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Документация для гос.закупок\ДСОСС\ОШ Марьино\СМР 2025 повтор\"/>
    </mc:Choice>
  </mc:AlternateContent>
  <xr:revisionPtr revIDLastSave="0" documentId="13_ncr:1_{695557DF-0608-42BE-9693-A70BBAD19B3F}" xr6:coauthVersionLast="37" xr6:coauthVersionMax="37" xr10:uidLastSave="{00000000-0000-0000-0000-000000000000}"/>
  <bookViews>
    <workbookView xWindow="0" yWindow="0" windowWidth="28800" windowHeight="11625" activeTab="2" xr2:uid="{00000000-000D-0000-FFFF-FFFF00000000}"/>
  </bookViews>
  <sheets>
    <sheet name="НМЦК " sheetId="2" r:id="rId1"/>
    <sheet name="ССР под НМЦК_02.10.2024 ОСТАТКИ" sheetId="13" state="hidden" r:id="rId2"/>
    <sheet name="ПРОЕКТ сметы контракта " sheetId="16" r:id="rId3"/>
    <sheet name="ВОКР" sheetId="12" r:id="rId4"/>
    <sheet name="!!! ССР под НМЦК_02.10.2024 ОСТ" sheetId="15" r:id="rId5"/>
    <sheet name="ССР ГГЭ 1кв.2024" sheetId="17" r:id="rId6"/>
  </sheets>
  <definedNames>
    <definedName name="_xlnm.Print_Titles" localSheetId="4">'!!! ССР под НМЦК_02.10.2024 ОСТ'!$24:$24</definedName>
    <definedName name="_xlnm.Print_Titles" localSheetId="3">ВОКР!$10:$10</definedName>
    <definedName name="_xlnm.Print_Titles" localSheetId="2">'ПРОЕКТ сметы контракта '!$13:$13</definedName>
    <definedName name="_xlnm.Print_Titles" localSheetId="5">'ССР ГГЭ 1кв.2024'!$24:$24</definedName>
    <definedName name="_xlnm.Print_Titles" localSheetId="1">'ССР под НМЦК_02.10.2024 ОСТАТКИ'!$24:$24</definedName>
    <definedName name="_xlnm.Print_Area" localSheetId="3">ВОКР!$A$1:$G$4885</definedName>
    <definedName name="_xlnm.Print_Area" localSheetId="0">'НМЦК '!$A$1:$F$59</definedName>
  </definedNames>
  <calcPr calcId="179021" refMode="R1C1"/>
</workbook>
</file>

<file path=xl/calcChain.xml><?xml version="1.0" encoding="utf-8"?>
<calcChain xmlns="http://schemas.openxmlformats.org/spreadsheetml/2006/main">
  <c r="F59" i="2" l="1"/>
  <c r="G25" i="2"/>
  <c r="G23" i="2"/>
  <c r="D24" i="2"/>
  <c r="D23" i="2"/>
  <c r="F23" i="2"/>
  <c r="F22" i="2"/>
  <c r="D22" i="2"/>
  <c r="F14" i="2"/>
  <c r="H4870" i="16"/>
  <c r="H4756" i="16"/>
  <c r="H4746" i="16"/>
  <c r="H4747" i="16"/>
  <c r="H4741" i="16"/>
  <c r="H4755" i="16"/>
  <c r="H267" i="16"/>
  <c r="H247" i="16"/>
  <c r="H245" i="16"/>
  <c r="D48" i="2"/>
  <c r="D47" i="2"/>
  <c r="H243" i="16" l="1"/>
  <c r="H212" i="16"/>
  <c r="H214" i="16"/>
  <c r="H216" i="16"/>
  <c r="H157" i="16"/>
  <c r="H4381" i="16"/>
  <c r="H4376" i="16"/>
  <c r="H4908" i="16"/>
  <c r="H4907" i="16"/>
  <c r="H4906" i="16"/>
  <c r="H4905" i="16"/>
  <c r="H4904" i="16"/>
  <c r="H4901" i="16"/>
  <c r="H4900" i="16"/>
  <c r="H4899" i="16"/>
  <c r="H4898" i="16"/>
  <c r="H4897" i="16"/>
  <c r="H4896" i="16"/>
  <c r="H4895" i="16"/>
  <c r="H4894" i="16"/>
  <c r="H4893" i="16"/>
  <c r="H4890" i="16"/>
  <c r="H4889" i="16"/>
  <c r="H4886" i="16"/>
  <c r="H4885" i="16"/>
  <c r="H4884" i="16"/>
  <c r="H4883" i="16"/>
  <c r="H4882" i="16"/>
  <c r="H4879" i="16"/>
  <c r="H4878" i="16"/>
  <c r="H4877" i="16"/>
  <c r="H4876" i="16"/>
  <c r="H4875" i="16"/>
  <c r="H4874" i="16"/>
  <c r="H4873" i="16"/>
  <c r="H4872" i="16"/>
  <c r="H4871" i="16"/>
  <c r="H4869" i="16"/>
  <c r="H4868" i="16"/>
  <c r="H4867" i="16"/>
  <c r="H4865" i="16"/>
  <c r="H4864" i="16"/>
  <c r="H4863" i="16"/>
  <c r="H4862" i="16"/>
  <c r="H4861" i="16"/>
  <c r="H4860" i="16"/>
  <c r="H4857" i="16"/>
  <c r="H4855" i="16"/>
  <c r="H4853" i="16"/>
  <c r="H4851" i="16"/>
  <c r="H4850" i="16"/>
  <c r="H4848" i="16"/>
  <c r="H4846" i="16"/>
  <c r="H4844" i="16"/>
  <c r="H4842" i="16"/>
  <c r="H4840" i="16"/>
  <c r="H4838" i="16"/>
  <c r="H4836" i="16"/>
  <c r="H4834" i="16"/>
  <c r="H4832" i="16"/>
  <c r="H4830" i="16"/>
  <c r="H4828" i="16"/>
  <c r="H4826" i="16"/>
  <c r="H4824" i="16"/>
  <c r="H4822" i="16"/>
  <c r="H4820" i="16"/>
  <c r="H4818" i="16"/>
  <c r="H4817" i="16"/>
  <c r="H4816" i="16"/>
  <c r="H4815" i="16"/>
  <c r="H4814" i="16"/>
  <c r="H4812" i="16"/>
  <c r="H4648" i="16"/>
  <c r="H1245" i="16"/>
  <c r="H1077" i="16"/>
  <c r="H1076" i="16"/>
  <c r="H1075" i="16"/>
  <c r="H1074" i="16"/>
  <c r="H1073" i="16"/>
  <c r="H1072" i="16"/>
  <c r="H1071" i="16"/>
  <c r="H1070" i="16"/>
  <c r="H1069" i="16"/>
  <c r="H1068" i="16"/>
  <c r="H1067" i="16"/>
  <c r="H1066" i="16"/>
  <c r="H4738" i="16"/>
  <c r="H3460" i="16"/>
  <c r="H3455" i="16"/>
  <c r="H1799" i="16"/>
  <c r="H1294" i="16"/>
  <c r="H1293" i="16"/>
  <c r="H1292" i="16"/>
  <c r="H1264" i="16"/>
  <c r="H1244" i="16"/>
  <c r="J4898" i="16"/>
  <c r="H1172" i="16"/>
  <c r="E15" i="2" l="1"/>
  <c r="C15" i="2"/>
  <c r="D44" i="2"/>
  <c r="M4884" i="16"/>
  <c r="F57" i="2"/>
  <c r="G61" i="2" s="1"/>
  <c r="F56" i="2"/>
  <c r="G60" i="2" l="1"/>
  <c r="G63" i="2" s="1"/>
  <c r="J4376" i="16"/>
  <c r="J4381" i="16"/>
  <c r="J4884" i="16"/>
  <c r="J4885" i="16"/>
  <c r="H4758" i="16" l="1"/>
  <c r="O23" i="16" l="1"/>
  <c r="P23" i="16" s="1"/>
  <c r="O31" i="16"/>
  <c r="P31" i="16" s="1"/>
  <c r="O36" i="16"/>
  <c r="P36" i="16" s="1"/>
  <c r="O44" i="16"/>
  <c r="P44" i="16" s="1"/>
  <c r="O49" i="16"/>
  <c r="P49" i="16" s="1"/>
  <c r="O57" i="16"/>
  <c r="P57" i="16" s="1"/>
  <c r="O64" i="16"/>
  <c r="P64" i="16"/>
  <c r="O66" i="16"/>
  <c r="O67" i="16"/>
  <c r="P67" i="16" s="1"/>
  <c r="O73" i="16"/>
  <c r="P73" i="16" s="1"/>
  <c r="O78" i="16"/>
  <c r="P78" i="16" s="1"/>
  <c r="O85" i="16"/>
  <c r="O86" i="16"/>
  <c r="P86" i="16" s="1"/>
  <c r="O91" i="16"/>
  <c r="P91" i="16" s="1"/>
  <c r="O96" i="16"/>
  <c r="P96" i="16" s="1"/>
  <c r="O103" i="16"/>
  <c r="O104" i="16"/>
  <c r="P104" i="16" s="1"/>
  <c r="O111" i="16"/>
  <c r="P111" i="16"/>
  <c r="O119" i="16"/>
  <c r="P119" i="16" s="1"/>
  <c r="O124" i="16"/>
  <c r="O125" i="16"/>
  <c r="P125" i="16"/>
  <c r="O130" i="16"/>
  <c r="P130" i="16" s="1"/>
  <c r="O139" i="16"/>
  <c r="P139" i="16" s="1"/>
  <c r="O144" i="16"/>
  <c r="O145" i="16"/>
  <c r="P145" i="16" s="1"/>
  <c r="O150" i="16"/>
  <c r="P150" i="16" s="1"/>
  <c r="O155" i="16"/>
  <c r="O185" i="16"/>
  <c r="O229" i="16"/>
  <c r="O248" i="16"/>
  <c r="P248" i="16" s="1"/>
  <c r="O256" i="16"/>
  <c r="P256" i="16" s="1"/>
  <c r="O260" i="16"/>
  <c r="O261" i="16"/>
  <c r="P261" i="16" s="1"/>
  <c r="O275" i="16"/>
  <c r="P275" i="16" s="1"/>
  <c r="O302" i="16"/>
  <c r="P302" i="16" s="1"/>
  <c r="O320" i="16"/>
  <c r="P320" i="16" s="1"/>
  <c r="O337" i="16"/>
  <c r="P337" i="16" s="1"/>
  <c r="O355" i="16"/>
  <c r="O356" i="16"/>
  <c r="P356" i="16" s="1"/>
  <c r="O371" i="16"/>
  <c r="P371" i="16" s="1"/>
  <c r="O382" i="16"/>
  <c r="P382" i="16" s="1"/>
  <c r="O398" i="16"/>
  <c r="P398" i="16" s="1"/>
  <c r="O413" i="16"/>
  <c r="P413" i="16" s="1"/>
  <c r="O421" i="16"/>
  <c r="P421" i="16" s="1"/>
  <c r="O423" i="16"/>
  <c r="P423" i="16" s="1"/>
  <c r="O438" i="16"/>
  <c r="P438" i="16" s="1"/>
  <c r="O459" i="16"/>
  <c r="P459" i="16" s="1"/>
  <c r="O476" i="16"/>
  <c r="P476" i="16" s="1"/>
  <c r="O487" i="16"/>
  <c r="P487" i="16" s="1"/>
  <c r="O499" i="16"/>
  <c r="O568" i="16"/>
  <c r="O607" i="16"/>
  <c r="O608" i="16"/>
  <c r="P608" i="16" s="1"/>
  <c r="O620" i="16"/>
  <c r="P620" i="16" s="1"/>
  <c r="O630" i="16"/>
  <c r="P630" i="16" s="1"/>
  <c r="O636" i="16"/>
  <c r="P636" i="16" s="1"/>
  <c r="O641" i="16"/>
  <c r="O642" i="16"/>
  <c r="O643" i="16"/>
  <c r="O644" i="16"/>
  <c r="P644" i="16" s="1"/>
  <c r="O654" i="16"/>
  <c r="P654" i="16" s="1"/>
  <c r="O670" i="16"/>
  <c r="P670" i="16" s="1"/>
  <c r="O673" i="16"/>
  <c r="P673" i="16"/>
  <c r="O685" i="16"/>
  <c r="P685" i="16"/>
  <c r="O693" i="16"/>
  <c r="P693" i="16" s="1"/>
  <c r="O700" i="16"/>
  <c r="P700" i="16" s="1"/>
  <c r="O707" i="16"/>
  <c r="P707" i="16" s="1"/>
  <c r="O719" i="16"/>
  <c r="P719" i="16" s="1"/>
  <c r="O727" i="16"/>
  <c r="P727" i="16" s="1"/>
  <c r="O733" i="16"/>
  <c r="P733" i="16" s="1"/>
  <c r="O739" i="16"/>
  <c r="P739" i="16" s="1"/>
  <c r="O747" i="16"/>
  <c r="P747" i="16" s="1"/>
  <c r="O760" i="16"/>
  <c r="P760" i="16" s="1"/>
  <c r="O774" i="16"/>
  <c r="P774" i="16" s="1"/>
  <c r="O784" i="16"/>
  <c r="P784" i="16" s="1"/>
  <c r="O791" i="16"/>
  <c r="P791" i="16" s="1"/>
  <c r="O799" i="16"/>
  <c r="P799" i="16" s="1"/>
  <c r="O810" i="16"/>
  <c r="P810" i="16" s="1"/>
  <c r="O821" i="16"/>
  <c r="P821" i="16" s="1"/>
  <c r="O832" i="16"/>
  <c r="P832" i="16" s="1"/>
  <c r="O843" i="16"/>
  <c r="P843" i="16" s="1"/>
  <c r="O851" i="16"/>
  <c r="P851" i="16" s="1"/>
  <c r="O859" i="16"/>
  <c r="P859" i="16" s="1"/>
  <c r="O867" i="16"/>
  <c r="P867" i="16" s="1"/>
  <c r="O875" i="16"/>
  <c r="P875" i="16" s="1"/>
  <c r="O882" i="16"/>
  <c r="P882" i="16" s="1"/>
  <c r="O890" i="16"/>
  <c r="P890" i="16"/>
  <c r="O895" i="16"/>
  <c r="P895" i="16"/>
  <c r="O900" i="16"/>
  <c r="P900" i="16" s="1"/>
  <c r="O911" i="16"/>
  <c r="P911" i="16" s="1"/>
  <c r="O918" i="16"/>
  <c r="P918" i="16" s="1"/>
  <c r="O925" i="16"/>
  <c r="P925" i="16" s="1"/>
  <c r="O932" i="16"/>
  <c r="P932" i="16" s="1"/>
  <c r="O935" i="16"/>
  <c r="P935" i="16" s="1"/>
  <c r="O946" i="16"/>
  <c r="P946" i="16" s="1"/>
  <c r="O952" i="16"/>
  <c r="P952" i="16" s="1"/>
  <c r="O959" i="16"/>
  <c r="P959" i="16" s="1"/>
  <c r="O965" i="16"/>
  <c r="P965" i="16" s="1"/>
  <c r="O968" i="16"/>
  <c r="P968" i="16" s="1"/>
  <c r="O974" i="16"/>
  <c r="P974" i="16"/>
  <c r="O981" i="16"/>
  <c r="P981" i="16" s="1"/>
  <c r="O987" i="16"/>
  <c r="P987" i="16" s="1"/>
  <c r="O993" i="16"/>
  <c r="P993" i="16" s="1"/>
  <c r="O999" i="16"/>
  <c r="P999" i="16" s="1"/>
  <c r="O1005" i="16"/>
  <c r="O1025" i="16"/>
  <c r="O1048" i="16"/>
  <c r="P1048" i="16" s="1"/>
  <c r="O1054" i="16"/>
  <c r="O1081" i="16"/>
  <c r="P1081" i="16" s="1"/>
  <c r="O1091" i="16"/>
  <c r="O1101" i="16"/>
  <c r="O1118" i="16"/>
  <c r="O1119" i="16"/>
  <c r="O1120" i="16"/>
  <c r="O1121" i="16"/>
  <c r="P1121" i="16" s="1"/>
  <c r="O1197" i="16"/>
  <c r="P1197" i="16" s="1"/>
  <c r="O1267" i="16"/>
  <c r="O1300" i="16"/>
  <c r="P1300" i="16" s="1"/>
  <c r="O1320" i="16"/>
  <c r="O1350" i="16"/>
  <c r="P1350" i="16" s="1"/>
  <c r="O1372" i="16"/>
  <c r="O1397" i="16"/>
  <c r="P1397" i="16" s="1"/>
  <c r="O1418" i="16"/>
  <c r="O1450" i="16"/>
  <c r="P1450" i="16" s="1"/>
  <c r="O1474" i="16"/>
  <c r="O1502" i="16"/>
  <c r="P1502" i="16"/>
  <c r="O1522" i="16"/>
  <c r="O1554" i="16"/>
  <c r="P1554" i="16" s="1"/>
  <c r="O1574" i="16"/>
  <c r="O1604" i="16"/>
  <c r="P1604" i="16" s="1"/>
  <c r="O1624" i="16"/>
  <c r="O1657" i="16"/>
  <c r="P1657" i="16" s="1"/>
  <c r="O1681" i="16"/>
  <c r="O1708" i="16"/>
  <c r="P1708" i="16" s="1"/>
  <c r="O1728" i="16"/>
  <c r="O1765" i="16"/>
  <c r="P1765" i="16" s="1"/>
  <c r="O1789" i="16"/>
  <c r="O1831" i="16"/>
  <c r="P1831" i="16" s="1"/>
  <c r="O1852" i="16"/>
  <c r="O1880" i="16"/>
  <c r="O1883" i="16"/>
  <c r="P1883" i="16" s="1"/>
  <c r="O1902" i="16"/>
  <c r="O1905" i="16"/>
  <c r="P1905" i="16" s="1"/>
  <c r="O1925" i="16"/>
  <c r="O1950" i="16"/>
  <c r="O1977" i="16"/>
  <c r="O2008" i="16"/>
  <c r="O2030" i="16"/>
  <c r="O2042" i="16"/>
  <c r="O2066" i="16"/>
  <c r="O2099" i="16"/>
  <c r="O2125" i="16"/>
  <c r="O2150" i="16"/>
  <c r="O2197" i="16"/>
  <c r="O2221" i="16"/>
  <c r="O2245" i="16"/>
  <c r="O2267" i="16"/>
  <c r="O2289" i="16"/>
  <c r="O2311" i="16"/>
  <c r="O2333" i="16"/>
  <c r="O2342" i="16"/>
  <c r="O2352" i="16"/>
  <c r="O2366" i="16"/>
  <c r="O2367" i="16"/>
  <c r="O2368" i="16"/>
  <c r="O2411" i="16"/>
  <c r="O2459" i="16"/>
  <c r="O2470" i="16"/>
  <c r="P2470" i="16" s="1"/>
  <c r="O2488" i="16"/>
  <c r="O2489" i="16"/>
  <c r="O2490" i="16"/>
  <c r="O2491" i="16"/>
  <c r="O2492" i="16"/>
  <c r="P2492" i="16" s="1"/>
  <c r="O2502" i="16"/>
  <c r="P2502" i="16" s="1"/>
  <c r="O2520" i="16"/>
  <c r="P2520" i="16" s="1"/>
  <c r="O2531" i="16"/>
  <c r="P2531" i="16" s="1"/>
  <c r="O2542" i="16"/>
  <c r="P2542" i="16" s="1"/>
  <c r="O2554" i="16"/>
  <c r="P2554" i="16" s="1"/>
  <c r="O2560" i="16"/>
  <c r="P2560" i="16" s="1"/>
  <c r="O2567" i="16"/>
  <c r="P2567" i="16"/>
  <c r="O2573" i="16"/>
  <c r="P2573" i="16"/>
  <c r="O2576" i="16"/>
  <c r="P2576" i="16" s="1"/>
  <c r="O2579" i="16"/>
  <c r="P2579" i="16" s="1"/>
  <c r="O2588" i="16"/>
  <c r="P2588" i="16" s="1"/>
  <c r="O2599" i="16"/>
  <c r="P2599" i="16" s="1"/>
  <c r="O2611" i="16"/>
  <c r="P2611" i="16" s="1"/>
  <c r="O2622" i="16"/>
  <c r="P2622" i="16" s="1"/>
  <c r="O2632" i="16"/>
  <c r="P2632" i="16"/>
  <c r="O2645" i="16"/>
  <c r="P2645" i="16" s="1"/>
  <c r="O2657" i="16"/>
  <c r="P2657" i="16" s="1"/>
  <c r="O2672" i="16"/>
  <c r="P2672" i="16" s="1"/>
  <c r="O2684" i="16"/>
  <c r="P2684" i="16" s="1"/>
  <c r="O2697" i="16"/>
  <c r="P2697" i="16" s="1"/>
  <c r="O2712" i="16"/>
  <c r="P2712" i="16" s="1"/>
  <c r="O2722" i="16"/>
  <c r="P2722" i="16" s="1"/>
  <c r="O2730" i="16"/>
  <c r="P2730" i="16" s="1"/>
  <c r="O2733" i="16"/>
  <c r="P2733" i="16" s="1"/>
  <c r="O2736" i="16"/>
  <c r="P2736" i="16" s="1"/>
  <c r="O2748" i="16"/>
  <c r="P2748" i="16" s="1"/>
  <c r="O2763" i="16"/>
  <c r="P2763" i="16" s="1"/>
  <c r="O2773" i="16"/>
  <c r="P2773" i="16"/>
  <c r="O2776" i="16"/>
  <c r="P2776" i="16" s="1"/>
  <c r="O2779" i="16"/>
  <c r="P2779" i="16" s="1"/>
  <c r="O2782" i="16"/>
  <c r="P2782" i="16"/>
  <c r="O2791" i="16"/>
  <c r="P2791" i="16"/>
  <c r="O2798" i="16"/>
  <c r="P2798" i="16"/>
  <c r="O2813" i="16"/>
  <c r="P2813" i="16" s="1"/>
  <c r="O2826" i="16"/>
  <c r="P2826" i="16" s="1"/>
  <c r="O2845" i="16"/>
  <c r="P2845" i="16"/>
  <c r="O2862" i="16"/>
  <c r="P2862" i="16" s="1"/>
  <c r="O2874" i="16"/>
  <c r="P2874" i="16" s="1"/>
  <c r="O2879" i="16"/>
  <c r="P2879" i="16" s="1"/>
  <c r="O2884" i="16"/>
  <c r="P2884" i="16" s="1"/>
  <c r="O2888" i="16"/>
  <c r="P2888" i="16" s="1"/>
  <c r="O2900" i="16"/>
  <c r="P2900" i="16" s="1"/>
  <c r="O2911" i="16"/>
  <c r="P2911" i="16"/>
  <c r="O2913" i="16"/>
  <c r="P2913" i="16" s="1"/>
  <c r="O2919" i="16"/>
  <c r="P2919" i="16" s="1"/>
  <c r="O2922" i="16"/>
  <c r="P2922" i="16" s="1"/>
  <c r="O2926" i="16"/>
  <c r="P2926" i="16" s="1"/>
  <c r="O2930" i="16"/>
  <c r="P2930" i="16" s="1"/>
  <c r="O2934" i="16"/>
  <c r="P2934" i="16" s="1"/>
  <c r="O2947" i="16"/>
  <c r="P2947" i="16"/>
  <c r="O2956" i="16"/>
  <c r="P2956" i="16" s="1"/>
  <c r="O2982" i="16"/>
  <c r="P2982" i="16" s="1"/>
  <c r="O2989" i="16"/>
  <c r="P2989" i="16"/>
  <c r="O2996" i="16"/>
  <c r="P2996" i="16" s="1"/>
  <c r="O3002" i="16"/>
  <c r="P3002" i="16" s="1"/>
  <c r="O3005" i="16"/>
  <c r="P3005" i="16" s="1"/>
  <c r="O3009" i="16"/>
  <c r="P3009" i="16" s="1"/>
  <c r="O3024" i="16"/>
  <c r="P3024" i="16" s="1"/>
  <c r="O3032" i="16"/>
  <c r="P3032" i="16" s="1"/>
  <c r="O3042" i="16"/>
  <c r="P3042" i="16" s="1"/>
  <c r="O3047" i="16"/>
  <c r="P3047" i="16" s="1"/>
  <c r="O3049" i="16"/>
  <c r="P3049" i="16" s="1"/>
  <c r="O3051" i="16"/>
  <c r="P3051" i="16"/>
  <c r="O3053" i="16"/>
  <c r="P3053" i="16" s="1"/>
  <c r="O3066" i="16"/>
  <c r="P3066" i="16" s="1"/>
  <c r="O3069" i="16"/>
  <c r="P3069" i="16" s="1"/>
  <c r="O3077" i="16"/>
  <c r="P3077" i="16" s="1"/>
  <c r="O3092" i="16"/>
  <c r="O3093" i="16"/>
  <c r="O3094" i="16"/>
  <c r="O3169" i="16"/>
  <c r="O3170" i="16"/>
  <c r="O3171" i="16"/>
  <c r="O3218" i="16"/>
  <c r="O3219" i="16"/>
  <c r="O3220" i="16"/>
  <c r="O3279" i="16"/>
  <c r="O3280" i="16"/>
  <c r="O3281" i="16"/>
  <c r="O3295" i="16"/>
  <c r="P3295" i="16" s="1"/>
  <c r="O3301" i="16"/>
  <c r="P3301" i="16" s="1"/>
  <c r="O3365" i="16"/>
  <c r="O3366" i="16"/>
  <c r="O3367" i="16"/>
  <c r="O3388" i="16"/>
  <c r="O3408" i="16"/>
  <c r="O3432" i="16"/>
  <c r="O3447" i="16"/>
  <c r="O3448" i="16"/>
  <c r="O3449" i="16"/>
  <c r="O3464" i="16"/>
  <c r="O3465" i="16"/>
  <c r="O3466" i="16"/>
  <c r="O3467" i="16"/>
  <c r="O3468" i="16"/>
  <c r="O3469" i="16"/>
  <c r="P3469" i="16" s="1"/>
  <c r="O3475" i="16"/>
  <c r="P3475" i="16" s="1"/>
  <c r="O3481" i="16"/>
  <c r="P3481" i="16" s="1"/>
  <c r="O3486" i="16"/>
  <c r="P3486" i="16" s="1"/>
  <c r="O3489" i="16"/>
  <c r="P3489" i="16" s="1"/>
  <c r="O3494" i="16"/>
  <c r="P3494" i="16" s="1"/>
  <c r="O3504" i="16"/>
  <c r="P3504" i="16" s="1"/>
  <c r="O3508" i="16"/>
  <c r="O3519" i="16"/>
  <c r="O3545" i="16"/>
  <c r="P3545" i="16"/>
  <c r="O3549" i="16"/>
  <c r="O3550" i="16"/>
  <c r="P3550" i="16" s="1"/>
  <c r="O3589" i="16"/>
  <c r="P3589" i="16" s="1"/>
  <c r="O3618" i="16"/>
  <c r="P3618" i="16" s="1"/>
  <c r="O3632" i="16"/>
  <c r="P3632" i="16" s="1"/>
  <c r="O3653" i="16"/>
  <c r="O3654" i="16"/>
  <c r="P3654" i="16" s="1"/>
  <c r="O3666" i="16"/>
  <c r="O3667" i="16"/>
  <c r="O3668" i="16"/>
  <c r="O3669" i="16"/>
  <c r="P3669" i="16"/>
  <c r="O3677" i="16"/>
  <c r="P3677" i="16" s="1"/>
  <c r="O3692" i="16"/>
  <c r="O3697" i="16"/>
  <c r="P3697" i="16"/>
  <c r="O3707" i="16"/>
  <c r="P3707" i="16" s="1"/>
  <c r="O3712" i="16"/>
  <c r="O3713" i="16"/>
  <c r="P3713" i="16" s="1"/>
  <c r="O3720" i="16"/>
  <c r="P3720" i="16" s="1"/>
  <c r="O3727" i="16"/>
  <c r="O3731" i="16"/>
  <c r="O3750" i="16"/>
  <c r="O3751" i="16"/>
  <c r="O3752" i="16"/>
  <c r="O3769" i="16"/>
  <c r="O3776" i="16"/>
  <c r="O3777" i="16"/>
  <c r="O3778" i="16"/>
  <c r="O3808" i="16"/>
  <c r="O3824" i="16"/>
  <c r="O3848" i="16"/>
  <c r="O3868" i="16"/>
  <c r="O3869" i="16"/>
  <c r="O3870" i="16"/>
  <c r="O3904" i="16"/>
  <c r="O3905" i="16"/>
  <c r="O3906" i="16"/>
  <c r="O3934" i="16"/>
  <c r="O4007" i="16"/>
  <c r="O4010" i="16"/>
  <c r="O4011" i="16"/>
  <c r="O4012" i="16"/>
  <c r="O4035" i="16"/>
  <c r="P4035" i="16" s="1"/>
  <c r="O4058" i="16"/>
  <c r="O4059" i="16"/>
  <c r="O4060" i="16"/>
  <c r="O4080" i="16"/>
  <c r="O4087" i="16"/>
  <c r="O4088" i="16"/>
  <c r="O4089" i="16"/>
  <c r="O4090" i="16"/>
  <c r="O4091" i="16"/>
  <c r="O4101" i="16"/>
  <c r="O4183" i="16"/>
  <c r="O4184" i="16"/>
  <c r="O4185" i="16"/>
  <c r="O4186" i="16"/>
  <c r="O4187" i="16"/>
  <c r="O4198" i="16"/>
  <c r="O4249" i="16"/>
  <c r="O4258" i="16"/>
  <c r="O4259" i="16"/>
  <c r="O4260" i="16"/>
  <c r="O4272" i="16"/>
  <c r="O4318" i="16"/>
  <c r="O4336" i="16"/>
  <c r="O4350" i="16"/>
  <c r="O4351" i="16"/>
  <c r="O4352" i="16"/>
  <c r="O4353" i="16"/>
  <c r="P4353" i="16"/>
  <c r="O4363" i="16"/>
  <c r="P4363" i="16"/>
  <c r="O4373" i="16"/>
  <c r="P4373" i="16" s="1"/>
  <c r="O4382" i="16"/>
  <c r="O4392" i="16"/>
  <c r="O4414" i="16"/>
  <c r="O4415" i="16"/>
  <c r="O4416" i="16"/>
  <c r="O4426" i="16"/>
  <c r="O4483" i="16"/>
  <c r="O4484" i="16"/>
  <c r="O4485" i="16"/>
  <c r="O4491" i="16"/>
  <c r="O4501" i="16"/>
  <c r="O4510" i="16"/>
  <c r="O4527" i="16"/>
  <c r="O4544" i="16"/>
  <c r="O4553" i="16"/>
  <c r="O4560" i="16"/>
  <c r="O4570" i="16"/>
  <c r="O4579" i="16"/>
  <c r="O4588" i="16"/>
  <c r="O4589" i="16"/>
  <c r="O4624" i="16"/>
  <c r="O4625" i="16"/>
  <c r="O4644" i="16"/>
  <c r="O4664" i="16"/>
  <c r="O4665" i="16"/>
  <c r="O4675" i="16"/>
  <c r="O4702" i="16"/>
  <c r="O4703" i="16"/>
  <c r="O4704" i="16"/>
  <c r="O4708" i="16"/>
  <c r="O4757" i="16"/>
  <c r="O4770" i="16"/>
  <c r="O4776" i="16"/>
  <c r="O4781" i="16"/>
  <c r="O4787" i="16"/>
  <c r="O4791" i="16"/>
  <c r="O4797" i="16"/>
  <c r="O4802" i="16"/>
  <c r="O4807" i="16"/>
  <c r="O4813" i="16"/>
  <c r="O4819" i="16"/>
  <c r="O4821" i="16"/>
  <c r="O4823" i="16"/>
  <c r="O4825" i="16"/>
  <c r="O4827" i="16"/>
  <c r="O4829" i="16"/>
  <c r="O4831" i="16"/>
  <c r="O4833" i="16"/>
  <c r="O4835" i="16"/>
  <c r="O4837" i="16"/>
  <c r="O4839" i="16"/>
  <c r="O4841" i="16"/>
  <c r="O4843" i="16"/>
  <c r="O4845" i="16"/>
  <c r="O4847" i="16"/>
  <c r="O4849" i="16"/>
  <c r="O4852" i="16"/>
  <c r="O4854" i="16"/>
  <c r="O4856" i="16"/>
  <c r="I4903" i="16" l="1"/>
  <c r="I4902" i="16" s="1"/>
  <c r="I4892" i="16"/>
  <c r="I4891" i="16" s="1"/>
  <c r="I4888" i="16"/>
  <c r="I4887" i="16" s="1"/>
  <c r="I4881" i="16"/>
  <c r="I4880" i="16" s="1"/>
  <c r="I4866" i="16"/>
  <c r="I4859" i="16"/>
  <c r="I4856" i="16"/>
  <c r="I4854" i="16"/>
  <c r="I4852" i="16"/>
  <c r="I4849" i="16"/>
  <c r="I4847" i="16"/>
  <c r="I4845" i="16"/>
  <c r="I4843" i="16"/>
  <c r="I4841" i="16"/>
  <c r="I4839" i="16"/>
  <c r="I4837" i="16"/>
  <c r="I4835" i="16"/>
  <c r="I4833" i="16"/>
  <c r="I4831" i="16"/>
  <c r="I4829" i="16"/>
  <c r="I4827" i="16"/>
  <c r="I4825" i="16"/>
  <c r="I4823" i="16"/>
  <c r="I4821" i="16"/>
  <c r="I4819" i="16"/>
  <c r="I4813" i="16"/>
  <c r="H4811" i="16"/>
  <c r="H4810" i="16"/>
  <c r="H4809" i="16"/>
  <c r="H4808" i="16"/>
  <c r="I4807" i="16"/>
  <c r="H4806" i="16"/>
  <c r="H4805" i="16"/>
  <c r="H4804" i="16"/>
  <c r="H4803" i="16"/>
  <c r="I4802" i="16"/>
  <c r="H4801" i="16"/>
  <c r="H4800" i="16"/>
  <c r="H4799" i="16"/>
  <c r="H4798" i="16"/>
  <c r="I4797" i="16"/>
  <c r="H4796" i="16"/>
  <c r="H4795" i="16"/>
  <c r="H4794" i="16"/>
  <c r="H4793" i="16"/>
  <c r="H4792" i="16"/>
  <c r="I4791" i="16"/>
  <c r="H4790" i="16"/>
  <c r="H4789" i="16"/>
  <c r="H4788" i="16"/>
  <c r="I4787" i="16"/>
  <c r="H4786" i="16"/>
  <c r="H4785" i="16"/>
  <c r="H4784" i="16"/>
  <c r="H4783" i="16"/>
  <c r="H4782" i="16"/>
  <c r="I4781" i="16"/>
  <c r="H4780" i="16"/>
  <c r="H4779" i="16"/>
  <c r="H4778" i="16"/>
  <c r="H4777" i="16"/>
  <c r="I4776" i="16"/>
  <c r="H4775" i="16"/>
  <c r="H4774" i="16"/>
  <c r="H4773" i="16"/>
  <c r="H4772" i="16"/>
  <c r="H4771" i="16"/>
  <c r="I4770" i="16"/>
  <c r="H4769" i="16"/>
  <c r="H4768" i="16"/>
  <c r="H4767" i="16"/>
  <c r="H4766" i="16"/>
  <c r="H4765" i="16"/>
  <c r="I4764" i="16"/>
  <c r="H4761" i="16"/>
  <c r="H4760" i="16"/>
  <c r="H4759" i="16"/>
  <c r="I4757" i="16"/>
  <c r="H4754" i="16"/>
  <c r="H4753" i="16"/>
  <c r="H4752" i="16"/>
  <c r="H4751" i="16"/>
  <c r="H4750" i="16"/>
  <c r="H4749" i="16"/>
  <c r="H4748" i="16"/>
  <c r="H4745" i="16"/>
  <c r="H4744" i="16"/>
  <c r="H4743" i="16"/>
  <c r="H4742" i="16"/>
  <c r="H4740" i="16"/>
  <c r="H4739" i="16"/>
  <c r="H4737" i="16"/>
  <c r="H4736" i="16"/>
  <c r="H4735" i="16"/>
  <c r="H4734" i="16"/>
  <c r="H4733" i="16"/>
  <c r="H4732" i="16"/>
  <c r="H4731" i="16"/>
  <c r="H4730" i="16"/>
  <c r="H4729" i="16"/>
  <c r="H4728" i="16"/>
  <c r="H4727" i="16"/>
  <c r="H4726" i="16"/>
  <c r="H4725" i="16"/>
  <c r="H4724" i="16"/>
  <c r="H4723" i="16"/>
  <c r="H4722" i="16"/>
  <c r="H4721" i="16"/>
  <c r="H4720" i="16"/>
  <c r="H4719" i="16"/>
  <c r="H4718" i="16"/>
  <c r="H4717" i="16"/>
  <c r="H4716" i="16"/>
  <c r="H4715" i="16"/>
  <c r="H4714" i="16"/>
  <c r="H4713" i="16"/>
  <c r="H4712" i="16"/>
  <c r="H4711" i="16"/>
  <c r="H4710" i="16"/>
  <c r="H4709" i="16"/>
  <c r="I4708" i="16"/>
  <c r="H4707" i="16"/>
  <c r="H4706" i="16"/>
  <c r="H4705" i="16"/>
  <c r="I4704" i="16"/>
  <c r="I4703" i="16"/>
  <c r="H4701" i="16"/>
  <c r="H4700" i="16"/>
  <c r="H4699" i="16"/>
  <c r="H4698" i="16"/>
  <c r="H4697" i="16"/>
  <c r="H4696" i="16"/>
  <c r="H4695" i="16"/>
  <c r="H4694" i="16"/>
  <c r="H4693" i="16"/>
  <c r="H4692" i="16"/>
  <c r="H4691" i="16"/>
  <c r="H4690" i="16"/>
  <c r="H4689" i="16"/>
  <c r="H4688" i="16"/>
  <c r="H4687" i="16"/>
  <c r="H4686" i="16"/>
  <c r="H4685" i="16"/>
  <c r="H4684" i="16"/>
  <c r="H4683" i="16"/>
  <c r="H4682" i="16"/>
  <c r="H4681" i="16"/>
  <c r="H4680" i="16"/>
  <c r="H4679" i="16"/>
  <c r="H4678" i="16"/>
  <c r="H4677" i="16"/>
  <c r="H4676" i="16"/>
  <c r="I4675" i="16"/>
  <c r="H4674" i="16"/>
  <c r="H4673" i="16"/>
  <c r="H4672" i="16"/>
  <c r="H4671" i="16"/>
  <c r="H4670" i="16"/>
  <c r="H4669" i="16"/>
  <c r="H4668" i="16"/>
  <c r="H4667" i="16"/>
  <c r="H4666" i="16"/>
  <c r="I4665" i="16"/>
  <c r="I4664" i="16" s="1"/>
  <c r="H4663" i="16"/>
  <c r="H4662" i="16"/>
  <c r="H4661" i="16"/>
  <c r="H4660" i="16"/>
  <c r="H4658" i="16"/>
  <c r="H4657" i="16"/>
  <c r="H4656" i="16"/>
  <c r="H4654" i="16"/>
  <c r="H4653" i="16"/>
  <c r="H4652" i="16"/>
  <c r="H4650" i="16"/>
  <c r="H4649" i="16"/>
  <c r="H4647" i="16"/>
  <c r="H4646" i="16"/>
  <c r="H4645" i="16"/>
  <c r="I4644" i="16"/>
  <c r="H4643" i="16"/>
  <c r="H4642" i="16"/>
  <c r="H4641" i="16"/>
  <c r="H4640" i="16"/>
  <c r="H4639" i="16"/>
  <c r="H4638" i="16"/>
  <c r="H4637" i="16"/>
  <c r="H4636" i="16"/>
  <c r="H4635" i="16"/>
  <c r="H4634" i="16"/>
  <c r="H4633" i="16"/>
  <c r="H4632" i="16"/>
  <c r="H4631" i="16"/>
  <c r="H4630" i="16"/>
  <c r="H4629" i="16"/>
  <c r="H4628" i="16"/>
  <c r="H4627" i="16"/>
  <c r="H4626" i="16"/>
  <c r="I4625" i="16"/>
  <c r="I4624" i="16" s="1"/>
  <c r="H4623" i="16"/>
  <c r="H4622" i="16"/>
  <c r="H4621" i="16"/>
  <c r="H4620" i="16"/>
  <c r="H4619" i="16"/>
  <c r="H4618" i="16"/>
  <c r="H4617" i="16"/>
  <c r="H4616" i="16"/>
  <c r="H4615" i="16"/>
  <c r="H4614" i="16"/>
  <c r="H4613" i="16"/>
  <c r="H4612" i="16"/>
  <c r="H4611" i="16"/>
  <c r="H4610" i="16"/>
  <c r="H4609" i="16"/>
  <c r="H4608" i="16"/>
  <c r="H4607" i="16"/>
  <c r="H4606" i="16"/>
  <c r="H4605" i="16"/>
  <c r="H4604" i="16"/>
  <c r="H4603" i="16"/>
  <c r="H4602" i="16"/>
  <c r="H4601" i="16"/>
  <c r="H4600" i="16"/>
  <c r="H4599" i="16"/>
  <c r="H4598" i="16"/>
  <c r="H4597" i="16"/>
  <c r="H4596" i="16"/>
  <c r="H4595" i="16"/>
  <c r="H4594" i="16"/>
  <c r="H4593" i="16"/>
  <c r="H4592" i="16"/>
  <c r="H4591" i="16"/>
  <c r="H4590" i="16"/>
  <c r="I4589" i="16"/>
  <c r="H4587" i="16"/>
  <c r="H4586" i="16"/>
  <c r="H4585" i="16"/>
  <c r="H4584" i="16"/>
  <c r="H4583" i="16"/>
  <c r="H4582" i="16"/>
  <c r="H4581" i="16"/>
  <c r="H4580" i="16"/>
  <c r="I4579" i="16"/>
  <c r="H4578" i="16"/>
  <c r="H4577" i="16"/>
  <c r="H4576" i="16"/>
  <c r="H4575" i="16"/>
  <c r="H4574" i="16"/>
  <c r="H4573" i="16"/>
  <c r="H4572" i="16"/>
  <c r="H4571" i="16"/>
  <c r="I4570" i="16"/>
  <c r="H4569" i="16"/>
  <c r="H4568" i="16"/>
  <c r="H4567" i="16"/>
  <c r="H4566" i="16"/>
  <c r="H4565" i="16"/>
  <c r="H4564" i="16"/>
  <c r="H4563" i="16"/>
  <c r="H4562" i="16"/>
  <c r="H4561" i="16"/>
  <c r="I4560" i="16"/>
  <c r="H4559" i="16"/>
  <c r="H4558" i="16"/>
  <c r="H4557" i="16"/>
  <c r="H4556" i="16"/>
  <c r="H4555" i="16"/>
  <c r="H4554" i="16"/>
  <c r="I4553" i="16"/>
  <c r="H4552" i="16"/>
  <c r="H4551" i="16"/>
  <c r="H4550" i="16"/>
  <c r="H4549" i="16"/>
  <c r="H4548" i="16"/>
  <c r="H4547" i="16"/>
  <c r="H4546" i="16"/>
  <c r="H4545" i="16"/>
  <c r="I4544" i="16"/>
  <c r="H4543" i="16"/>
  <c r="H4542" i="16"/>
  <c r="H4541" i="16"/>
  <c r="H4540" i="16"/>
  <c r="H4539" i="16"/>
  <c r="H4538" i="16"/>
  <c r="H4537" i="16"/>
  <c r="H4536" i="16"/>
  <c r="H4535" i="16"/>
  <c r="H4534" i="16"/>
  <c r="H4533" i="16"/>
  <c r="H4532" i="16"/>
  <c r="H4531" i="16"/>
  <c r="H4530" i="16"/>
  <c r="H4529" i="16"/>
  <c r="H4528" i="16"/>
  <c r="I4527" i="16"/>
  <c r="H4526" i="16"/>
  <c r="H4525" i="16"/>
  <c r="H4524" i="16"/>
  <c r="H4523" i="16"/>
  <c r="H4522" i="16"/>
  <c r="H4521" i="16"/>
  <c r="H4520" i="16"/>
  <c r="H4519" i="16"/>
  <c r="H4518" i="16"/>
  <c r="H4517" i="16"/>
  <c r="H4516" i="16"/>
  <c r="H4515" i="16"/>
  <c r="H4514" i="16"/>
  <c r="H4513" i="16"/>
  <c r="H4512" i="16"/>
  <c r="H4511" i="16"/>
  <c r="I4510" i="16"/>
  <c r="H4509" i="16"/>
  <c r="H4508" i="16"/>
  <c r="H4507" i="16"/>
  <c r="H4506" i="16"/>
  <c r="H4505" i="16"/>
  <c r="H4504" i="16"/>
  <c r="H4503" i="16"/>
  <c r="H4502" i="16"/>
  <c r="I4501" i="16"/>
  <c r="H4500" i="16"/>
  <c r="H4499" i="16"/>
  <c r="H4498" i="16"/>
  <c r="H4497" i="16"/>
  <c r="H4496" i="16"/>
  <c r="H4495" i="16"/>
  <c r="H4494" i="16"/>
  <c r="H4493" i="16"/>
  <c r="H4492" i="16"/>
  <c r="I4491" i="16"/>
  <c r="H4490" i="16"/>
  <c r="H4489" i="16"/>
  <c r="H4488" i="16"/>
  <c r="H4487" i="16"/>
  <c r="H4486" i="16"/>
  <c r="I4485" i="16"/>
  <c r="H4482" i="16"/>
  <c r="H4481" i="16"/>
  <c r="H4480" i="16"/>
  <c r="H4479" i="16"/>
  <c r="H4478" i="16"/>
  <c r="H4477" i="16"/>
  <c r="H4476" i="16"/>
  <c r="H4475" i="16"/>
  <c r="H4474" i="16"/>
  <c r="H4473" i="16"/>
  <c r="H4472" i="16"/>
  <c r="H4471" i="16"/>
  <c r="H4470" i="16"/>
  <c r="H4469" i="16"/>
  <c r="H4468" i="16"/>
  <c r="H4467" i="16"/>
  <c r="H4466" i="16"/>
  <c r="H4465" i="16"/>
  <c r="H4464" i="16"/>
  <c r="H4463" i="16"/>
  <c r="H4462" i="16"/>
  <c r="H4461" i="16"/>
  <c r="H4460" i="16"/>
  <c r="H4459" i="16"/>
  <c r="H4458" i="16"/>
  <c r="H4457" i="16"/>
  <c r="H4456" i="16"/>
  <c r="H4455" i="16"/>
  <c r="H4454" i="16"/>
  <c r="H4453" i="16"/>
  <c r="H4452" i="16"/>
  <c r="H4451" i="16"/>
  <c r="H4450" i="16"/>
  <c r="H4449" i="16"/>
  <c r="H4448" i="16"/>
  <c r="H4447" i="16"/>
  <c r="H4446" i="16"/>
  <c r="H4445" i="16"/>
  <c r="H4444" i="16"/>
  <c r="H4443" i="16"/>
  <c r="H4442" i="16"/>
  <c r="H4441" i="16"/>
  <c r="H4440" i="16"/>
  <c r="H4439" i="16"/>
  <c r="H4438" i="16"/>
  <c r="H4436" i="16"/>
  <c r="H4435" i="16"/>
  <c r="H4434" i="16"/>
  <c r="H4433" i="16"/>
  <c r="H4432" i="16"/>
  <c r="H4431" i="16"/>
  <c r="H4430" i="16"/>
  <c r="H4429" i="16"/>
  <c r="H4428" i="16"/>
  <c r="H4427" i="16"/>
  <c r="I4426" i="16"/>
  <c r="H4425" i="16"/>
  <c r="H4424" i="16"/>
  <c r="H4423" i="16"/>
  <c r="H4422" i="16"/>
  <c r="H4421" i="16"/>
  <c r="H4420" i="16"/>
  <c r="H4419" i="16"/>
  <c r="H4418" i="16"/>
  <c r="H4417" i="16"/>
  <c r="I4416" i="16"/>
  <c r="I4415" i="16"/>
  <c r="H4413" i="16"/>
  <c r="H4412" i="16"/>
  <c r="H4411" i="16"/>
  <c r="H4410" i="16"/>
  <c r="H4409" i="16"/>
  <c r="H4408" i="16"/>
  <c r="H4407" i="16"/>
  <c r="H4406" i="16"/>
  <c r="H4405" i="16"/>
  <c r="H4404" i="16"/>
  <c r="H4403" i="16"/>
  <c r="H4402" i="16"/>
  <c r="H4401" i="16"/>
  <c r="H4400" i="16"/>
  <c r="H4399" i="16"/>
  <c r="H4398" i="16"/>
  <c r="H4397" i="16"/>
  <c r="H4396" i="16"/>
  <c r="H4395" i="16"/>
  <c r="H4394" i="16"/>
  <c r="H4393" i="16"/>
  <c r="I4392" i="16"/>
  <c r="H4391" i="16"/>
  <c r="H4390" i="16"/>
  <c r="H4389" i="16"/>
  <c r="H4388" i="16"/>
  <c r="H4387" i="16"/>
  <c r="H4386" i="16"/>
  <c r="H4385" i="16"/>
  <c r="H4384" i="16"/>
  <c r="H4383" i="16"/>
  <c r="I4382" i="16"/>
  <c r="H4380" i="16"/>
  <c r="J4380" i="16" s="1"/>
  <c r="H4378" i="16"/>
  <c r="H4377" i="16"/>
  <c r="H4375" i="16"/>
  <c r="H4374" i="16"/>
  <c r="J4374" i="16" s="1"/>
  <c r="H4372" i="16"/>
  <c r="H4371" i="16"/>
  <c r="H4370" i="16"/>
  <c r="H4369" i="16"/>
  <c r="H4368" i="16"/>
  <c r="H4367" i="16"/>
  <c r="H4366" i="16"/>
  <c r="H4365" i="16"/>
  <c r="H4364" i="16"/>
  <c r="H4362" i="16"/>
  <c r="H4361" i="16"/>
  <c r="H4360" i="16"/>
  <c r="H4359" i="16"/>
  <c r="H4358" i="16"/>
  <c r="H4357" i="16"/>
  <c r="H4356" i="16"/>
  <c r="H4355" i="16"/>
  <c r="H4354" i="16"/>
  <c r="I4352" i="16"/>
  <c r="I4351" i="16"/>
  <c r="H4349" i="16"/>
  <c r="H4348" i="16"/>
  <c r="H4347" i="16"/>
  <c r="H4346" i="16"/>
  <c r="H4345" i="16"/>
  <c r="H4344" i="16"/>
  <c r="H4343" i="16"/>
  <c r="H4342" i="16"/>
  <c r="H4341" i="16"/>
  <c r="H4340" i="16"/>
  <c r="H4339" i="16"/>
  <c r="H4338" i="16"/>
  <c r="H4337" i="16"/>
  <c r="I4336" i="16"/>
  <c r="H4335" i="16"/>
  <c r="H4334" i="16"/>
  <c r="H4333" i="16"/>
  <c r="H4332" i="16"/>
  <c r="H4331" i="16"/>
  <c r="H4330" i="16"/>
  <c r="H4329" i="16"/>
  <c r="H4328" i="16"/>
  <c r="H4327" i="16"/>
  <c r="H4326" i="16"/>
  <c r="H4325" i="16"/>
  <c r="H4324" i="16"/>
  <c r="H4323" i="16"/>
  <c r="H4322" i="16"/>
  <c r="H4321" i="16"/>
  <c r="H4320" i="16"/>
  <c r="H4319" i="16"/>
  <c r="I4318" i="16"/>
  <c r="H4317" i="16"/>
  <c r="H4316" i="16"/>
  <c r="H4315" i="16"/>
  <c r="H4314" i="16"/>
  <c r="H4313" i="16"/>
  <c r="H4312" i="16"/>
  <c r="H4311" i="16"/>
  <c r="H4310" i="16"/>
  <c r="H4309" i="16"/>
  <c r="H4308" i="16"/>
  <c r="H4307" i="16"/>
  <c r="H4306" i="16"/>
  <c r="H4305" i="16"/>
  <c r="H4304" i="16"/>
  <c r="H4303" i="16"/>
  <c r="H4302" i="16"/>
  <c r="H4301" i="16"/>
  <c r="H4300" i="16"/>
  <c r="H4299" i="16"/>
  <c r="H4298" i="16"/>
  <c r="H4297" i="16"/>
  <c r="H4296" i="16"/>
  <c r="H4295" i="16"/>
  <c r="H4294" i="16"/>
  <c r="H4293" i="16"/>
  <c r="H4292" i="16"/>
  <c r="H4291" i="16"/>
  <c r="H4290" i="16"/>
  <c r="H4289" i="16"/>
  <c r="H4288" i="16"/>
  <c r="H4287" i="16"/>
  <c r="H4286" i="16"/>
  <c r="H4285" i="16"/>
  <c r="H4284" i="16"/>
  <c r="H4283" i="16"/>
  <c r="H4282" i="16"/>
  <c r="H4281" i="16"/>
  <c r="H4280" i="16"/>
  <c r="H4279" i="16"/>
  <c r="H4278" i="16"/>
  <c r="H4277" i="16"/>
  <c r="H4276" i="16"/>
  <c r="H4275" i="16"/>
  <c r="H4274" i="16"/>
  <c r="H4273" i="16"/>
  <c r="I4272" i="16"/>
  <c r="H4271" i="16"/>
  <c r="H4270" i="16"/>
  <c r="H4269" i="16"/>
  <c r="H4268" i="16"/>
  <c r="H4267" i="16"/>
  <c r="H4266" i="16"/>
  <c r="H4265" i="16"/>
  <c r="H4264" i="16"/>
  <c r="H4263" i="16"/>
  <c r="H4262" i="16"/>
  <c r="H4261" i="16"/>
  <c r="I4260" i="16"/>
  <c r="I4259" i="16"/>
  <c r="H4257" i="16"/>
  <c r="H4256" i="16"/>
  <c r="H4255" i="16"/>
  <c r="H4254" i="16"/>
  <c r="H4253" i="16"/>
  <c r="H4252" i="16"/>
  <c r="H4251" i="16"/>
  <c r="H4250" i="16"/>
  <c r="I4249" i="16"/>
  <c r="H4248" i="16"/>
  <c r="H4247" i="16"/>
  <c r="H4246" i="16"/>
  <c r="H4245" i="16"/>
  <c r="H4244" i="16"/>
  <c r="H4243" i="16"/>
  <c r="H4242" i="16"/>
  <c r="H4241" i="16"/>
  <c r="H4240" i="16"/>
  <c r="H4239" i="16"/>
  <c r="H4238" i="16"/>
  <c r="H4237" i="16"/>
  <c r="H4236" i="16"/>
  <c r="H4235" i="16"/>
  <c r="H4234" i="16"/>
  <c r="H4233" i="16"/>
  <c r="H4232" i="16"/>
  <c r="H4231" i="16"/>
  <c r="H4230" i="16"/>
  <c r="H4229" i="16"/>
  <c r="H4228" i="16"/>
  <c r="H4227" i="16"/>
  <c r="H4226" i="16"/>
  <c r="H4225" i="16"/>
  <c r="H4224" i="16"/>
  <c r="H4223" i="16"/>
  <c r="H4222" i="16"/>
  <c r="H4221" i="16"/>
  <c r="H4220" i="16"/>
  <c r="H4219" i="16"/>
  <c r="H4218" i="16"/>
  <c r="H4217" i="16"/>
  <c r="H4216" i="16"/>
  <c r="H4215" i="16"/>
  <c r="H4214" i="16"/>
  <c r="H4213" i="16"/>
  <c r="H4212" i="16"/>
  <c r="H4211" i="16"/>
  <c r="H4210" i="16"/>
  <c r="H4209" i="16"/>
  <c r="H4208" i="16"/>
  <c r="H4207" i="16"/>
  <c r="H4206" i="16"/>
  <c r="H4205" i="16"/>
  <c r="H4204" i="16"/>
  <c r="H4203" i="16"/>
  <c r="H4202" i="16"/>
  <c r="H4201" i="16"/>
  <c r="H4200" i="16"/>
  <c r="H4199" i="16"/>
  <c r="I4198" i="16"/>
  <c r="H4197" i="16"/>
  <c r="H4196" i="16"/>
  <c r="H4195" i="16"/>
  <c r="H4194" i="16"/>
  <c r="H4193" i="16"/>
  <c r="H4192" i="16"/>
  <c r="H4191" i="16"/>
  <c r="H4190" i="16"/>
  <c r="H4189" i="16"/>
  <c r="H4188" i="16"/>
  <c r="I4187" i="16"/>
  <c r="I4186" i="16"/>
  <c r="I4184" i="16"/>
  <c r="H4182" i="16"/>
  <c r="H4181" i="16"/>
  <c r="H4180" i="16"/>
  <c r="H4179" i="16"/>
  <c r="H4178" i="16"/>
  <c r="H4177" i="16"/>
  <c r="H4176" i="16"/>
  <c r="H4175" i="16"/>
  <c r="H4174" i="16"/>
  <c r="H4173" i="16"/>
  <c r="H4172" i="16"/>
  <c r="H4171" i="16"/>
  <c r="H4170" i="16"/>
  <c r="H4169" i="16"/>
  <c r="H4168" i="16"/>
  <c r="H4167" i="16"/>
  <c r="H4166" i="16"/>
  <c r="H4165" i="16"/>
  <c r="H4164" i="16"/>
  <c r="H4163" i="16"/>
  <c r="H4162" i="16"/>
  <c r="H4161" i="16"/>
  <c r="H4160" i="16"/>
  <c r="H4159" i="16"/>
  <c r="H4158" i="16"/>
  <c r="H4157" i="16"/>
  <c r="H4156" i="16"/>
  <c r="H4155" i="16"/>
  <c r="H4154" i="16"/>
  <c r="H4153" i="16"/>
  <c r="H4152" i="16"/>
  <c r="H4151" i="16"/>
  <c r="H4150" i="16"/>
  <c r="H4149" i="16"/>
  <c r="H4148" i="16"/>
  <c r="H4147" i="16"/>
  <c r="H4146" i="16"/>
  <c r="H4145" i="16"/>
  <c r="H4144" i="16"/>
  <c r="H4143" i="16"/>
  <c r="H4142" i="16"/>
  <c r="H4141" i="16"/>
  <c r="H4140" i="16"/>
  <c r="H4139" i="16"/>
  <c r="H4138" i="16"/>
  <c r="H4137" i="16"/>
  <c r="H4136" i="16"/>
  <c r="H4135" i="16"/>
  <c r="H4134" i="16"/>
  <c r="H4133" i="16"/>
  <c r="H4132" i="16"/>
  <c r="H4131" i="16"/>
  <c r="H4130" i="16"/>
  <c r="H4129" i="16"/>
  <c r="H4128" i="16"/>
  <c r="H4127" i="16"/>
  <c r="H4126" i="16"/>
  <c r="H4125" i="16"/>
  <c r="H4124" i="16"/>
  <c r="H4123" i="16"/>
  <c r="H4122" i="16"/>
  <c r="H4121" i="16"/>
  <c r="H4120" i="16"/>
  <c r="H4119" i="16"/>
  <c r="H4118" i="16"/>
  <c r="H4117" i="16"/>
  <c r="H4116" i="16"/>
  <c r="H4115" i="16"/>
  <c r="H4114" i="16"/>
  <c r="H4113" i="16"/>
  <c r="H4112" i="16"/>
  <c r="H4111" i="16"/>
  <c r="H4110" i="16"/>
  <c r="H4109" i="16"/>
  <c r="H4108" i="16"/>
  <c r="H4107" i="16"/>
  <c r="H4106" i="16"/>
  <c r="H4105" i="16"/>
  <c r="H4104" i="16"/>
  <c r="H4103" i="16"/>
  <c r="H4102" i="16"/>
  <c r="I4101" i="16"/>
  <c r="H4100" i="16"/>
  <c r="H4099" i="16"/>
  <c r="H4098" i="16"/>
  <c r="H4097" i="16"/>
  <c r="H4096" i="16"/>
  <c r="H4095" i="16"/>
  <c r="H4094" i="16"/>
  <c r="H4093" i="16"/>
  <c r="H4092" i="16"/>
  <c r="I4091" i="16"/>
  <c r="I4090" i="16"/>
  <c r="I4089" i="16"/>
  <c r="I4087" i="16" s="1"/>
  <c r="I4088" i="16"/>
  <c r="H4086" i="16"/>
  <c r="H4085" i="16"/>
  <c r="H4084" i="16"/>
  <c r="H4083" i="16"/>
  <c r="H4082" i="16"/>
  <c r="H4081" i="16"/>
  <c r="I4080" i="16"/>
  <c r="H4079" i="16"/>
  <c r="H4078" i="16"/>
  <c r="H4077" i="16"/>
  <c r="H4076" i="16"/>
  <c r="H4075" i="16"/>
  <c r="H4074" i="16"/>
  <c r="H4073" i="16"/>
  <c r="H4072" i="16"/>
  <c r="H4071" i="16"/>
  <c r="H4070" i="16"/>
  <c r="H4069" i="16"/>
  <c r="H4068" i="16"/>
  <c r="H4067" i="16"/>
  <c r="H4066" i="16"/>
  <c r="H4065" i="16"/>
  <c r="H4064" i="16"/>
  <c r="H4063" i="16"/>
  <c r="H4062" i="16"/>
  <c r="H4061" i="16"/>
  <c r="I4060" i="16"/>
  <c r="I4059" i="16"/>
  <c r="H4057" i="16"/>
  <c r="H4056" i="16"/>
  <c r="H4055" i="16"/>
  <c r="H4054" i="16"/>
  <c r="H4053" i="16"/>
  <c r="H4052" i="16"/>
  <c r="H4051" i="16"/>
  <c r="H4050" i="16"/>
  <c r="H4049" i="16"/>
  <c r="H4048" i="16"/>
  <c r="H4047" i="16"/>
  <c r="H4046" i="16"/>
  <c r="H4045" i="16"/>
  <c r="H4044" i="16"/>
  <c r="H4043" i="16"/>
  <c r="H4042" i="16"/>
  <c r="H4041" i="16"/>
  <c r="H4040" i="16"/>
  <c r="H4039" i="16"/>
  <c r="H4038" i="16"/>
  <c r="H4037" i="16"/>
  <c r="H4036" i="16"/>
  <c r="H4034" i="16"/>
  <c r="H4033" i="16"/>
  <c r="H4032" i="16"/>
  <c r="H4031" i="16"/>
  <c r="H4030" i="16"/>
  <c r="H4029" i="16"/>
  <c r="H4028" i="16"/>
  <c r="H4027" i="16"/>
  <c r="H4026" i="16"/>
  <c r="H4025" i="16"/>
  <c r="H4024" i="16"/>
  <c r="H4023" i="16"/>
  <c r="H4022" i="16"/>
  <c r="H4021" i="16"/>
  <c r="H4020" i="16"/>
  <c r="H4019" i="16"/>
  <c r="H4018" i="16"/>
  <c r="H4017" i="16"/>
  <c r="H4016" i="16"/>
  <c r="H4015" i="16"/>
  <c r="H4014" i="16"/>
  <c r="H4013" i="16"/>
  <c r="I4012" i="16"/>
  <c r="I4010" i="16" s="1"/>
  <c r="I4011" i="16"/>
  <c r="H4009" i="16"/>
  <c r="H4008" i="16"/>
  <c r="I4007" i="16"/>
  <c r="H4006" i="16"/>
  <c r="H4005" i="16"/>
  <c r="H4004" i="16"/>
  <c r="H4003" i="16"/>
  <c r="H4002" i="16"/>
  <c r="H4001" i="16"/>
  <c r="H4000" i="16"/>
  <c r="H3999" i="16"/>
  <c r="H3998" i="16"/>
  <c r="H3997" i="16"/>
  <c r="H3996" i="16"/>
  <c r="H3995" i="16"/>
  <c r="H3994" i="16"/>
  <c r="H3993" i="16"/>
  <c r="H3992" i="16"/>
  <c r="H3991" i="16"/>
  <c r="H3990" i="16"/>
  <c r="H3989" i="16"/>
  <c r="H3988" i="16"/>
  <c r="H3987" i="16"/>
  <c r="H3986" i="16"/>
  <c r="H3985" i="16"/>
  <c r="H3984" i="16"/>
  <c r="H3983" i="16"/>
  <c r="H3982" i="16"/>
  <c r="H3981" i="16"/>
  <c r="H3980" i="16"/>
  <c r="H3979" i="16"/>
  <c r="H3978" i="16"/>
  <c r="H3977" i="16"/>
  <c r="H3976" i="16"/>
  <c r="H3975" i="16"/>
  <c r="H3974" i="16"/>
  <c r="H3973" i="16"/>
  <c r="H3972" i="16"/>
  <c r="H3971" i="16"/>
  <c r="H3970" i="16"/>
  <c r="H3969" i="16"/>
  <c r="H3968" i="16"/>
  <c r="H3967" i="16"/>
  <c r="H3966" i="16"/>
  <c r="H3965" i="16"/>
  <c r="H3964" i="16"/>
  <c r="H3963" i="16"/>
  <c r="H3962" i="16"/>
  <c r="H3961" i="16"/>
  <c r="H3960" i="16"/>
  <c r="H3959" i="16"/>
  <c r="H3958" i="16"/>
  <c r="H3957" i="16"/>
  <c r="H3956" i="16"/>
  <c r="H3955" i="16"/>
  <c r="H3954" i="16"/>
  <c r="H3953" i="16"/>
  <c r="H3952" i="16"/>
  <c r="H3951" i="16"/>
  <c r="H3950" i="16"/>
  <c r="H3949" i="16"/>
  <c r="H3948" i="16"/>
  <c r="H3947" i="16"/>
  <c r="H3946" i="16"/>
  <c r="H3945" i="16"/>
  <c r="H3944" i="16"/>
  <c r="H3943" i="16"/>
  <c r="H3942" i="16"/>
  <c r="H3941" i="16"/>
  <c r="H3940" i="16"/>
  <c r="H3939" i="16"/>
  <c r="H3938" i="16"/>
  <c r="H3937" i="16"/>
  <c r="H3936" i="16"/>
  <c r="H3935" i="16"/>
  <c r="I3934" i="16"/>
  <c r="H3933" i="16"/>
  <c r="H3932" i="16"/>
  <c r="H3931" i="16"/>
  <c r="H3930" i="16"/>
  <c r="H3929" i="16"/>
  <c r="H3928" i="16"/>
  <c r="H3927" i="16"/>
  <c r="H3926" i="16"/>
  <c r="H3925" i="16"/>
  <c r="H3924" i="16"/>
  <c r="H3923" i="16"/>
  <c r="H3922" i="16"/>
  <c r="H3921" i="16"/>
  <c r="H3920" i="16"/>
  <c r="H3919" i="16"/>
  <c r="H3918" i="16"/>
  <c r="H3917" i="16"/>
  <c r="H3916" i="16"/>
  <c r="H3915" i="16"/>
  <c r="H3914" i="16"/>
  <c r="H3913" i="16"/>
  <c r="H3912" i="16"/>
  <c r="H3911" i="16"/>
  <c r="H3910" i="16"/>
  <c r="H3909" i="16"/>
  <c r="H3908" i="16"/>
  <c r="H3907" i="16"/>
  <c r="I3906" i="16"/>
  <c r="I3905" i="16"/>
  <c r="H3903" i="16"/>
  <c r="H3902" i="16"/>
  <c r="H3901" i="16"/>
  <c r="H3900" i="16"/>
  <c r="H3899" i="16"/>
  <c r="H3898" i="16"/>
  <c r="H3897" i="16"/>
  <c r="H3896" i="16"/>
  <c r="H3895" i="16"/>
  <c r="H3894" i="16"/>
  <c r="H3893" i="16"/>
  <c r="H3892" i="16"/>
  <c r="H3891" i="16"/>
  <c r="H3890" i="16"/>
  <c r="H3889" i="16"/>
  <c r="H3888" i="16"/>
  <c r="H3887" i="16"/>
  <c r="H3886" i="16"/>
  <c r="H3885" i="16"/>
  <c r="H3884" i="16"/>
  <c r="H3883" i="16"/>
  <c r="H3882" i="16"/>
  <c r="H3881" i="16"/>
  <c r="H3880" i="16"/>
  <c r="H3879" i="16"/>
  <c r="H3878" i="16"/>
  <c r="H3877" i="16"/>
  <c r="H3876" i="16"/>
  <c r="H3875" i="16"/>
  <c r="H3874" i="16"/>
  <c r="H3873" i="16"/>
  <c r="H3872" i="16"/>
  <c r="H3871" i="16"/>
  <c r="I3870" i="16"/>
  <c r="I3868" i="16" s="1"/>
  <c r="I3869" i="16"/>
  <c r="H3867" i="16"/>
  <c r="H3866" i="16"/>
  <c r="H3865" i="16"/>
  <c r="H3864" i="16"/>
  <c r="H3863" i="16"/>
  <c r="H3862" i="16"/>
  <c r="H3861" i="16"/>
  <c r="H3860" i="16"/>
  <c r="H3859" i="16"/>
  <c r="H3858" i="16"/>
  <c r="H3857" i="16"/>
  <c r="H3856" i="16"/>
  <c r="H3855" i="16"/>
  <c r="H3854" i="16"/>
  <c r="H3853" i="16"/>
  <c r="H3852" i="16"/>
  <c r="H3851" i="16"/>
  <c r="H3850" i="16"/>
  <c r="H3849" i="16"/>
  <c r="I3848" i="16"/>
  <c r="H3847" i="16"/>
  <c r="H3846" i="16"/>
  <c r="H3845" i="16"/>
  <c r="H3844" i="16"/>
  <c r="H3843" i="16"/>
  <c r="H3842" i="16"/>
  <c r="H3841" i="16"/>
  <c r="H3840" i="16"/>
  <c r="H3839" i="16"/>
  <c r="H3838" i="16"/>
  <c r="H3837" i="16"/>
  <c r="H3836" i="16"/>
  <c r="H3835" i="16"/>
  <c r="H3834" i="16"/>
  <c r="H3833" i="16"/>
  <c r="H3832" i="16"/>
  <c r="H3831" i="16"/>
  <c r="H3830" i="16"/>
  <c r="H3829" i="16"/>
  <c r="H3828" i="16"/>
  <c r="H3827" i="16"/>
  <c r="H3826" i="16"/>
  <c r="H3825" i="16"/>
  <c r="I3824" i="16"/>
  <c r="H3823" i="16"/>
  <c r="H3822" i="16"/>
  <c r="H3821" i="16"/>
  <c r="H3820" i="16"/>
  <c r="H3819" i="16"/>
  <c r="H3818" i="16"/>
  <c r="H3817" i="16"/>
  <c r="H3816" i="16"/>
  <c r="H3815" i="16"/>
  <c r="H3814" i="16"/>
  <c r="H3813" i="16"/>
  <c r="H3812" i="16"/>
  <c r="H3811" i="16"/>
  <c r="H3810" i="16"/>
  <c r="H3809" i="16"/>
  <c r="I3808" i="16"/>
  <c r="H3807" i="16"/>
  <c r="H3806" i="16"/>
  <c r="H3805" i="16"/>
  <c r="H3804" i="16"/>
  <c r="H3803" i="16"/>
  <c r="H3802" i="16"/>
  <c r="H3801" i="16"/>
  <c r="H3800" i="16"/>
  <c r="H3799" i="16"/>
  <c r="H3798" i="16"/>
  <c r="H3797" i="16"/>
  <c r="H3796" i="16"/>
  <c r="H3795" i="16"/>
  <c r="H3794" i="16"/>
  <c r="H3793" i="16"/>
  <c r="H3792" i="16"/>
  <c r="H3791" i="16"/>
  <c r="H3790" i="16"/>
  <c r="H3789" i="16"/>
  <c r="H3788" i="16"/>
  <c r="H3787" i="16"/>
  <c r="H3786" i="16"/>
  <c r="H3785" i="16"/>
  <c r="H3784" i="16"/>
  <c r="H3783" i="16"/>
  <c r="H3782" i="16"/>
  <c r="H3781" i="16"/>
  <c r="H3780" i="16"/>
  <c r="H3779" i="16"/>
  <c r="I3778" i="16"/>
  <c r="I3777" i="16"/>
  <c r="I3776" i="16"/>
  <c r="H3775" i="16"/>
  <c r="H3774" i="16"/>
  <c r="H3773" i="16"/>
  <c r="H3772" i="16"/>
  <c r="H3771" i="16"/>
  <c r="H3770" i="16"/>
  <c r="I3769" i="16"/>
  <c r="I3750" i="16" s="1"/>
  <c r="H3768" i="16"/>
  <c r="H3767" i="16"/>
  <c r="H3766" i="16"/>
  <c r="H3765" i="16"/>
  <c r="H3764" i="16"/>
  <c r="H3763" i="16"/>
  <c r="H3762" i="16"/>
  <c r="H3761" i="16"/>
  <c r="H3760" i="16"/>
  <c r="H3759" i="16"/>
  <c r="H3758" i="16"/>
  <c r="H3757" i="16"/>
  <c r="H3756" i="16"/>
  <c r="H3755" i="16"/>
  <c r="H3754" i="16"/>
  <c r="H3753" i="16"/>
  <c r="I3752" i="16"/>
  <c r="I3751" i="16"/>
  <c r="H3749" i="16"/>
  <c r="H3748" i="16"/>
  <c r="H3747" i="16"/>
  <c r="H3746" i="16"/>
  <c r="H3745" i="16"/>
  <c r="H3744" i="16"/>
  <c r="H3743" i="16"/>
  <c r="H3742" i="16"/>
  <c r="H3741" i="16"/>
  <c r="H3740" i="16"/>
  <c r="H3739" i="16"/>
  <c r="H3738" i="16"/>
  <c r="H3737" i="16"/>
  <c r="H3736" i="16"/>
  <c r="H3735" i="16"/>
  <c r="H3734" i="16"/>
  <c r="H3733" i="16"/>
  <c r="H3732" i="16"/>
  <c r="I3731" i="16"/>
  <c r="H3730" i="16"/>
  <c r="H3729" i="16"/>
  <c r="H3728" i="16"/>
  <c r="I3727" i="16"/>
  <c r="H3726" i="16"/>
  <c r="H3725" i="16"/>
  <c r="H3724" i="16"/>
  <c r="H3723" i="16"/>
  <c r="H3722" i="16"/>
  <c r="H3721" i="16"/>
  <c r="H3719" i="16"/>
  <c r="H3718" i="16"/>
  <c r="H3717" i="16"/>
  <c r="H3716" i="16"/>
  <c r="H3715" i="16"/>
  <c r="H3714" i="16"/>
  <c r="I3712" i="16"/>
  <c r="H3711" i="16"/>
  <c r="H3710" i="16"/>
  <c r="H3709" i="16"/>
  <c r="H3708" i="16"/>
  <c r="H3706" i="16"/>
  <c r="H3705" i="16"/>
  <c r="H3704" i="16"/>
  <c r="H3703" i="16"/>
  <c r="H3702" i="16"/>
  <c r="H3701" i="16"/>
  <c r="H3700" i="16"/>
  <c r="H3699" i="16"/>
  <c r="H3698" i="16"/>
  <c r="H3696" i="16"/>
  <c r="H3695" i="16"/>
  <c r="H3694" i="16"/>
  <c r="H3693" i="16"/>
  <c r="I3692" i="16"/>
  <c r="H3691" i="16"/>
  <c r="H3690" i="16"/>
  <c r="H3689" i="16"/>
  <c r="H3688" i="16"/>
  <c r="H3687" i="16"/>
  <c r="H3686" i="16"/>
  <c r="H3685" i="16"/>
  <c r="H3684" i="16"/>
  <c r="H3683" i="16"/>
  <c r="H3682" i="16"/>
  <c r="H3681" i="16"/>
  <c r="H3680" i="16"/>
  <c r="H3679" i="16"/>
  <c r="H3678" i="16"/>
  <c r="H3676" i="16"/>
  <c r="H3675" i="16"/>
  <c r="H3674" i="16"/>
  <c r="H3673" i="16"/>
  <c r="H3672" i="16"/>
  <c r="H3671" i="16"/>
  <c r="H3670" i="16"/>
  <c r="I3668" i="16"/>
  <c r="I3667" i="16"/>
  <c r="H3665" i="16"/>
  <c r="H3664" i="16"/>
  <c r="H3663" i="16"/>
  <c r="H3662" i="16"/>
  <c r="H3661" i="16"/>
  <c r="H3660" i="16"/>
  <c r="H3659" i="16"/>
  <c r="H3658" i="16"/>
  <c r="H3657" i="16"/>
  <c r="H3656" i="16"/>
  <c r="H3655" i="16"/>
  <c r="I3653" i="16"/>
  <c r="H3652" i="16"/>
  <c r="H3651" i="16"/>
  <c r="H3650" i="16"/>
  <c r="H3649" i="16"/>
  <c r="H3648" i="16"/>
  <c r="H3647" i="16"/>
  <c r="H3646" i="16"/>
  <c r="H3645" i="16"/>
  <c r="H3644" i="16"/>
  <c r="H3643" i="16"/>
  <c r="H3642" i="16"/>
  <c r="H3641" i="16"/>
  <c r="H3640" i="16"/>
  <c r="H3639" i="16"/>
  <c r="H3638" i="16"/>
  <c r="H3637" i="16"/>
  <c r="H3636" i="16"/>
  <c r="H3635" i="16"/>
  <c r="H3634" i="16"/>
  <c r="H3633" i="16"/>
  <c r="H3631" i="16"/>
  <c r="H3630" i="16"/>
  <c r="H3629" i="16"/>
  <c r="H3628" i="16"/>
  <c r="H3627" i="16"/>
  <c r="H3626" i="16"/>
  <c r="H3625" i="16"/>
  <c r="H3624" i="16"/>
  <c r="H3623" i="16"/>
  <c r="H3622" i="16"/>
  <c r="H3621" i="16"/>
  <c r="H3620" i="16"/>
  <c r="H3619" i="16"/>
  <c r="H3617" i="16"/>
  <c r="H3616" i="16"/>
  <c r="H3615" i="16"/>
  <c r="H3614" i="16"/>
  <c r="H3613" i="16"/>
  <c r="H3612" i="16"/>
  <c r="H3611" i="16"/>
  <c r="H3610" i="16"/>
  <c r="H3609" i="16"/>
  <c r="H3608" i="16"/>
  <c r="H3607" i="16"/>
  <c r="H3606" i="16"/>
  <c r="H3605" i="16"/>
  <c r="H3604" i="16"/>
  <c r="H3603" i="16"/>
  <c r="H3602" i="16"/>
  <c r="H3601" i="16"/>
  <c r="H3600" i="16"/>
  <c r="H3599" i="16"/>
  <c r="H3598" i="16"/>
  <c r="H3597" i="16"/>
  <c r="H3596" i="16"/>
  <c r="H3595" i="16"/>
  <c r="H3594" i="16"/>
  <c r="H3593" i="16"/>
  <c r="H3592" i="16"/>
  <c r="H3591" i="16"/>
  <c r="H3590" i="16"/>
  <c r="H3588" i="16"/>
  <c r="H3587" i="16"/>
  <c r="H3586" i="16"/>
  <c r="H3585" i="16"/>
  <c r="H3584" i="16"/>
  <c r="H3583" i="16"/>
  <c r="H3582" i="16"/>
  <c r="H3581" i="16"/>
  <c r="H3580" i="16"/>
  <c r="H3579" i="16"/>
  <c r="H3578" i="16"/>
  <c r="H3577" i="16"/>
  <c r="H3576" i="16"/>
  <c r="H3575" i="16"/>
  <c r="H3574" i="16"/>
  <c r="H3573" i="16"/>
  <c r="H3572" i="16"/>
  <c r="H3571" i="16"/>
  <c r="H3570" i="16"/>
  <c r="H3569" i="16"/>
  <c r="H3568" i="16"/>
  <c r="H3567" i="16"/>
  <c r="H3566" i="16"/>
  <c r="H3565" i="16"/>
  <c r="H3564" i="16"/>
  <c r="H3563" i="16"/>
  <c r="H3562" i="16"/>
  <c r="H3561" i="16"/>
  <c r="H3560" i="16"/>
  <c r="H3559" i="16"/>
  <c r="H3558" i="16"/>
  <c r="H3557" i="16"/>
  <c r="H3556" i="16"/>
  <c r="H3555" i="16"/>
  <c r="H3554" i="16"/>
  <c r="H3553" i="16"/>
  <c r="H3552" i="16"/>
  <c r="H3551" i="16"/>
  <c r="I3549" i="16"/>
  <c r="H3548" i="16"/>
  <c r="H3547" i="16"/>
  <c r="H3546" i="16"/>
  <c r="H3544" i="16"/>
  <c r="H3543" i="16"/>
  <c r="H3542" i="16"/>
  <c r="H3541" i="16"/>
  <c r="H3540" i="16"/>
  <c r="H3539" i="16"/>
  <c r="H3538" i="16"/>
  <c r="H3537" i="16"/>
  <c r="H3536" i="16"/>
  <c r="H3535" i="16"/>
  <c r="H3534" i="16"/>
  <c r="H3533" i="16"/>
  <c r="H3532" i="16"/>
  <c r="H3531" i="16"/>
  <c r="H3530" i="16"/>
  <c r="H3529" i="16"/>
  <c r="H3528" i="16"/>
  <c r="H3527" i="16"/>
  <c r="H3526" i="16"/>
  <c r="H3525" i="16"/>
  <c r="H3524" i="16"/>
  <c r="H3523" i="16"/>
  <c r="H3522" i="16"/>
  <c r="H3521" i="16"/>
  <c r="H3520" i="16"/>
  <c r="I3519" i="16"/>
  <c r="H3518" i="16"/>
  <c r="H3517" i="16"/>
  <c r="H3516" i="16"/>
  <c r="H3515" i="16"/>
  <c r="H3514" i="16"/>
  <c r="H3513" i="16"/>
  <c r="H3512" i="16"/>
  <c r="H3511" i="16"/>
  <c r="H3510" i="16"/>
  <c r="H3509" i="16"/>
  <c r="I3508" i="16"/>
  <c r="H3507" i="16"/>
  <c r="H3506" i="16"/>
  <c r="H3505" i="16"/>
  <c r="H3503" i="16"/>
  <c r="H3502" i="16"/>
  <c r="H3501" i="16"/>
  <c r="H3500" i="16"/>
  <c r="H3499" i="16"/>
  <c r="H3498" i="16"/>
  <c r="H3497" i="16"/>
  <c r="H3496" i="16"/>
  <c r="H3495" i="16"/>
  <c r="H3493" i="16"/>
  <c r="H3492" i="16"/>
  <c r="H3491" i="16"/>
  <c r="H3490" i="16"/>
  <c r="H3488" i="16"/>
  <c r="H3487" i="16"/>
  <c r="H3485" i="16"/>
  <c r="H3484" i="16"/>
  <c r="H3483" i="16"/>
  <c r="H3482" i="16"/>
  <c r="H3480" i="16"/>
  <c r="H3479" i="16"/>
  <c r="H3478" i="16"/>
  <c r="H3477" i="16"/>
  <c r="H3476" i="16"/>
  <c r="H3474" i="16"/>
  <c r="H3473" i="16"/>
  <c r="H3472" i="16"/>
  <c r="H3471" i="16"/>
  <c r="H3470" i="16"/>
  <c r="I3468" i="16"/>
  <c r="I3467" i="16"/>
  <c r="I3466" i="16"/>
  <c r="H3463" i="16"/>
  <c r="H3462" i="16"/>
  <c r="H3461" i="16"/>
  <c r="H3459" i="16"/>
  <c r="H3458" i="16"/>
  <c r="H3457" i="16"/>
  <c r="H3456" i="16"/>
  <c r="H3454" i="16"/>
  <c r="H3453" i="16"/>
  <c r="H3452" i="16"/>
  <c r="H3451" i="16"/>
  <c r="H3450" i="16"/>
  <c r="I3449" i="16"/>
  <c r="I3448" i="16"/>
  <c r="I3447" i="16"/>
  <c r="H3446" i="16"/>
  <c r="H3445" i="16"/>
  <c r="H3444" i="16"/>
  <c r="H3443" i="16"/>
  <c r="H3442" i="16"/>
  <c r="H3441" i="16"/>
  <c r="H3440" i="16"/>
  <c r="H3439" i="16"/>
  <c r="H3438" i="16"/>
  <c r="H3437" i="16"/>
  <c r="H3436" i="16"/>
  <c r="H3435" i="16"/>
  <c r="H3434" i="16"/>
  <c r="H3433" i="16"/>
  <c r="I3432" i="16"/>
  <c r="H3431" i="16"/>
  <c r="H3430" i="16"/>
  <c r="H3429" i="16"/>
  <c r="H3428" i="16"/>
  <c r="H3427" i="16"/>
  <c r="H3426" i="16"/>
  <c r="H3425" i="16"/>
  <c r="H3424" i="16"/>
  <c r="H3423" i="16"/>
  <c r="H3422" i="16"/>
  <c r="H3421" i="16"/>
  <c r="H3420" i="16"/>
  <c r="H3419" i="16"/>
  <c r="H3418" i="16"/>
  <c r="H3417" i="16"/>
  <c r="H3416" i="16"/>
  <c r="H3415" i="16"/>
  <c r="H3414" i="16"/>
  <c r="H3413" i="16"/>
  <c r="H3412" i="16"/>
  <c r="H3411" i="16"/>
  <c r="H3410" i="16"/>
  <c r="H3409" i="16"/>
  <c r="I3408" i="16"/>
  <c r="H3407" i="16"/>
  <c r="H3406" i="16"/>
  <c r="H3405" i="16"/>
  <c r="H3404" i="16"/>
  <c r="H3403" i="16"/>
  <c r="H3402" i="16"/>
  <c r="H3401" i="16"/>
  <c r="H3400" i="16"/>
  <c r="H3399" i="16"/>
  <c r="H3398" i="16"/>
  <c r="H3397" i="16"/>
  <c r="H3396" i="16"/>
  <c r="H3395" i="16"/>
  <c r="H3394" i="16"/>
  <c r="H3393" i="16"/>
  <c r="H3392" i="16"/>
  <c r="H3391" i="16"/>
  <c r="H3390" i="16"/>
  <c r="H3389" i="16"/>
  <c r="I3388" i="16"/>
  <c r="H3387" i="16"/>
  <c r="H3386" i="16"/>
  <c r="H3385" i="16"/>
  <c r="H3384" i="16"/>
  <c r="H3383" i="16"/>
  <c r="H3382" i="16"/>
  <c r="H3381" i="16"/>
  <c r="H3380" i="16"/>
  <c r="H3379" i="16"/>
  <c r="H3378" i="16"/>
  <c r="H3377" i="16"/>
  <c r="H3376" i="16"/>
  <c r="H3375" i="16"/>
  <c r="H3374" i="16"/>
  <c r="H3373" i="16"/>
  <c r="H3372" i="16"/>
  <c r="H3371" i="16"/>
  <c r="H3370" i="16"/>
  <c r="H3369" i="16"/>
  <c r="H3368" i="16"/>
  <c r="I3367" i="16"/>
  <c r="I3366" i="16"/>
  <c r="H3364" i="16"/>
  <c r="H3363" i="16"/>
  <c r="H3362" i="16"/>
  <c r="H3361" i="16"/>
  <c r="H3360" i="16"/>
  <c r="H3359" i="16"/>
  <c r="H3358" i="16"/>
  <c r="H3357" i="16"/>
  <c r="H3356" i="16"/>
  <c r="H3355" i="16"/>
  <c r="H3354" i="16"/>
  <c r="H3353" i="16"/>
  <c r="H3352" i="16"/>
  <c r="H3351" i="16"/>
  <c r="H3350" i="16"/>
  <c r="H3349" i="16"/>
  <c r="H3348" i="16"/>
  <c r="H3347" i="16"/>
  <c r="H3346" i="16"/>
  <c r="H3345" i="16"/>
  <c r="H3344" i="16"/>
  <c r="H3343" i="16"/>
  <c r="H3342" i="16"/>
  <c r="H3341" i="16"/>
  <c r="H3340" i="16"/>
  <c r="H3339" i="16"/>
  <c r="H3338" i="16"/>
  <c r="H3337" i="16"/>
  <c r="H3336" i="16"/>
  <c r="H3335" i="16"/>
  <c r="H3334" i="16"/>
  <c r="H3333" i="16"/>
  <c r="H3332" i="16"/>
  <c r="H3331" i="16"/>
  <c r="H3330" i="16"/>
  <c r="H3329" i="16"/>
  <c r="H3328" i="16"/>
  <c r="H3327" i="16"/>
  <c r="H3326" i="16"/>
  <c r="H3325" i="16"/>
  <c r="H3324" i="16"/>
  <c r="H3323" i="16"/>
  <c r="H3322" i="16"/>
  <c r="H3321" i="16"/>
  <c r="H3320" i="16"/>
  <c r="H3319" i="16"/>
  <c r="H3318" i="16"/>
  <c r="H3317" i="16"/>
  <c r="H3316" i="16"/>
  <c r="H3315" i="16"/>
  <c r="H3314" i="16"/>
  <c r="H3313" i="16"/>
  <c r="H3312" i="16"/>
  <c r="H3311" i="16"/>
  <c r="H3310" i="16"/>
  <c r="H3309" i="16"/>
  <c r="H3308" i="16"/>
  <c r="H3307" i="16"/>
  <c r="H3306" i="16"/>
  <c r="H3305" i="16"/>
  <c r="H3304" i="16"/>
  <c r="H3303" i="16"/>
  <c r="H3302" i="16"/>
  <c r="H3300" i="16"/>
  <c r="H3299" i="16"/>
  <c r="H3298" i="16"/>
  <c r="H3297" i="16"/>
  <c r="H3296" i="16"/>
  <c r="H3294" i="16"/>
  <c r="H3293" i="16"/>
  <c r="H3292" i="16"/>
  <c r="H3291" i="16"/>
  <c r="H3290" i="16"/>
  <c r="H3289" i="16"/>
  <c r="H3288" i="16"/>
  <c r="H3287" i="16"/>
  <c r="H3286" i="16"/>
  <c r="H3285" i="16"/>
  <c r="H3284" i="16"/>
  <c r="H3283" i="16"/>
  <c r="H3282" i="16"/>
  <c r="I3281" i="16"/>
  <c r="I3280" i="16"/>
  <c r="I3279" i="16"/>
  <c r="H3278" i="16"/>
  <c r="H3277" i="16"/>
  <c r="H3276" i="16"/>
  <c r="H3275" i="16"/>
  <c r="H3274" i="16"/>
  <c r="H3273" i="16"/>
  <c r="H3272" i="16"/>
  <c r="H3271" i="16"/>
  <c r="H3270" i="16"/>
  <c r="H3269" i="16"/>
  <c r="H3268" i="16"/>
  <c r="H3267" i="16"/>
  <c r="H3266" i="16"/>
  <c r="H3265" i="16"/>
  <c r="H3264" i="16"/>
  <c r="H3263" i="16"/>
  <c r="H3262" i="16"/>
  <c r="H3261" i="16"/>
  <c r="H3260" i="16"/>
  <c r="H3259" i="16"/>
  <c r="H3258" i="16"/>
  <c r="H3257" i="16"/>
  <c r="H3256" i="16"/>
  <c r="H3255" i="16"/>
  <c r="H3254" i="16"/>
  <c r="H3253" i="16"/>
  <c r="H3252" i="16"/>
  <c r="H3251" i="16"/>
  <c r="H3250" i="16"/>
  <c r="H3249" i="16"/>
  <c r="H3248" i="16"/>
  <c r="H3247" i="16"/>
  <c r="H3246" i="16"/>
  <c r="H3245" i="16"/>
  <c r="H3244" i="16"/>
  <c r="H3243" i="16"/>
  <c r="H3242" i="16"/>
  <c r="H3241" i="16"/>
  <c r="H3240" i="16"/>
  <c r="H3239" i="16"/>
  <c r="H3238" i="16"/>
  <c r="H3237" i="16"/>
  <c r="H3236" i="16"/>
  <c r="H3235" i="16"/>
  <c r="H3234" i="16"/>
  <c r="H3233" i="16"/>
  <c r="H3232" i="16"/>
  <c r="H3231" i="16"/>
  <c r="H3230" i="16"/>
  <c r="H3229" i="16"/>
  <c r="H3228" i="16"/>
  <c r="H3227" i="16"/>
  <c r="H3226" i="16"/>
  <c r="H3225" i="16"/>
  <c r="H3224" i="16"/>
  <c r="H3223" i="16"/>
  <c r="H3222" i="16"/>
  <c r="H3221" i="16"/>
  <c r="I3220" i="16"/>
  <c r="I3219" i="16"/>
  <c r="I3218" i="16"/>
  <c r="H3217" i="16"/>
  <c r="H3216" i="16"/>
  <c r="H3215" i="16"/>
  <c r="H3214" i="16"/>
  <c r="H3213" i="16"/>
  <c r="H3212" i="16"/>
  <c r="H3211" i="16"/>
  <c r="H3210" i="16"/>
  <c r="H3209" i="16"/>
  <c r="H3208" i="16"/>
  <c r="H3207" i="16"/>
  <c r="H3206" i="16"/>
  <c r="H3205" i="16"/>
  <c r="H3204" i="16"/>
  <c r="H3203" i="16"/>
  <c r="H3202" i="16"/>
  <c r="H3201" i="16"/>
  <c r="H3200" i="16"/>
  <c r="H3199" i="16"/>
  <c r="H3198" i="16"/>
  <c r="H3197" i="16"/>
  <c r="H3196" i="16"/>
  <c r="H3195" i="16"/>
  <c r="H3194" i="16"/>
  <c r="H3193" i="16"/>
  <c r="H3192" i="16"/>
  <c r="H3191" i="16"/>
  <c r="H3190" i="16"/>
  <c r="H3189" i="16"/>
  <c r="H3188" i="16"/>
  <c r="H3187" i="16"/>
  <c r="H3186" i="16"/>
  <c r="H3185" i="16"/>
  <c r="H3184" i="16"/>
  <c r="H3183" i="16"/>
  <c r="H3182" i="16"/>
  <c r="H3181" i="16"/>
  <c r="H3180" i="16"/>
  <c r="H3179" i="16"/>
  <c r="H3178" i="16"/>
  <c r="H3177" i="16"/>
  <c r="H3176" i="16"/>
  <c r="H3175" i="16"/>
  <c r="H3174" i="16"/>
  <c r="H3173" i="16"/>
  <c r="H3172" i="16"/>
  <c r="I3171" i="16"/>
  <c r="I3170" i="16"/>
  <c r="H3168" i="16"/>
  <c r="H3167" i="16"/>
  <c r="H3166" i="16"/>
  <c r="H3165" i="16"/>
  <c r="H3164" i="16"/>
  <c r="H3163" i="16"/>
  <c r="H3162" i="16"/>
  <c r="H3161" i="16"/>
  <c r="H3160" i="16"/>
  <c r="H3159" i="16"/>
  <c r="H3158" i="16"/>
  <c r="H3157" i="16"/>
  <c r="H3156" i="16"/>
  <c r="H3155" i="16"/>
  <c r="H3154" i="16"/>
  <c r="H3153" i="16"/>
  <c r="H3152" i="16"/>
  <c r="H3151" i="16"/>
  <c r="H3150" i="16"/>
  <c r="H3149" i="16"/>
  <c r="H3148" i="16"/>
  <c r="H3147" i="16"/>
  <c r="H3146" i="16"/>
  <c r="H3145" i="16"/>
  <c r="H3144" i="16"/>
  <c r="H3143" i="16"/>
  <c r="H3142" i="16"/>
  <c r="H3141" i="16"/>
  <c r="H3140" i="16"/>
  <c r="H3139" i="16"/>
  <c r="H3138" i="16"/>
  <c r="H3137" i="16"/>
  <c r="H3136" i="16"/>
  <c r="H3135" i="16"/>
  <c r="H3134" i="16"/>
  <c r="H3133" i="16"/>
  <c r="H3132" i="16"/>
  <c r="H3131" i="16"/>
  <c r="H3130" i="16"/>
  <c r="H3129" i="16"/>
  <c r="H3128" i="16"/>
  <c r="H3127" i="16"/>
  <c r="H3126" i="16"/>
  <c r="H3125" i="16"/>
  <c r="H3124" i="16"/>
  <c r="H3123" i="16"/>
  <c r="H3122" i="16"/>
  <c r="H3121" i="16"/>
  <c r="H3120" i="16"/>
  <c r="H3119" i="16"/>
  <c r="H3118" i="16"/>
  <c r="H3117" i="16"/>
  <c r="H3116" i="16"/>
  <c r="H3115" i="16"/>
  <c r="H3114" i="16"/>
  <c r="H3113" i="16"/>
  <c r="H3112" i="16"/>
  <c r="H3111" i="16"/>
  <c r="H3110" i="16"/>
  <c r="H3109" i="16"/>
  <c r="H3108" i="16"/>
  <c r="H3107" i="16"/>
  <c r="H3106" i="16"/>
  <c r="H3105" i="16"/>
  <c r="H3104" i="16"/>
  <c r="H3103" i="16"/>
  <c r="H3102" i="16"/>
  <c r="H3101" i="16"/>
  <c r="H3100" i="16"/>
  <c r="H3099" i="16"/>
  <c r="H3098" i="16"/>
  <c r="H3097" i="16"/>
  <c r="H3096" i="16"/>
  <c r="H3095" i="16"/>
  <c r="I3094" i="16"/>
  <c r="I3093" i="16"/>
  <c r="I3092" i="16"/>
  <c r="H3091" i="16"/>
  <c r="H3090" i="16"/>
  <c r="H3089" i="16"/>
  <c r="H3088" i="16"/>
  <c r="H3087" i="16"/>
  <c r="H3086" i="16"/>
  <c r="H3085" i="16"/>
  <c r="H3084" i="16"/>
  <c r="H3083" i="16"/>
  <c r="H3082" i="16"/>
  <c r="H3081" i="16"/>
  <c r="H3080" i="16"/>
  <c r="H3079" i="16"/>
  <c r="H3078" i="16"/>
  <c r="H3076" i="16"/>
  <c r="H3075" i="16"/>
  <c r="H3074" i="16"/>
  <c r="H3073" i="16"/>
  <c r="H3072" i="16"/>
  <c r="H3071" i="16"/>
  <c r="H3070" i="16"/>
  <c r="H3068" i="16"/>
  <c r="H3067" i="16"/>
  <c r="H3065" i="16"/>
  <c r="H3064" i="16"/>
  <c r="H3063" i="16"/>
  <c r="H3062" i="16"/>
  <c r="H3061" i="16"/>
  <c r="H3060" i="16"/>
  <c r="H3059" i="16"/>
  <c r="H3058" i="16"/>
  <c r="H3057" i="16"/>
  <c r="H3056" i="16"/>
  <c r="H3055" i="16"/>
  <c r="H3054" i="16"/>
  <c r="H3052" i="16"/>
  <c r="H3050" i="16"/>
  <c r="H3048" i="16"/>
  <c r="H3046" i="16"/>
  <c r="H3045" i="16"/>
  <c r="H3044" i="16"/>
  <c r="H3043" i="16"/>
  <c r="H3041" i="16"/>
  <c r="H3040" i="16"/>
  <c r="H3039" i="16"/>
  <c r="H3038" i="16"/>
  <c r="H3037" i="16"/>
  <c r="H3036" i="16"/>
  <c r="H3035" i="16"/>
  <c r="H3034" i="16"/>
  <c r="H3033" i="16"/>
  <c r="H3031" i="16"/>
  <c r="H3030" i="16"/>
  <c r="H3029" i="16"/>
  <c r="H3028" i="16"/>
  <c r="H3027" i="16"/>
  <c r="H3026" i="16"/>
  <c r="H3025" i="16"/>
  <c r="H3023" i="16"/>
  <c r="H3022" i="16"/>
  <c r="H3021" i="16"/>
  <c r="H3020" i="16"/>
  <c r="H3019" i="16"/>
  <c r="H3018" i="16"/>
  <c r="H3017" i="16"/>
  <c r="H3016" i="16"/>
  <c r="H3015" i="16"/>
  <c r="H3014" i="16"/>
  <c r="H3013" i="16"/>
  <c r="H3012" i="16"/>
  <c r="H3011" i="16"/>
  <c r="H3010" i="16"/>
  <c r="H3008" i="16"/>
  <c r="H3007" i="16"/>
  <c r="H3006" i="16"/>
  <c r="H3004" i="16"/>
  <c r="H3003" i="16"/>
  <c r="H3001" i="16"/>
  <c r="H3000" i="16"/>
  <c r="H2999" i="16"/>
  <c r="H2998" i="16"/>
  <c r="H2997" i="16"/>
  <c r="H2995" i="16"/>
  <c r="H2994" i="16"/>
  <c r="H2993" i="16"/>
  <c r="H2992" i="16"/>
  <c r="H2991" i="16"/>
  <c r="H2990" i="16"/>
  <c r="H2988" i="16"/>
  <c r="H2987" i="16"/>
  <c r="H2986" i="16"/>
  <c r="H2985" i="16"/>
  <c r="H2984" i="16"/>
  <c r="H2983" i="16"/>
  <c r="H2981" i="16"/>
  <c r="H2980" i="16"/>
  <c r="H2979" i="16"/>
  <c r="H2978" i="16"/>
  <c r="H2977" i="16"/>
  <c r="H2976" i="16"/>
  <c r="H2975" i="16"/>
  <c r="H2974" i="16"/>
  <c r="H2973" i="16"/>
  <c r="H2972" i="16"/>
  <c r="H2971" i="16"/>
  <c r="H2970" i="16"/>
  <c r="H2969" i="16"/>
  <c r="H2968" i="16"/>
  <c r="H2967" i="16"/>
  <c r="H2966" i="16"/>
  <c r="H2965" i="16"/>
  <c r="H2964" i="16"/>
  <c r="H2963" i="16"/>
  <c r="H2962" i="16"/>
  <c r="H2961" i="16"/>
  <c r="H2960" i="16"/>
  <c r="H2959" i="16"/>
  <c r="H2958" i="16"/>
  <c r="H2957" i="16"/>
  <c r="H2955" i="16"/>
  <c r="H2954" i="16"/>
  <c r="H2953" i="16"/>
  <c r="H2952" i="16"/>
  <c r="H2951" i="16"/>
  <c r="H2950" i="16"/>
  <c r="H2949" i="16"/>
  <c r="H2948" i="16"/>
  <c r="H2946" i="16"/>
  <c r="H2945" i="16"/>
  <c r="H2944" i="16"/>
  <c r="H2943" i="16"/>
  <c r="H2942" i="16"/>
  <c r="H2941" i="16"/>
  <c r="H2940" i="16"/>
  <c r="H2939" i="16"/>
  <c r="H2938" i="16"/>
  <c r="H2937" i="16"/>
  <c r="H2936" i="16"/>
  <c r="H2935" i="16"/>
  <c r="H2933" i="16"/>
  <c r="H2932" i="16"/>
  <c r="H2931" i="16"/>
  <c r="H2929" i="16"/>
  <c r="H2928" i="16"/>
  <c r="H2927" i="16"/>
  <c r="H2925" i="16"/>
  <c r="H2924" i="16"/>
  <c r="H2923" i="16"/>
  <c r="H2921" i="16"/>
  <c r="H2920" i="16"/>
  <c r="H2918" i="16"/>
  <c r="H2917" i="16"/>
  <c r="H2916" i="16"/>
  <c r="H2915" i="16"/>
  <c r="H2914" i="16"/>
  <c r="H2912" i="16"/>
  <c r="H2910" i="16"/>
  <c r="H2909" i="16"/>
  <c r="H2908" i="16"/>
  <c r="H2907" i="16"/>
  <c r="H2906" i="16"/>
  <c r="H2905" i="16"/>
  <c r="H2904" i="16"/>
  <c r="H2903" i="16"/>
  <c r="H2902" i="16"/>
  <c r="H2901" i="16"/>
  <c r="H2899" i="16"/>
  <c r="H2898" i="16"/>
  <c r="H2897" i="16"/>
  <c r="H2896" i="16"/>
  <c r="H2895" i="16"/>
  <c r="H2894" i="16"/>
  <c r="H2893" i="16"/>
  <c r="H2892" i="16"/>
  <c r="H2891" i="16"/>
  <c r="H2890" i="16"/>
  <c r="H2889" i="16"/>
  <c r="H2887" i="16"/>
  <c r="H2886" i="16"/>
  <c r="H2885" i="16"/>
  <c r="H2883" i="16"/>
  <c r="H2882" i="16"/>
  <c r="H2881" i="16"/>
  <c r="H2880" i="16"/>
  <c r="H2878" i="16"/>
  <c r="H2877" i="16"/>
  <c r="H2876" i="16"/>
  <c r="H2875" i="16"/>
  <c r="H2873" i="16"/>
  <c r="H2872" i="16"/>
  <c r="H2871" i="16"/>
  <c r="H2870" i="16"/>
  <c r="H2869" i="16"/>
  <c r="H2868" i="16"/>
  <c r="H2867" i="16"/>
  <c r="H2866" i="16"/>
  <c r="H2865" i="16"/>
  <c r="H2864" i="16"/>
  <c r="H2863" i="16"/>
  <c r="H2861" i="16"/>
  <c r="H2860" i="16"/>
  <c r="H2859" i="16"/>
  <c r="H2858" i="16"/>
  <c r="H2857" i="16"/>
  <c r="H2856" i="16"/>
  <c r="H2855" i="16"/>
  <c r="H2854" i="16"/>
  <c r="H2853" i="16"/>
  <c r="H2852" i="16"/>
  <c r="H2851" i="16"/>
  <c r="H2850" i="16"/>
  <c r="H2849" i="16"/>
  <c r="H2848" i="16"/>
  <c r="H2847" i="16"/>
  <c r="H2846" i="16"/>
  <c r="H2844" i="16"/>
  <c r="H2843" i="16"/>
  <c r="H2842" i="16"/>
  <c r="H2841" i="16"/>
  <c r="H2840" i="16"/>
  <c r="H2839" i="16"/>
  <c r="H2838" i="16"/>
  <c r="H2837" i="16"/>
  <c r="H2836" i="16"/>
  <c r="H2835" i="16"/>
  <c r="H2834" i="16"/>
  <c r="H2833" i="16"/>
  <c r="H2832" i="16"/>
  <c r="H2831" i="16"/>
  <c r="H2830" i="16"/>
  <c r="H2829" i="16"/>
  <c r="H2828" i="16"/>
  <c r="H2827" i="16"/>
  <c r="H2825" i="16"/>
  <c r="H2824" i="16"/>
  <c r="H2823" i="16"/>
  <c r="H2822" i="16"/>
  <c r="H2821" i="16"/>
  <c r="H2820" i="16"/>
  <c r="H2819" i="16"/>
  <c r="H2818" i="16"/>
  <c r="H2817" i="16"/>
  <c r="H2816" i="16"/>
  <c r="H2815" i="16"/>
  <c r="H2814" i="16"/>
  <c r="H2812" i="16"/>
  <c r="H2811" i="16"/>
  <c r="H2810" i="16"/>
  <c r="H2809" i="16"/>
  <c r="H2808" i="16"/>
  <c r="H2807" i="16"/>
  <c r="H2806" i="16"/>
  <c r="H2805" i="16"/>
  <c r="H2804" i="16"/>
  <c r="H2803" i="16"/>
  <c r="H2802" i="16"/>
  <c r="H2801" i="16"/>
  <c r="H2800" i="16"/>
  <c r="H2799" i="16"/>
  <c r="H2797" i="16"/>
  <c r="H2796" i="16"/>
  <c r="H2795" i="16"/>
  <c r="H2794" i="16"/>
  <c r="H2793" i="16"/>
  <c r="H2792" i="16"/>
  <c r="H2790" i="16"/>
  <c r="H2789" i="16"/>
  <c r="H2788" i="16"/>
  <c r="H2787" i="16"/>
  <c r="H2786" i="16"/>
  <c r="H2785" i="16"/>
  <c r="H2784" i="16"/>
  <c r="H2783" i="16"/>
  <c r="H2781" i="16"/>
  <c r="H2780" i="16"/>
  <c r="H2778" i="16"/>
  <c r="H2777" i="16"/>
  <c r="H2775" i="16"/>
  <c r="H2774" i="16"/>
  <c r="H2772" i="16"/>
  <c r="H2771" i="16"/>
  <c r="H2770" i="16"/>
  <c r="H2769" i="16"/>
  <c r="H2768" i="16"/>
  <c r="H2767" i="16"/>
  <c r="H2766" i="16"/>
  <c r="H2765" i="16"/>
  <c r="H2764" i="16"/>
  <c r="H2762" i="16"/>
  <c r="H2761" i="16"/>
  <c r="H2760" i="16"/>
  <c r="H2759" i="16"/>
  <c r="H2758" i="16"/>
  <c r="H2757" i="16"/>
  <c r="H2756" i="16"/>
  <c r="H2755" i="16"/>
  <c r="H2754" i="16"/>
  <c r="H2753" i="16"/>
  <c r="H2752" i="16"/>
  <c r="H2751" i="16"/>
  <c r="H2750" i="16"/>
  <c r="H2749" i="16"/>
  <c r="H2747" i="16"/>
  <c r="H2746" i="16"/>
  <c r="H2745" i="16"/>
  <c r="H2744" i="16"/>
  <c r="H2743" i="16"/>
  <c r="H2742" i="16"/>
  <c r="H2741" i="16"/>
  <c r="H2740" i="16"/>
  <c r="H2739" i="16"/>
  <c r="H2738" i="16"/>
  <c r="H2737" i="16"/>
  <c r="H2735" i="16"/>
  <c r="H2734" i="16"/>
  <c r="H2732" i="16"/>
  <c r="H2731" i="16"/>
  <c r="H2729" i="16"/>
  <c r="H2728" i="16"/>
  <c r="H2727" i="16"/>
  <c r="H2726" i="16"/>
  <c r="H2725" i="16"/>
  <c r="H2724" i="16"/>
  <c r="H2723" i="16"/>
  <c r="H2721" i="16"/>
  <c r="H2720" i="16"/>
  <c r="H2719" i="16"/>
  <c r="H2718" i="16"/>
  <c r="H2717" i="16"/>
  <c r="H2716" i="16"/>
  <c r="H2715" i="16"/>
  <c r="H2714" i="16"/>
  <c r="H2713" i="16"/>
  <c r="H2711" i="16"/>
  <c r="H2710" i="16"/>
  <c r="H2709" i="16"/>
  <c r="H2708" i="16"/>
  <c r="H2707" i="16"/>
  <c r="H2706" i="16"/>
  <c r="H2705" i="16"/>
  <c r="H2704" i="16"/>
  <c r="H2703" i="16"/>
  <c r="H2702" i="16"/>
  <c r="H2701" i="16"/>
  <c r="H2700" i="16"/>
  <c r="H2699" i="16"/>
  <c r="H2698" i="16"/>
  <c r="H2696" i="16"/>
  <c r="H2695" i="16"/>
  <c r="H2694" i="16"/>
  <c r="H2693" i="16"/>
  <c r="H2692" i="16"/>
  <c r="H2691" i="16"/>
  <c r="H2690" i="16"/>
  <c r="H2689" i="16"/>
  <c r="H2688" i="16"/>
  <c r="H2687" i="16"/>
  <c r="H2686" i="16"/>
  <c r="H2685" i="16"/>
  <c r="H2683" i="16"/>
  <c r="H2682" i="16"/>
  <c r="H2681" i="16"/>
  <c r="H2680" i="16"/>
  <c r="H2679" i="16"/>
  <c r="H2678" i="16"/>
  <c r="H2677" i="16"/>
  <c r="H2676" i="16"/>
  <c r="H2675" i="16"/>
  <c r="H2674" i="16"/>
  <c r="H2673" i="16"/>
  <c r="H2671" i="16"/>
  <c r="H2670" i="16"/>
  <c r="H2669" i="16"/>
  <c r="H2668" i="16"/>
  <c r="H2667" i="16"/>
  <c r="H2666" i="16"/>
  <c r="H2665" i="16"/>
  <c r="H2664" i="16"/>
  <c r="H2663" i="16"/>
  <c r="H2662" i="16"/>
  <c r="H2661" i="16"/>
  <c r="H2660" i="16"/>
  <c r="H2659" i="16"/>
  <c r="H2658" i="16"/>
  <c r="H2656" i="16"/>
  <c r="H2655" i="16"/>
  <c r="H2654" i="16"/>
  <c r="H2653" i="16"/>
  <c r="H2652" i="16"/>
  <c r="H2651" i="16"/>
  <c r="H2650" i="16"/>
  <c r="H2649" i="16"/>
  <c r="H2648" i="16"/>
  <c r="H2647" i="16"/>
  <c r="H2646" i="16"/>
  <c r="H2644" i="16"/>
  <c r="H2643" i="16"/>
  <c r="H2642" i="16"/>
  <c r="H2641" i="16"/>
  <c r="H2640" i="16"/>
  <c r="H2639" i="16"/>
  <c r="H2638" i="16"/>
  <c r="H2637" i="16"/>
  <c r="H2636" i="16"/>
  <c r="H2635" i="16"/>
  <c r="H2634" i="16"/>
  <c r="H2633" i="16"/>
  <c r="H2631" i="16"/>
  <c r="H2630" i="16"/>
  <c r="H2629" i="16"/>
  <c r="H2628" i="16"/>
  <c r="H2627" i="16"/>
  <c r="H2626" i="16"/>
  <c r="H2625" i="16"/>
  <c r="H2624" i="16"/>
  <c r="H2623" i="16"/>
  <c r="H2621" i="16"/>
  <c r="H2620" i="16"/>
  <c r="H2619" i="16"/>
  <c r="H2618" i="16"/>
  <c r="H2617" i="16"/>
  <c r="H2616" i="16"/>
  <c r="H2615" i="16"/>
  <c r="H2614" i="16"/>
  <c r="H2613" i="16"/>
  <c r="H2612" i="16"/>
  <c r="H2610" i="16"/>
  <c r="H2609" i="16"/>
  <c r="H2608" i="16"/>
  <c r="H2607" i="16"/>
  <c r="H2606" i="16"/>
  <c r="H2605" i="16"/>
  <c r="H2604" i="16"/>
  <c r="H2603" i="16"/>
  <c r="H2602" i="16"/>
  <c r="H2601" i="16"/>
  <c r="H2600" i="16"/>
  <c r="H2598" i="16"/>
  <c r="H2597" i="16"/>
  <c r="H2596" i="16"/>
  <c r="H2595" i="16"/>
  <c r="H2594" i="16"/>
  <c r="H2593" i="16"/>
  <c r="H2592" i="16"/>
  <c r="H2591" i="16"/>
  <c r="H2590" i="16"/>
  <c r="H2589" i="16"/>
  <c r="H2587" i="16"/>
  <c r="H2586" i="16"/>
  <c r="H2585" i="16"/>
  <c r="H2584" i="16"/>
  <c r="H2583" i="16"/>
  <c r="H2582" i="16"/>
  <c r="H2581" i="16"/>
  <c r="H2580" i="16"/>
  <c r="H2578" i="16"/>
  <c r="H2577" i="16"/>
  <c r="H2575" i="16"/>
  <c r="H2574" i="16"/>
  <c r="H2572" i="16"/>
  <c r="H2571" i="16"/>
  <c r="H2570" i="16"/>
  <c r="H2569" i="16"/>
  <c r="H2568" i="16"/>
  <c r="H2566" i="16"/>
  <c r="H2565" i="16"/>
  <c r="H2564" i="16"/>
  <c r="H2563" i="16"/>
  <c r="H2562" i="16"/>
  <c r="H2561" i="16"/>
  <c r="H2559" i="16"/>
  <c r="H2558" i="16"/>
  <c r="H2557" i="16"/>
  <c r="H2556" i="16"/>
  <c r="H2555" i="16"/>
  <c r="H2553" i="16"/>
  <c r="H2552" i="16"/>
  <c r="H2551" i="16"/>
  <c r="H2550" i="16"/>
  <c r="H2549" i="16"/>
  <c r="H2548" i="16"/>
  <c r="H2547" i="16"/>
  <c r="H2546" i="16"/>
  <c r="H2545" i="16"/>
  <c r="H2544" i="16"/>
  <c r="H2543" i="16"/>
  <c r="H2541" i="16"/>
  <c r="H2540" i="16"/>
  <c r="H2539" i="16"/>
  <c r="H2538" i="16"/>
  <c r="H2537" i="16"/>
  <c r="H2536" i="16"/>
  <c r="H2535" i="16"/>
  <c r="H2534" i="16"/>
  <c r="H2533" i="16"/>
  <c r="H2532" i="16"/>
  <c r="H2530" i="16"/>
  <c r="H2529" i="16"/>
  <c r="H2528" i="16"/>
  <c r="H2527" i="16"/>
  <c r="H2526" i="16"/>
  <c r="H2525" i="16"/>
  <c r="H2524" i="16"/>
  <c r="H2523" i="16"/>
  <c r="H2522" i="16"/>
  <c r="H2521" i="16"/>
  <c r="H2519" i="16"/>
  <c r="H2518" i="16"/>
  <c r="H2517" i="16"/>
  <c r="H2516" i="16"/>
  <c r="H2515" i="16"/>
  <c r="H2514" i="16"/>
  <c r="H2513" i="16"/>
  <c r="H2512" i="16"/>
  <c r="H2511" i="16"/>
  <c r="H2510" i="16"/>
  <c r="H2509" i="16"/>
  <c r="H2508" i="16"/>
  <c r="H2507" i="16"/>
  <c r="H2506" i="16"/>
  <c r="H2505" i="16"/>
  <c r="H2504" i="16"/>
  <c r="H2503" i="16"/>
  <c r="H2501" i="16"/>
  <c r="H2500" i="16"/>
  <c r="H2499" i="16"/>
  <c r="H2498" i="16"/>
  <c r="H2497" i="16"/>
  <c r="H2496" i="16"/>
  <c r="H2495" i="16"/>
  <c r="H2494" i="16"/>
  <c r="H2493" i="16"/>
  <c r="I2490" i="16"/>
  <c r="H2487" i="16"/>
  <c r="H2486" i="16"/>
  <c r="H2485" i="16"/>
  <c r="H2484" i="16"/>
  <c r="H2483" i="16"/>
  <c r="H2482" i="16"/>
  <c r="H2481" i="16"/>
  <c r="H2480" i="16"/>
  <c r="H2479" i="16"/>
  <c r="H2478" i="16"/>
  <c r="H2477" i="16"/>
  <c r="H2476" i="16"/>
  <c r="H2475" i="16"/>
  <c r="H2474" i="16"/>
  <c r="H2473" i="16"/>
  <c r="H2472" i="16"/>
  <c r="H2471" i="16"/>
  <c r="H2469" i="16"/>
  <c r="H2468" i="16"/>
  <c r="H2467" i="16"/>
  <c r="H2466" i="16"/>
  <c r="H2465" i="16"/>
  <c r="H2464" i="16"/>
  <c r="H2463" i="16"/>
  <c r="H2462" i="16"/>
  <c r="H2461" i="16"/>
  <c r="H2460" i="16"/>
  <c r="I2459" i="16"/>
  <c r="H2458" i="16"/>
  <c r="H2457" i="16"/>
  <c r="H2456" i="16"/>
  <c r="H2455" i="16"/>
  <c r="H2454" i="16"/>
  <c r="H2453" i="16"/>
  <c r="H2452" i="16"/>
  <c r="H2451" i="16"/>
  <c r="H2450" i="16"/>
  <c r="H2449" i="16"/>
  <c r="H2448" i="16"/>
  <c r="H2447" i="16"/>
  <c r="H2446" i="16"/>
  <c r="H2445" i="16"/>
  <c r="H2444" i="16"/>
  <c r="H2443" i="16"/>
  <c r="H2442" i="16"/>
  <c r="H2441" i="16"/>
  <c r="H2440" i="16"/>
  <c r="H2439" i="16"/>
  <c r="H2438" i="16"/>
  <c r="H2437" i="16"/>
  <c r="H2436" i="16"/>
  <c r="H2435" i="16"/>
  <c r="H2434" i="16"/>
  <c r="H2433" i="16"/>
  <c r="H2432" i="16"/>
  <c r="H2431" i="16"/>
  <c r="H2430" i="16"/>
  <c r="H2429" i="16"/>
  <c r="H2428" i="16"/>
  <c r="H2427" i="16"/>
  <c r="H2426" i="16"/>
  <c r="H2425" i="16"/>
  <c r="H2424" i="16"/>
  <c r="H2423" i="16"/>
  <c r="H2422" i="16"/>
  <c r="H2421" i="16"/>
  <c r="H2420" i="16"/>
  <c r="H2419" i="16"/>
  <c r="H2418" i="16"/>
  <c r="H2417" i="16"/>
  <c r="H2416" i="16"/>
  <c r="H2415" i="16"/>
  <c r="H2414" i="16"/>
  <c r="H2413" i="16"/>
  <c r="H2412" i="16"/>
  <c r="I2411" i="16"/>
  <c r="H2410" i="16"/>
  <c r="H2409" i="16"/>
  <c r="H2408" i="16"/>
  <c r="H2407" i="16"/>
  <c r="H2406" i="16"/>
  <c r="H2405" i="16"/>
  <c r="H2404" i="16"/>
  <c r="H2403" i="16"/>
  <c r="H2402" i="16"/>
  <c r="H2401" i="16"/>
  <c r="H2400" i="16"/>
  <c r="H2399" i="16"/>
  <c r="H2398" i="16"/>
  <c r="H2397" i="16"/>
  <c r="H2396" i="16"/>
  <c r="H2395" i="16"/>
  <c r="H2394" i="16"/>
  <c r="H2393" i="16"/>
  <c r="H2392" i="16"/>
  <c r="H2391" i="16"/>
  <c r="H2390" i="16"/>
  <c r="H2389" i="16"/>
  <c r="H2388" i="16"/>
  <c r="H2387" i="16"/>
  <c r="H2386" i="16"/>
  <c r="H2385" i="16"/>
  <c r="H2384" i="16"/>
  <c r="H2383" i="16"/>
  <c r="H2382" i="16"/>
  <c r="H2381" i="16"/>
  <c r="H2380" i="16"/>
  <c r="H2379" i="16"/>
  <c r="H2378" i="16"/>
  <c r="H2377" i="16"/>
  <c r="H2376" i="16"/>
  <c r="H2375" i="16"/>
  <c r="H2374" i="16"/>
  <c r="H2373" i="16"/>
  <c r="H2372" i="16"/>
  <c r="H2371" i="16"/>
  <c r="H2370" i="16"/>
  <c r="H2369" i="16"/>
  <c r="I2368" i="16"/>
  <c r="I2367" i="16"/>
  <c r="H2365" i="16"/>
  <c r="H2364" i="16"/>
  <c r="H2363" i="16"/>
  <c r="H2362" i="16"/>
  <c r="H2361" i="16"/>
  <c r="H2360" i="16"/>
  <c r="H2359" i="16"/>
  <c r="H2358" i="16"/>
  <c r="H2357" i="16"/>
  <c r="H2356" i="16"/>
  <c r="H2355" i="16"/>
  <c r="H2354" i="16"/>
  <c r="H2353" i="16"/>
  <c r="I2352" i="16"/>
  <c r="H2351" i="16"/>
  <c r="H2350" i="16"/>
  <c r="H2349" i="16"/>
  <c r="H2348" i="16"/>
  <c r="H2347" i="16"/>
  <c r="H2346" i="16"/>
  <c r="H2345" i="16"/>
  <c r="H2344" i="16"/>
  <c r="H2343" i="16"/>
  <c r="I2342" i="16"/>
  <c r="H2341" i="16"/>
  <c r="H2340" i="16"/>
  <c r="H2339" i="16"/>
  <c r="H2338" i="16"/>
  <c r="H2337" i="16"/>
  <c r="H2336" i="16"/>
  <c r="H2335" i="16"/>
  <c r="H2334" i="16"/>
  <c r="I2333" i="16"/>
  <c r="H2332" i="16"/>
  <c r="H2331" i="16"/>
  <c r="H2330" i="16"/>
  <c r="H2329" i="16"/>
  <c r="H2328" i="16"/>
  <c r="H2327" i="16"/>
  <c r="H2326" i="16"/>
  <c r="H2325" i="16"/>
  <c r="H2324" i="16"/>
  <c r="H2323" i="16"/>
  <c r="H2322" i="16"/>
  <c r="H2321" i="16"/>
  <c r="H2320" i="16"/>
  <c r="H2319" i="16"/>
  <c r="H2318" i="16"/>
  <c r="H2317" i="16"/>
  <c r="H2316" i="16"/>
  <c r="H2315" i="16"/>
  <c r="H2314" i="16"/>
  <c r="H2313" i="16"/>
  <c r="H2312" i="16"/>
  <c r="I2311" i="16"/>
  <c r="H2310" i="16"/>
  <c r="H2309" i="16"/>
  <c r="H2308" i="16"/>
  <c r="H2307" i="16"/>
  <c r="H2306" i="16"/>
  <c r="H2305" i="16"/>
  <c r="H2304" i="16"/>
  <c r="H2303" i="16"/>
  <c r="H2302" i="16"/>
  <c r="H2301" i="16"/>
  <c r="H2300" i="16"/>
  <c r="H2299" i="16"/>
  <c r="H2298" i="16"/>
  <c r="H2297" i="16"/>
  <c r="H2296" i="16"/>
  <c r="H2295" i="16"/>
  <c r="H2294" i="16"/>
  <c r="H2293" i="16"/>
  <c r="H2292" i="16"/>
  <c r="H2291" i="16"/>
  <c r="H2290" i="16"/>
  <c r="I2289" i="16"/>
  <c r="H2288" i="16"/>
  <c r="H2287" i="16"/>
  <c r="H2286" i="16"/>
  <c r="H2285" i="16"/>
  <c r="H2284" i="16"/>
  <c r="H2283" i="16"/>
  <c r="H2282" i="16"/>
  <c r="H2281" i="16"/>
  <c r="H2280" i="16"/>
  <c r="H2279" i="16"/>
  <c r="H2278" i="16"/>
  <c r="H2277" i="16"/>
  <c r="H2276" i="16"/>
  <c r="H2275" i="16"/>
  <c r="H2274" i="16"/>
  <c r="H2273" i="16"/>
  <c r="H2272" i="16"/>
  <c r="H2271" i="16"/>
  <c r="H2270" i="16"/>
  <c r="H2269" i="16"/>
  <c r="H2268" i="16"/>
  <c r="I2267" i="16"/>
  <c r="H2266" i="16"/>
  <c r="H2265" i="16"/>
  <c r="H2264" i="16"/>
  <c r="H2263" i="16"/>
  <c r="H2262" i="16"/>
  <c r="H2261" i="16"/>
  <c r="H2260" i="16"/>
  <c r="H2259" i="16"/>
  <c r="H2258" i="16"/>
  <c r="H2257" i="16"/>
  <c r="H2256" i="16"/>
  <c r="H2255" i="16"/>
  <c r="H2254" i="16"/>
  <c r="H2253" i="16"/>
  <c r="H2252" i="16"/>
  <c r="H2251" i="16"/>
  <c r="H2250" i="16"/>
  <c r="H2249" i="16"/>
  <c r="H2248" i="16"/>
  <c r="H2247" i="16"/>
  <c r="H2246" i="16"/>
  <c r="I2245" i="16"/>
  <c r="H2244" i="16"/>
  <c r="H2243" i="16"/>
  <c r="H2242" i="16"/>
  <c r="H2241" i="16"/>
  <c r="H2240" i="16"/>
  <c r="H2239" i="16"/>
  <c r="H2238" i="16"/>
  <c r="H2237" i="16"/>
  <c r="H2236" i="16"/>
  <c r="H2235" i="16"/>
  <c r="H2234" i="16"/>
  <c r="H2233" i="16"/>
  <c r="H2232" i="16"/>
  <c r="H2231" i="16"/>
  <c r="H2230" i="16"/>
  <c r="H2229" i="16"/>
  <c r="H2228" i="16"/>
  <c r="H2227" i="16"/>
  <c r="H2226" i="16"/>
  <c r="H2225" i="16"/>
  <c r="H2224" i="16"/>
  <c r="H2223" i="16"/>
  <c r="H2222" i="16"/>
  <c r="I2221" i="16"/>
  <c r="H2220" i="16"/>
  <c r="H2219" i="16"/>
  <c r="H2218" i="16"/>
  <c r="H2217" i="16"/>
  <c r="H2216" i="16"/>
  <c r="H2215" i="16"/>
  <c r="H2214" i="16"/>
  <c r="H2213" i="16"/>
  <c r="H2212" i="16"/>
  <c r="H2211" i="16"/>
  <c r="H2210" i="16"/>
  <c r="H2209" i="16"/>
  <c r="H2208" i="16"/>
  <c r="H2207" i="16"/>
  <c r="H2206" i="16"/>
  <c r="H2205" i="16"/>
  <c r="H2204" i="16"/>
  <c r="H2203" i="16"/>
  <c r="H2202" i="16"/>
  <c r="H2201" i="16"/>
  <c r="H2200" i="16"/>
  <c r="H2199" i="16"/>
  <c r="H2198" i="16"/>
  <c r="I2197" i="16"/>
  <c r="H2196" i="16"/>
  <c r="H2195" i="16"/>
  <c r="H2194" i="16"/>
  <c r="H2193" i="16"/>
  <c r="H2192" i="16"/>
  <c r="H2191" i="16"/>
  <c r="H2190" i="16"/>
  <c r="H2189" i="16"/>
  <c r="H2188" i="16"/>
  <c r="H2187" i="16"/>
  <c r="H2186" i="16"/>
  <c r="H2185" i="16"/>
  <c r="H2184" i="16"/>
  <c r="H2183" i="16"/>
  <c r="H2182" i="16"/>
  <c r="H2181" i="16"/>
  <c r="H2180" i="16"/>
  <c r="H2179" i="16"/>
  <c r="H2178" i="16"/>
  <c r="H2177" i="16"/>
  <c r="H2176" i="16"/>
  <c r="H2175" i="16"/>
  <c r="H2174" i="16"/>
  <c r="H2173" i="16"/>
  <c r="H2172" i="16"/>
  <c r="H2171" i="16"/>
  <c r="H2170" i="16"/>
  <c r="H2169" i="16"/>
  <c r="H2168" i="16"/>
  <c r="H2167" i="16"/>
  <c r="H2166" i="16"/>
  <c r="H2165" i="16"/>
  <c r="H2164" i="16"/>
  <c r="H2163" i="16"/>
  <c r="H2162" i="16"/>
  <c r="H2161" i="16"/>
  <c r="H2160" i="16"/>
  <c r="H2159" i="16"/>
  <c r="H2158" i="16"/>
  <c r="H2157" i="16"/>
  <c r="H2156" i="16"/>
  <c r="H2155" i="16"/>
  <c r="H2154" i="16"/>
  <c r="H2153" i="16"/>
  <c r="H2152" i="16"/>
  <c r="H2151" i="16"/>
  <c r="I2150" i="16"/>
  <c r="H2149" i="16"/>
  <c r="H2148" i="16"/>
  <c r="H2147" i="16"/>
  <c r="H2146" i="16"/>
  <c r="H2145" i="16"/>
  <c r="H2144" i="16"/>
  <c r="H2143" i="16"/>
  <c r="H2142" i="16"/>
  <c r="H2141" i="16"/>
  <c r="H2140" i="16"/>
  <c r="H2139" i="16"/>
  <c r="H2138" i="16"/>
  <c r="H2137" i="16"/>
  <c r="H2136" i="16"/>
  <c r="H2135" i="16"/>
  <c r="H2134" i="16"/>
  <c r="H2133" i="16"/>
  <c r="H2132" i="16"/>
  <c r="H2131" i="16"/>
  <c r="H2130" i="16"/>
  <c r="H2129" i="16"/>
  <c r="H2128" i="16"/>
  <c r="H2127" i="16"/>
  <c r="H2126" i="16"/>
  <c r="I2125" i="16"/>
  <c r="H2124" i="16"/>
  <c r="H2123" i="16"/>
  <c r="H2122" i="16"/>
  <c r="H2121" i="16"/>
  <c r="H2120" i="16"/>
  <c r="H2119" i="16"/>
  <c r="H2118" i="16"/>
  <c r="H2117" i="16"/>
  <c r="H2116" i="16"/>
  <c r="H2115" i="16"/>
  <c r="H2114" i="16"/>
  <c r="H2113" i="16"/>
  <c r="H2112" i="16"/>
  <c r="H2111" i="16"/>
  <c r="H2110" i="16"/>
  <c r="H2109" i="16"/>
  <c r="H2108" i="16"/>
  <c r="H2107" i="16"/>
  <c r="H2106" i="16"/>
  <c r="H2105" i="16"/>
  <c r="H2104" i="16"/>
  <c r="H2103" i="16"/>
  <c r="H2102" i="16"/>
  <c r="H2101" i="16"/>
  <c r="H2100" i="16"/>
  <c r="I2099" i="16"/>
  <c r="H2098" i="16"/>
  <c r="H2097" i="16"/>
  <c r="H2096" i="16"/>
  <c r="H2095" i="16"/>
  <c r="H2094" i="16"/>
  <c r="H2093" i="16"/>
  <c r="H2092" i="16"/>
  <c r="H2091" i="16"/>
  <c r="H2090" i="16"/>
  <c r="H2089" i="16"/>
  <c r="H2088" i="16"/>
  <c r="H2087" i="16"/>
  <c r="H2086" i="16"/>
  <c r="H2085" i="16"/>
  <c r="H2084" i="16"/>
  <c r="H2083" i="16"/>
  <c r="H2082" i="16"/>
  <c r="H2081" i="16"/>
  <c r="H2080" i="16"/>
  <c r="H2079" i="16"/>
  <c r="H2078" i="16"/>
  <c r="H2077" i="16"/>
  <c r="H2076" i="16"/>
  <c r="H2075" i="16"/>
  <c r="H2074" i="16"/>
  <c r="H2073" i="16"/>
  <c r="H2072" i="16"/>
  <c r="H2071" i="16"/>
  <c r="H2070" i="16"/>
  <c r="H2069" i="16"/>
  <c r="H2068" i="16"/>
  <c r="H2067" i="16"/>
  <c r="I2066" i="16"/>
  <c r="H2065" i="16"/>
  <c r="H2064" i="16"/>
  <c r="H2063" i="16"/>
  <c r="H2062" i="16"/>
  <c r="H2061" i="16"/>
  <c r="H2060" i="16"/>
  <c r="H2059" i="16"/>
  <c r="H2058" i="16"/>
  <c r="H2057" i="16"/>
  <c r="H2056" i="16"/>
  <c r="H2055" i="16"/>
  <c r="H2054" i="16"/>
  <c r="H2053" i="16"/>
  <c r="H2052" i="16"/>
  <c r="H2051" i="16"/>
  <c r="H2050" i="16"/>
  <c r="H2049" i="16"/>
  <c r="H2048" i="16"/>
  <c r="H2047" i="16"/>
  <c r="H2046" i="16"/>
  <c r="H2045" i="16"/>
  <c r="H2044" i="16"/>
  <c r="H2043" i="16"/>
  <c r="I2042" i="16"/>
  <c r="H2041" i="16"/>
  <c r="H2040" i="16"/>
  <c r="H2039" i="16"/>
  <c r="H2038" i="16"/>
  <c r="H2037" i="16"/>
  <c r="H2036" i="16"/>
  <c r="H2035" i="16"/>
  <c r="H2034" i="16"/>
  <c r="H2033" i="16"/>
  <c r="H2032" i="16"/>
  <c r="H2031" i="16"/>
  <c r="I2030" i="16"/>
  <c r="H2029" i="16"/>
  <c r="H2028" i="16"/>
  <c r="H2027" i="16"/>
  <c r="H2026" i="16"/>
  <c r="H2025" i="16"/>
  <c r="H2024" i="16"/>
  <c r="H2023" i="16"/>
  <c r="H2022" i="16"/>
  <c r="H2021" i="16"/>
  <c r="H2020" i="16"/>
  <c r="H2019" i="16"/>
  <c r="H2018" i="16"/>
  <c r="H2017" i="16"/>
  <c r="H2016" i="16"/>
  <c r="H2015" i="16"/>
  <c r="H2014" i="16"/>
  <c r="H2013" i="16"/>
  <c r="H2012" i="16"/>
  <c r="H2011" i="16"/>
  <c r="H2010" i="16"/>
  <c r="H2009" i="16"/>
  <c r="I2008" i="16"/>
  <c r="H2007" i="16"/>
  <c r="H2006" i="16"/>
  <c r="H2005" i="16"/>
  <c r="H2004" i="16"/>
  <c r="H2003" i="16"/>
  <c r="H2002" i="16"/>
  <c r="H2001" i="16"/>
  <c r="H2000" i="16"/>
  <c r="H1999" i="16"/>
  <c r="H1998" i="16"/>
  <c r="H1997" i="16"/>
  <c r="H1996" i="16"/>
  <c r="H1995" i="16"/>
  <c r="H1994" i="16"/>
  <c r="H1993" i="16"/>
  <c r="H1992" i="16"/>
  <c r="H1991" i="16"/>
  <c r="H1990" i="16"/>
  <c r="H1989" i="16"/>
  <c r="H1988" i="16"/>
  <c r="H1987" i="16"/>
  <c r="H1986" i="16"/>
  <c r="H1985" i="16"/>
  <c r="H1984" i="16"/>
  <c r="H1983" i="16"/>
  <c r="H1982" i="16"/>
  <c r="H1981" i="16"/>
  <c r="H1980" i="16"/>
  <c r="H1979" i="16"/>
  <c r="H1978" i="16"/>
  <c r="I1977" i="16"/>
  <c r="H1976" i="16"/>
  <c r="H1975" i="16"/>
  <c r="H1974" i="16"/>
  <c r="H1973" i="16"/>
  <c r="H1972" i="16"/>
  <c r="H1971" i="16"/>
  <c r="H1970" i="16"/>
  <c r="H1969" i="16"/>
  <c r="H1968" i="16"/>
  <c r="H1967" i="16"/>
  <c r="H1966" i="16"/>
  <c r="H1965" i="16"/>
  <c r="H1964" i="16"/>
  <c r="H1963" i="16"/>
  <c r="H1962" i="16"/>
  <c r="H1961" i="16"/>
  <c r="H1960" i="16"/>
  <c r="H1959" i="16"/>
  <c r="H1958" i="16"/>
  <c r="H1957" i="16"/>
  <c r="H1956" i="16"/>
  <c r="H1955" i="16"/>
  <c r="H1954" i="16"/>
  <c r="H1953" i="16"/>
  <c r="H1952" i="16"/>
  <c r="H1951" i="16"/>
  <c r="I1950" i="16"/>
  <c r="H1949" i="16"/>
  <c r="H1948" i="16"/>
  <c r="H1947" i="16"/>
  <c r="H1946" i="16"/>
  <c r="H1945" i="16"/>
  <c r="H1944" i="16"/>
  <c r="H1943" i="16"/>
  <c r="H1942" i="16"/>
  <c r="H1941" i="16"/>
  <c r="H1940" i="16"/>
  <c r="H1939" i="16"/>
  <c r="H1938" i="16"/>
  <c r="H1937" i="16"/>
  <c r="H1936" i="16"/>
  <c r="H1935" i="16"/>
  <c r="H1934" i="16"/>
  <c r="H1933" i="16"/>
  <c r="H1932" i="16"/>
  <c r="H1931" i="16"/>
  <c r="H1930" i="16"/>
  <c r="H1929" i="16"/>
  <c r="H1928" i="16"/>
  <c r="H1927" i="16"/>
  <c r="H1926" i="16"/>
  <c r="I1925" i="16"/>
  <c r="H1924" i="16"/>
  <c r="H1923" i="16"/>
  <c r="H1922" i="16"/>
  <c r="H1921" i="16"/>
  <c r="H1920" i="16"/>
  <c r="H1919" i="16"/>
  <c r="H1918" i="16"/>
  <c r="H1917" i="16"/>
  <c r="H1916" i="16"/>
  <c r="H1915" i="16"/>
  <c r="H1914" i="16"/>
  <c r="H1913" i="16"/>
  <c r="H1912" i="16"/>
  <c r="H1911" i="16"/>
  <c r="H1910" i="16"/>
  <c r="H1909" i="16"/>
  <c r="H1908" i="16"/>
  <c r="H1907" i="16"/>
  <c r="H1906" i="16"/>
  <c r="H1904" i="16"/>
  <c r="H1903" i="16"/>
  <c r="I1902" i="16"/>
  <c r="H1901" i="16"/>
  <c r="H1900" i="16"/>
  <c r="H1899" i="16"/>
  <c r="H1898" i="16"/>
  <c r="H1897" i="16"/>
  <c r="H1896" i="16"/>
  <c r="H1895" i="16"/>
  <c r="H1894" i="16"/>
  <c r="H1893" i="16"/>
  <c r="H1892" i="16"/>
  <c r="H1891" i="16"/>
  <c r="H1890" i="16"/>
  <c r="H1889" i="16"/>
  <c r="H1888" i="16"/>
  <c r="H1887" i="16"/>
  <c r="H1886" i="16"/>
  <c r="H1885" i="16"/>
  <c r="H1884" i="16"/>
  <c r="H1882" i="16"/>
  <c r="H1881" i="16"/>
  <c r="I1880" i="16"/>
  <c r="H1879" i="16"/>
  <c r="H1878" i="16"/>
  <c r="H1877" i="16"/>
  <c r="H1876" i="16"/>
  <c r="H1875" i="16"/>
  <c r="H1874" i="16"/>
  <c r="H1873" i="16"/>
  <c r="H1872" i="16"/>
  <c r="H1871" i="16"/>
  <c r="H1870" i="16"/>
  <c r="H1869" i="16"/>
  <c r="H1868" i="16"/>
  <c r="H1867" i="16"/>
  <c r="H1866" i="16"/>
  <c r="H1865" i="16"/>
  <c r="H1864" i="16"/>
  <c r="H1863" i="16"/>
  <c r="H1862" i="16"/>
  <c r="H1861" i="16"/>
  <c r="H1860" i="16"/>
  <c r="H1859" i="16"/>
  <c r="H1858" i="16"/>
  <c r="H1857" i="16"/>
  <c r="H1856" i="16"/>
  <c r="H1855" i="16"/>
  <c r="H1854" i="16"/>
  <c r="H1853" i="16"/>
  <c r="I1852" i="16"/>
  <c r="H1851" i="16"/>
  <c r="H1850" i="16"/>
  <c r="H1849" i="16"/>
  <c r="H1848" i="16"/>
  <c r="H1847" i="16"/>
  <c r="H1846" i="16"/>
  <c r="H1845" i="16"/>
  <c r="H1844" i="16"/>
  <c r="H1843" i="16"/>
  <c r="H1842" i="16"/>
  <c r="H1841" i="16"/>
  <c r="H1840" i="16"/>
  <c r="H1839" i="16"/>
  <c r="H1838" i="16"/>
  <c r="H1837" i="16"/>
  <c r="H1836" i="16"/>
  <c r="H1835" i="16"/>
  <c r="H1834" i="16"/>
  <c r="H1833" i="16"/>
  <c r="H1832" i="16"/>
  <c r="H1830" i="16"/>
  <c r="H1829" i="16"/>
  <c r="H1828" i="16"/>
  <c r="H1827" i="16"/>
  <c r="H1826" i="16"/>
  <c r="H1825" i="16"/>
  <c r="H1824" i="16"/>
  <c r="H1823" i="16"/>
  <c r="H1822" i="16"/>
  <c r="H1821" i="16"/>
  <c r="H1820" i="16"/>
  <c r="H1819" i="16"/>
  <c r="H1818" i="16"/>
  <c r="H1817" i="16"/>
  <c r="H1816" i="16"/>
  <c r="H1815" i="16"/>
  <c r="H1814" i="16"/>
  <c r="H1813" i="16"/>
  <c r="H1812" i="16"/>
  <c r="H1811" i="16"/>
  <c r="H1810" i="16"/>
  <c r="H1809" i="16"/>
  <c r="H1808" i="16"/>
  <c r="H1807" i="16"/>
  <c r="H1806" i="16"/>
  <c r="H1805" i="16"/>
  <c r="H1804" i="16"/>
  <c r="H1803" i="16"/>
  <c r="H1802" i="16"/>
  <c r="H1801" i="16"/>
  <c r="H1800" i="16"/>
  <c r="H1798" i="16"/>
  <c r="H1797" i="16"/>
  <c r="H1796" i="16"/>
  <c r="H1795" i="16"/>
  <c r="H1794" i="16"/>
  <c r="H1793" i="16"/>
  <c r="H1792" i="16"/>
  <c r="H1791" i="16"/>
  <c r="H1790" i="16"/>
  <c r="I1789" i="16"/>
  <c r="H1788" i="16"/>
  <c r="H1787" i="16"/>
  <c r="H1786" i="16"/>
  <c r="H1785" i="16"/>
  <c r="H1784" i="16"/>
  <c r="H1783" i="16"/>
  <c r="H1782" i="16"/>
  <c r="H1781" i="16"/>
  <c r="H1780" i="16"/>
  <c r="H1779" i="16"/>
  <c r="H1778" i="16"/>
  <c r="H1777" i="16"/>
  <c r="H1776" i="16"/>
  <c r="H1775" i="16"/>
  <c r="H1774" i="16"/>
  <c r="H1773" i="16"/>
  <c r="H1772" i="16"/>
  <c r="H1771" i="16"/>
  <c r="H1770" i="16"/>
  <c r="H1769" i="16"/>
  <c r="H1768" i="16"/>
  <c r="H1767" i="16"/>
  <c r="H1766" i="16"/>
  <c r="H1764" i="16"/>
  <c r="H1763" i="16"/>
  <c r="H1762" i="16"/>
  <c r="H1761" i="16"/>
  <c r="H1760" i="16"/>
  <c r="H1759" i="16"/>
  <c r="H1758" i="16"/>
  <c r="H1757" i="16"/>
  <c r="H1756" i="16"/>
  <c r="H1755" i="16"/>
  <c r="H1754" i="16"/>
  <c r="H1753" i="16"/>
  <c r="H1752" i="16"/>
  <c r="H1751" i="16"/>
  <c r="H1750" i="16"/>
  <c r="H1749" i="16"/>
  <c r="H1748" i="16"/>
  <c r="H1747" i="16"/>
  <c r="H1746" i="16"/>
  <c r="H1745" i="16"/>
  <c r="H1744" i="16"/>
  <c r="H1743" i="16"/>
  <c r="H1742" i="16"/>
  <c r="H1741" i="16"/>
  <c r="H1740" i="16"/>
  <c r="H1739" i="16"/>
  <c r="H1738" i="16"/>
  <c r="H1737" i="16"/>
  <c r="H1736" i="16"/>
  <c r="H1735" i="16"/>
  <c r="H1734" i="16"/>
  <c r="H1733" i="16"/>
  <c r="H1732" i="16"/>
  <c r="H1731" i="16"/>
  <c r="H1730" i="16"/>
  <c r="H1729" i="16"/>
  <c r="I1728" i="16"/>
  <c r="H1727" i="16"/>
  <c r="H1726" i="16"/>
  <c r="H1725" i="16"/>
  <c r="H1724" i="16"/>
  <c r="H1723" i="16"/>
  <c r="H1722" i="16"/>
  <c r="H1721" i="16"/>
  <c r="H1720" i="16"/>
  <c r="H1719" i="16"/>
  <c r="H1718" i="16"/>
  <c r="H1717" i="16"/>
  <c r="H1716" i="16"/>
  <c r="H1715" i="16"/>
  <c r="H1714" i="16"/>
  <c r="H1713" i="16"/>
  <c r="H1712" i="16"/>
  <c r="H1711" i="16"/>
  <c r="H1710" i="16"/>
  <c r="H1709" i="16"/>
  <c r="H1707" i="16"/>
  <c r="H1706" i="16"/>
  <c r="H1705" i="16"/>
  <c r="H1704" i="16"/>
  <c r="H1703" i="16"/>
  <c r="H1702" i="16"/>
  <c r="H1701" i="16"/>
  <c r="H1700" i="16"/>
  <c r="H1699" i="16"/>
  <c r="H1698" i="16"/>
  <c r="H1697" i="16"/>
  <c r="H1696" i="16"/>
  <c r="H1695" i="16"/>
  <c r="H1694" i="16"/>
  <c r="H1693" i="16"/>
  <c r="H1692" i="16"/>
  <c r="H1691" i="16"/>
  <c r="H1690" i="16"/>
  <c r="H1689" i="16"/>
  <c r="H1688" i="16"/>
  <c r="H1687" i="16"/>
  <c r="H1686" i="16"/>
  <c r="H1685" i="16"/>
  <c r="H1684" i="16"/>
  <c r="H1683" i="16"/>
  <c r="H1682" i="16"/>
  <c r="I1681" i="16"/>
  <c r="H1680" i="16"/>
  <c r="H1679" i="16"/>
  <c r="H1678" i="16"/>
  <c r="H1677" i="16"/>
  <c r="H1676" i="16"/>
  <c r="H1675" i="16"/>
  <c r="H1674" i="16"/>
  <c r="H1673" i="16"/>
  <c r="H1672" i="16"/>
  <c r="H1671" i="16"/>
  <c r="H1670" i="16"/>
  <c r="H1669" i="16"/>
  <c r="H1668" i="16"/>
  <c r="H1667" i="16"/>
  <c r="H1666" i="16"/>
  <c r="H1665" i="16"/>
  <c r="H1664" i="16"/>
  <c r="H1663" i="16"/>
  <c r="H1662" i="16"/>
  <c r="H1661" i="16"/>
  <c r="H1660" i="16"/>
  <c r="H1659" i="16"/>
  <c r="H1658" i="16"/>
  <c r="H1656" i="16"/>
  <c r="H1655" i="16"/>
  <c r="H1654" i="16"/>
  <c r="H1653" i="16"/>
  <c r="H1652" i="16"/>
  <c r="H1651" i="16"/>
  <c r="H1650" i="16"/>
  <c r="H1649" i="16"/>
  <c r="H1648" i="16"/>
  <c r="H1647" i="16"/>
  <c r="H1646" i="16"/>
  <c r="H1645" i="16"/>
  <c r="H1644" i="16"/>
  <c r="H1643" i="16"/>
  <c r="H1642" i="16"/>
  <c r="H1641" i="16"/>
  <c r="H1640" i="16"/>
  <c r="H1639" i="16"/>
  <c r="H1638" i="16"/>
  <c r="H1637" i="16"/>
  <c r="H1636" i="16"/>
  <c r="H1635" i="16"/>
  <c r="H1634" i="16"/>
  <c r="H1633" i="16"/>
  <c r="H1632" i="16"/>
  <c r="H1631" i="16"/>
  <c r="H1630" i="16"/>
  <c r="H1629" i="16"/>
  <c r="H1628" i="16"/>
  <c r="H1627" i="16"/>
  <c r="H1626" i="16"/>
  <c r="H1625" i="16"/>
  <c r="I1624" i="16"/>
  <c r="H1623" i="16"/>
  <c r="H1622" i="16"/>
  <c r="H1621" i="16"/>
  <c r="H1620" i="16"/>
  <c r="H1619" i="16"/>
  <c r="H1618" i="16"/>
  <c r="H1617" i="16"/>
  <c r="H1616" i="16"/>
  <c r="H1615" i="16"/>
  <c r="H1614" i="16"/>
  <c r="H1613" i="16"/>
  <c r="H1612" i="16"/>
  <c r="H1611" i="16"/>
  <c r="H1610" i="16"/>
  <c r="H1609" i="16"/>
  <c r="H1608" i="16"/>
  <c r="H1607" i="16"/>
  <c r="H1606" i="16"/>
  <c r="H1605" i="16"/>
  <c r="H1603" i="16"/>
  <c r="H1602" i="16"/>
  <c r="H1601" i="16"/>
  <c r="H1600" i="16"/>
  <c r="H1599" i="16"/>
  <c r="H1598" i="16"/>
  <c r="H1597" i="16"/>
  <c r="H1596" i="16"/>
  <c r="H1595" i="16"/>
  <c r="H1594" i="16"/>
  <c r="H1593" i="16"/>
  <c r="H1592" i="16"/>
  <c r="H1591" i="16"/>
  <c r="H1590" i="16"/>
  <c r="H1589" i="16"/>
  <c r="H1588" i="16"/>
  <c r="H1587" i="16"/>
  <c r="H1586" i="16"/>
  <c r="H1585" i="16"/>
  <c r="H1584" i="16"/>
  <c r="H1583" i="16"/>
  <c r="H1582" i="16"/>
  <c r="H1581" i="16"/>
  <c r="H1580" i="16"/>
  <c r="H1579" i="16"/>
  <c r="H1578" i="16"/>
  <c r="H1577" i="16"/>
  <c r="H1576" i="16"/>
  <c r="H1575" i="16"/>
  <c r="I1574" i="16"/>
  <c r="H1573" i="16"/>
  <c r="H1572" i="16"/>
  <c r="H1571" i="16"/>
  <c r="H1570" i="16"/>
  <c r="H1569" i="16"/>
  <c r="H1568" i="16"/>
  <c r="H1567" i="16"/>
  <c r="H1566" i="16"/>
  <c r="H1565" i="16"/>
  <c r="H1564" i="16"/>
  <c r="H1563" i="16"/>
  <c r="H1562" i="16"/>
  <c r="H1561" i="16"/>
  <c r="H1560" i="16"/>
  <c r="H1559" i="16"/>
  <c r="H1558" i="16"/>
  <c r="H1557" i="16"/>
  <c r="H1556" i="16"/>
  <c r="H1555" i="16"/>
  <c r="H1553" i="16"/>
  <c r="H1552" i="16"/>
  <c r="H1551" i="16"/>
  <c r="H1550" i="16"/>
  <c r="H1549" i="16"/>
  <c r="H1548" i="16"/>
  <c r="H1547" i="16"/>
  <c r="H1546" i="16"/>
  <c r="H1545" i="16"/>
  <c r="H1544" i="16"/>
  <c r="H1543" i="16"/>
  <c r="H1542" i="16"/>
  <c r="H1541" i="16"/>
  <c r="H1540" i="16"/>
  <c r="H1539" i="16"/>
  <c r="H1538" i="16"/>
  <c r="H1537" i="16"/>
  <c r="H1536" i="16"/>
  <c r="H1535" i="16"/>
  <c r="H1534" i="16"/>
  <c r="H1533" i="16"/>
  <c r="H1532" i="16"/>
  <c r="H1531" i="16"/>
  <c r="H1530" i="16"/>
  <c r="H1529" i="16"/>
  <c r="H1528" i="16"/>
  <c r="H1527" i="16"/>
  <c r="H1526" i="16"/>
  <c r="H1525" i="16"/>
  <c r="H1524" i="16"/>
  <c r="H1523" i="16"/>
  <c r="I1522" i="16"/>
  <c r="H1521" i="16"/>
  <c r="H1520" i="16"/>
  <c r="H1519" i="16"/>
  <c r="H1518" i="16"/>
  <c r="H1517" i="16"/>
  <c r="H1516" i="16"/>
  <c r="H1515" i="16"/>
  <c r="H1514" i="16"/>
  <c r="H1513" i="16"/>
  <c r="H1512" i="16"/>
  <c r="H1511" i="16"/>
  <c r="H1510" i="16"/>
  <c r="H1509" i="16"/>
  <c r="H1508" i="16"/>
  <c r="H1507" i="16"/>
  <c r="H1506" i="16"/>
  <c r="H1505" i="16"/>
  <c r="H1504" i="16"/>
  <c r="H1503" i="16"/>
  <c r="H1501" i="16"/>
  <c r="H1500" i="16"/>
  <c r="H1499" i="16"/>
  <c r="H1498" i="16"/>
  <c r="H1497" i="16"/>
  <c r="H1496" i="16"/>
  <c r="H1495" i="16"/>
  <c r="H1494" i="16"/>
  <c r="H1493" i="16"/>
  <c r="H1492" i="16"/>
  <c r="H1491" i="16"/>
  <c r="H1490" i="16"/>
  <c r="H1489" i="16"/>
  <c r="H1488" i="16"/>
  <c r="H1487" i="16"/>
  <c r="H1486" i="16"/>
  <c r="H1485" i="16"/>
  <c r="H1484" i="16"/>
  <c r="H1483" i="16"/>
  <c r="H1482" i="16"/>
  <c r="H1481" i="16"/>
  <c r="H1480" i="16"/>
  <c r="H1479" i="16"/>
  <c r="H1478" i="16"/>
  <c r="H1477" i="16"/>
  <c r="H1476" i="16"/>
  <c r="H1475" i="16"/>
  <c r="I1474" i="16"/>
  <c r="H1473" i="16"/>
  <c r="H1472" i="16"/>
  <c r="H1471" i="16"/>
  <c r="H1470" i="16"/>
  <c r="H1469" i="16"/>
  <c r="H1468" i="16"/>
  <c r="H1467" i="16"/>
  <c r="H1466" i="16"/>
  <c r="H1465" i="16"/>
  <c r="H1464" i="16"/>
  <c r="H1463" i="16"/>
  <c r="H1462" i="16"/>
  <c r="H1461" i="16"/>
  <c r="H1460" i="16"/>
  <c r="H1459" i="16"/>
  <c r="H1458" i="16"/>
  <c r="H1457" i="16"/>
  <c r="H1456" i="16"/>
  <c r="H1455" i="16"/>
  <c r="H1454" i="16"/>
  <c r="H1453" i="16"/>
  <c r="H1452" i="16"/>
  <c r="H1451" i="16"/>
  <c r="H1449" i="16"/>
  <c r="H1448" i="16"/>
  <c r="H1447" i="16"/>
  <c r="H1446" i="16"/>
  <c r="H1445" i="16"/>
  <c r="H1444" i="16"/>
  <c r="H1443" i="16"/>
  <c r="H1442" i="16"/>
  <c r="H1441" i="16"/>
  <c r="H1440" i="16"/>
  <c r="H1439" i="16"/>
  <c r="H1438" i="16"/>
  <c r="H1437" i="16"/>
  <c r="H1436" i="16"/>
  <c r="H1435" i="16"/>
  <c r="H1434" i="16"/>
  <c r="H1433" i="16"/>
  <c r="H1432" i="16"/>
  <c r="H1431" i="16"/>
  <c r="H1430" i="16"/>
  <c r="H1429" i="16"/>
  <c r="H1428" i="16"/>
  <c r="H1427" i="16"/>
  <c r="H1426" i="16"/>
  <c r="H1425" i="16"/>
  <c r="H1424" i="16"/>
  <c r="H1423" i="16"/>
  <c r="H1422" i="16"/>
  <c r="H1421" i="16"/>
  <c r="H1420" i="16"/>
  <c r="H1419" i="16"/>
  <c r="I1418" i="16"/>
  <c r="H1417" i="16"/>
  <c r="H1416" i="16"/>
  <c r="H1415" i="16"/>
  <c r="H1414" i="16"/>
  <c r="H1413" i="16"/>
  <c r="H1412" i="16"/>
  <c r="H1411" i="16"/>
  <c r="H1410" i="16"/>
  <c r="H1409" i="16"/>
  <c r="H1408" i="16"/>
  <c r="H1407" i="16"/>
  <c r="H1406" i="16"/>
  <c r="H1405" i="16"/>
  <c r="H1404" i="16"/>
  <c r="H1403" i="16"/>
  <c r="H1402" i="16"/>
  <c r="H1401" i="16"/>
  <c r="H1400" i="16"/>
  <c r="H1399" i="16"/>
  <c r="H1398" i="16"/>
  <c r="H1396" i="16"/>
  <c r="H1395" i="16"/>
  <c r="H1394" i="16"/>
  <c r="H1393" i="16"/>
  <c r="H1392" i="16"/>
  <c r="H1391" i="16"/>
  <c r="H1390" i="16"/>
  <c r="H1389" i="16"/>
  <c r="H1388" i="16"/>
  <c r="H1387" i="16"/>
  <c r="H1386" i="16"/>
  <c r="H1385" i="16"/>
  <c r="H1384" i="16"/>
  <c r="H1383" i="16"/>
  <c r="H1382" i="16"/>
  <c r="H1381" i="16"/>
  <c r="H1380" i="16"/>
  <c r="H1379" i="16"/>
  <c r="H1378" i="16"/>
  <c r="H1377" i="16"/>
  <c r="H1376" i="16"/>
  <c r="H1375" i="16"/>
  <c r="H1374" i="16"/>
  <c r="H1373" i="16"/>
  <c r="I1372" i="16"/>
  <c r="H1371" i="16"/>
  <c r="H1370" i="16"/>
  <c r="H1369" i="16"/>
  <c r="H1368" i="16"/>
  <c r="H1367" i="16"/>
  <c r="H1366" i="16"/>
  <c r="H1365" i="16"/>
  <c r="H1364" i="16"/>
  <c r="H1363" i="16"/>
  <c r="H1362" i="16"/>
  <c r="H1361" i="16"/>
  <c r="H1360" i="16"/>
  <c r="H1359" i="16"/>
  <c r="H1358" i="16"/>
  <c r="H1357" i="16"/>
  <c r="H1356" i="16"/>
  <c r="H1355" i="16"/>
  <c r="H1354" i="16"/>
  <c r="H1353" i="16"/>
  <c r="H1352" i="16"/>
  <c r="H1351" i="16"/>
  <c r="H1349" i="16"/>
  <c r="H1348" i="16"/>
  <c r="H1347" i="16"/>
  <c r="H1346" i="16"/>
  <c r="H1345" i="16"/>
  <c r="H1344" i="16"/>
  <c r="H1343" i="16"/>
  <c r="H1342" i="16"/>
  <c r="H1341" i="16"/>
  <c r="H1340" i="16"/>
  <c r="H1339" i="16"/>
  <c r="H1338" i="16"/>
  <c r="H1337" i="16"/>
  <c r="H1336" i="16"/>
  <c r="H1335" i="16"/>
  <c r="H1334" i="16"/>
  <c r="H1333" i="16"/>
  <c r="H1332" i="16"/>
  <c r="H1331" i="16"/>
  <c r="H1330" i="16"/>
  <c r="H1329" i="16"/>
  <c r="H1328" i="16"/>
  <c r="H1327" i="16"/>
  <c r="H1326" i="16"/>
  <c r="H1325" i="16"/>
  <c r="H1324" i="16"/>
  <c r="H1323" i="16"/>
  <c r="H1322" i="16"/>
  <c r="H1321" i="16"/>
  <c r="I1320" i="16"/>
  <c r="H1319" i="16"/>
  <c r="H1318" i="16"/>
  <c r="H1317" i="16"/>
  <c r="H1316" i="16"/>
  <c r="H1315" i="16"/>
  <c r="H1314" i="16"/>
  <c r="H1313" i="16"/>
  <c r="H1312" i="16"/>
  <c r="H1311" i="16"/>
  <c r="H1310" i="16"/>
  <c r="H1309" i="16"/>
  <c r="H1308" i="16"/>
  <c r="H1307" i="16"/>
  <c r="H1306" i="16"/>
  <c r="H1305" i="16"/>
  <c r="H1304" i="16"/>
  <c r="H1303" i="16"/>
  <c r="H1302" i="16"/>
  <c r="H1301" i="16"/>
  <c r="H1299" i="16"/>
  <c r="H1298" i="16"/>
  <c r="H1297" i="16"/>
  <c r="H1296" i="16"/>
  <c r="H1295" i="16"/>
  <c r="H1291" i="16"/>
  <c r="H1290" i="16"/>
  <c r="H1289" i="16"/>
  <c r="H1288" i="16"/>
  <c r="H1287" i="16"/>
  <c r="H1286" i="16"/>
  <c r="H1285" i="16"/>
  <c r="H1284" i="16"/>
  <c r="H1283" i="16"/>
  <c r="H1282" i="16"/>
  <c r="H1281" i="16"/>
  <c r="H1280" i="16"/>
  <c r="H1279" i="16"/>
  <c r="H1278" i="16"/>
  <c r="H1277" i="16"/>
  <c r="H1276" i="16"/>
  <c r="H1275" i="16"/>
  <c r="H1274" i="16"/>
  <c r="H1273" i="16"/>
  <c r="H1272" i="16"/>
  <c r="H1271" i="16"/>
  <c r="H1270" i="16"/>
  <c r="H1269" i="16"/>
  <c r="H1268" i="16"/>
  <c r="I1267" i="16"/>
  <c r="H1266" i="16"/>
  <c r="H1265" i="16"/>
  <c r="H1263" i="16"/>
  <c r="H1262" i="16"/>
  <c r="H1261" i="16"/>
  <c r="H1260" i="16"/>
  <c r="H1259" i="16"/>
  <c r="H1258" i="16"/>
  <c r="H1257" i="16"/>
  <c r="H1256" i="16"/>
  <c r="H1255" i="16"/>
  <c r="H1254" i="16"/>
  <c r="H1253" i="16"/>
  <c r="H1252" i="16"/>
  <c r="H1251" i="16"/>
  <c r="H1250" i="16"/>
  <c r="H1249" i="16"/>
  <c r="H1248" i="16"/>
  <c r="H1247" i="16"/>
  <c r="H1246" i="16"/>
  <c r="H1243" i="16"/>
  <c r="H1242" i="16"/>
  <c r="H1241" i="16"/>
  <c r="H1240" i="16"/>
  <c r="H1239" i="16"/>
  <c r="H1238" i="16"/>
  <c r="H1237" i="16"/>
  <c r="H1236" i="16"/>
  <c r="H1235" i="16"/>
  <c r="H1234" i="16"/>
  <c r="H1233" i="16"/>
  <c r="H1232" i="16"/>
  <c r="H1231" i="16"/>
  <c r="H1230" i="16"/>
  <c r="H1229" i="16"/>
  <c r="H1228" i="16"/>
  <c r="H1227" i="16"/>
  <c r="H1226" i="16"/>
  <c r="H1225" i="16"/>
  <c r="H1224" i="16"/>
  <c r="H1223" i="16"/>
  <c r="H1222" i="16"/>
  <c r="H1221" i="16"/>
  <c r="H1220" i="16"/>
  <c r="H1219" i="16"/>
  <c r="H1218" i="16"/>
  <c r="H1217" i="16"/>
  <c r="H1216" i="16"/>
  <c r="H1215" i="16"/>
  <c r="H1214" i="16"/>
  <c r="H1213" i="16"/>
  <c r="H1212" i="16"/>
  <c r="H1211" i="16"/>
  <c r="H1210" i="16"/>
  <c r="H1209" i="16"/>
  <c r="H1208" i="16"/>
  <c r="H1207" i="16"/>
  <c r="H1206" i="16"/>
  <c r="H1205" i="16"/>
  <c r="H1204" i="16"/>
  <c r="H1203" i="16"/>
  <c r="H1202" i="16"/>
  <c r="H1201" i="16"/>
  <c r="H1200" i="16"/>
  <c r="H1199" i="16"/>
  <c r="H1198" i="16"/>
  <c r="H1196" i="16"/>
  <c r="H1195" i="16"/>
  <c r="H1194" i="16"/>
  <c r="H1193" i="16"/>
  <c r="H1192" i="16"/>
  <c r="H1191" i="16"/>
  <c r="H1190" i="16"/>
  <c r="H1189" i="16"/>
  <c r="H1188" i="16"/>
  <c r="H1187" i="16"/>
  <c r="H1186" i="16"/>
  <c r="H1185" i="16"/>
  <c r="H1184" i="16"/>
  <c r="H1183" i="16"/>
  <c r="H1182" i="16"/>
  <c r="H1181" i="16"/>
  <c r="H1180" i="16"/>
  <c r="H1179" i="16"/>
  <c r="H1178" i="16"/>
  <c r="H1177" i="16"/>
  <c r="H1176" i="16"/>
  <c r="H1175" i="16"/>
  <c r="H1174" i="16"/>
  <c r="H1173" i="16"/>
  <c r="H1171" i="16"/>
  <c r="H1170" i="16"/>
  <c r="H1169" i="16"/>
  <c r="H1168" i="16"/>
  <c r="H1167" i="16"/>
  <c r="H1166" i="16"/>
  <c r="H1165" i="16"/>
  <c r="H1164" i="16"/>
  <c r="H1163" i="16"/>
  <c r="H1162" i="16"/>
  <c r="H1161" i="16"/>
  <c r="H1160" i="16"/>
  <c r="H1159" i="16"/>
  <c r="H1158" i="16"/>
  <c r="H1157" i="16"/>
  <c r="H1156" i="16"/>
  <c r="H1155" i="16"/>
  <c r="H1154" i="16"/>
  <c r="H1153" i="16"/>
  <c r="H1152" i="16"/>
  <c r="H1151" i="16"/>
  <c r="H1150" i="16"/>
  <c r="H1149" i="16"/>
  <c r="H1148" i="16"/>
  <c r="H1147" i="16"/>
  <c r="H1146" i="16"/>
  <c r="H1145" i="16"/>
  <c r="H1144" i="16"/>
  <c r="H1143" i="16"/>
  <c r="H1142" i="16"/>
  <c r="H1141" i="16"/>
  <c r="H1140" i="16"/>
  <c r="H1139" i="16"/>
  <c r="H1138" i="16"/>
  <c r="H1137" i="16"/>
  <c r="H1136" i="16"/>
  <c r="H1135" i="16"/>
  <c r="H1134" i="16"/>
  <c r="H1133" i="16"/>
  <c r="H1132" i="16"/>
  <c r="H1131" i="16"/>
  <c r="H1130" i="16"/>
  <c r="H1129" i="16"/>
  <c r="H1128" i="16"/>
  <c r="H1127" i="16"/>
  <c r="H1126" i="16"/>
  <c r="H1125" i="16"/>
  <c r="H1124" i="16"/>
  <c r="H1123" i="16"/>
  <c r="H1122" i="16"/>
  <c r="I1120" i="16"/>
  <c r="I1118" i="16" s="1"/>
  <c r="I1119" i="16"/>
  <c r="H1117" i="16"/>
  <c r="H1116" i="16"/>
  <c r="H1115" i="16"/>
  <c r="H1114" i="16"/>
  <c r="H1113" i="16"/>
  <c r="H1112" i="16"/>
  <c r="H1111" i="16"/>
  <c r="H1110" i="16"/>
  <c r="H1109" i="16"/>
  <c r="H1108" i="16"/>
  <c r="H1107" i="16"/>
  <c r="H1106" i="16"/>
  <c r="H1105" i="16"/>
  <c r="H1104" i="16"/>
  <c r="H1103" i="16"/>
  <c r="H1102" i="16"/>
  <c r="I1101" i="16"/>
  <c r="H1100" i="16"/>
  <c r="H1099" i="16"/>
  <c r="H1098" i="16"/>
  <c r="H1097" i="16"/>
  <c r="H1096" i="16"/>
  <c r="H1095" i="16"/>
  <c r="H1094" i="16"/>
  <c r="H1093" i="16"/>
  <c r="H1092" i="16"/>
  <c r="I1091" i="16"/>
  <c r="H1090" i="16"/>
  <c r="H1089" i="16"/>
  <c r="H1088" i="16"/>
  <c r="H1087" i="16"/>
  <c r="H1086" i="16"/>
  <c r="H1085" i="16"/>
  <c r="H1084" i="16"/>
  <c r="H1083" i="16"/>
  <c r="H1082" i="16"/>
  <c r="H1080" i="16"/>
  <c r="H1079" i="16"/>
  <c r="H1078" i="16"/>
  <c r="H1065" i="16"/>
  <c r="H1064" i="16"/>
  <c r="H1063" i="16"/>
  <c r="H1062" i="16"/>
  <c r="H1061" i="16"/>
  <c r="H1060" i="16"/>
  <c r="H1059" i="16"/>
  <c r="H1058" i="16"/>
  <c r="H1057" i="16"/>
  <c r="H1056" i="16"/>
  <c r="H1055" i="16"/>
  <c r="I1054" i="16"/>
  <c r="H1053" i="16"/>
  <c r="H1052" i="16"/>
  <c r="H1051" i="16"/>
  <c r="H1050" i="16"/>
  <c r="H1049" i="16"/>
  <c r="H1047" i="16"/>
  <c r="H1046" i="16"/>
  <c r="H1045" i="16"/>
  <c r="H1044" i="16"/>
  <c r="H1043" i="16"/>
  <c r="H1042" i="16"/>
  <c r="H1041" i="16"/>
  <c r="H1040" i="16"/>
  <c r="H1039" i="16"/>
  <c r="H1038" i="16"/>
  <c r="H1037" i="16"/>
  <c r="H1036" i="16"/>
  <c r="H1035" i="16"/>
  <c r="H1034" i="16"/>
  <c r="H1033" i="16"/>
  <c r="H1032" i="16"/>
  <c r="H1031" i="16"/>
  <c r="H1030" i="16"/>
  <c r="H1029" i="16"/>
  <c r="H1028" i="16"/>
  <c r="H1027" i="16"/>
  <c r="H1026" i="16"/>
  <c r="I1025" i="16"/>
  <c r="H1024" i="16"/>
  <c r="H1023" i="16"/>
  <c r="H1022" i="16"/>
  <c r="H1021" i="16"/>
  <c r="H1020" i="16"/>
  <c r="H1019" i="16"/>
  <c r="H1018" i="16"/>
  <c r="H1017" i="16"/>
  <c r="H1016" i="16"/>
  <c r="H1015" i="16"/>
  <c r="H1014" i="16"/>
  <c r="H1013" i="16"/>
  <c r="H1012" i="16"/>
  <c r="H1011" i="16"/>
  <c r="H1010" i="16"/>
  <c r="H1009" i="16"/>
  <c r="H1008" i="16"/>
  <c r="H1007" i="16"/>
  <c r="H1006" i="16"/>
  <c r="I1005" i="16"/>
  <c r="H1004" i="16"/>
  <c r="H1003" i="16"/>
  <c r="H1002" i="16"/>
  <c r="H1001" i="16"/>
  <c r="H1000" i="16"/>
  <c r="H998" i="16"/>
  <c r="H997" i="16"/>
  <c r="H996" i="16"/>
  <c r="H995" i="16"/>
  <c r="H994" i="16"/>
  <c r="H992" i="16"/>
  <c r="H991" i="16"/>
  <c r="H990" i="16"/>
  <c r="H989" i="16"/>
  <c r="H988" i="16"/>
  <c r="H986" i="16"/>
  <c r="H985" i="16"/>
  <c r="H984" i="16"/>
  <c r="H983" i="16"/>
  <c r="H982" i="16"/>
  <c r="H980" i="16"/>
  <c r="H979" i="16"/>
  <c r="H978" i="16"/>
  <c r="H977" i="16"/>
  <c r="H976" i="16"/>
  <c r="H975" i="16"/>
  <c r="H973" i="16"/>
  <c r="H972" i="16"/>
  <c r="H971" i="16"/>
  <c r="H970" i="16"/>
  <c r="H969" i="16"/>
  <c r="H967" i="16"/>
  <c r="H966" i="16"/>
  <c r="H964" i="16"/>
  <c r="H963" i="16"/>
  <c r="H962" i="16"/>
  <c r="H961" i="16"/>
  <c r="H960" i="16"/>
  <c r="H958" i="16"/>
  <c r="H957" i="16"/>
  <c r="H956" i="16"/>
  <c r="H955" i="16"/>
  <c r="H954" i="16"/>
  <c r="H953" i="16"/>
  <c r="H951" i="16"/>
  <c r="H950" i="16"/>
  <c r="H949" i="16"/>
  <c r="H948" i="16"/>
  <c r="H947" i="16"/>
  <c r="H945" i="16"/>
  <c r="H944" i="16"/>
  <c r="H943" i="16"/>
  <c r="H942" i="16"/>
  <c r="H941" i="16"/>
  <c r="H940" i="16"/>
  <c r="H939" i="16"/>
  <c r="H938" i="16"/>
  <c r="H937" i="16"/>
  <c r="H936" i="16"/>
  <c r="H934" i="16"/>
  <c r="H933" i="16"/>
  <c r="H931" i="16"/>
  <c r="H930" i="16"/>
  <c r="H929" i="16"/>
  <c r="H928" i="16"/>
  <c r="H927" i="16"/>
  <c r="H926" i="16"/>
  <c r="H924" i="16"/>
  <c r="H923" i="16"/>
  <c r="H922" i="16"/>
  <c r="H921" i="16"/>
  <c r="H920" i="16"/>
  <c r="H919" i="16"/>
  <c r="H917" i="16"/>
  <c r="H916" i="16"/>
  <c r="H915" i="16"/>
  <c r="H914" i="16"/>
  <c r="H913" i="16"/>
  <c r="H912" i="16"/>
  <c r="H910" i="16"/>
  <c r="H909" i="16"/>
  <c r="H908" i="16"/>
  <c r="H907" i="16"/>
  <c r="H906" i="16"/>
  <c r="H905" i="16"/>
  <c r="H904" i="16"/>
  <c r="H903" i="16"/>
  <c r="H902" i="16"/>
  <c r="H901" i="16"/>
  <c r="H899" i="16"/>
  <c r="H898" i="16"/>
  <c r="H897" i="16"/>
  <c r="H896" i="16"/>
  <c r="H894" i="16"/>
  <c r="H893" i="16"/>
  <c r="H892" i="16"/>
  <c r="H891" i="16"/>
  <c r="H889" i="16"/>
  <c r="H888" i="16"/>
  <c r="H887" i="16"/>
  <c r="H886" i="16"/>
  <c r="H885" i="16"/>
  <c r="H884" i="16"/>
  <c r="H883" i="16"/>
  <c r="H881" i="16"/>
  <c r="H880" i="16"/>
  <c r="H879" i="16"/>
  <c r="H878" i="16"/>
  <c r="H877" i="16"/>
  <c r="H876" i="16"/>
  <c r="H874" i="16"/>
  <c r="H873" i="16"/>
  <c r="H872" i="16"/>
  <c r="H871" i="16"/>
  <c r="H870" i="16"/>
  <c r="H869" i="16"/>
  <c r="H868" i="16"/>
  <c r="H866" i="16"/>
  <c r="H865" i="16"/>
  <c r="H864" i="16"/>
  <c r="H863" i="16"/>
  <c r="H862" i="16"/>
  <c r="H861" i="16"/>
  <c r="H860" i="16"/>
  <c r="H858" i="16"/>
  <c r="H857" i="16"/>
  <c r="H856" i="16"/>
  <c r="H855" i="16"/>
  <c r="H854" i="16"/>
  <c r="H853" i="16"/>
  <c r="H852" i="16"/>
  <c r="H850" i="16"/>
  <c r="H849" i="16"/>
  <c r="H848" i="16"/>
  <c r="H847" i="16"/>
  <c r="H846" i="16"/>
  <c r="H845" i="16"/>
  <c r="H844" i="16"/>
  <c r="H842" i="16"/>
  <c r="H841" i="16"/>
  <c r="H840" i="16"/>
  <c r="H839" i="16"/>
  <c r="H838" i="16"/>
  <c r="H837" i="16"/>
  <c r="H836" i="16"/>
  <c r="H835" i="16"/>
  <c r="H834" i="16"/>
  <c r="H833" i="16"/>
  <c r="H831" i="16"/>
  <c r="H830" i="16"/>
  <c r="H829" i="16"/>
  <c r="H828" i="16"/>
  <c r="H827" i="16"/>
  <c r="H826" i="16"/>
  <c r="H825" i="16"/>
  <c r="H824" i="16"/>
  <c r="H823" i="16"/>
  <c r="H822" i="16"/>
  <c r="H820" i="16"/>
  <c r="H819" i="16"/>
  <c r="H818" i="16"/>
  <c r="H817" i="16"/>
  <c r="H816" i="16"/>
  <c r="H815" i="16"/>
  <c r="H814" i="16"/>
  <c r="H813" i="16"/>
  <c r="H812" i="16"/>
  <c r="H811" i="16"/>
  <c r="H809" i="16"/>
  <c r="H808" i="16"/>
  <c r="H807" i="16"/>
  <c r="H806" i="16"/>
  <c r="H805" i="16"/>
  <c r="H804" i="16"/>
  <c r="H803" i="16"/>
  <c r="H802" i="16"/>
  <c r="H801" i="16"/>
  <c r="H800" i="16"/>
  <c r="H798" i="16"/>
  <c r="H797" i="16"/>
  <c r="H796" i="16"/>
  <c r="H795" i="16"/>
  <c r="H794" i="16"/>
  <c r="H793" i="16"/>
  <c r="H792" i="16"/>
  <c r="H790" i="16"/>
  <c r="H789" i="16"/>
  <c r="H788" i="16"/>
  <c r="H787" i="16"/>
  <c r="H786" i="16"/>
  <c r="H785" i="16"/>
  <c r="H783" i="16"/>
  <c r="H782" i="16"/>
  <c r="H781" i="16"/>
  <c r="H780" i="16"/>
  <c r="H779" i="16"/>
  <c r="H778" i="16"/>
  <c r="H777" i="16"/>
  <c r="H776" i="16"/>
  <c r="H775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6" i="16"/>
  <c r="H745" i="16"/>
  <c r="H744" i="16"/>
  <c r="H743" i="16"/>
  <c r="H742" i="16"/>
  <c r="H741" i="16"/>
  <c r="H740" i="16"/>
  <c r="H738" i="16"/>
  <c r="H737" i="16"/>
  <c r="H736" i="16"/>
  <c r="H735" i="16"/>
  <c r="H734" i="16"/>
  <c r="H732" i="16"/>
  <c r="H731" i="16"/>
  <c r="H730" i="16"/>
  <c r="H729" i="16"/>
  <c r="H728" i="16"/>
  <c r="H726" i="16"/>
  <c r="H725" i="16"/>
  <c r="H724" i="16"/>
  <c r="H723" i="16"/>
  <c r="H722" i="16"/>
  <c r="H721" i="16"/>
  <c r="H720" i="16"/>
  <c r="H718" i="16"/>
  <c r="H717" i="16"/>
  <c r="H716" i="16"/>
  <c r="H715" i="16"/>
  <c r="H714" i="16"/>
  <c r="H713" i="16"/>
  <c r="H712" i="16"/>
  <c r="H711" i="16"/>
  <c r="H710" i="16"/>
  <c r="H709" i="16"/>
  <c r="H708" i="16"/>
  <c r="H706" i="16"/>
  <c r="H705" i="16"/>
  <c r="H704" i="16"/>
  <c r="H703" i="16"/>
  <c r="H702" i="16"/>
  <c r="H701" i="16"/>
  <c r="H699" i="16"/>
  <c r="H698" i="16"/>
  <c r="H697" i="16"/>
  <c r="H696" i="16"/>
  <c r="H695" i="16"/>
  <c r="H694" i="16"/>
  <c r="H692" i="16"/>
  <c r="H691" i="16"/>
  <c r="H690" i="16"/>
  <c r="H689" i="16"/>
  <c r="H688" i="16"/>
  <c r="H687" i="16"/>
  <c r="H686" i="16"/>
  <c r="H684" i="16"/>
  <c r="H683" i="16"/>
  <c r="H682" i="16"/>
  <c r="H681" i="16"/>
  <c r="H680" i="16"/>
  <c r="H679" i="16"/>
  <c r="H678" i="16"/>
  <c r="H677" i="16"/>
  <c r="H676" i="16"/>
  <c r="H675" i="16"/>
  <c r="H674" i="16"/>
  <c r="H672" i="16"/>
  <c r="H671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3" i="16"/>
  <c r="H652" i="16"/>
  <c r="H651" i="16"/>
  <c r="H650" i="16"/>
  <c r="H649" i="16"/>
  <c r="H648" i="16"/>
  <c r="H647" i="16"/>
  <c r="H646" i="16"/>
  <c r="H645" i="16"/>
  <c r="I643" i="16"/>
  <c r="I642" i="16"/>
  <c r="H640" i="16"/>
  <c r="H639" i="16"/>
  <c r="H638" i="16"/>
  <c r="H637" i="16"/>
  <c r="H635" i="16"/>
  <c r="H634" i="16"/>
  <c r="H633" i="16"/>
  <c r="H632" i="16"/>
  <c r="H631" i="16"/>
  <c r="H629" i="16"/>
  <c r="H628" i="16"/>
  <c r="H627" i="16"/>
  <c r="H626" i="16"/>
  <c r="H625" i="16"/>
  <c r="H624" i="16"/>
  <c r="H623" i="16"/>
  <c r="H622" i="16"/>
  <c r="H621" i="16"/>
  <c r="H619" i="16"/>
  <c r="H618" i="16"/>
  <c r="H617" i="16"/>
  <c r="H616" i="16"/>
  <c r="H615" i="16"/>
  <c r="H614" i="16"/>
  <c r="H613" i="16"/>
  <c r="H612" i="16"/>
  <c r="H611" i="16"/>
  <c r="H610" i="16"/>
  <c r="H609" i="16"/>
  <c r="I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I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8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I499" i="16"/>
  <c r="H498" i="16"/>
  <c r="H497" i="16"/>
  <c r="H496" i="16"/>
  <c r="H495" i="16"/>
  <c r="H494" i="16"/>
  <c r="H493" i="16"/>
  <c r="H492" i="16"/>
  <c r="H491" i="16"/>
  <c r="H490" i="16"/>
  <c r="H489" i="16"/>
  <c r="H488" i="16"/>
  <c r="H486" i="16"/>
  <c r="H485" i="16"/>
  <c r="H484" i="16"/>
  <c r="H483" i="16"/>
  <c r="H482" i="16"/>
  <c r="H481" i="16"/>
  <c r="H480" i="16"/>
  <c r="H479" i="16"/>
  <c r="H478" i="16"/>
  <c r="H477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2" i="16"/>
  <c r="H420" i="16"/>
  <c r="H419" i="16"/>
  <c r="H418" i="16"/>
  <c r="H417" i="16"/>
  <c r="H416" i="16"/>
  <c r="H415" i="16"/>
  <c r="H414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1" i="16"/>
  <c r="H380" i="16"/>
  <c r="H379" i="16"/>
  <c r="H378" i="16"/>
  <c r="H377" i="16"/>
  <c r="H376" i="16"/>
  <c r="H375" i="16"/>
  <c r="H374" i="16"/>
  <c r="H373" i="16"/>
  <c r="H372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I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4" i="16"/>
  <c r="H273" i="16"/>
  <c r="H272" i="16"/>
  <c r="H271" i="16"/>
  <c r="H270" i="16"/>
  <c r="H269" i="16"/>
  <c r="H268" i="16"/>
  <c r="H266" i="16"/>
  <c r="H265" i="16"/>
  <c r="H264" i="16"/>
  <c r="H263" i="16"/>
  <c r="H262" i="16"/>
  <c r="I260" i="16"/>
  <c r="H259" i="16"/>
  <c r="H258" i="16"/>
  <c r="H257" i="16"/>
  <c r="H255" i="16"/>
  <c r="H254" i="16"/>
  <c r="H253" i="16"/>
  <c r="H252" i="16"/>
  <c r="H251" i="16"/>
  <c r="H250" i="16"/>
  <c r="H249" i="16"/>
  <c r="H246" i="16"/>
  <c r="H244" i="16"/>
  <c r="H242" i="16"/>
  <c r="H241" i="16"/>
  <c r="J241" i="16" s="1"/>
  <c r="H240" i="16"/>
  <c r="H239" i="16"/>
  <c r="H238" i="16"/>
  <c r="H237" i="16"/>
  <c r="H236" i="16"/>
  <c r="H235" i="16"/>
  <c r="H234" i="16"/>
  <c r="H233" i="16"/>
  <c r="H232" i="16"/>
  <c r="H231" i="16"/>
  <c r="H230" i="16"/>
  <c r="I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5" i="16"/>
  <c r="H213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I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6" i="16"/>
  <c r="I155" i="16"/>
  <c r="H154" i="16"/>
  <c r="H153" i="16"/>
  <c r="H152" i="16"/>
  <c r="H151" i="16"/>
  <c r="H149" i="16"/>
  <c r="H148" i="16"/>
  <c r="H147" i="16"/>
  <c r="H146" i="16"/>
  <c r="I144" i="16"/>
  <c r="H143" i="16"/>
  <c r="H142" i="16"/>
  <c r="H141" i="16"/>
  <c r="H140" i="16"/>
  <c r="H138" i="16"/>
  <c r="H137" i="16"/>
  <c r="H136" i="16"/>
  <c r="H135" i="16"/>
  <c r="H134" i="16"/>
  <c r="H133" i="16"/>
  <c r="H132" i="16"/>
  <c r="H131" i="16"/>
  <c r="H129" i="16"/>
  <c r="H128" i="16"/>
  <c r="H127" i="16"/>
  <c r="H126" i="16"/>
  <c r="I124" i="16"/>
  <c r="H123" i="16"/>
  <c r="H122" i="16"/>
  <c r="H121" i="16"/>
  <c r="H120" i="16"/>
  <c r="H118" i="16"/>
  <c r="H117" i="16"/>
  <c r="H116" i="16"/>
  <c r="H115" i="16"/>
  <c r="H114" i="16"/>
  <c r="H113" i="16"/>
  <c r="H112" i="16"/>
  <c r="H110" i="16"/>
  <c r="H109" i="16"/>
  <c r="H108" i="16"/>
  <c r="H107" i="16"/>
  <c r="H106" i="16"/>
  <c r="H105" i="16"/>
  <c r="I103" i="16"/>
  <c r="H102" i="16"/>
  <c r="H101" i="16"/>
  <c r="H100" i="16"/>
  <c r="H99" i="16"/>
  <c r="H98" i="16"/>
  <c r="H97" i="16"/>
  <c r="H95" i="16"/>
  <c r="H94" i="16"/>
  <c r="H93" i="16"/>
  <c r="H92" i="16"/>
  <c r="H90" i="16"/>
  <c r="H89" i="16"/>
  <c r="H88" i="16"/>
  <c r="H87" i="16"/>
  <c r="I85" i="16"/>
  <c r="H84" i="16"/>
  <c r="H83" i="16"/>
  <c r="H82" i="16"/>
  <c r="H81" i="16"/>
  <c r="H80" i="16"/>
  <c r="H79" i="16"/>
  <c r="H77" i="16"/>
  <c r="H76" i="16"/>
  <c r="H75" i="16"/>
  <c r="H74" i="16"/>
  <c r="H72" i="16"/>
  <c r="H71" i="16"/>
  <c r="H70" i="16"/>
  <c r="H69" i="16"/>
  <c r="H68" i="16"/>
  <c r="I66" i="16"/>
  <c r="H65" i="16"/>
  <c r="H63" i="16"/>
  <c r="H62" i="16"/>
  <c r="H61" i="16"/>
  <c r="H60" i="16"/>
  <c r="H59" i="16"/>
  <c r="H58" i="16"/>
  <c r="H56" i="16"/>
  <c r="H55" i="16"/>
  <c r="H54" i="16"/>
  <c r="H53" i="16"/>
  <c r="H52" i="16"/>
  <c r="H51" i="16"/>
  <c r="H50" i="16"/>
  <c r="H48" i="16"/>
  <c r="H47" i="16"/>
  <c r="H46" i="16"/>
  <c r="H45" i="16"/>
  <c r="H43" i="16"/>
  <c r="H42" i="16"/>
  <c r="H41" i="16"/>
  <c r="H40" i="16"/>
  <c r="H39" i="16"/>
  <c r="H38" i="16"/>
  <c r="H37" i="16"/>
  <c r="H35" i="16"/>
  <c r="H34" i="16"/>
  <c r="H33" i="16"/>
  <c r="H32" i="16"/>
  <c r="H30" i="16"/>
  <c r="H29" i="16"/>
  <c r="H28" i="16"/>
  <c r="H27" i="16"/>
  <c r="H26" i="16"/>
  <c r="H25" i="16"/>
  <c r="H24" i="16"/>
  <c r="I22" i="16"/>
  <c r="I21" i="16"/>
  <c r="H18" i="16"/>
  <c r="H17" i="16"/>
  <c r="I16" i="16"/>
  <c r="I15" i="16" s="1"/>
  <c r="B21" i="2"/>
  <c r="B17" i="2"/>
  <c r="B16" i="2"/>
  <c r="B15" i="2"/>
  <c r="B14" i="2"/>
  <c r="I2366" i="16" l="1"/>
  <c r="I3465" i="16"/>
  <c r="I3666" i="16"/>
  <c r="I3904" i="16"/>
  <c r="I4185" i="16"/>
  <c r="I4858" i="16"/>
  <c r="I14" i="16"/>
  <c r="I641" i="16"/>
  <c r="I2491" i="16"/>
  <c r="I2488" i="16"/>
  <c r="I3169" i="16"/>
  <c r="I3365" i="16"/>
  <c r="I4058" i="16"/>
  <c r="I4414" i="16"/>
  <c r="I4350" i="16"/>
  <c r="I4258" i="16"/>
  <c r="I4702" i="16"/>
  <c r="I4484" i="16"/>
  <c r="I4763" i="16"/>
  <c r="I4588" i="16"/>
  <c r="I19" i="16" l="1"/>
  <c r="I2489" i="16"/>
  <c r="I4762" i="16"/>
  <c r="I4483" i="16"/>
  <c r="I3464" i="16"/>
  <c r="I4183" i="16"/>
  <c r="I20" i="16" l="1"/>
  <c r="I4914" i="16"/>
  <c r="I4910" i="16"/>
  <c r="E17" i="2" l="1"/>
  <c r="E16" i="2"/>
  <c r="I4913" i="16"/>
  <c r="I4915" i="16"/>
  <c r="I4912" i="16"/>
  <c r="C21" i="2"/>
  <c r="D21" i="2" s="1"/>
  <c r="I4916" i="16" l="1"/>
  <c r="D20" i="2"/>
  <c r="I4917" i="16" l="1"/>
  <c r="I4918" i="16" l="1"/>
  <c r="D15" i="2" l="1"/>
  <c r="I14" i="2"/>
  <c r="D14" i="2"/>
  <c r="C16" i="2"/>
  <c r="D16" i="2" s="1"/>
  <c r="F16" i="2" s="1"/>
  <c r="N4914" i="16" s="1"/>
  <c r="C17" i="2"/>
  <c r="D17" i="2" s="1"/>
  <c r="F17" i="2" s="1"/>
  <c r="J4907" i="16" l="1"/>
  <c r="M4912" i="16"/>
  <c r="J4904" i="16"/>
  <c r="J4889" i="16"/>
  <c r="M4904" i="16"/>
  <c r="J4899" i="16"/>
  <c r="M4911" i="16"/>
  <c r="M4896" i="16"/>
  <c r="M4873" i="16"/>
  <c r="M4863" i="16"/>
  <c r="J4851" i="16"/>
  <c r="M4808" i="16"/>
  <c r="J4803" i="16"/>
  <c r="M4792" i="16"/>
  <c r="M4786" i="16"/>
  <c r="M4769" i="16"/>
  <c r="M4764" i="16"/>
  <c r="J4752" i="16"/>
  <c r="J4742" i="16"/>
  <c r="J4732" i="16"/>
  <c r="M4727" i="16"/>
  <c r="J4722" i="16"/>
  <c r="M4717" i="16"/>
  <c r="J4712" i="16"/>
  <c r="J4707" i="16"/>
  <c r="J4700" i="16"/>
  <c r="M4695" i="16"/>
  <c r="J4690" i="16"/>
  <c r="M4685" i="16"/>
  <c r="J4680" i="16"/>
  <c r="M4659" i="16"/>
  <c r="M4654" i="16"/>
  <c r="M4649" i="16"/>
  <c r="M4639" i="16"/>
  <c r="M4634" i="16"/>
  <c r="M4629" i="16"/>
  <c r="M4623" i="16"/>
  <c r="M4614" i="16"/>
  <c r="J4609" i="16"/>
  <c r="M4604" i="16"/>
  <c r="M4599" i="16"/>
  <c r="M4577" i="16"/>
  <c r="M4572" i="16"/>
  <c r="M4566" i="16"/>
  <c r="M4561" i="16"/>
  <c r="M4555" i="16"/>
  <c r="M4549" i="16"/>
  <c r="M4544" i="16"/>
  <c r="M4528" i="16"/>
  <c r="M4518" i="16"/>
  <c r="J4513" i="16"/>
  <c r="M4507" i="16"/>
  <c r="M4502" i="16"/>
  <c r="M4478" i="16"/>
  <c r="J4473" i="16"/>
  <c r="M4468" i="16"/>
  <c r="M4443" i="16"/>
  <c r="M4433" i="16"/>
  <c r="M4428" i="16"/>
  <c r="J4418" i="16"/>
  <c r="M4406" i="16"/>
  <c r="M4401" i="16"/>
  <c r="M4909" i="16"/>
  <c r="M4901" i="16"/>
  <c r="M4889" i="16"/>
  <c r="M4883" i="16"/>
  <c r="M4878" i="16"/>
  <c r="J4873" i="16"/>
  <c r="M4868" i="16"/>
  <c r="M4856" i="16"/>
  <c r="J4808" i="16"/>
  <c r="M4797" i="16"/>
  <c r="M4780" i="16"/>
  <c r="M4774" i="16"/>
  <c r="M4756" i="16"/>
  <c r="M4746" i="16"/>
  <c r="M4736" i="16"/>
  <c r="M4674" i="16"/>
  <c r="M4669" i="16"/>
  <c r="J4659" i="16"/>
  <c r="M4643" i="16"/>
  <c r="J4639" i="16"/>
  <c r="J4629" i="16"/>
  <c r="J4623" i="16"/>
  <c r="M4618" i="16"/>
  <c r="J4614" i="16"/>
  <c r="J4604" i="16"/>
  <c r="M4594" i="16"/>
  <c r="M4587" i="16"/>
  <c r="M4582" i="16"/>
  <c r="J4549" i="16"/>
  <c r="M4538" i="16"/>
  <c r="M4533" i="16"/>
  <c r="M4522" i="16"/>
  <c r="M4496" i="16"/>
  <c r="M4490" i="16"/>
  <c r="J4478" i="16"/>
  <c r="M4463" i="16"/>
  <c r="M4458" i="16"/>
  <c r="M4453" i="16"/>
  <c r="M4448" i="16"/>
  <c r="J4443" i="16"/>
  <c r="M4438" i="16"/>
  <c r="M4422" i="16"/>
  <c r="M4410" i="16"/>
  <c r="J4401" i="16"/>
  <c r="M4908" i="16"/>
  <c r="M4895" i="16"/>
  <c r="J4883" i="16"/>
  <c r="M4862" i="16"/>
  <c r="M4850" i="16"/>
  <c r="M4842" i="16"/>
  <c r="M4834" i="16"/>
  <c r="M4826" i="16"/>
  <c r="M4818" i="16"/>
  <c r="M4812" i="16"/>
  <c r="M4802" i="16"/>
  <c r="M4785" i="16"/>
  <c r="M4768" i="16"/>
  <c r="M4761" i="16"/>
  <c r="J4756" i="16"/>
  <c r="M4751" i="16"/>
  <c r="J4746" i="16"/>
  <c r="M4741" i="16"/>
  <c r="J4736" i="16"/>
  <c r="M4731" i="16"/>
  <c r="M4726" i="16"/>
  <c r="M4721" i="16"/>
  <c r="M4716" i="16"/>
  <c r="M4711" i="16"/>
  <c r="M4706" i="16"/>
  <c r="M4699" i="16"/>
  <c r="M4694" i="16"/>
  <c r="M4689" i="16"/>
  <c r="M4684" i="16"/>
  <c r="M4679" i="16"/>
  <c r="J4669" i="16"/>
  <c r="M4663" i="16"/>
  <c r="M4658" i="16"/>
  <c r="M4653" i="16"/>
  <c r="M4648" i="16"/>
  <c r="J4643" i="16"/>
  <c r="M4633" i="16"/>
  <c r="M4608" i="16"/>
  <c r="M4598" i="16"/>
  <c r="J4587" i="16"/>
  <c r="M4576" i="16"/>
  <c r="M4571" i="16"/>
  <c r="M4565" i="16"/>
  <c r="M4560" i="16"/>
  <c r="M4554" i="16"/>
  <c r="M4543" i="16"/>
  <c r="J4538" i="16"/>
  <c r="M4527" i="16"/>
  <c r="M4517" i="16"/>
  <c r="M4512" i="16"/>
  <c r="M4506" i="16"/>
  <c r="M4482" i="16"/>
  <c r="M4472" i="16"/>
  <c r="M4467" i="16"/>
  <c r="J4453" i="16"/>
  <c r="M4432" i="16"/>
  <c r="M4427" i="16"/>
  <c r="J4422" i="16"/>
  <c r="M4417" i="16"/>
  <c r="J4410" i="16"/>
  <c r="M4405" i="16"/>
  <c r="M4396" i="16"/>
  <c r="M4900" i="16"/>
  <c r="M4888" i="16"/>
  <c r="M4877" i="16"/>
  <c r="M4872" i="16"/>
  <c r="M4867" i="16"/>
  <c r="J4862" i="16"/>
  <c r="M4855" i="16"/>
  <c r="M4807" i="16"/>
  <c r="M4796" i="16"/>
  <c r="M4790" i="16"/>
  <c r="M4779" i="16"/>
  <c r="M4773" i="16"/>
  <c r="J4768" i="16"/>
  <c r="J4761" i="16"/>
  <c r="J4741" i="16"/>
  <c r="J4716" i="16"/>
  <c r="J4684" i="16"/>
  <c r="M4673" i="16"/>
  <c r="J4663" i="16"/>
  <c r="J4658" i="16"/>
  <c r="J4653" i="16"/>
  <c r="J4648" i="16"/>
  <c r="M4638" i="16"/>
  <c r="J4633" i="16"/>
  <c r="M4628" i="16"/>
  <c r="M4622" i="16"/>
  <c r="M4617" i="16"/>
  <c r="M4613" i="16"/>
  <c r="J4608" i="16"/>
  <c r="M4603" i="16"/>
  <c r="M4593" i="16"/>
  <c r="M4581" i="16"/>
  <c r="J4576" i="16"/>
  <c r="J4565" i="16"/>
  <c r="J4554" i="16"/>
  <c r="M4548" i="16"/>
  <c r="J4543" i="16"/>
  <c r="M4532" i="16"/>
  <c r="M4521" i="16"/>
  <c r="M4500" i="16"/>
  <c r="M4495" i="16"/>
  <c r="M4489" i="16"/>
  <c r="M4477" i="16"/>
  <c r="J4467" i="16"/>
  <c r="M4462" i="16"/>
  <c r="M4457" i="16"/>
  <c r="M4447" i="16"/>
  <c r="M4442" i="16"/>
  <c r="M4437" i="16"/>
  <c r="J4432" i="16"/>
  <c r="J4427" i="16"/>
  <c r="M4400" i="16"/>
  <c r="M4907" i="16"/>
  <c r="M4894" i="16"/>
  <c r="M4882" i="16"/>
  <c r="J4872" i="16"/>
  <c r="J4867" i="16"/>
  <c r="J4855" i="16"/>
  <c r="M4817" i="16"/>
  <c r="J4812" i="16"/>
  <c r="M4801" i="16"/>
  <c r="M4784" i="16"/>
  <c r="J4773" i="16"/>
  <c r="M4755" i="16"/>
  <c r="M4750" i="16"/>
  <c r="M4745" i="16"/>
  <c r="M4740" i="16"/>
  <c r="M4735" i="16"/>
  <c r="M4730" i="16"/>
  <c r="M4725" i="16"/>
  <c r="M4720" i="16"/>
  <c r="M4710" i="16"/>
  <c r="M4705" i="16"/>
  <c r="M4698" i="16"/>
  <c r="M4693" i="16"/>
  <c r="M4688" i="16"/>
  <c r="M4678" i="16"/>
  <c r="J4673" i="16"/>
  <c r="M4668" i="16"/>
  <c r="M4647" i="16"/>
  <c r="M4642" i="16"/>
  <c r="J4617" i="16"/>
  <c r="J4603" i="16"/>
  <c r="M4597" i="16"/>
  <c r="M4586" i="16"/>
  <c r="J4581" i="16"/>
  <c r="M4570" i="16"/>
  <c r="M4559" i="16"/>
  <c r="J4548" i="16"/>
  <c r="M4537" i="16"/>
  <c r="J4532" i="16"/>
  <c r="M4526" i="16"/>
  <c r="J4521" i="16"/>
  <c r="M4516" i="16"/>
  <c r="M4511" i="16"/>
  <c r="M4505" i="16"/>
  <c r="M4481" i="16"/>
  <c r="M4471" i="16"/>
  <c r="J4457" i="16"/>
  <c r="M4452" i="16"/>
  <c r="J4442" i="16"/>
  <c r="J4437" i="16"/>
  <c r="M4421" i="16"/>
  <c r="M4416" i="16"/>
  <c r="M4409" i="16"/>
  <c r="M4404" i="16"/>
  <c r="J4400" i="16"/>
  <c r="M4899" i="16"/>
  <c r="M4876" i="16"/>
  <c r="M4861" i="16"/>
  <c r="M4848" i="16"/>
  <c r="M4840" i="16"/>
  <c r="M4832" i="16"/>
  <c r="M4824" i="16"/>
  <c r="J4817" i="16"/>
  <c r="M4806" i="16"/>
  <c r="M4795" i="16"/>
  <c r="M4789" i="16"/>
  <c r="M4778" i="16"/>
  <c r="M4767" i="16"/>
  <c r="M4760" i="16"/>
  <c r="J4740" i="16"/>
  <c r="J4730" i="16"/>
  <c r="J4720" i="16"/>
  <c r="M4715" i="16"/>
  <c r="J4710" i="16"/>
  <c r="J4705" i="16"/>
  <c r="J4698" i="16"/>
  <c r="J4688" i="16"/>
  <c r="M4683" i="16"/>
  <c r="J4678" i="16"/>
  <c r="M4662" i="16"/>
  <c r="M4657" i="16"/>
  <c r="M4652" i="16"/>
  <c r="J4642" i="16"/>
  <c r="M4637" i="16"/>
  <c r="M4632" i="16"/>
  <c r="M4627" i="16"/>
  <c r="M4621" i="16"/>
  <c r="M4612" i="16"/>
  <c r="M4607" i="16"/>
  <c r="J4597" i="16"/>
  <c r="M4592" i="16"/>
  <c r="J4586" i="16"/>
  <c r="M4575" i="16"/>
  <c r="M4564" i="16"/>
  <c r="M4542" i="16"/>
  <c r="M4499" i="16"/>
  <c r="M4494" i="16"/>
  <c r="M4488" i="16"/>
  <c r="J4481" i="16"/>
  <c r="M4476" i="16"/>
  <c r="J4471" i="16"/>
  <c r="M4466" i="16"/>
  <c r="M4461" i="16"/>
  <c r="M4446" i="16"/>
  <c r="M4436" i="16"/>
  <c r="M4431" i="16"/>
  <c r="J4421" i="16"/>
  <c r="J4409" i="16"/>
  <c r="J4404" i="16"/>
  <c r="M4906" i="16"/>
  <c r="M4893" i="16"/>
  <c r="M4886" i="16"/>
  <c r="M4881" i="16"/>
  <c r="M4871" i="16"/>
  <c r="M4854" i="16"/>
  <c r="M4811" i="16"/>
  <c r="M4800" i="16"/>
  <c r="M4783" i="16"/>
  <c r="J4778" i="16"/>
  <c r="M4772" i="16"/>
  <c r="M4754" i="16"/>
  <c r="M4749" i="16"/>
  <c r="M4744" i="16"/>
  <c r="M4734" i="16"/>
  <c r="M4724" i="16"/>
  <c r="M4692" i="16"/>
  <c r="M4672" i="16"/>
  <c r="M4667" i="16"/>
  <c r="M4646" i="16"/>
  <c r="J4637" i="16"/>
  <c r="J4627" i="16"/>
  <c r="J4621" i="16"/>
  <c r="M4616" i="16"/>
  <c r="J4607" i="16"/>
  <c r="M4602" i="16"/>
  <c r="M4580" i="16"/>
  <c r="J4575" i="16"/>
  <c r="M4569" i="16"/>
  <c r="J4564" i="16"/>
  <c r="M4558" i="16"/>
  <c r="M4552" i="16"/>
  <c r="M4547" i="16"/>
  <c r="M4536" i="16"/>
  <c r="M4531" i="16"/>
  <c r="M4525" i="16"/>
  <c r="M4520" i="16"/>
  <c r="M4515" i="16"/>
  <c r="M4510" i="16"/>
  <c r="M4504" i="16"/>
  <c r="J4499" i="16"/>
  <c r="J4488" i="16"/>
  <c r="J4466" i="16"/>
  <c r="J4461" i="16"/>
  <c r="M4456" i="16"/>
  <c r="M4451" i="16"/>
  <c r="M4441" i="16"/>
  <c r="J4436" i="16"/>
  <c r="M4425" i="16"/>
  <c r="M4399" i="16"/>
  <c r="M4898" i="16"/>
  <c r="J4893" i="16"/>
  <c r="M4875" i="16"/>
  <c r="M4865" i="16"/>
  <c r="M4860" i="16"/>
  <c r="M4816" i="16"/>
  <c r="M4805" i="16"/>
  <c r="M4794" i="16"/>
  <c r="M4788" i="16"/>
  <c r="J4783" i="16"/>
  <c r="M4766" i="16"/>
  <c r="M4759" i="16"/>
  <c r="J4754" i="16"/>
  <c r="J4744" i="16"/>
  <c r="M4739" i="16"/>
  <c r="J4734" i="16"/>
  <c r="M4729" i="16"/>
  <c r="J4724" i="16"/>
  <c r="M4719" i="16"/>
  <c r="M4714" i="16"/>
  <c r="M4709" i="16"/>
  <c r="M4697" i="16"/>
  <c r="J4692" i="16"/>
  <c r="M4687" i="16"/>
  <c r="M4682" i="16"/>
  <c r="M4677" i="16"/>
  <c r="J4667" i="16"/>
  <c r="M4661" i="16"/>
  <c r="M4656" i="16"/>
  <c r="M4651" i="16"/>
  <c r="J4646" i="16"/>
  <c r="M4641" i="16"/>
  <c r="M4631" i="16"/>
  <c r="J4616" i="16"/>
  <c r="M4611" i="16"/>
  <c r="M4596" i="16"/>
  <c r="M4591" i="16"/>
  <c r="M4585" i="16"/>
  <c r="J4580" i="16"/>
  <c r="M4541" i="16"/>
  <c r="J4536" i="16"/>
  <c r="J4525" i="16"/>
  <c r="J4520" i="16"/>
  <c r="J4515" i="16"/>
  <c r="J4504" i="16"/>
  <c r="M4493" i="16"/>
  <c r="M4480" i="16"/>
  <c r="M4475" i="16"/>
  <c r="M4470" i="16"/>
  <c r="M4445" i="16"/>
  <c r="J4441" i="16"/>
  <c r="M4430" i="16"/>
  <c r="J4425" i="16"/>
  <c r="M4420" i="16"/>
  <c r="M4413" i="16"/>
  <c r="M4408" i="16"/>
  <c r="M4403" i="16"/>
  <c r="J4399" i="16"/>
  <c r="M4905" i="16"/>
  <c r="M4885" i="16"/>
  <c r="M4880" i="16"/>
  <c r="J4875" i="16"/>
  <c r="M4870" i="16"/>
  <c r="M4853" i="16"/>
  <c r="M4846" i="16"/>
  <c r="M4838" i="16"/>
  <c r="M4830" i="16"/>
  <c r="M4822" i="16"/>
  <c r="M4810" i="16"/>
  <c r="M4799" i="16"/>
  <c r="J4788" i="16"/>
  <c r="M4777" i="16"/>
  <c r="M4771" i="16"/>
  <c r="J4766" i="16"/>
  <c r="J4759" i="16"/>
  <c r="M4748" i="16"/>
  <c r="M4671" i="16"/>
  <c r="J4661" i="16"/>
  <c r="J4656" i="16"/>
  <c r="J4651" i="16"/>
  <c r="J4641" i="16"/>
  <c r="M4636" i="16"/>
  <c r="J4631" i="16"/>
  <c r="M4626" i="16"/>
  <c r="M4620" i="16"/>
  <c r="M4606" i="16"/>
  <c r="M4601" i="16"/>
  <c r="J4596" i="16"/>
  <c r="J4591" i="16"/>
  <c r="M4574" i="16"/>
  <c r="M4568" i="16"/>
  <c r="M4563" i="16"/>
  <c r="M4557" i="16"/>
  <c r="M4551" i="16"/>
  <c r="M4546" i="16"/>
  <c r="M4530" i="16"/>
  <c r="M4897" i="16"/>
  <c r="M4892" i="16"/>
  <c r="M4864" i="16"/>
  <c r="M4859" i="16"/>
  <c r="M4815" i="16"/>
  <c r="M4804" i="16"/>
  <c r="M4793" i="16"/>
  <c r="M4782" i="16"/>
  <c r="J4771" i="16"/>
  <c r="M4753" i="16"/>
  <c r="J4748" i="16"/>
  <c r="M4743" i="16"/>
  <c r="M4738" i="16"/>
  <c r="M4733" i="16"/>
  <c r="M4728" i="16"/>
  <c r="M4723" i="16"/>
  <c r="M4718" i="16"/>
  <c r="M4713" i="16"/>
  <c r="M4708" i="16"/>
  <c r="M4701" i="16"/>
  <c r="M4696" i="16"/>
  <c r="M4691" i="16"/>
  <c r="M4686" i="16"/>
  <c r="M4681" i="16"/>
  <c r="M4676" i="16"/>
  <c r="J4671" i="16"/>
  <c r="M4666" i="16"/>
  <c r="M4650" i="16"/>
  <c r="M4645" i="16"/>
  <c r="M4615" i="16"/>
  <c r="M4610" i="16"/>
  <c r="M4584" i="16"/>
  <c r="M4540" i="16"/>
  <c r="M4535" i="16"/>
  <c r="M4524" i="16"/>
  <c r="M4519" i="16"/>
  <c r="M4514" i="16"/>
  <c r="M4503" i="16"/>
  <c r="J4498" i="16"/>
  <c r="M4479" i="16"/>
  <c r="M4474" i="16"/>
  <c r="M4469" i="16"/>
  <c r="J4465" i="16"/>
  <c r="J4460" i="16"/>
  <c r="J4455" i="16"/>
  <c r="M4444" i="16"/>
  <c r="M4440" i="16"/>
  <c r="M4424" i="16"/>
  <c r="M4419" i="16"/>
  <c r="M4412" i="16"/>
  <c r="M4407" i="16"/>
  <c r="M4398" i="16"/>
  <c r="M4844" i="16"/>
  <c r="J4793" i="16"/>
  <c r="M4635" i="16"/>
  <c r="J4615" i="16"/>
  <c r="M4605" i="16"/>
  <c r="M4595" i="16"/>
  <c r="M4534" i="16"/>
  <c r="M4449" i="16"/>
  <c r="J4430" i="16"/>
  <c r="M4388" i="16"/>
  <c r="M4383" i="16"/>
  <c r="M4373" i="16"/>
  <c r="N4373" i="16" s="1"/>
  <c r="M4368" i="16"/>
  <c r="J4358" i="16"/>
  <c r="J4354" i="16"/>
  <c r="J4347" i="16"/>
  <c r="M4337" i="16"/>
  <c r="M4332" i="16"/>
  <c r="J4323" i="16"/>
  <c r="M4299" i="16"/>
  <c r="M4294" i="16"/>
  <c r="M4279" i="16"/>
  <c r="M4269" i="16"/>
  <c r="M4264" i="16"/>
  <c r="M4259" i="16"/>
  <c r="M4247" i="16"/>
  <c r="M4242" i="16"/>
  <c r="M4237" i="16"/>
  <c r="M4232" i="16"/>
  <c r="M4222" i="16"/>
  <c r="M4212" i="16"/>
  <c r="M4207" i="16"/>
  <c r="M4874" i="16"/>
  <c r="J4738" i="16"/>
  <c r="J4728" i="16"/>
  <c r="J4718" i="16"/>
  <c r="M4644" i="16"/>
  <c r="J4595" i="16"/>
  <c r="M4523" i="16"/>
  <c r="M4513" i="16"/>
  <c r="M4486" i="16"/>
  <c r="M4465" i="16"/>
  <c r="J4449" i="16"/>
  <c r="M4439" i="16"/>
  <c r="J4383" i="16"/>
  <c r="M4377" i="16"/>
  <c r="M4372" i="16"/>
  <c r="J4368" i="16"/>
  <c r="M4363" i="16"/>
  <c r="N4363" i="16" s="1"/>
  <c r="M4341" i="16"/>
  <c r="J4337" i="16"/>
  <c r="J4332" i="16"/>
  <c r="M4327" i="16"/>
  <c r="M4313" i="16"/>
  <c r="M4308" i="16"/>
  <c r="M4303" i="16"/>
  <c r="M4289" i="16"/>
  <c r="M4284" i="16"/>
  <c r="J4279" i="16"/>
  <c r="M4274" i="16"/>
  <c r="J4269" i="16"/>
  <c r="M4253" i="16"/>
  <c r="J4242" i="16"/>
  <c r="M4227" i="16"/>
  <c r="J4222" i="16"/>
  <c r="M4217" i="16"/>
  <c r="J4212" i="16"/>
  <c r="J4207" i="16"/>
  <c r="M4202" i="16"/>
  <c r="M4196" i="16"/>
  <c r="M4191" i="16"/>
  <c r="J4174" i="16"/>
  <c r="M4169" i="16"/>
  <c r="M4164" i="16"/>
  <c r="J4864" i="16"/>
  <c r="M4758" i="16"/>
  <c r="M4737" i="16"/>
  <c r="M4707" i="16"/>
  <c r="J4696" i="16"/>
  <c r="J4686" i="16"/>
  <c r="J4676" i="16"/>
  <c r="M4820" i="16"/>
  <c r="J4758" i="16"/>
  <c r="M4747" i="16"/>
  <c r="M4665" i="16"/>
  <c r="J4655" i="16"/>
  <c r="M4562" i="16"/>
  <c r="J4493" i="16"/>
  <c r="M4473" i="16"/>
  <c r="M4464" i="16"/>
  <c r="M4455" i="16"/>
  <c r="M4418" i="16"/>
  <c r="J4407" i="16"/>
  <c r="J4398" i="16"/>
  <c r="M4376" i="16"/>
  <c r="M4371" i="16"/>
  <c r="M4367" i="16"/>
  <c r="J4362" i="16"/>
  <c r="M4331" i="16"/>
  <c r="M4307" i="16"/>
  <c r="J4298" i="16"/>
  <c r="M4283" i="16"/>
  <c r="M4278" i="16"/>
  <c r="M4268" i="16"/>
  <c r="J4263" i="16"/>
  <c r="J4257" i="16"/>
  <c r="M4252" i="16"/>
  <c r="J4246" i="16"/>
  <c r="M4241" i="16"/>
  <c r="J4236" i="16"/>
  <c r="J4231" i="16"/>
  <c r="M4226" i="16"/>
  <c r="M4221" i="16"/>
  <c r="M4216" i="16"/>
  <c r="M4211" i="16"/>
  <c r="M4206" i="16"/>
  <c r="M4201" i="16"/>
  <c r="M4195" i="16"/>
  <c r="M4190" i="16"/>
  <c r="M4173" i="16"/>
  <c r="M4168" i="16"/>
  <c r="M4153" i="16"/>
  <c r="M4903" i="16"/>
  <c r="M4851" i="16"/>
  <c r="M4809" i="16"/>
  <c r="M4386" i="16"/>
  <c r="M4381" i="16"/>
  <c r="J4371" i="16"/>
  <c r="M4356" i="16"/>
  <c r="M4345" i="16"/>
  <c r="M4340" i="16"/>
  <c r="M4335" i="16"/>
  <c r="J4331" i="16"/>
  <c r="M4326" i="16"/>
  <c r="M4321" i="16"/>
  <c r="M4316" i="16"/>
  <c r="M4312" i="16"/>
  <c r="J4307" i="16"/>
  <c r="M4302" i="16"/>
  <c r="M4292" i="16"/>
  <c r="M4288" i="16"/>
  <c r="J4278" i="16"/>
  <c r="M4273" i="16"/>
  <c r="J4216" i="16"/>
  <c r="J4206" i="16"/>
  <c r="J4195" i="16"/>
  <c r="J4190" i="16"/>
  <c r="M4182" i="16"/>
  <c r="M4177" i="16"/>
  <c r="J4168" i="16"/>
  <c r="M4163" i="16"/>
  <c r="M4158" i="16"/>
  <c r="J4153" i="16"/>
  <c r="M4148" i="16"/>
  <c r="M4143" i="16"/>
  <c r="M4138" i="16"/>
  <c r="M4133" i="16"/>
  <c r="M4128" i="16"/>
  <c r="M4118" i="16"/>
  <c r="M4108" i="16"/>
  <c r="M4094" i="16"/>
  <c r="M4087" i="16"/>
  <c r="M4082" i="16"/>
  <c r="J4077" i="16"/>
  <c r="M4072" i="16"/>
  <c r="M4067" i="16"/>
  <c r="M4062" i="16"/>
  <c r="M4055" i="16"/>
  <c r="M4050" i="16"/>
  <c r="M4045" i="16"/>
  <c r="M4040" i="16"/>
  <c r="M4024" i="16"/>
  <c r="J4019" i="16"/>
  <c r="M4001" i="16"/>
  <c r="M3991" i="16"/>
  <c r="M3986" i="16"/>
  <c r="J3981" i="16"/>
  <c r="M3965" i="16"/>
  <c r="M4890" i="16"/>
  <c r="M4798" i="16"/>
  <c r="M4550" i="16"/>
  <c r="M4492" i="16"/>
  <c r="M4454" i="16"/>
  <c r="M4435" i="16"/>
  <c r="M4397" i="16"/>
  <c r="M4391" i="16"/>
  <c r="J4386" i="16"/>
  <c r="M4366" i="16"/>
  <c r="M4361" i="16"/>
  <c r="J4356" i="16"/>
  <c r="M4349" i="16"/>
  <c r="M4879" i="16"/>
  <c r="M4828" i="16"/>
  <c r="J4798" i="16"/>
  <c r="M4640" i="16"/>
  <c r="M4630" i="16"/>
  <c r="M4619" i="16"/>
  <c r="M4600" i="16"/>
  <c r="M4539" i="16"/>
  <c r="M4529" i="16"/>
  <c r="J4519" i="16"/>
  <c r="M4509" i="16"/>
  <c r="M4375" i="16"/>
  <c r="M4370" i="16"/>
  <c r="J4349" i="16"/>
  <c r="M4344" i="16"/>
  <c r="M4330" i="16"/>
  <c r="M4325" i="16"/>
  <c r="M4311" i="16"/>
  <c r="M4306" i="16"/>
  <c r="M4287" i="16"/>
  <c r="M4277" i="16"/>
  <c r="M4272" i="16"/>
  <c r="J4262" i="16"/>
  <c r="J4256" i="16"/>
  <c r="J4240" i="16"/>
  <c r="J4230" i="16"/>
  <c r="M4215" i="16"/>
  <c r="J4210" i="16"/>
  <c r="M4205" i="16"/>
  <c r="J4200" i="16"/>
  <c r="M4194" i="16"/>
  <c r="M4189" i="16"/>
  <c r="J4172" i="16"/>
  <c r="M4167" i="16"/>
  <c r="M4162" i="16"/>
  <c r="M4157" i="16"/>
  <c r="M4152" i="16"/>
  <c r="M4142" i="16"/>
  <c r="M4132" i="16"/>
  <c r="M4117" i="16"/>
  <c r="M4093" i="16"/>
  <c r="J4086" i="16"/>
  <c r="M4076" i="16"/>
  <c r="M4071" i="16"/>
  <c r="M4061" i="16"/>
  <c r="M4054" i="16"/>
  <c r="M4044" i="16"/>
  <c r="M4034" i="16"/>
  <c r="M4023" i="16"/>
  <c r="J4879" i="16"/>
  <c r="M4869" i="16"/>
  <c r="M4787" i="16"/>
  <c r="J4650" i="16"/>
  <c r="J4619" i="16"/>
  <c r="M4609" i="16"/>
  <c r="M4590" i="16"/>
  <c r="J4444" i="16"/>
  <c r="M4434" i="16"/>
  <c r="M4390" i="16"/>
  <c r="M4385" i="16"/>
  <c r="M4380" i="16"/>
  <c r="J4370" i="16"/>
  <c r="M4365" i="16"/>
  <c r="M4360" i="16"/>
  <c r="M4355" i="16"/>
  <c r="J4344" i="16"/>
  <c r="M4339" i="16"/>
  <c r="M4334" i="16"/>
  <c r="J4330" i="16"/>
  <c r="M4320" i="16"/>
  <c r="M4315" i="16"/>
  <c r="M4301" i="16"/>
  <c r="M4296" i="16"/>
  <c r="M4291" i="16"/>
  <c r="M4281" i="16"/>
  <c r="J4277" i="16"/>
  <c r="M4266" i="16"/>
  <c r="M4250" i="16"/>
  <c r="M4244" i="16"/>
  <c r="M4234" i="16"/>
  <c r="M4224" i="16"/>
  <c r="M4219" i="16"/>
  <c r="J4189" i="16"/>
  <c r="M4181" i="16"/>
  <c r="M4176" i="16"/>
  <c r="J4162" i="16"/>
  <c r="J4152" i="16"/>
  <c r="J4869" i="16"/>
  <c r="M4765" i="16"/>
  <c r="M4732" i="16"/>
  <c r="M4722" i="16"/>
  <c r="M4712" i="16"/>
  <c r="M4578" i="16"/>
  <c r="M4508" i="16"/>
  <c r="M4498" i="16"/>
  <c r="J4479" i="16"/>
  <c r="J4469" i="16"/>
  <c r="M4460" i="16"/>
  <c r="J4403" i="16"/>
  <c r="M4395" i="16"/>
  <c r="J4390" i="16"/>
  <c r="M4374" i="16"/>
  <c r="J4355" i="16"/>
  <c r="M4348" i="16"/>
  <c r="M4324" i="16"/>
  <c r="J4320" i="16"/>
  <c r="J4315" i="16"/>
  <c r="M4310" i="16"/>
  <c r="M4305" i="16"/>
  <c r="J4301" i="16"/>
  <c r="J4291" i="16"/>
  <c r="M4286" i="16"/>
  <c r="M4271" i="16"/>
  <c r="J4266" i="16"/>
  <c r="M4261" i="16"/>
  <c r="M4255" i="16"/>
  <c r="M4239" i="16"/>
  <c r="J4234" i="16"/>
  <c r="M4229" i="16"/>
  <c r="J4224" i="16"/>
  <c r="J4219" i="16"/>
  <c r="M4214" i="16"/>
  <c r="M4209" i="16"/>
  <c r="M4204" i="16"/>
  <c r="M4199" i="16"/>
  <c r="M4193" i="16"/>
  <c r="J4176" i="16"/>
  <c r="M4171" i="16"/>
  <c r="M4166" i="16"/>
  <c r="M4156" i="16"/>
  <c r="M4141" i="16"/>
  <c r="J4112" i="16"/>
  <c r="J4102" i="16"/>
  <c r="J4097" i="16"/>
  <c r="M4085" i="16"/>
  <c r="M4075" i="16"/>
  <c r="M4070" i="16"/>
  <c r="M4043" i="16"/>
  <c r="M4033" i="16"/>
  <c r="M4857" i="16"/>
  <c r="M4836" i="16"/>
  <c r="M4775" i="16"/>
  <c r="M4752" i="16"/>
  <c r="M4742" i="16"/>
  <c r="M4700" i="16"/>
  <c r="M4690" i="16"/>
  <c r="M4680" i="16"/>
  <c r="M4670" i="16"/>
  <c r="M4660" i="16"/>
  <c r="M4567" i="16"/>
  <c r="M4423" i="16"/>
  <c r="J4395" i="16"/>
  <c r="M4384" i="16"/>
  <c r="M4379" i="16"/>
  <c r="M4369" i="16"/>
  <c r="J4365" i="16"/>
  <c r="M4359" i="16"/>
  <c r="J4348" i="16"/>
  <c r="M4343" i="16"/>
  <c r="M4338" i="16"/>
  <c r="M4333" i="16"/>
  <c r="M4329" i="16"/>
  <c r="J4324" i="16"/>
  <c r="J4310" i="16"/>
  <c r="J4286" i="16"/>
  <c r="M4280" i="16"/>
  <c r="M4276" i="16"/>
  <c r="J4261" i="16"/>
  <c r="M4243" i="16"/>
  <c r="J4204" i="16"/>
  <c r="J4193" i="16"/>
  <c r="M4188" i="16"/>
  <c r="M4180" i="16"/>
  <c r="M4161" i="16"/>
  <c r="J4156" i="16"/>
  <c r="M4151" i="16"/>
  <c r="M4146" i="16"/>
  <c r="J4141" i="16"/>
  <c r="M4136" i="16"/>
  <c r="J4897" i="16"/>
  <c r="M4814" i="16"/>
  <c r="M4556" i="16"/>
  <c r="M4497" i="16"/>
  <c r="M4459" i="16"/>
  <c r="M4450" i="16"/>
  <c r="M4411" i="16"/>
  <c r="M4402" i="16"/>
  <c r="M4389" i="16"/>
  <c r="J4384" i="16"/>
  <c r="J4379" i="16"/>
  <c r="J4369" i="16"/>
  <c r="M4354" i="16"/>
  <c r="J4338" i="16"/>
  <c r="J4333" i="16"/>
  <c r="M4319" i="16"/>
  <c r="M4314" i="16"/>
  <c r="M4304" i="16"/>
  <c r="M4300" i="16"/>
  <c r="M4295" i="16"/>
  <c r="M4290" i="16"/>
  <c r="J4280" i="16"/>
  <c r="M4270" i="16"/>
  <c r="M4265" i="16"/>
  <c r="M4254" i="16"/>
  <c r="M4248" i="16"/>
  <c r="J4243" i="16"/>
  <c r="M4238" i="16"/>
  <c r="M4233" i="16"/>
  <c r="M4228" i="16"/>
  <c r="M4223" i="16"/>
  <c r="M4218" i="16"/>
  <c r="M4213" i="16"/>
  <c r="M4208" i="16"/>
  <c r="J4180" i="16"/>
  <c r="M4175" i="16"/>
  <c r="M4170" i="16"/>
  <c r="M4165" i="16"/>
  <c r="J4136" i="16"/>
  <c r="J4126" i="16"/>
  <c r="J4116" i="16"/>
  <c r="M4111" i="16"/>
  <c r="M4096" i="16"/>
  <c r="M4084" i="16"/>
  <c r="M4079" i="16"/>
  <c r="M4074" i="16"/>
  <c r="J4065" i="16"/>
  <c r="J4038" i="16"/>
  <c r="M4021" i="16"/>
  <c r="M4011" i="16"/>
  <c r="M4004" i="16"/>
  <c r="J3999" i="16"/>
  <c r="M3978" i="16"/>
  <c r="M3973" i="16"/>
  <c r="M3968" i="16"/>
  <c r="J3963" i="16"/>
  <c r="M4583" i="16"/>
  <c r="M4394" i="16"/>
  <c r="M4353" i="16"/>
  <c r="N4353" i="16" s="1"/>
  <c r="M4342" i="16"/>
  <c r="M4263" i="16"/>
  <c r="J4254" i="16"/>
  <c r="M4245" i="16"/>
  <c r="J4218" i="16"/>
  <c r="M4178" i="16"/>
  <c r="J4170" i="16"/>
  <c r="M4127" i="16"/>
  <c r="M4104" i="16"/>
  <c r="J4099" i="16"/>
  <c r="J4093" i="16"/>
  <c r="J4084" i="16"/>
  <c r="M4078" i="16"/>
  <c r="M4065" i="16"/>
  <c r="M4057" i="16"/>
  <c r="M4051" i="16"/>
  <c r="M4039" i="16"/>
  <c r="M4020" i="16"/>
  <c r="J4001" i="16"/>
  <c r="J3973" i="16"/>
  <c r="M3967" i="16"/>
  <c r="M3961" i="16"/>
  <c r="M3956" i="16"/>
  <c r="J3951" i="16"/>
  <c r="M3924" i="16"/>
  <c r="M3914" i="16"/>
  <c r="M3909" i="16"/>
  <c r="M3897" i="16"/>
  <c r="M3887" i="16"/>
  <c r="M3882" i="16"/>
  <c r="J3877" i="16"/>
  <c r="M3859" i="16"/>
  <c r="M3854" i="16"/>
  <c r="M3849" i="16"/>
  <c r="M3833" i="16"/>
  <c r="M3828" i="16"/>
  <c r="M3802" i="16"/>
  <c r="J3798" i="16"/>
  <c r="J3773" i="16"/>
  <c r="J3768" i="16"/>
  <c r="J3758" i="16"/>
  <c r="M3743" i="16"/>
  <c r="J3739" i="16"/>
  <c r="M3723" i="16"/>
  <c r="J3718" i="16"/>
  <c r="J3708" i="16"/>
  <c r="M4429" i="16"/>
  <c r="M4323" i="16"/>
  <c r="J4316" i="16"/>
  <c r="M4282" i="16"/>
  <c r="M4235" i="16"/>
  <c r="M4197" i="16"/>
  <c r="M4160" i="16"/>
  <c r="M4139" i="16"/>
  <c r="J4132" i="16"/>
  <c r="M4121" i="16"/>
  <c r="M4115" i="16"/>
  <c r="M4109" i="16"/>
  <c r="J4104" i="16"/>
  <c r="J4070" i="16"/>
  <c r="M4032" i="16"/>
  <c r="M4026" i="16"/>
  <c r="M4014" i="16"/>
  <c r="M3995" i="16"/>
  <c r="M3989" i="16"/>
  <c r="M3984" i="16"/>
  <c r="J3961" i="16"/>
  <c r="M3945" i="16"/>
  <c r="M3940" i="16"/>
  <c r="M3935" i="16"/>
  <c r="M3929" i="16"/>
  <c r="J3924" i="16"/>
  <c r="M3919" i="16"/>
  <c r="M3902" i="16"/>
  <c r="J3897" i="16"/>
  <c r="M3892" i="16"/>
  <c r="M3871" i="16"/>
  <c r="M3864" i="16"/>
  <c r="J3854" i="16"/>
  <c r="M3843" i="16"/>
  <c r="M3838" i="16"/>
  <c r="J3833" i="16"/>
  <c r="M3823" i="16"/>
  <c r="M3818" i="16"/>
  <c r="M3813" i="16"/>
  <c r="M3807" i="16"/>
  <c r="J3802" i="16"/>
  <c r="M3792" i="16"/>
  <c r="M3788" i="16"/>
  <c r="M3783" i="16"/>
  <c r="M3778" i="16"/>
  <c r="M3762" i="16"/>
  <c r="M3753" i="16"/>
  <c r="M3747" i="16"/>
  <c r="J3743" i="16"/>
  <c r="M3733" i="16"/>
  <c r="M3728" i="16"/>
  <c r="J3723" i="16"/>
  <c r="M3713" i="16"/>
  <c r="N3713" i="16" s="1"/>
  <c r="J3703" i="16"/>
  <c r="M3697" i="16"/>
  <c r="N3697" i="16" s="1"/>
  <c r="M3691" i="16"/>
  <c r="M3686" i="16"/>
  <c r="M3675" i="16"/>
  <c r="M4393" i="16"/>
  <c r="J4341" i="16"/>
  <c r="M4298" i="16"/>
  <c r="J4290" i="16"/>
  <c r="M4262" i="16"/>
  <c r="M4186" i="16"/>
  <c r="J4177" i="16"/>
  <c r="J4160" i="16"/>
  <c r="M4145" i="16"/>
  <c r="M4126" i="16"/>
  <c r="M4098" i="16"/>
  <c r="M4092" i="16"/>
  <c r="M4083" i="16"/>
  <c r="M4077" i="16"/>
  <c r="M4064" i="16"/>
  <c r="M4056" i="16"/>
  <c r="J4050" i="16"/>
  <c r="M4038" i="16"/>
  <c r="M4019" i="16"/>
  <c r="M4006" i="16"/>
  <c r="M4000" i="16"/>
  <c r="J3989" i="16"/>
  <c r="M3977" i="16"/>
  <c r="M3972" i="16"/>
  <c r="M3966" i="16"/>
  <c r="M3955" i="16"/>
  <c r="M3950" i="16"/>
  <c r="J3945" i="16"/>
  <c r="M3913" i="16"/>
  <c r="M3908" i="16"/>
  <c r="M3886" i="16"/>
  <c r="M3881" i="16"/>
  <c r="M3876" i="16"/>
  <c r="J3871" i="16"/>
  <c r="M3858" i="16"/>
  <c r="M3848" i="16"/>
  <c r="M3827" i="16"/>
  <c r="M3797" i="16"/>
  <c r="J3792" i="16"/>
  <c r="J3788" i="16"/>
  <c r="M3772" i="16"/>
  <c r="M3767" i="16"/>
  <c r="M3757" i="16"/>
  <c r="J3747" i="16"/>
  <c r="M3738" i="16"/>
  <c r="J3733" i="16"/>
  <c r="J3728" i="16"/>
  <c r="M3717" i="16"/>
  <c r="M3712" i="16"/>
  <c r="M3707" i="16"/>
  <c r="N3707" i="16" s="1"/>
  <c r="M3696" i="16"/>
  <c r="J3686" i="16"/>
  <c r="M3681" i="16"/>
  <c r="M3670" i="16"/>
  <c r="M4655" i="16"/>
  <c r="M4322" i="16"/>
  <c r="M4225" i="16"/>
  <c r="J4138" i="16"/>
  <c r="M4131" i="16"/>
  <c r="M4120" i="16"/>
  <c r="M4114" i="16"/>
  <c r="J4108" i="16"/>
  <c r="M4103" i="16"/>
  <c r="J4083" i="16"/>
  <c r="M4069" i="16"/>
  <c r="J4043" i="16"/>
  <c r="M4031" i="16"/>
  <c r="M4025" i="16"/>
  <c r="M4013" i="16"/>
  <c r="M3994" i="16"/>
  <c r="M3983" i="16"/>
  <c r="J3977" i="16"/>
  <c r="M3960" i="16"/>
  <c r="M3939" i="16"/>
  <c r="M3928" i="16"/>
  <c r="M3923" i="16"/>
  <c r="M3918" i="16"/>
  <c r="J3908" i="16"/>
  <c r="M3901" i="16"/>
  <c r="M3896" i="16"/>
  <c r="M3891" i="16"/>
  <c r="J3881" i="16"/>
  <c r="M3863" i="16"/>
  <c r="J3858" i="16"/>
  <c r="M3853" i="16"/>
  <c r="M3842" i="16"/>
  <c r="M3837" i="16"/>
  <c r="M3832" i="16"/>
  <c r="J3827" i="16"/>
  <c r="M3822" i="16"/>
  <c r="M3817" i="16"/>
  <c r="M3812" i="16"/>
  <c r="M3806" i="16"/>
  <c r="M3801" i="16"/>
  <c r="M3782" i="16"/>
  <c r="M3761" i="16"/>
  <c r="J3757" i="16"/>
  <c r="M3752" i="16"/>
  <c r="M3742" i="16"/>
  <c r="M3722" i="16"/>
  <c r="M3706" i="16"/>
  <c r="M3702" i="16"/>
  <c r="M3690" i="16"/>
  <c r="M3674" i="16"/>
  <c r="J3670" i="16"/>
  <c r="M4545" i="16"/>
  <c r="M4487" i="16"/>
  <c r="M4358" i="16"/>
  <c r="J4340" i="16"/>
  <c r="J4314" i="16"/>
  <c r="M4297" i="16"/>
  <c r="J4289" i="16"/>
  <c r="M4251" i="16"/>
  <c r="M4159" i="16"/>
  <c r="M4150" i="16"/>
  <c r="M4144" i="16"/>
  <c r="M4125" i="16"/>
  <c r="J4120" i="16"/>
  <c r="J4114" i="16"/>
  <c r="M4097" i="16"/>
  <c r="J4069" i="16"/>
  <c r="M4063" i="16"/>
  <c r="M4049" i="16"/>
  <c r="M4037" i="16"/>
  <c r="J4025" i="16"/>
  <c r="M4018" i="16"/>
  <c r="J4013" i="16"/>
  <c r="M4005" i="16"/>
  <c r="M3999" i="16"/>
  <c r="M3988" i="16"/>
  <c r="M3971" i="16"/>
  <c r="J3965" i="16"/>
  <c r="M3954" i="16"/>
  <c r="M3949" i="16"/>
  <c r="M3944" i="16"/>
  <c r="J3939" i="16"/>
  <c r="M3933" i="16"/>
  <c r="J3928" i="16"/>
  <c r="M3912" i="16"/>
  <c r="J3901" i="16"/>
  <c r="M3885" i="16"/>
  <c r="M3875" i="16"/>
  <c r="M3847" i="16"/>
  <c r="J3842" i="16"/>
  <c r="J3837" i="16"/>
  <c r="J3817" i="16"/>
  <c r="J3801" i="16"/>
  <c r="M3791" i="16"/>
  <c r="M3787" i="16"/>
  <c r="M3771" i="16"/>
  <c r="M3766" i="16"/>
  <c r="M3746" i="16"/>
  <c r="J3742" i="16"/>
  <c r="M3737" i="16"/>
  <c r="M3732" i="16"/>
  <c r="M3727" i="16"/>
  <c r="M3716" i="16"/>
  <c r="M3711" i="16"/>
  <c r="J3706" i="16"/>
  <c r="M3695" i="16"/>
  <c r="M3685" i="16"/>
  <c r="M3680" i="16"/>
  <c r="J3674" i="16"/>
  <c r="M4803" i="16"/>
  <c r="M4347" i="16"/>
  <c r="J4321" i="16"/>
  <c r="J4304" i="16"/>
  <c r="M4203" i="16"/>
  <c r="J4150" i="16"/>
  <c r="J4144" i="16"/>
  <c r="M4137" i="16"/>
  <c r="M4130" i="16"/>
  <c r="M4107" i="16"/>
  <c r="M4102" i="16"/>
  <c r="M4090" i="16"/>
  <c r="J4082" i="16"/>
  <c r="J4054" i="16"/>
  <c r="M4042" i="16"/>
  <c r="M4030" i="16"/>
  <c r="J4005" i="16"/>
  <c r="M3993" i="16"/>
  <c r="M3982" i="16"/>
  <c r="M3976" i="16"/>
  <c r="M3959" i="16"/>
  <c r="J3949" i="16"/>
  <c r="M3922" i="16"/>
  <c r="M3917" i="16"/>
  <c r="J3912" i="16"/>
  <c r="M3907" i="16"/>
  <c r="M3895" i="16"/>
  <c r="M3890" i="16"/>
  <c r="J3885" i="16"/>
  <c r="M3880" i="16"/>
  <c r="M3862" i="16"/>
  <c r="M3857" i="16"/>
  <c r="M3852" i="16"/>
  <c r="M3831" i="16"/>
  <c r="M3826" i="16"/>
  <c r="M3821" i="16"/>
  <c r="M3811" i="16"/>
  <c r="M3805" i="16"/>
  <c r="M3796" i="16"/>
  <c r="J3791" i="16"/>
  <c r="M3781" i="16"/>
  <c r="M3775" i="16"/>
  <c r="J3771" i="16"/>
  <c r="J3766" i="16"/>
  <c r="M3760" i="16"/>
  <c r="M3756" i="16"/>
  <c r="M3751" i="16"/>
  <c r="J3732" i="16"/>
  <c r="M3721" i="16"/>
  <c r="J3716" i="16"/>
  <c r="M3701" i="16"/>
  <c r="M3689" i="16"/>
  <c r="J4486" i="16"/>
  <c r="M4378" i="16"/>
  <c r="M4357" i="16"/>
  <c r="M4328" i="16"/>
  <c r="J4313" i="16"/>
  <c r="M4240" i="16"/>
  <c r="M4231" i="16"/>
  <c r="J4182" i="16"/>
  <c r="M4174" i="16"/>
  <c r="J4165" i="16"/>
  <c r="M4124" i="16"/>
  <c r="M4119" i="16"/>
  <c r="M4113" i="16"/>
  <c r="J4096" i="16"/>
  <c r="M4068" i="16"/>
  <c r="M4048" i="16"/>
  <c r="M4036" i="16"/>
  <c r="M4017" i="16"/>
  <c r="M4012" i="16"/>
  <c r="M3998" i="16"/>
  <c r="J3993" i="16"/>
  <c r="M3987" i="16"/>
  <c r="M3970" i="16"/>
  <c r="M3964" i="16"/>
  <c r="M3953" i="16"/>
  <c r="M3943" i="16"/>
  <c r="M3938" i="16"/>
  <c r="M3932" i="16"/>
  <c r="M3927" i="16"/>
  <c r="J3922" i="16"/>
  <c r="M3900" i="16"/>
  <c r="J3895" i="16"/>
  <c r="M3874" i="16"/>
  <c r="M3867" i="16"/>
  <c r="J3862" i="16"/>
  <c r="M3846" i="16"/>
  <c r="M3841" i="16"/>
  <c r="M3836" i="16"/>
  <c r="J3826" i="16"/>
  <c r="M3816" i="16"/>
  <c r="M3800" i="16"/>
  <c r="M3786" i="16"/>
  <c r="J3775" i="16"/>
  <c r="J3760" i="16"/>
  <c r="J3756" i="16"/>
  <c r="M3745" i="16"/>
  <c r="M4346" i="16"/>
  <c r="J4303" i="16"/>
  <c r="M4267" i="16"/>
  <c r="M4257" i="16"/>
  <c r="M4192" i="16"/>
  <c r="M4149" i="16"/>
  <c r="M4129" i="16"/>
  <c r="J4124" i="16"/>
  <c r="M4106" i="16"/>
  <c r="M4081" i="16"/>
  <c r="J4061" i="16"/>
  <c r="M4053" i="16"/>
  <c r="M4041" i="16"/>
  <c r="J4036" i="16"/>
  <c r="M4029" i="16"/>
  <c r="J4017" i="16"/>
  <c r="J3987" i="16"/>
  <c r="M3981" i="16"/>
  <c r="M3975" i="16"/>
  <c r="M3958" i="16"/>
  <c r="J3953" i="16"/>
  <c r="M3948" i="16"/>
  <c r="J3932" i="16"/>
  <c r="M3916" i="16"/>
  <c r="M3911" i="16"/>
  <c r="M3906" i="16"/>
  <c r="M3889" i="16"/>
  <c r="M3884" i="16"/>
  <c r="M3879" i="16"/>
  <c r="M3856" i="16"/>
  <c r="M3851" i="16"/>
  <c r="J3841" i="16"/>
  <c r="M3830" i="16"/>
  <c r="M3820" i="16"/>
  <c r="J3816" i="16"/>
  <c r="M3810" i="16"/>
  <c r="M3804" i="16"/>
  <c r="J3800" i="16"/>
  <c r="M3795" i="16"/>
  <c r="M3790" i="16"/>
  <c r="J3786" i="16"/>
  <c r="M3780" i="16"/>
  <c r="M3770" i="16"/>
  <c r="M3765" i="16"/>
  <c r="M3750" i="16"/>
  <c r="J3745" i="16"/>
  <c r="J4327" i="16"/>
  <c r="J4319" i="16"/>
  <c r="M4230" i="16"/>
  <c r="J4164" i="16"/>
  <c r="M4135" i="16"/>
  <c r="J4129" i="16"/>
  <c r="M4112" i="16"/>
  <c r="M4100" i="16"/>
  <c r="M4095" i="16"/>
  <c r="M4073" i="16"/>
  <c r="J4067" i="16"/>
  <c r="M4047" i="16"/>
  <c r="J4041" i="16"/>
  <c r="M4022" i="16"/>
  <c r="M4003" i="16"/>
  <c r="M3997" i="16"/>
  <c r="M3992" i="16"/>
  <c r="J3975" i="16"/>
  <c r="M3969" i="16"/>
  <c r="M3963" i="16"/>
  <c r="M3942" i="16"/>
  <c r="M3937" i="16"/>
  <c r="M3926" i="16"/>
  <c r="M3921" i="16"/>
  <c r="J3916" i="16"/>
  <c r="M3899" i="16"/>
  <c r="M3894" i="16"/>
  <c r="J3889" i="16"/>
  <c r="M3873" i="16"/>
  <c r="M3866" i="16"/>
  <c r="M3861" i="16"/>
  <c r="J3856" i="16"/>
  <c r="M3845" i="16"/>
  <c r="M3835" i="16"/>
  <c r="M3825" i="16"/>
  <c r="J3804" i="16"/>
  <c r="J3790" i="16"/>
  <c r="J3780" i="16"/>
  <c r="M3774" i="16"/>
  <c r="M3759" i="16"/>
  <c r="M3755" i="16"/>
  <c r="M3735" i="16"/>
  <c r="M3725" i="16"/>
  <c r="M3720" i="16"/>
  <c r="N3720" i="16" s="1"/>
  <c r="M3688" i="16"/>
  <c r="M3678" i="16"/>
  <c r="M3672" i="16"/>
  <c r="J4335" i="16"/>
  <c r="M4246" i="16"/>
  <c r="M4179" i="16"/>
  <c r="M4140" i="16"/>
  <c r="M4134" i="16"/>
  <c r="J4128" i="16"/>
  <c r="J4105" i="16"/>
  <c r="J4079" i="16"/>
  <c r="M4066" i="16"/>
  <c r="J4052" i="16"/>
  <c r="M4046" i="16"/>
  <c r="J4040" i="16"/>
  <c r="M4387" i="16"/>
  <c r="M4362" i="16"/>
  <c r="J4148" i="16"/>
  <c r="J4117" i="16"/>
  <c r="M4002" i="16"/>
  <c r="M3974" i="16"/>
  <c r="M3946" i="16"/>
  <c r="J3937" i="16"/>
  <c r="J3910" i="16"/>
  <c r="M3844" i="16"/>
  <c r="J3809" i="16"/>
  <c r="M3799" i="16"/>
  <c r="M3748" i="16"/>
  <c r="M3709" i="16"/>
  <c r="J3660" i="16"/>
  <c r="J3655" i="16"/>
  <c r="M3635" i="16"/>
  <c r="M3629" i="16"/>
  <c r="J3625" i="16"/>
  <c r="J3620" i="16"/>
  <c r="M3614" i="16"/>
  <c r="M3609" i="16"/>
  <c r="M3604" i="16"/>
  <c r="M3599" i="16"/>
  <c r="M3594" i="16"/>
  <c r="J3584" i="16"/>
  <c r="M3574" i="16"/>
  <c r="J3570" i="16"/>
  <c r="M3565" i="16"/>
  <c r="J3560" i="16"/>
  <c r="M3555" i="16"/>
  <c r="M3550" i="16"/>
  <c r="N3550" i="16" s="1"/>
  <c r="J3544" i="16"/>
  <c r="J3539" i="16"/>
  <c r="M3534" i="16"/>
  <c r="M3529" i="16"/>
  <c r="M3524" i="16"/>
  <c r="M3514" i="16"/>
  <c r="M3509" i="16"/>
  <c r="M3503" i="16"/>
  <c r="M3498" i="16"/>
  <c r="J3472" i="16"/>
  <c r="M3429" i="16"/>
  <c r="J3420" i="16"/>
  <c r="M3415" i="16"/>
  <c r="J3411" i="16"/>
  <c r="M3405" i="16"/>
  <c r="M3400" i="16"/>
  <c r="J3396" i="16"/>
  <c r="M3386" i="16"/>
  <c r="J3381" i="16"/>
  <c r="J4302" i="16"/>
  <c r="J4292" i="16"/>
  <c r="M4236" i="16"/>
  <c r="M4086" i="16"/>
  <c r="M4052" i="16"/>
  <c r="J4021" i="16"/>
  <c r="M3872" i="16"/>
  <c r="M3834" i="16"/>
  <c r="J3825" i="16"/>
  <c r="M3773" i="16"/>
  <c r="M3764" i="16"/>
  <c r="M3740" i="16"/>
  <c r="M3693" i="16"/>
  <c r="M3679" i="16"/>
  <c r="M3671" i="16"/>
  <c r="M3664" i="16"/>
  <c r="M3648" i="16"/>
  <c r="M3644" i="16"/>
  <c r="M3639" i="16"/>
  <c r="J3635" i="16"/>
  <c r="J3629" i="16"/>
  <c r="J3614" i="16"/>
  <c r="J3604" i="16"/>
  <c r="J3599" i="16"/>
  <c r="M3589" i="16"/>
  <c r="N3589" i="16" s="1"/>
  <c r="J3579" i="16"/>
  <c r="J3574" i="16"/>
  <c r="J3555" i="16"/>
  <c r="J3524" i="16"/>
  <c r="M4147" i="16"/>
  <c r="M4116" i="16"/>
  <c r="M3962" i="16"/>
  <c r="M3936" i="16"/>
  <c r="M3898" i="16"/>
  <c r="M3798" i="16"/>
  <c r="M3789" i="16"/>
  <c r="M3724" i="16"/>
  <c r="M3715" i="16"/>
  <c r="M3708" i="16"/>
  <c r="M3700" i="16"/>
  <c r="J3693" i="16"/>
  <c r="J3685" i="16"/>
  <c r="J3671" i="16"/>
  <c r="J3664" i="16"/>
  <c r="M3659" i="16"/>
  <c r="M3654" i="16"/>
  <c r="N3654" i="16" s="1"/>
  <c r="J3639" i="16"/>
  <c r="M3624" i="16"/>
  <c r="M3619" i="16"/>
  <c r="M3608" i="16"/>
  <c r="J3594" i="16"/>
  <c r="M3588" i="16"/>
  <c r="M3583" i="16"/>
  <c r="M3569" i="16"/>
  <c r="M3564" i="16"/>
  <c r="M3559" i="16"/>
  <c r="M3548" i="16"/>
  <c r="M3543" i="16"/>
  <c r="M3538" i="16"/>
  <c r="M3533" i="16"/>
  <c r="M3528" i="16"/>
  <c r="M3518" i="16"/>
  <c r="M3508" i="16"/>
  <c r="M3502" i="16"/>
  <c r="J3492" i="16"/>
  <c r="M3480" i="16"/>
  <c r="M4155" i="16"/>
  <c r="M4105" i="16"/>
  <c r="J4073" i="16"/>
  <c r="M4009" i="16"/>
  <c r="M3990" i="16"/>
  <c r="M3952" i="16"/>
  <c r="M3888" i="16"/>
  <c r="M3860" i="16"/>
  <c r="M3850" i="16"/>
  <c r="M3824" i="16"/>
  <c r="M3815" i="16"/>
  <c r="J3789" i="16"/>
  <c r="M3763" i="16"/>
  <c r="M3754" i="16"/>
  <c r="M3739" i="16"/>
  <c r="M3731" i="16"/>
  <c r="J3648" i="16"/>
  <c r="M3643" i="16"/>
  <c r="M3634" i="16"/>
  <c r="M3628" i="16"/>
  <c r="M3613" i="16"/>
  <c r="M3603" i="16"/>
  <c r="M3598" i="16"/>
  <c r="M3578" i="16"/>
  <c r="M3573" i="16"/>
  <c r="J3559" i="16"/>
  <c r="M3554" i="16"/>
  <c r="J3543" i="16"/>
  <c r="M3523" i="16"/>
  <c r="J3518" i="16"/>
  <c r="M3513" i="16"/>
  <c r="J3502" i="16"/>
  <c r="M3497" i="16"/>
  <c r="M3486" i="16"/>
  <c r="N3486" i="16" s="1"/>
  <c r="J3471" i="16"/>
  <c r="J3458" i="16"/>
  <c r="M3453" i="16"/>
  <c r="M3448" i="16"/>
  <c r="M3438" i="16"/>
  <c r="M3433" i="16"/>
  <c r="J3419" i="16"/>
  <c r="M3414" i="16"/>
  <c r="J3399" i="16"/>
  <c r="J3395" i="16"/>
  <c r="M3390" i="16"/>
  <c r="J3375" i="16"/>
  <c r="M3363" i="16"/>
  <c r="M3358" i="16"/>
  <c r="M3353" i="16"/>
  <c r="M3348" i="16"/>
  <c r="J3343" i="16"/>
  <c r="M3333" i="16"/>
  <c r="M3328" i="16"/>
  <c r="M3318" i="16"/>
  <c r="M3308" i="16"/>
  <c r="M3298" i="16"/>
  <c r="M4256" i="16"/>
  <c r="M4123" i="16"/>
  <c r="J4095" i="16"/>
  <c r="M4028" i="16"/>
  <c r="M3980" i="16"/>
  <c r="M3925" i="16"/>
  <c r="M3878" i="16"/>
  <c r="J3850" i="16"/>
  <c r="M3779" i="16"/>
  <c r="J3754" i="16"/>
  <c r="M3714" i="16"/>
  <c r="M3699" i="16"/>
  <c r="M3684" i="16"/>
  <c r="M3677" i="16"/>
  <c r="N3677" i="16" s="1"/>
  <c r="M3663" i="16"/>
  <c r="M3658" i="16"/>
  <c r="M3652" i="16"/>
  <c r="M3638" i="16"/>
  <c r="M3623" i="16"/>
  <c r="M3618" i="16"/>
  <c r="N3618" i="16" s="1"/>
  <c r="M3607" i="16"/>
  <c r="M3593" i="16"/>
  <c r="M3587" i="16"/>
  <c r="M3582" i="16"/>
  <c r="J3578" i="16"/>
  <c r="M3568" i="16"/>
  <c r="M3563" i="16"/>
  <c r="J3554" i="16"/>
  <c r="M3547" i="16"/>
  <c r="M3537" i="16"/>
  <c r="M3532" i="16"/>
  <c r="M3527" i="16"/>
  <c r="J3523" i="16"/>
  <c r="M3507" i="16"/>
  <c r="M3491" i="16"/>
  <c r="M3485" i="16"/>
  <c r="M3479" i="16"/>
  <c r="M4309" i="16"/>
  <c r="M4200" i="16"/>
  <c r="M4154" i="16"/>
  <c r="M4060" i="16"/>
  <c r="M4008" i="16"/>
  <c r="M3951" i="16"/>
  <c r="M3915" i="16"/>
  <c r="M3840" i="16"/>
  <c r="M3814" i="16"/>
  <c r="J3779" i="16"/>
  <c r="M3744" i="16"/>
  <c r="M3730" i="16"/>
  <c r="J3714" i="16"/>
  <c r="M3705" i="16"/>
  <c r="M3676" i="16"/>
  <c r="M3669" i="16"/>
  <c r="N3669" i="16" s="1"/>
  <c r="M3647" i="16"/>
  <c r="M3642" i="16"/>
  <c r="J3638" i="16"/>
  <c r="M3633" i="16"/>
  <c r="M3627" i="16"/>
  <c r="M3617" i="16"/>
  <c r="M3612" i="16"/>
  <c r="M3602" i="16"/>
  <c r="M3597" i="16"/>
  <c r="J3593" i="16"/>
  <c r="J3582" i="16"/>
  <c r="M3572" i="16"/>
  <c r="M3558" i="16"/>
  <c r="J3547" i="16"/>
  <c r="M3542" i="16"/>
  <c r="J3537" i="16"/>
  <c r="J3532" i="16"/>
  <c r="J3527" i="16"/>
  <c r="M3517" i="16"/>
  <c r="M3512" i="16"/>
  <c r="M3501" i="16"/>
  <c r="M3496" i="16"/>
  <c r="J3491" i="16"/>
  <c r="J3485" i="16"/>
  <c r="M3474" i="16"/>
  <c r="M3470" i="16"/>
  <c r="M3457" i="16"/>
  <c r="M3452" i="16"/>
  <c r="J3442" i="16"/>
  <c r="M3437" i="16"/>
  <c r="M3432" i="16"/>
  <c r="J3427" i="16"/>
  <c r="J3423" i="16"/>
  <c r="M3418" i="16"/>
  <c r="J3403" i="16"/>
  <c r="M3398" i="16"/>
  <c r="M3394" i="16"/>
  <c r="M3389" i="16"/>
  <c r="J3379" i="16"/>
  <c r="M4210" i="16"/>
  <c r="M4122" i="16"/>
  <c r="M4027" i="16"/>
  <c r="J3997" i="16"/>
  <c r="M3979" i="16"/>
  <c r="J3969" i="16"/>
  <c r="M3941" i="16"/>
  <c r="M3877" i="16"/>
  <c r="M3769" i="16"/>
  <c r="J3744" i="16"/>
  <c r="J3721" i="16"/>
  <c r="J3705" i="16"/>
  <c r="M3698" i="16"/>
  <c r="M3683" i="16"/>
  <c r="M3662" i="16"/>
  <c r="M3657" i="16"/>
  <c r="M3651" i="16"/>
  <c r="J3647" i="16"/>
  <c r="J3642" i="16"/>
  <c r="J3627" i="16"/>
  <c r="M3622" i="16"/>
  <c r="J3612" i="16"/>
  <c r="M3606" i="16"/>
  <c r="J3597" i="16"/>
  <c r="M3586" i="16"/>
  <c r="M3577" i="16"/>
  <c r="J3572" i="16"/>
  <c r="M3567" i="16"/>
  <c r="M3562" i="16"/>
  <c r="J3558" i="16"/>
  <c r="M3553" i="16"/>
  <c r="M3522" i="16"/>
  <c r="J4503" i="16"/>
  <c r="M4220" i="16"/>
  <c r="M4016" i="16"/>
  <c r="J3941" i="16"/>
  <c r="M3904" i="16"/>
  <c r="J3866" i="16"/>
  <c r="M3839" i="16"/>
  <c r="M3829" i="16"/>
  <c r="M3803" i="16"/>
  <c r="M3794" i="16"/>
  <c r="M3736" i="16"/>
  <c r="M3729" i="16"/>
  <c r="J3689" i="16"/>
  <c r="J3683" i="16"/>
  <c r="M3667" i="16"/>
  <c r="J3662" i="16"/>
  <c r="J3651" i="16"/>
  <c r="M3637" i="16"/>
  <c r="M3632" i="16"/>
  <c r="N3632" i="16" s="1"/>
  <c r="M3616" i="16"/>
  <c r="J3606" i="16"/>
  <c r="M3601" i="16"/>
  <c r="M3592" i="16"/>
  <c r="J3586" i="16"/>
  <c r="M3581" i="16"/>
  <c r="J3567" i="16"/>
  <c r="J3562" i="16"/>
  <c r="M3546" i="16"/>
  <c r="M3541" i="16"/>
  <c r="M3536" i="16"/>
  <c r="M3531" i="16"/>
  <c r="M3526" i="16"/>
  <c r="M3516" i="16"/>
  <c r="M3511" i="16"/>
  <c r="M3500" i="16"/>
  <c r="M3495" i="16"/>
  <c r="M3490" i="16"/>
  <c r="M3484" i="16"/>
  <c r="J3478" i="16"/>
  <c r="M3469" i="16"/>
  <c r="N3469" i="16" s="1"/>
  <c r="M3441" i="16"/>
  <c r="M3431" i="16"/>
  <c r="M3426" i="16"/>
  <c r="M3422" i="16"/>
  <c r="M3417" i="16"/>
  <c r="J3413" i="16"/>
  <c r="M3407" i="16"/>
  <c r="M3402" i="16"/>
  <c r="M3388" i="16"/>
  <c r="M3378" i="16"/>
  <c r="M3373" i="16"/>
  <c r="M3368" i="16"/>
  <c r="M3356" i="16"/>
  <c r="M3331" i="16"/>
  <c r="J3327" i="16"/>
  <c r="J3312" i="16"/>
  <c r="M3302" i="16"/>
  <c r="J3286" i="16"/>
  <c r="M3281" i="16"/>
  <c r="M4573" i="16"/>
  <c r="M4317" i="16"/>
  <c r="M4275" i="16"/>
  <c r="J4046" i="16"/>
  <c r="M4035" i="16"/>
  <c r="N4035" i="16" s="1"/>
  <c r="M3996" i="16"/>
  <c r="M3957" i="16"/>
  <c r="M3931" i="16"/>
  <c r="M3903" i="16"/>
  <c r="M3893" i="16"/>
  <c r="J3829" i="16"/>
  <c r="J3820" i="16"/>
  <c r="M3785" i="16"/>
  <c r="M3768" i="16"/>
  <c r="J3759" i="16"/>
  <c r="M3719" i="16"/>
  <c r="M3704" i="16"/>
  <c r="M3656" i="16"/>
  <c r="M3646" i="16"/>
  <c r="M3641" i="16"/>
  <c r="M3631" i="16"/>
  <c r="M3626" i="16"/>
  <c r="M3621" i="16"/>
  <c r="M3611" i="16"/>
  <c r="M3596" i="16"/>
  <c r="M3576" i="16"/>
  <c r="M3571" i="16"/>
  <c r="M3557" i="16"/>
  <c r="M3552" i="16"/>
  <c r="J3546" i="16"/>
  <c r="J3531" i="16"/>
  <c r="M3521" i="16"/>
  <c r="M3505" i="16"/>
  <c r="J3500" i="16"/>
  <c r="J3495" i="16"/>
  <c r="M3473" i="16"/>
  <c r="M3460" i="16"/>
  <c r="M3456" i="16"/>
  <c r="M3451" i="16"/>
  <c r="M3445" i="16"/>
  <c r="J3441" i="16"/>
  <c r="M3436" i="16"/>
  <c r="J3431" i="16"/>
  <c r="J3426" i="16"/>
  <c r="J3402" i="16"/>
  <c r="M3397" i="16"/>
  <c r="M3393" i="16"/>
  <c r="M3382" i="16"/>
  <c r="J3378" i="16"/>
  <c r="M3361" i="16"/>
  <c r="M3351" i="16"/>
  <c r="M3346" i="16"/>
  <c r="M3341" i="16"/>
  <c r="M3336" i="16"/>
  <c r="J3331" i="16"/>
  <c r="M3321" i="16"/>
  <c r="M3316" i="16"/>
  <c r="M3306" i="16"/>
  <c r="M3296" i="16"/>
  <c r="M3290" i="16"/>
  <c r="M4285" i="16"/>
  <c r="M4364" i="16"/>
  <c r="J4274" i="16"/>
  <c r="J4228" i="16"/>
  <c r="J4140" i="16"/>
  <c r="J4033" i="16"/>
  <c r="J3985" i="16"/>
  <c r="M3947" i="16"/>
  <c r="M3930" i="16"/>
  <c r="M3920" i="16"/>
  <c r="J3883" i="16"/>
  <c r="J3845" i="16"/>
  <c r="M3819" i="16"/>
  <c r="M3784" i="16"/>
  <c r="M3758" i="16"/>
  <c r="M3749" i="16"/>
  <c r="M3741" i="16"/>
  <c r="M3718" i="16"/>
  <c r="J3710" i="16"/>
  <c r="M3703" i="16"/>
  <c r="M3694" i="16"/>
  <c r="M3687" i="16"/>
  <c r="M3665" i="16"/>
  <c r="M3640" i="16"/>
  <c r="J3636" i="16"/>
  <c r="M3630" i="16"/>
  <c r="J3615" i="16"/>
  <c r="M3610" i="16"/>
  <c r="J3605" i="16"/>
  <c r="J3600" i="16"/>
  <c r="M3595" i="16"/>
  <c r="M3575" i="16"/>
  <c r="J3566" i="16"/>
  <c r="M3556" i="16"/>
  <c r="M3551" i="16"/>
  <c r="M3545" i="16"/>
  <c r="N3545" i="16" s="1"/>
  <c r="J3535" i="16"/>
  <c r="M3530" i="16"/>
  <c r="J3525" i="16"/>
  <c r="M3520" i="16"/>
  <c r="J3515" i="16"/>
  <c r="J3510" i="16"/>
  <c r="M3499" i="16"/>
  <c r="M3494" i="16"/>
  <c r="N3494" i="16" s="1"/>
  <c r="M3488" i="16"/>
  <c r="M3459" i="16"/>
  <c r="M3455" i="16"/>
  <c r="M3444" i="16"/>
  <c r="M3440" i="16"/>
  <c r="M3430" i="16"/>
  <c r="M3425" i="16"/>
  <c r="J3416" i="16"/>
  <c r="J3406" i="16"/>
  <c r="M3401" i="16"/>
  <c r="M3392" i="16"/>
  <c r="J3387" i="16"/>
  <c r="M3377" i="16"/>
  <c r="M3366" i="16"/>
  <c r="M3360" i="16"/>
  <c r="J3355" i="16"/>
  <c r="M3345" i="16"/>
  <c r="M3340" i="16"/>
  <c r="M3330" i="16"/>
  <c r="M3320" i="16"/>
  <c r="M3300" i="16"/>
  <c r="M3295" i="16"/>
  <c r="N3295" i="16" s="1"/>
  <c r="M3289" i="16"/>
  <c r="J3285" i="16"/>
  <c r="M3673" i="16"/>
  <c r="M3645" i="16"/>
  <c r="M3504" i="16"/>
  <c r="N3504" i="16" s="1"/>
  <c r="M3483" i="16"/>
  <c r="M3476" i="16"/>
  <c r="M3454" i="16"/>
  <c r="J3440" i="16"/>
  <c r="M3404" i="16"/>
  <c r="J3382" i="16"/>
  <c r="M3375" i="16"/>
  <c r="M3369" i="16"/>
  <c r="M3354" i="16"/>
  <c r="J3342" i="16"/>
  <c r="J3336" i="16"/>
  <c r="M3329" i="16"/>
  <c r="M3317" i="16"/>
  <c r="J3274" i="16"/>
  <c r="M3264" i="16"/>
  <c r="M3259" i="16"/>
  <c r="M3249" i="16"/>
  <c r="M3239" i="16"/>
  <c r="M3214" i="16"/>
  <c r="M3209" i="16"/>
  <c r="M3204" i="16"/>
  <c r="J3199" i="16"/>
  <c r="M3189" i="16"/>
  <c r="M3184" i="16"/>
  <c r="M3174" i="16"/>
  <c r="M3162" i="16"/>
  <c r="M3157" i="16"/>
  <c r="M3147" i="16"/>
  <c r="M3137" i="16"/>
  <c r="J3133" i="16"/>
  <c r="M3108" i="16"/>
  <c r="J3103" i="16"/>
  <c r="J3098" i="16"/>
  <c r="M3086" i="16"/>
  <c r="M3076" i="16"/>
  <c r="M3071" i="16"/>
  <c r="J3067" i="16"/>
  <c r="J3062" i="16"/>
  <c r="M3045" i="16"/>
  <c r="J3035" i="16"/>
  <c r="M3029" i="16"/>
  <c r="M3019" i="16"/>
  <c r="M3014" i="16"/>
  <c r="M3003" i="16"/>
  <c r="M2992" i="16"/>
  <c r="M2981" i="16"/>
  <c r="M2962" i="16"/>
  <c r="J2957" i="16"/>
  <c r="M2951" i="16"/>
  <c r="M2946" i="16"/>
  <c r="M2941" i="16"/>
  <c r="M2936" i="16"/>
  <c r="J3741" i="16"/>
  <c r="J3694" i="16"/>
  <c r="M3492" i="16"/>
  <c r="J3476" i="16"/>
  <c r="M3446" i="16"/>
  <c r="M3424" i="16"/>
  <c r="M3411" i="16"/>
  <c r="M3396" i="16"/>
  <c r="J3369" i="16"/>
  <c r="J3354" i="16"/>
  <c r="J3348" i="16"/>
  <c r="M3323" i="16"/>
  <c r="M3311" i="16"/>
  <c r="M3305" i="16"/>
  <c r="M3299" i="16"/>
  <c r="M3292" i="16"/>
  <c r="M3286" i="16"/>
  <c r="M3269" i="16"/>
  <c r="J3259" i="16"/>
  <c r="M3254" i="16"/>
  <c r="J3249" i="16"/>
  <c r="M3244" i="16"/>
  <c r="M3234" i="16"/>
  <c r="M3229" i="16"/>
  <c r="M3224" i="16"/>
  <c r="M3219" i="16"/>
  <c r="J3204" i="16"/>
  <c r="M3194" i="16"/>
  <c r="J3184" i="16"/>
  <c r="M3179" i="16"/>
  <c r="J3174" i="16"/>
  <c r="M3167" i="16"/>
  <c r="J3157" i="16"/>
  <c r="M3152" i="16"/>
  <c r="J3147" i="16"/>
  <c r="M3142" i="16"/>
  <c r="J3137" i="16"/>
  <c r="M3127" i="16"/>
  <c r="M3122" i="16"/>
  <c r="M3117" i="16"/>
  <c r="M3112" i="16"/>
  <c r="J3108" i="16"/>
  <c r="M3091" i="16"/>
  <c r="J3086" i="16"/>
  <c r="M3809" i="16"/>
  <c r="J3672" i="16"/>
  <c r="M3661" i="16"/>
  <c r="M3591" i="16"/>
  <c r="M3540" i="16"/>
  <c r="J3520" i="16"/>
  <c r="M3482" i="16"/>
  <c r="M3467" i="16"/>
  <c r="J3459" i="16"/>
  <c r="M3439" i="16"/>
  <c r="J3424" i="16"/>
  <c r="M3403" i="16"/>
  <c r="M3381" i="16"/>
  <c r="M3374" i="16"/>
  <c r="J3360" i="16"/>
  <c r="M3335" i="16"/>
  <c r="J3328" i="16"/>
  <c r="J3316" i="16"/>
  <c r="M3273" i="16"/>
  <c r="M3263" i="16"/>
  <c r="M3238" i="16"/>
  <c r="J3234" i="16"/>
  <c r="M3213" i="16"/>
  <c r="M3208" i="16"/>
  <c r="M3198" i="16"/>
  <c r="M3188" i="16"/>
  <c r="M3161" i="16"/>
  <c r="M3132" i="16"/>
  <c r="J3117" i="16"/>
  <c r="J3112" i="16"/>
  <c r="M3102" i="16"/>
  <c r="M3097" i="16"/>
  <c r="J3071" i="16"/>
  <c r="M3066" i="16"/>
  <c r="N3066" i="16" s="1"/>
  <c r="M3061" i="16"/>
  <c r="M3050" i="16"/>
  <c r="M3044" i="16"/>
  <c r="M3034" i="16"/>
  <c r="M3023" i="16"/>
  <c r="M3008" i="16"/>
  <c r="M3002" i="16"/>
  <c r="N3002" i="16" s="1"/>
  <c r="M2991" i="16"/>
  <c r="J2986" i="16"/>
  <c r="M4293" i="16"/>
  <c r="M4172" i="16"/>
  <c r="M3855" i="16"/>
  <c r="J3774" i="16"/>
  <c r="M3682" i="16"/>
  <c r="J3571" i="16"/>
  <c r="M3510" i="16"/>
  <c r="M3475" i="16"/>
  <c r="N3475" i="16" s="1"/>
  <c r="J3452" i="16"/>
  <c r="M3416" i="16"/>
  <c r="M3410" i="16"/>
  <c r="M3395" i="16"/>
  <c r="M3387" i="16"/>
  <c r="M3347" i="16"/>
  <c r="J3340" i="16"/>
  <c r="M3322" i="16"/>
  <c r="M3310" i="16"/>
  <c r="M3304" i="16"/>
  <c r="M3291" i="16"/>
  <c r="M3285" i="16"/>
  <c r="M3278" i="16"/>
  <c r="J3273" i="16"/>
  <c r="M3268" i="16"/>
  <c r="M3258" i="16"/>
  <c r="M3253" i="16"/>
  <c r="M3248" i="16"/>
  <c r="M3243" i="16"/>
  <c r="J3238" i="16"/>
  <c r="M3228" i="16"/>
  <c r="M3223" i="16"/>
  <c r="M3218" i="16"/>
  <c r="J3208" i="16"/>
  <c r="M3203" i="16"/>
  <c r="J3198" i="16"/>
  <c r="M3193" i="16"/>
  <c r="M3183" i="16"/>
  <c r="M3178" i="16"/>
  <c r="M3173" i="16"/>
  <c r="M3166" i="16"/>
  <c r="M3156" i="16"/>
  <c r="M3151" i="16"/>
  <c r="M3146" i="16"/>
  <c r="M3141" i="16"/>
  <c r="M3136" i="16"/>
  <c r="J3132" i="16"/>
  <c r="M3126" i="16"/>
  <c r="M3121" i="16"/>
  <c r="M3107" i="16"/>
  <c r="M3090" i="16"/>
  <c r="M3085" i="16"/>
  <c r="M3080" i="16"/>
  <c r="M3075" i="16"/>
  <c r="M3065" i="16"/>
  <c r="M3056" i="16"/>
  <c r="J3050" i="16"/>
  <c r="J3044" i="16"/>
  <c r="M3038" i="16"/>
  <c r="M3028" i="16"/>
  <c r="J3023" i="16"/>
  <c r="M3018" i="16"/>
  <c r="M3013" i="16"/>
  <c r="J3008" i="16"/>
  <c r="M3001" i="16"/>
  <c r="M2996" i="16"/>
  <c r="N2996" i="16" s="1"/>
  <c r="M2980" i="16"/>
  <c r="M2975" i="16"/>
  <c r="M2955" i="16"/>
  <c r="M2950" i="16"/>
  <c r="J2945" i="16"/>
  <c r="M2935" i="16"/>
  <c r="J3957" i="16"/>
  <c r="M3865" i="16"/>
  <c r="M3660" i="16"/>
  <c r="M3650" i="16"/>
  <c r="J3621" i="16"/>
  <c r="M3600" i="16"/>
  <c r="M3590" i="16"/>
  <c r="M3580" i="16"/>
  <c r="M3561" i="16"/>
  <c r="M3539" i="16"/>
  <c r="M3481" i="16"/>
  <c r="N3481" i="16" s="1"/>
  <c r="J3474" i="16"/>
  <c r="M3458" i="16"/>
  <c r="J3444" i="16"/>
  <c r="M3423" i="16"/>
  <c r="M3380" i="16"/>
  <c r="M3359" i="16"/>
  <c r="M3352" i="16"/>
  <c r="M3334" i="16"/>
  <c r="M3327" i="16"/>
  <c r="M3315" i="16"/>
  <c r="J3304" i="16"/>
  <c r="M3297" i="16"/>
  <c r="M3262" i="16"/>
  <c r="J3258" i="16"/>
  <c r="J3243" i="16"/>
  <c r="M3233" i="16"/>
  <c r="J3223" i="16"/>
  <c r="M3212" i="16"/>
  <c r="M3187" i="16"/>
  <c r="J3183" i="16"/>
  <c r="M3160" i="16"/>
  <c r="J3156" i="16"/>
  <c r="J3141" i="16"/>
  <c r="J3136" i="16"/>
  <c r="J3121" i="16"/>
  <c r="M3116" i="16"/>
  <c r="M3111" i="16"/>
  <c r="M3101" i="16"/>
  <c r="M3096" i="16"/>
  <c r="J3090" i="16"/>
  <c r="J3085" i="16"/>
  <c r="J3080" i="16"/>
  <c r="M3070" i="16"/>
  <c r="J3065" i="16"/>
  <c r="M3060" i="16"/>
  <c r="J3056" i="16"/>
  <c r="J3038" i="16"/>
  <c r="M3033" i="16"/>
  <c r="J3028" i="16"/>
  <c r="J3013" i="16"/>
  <c r="M2995" i="16"/>
  <c r="M2990" i="16"/>
  <c r="M2985" i="16"/>
  <c r="J2975" i="16"/>
  <c r="M2970" i="16"/>
  <c r="M2965" i="16"/>
  <c r="M2960" i="16"/>
  <c r="J2950" i="16"/>
  <c r="J2935" i="16"/>
  <c r="J4100" i="16"/>
  <c r="M4015" i="16"/>
  <c r="M3910" i="16"/>
  <c r="M3570" i="16"/>
  <c r="M3489" i="16"/>
  <c r="N3489" i="16" s="1"/>
  <c r="J3451" i="16"/>
  <c r="J3437" i="16"/>
  <c r="J3415" i="16"/>
  <c r="M3409" i="16"/>
  <c r="J3394" i="16"/>
  <c r="M3372" i="16"/>
  <c r="J3352" i="16"/>
  <c r="M3339" i="16"/>
  <c r="J3315" i="16"/>
  <c r="M3309" i="16"/>
  <c r="J3297" i="16"/>
  <c r="M3284" i="16"/>
  <c r="M3277" i="16"/>
  <c r="M3272" i="16"/>
  <c r="M3267" i="16"/>
  <c r="J3262" i="16"/>
  <c r="M3252" i="16"/>
  <c r="M3247" i="16"/>
  <c r="M3237" i="16"/>
  <c r="M3227" i="16"/>
  <c r="M3217" i="16"/>
  <c r="M3207" i="16"/>
  <c r="M3202" i="16"/>
  <c r="M3197" i="16"/>
  <c r="M3192" i="16"/>
  <c r="J3187" i="16"/>
  <c r="M3177" i="16"/>
  <c r="M3172" i="16"/>
  <c r="M3165" i="16"/>
  <c r="J3160" i="16"/>
  <c r="M3150" i="16"/>
  <c r="M3145" i="16"/>
  <c r="M3131" i="16"/>
  <c r="M3125" i="16"/>
  <c r="J3111" i="16"/>
  <c r="M3106" i="16"/>
  <c r="J3096" i="16"/>
  <c r="M3074" i="16"/>
  <c r="J3070" i="16"/>
  <c r="M3049" i="16"/>
  <c r="N3049" i="16" s="1"/>
  <c r="M3043" i="16"/>
  <c r="M3022" i="16"/>
  <c r="M3017" i="16"/>
  <c r="M3007" i="16"/>
  <c r="M3000" i="16"/>
  <c r="J2995" i="16"/>
  <c r="J2990" i="16"/>
  <c r="M2979" i="16"/>
  <c r="J2965" i="16"/>
  <c r="J2960" i="16"/>
  <c r="M2954" i="16"/>
  <c r="M2944" i="16"/>
  <c r="M2939" i="16"/>
  <c r="M4099" i="16"/>
  <c r="M3793" i="16"/>
  <c r="M3726" i="16"/>
  <c r="M3478" i="16"/>
  <c r="J3463" i="16"/>
  <c r="J3457" i="16"/>
  <c r="M3450" i="16"/>
  <c r="J3443" i="16"/>
  <c r="J3436" i="16"/>
  <c r="M3421" i="16"/>
  <c r="J3414" i="16"/>
  <c r="M3399" i="16"/>
  <c r="M3371" i="16"/>
  <c r="J3364" i="16"/>
  <c r="M3357" i="16"/>
  <c r="J3351" i="16"/>
  <c r="M3344" i="16"/>
  <c r="M3332" i="16"/>
  <c r="M3319" i="16"/>
  <c r="M3314" i="16"/>
  <c r="J3303" i="16"/>
  <c r="M3283" i="16"/>
  <c r="M3276" i="16"/>
  <c r="M3271" i="16"/>
  <c r="M3261" i="16"/>
  <c r="M3251" i="16"/>
  <c r="M3226" i="16"/>
  <c r="J3222" i="16"/>
  <c r="M3216" i="16"/>
  <c r="J3211" i="16"/>
  <c r="M3201" i="16"/>
  <c r="M3196" i="16"/>
  <c r="M3186" i="16"/>
  <c r="M3176" i="16"/>
  <c r="M3159" i="16"/>
  <c r="M3149" i="16"/>
  <c r="J3135" i="16"/>
  <c r="M3130" i="16"/>
  <c r="M3124" i="16"/>
  <c r="J3120" i="16"/>
  <c r="M3110" i="16"/>
  <c r="M3105" i="16"/>
  <c r="M3095" i="16"/>
  <c r="J3079" i="16"/>
  <c r="M3069" i="16"/>
  <c r="N3069" i="16" s="1"/>
  <c r="J3064" i="16"/>
  <c r="M3042" i="16"/>
  <c r="N3042" i="16" s="1"/>
  <c r="J3037" i="16"/>
  <c r="M3032" i="16"/>
  <c r="N3032" i="16" s="1"/>
  <c r="M3021" i="16"/>
  <c r="M3006" i="16"/>
  <c r="M2999" i="16"/>
  <c r="M2994" i="16"/>
  <c r="M2989" i="16"/>
  <c r="N2989" i="16" s="1"/>
  <c r="J2984" i="16"/>
  <c r="M2978" i="16"/>
  <c r="J2969" i="16"/>
  <c r="M2964" i="16"/>
  <c r="M2959" i="16"/>
  <c r="M2943" i="16"/>
  <c r="M2933" i="16"/>
  <c r="J3873" i="16"/>
  <c r="J3735" i="16"/>
  <c r="M3525" i="16"/>
  <c r="M3515" i="16"/>
  <c r="M3506" i="16"/>
  <c r="M3487" i="16"/>
  <c r="M3472" i="16"/>
  <c r="M3427" i="16"/>
  <c r="J3392" i="16"/>
  <c r="M3384" i="16"/>
  <c r="M3338" i="16"/>
  <c r="M3325" i="16"/>
  <c r="J3319" i="16"/>
  <c r="M3307" i="16"/>
  <c r="M3294" i="16"/>
  <c r="M3288" i="16"/>
  <c r="J3271" i="16"/>
  <c r="M3266" i="16"/>
  <c r="J3261" i="16"/>
  <c r="M3256" i="16"/>
  <c r="M3246" i="16"/>
  <c r="M3241" i="16"/>
  <c r="M3236" i="16"/>
  <c r="M3231" i="16"/>
  <c r="J3226" i="16"/>
  <c r="J3216" i="16"/>
  <c r="M3206" i="16"/>
  <c r="J3196" i="16"/>
  <c r="M3191" i="16"/>
  <c r="J3186" i="16"/>
  <c r="M3181" i="16"/>
  <c r="M3164" i="16"/>
  <c r="J3159" i="16"/>
  <c r="M3154" i="16"/>
  <c r="M3144" i="16"/>
  <c r="M3139" i="16"/>
  <c r="J3124" i="16"/>
  <c r="M3114" i="16"/>
  <c r="M3099" i="16"/>
  <c r="M3088" i="16"/>
  <c r="M3083" i="16"/>
  <c r="M3073" i="16"/>
  <c r="M3068" i="16"/>
  <c r="J3059" i="16"/>
  <c r="M3054" i="16"/>
  <c r="M3047" i="16"/>
  <c r="N3047" i="16" s="1"/>
  <c r="M3041" i="16"/>
  <c r="M3031" i="16"/>
  <c r="M3026" i="16"/>
  <c r="M3016" i="16"/>
  <c r="M3011" i="16"/>
  <c r="J2999" i="16"/>
  <c r="M2988" i="16"/>
  <c r="J2978" i="16"/>
  <c r="J3893" i="16"/>
  <c r="M3734" i="16"/>
  <c r="M3710" i="16"/>
  <c r="J3646" i="16"/>
  <c r="M3605" i="16"/>
  <c r="M3566" i="16"/>
  <c r="J3514" i="16"/>
  <c r="J3505" i="16"/>
  <c r="J3477" i="16"/>
  <c r="M3471" i="16"/>
  <c r="J3455" i="16"/>
  <c r="M3391" i="16"/>
  <c r="M3383" i="16"/>
  <c r="M3376" i="16"/>
  <c r="J3370" i="16"/>
  <c r="M3355" i="16"/>
  <c r="M3337" i="16"/>
  <c r="J3330" i="16"/>
  <c r="M3324" i="16"/>
  <c r="J3318" i="16"/>
  <c r="M3301" i="16"/>
  <c r="N3301" i="16" s="1"/>
  <c r="J3282" i="16"/>
  <c r="M3270" i="16"/>
  <c r="M3265" i="16"/>
  <c r="M3260" i="16"/>
  <c r="M3255" i="16"/>
  <c r="J3250" i="16"/>
  <c r="M3240" i="16"/>
  <c r="M3235" i="16"/>
  <c r="M3225" i="16"/>
  <c r="M3215" i="16"/>
  <c r="J3210" i="16"/>
  <c r="M3205" i="16"/>
  <c r="M3195" i="16"/>
  <c r="M3190" i="16"/>
  <c r="M3185" i="16"/>
  <c r="M3180" i="16"/>
  <c r="J3175" i="16"/>
  <c r="M3168" i="16"/>
  <c r="M3163" i="16"/>
  <c r="M3158" i="16"/>
  <c r="M3153" i="16"/>
  <c r="J3148" i="16"/>
  <c r="M3138" i="16"/>
  <c r="M3123" i="16"/>
  <c r="M3113" i="16"/>
  <c r="J3109" i="16"/>
  <c r="M3087" i="16"/>
  <c r="M3072" i="16"/>
  <c r="M3058" i="16"/>
  <c r="M3053" i="16"/>
  <c r="N3053" i="16" s="1"/>
  <c r="J3046" i="16"/>
  <c r="M3030" i="16"/>
  <c r="J3020" i="16"/>
  <c r="M3015" i="16"/>
  <c r="M3004" i="16"/>
  <c r="M2998" i="16"/>
  <c r="J2993" i="16"/>
  <c r="M2987" i="16"/>
  <c r="M2977" i="16"/>
  <c r="M2972" i="16"/>
  <c r="J2963" i="16"/>
  <c r="M2952" i="16"/>
  <c r="J2942" i="16"/>
  <c r="M2937" i="16"/>
  <c r="M3985" i="16"/>
  <c r="M3655" i="16"/>
  <c r="M3636" i="16"/>
  <c r="M3625" i="16"/>
  <c r="M3615" i="16"/>
  <c r="M3584" i="16"/>
  <c r="M3493" i="16"/>
  <c r="M3461" i="16"/>
  <c r="M3434" i="16"/>
  <c r="J3425" i="16"/>
  <c r="M3419" i="16"/>
  <c r="M3412" i="16"/>
  <c r="J3397" i="16"/>
  <c r="M3362" i="16"/>
  <c r="M3349" i="16"/>
  <c r="M3342" i="16"/>
  <c r="J3324" i="16"/>
  <c r="M3312" i="16"/>
  <c r="J3306" i="16"/>
  <c r="J3300" i="16"/>
  <c r="M3293" i="16"/>
  <c r="M3287" i="16"/>
  <c r="M3274" i="16"/>
  <c r="J3270" i="16"/>
  <c r="J3255" i="16"/>
  <c r="M3245" i="16"/>
  <c r="J3235" i="16"/>
  <c r="M3230" i="16"/>
  <c r="J3225" i="16"/>
  <c r="M3220" i="16"/>
  <c r="M3199" i="16"/>
  <c r="J3195" i="16"/>
  <c r="J3180" i="16"/>
  <c r="J3168" i="16"/>
  <c r="J3153" i="16"/>
  <c r="M3143" i="16"/>
  <c r="M3133" i="16"/>
  <c r="M3128" i="16"/>
  <c r="J3123" i="16"/>
  <c r="M3118" i="16"/>
  <c r="J3113" i="16"/>
  <c r="M3103" i="16"/>
  <c r="M3098" i="16"/>
  <c r="M3082" i="16"/>
  <c r="M3077" i="16"/>
  <c r="N3077" i="16" s="1"/>
  <c r="M3067" i="16"/>
  <c r="M3062" i="16"/>
  <c r="J3058" i="16"/>
  <c r="M3052" i="16"/>
  <c r="M3040" i="16"/>
  <c r="M3035" i="16"/>
  <c r="M3025" i="16"/>
  <c r="M3010" i="16"/>
  <c r="J2998" i="16"/>
  <c r="J2987" i="16"/>
  <c r="M2982" i="16"/>
  <c r="N2982" i="16" s="1"/>
  <c r="J2977" i="16"/>
  <c r="J2972" i="16"/>
  <c r="M2967" i="16"/>
  <c r="M2957" i="16"/>
  <c r="M2947" i="16"/>
  <c r="N2947" i="16" s="1"/>
  <c r="M3883" i="16"/>
  <c r="J3687" i="16"/>
  <c r="J3640" i="16"/>
  <c r="J3498" i="16"/>
  <c r="M3449" i="16"/>
  <c r="M3364" i="16"/>
  <c r="M3343" i="16"/>
  <c r="M3257" i="16"/>
  <c r="J3247" i="16"/>
  <c r="M3155" i="16"/>
  <c r="J3145" i="16"/>
  <c r="M3079" i="16"/>
  <c r="J3029" i="16"/>
  <c r="M3020" i="16"/>
  <c r="M3012" i="16"/>
  <c r="M2971" i="16"/>
  <c r="M2956" i="16"/>
  <c r="N2956" i="16" s="1"/>
  <c r="M2948" i="16"/>
  <c r="M2932" i="16"/>
  <c r="J2915" i="16"/>
  <c r="J2909" i="16"/>
  <c r="M2904" i="16"/>
  <c r="M2899" i="16"/>
  <c r="J2894" i="16"/>
  <c r="M2882" i="16"/>
  <c r="J2866" i="16"/>
  <c r="M2855" i="16"/>
  <c r="M2850" i="16"/>
  <c r="J2831" i="16"/>
  <c r="M2826" i="16"/>
  <c r="N2826" i="16" s="1"/>
  <c r="J2816" i="16"/>
  <c r="J2801" i="16"/>
  <c r="M2790" i="16"/>
  <c r="M2785" i="16"/>
  <c r="M2780" i="16"/>
  <c r="J2775" i="16"/>
  <c r="M2770" i="16"/>
  <c r="M2760" i="16"/>
  <c r="M2751" i="16"/>
  <c r="M2741" i="16"/>
  <c r="J2737" i="16"/>
  <c r="M2722" i="16"/>
  <c r="N2722" i="16" s="1"/>
  <c r="J2717" i="16"/>
  <c r="M2707" i="16"/>
  <c r="M2702" i="16"/>
  <c r="M2692" i="16"/>
  <c r="M2687" i="16"/>
  <c r="J2682" i="16"/>
  <c r="M2677" i="16"/>
  <c r="M2672" i="16"/>
  <c r="N2672" i="16" s="1"/>
  <c r="J2667" i="16"/>
  <c r="M2652" i="16"/>
  <c r="J2648" i="16"/>
  <c r="J2643" i="16"/>
  <c r="M2638" i="16"/>
  <c r="J2624" i="16"/>
  <c r="M2614" i="16"/>
  <c r="J2604" i="16"/>
  <c r="M3544" i="16"/>
  <c r="M3428" i="16"/>
  <c r="M3385" i="16"/>
  <c r="J3288" i="16"/>
  <c r="J3267" i="16"/>
  <c r="J3237" i="16"/>
  <c r="J3165" i="16"/>
  <c r="M3135" i="16"/>
  <c r="M3059" i="16"/>
  <c r="M3048" i="16"/>
  <c r="J2971" i="16"/>
  <c r="J2948" i="16"/>
  <c r="J2939" i="16"/>
  <c r="J2932" i="16"/>
  <c r="M2926" i="16"/>
  <c r="N2926" i="16" s="1"/>
  <c r="M2920" i="16"/>
  <c r="M2888" i="16"/>
  <c r="N2888" i="16" s="1"/>
  <c r="J2882" i="16"/>
  <c r="M2876" i="16"/>
  <c r="M2870" i="16"/>
  <c r="M2859" i="16"/>
  <c r="J2855" i="16"/>
  <c r="J2850" i="16"/>
  <c r="M2845" i="16"/>
  <c r="N2845" i="16" s="1"/>
  <c r="M2840" i="16"/>
  <c r="M2835" i="16"/>
  <c r="M2825" i="16"/>
  <c r="M2820" i="16"/>
  <c r="M2810" i="16"/>
  <c r="M2805" i="16"/>
  <c r="M2795" i="16"/>
  <c r="J2780" i="16"/>
  <c r="M2765" i="16"/>
  <c r="J2760" i="16"/>
  <c r="M2755" i="16"/>
  <c r="M2745" i="16"/>
  <c r="J2741" i="16"/>
  <c r="M2731" i="16"/>
  <c r="M2726" i="16"/>
  <c r="M2721" i="16"/>
  <c r="M2712" i="16"/>
  <c r="N2712" i="16" s="1"/>
  <c r="J2702" i="16"/>
  <c r="M2697" i="16"/>
  <c r="N2697" i="16" s="1"/>
  <c r="J2687" i="16"/>
  <c r="M2671" i="16"/>
  <c r="M2662" i="16"/>
  <c r="M2657" i="16"/>
  <c r="N2657" i="16" s="1"/>
  <c r="J2652" i="16"/>
  <c r="M2633" i="16"/>
  <c r="M2628" i="16"/>
  <c r="M2618" i="16"/>
  <c r="M2608" i="16"/>
  <c r="M2599" i="16"/>
  <c r="N2599" i="16" s="1"/>
  <c r="M2594" i="16"/>
  <c r="M2589" i="16"/>
  <c r="M2584" i="16"/>
  <c r="M3649" i="16"/>
  <c r="J3626" i="16"/>
  <c r="M3579" i="16"/>
  <c r="M3406" i="16"/>
  <c r="J3363" i="16"/>
  <c r="J3246" i="16"/>
  <c r="J3207" i="16"/>
  <c r="M3175" i="16"/>
  <c r="J3144" i="16"/>
  <c r="M3115" i="16"/>
  <c r="M3078" i="16"/>
  <c r="J3068" i="16"/>
  <c r="M3037" i="16"/>
  <c r="J3019" i="16"/>
  <c r="J3011" i="16"/>
  <c r="M2963" i="16"/>
  <c r="J2954" i="16"/>
  <c r="M2925" i="16"/>
  <c r="M2914" i="16"/>
  <c r="M2908" i="16"/>
  <c r="M2903" i="16"/>
  <c r="M2898" i="16"/>
  <c r="M2893" i="16"/>
  <c r="M2887" i="16"/>
  <c r="J2876" i="16"/>
  <c r="J2870" i="16"/>
  <c r="M2865" i="16"/>
  <c r="J2859" i="16"/>
  <c r="M2844" i="16"/>
  <c r="J2840" i="16"/>
  <c r="J2835" i="16"/>
  <c r="M2830" i="16"/>
  <c r="J2825" i="16"/>
  <c r="J2820" i="16"/>
  <c r="M2815" i="16"/>
  <c r="J2810" i="16"/>
  <c r="J2805" i="16"/>
  <c r="M2800" i="16"/>
  <c r="J2795" i="16"/>
  <c r="M2789" i="16"/>
  <c r="M2784" i="16"/>
  <c r="M2774" i="16"/>
  <c r="M2769" i="16"/>
  <c r="J2765" i="16"/>
  <c r="M2750" i="16"/>
  <c r="J2745" i="16"/>
  <c r="M2736" i="16"/>
  <c r="N2736" i="16" s="1"/>
  <c r="J2731" i="16"/>
  <c r="J2726" i="16"/>
  <c r="J2721" i="16"/>
  <c r="M2716" i="16"/>
  <c r="M2711" i="16"/>
  <c r="M2706" i="16"/>
  <c r="M2696" i="16"/>
  <c r="M2691" i="16"/>
  <c r="M2681" i="16"/>
  <c r="M2676" i="16"/>
  <c r="M2666" i="16"/>
  <c r="M2656" i="16"/>
  <c r="M2647" i="16"/>
  <c r="M2642" i="16"/>
  <c r="M2637" i="16"/>
  <c r="J2633" i="16"/>
  <c r="J2628" i="16"/>
  <c r="M2623" i="16"/>
  <c r="J2618" i="16"/>
  <c r="M2613" i="16"/>
  <c r="M2603" i="16"/>
  <c r="M2598" i="16"/>
  <c r="J2589" i="16"/>
  <c r="M3134" i="16"/>
  <c r="M3104" i="16"/>
  <c r="M3046" i="16"/>
  <c r="M3027" i="16"/>
  <c r="M2986" i="16"/>
  <c r="M2938" i="16"/>
  <c r="M2931" i="16"/>
  <c r="M2919" i="16"/>
  <c r="N2919" i="16" s="1"/>
  <c r="J2908" i="16"/>
  <c r="J2903" i="16"/>
  <c r="M2881" i="16"/>
  <c r="M2854" i="16"/>
  <c r="M2849" i="16"/>
  <c r="J2844" i="16"/>
  <c r="J2789" i="16"/>
  <c r="J2784" i="16"/>
  <c r="M2779" i="16"/>
  <c r="N2779" i="16" s="1"/>
  <c r="J2774" i="16"/>
  <c r="J2769" i="16"/>
  <c r="M2759" i="16"/>
  <c r="M4110" i="16"/>
  <c r="M3350" i="16"/>
  <c r="J3307" i="16"/>
  <c r="M3275" i="16"/>
  <c r="M3094" i="16"/>
  <c r="M3084" i="16"/>
  <c r="J3076" i="16"/>
  <c r="M3057" i="16"/>
  <c r="M3036" i="16"/>
  <c r="M2997" i="16"/>
  <c r="M2976" i="16"/>
  <c r="M2969" i="16"/>
  <c r="M2953" i="16"/>
  <c r="M2945" i="16"/>
  <c r="M2924" i="16"/>
  <c r="M2918" i="16"/>
  <c r="M2913" i="16"/>
  <c r="N2913" i="16" s="1"/>
  <c r="M2897" i="16"/>
  <c r="M2892" i="16"/>
  <c r="M2886" i="16"/>
  <c r="M2875" i="16"/>
  <c r="M2869" i="16"/>
  <c r="M2864" i="16"/>
  <c r="M2858" i="16"/>
  <c r="M2839" i="16"/>
  <c r="M2834" i="16"/>
  <c r="M2829" i="16"/>
  <c r="M2824" i="16"/>
  <c r="M2819" i="16"/>
  <c r="M2814" i="16"/>
  <c r="M2809" i="16"/>
  <c r="M2804" i="16"/>
  <c r="M2799" i="16"/>
  <c r="M2794" i="16"/>
  <c r="M2778" i="16"/>
  <c r="M2764" i="16"/>
  <c r="J2754" i="16"/>
  <c r="M2744" i="16"/>
  <c r="J2735" i="16"/>
  <c r="M2730" i="16"/>
  <c r="N2730" i="16" s="1"/>
  <c r="M2725" i="16"/>
  <c r="M2720" i="16"/>
  <c r="M2715" i="16"/>
  <c r="J2670" i="16"/>
  <c r="J2661" i="16"/>
  <c r="M2655" i="16"/>
  <c r="J2651" i="16"/>
  <c r="M2646" i="16"/>
  <c r="M2641" i="16"/>
  <c r="M2632" i="16"/>
  <c r="N2632" i="16" s="1"/>
  <c r="M2627" i="16"/>
  <c r="M2622" i="16"/>
  <c r="N2622" i="16" s="1"/>
  <c r="M2617" i="16"/>
  <c r="J2607" i="16"/>
  <c r="M2588" i="16"/>
  <c r="N2588" i="16" s="1"/>
  <c r="M3435" i="16"/>
  <c r="J3339" i="16"/>
  <c r="J3294" i="16"/>
  <c r="J3026" i="16"/>
  <c r="J3017" i="16"/>
  <c r="M3009" i="16"/>
  <c r="N3009" i="16" s="1"/>
  <c r="M2961" i="16"/>
  <c r="M2930" i="16"/>
  <c r="N2930" i="16" s="1"/>
  <c r="J2924" i="16"/>
  <c r="J2918" i="16"/>
  <c r="M2912" i="16"/>
  <c r="M2907" i="16"/>
  <c r="M2902" i="16"/>
  <c r="J2897" i="16"/>
  <c r="M2880" i="16"/>
  <c r="J2858" i="16"/>
  <c r="M2853" i="16"/>
  <c r="M2848" i="16"/>
  <c r="M2843" i="16"/>
  <c r="J2829" i="16"/>
  <c r="J2814" i="16"/>
  <c r="J2799" i="16"/>
  <c r="M2788" i="16"/>
  <c r="M2783" i="16"/>
  <c r="J2778" i="16"/>
  <c r="M2773" i="16"/>
  <c r="N2773" i="16" s="1"/>
  <c r="M2768" i="16"/>
  <c r="M2758" i="16"/>
  <c r="M2749" i="16"/>
  <c r="M2739" i="16"/>
  <c r="M2729" i="16"/>
  <c r="J2715" i="16"/>
  <c r="M2710" i="16"/>
  <c r="M2705" i="16"/>
  <c r="M2700" i="16"/>
  <c r="M2695" i="16"/>
  <c r="M2690" i="16"/>
  <c r="M2685" i="16"/>
  <c r="M2680" i="16"/>
  <c r="M2675" i="16"/>
  <c r="M2665" i="16"/>
  <c r="J2655" i="16"/>
  <c r="M2636" i="16"/>
  <c r="M2631" i="16"/>
  <c r="M2621" i="16"/>
  <c r="M2612" i="16"/>
  <c r="M2602" i="16"/>
  <c r="M2597" i="16"/>
  <c r="M2592" i="16"/>
  <c r="M2587" i="16"/>
  <c r="M3413" i="16"/>
  <c r="M3370" i="16"/>
  <c r="M3182" i="16"/>
  <c r="J3172" i="16"/>
  <c r="J3083" i="16"/>
  <c r="M3064" i="16"/>
  <c r="M2984" i="16"/>
  <c r="M2968" i="16"/>
  <c r="J2936" i="16"/>
  <c r="M2929" i="16"/>
  <c r="J2912" i="16"/>
  <c r="J2902" i="16"/>
  <c r="M2891" i="16"/>
  <c r="M2885" i="16"/>
  <c r="J2880" i="16"/>
  <c r="M2874" i="16"/>
  <c r="N2874" i="16" s="1"/>
  <c r="M2868" i="16"/>
  <c r="M2863" i="16"/>
  <c r="J2843" i="16"/>
  <c r="M2838" i="16"/>
  <c r="M2833" i="16"/>
  <c r="M2823" i="16"/>
  <c r="M2818" i="16"/>
  <c r="M2808" i="16"/>
  <c r="M2803" i="16"/>
  <c r="M2793" i="16"/>
  <c r="J2783" i="16"/>
  <c r="M2772" i="16"/>
  <c r="J2768" i="16"/>
  <c r="M2763" i="16"/>
  <c r="N2763" i="16" s="1"/>
  <c r="M2753" i="16"/>
  <c r="M2743" i="16"/>
  <c r="J2739" i="16"/>
  <c r="M2734" i="16"/>
  <c r="J2729" i="16"/>
  <c r="M2724" i="16"/>
  <c r="M2719" i="16"/>
  <c r="J2700" i="16"/>
  <c r="J2685" i="16"/>
  <c r="M2669" i="16"/>
  <c r="M2660" i="16"/>
  <c r="M2650" i="16"/>
  <c r="J2646" i="16"/>
  <c r="M2640" i="16"/>
  <c r="J2636" i="16"/>
  <c r="J2631" i="16"/>
  <c r="M2626" i="16"/>
  <c r="J2621" i="16"/>
  <c r="M2616" i="16"/>
  <c r="M2606" i="16"/>
  <c r="J2597" i="16"/>
  <c r="J2592" i="16"/>
  <c r="J3656" i="16"/>
  <c r="M3585" i="16"/>
  <c r="M3477" i="16"/>
  <c r="M3443" i="16"/>
  <c r="M3326" i="16"/>
  <c r="M3242" i="16"/>
  <c r="M3232" i="16"/>
  <c r="M3222" i="16"/>
  <c r="J3192" i="16"/>
  <c r="M3140" i="16"/>
  <c r="M3120" i="16"/>
  <c r="J3074" i="16"/>
  <c r="M3055" i="16"/>
  <c r="M2974" i="16"/>
  <c r="J2951" i="16"/>
  <c r="M2923" i="16"/>
  <c r="M2917" i="16"/>
  <c r="M2906" i="16"/>
  <c r="M2896" i="16"/>
  <c r="J2891" i="16"/>
  <c r="J2885" i="16"/>
  <c r="M2873" i="16"/>
  <c r="J2868" i="16"/>
  <c r="M2857" i="16"/>
  <c r="M2852" i="16"/>
  <c r="M2847" i="16"/>
  <c r="M2828" i="16"/>
  <c r="M2813" i="16"/>
  <c r="N2813" i="16" s="1"/>
  <c r="M2798" i="16"/>
  <c r="N2798" i="16" s="1"/>
  <c r="M2787" i="16"/>
  <c r="M2777" i="16"/>
  <c r="J2772" i="16"/>
  <c r="M2762" i="16"/>
  <c r="M2757" i="16"/>
  <c r="J2753" i="16"/>
  <c r="M2748" i="16"/>
  <c r="N2748" i="16" s="1"/>
  <c r="J2734" i="16"/>
  <c r="M2714" i="16"/>
  <c r="M2709" i="16"/>
  <c r="M2704" i="16"/>
  <c r="M2694" i="16"/>
  <c r="M2689" i="16"/>
  <c r="M2679" i="16"/>
  <c r="M2674" i="16"/>
  <c r="J2669" i="16"/>
  <c r="M2664" i="16"/>
  <c r="M2654" i="16"/>
  <c r="J2640" i="16"/>
  <c r="J2616" i="16"/>
  <c r="M2611" i="16"/>
  <c r="N2611" i="16" s="1"/>
  <c r="J2606" i="16"/>
  <c r="M2601" i="16"/>
  <c r="M2586" i="16"/>
  <c r="M3463" i="16"/>
  <c r="M3379" i="16"/>
  <c r="M3282" i="16"/>
  <c r="M3250" i="16"/>
  <c r="M3211" i="16"/>
  <c r="M3148" i="16"/>
  <c r="M3100" i="16"/>
  <c r="M3063" i="16"/>
  <c r="J3041" i="16"/>
  <c r="M3024" i="16"/>
  <c r="N3024" i="16" s="1"/>
  <c r="M2993" i="16"/>
  <c r="M2983" i="16"/>
  <c r="M2942" i="16"/>
  <c r="M2928" i="16"/>
  <c r="M2911" i="16"/>
  <c r="N2911" i="16" s="1"/>
  <c r="J2906" i="16"/>
  <c r="M2901" i="16"/>
  <c r="M2879" i="16"/>
  <c r="N2879" i="16" s="1"/>
  <c r="M2862" i="16"/>
  <c r="N2862" i="16" s="1"/>
  <c r="J2852" i="16"/>
  <c r="J2847" i="16"/>
  <c r="M2842" i="16"/>
  <c r="M2837" i="16"/>
  <c r="M2832" i="16"/>
  <c r="J2828" i="16"/>
  <c r="M2822" i="16"/>
  <c r="M2817" i="16"/>
  <c r="M2812" i="16"/>
  <c r="M2807" i="16"/>
  <c r="M2802" i="16"/>
  <c r="M2797" i="16"/>
  <c r="M2792" i="16"/>
  <c r="J2787" i="16"/>
  <c r="M2782" i="16"/>
  <c r="N2782" i="16" s="1"/>
  <c r="J2777" i="16"/>
  <c r="M2767" i="16"/>
  <c r="J2762" i="16"/>
  <c r="J2757" i="16"/>
  <c r="M3560" i="16"/>
  <c r="M3462" i="16"/>
  <c r="M3420" i="16"/>
  <c r="M3210" i="16"/>
  <c r="M3200" i="16"/>
  <c r="J3099" i="16"/>
  <c r="M3089" i="16"/>
  <c r="J2981" i="16"/>
  <c r="J2966" i="16"/>
  <c r="M2949" i="16"/>
  <c r="J2933" i="16"/>
  <c r="M2927" i="16"/>
  <c r="M2921" i="16"/>
  <c r="M2905" i="16"/>
  <c r="M2883" i="16"/>
  <c r="J2856" i="16"/>
  <c r="M2851" i="16"/>
  <c r="M2846" i="16"/>
  <c r="M2841" i="16"/>
  <c r="M2827" i="16"/>
  <c r="M2811" i="16"/>
  <c r="M2796" i="16"/>
  <c r="M2786" i="16"/>
  <c r="J2781" i="16"/>
  <c r="M2776" i="16"/>
  <c r="N2776" i="16" s="1"/>
  <c r="J2771" i="16"/>
  <c r="M2761" i="16"/>
  <c r="M2756" i="16"/>
  <c r="J2752" i="16"/>
  <c r="J2742" i="16"/>
  <c r="M2732" i="16"/>
  <c r="M2723" i="16"/>
  <c r="M2713" i="16"/>
  <c r="J2708" i="16"/>
  <c r="J2703" i="16"/>
  <c r="J2693" i="16"/>
  <c r="J2688" i="16"/>
  <c r="J2678" i="16"/>
  <c r="J2673" i="16"/>
  <c r="M2663" i="16"/>
  <c r="M2658" i="16"/>
  <c r="M2653" i="16"/>
  <c r="J2639" i="16"/>
  <c r="M2634" i="16"/>
  <c r="M2619" i="16"/>
  <c r="J2615" i="16"/>
  <c r="M2600" i="16"/>
  <c r="M2595" i="16"/>
  <c r="M2585" i="16"/>
  <c r="M3535" i="16"/>
  <c r="M3221" i="16"/>
  <c r="M3039" i="16"/>
  <c r="M2940" i="16"/>
  <c r="M2916" i="16"/>
  <c r="M2895" i="16"/>
  <c r="M2771" i="16"/>
  <c r="M2727" i="16"/>
  <c r="M2684" i="16"/>
  <c r="N2684" i="16" s="1"/>
  <c r="J2676" i="16"/>
  <c r="M2667" i="16"/>
  <c r="M2643" i="16"/>
  <c r="M2609" i="16"/>
  <c r="M2580" i="16"/>
  <c r="M2574" i="16"/>
  <c r="M2554" i="16"/>
  <c r="N2554" i="16" s="1"/>
  <c r="J2540" i="16"/>
  <c r="M2535" i="16"/>
  <c r="M2525" i="16"/>
  <c r="M2515" i="16"/>
  <c r="J2511" i="16"/>
  <c r="J2507" i="16"/>
  <c r="M2501" i="16"/>
  <c r="M2496" i="16"/>
  <c r="M2483" i="16"/>
  <c r="J2464" i="16"/>
  <c r="M2459" i="16"/>
  <c r="M2454" i="16"/>
  <c r="M2440" i="16"/>
  <c r="J2431" i="16"/>
  <c r="M2426" i="16"/>
  <c r="J2417" i="16"/>
  <c r="M2407" i="16"/>
  <c r="M2402" i="16"/>
  <c r="M2393" i="16"/>
  <c r="M2388" i="16"/>
  <c r="J2384" i="16"/>
  <c r="J2379" i="16"/>
  <c r="J2370" i="16"/>
  <c r="M2359" i="16"/>
  <c r="J2344" i="16"/>
  <c r="M2339" i="16"/>
  <c r="J2335" i="16"/>
  <c r="M2329" i="16"/>
  <c r="M2324" i="16"/>
  <c r="J2305" i="16"/>
  <c r="J2296" i="16"/>
  <c r="M2286" i="16"/>
  <c r="M2281" i="16"/>
  <c r="J2276" i="16"/>
  <c r="J3398" i="16"/>
  <c r="M3303" i="16"/>
  <c r="J3231" i="16"/>
  <c r="J3014" i="16"/>
  <c r="J2927" i="16"/>
  <c r="M2742" i="16"/>
  <c r="M2735" i="16"/>
  <c r="M2717" i="16"/>
  <c r="M2708" i="16"/>
  <c r="M2683" i="16"/>
  <c r="M2659" i="16"/>
  <c r="J2634" i="16"/>
  <c r="M2625" i="16"/>
  <c r="J2601" i="16"/>
  <c r="M2593" i="16"/>
  <c r="J2585" i="16"/>
  <c r="J2580" i="16"/>
  <c r="J2574" i="16"/>
  <c r="M2568" i="16"/>
  <c r="M2563" i="16"/>
  <c r="M2558" i="16"/>
  <c r="M2553" i="16"/>
  <c r="M2549" i="16"/>
  <c r="M2544" i="16"/>
  <c r="J2535" i="16"/>
  <c r="M2529" i="16"/>
  <c r="J2525" i="16"/>
  <c r="M2520" i="16"/>
  <c r="N2520" i="16" s="1"/>
  <c r="J2496" i="16"/>
  <c r="M2487" i="16"/>
  <c r="M2478" i="16"/>
  <c r="M2473" i="16"/>
  <c r="M2468" i="16"/>
  <c r="M2449" i="16"/>
  <c r="M2444" i="16"/>
  <c r="J2440" i="16"/>
  <c r="M2435" i="16"/>
  <c r="J2426" i="16"/>
  <c r="M2421" i="16"/>
  <c r="M2412" i="16"/>
  <c r="J2402" i="16"/>
  <c r="M2397" i="16"/>
  <c r="J2388" i="16"/>
  <c r="M2374" i="16"/>
  <c r="M2363" i="16"/>
  <c r="M2354" i="16"/>
  <c r="M2348" i="16"/>
  <c r="J2339" i="16"/>
  <c r="J2324" i="16"/>
  <c r="M2319" i="16"/>
  <c r="M2314" i="16"/>
  <c r="M2309" i="16"/>
  <c r="M2300" i="16"/>
  <c r="M2291" i="16"/>
  <c r="M2270" i="16"/>
  <c r="M2264" i="16"/>
  <c r="J2260" i="16"/>
  <c r="M2250" i="16"/>
  <c r="J2240" i="16"/>
  <c r="J2231" i="16"/>
  <c r="M2221" i="16"/>
  <c r="M2202" i="16"/>
  <c r="M2197" i="16"/>
  <c r="M3620" i="16"/>
  <c r="M3313" i="16"/>
  <c r="J3289" i="16"/>
  <c r="M2973" i="16"/>
  <c r="M2915" i="16"/>
  <c r="M2894" i="16"/>
  <c r="M2884" i="16"/>
  <c r="N2884" i="16" s="1"/>
  <c r="M2872" i="16"/>
  <c r="J2822" i="16"/>
  <c r="J2750" i="16"/>
  <c r="M2699" i="16"/>
  <c r="J2691" i="16"/>
  <c r="J2666" i="16"/>
  <c r="M2649" i="16"/>
  <c r="J2625" i="16"/>
  <c r="J2568" i="16"/>
  <c r="J2558" i="16"/>
  <c r="J2544" i="16"/>
  <c r="M2539" i="16"/>
  <c r="J2529" i="16"/>
  <c r="M2519" i="16"/>
  <c r="M2514" i="16"/>
  <c r="M2510" i="16"/>
  <c r="M2506" i="16"/>
  <c r="M2500" i="16"/>
  <c r="J2487" i="16"/>
  <c r="M2482" i="16"/>
  <c r="J2473" i="16"/>
  <c r="M2463" i="16"/>
  <c r="M2458" i="16"/>
  <c r="M2453" i="16"/>
  <c r="J2449" i="16"/>
  <c r="J2444" i="16"/>
  <c r="J2435" i="16"/>
  <c r="M2430" i="16"/>
  <c r="M2416" i="16"/>
  <c r="M2406" i="16"/>
  <c r="J2397" i="16"/>
  <c r="M2392" i="16"/>
  <c r="M2383" i="16"/>
  <c r="M2378" i="16"/>
  <c r="M2369" i="16"/>
  <c r="J2363" i="16"/>
  <c r="M2358" i="16"/>
  <c r="M2343" i="16"/>
  <c r="M2334" i="16"/>
  <c r="M2328" i="16"/>
  <c r="J2319" i="16"/>
  <c r="M2304" i="16"/>
  <c r="M2295" i="16"/>
  <c r="M2285" i="16"/>
  <c r="M2280" i="16"/>
  <c r="M2275" i="16"/>
  <c r="J2270" i="16"/>
  <c r="J2264" i="16"/>
  <c r="M2254" i="16"/>
  <c r="M2244" i="16"/>
  <c r="J2235" i="16"/>
  <c r="M2225" i="16"/>
  <c r="M2216" i="16"/>
  <c r="M2211" i="16"/>
  <c r="M2206" i="16"/>
  <c r="J2202" i="16"/>
  <c r="M3051" i="16"/>
  <c r="N3051" i="16" s="1"/>
  <c r="J2841" i="16"/>
  <c r="J2832" i="16"/>
  <c r="M2781" i="16"/>
  <c r="J2699" i="16"/>
  <c r="M2682" i="16"/>
  <c r="J2658" i="16"/>
  <c r="J2649" i="16"/>
  <c r="M2615" i="16"/>
  <c r="M2607" i="16"/>
  <c r="J2600" i="16"/>
  <c r="M2579" i="16"/>
  <c r="N2579" i="16" s="1"/>
  <c r="M2573" i="16"/>
  <c r="N2573" i="16" s="1"/>
  <c r="M2562" i="16"/>
  <c r="J2553" i="16"/>
  <c r="M2548" i="16"/>
  <c r="M2534" i="16"/>
  <c r="M2524" i="16"/>
  <c r="J2519" i="16"/>
  <c r="J2510" i="16"/>
  <c r="M2495" i="16"/>
  <c r="J2482" i="16"/>
  <c r="M2477" i="16"/>
  <c r="M2467" i="16"/>
  <c r="J2453" i="16"/>
  <c r="M2439" i="16"/>
  <c r="M2425" i="16"/>
  <c r="M2420" i="16"/>
  <c r="J2416" i="16"/>
  <c r="J2406" i="16"/>
  <c r="M2401" i="16"/>
  <c r="M2387" i="16"/>
  <c r="J2378" i="16"/>
  <c r="M2373" i="16"/>
  <c r="J2358" i="16"/>
  <c r="M2353" i="16"/>
  <c r="M2347" i="16"/>
  <c r="J2343" i="16"/>
  <c r="M2338" i="16"/>
  <c r="J2328" i="16"/>
  <c r="M2323" i="16"/>
  <c r="M2313" i="16"/>
  <c r="M2308" i="16"/>
  <c r="J2304" i="16"/>
  <c r="M2299" i="16"/>
  <c r="J2295" i="16"/>
  <c r="M2290" i="16"/>
  <c r="J2285" i="16"/>
  <c r="M2259" i="16"/>
  <c r="J2254" i="16"/>
  <c r="M2249" i="16"/>
  <c r="J2244" i="16"/>
  <c r="M2239" i="16"/>
  <c r="M2230" i="16"/>
  <c r="J2225" i="16"/>
  <c r="M2220" i="16"/>
  <c r="J2211" i="16"/>
  <c r="J2206" i="16"/>
  <c r="M2196" i="16"/>
  <c r="M3442" i="16"/>
  <c r="M2871" i="16"/>
  <c r="M2861" i="16"/>
  <c r="M2821" i="16"/>
  <c r="J2811" i="16"/>
  <c r="J2802" i="16"/>
  <c r="J2792" i="16"/>
  <c r="M2733" i="16"/>
  <c r="N2733" i="16" s="1"/>
  <c r="J2724" i="16"/>
  <c r="J2706" i="16"/>
  <c r="M2673" i="16"/>
  <c r="M2624" i="16"/>
  <c r="M2591" i="16"/>
  <c r="M2583" i="16"/>
  <c r="M2578" i="16"/>
  <c r="M2572" i="16"/>
  <c r="M2567" i="16"/>
  <c r="N2567" i="16" s="1"/>
  <c r="J2562" i="16"/>
  <c r="M2557" i="16"/>
  <c r="M2543" i="16"/>
  <c r="M2538" i="16"/>
  <c r="M2528" i="16"/>
  <c r="J2514" i="16"/>
  <c r="M2505" i="16"/>
  <c r="M2499" i="16"/>
  <c r="J2495" i="16"/>
  <c r="M2486" i="16"/>
  <c r="M2472" i="16"/>
  <c r="J2467" i="16"/>
  <c r="M2462" i="16"/>
  <c r="M2457" i="16"/>
  <c r="M2448" i="16"/>
  <c r="M2443" i="16"/>
  <c r="M2434" i="16"/>
  <c r="M2429" i="16"/>
  <c r="J2425" i="16"/>
  <c r="J2420" i="16"/>
  <c r="M2410" i="16"/>
  <c r="M2396" i="16"/>
  <c r="M2391" i="16"/>
  <c r="J2387" i="16"/>
  <c r="M2382" i="16"/>
  <c r="J2373" i="16"/>
  <c r="M2368" i="16"/>
  <c r="M2362" i="16"/>
  <c r="J2347" i="16"/>
  <c r="J2338" i="16"/>
  <c r="M2318" i="16"/>
  <c r="J2313" i="16"/>
  <c r="J2308" i="16"/>
  <c r="J2290" i="16"/>
  <c r="M2279" i="16"/>
  <c r="M2274" i="16"/>
  <c r="M2269" i="16"/>
  <c r="M2263" i="16"/>
  <c r="J2249" i="16"/>
  <c r="M2234" i="16"/>
  <c r="J2220" i="16"/>
  <c r="M2215" i="16"/>
  <c r="M2201" i="16"/>
  <c r="J2901" i="16"/>
  <c r="M2831" i="16"/>
  <c r="J2767" i="16"/>
  <c r="J2756" i="16"/>
  <c r="M2747" i="16"/>
  <c r="M2740" i="16"/>
  <c r="J2732" i="16"/>
  <c r="J2714" i="16"/>
  <c r="M2698" i="16"/>
  <c r="J2681" i="16"/>
  <c r="J2664" i="16"/>
  <c r="J3665" i="16"/>
  <c r="M3109" i="16"/>
  <c r="M2922" i="16"/>
  <c r="N2922" i="16" s="1"/>
  <c r="M2910" i="16"/>
  <c r="M2860" i="16"/>
  <c r="M2801" i="16"/>
  <c r="M2791" i="16"/>
  <c r="N2791" i="16" s="1"/>
  <c r="J2747" i="16"/>
  <c r="M2688" i="16"/>
  <c r="J2630" i="16"/>
  <c r="J2613" i="16"/>
  <c r="M2605" i="16"/>
  <c r="M2577" i="16"/>
  <c r="M2571" i="16"/>
  <c r="M2561" i="16"/>
  <c r="M2556" i="16"/>
  <c r="J2552" i="16"/>
  <c r="J2547" i="16"/>
  <c r="J2523" i="16"/>
  <c r="M2513" i="16"/>
  <c r="M2494" i="16"/>
  <c r="M2485" i="16"/>
  <c r="J2481" i="16"/>
  <c r="J2476" i="16"/>
  <c r="M2466" i="16"/>
  <c r="M2461" i="16"/>
  <c r="M2456" i="16"/>
  <c r="J2452" i="16"/>
  <c r="M2447" i="16"/>
  <c r="J2438" i="16"/>
  <c r="M2433" i="16"/>
  <c r="M2424" i="16"/>
  <c r="M2419" i="16"/>
  <c r="M2409" i="16"/>
  <c r="J2400" i="16"/>
  <c r="M2386" i="16"/>
  <c r="M2372" i="16"/>
  <c r="M2361" i="16"/>
  <c r="J2357" i="16"/>
  <c r="M2351" i="16"/>
  <c r="M2346" i="16"/>
  <c r="M2337" i="16"/>
  <c r="J2322" i="16"/>
  <c r="M2317" i="16"/>
  <c r="M2312" i="16"/>
  <c r="M2307" i="16"/>
  <c r="M2273" i="16"/>
  <c r="M2268" i="16"/>
  <c r="M2248" i="16"/>
  <c r="J2243" i="16"/>
  <c r="M2219" i="16"/>
  <c r="J2205" i="16"/>
  <c r="M2200" i="16"/>
  <c r="M3119" i="16"/>
  <c r="M2958" i="16"/>
  <c r="M2934" i="16"/>
  <c r="N2934" i="16" s="1"/>
  <c r="J2921" i="16"/>
  <c r="M2900" i="16"/>
  <c r="N2900" i="16" s="1"/>
  <c r="M2890" i="16"/>
  <c r="M2878" i="16"/>
  <c r="M2766" i="16"/>
  <c r="J2713" i="16"/>
  <c r="J2696" i="16"/>
  <c r="M2670" i="16"/>
  <c r="J2663" i="16"/>
  <c r="J2654" i="16"/>
  <c r="M2590" i="16"/>
  <c r="M2582" i="16"/>
  <c r="J2577" i="16"/>
  <c r="J2571" i="16"/>
  <c r="M2565" i="16"/>
  <c r="J2561" i="16"/>
  <c r="J2556" i="16"/>
  <c r="M2542" i="16"/>
  <c r="N2542" i="16" s="1"/>
  <c r="M2537" i="16"/>
  <c r="M2532" i="16"/>
  <c r="M2527" i="16"/>
  <c r="M2517" i="16"/>
  <c r="J2513" i="16"/>
  <c r="M2508" i="16"/>
  <c r="M2504" i="16"/>
  <c r="M2498" i="16"/>
  <c r="J2485" i="16"/>
  <c r="M2471" i="16"/>
  <c r="J2466" i="16"/>
  <c r="J2461" i="16"/>
  <c r="J2456" i="16"/>
  <c r="J2447" i="16"/>
  <c r="M2442" i="16"/>
  <c r="M2428" i="16"/>
  <c r="J2419" i="16"/>
  <c r="M2414" i="16"/>
  <c r="J2409" i="16"/>
  <c r="M2404" i="16"/>
  <c r="M2395" i="16"/>
  <c r="M2390" i="16"/>
  <c r="M2381" i="16"/>
  <c r="M2376" i="16"/>
  <c r="J2372" i="16"/>
  <c r="J2361" i="16"/>
  <c r="J2346" i="16"/>
  <c r="M2341" i="16"/>
  <c r="M2331" i="16"/>
  <c r="M2326" i="16"/>
  <c r="J2312" i="16"/>
  <c r="J2307" i="16"/>
  <c r="M2302" i="16"/>
  <c r="M2298" i="16"/>
  <c r="M2293" i="16"/>
  <c r="M2288" i="16"/>
  <c r="M2283" i="16"/>
  <c r="M2278" i="16"/>
  <c r="J2273" i="16"/>
  <c r="M2262" i="16"/>
  <c r="M2257" i="16"/>
  <c r="M2252" i="16"/>
  <c r="J2248" i="16"/>
  <c r="M2237" i="16"/>
  <c r="M2233" i="16"/>
  <c r="M2228" i="16"/>
  <c r="M2223" i="16"/>
  <c r="M2214" i="16"/>
  <c r="M2209" i="16"/>
  <c r="M3129" i="16"/>
  <c r="M2909" i="16"/>
  <c r="J2837" i="16"/>
  <c r="M2775" i="16"/>
  <c r="M2754" i="16"/>
  <c r="M2746" i="16"/>
  <c r="M2738" i="16"/>
  <c r="M2703" i="16"/>
  <c r="J2637" i="16"/>
  <c r="M2629" i="16"/>
  <c r="M2620" i="16"/>
  <c r="M2604" i="16"/>
  <c r="M2596" i="16"/>
  <c r="J2582" i="16"/>
  <c r="J2565" i="16"/>
  <c r="M2551" i="16"/>
  <c r="M2546" i="16"/>
  <c r="M2541" i="16"/>
  <c r="J2537" i="16"/>
  <c r="J2532" i="16"/>
  <c r="M2522" i="16"/>
  <c r="J2517" i="16"/>
  <c r="J2498" i="16"/>
  <c r="M2493" i="16"/>
  <c r="M2480" i="16"/>
  <c r="M2475" i="16"/>
  <c r="M2451" i="16"/>
  <c r="M2437" i="16"/>
  <c r="M2432" i="16"/>
  <c r="J2428" i="16"/>
  <c r="M2423" i="16"/>
  <c r="J2414" i="16"/>
  <c r="M2399" i="16"/>
  <c r="J2390" i="16"/>
  <c r="M2385" i="16"/>
  <c r="J2376" i="16"/>
  <c r="M2365" i="16"/>
  <c r="M2356" i="16"/>
  <c r="M2350" i="16"/>
  <c r="J2341" i="16"/>
  <c r="M2336" i="16"/>
  <c r="J2331" i="16"/>
  <c r="M2321" i="16"/>
  <c r="M2316" i="16"/>
  <c r="J2302" i="16"/>
  <c r="J2293" i="16"/>
  <c r="J2288" i="16"/>
  <c r="J2257" i="16"/>
  <c r="J2252" i="16"/>
  <c r="M2242" i="16"/>
  <c r="J2237" i="16"/>
  <c r="J2228" i="16"/>
  <c r="J2223" i="16"/>
  <c r="M2218" i="16"/>
  <c r="J2214" i="16"/>
  <c r="M2204" i="16"/>
  <c r="M2199" i="16"/>
  <c r="J3920" i="16"/>
  <c r="J3473" i="16"/>
  <c r="M3005" i="16"/>
  <c r="N3005" i="16" s="1"/>
  <c r="M2966" i="16"/>
  <c r="J2846" i="16"/>
  <c r="M2836" i="16"/>
  <c r="J2728" i="16"/>
  <c r="M2718" i="16"/>
  <c r="M2668" i="16"/>
  <c r="M2661" i="16"/>
  <c r="M2644" i="16"/>
  <c r="J2619" i="16"/>
  <c r="J2610" i="16"/>
  <c r="J2603" i="16"/>
  <c r="J2595" i="16"/>
  <c r="M2581" i="16"/>
  <c r="M2575" i="16"/>
  <c r="M2564" i="16"/>
  <c r="M2559" i="16"/>
  <c r="J2555" i="16"/>
  <c r="M2550" i="16"/>
  <c r="M2536" i="16"/>
  <c r="M2531" i="16"/>
  <c r="N2531" i="16" s="1"/>
  <c r="J2526" i="16"/>
  <c r="M2516" i="16"/>
  <c r="M2497" i="16"/>
  <c r="J2484" i="16"/>
  <c r="M2479" i="16"/>
  <c r="M2469" i="16"/>
  <c r="J2460" i="16"/>
  <c r="J2455" i="16"/>
  <c r="M2450" i="16"/>
  <c r="J2441" i="16"/>
  <c r="M2427" i="16"/>
  <c r="M2413" i="16"/>
  <c r="J2408" i="16"/>
  <c r="J2403" i="16"/>
  <c r="J2394" i="16"/>
  <c r="M2389" i="16"/>
  <c r="M2375" i="16"/>
  <c r="M2364" i="16"/>
  <c r="J2360" i="16"/>
  <c r="M2355" i="16"/>
  <c r="M2340" i="16"/>
  <c r="M2330" i="16"/>
  <c r="J2325" i="16"/>
  <c r="M2301" i="16"/>
  <c r="M3081" i="16"/>
  <c r="M2866" i="16"/>
  <c r="M2856" i="16"/>
  <c r="M2816" i="16"/>
  <c r="M2806" i="16"/>
  <c r="J2796" i="16"/>
  <c r="M2752" i="16"/>
  <c r="M2737" i="16"/>
  <c r="J2718" i="16"/>
  <c r="M2701" i="16"/>
  <c r="M2693" i="16"/>
  <c r="M2651" i="16"/>
  <c r="M2635" i="16"/>
  <c r="J2586" i="16"/>
  <c r="M2569" i="16"/>
  <c r="J2564" i="16"/>
  <c r="J2559" i="16"/>
  <c r="J2550" i="16"/>
  <c r="M2678" i="16"/>
  <c r="M2630" i="16"/>
  <c r="M2547" i="16"/>
  <c r="M2474" i="16"/>
  <c r="M2465" i="16"/>
  <c r="M2431" i="16"/>
  <c r="M2422" i="16"/>
  <c r="M2371" i="16"/>
  <c r="M2344" i="16"/>
  <c r="M2335" i="16"/>
  <c r="J2301" i="16"/>
  <c r="M2277" i="16"/>
  <c r="J2261" i="16"/>
  <c r="M2246" i="16"/>
  <c r="M2238" i="16"/>
  <c r="M2224" i="16"/>
  <c r="J2217" i="16"/>
  <c r="J2203" i="16"/>
  <c r="J2176" i="16"/>
  <c r="J2162" i="16"/>
  <c r="M2152" i="16"/>
  <c r="M2147" i="16"/>
  <c r="M2143" i="16"/>
  <c r="J2138" i="16"/>
  <c r="M2133" i="16"/>
  <c r="M2123" i="16"/>
  <c r="M2118" i="16"/>
  <c r="M2114" i="16"/>
  <c r="J2109" i="16"/>
  <c r="M2104" i="16"/>
  <c r="M2099" i="16"/>
  <c r="M2085" i="16"/>
  <c r="J2080" i="16"/>
  <c r="J2075" i="16"/>
  <c r="M2070" i="16"/>
  <c r="J2045" i="16"/>
  <c r="M2034" i="16"/>
  <c r="M2029" i="16"/>
  <c r="M2024" i="16"/>
  <c r="M2014" i="16"/>
  <c r="M2004" i="16"/>
  <c r="M1999" i="16"/>
  <c r="M1994" i="16"/>
  <c r="M1989" i="16"/>
  <c r="M1984" i="16"/>
  <c r="M1979" i="16"/>
  <c r="J1974" i="16"/>
  <c r="M1964" i="16"/>
  <c r="J1959" i="16"/>
  <c r="J1954" i="16"/>
  <c r="M1918" i="16"/>
  <c r="J1913" i="16"/>
  <c r="J1908" i="16"/>
  <c r="M1882" i="16"/>
  <c r="M1877" i="16"/>
  <c r="M1867" i="16"/>
  <c r="J1853" i="16"/>
  <c r="J1848" i="16"/>
  <c r="M1843" i="16"/>
  <c r="M1838" i="16"/>
  <c r="M1828" i="16"/>
  <c r="M1823" i="16"/>
  <c r="M1813" i="16"/>
  <c r="J2807" i="16"/>
  <c r="M2521" i="16"/>
  <c r="M2511" i="16"/>
  <c r="M2481" i="16"/>
  <c r="M2455" i="16"/>
  <c r="M2446" i="16"/>
  <c r="M2438" i="16"/>
  <c r="J2413" i="16"/>
  <c r="J2396" i="16"/>
  <c r="M2379" i="16"/>
  <c r="M2325" i="16"/>
  <c r="M2284" i="16"/>
  <c r="M2253" i="16"/>
  <c r="M2231" i="16"/>
  <c r="M2194" i="16"/>
  <c r="M2189" i="16"/>
  <c r="M2185" i="16"/>
  <c r="M2180" i="16"/>
  <c r="M2171" i="16"/>
  <c r="M2166" i="16"/>
  <c r="M2156" i="16"/>
  <c r="J2152" i="16"/>
  <c r="J2147" i="16"/>
  <c r="J2133" i="16"/>
  <c r="M2128" i="16"/>
  <c r="J2118" i="16"/>
  <c r="J2104" i="16"/>
  <c r="M2093" i="16"/>
  <c r="M2089" i="16"/>
  <c r="M2064" i="16"/>
  <c r="M2059" i="16"/>
  <c r="M2054" i="16"/>
  <c r="M2049" i="16"/>
  <c r="M2039" i="16"/>
  <c r="J2034" i="16"/>
  <c r="J2029" i="16"/>
  <c r="J2024" i="16"/>
  <c r="M2019" i="16"/>
  <c r="J2014" i="16"/>
  <c r="M2009" i="16"/>
  <c r="J1994" i="16"/>
  <c r="J1979" i="16"/>
  <c r="M1968" i="16"/>
  <c r="M1948" i="16"/>
  <c r="M1943" i="16"/>
  <c r="M1938" i="16"/>
  <c r="M1933" i="16"/>
  <c r="M1928" i="16"/>
  <c r="M1922" i="16"/>
  <c r="M1902" i="16"/>
  <c r="M1897" i="16"/>
  <c r="M1892" i="16"/>
  <c r="M1887" i="16"/>
  <c r="J2546" i="16"/>
  <c r="J2538" i="16"/>
  <c r="J2528" i="16"/>
  <c r="M2503" i="16"/>
  <c r="J2493" i="16"/>
  <c r="M2464" i="16"/>
  <c r="M2403" i="16"/>
  <c r="M2370" i="16"/>
  <c r="M2360" i="16"/>
  <c r="J2316" i="16"/>
  <c r="M2292" i="16"/>
  <c r="M2276" i="16"/>
  <c r="M2260" i="16"/>
  <c r="M2208" i="16"/>
  <c r="J2194" i="16"/>
  <c r="J2189" i="16"/>
  <c r="J2185" i="16"/>
  <c r="M2175" i="16"/>
  <c r="M2161" i="16"/>
  <c r="M2142" i="16"/>
  <c r="M2137" i="16"/>
  <c r="M2122" i="16"/>
  <c r="M2113" i="16"/>
  <c r="M2108" i="16"/>
  <c r="M2098" i="16"/>
  <c r="J2093" i="16"/>
  <c r="J2089" i="16"/>
  <c r="M2084" i="16"/>
  <c r="M2079" i="16"/>
  <c r="M2074" i="16"/>
  <c r="M2069" i="16"/>
  <c r="J2054" i="16"/>
  <c r="M2044" i="16"/>
  <c r="M2003" i="16"/>
  <c r="M1998" i="16"/>
  <c r="M1988" i="16"/>
  <c r="M1983" i="16"/>
  <c r="M1973" i="16"/>
  <c r="J1968" i="16"/>
  <c r="M1963" i="16"/>
  <c r="M1958" i="16"/>
  <c r="M1953" i="16"/>
  <c r="J1948" i="16"/>
  <c r="J1933" i="16"/>
  <c r="J1922" i="16"/>
  <c r="M1917" i="16"/>
  <c r="M1912" i="16"/>
  <c r="M1907" i="16"/>
  <c r="M2867" i="16"/>
  <c r="J2817" i="16"/>
  <c r="J2738" i="16"/>
  <c r="J2711" i="16"/>
  <c r="M2639" i="16"/>
  <c r="J2591" i="16"/>
  <c r="M2566" i="16"/>
  <c r="M2555" i="16"/>
  <c r="J2472" i="16"/>
  <c r="M2445" i="16"/>
  <c r="J2437" i="16"/>
  <c r="J2429" i="16"/>
  <c r="J2385" i="16"/>
  <c r="J2350" i="16"/>
  <c r="M2342" i="16"/>
  <c r="J2299" i="16"/>
  <c r="J2292" i="16"/>
  <c r="M2266" i="16"/>
  <c r="M2236" i="16"/>
  <c r="M2222" i="16"/>
  <c r="J2215" i="16"/>
  <c r="J2208" i="16"/>
  <c r="M2179" i="16"/>
  <c r="M2170" i="16"/>
  <c r="M2165" i="16"/>
  <c r="J2161" i="16"/>
  <c r="M2155" i="16"/>
  <c r="M2151" i="16"/>
  <c r="M2146" i="16"/>
  <c r="M2132" i="16"/>
  <c r="M2127" i="16"/>
  <c r="M2117" i="16"/>
  <c r="M2103" i="16"/>
  <c r="J2098" i="16"/>
  <c r="J2074" i="16"/>
  <c r="M2063" i="16"/>
  <c r="M2058" i="16"/>
  <c r="M2048" i="16"/>
  <c r="M2038" i="16"/>
  <c r="M2033" i="16"/>
  <c r="M2028" i="16"/>
  <c r="M2023" i="16"/>
  <c r="M2018" i="16"/>
  <c r="M2013" i="16"/>
  <c r="J2003" i="16"/>
  <c r="M1993" i="16"/>
  <c r="J1988" i="16"/>
  <c r="J1983" i="16"/>
  <c r="M1978" i="16"/>
  <c r="J1953" i="16"/>
  <c r="M1942" i="16"/>
  <c r="M1937" i="16"/>
  <c r="M1927" i="16"/>
  <c r="J1907" i="16"/>
  <c r="M1901" i="16"/>
  <c r="M1896" i="16"/>
  <c r="M1891" i="16"/>
  <c r="J1881" i="16"/>
  <c r="M1876" i="16"/>
  <c r="M1871" i="16"/>
  <c r="M1866" i="16"/>
  <c r="M1861" i="16"/>
  <c r="M1856" i="16"/>
  <c r="M1851" i="16"/>
  <c r="J1847" i="16"/>
  <c r="M1837" i="16"/>
  <c r="M1832" i="16"/>
  <c r="M1822" i="16"/>
  <c r="M1817" i="16"/>
  <c r="J1812" i="16"/>
  <c r="M1802" i="16"/>
  <c r="M1797" i="16"/>
  <c r="M1787" i="16"/>
  <c r="J1782" i="16"/>
  <c r="M1777" i="16"/>
  <c r="M2686" i="16"/>
  <c r="M2545" i="16"/>
  <c r="M2518" i="16"/>
  <c r="M2509" i="16"/>
  <c r="M2502" i="16"/>
  <c r="N2502" i="16" s="1"/>
  <c r="M2492" i="16"/>
  <c r="N2492" i="16" s="1"/>
  <c r="J2479" i="16"/>
  <c r="M2394" i="16"/>
  <c r="M2377" i="16"/>
  <c r="M2332" i="16"/>
  <c r="M2315" i="16"/>
  <c r="M2306" i="16"/>
  <c r="M2282" i="16"/>
  <c r="M2251" i="16"/>
  <c r="M2243" i="16"/>
  <c r="M2229" i="16"/>
  <c r="J2222" i="16"/>
  <c r="M2193" i="16"/>
  <c r="M2188" i="16"/>
  <c r="M2184" i="16"/>
  <c r="J2179" i="16"/>
  <c r="M2174" i="16"/>
  <c r="J2170" i="16"/>
  <c r="J2165" i="16"/>
  <c r="J2155" i="16"/>
  <c r="J2146" i="16"/>
  <c r="M2141" i="16"/>
  <c r="M2136" i="16"/>
  <c r="J2132" i="16"/>
  <c r="M2121" i="16"/>
  <c r="J2117" i="16"/>
  <c r="M2112" i="16"/>
  <c r="M2107" i="16"/>
  <c r="J2103" i="16"/>
  <c r="M2092" i="16"/>
  <c r="M2088" i="16"/>
  <c r="M2083" i="16"/>
  <c r="M2078" i="16"/>
  <c r="M2068" i="16"/>
  <c r="J2063" i="16"/>
  <c r="J2058" i="16"/>
  <c r="M2053" i="16"/>
  <c r="J2048" i="16"/>
  <c r="M2043" i="16"/>
  <c r="J2023" i="16"/>
  <c r="M2007" i="16"/>
  <c r="M1997" i="16"/>
  <c r="M1972" i="16"/>
  <c r="M1967" i="16"/>
  <c r="M1962" i="16"/>
  <c r="M1957" i="16"/>
  <c r="M1947" i="16"/>
  <c r="J1942" i="16"/>
  <c r="J1937" i="16"/>
  <c r="M1932" i="16"/>
  <c r="J1927" i="16"/>
  <c r="M1921" i="16"/>
  <c r="M1916" i="16"/>
  <c r="M1911" i="16"/>
  <c r="J3488" i="16"/>
  <c r="M2877" i="16"/>
  <c r="M2648" i="16"/>
  <c r="M2526" i="16"/>
  <c r="M2452" i="16"/>
  <c r="M2436" i="16"/>
  <c r="M2418" i="16"/>
  <c r="M2384" i="16"/>
  <c r="M2349" i="16"/>
  <c r="M2322" i="16"/>
  <c r="J2282" i="16"/>
  <c r="M2265" i="16"/>
  <c r="M2258" i="16"/>
  <c r="J2251" i="16"/>
  <c r="M2235" i="16"/>
  <c r="M2207" i="16"/>
  <c r="J2199" i="16"/>
  <c r="J2188" i="16"/>
  <c r="M2160" i="16"/>
  <c r="M2150" i="16"/>
  <c r="J2141" i="16"/>
  <c r="J2136" i="16"/>
  <c r="M2126" i="16"/>
  <c r="J2121" i="16"/>
  <c r="J2112" i="16"/>
  <c r="J2107" i="16"/>
  <c r="M2097" i="16"/>
  <c r="J2092" i="16"/>
  <c r="J2083" i="16"/>
  <c r="M2073" i="16"/>
  <c r="J2068" i="16"/>
  <c r="M2037" i="16"/>
  <c r="M2032" i="16"/>
  <c r="M2027" i="16"/>
  <c r="M2017" i="16"/>
  <c r="M2012" i="16"/>
  <c r="J2007" i="16"/>
  <c r="M2002" i="16"/>
  <c r="J1997" i="16"/>
  <c r="M1992" i="16"/>
  <c r="M1987" i="16"/>
  <c r="M1982" i="16"/>
  <c r="M1977" i="16"/>
  <c r="J1962" i="16"/>
  <c r="M1952" i="16"/>
  <c r="J1916" i="16"/>
  <c r="M1906" i="16"/>
  <c r="M1900" i="16"/>
  <c r="M1890" i="16"/>
  <c r="M1880" i="16"/>
  <c r="M1870" i="16"/>
  <c r="M1865" i="16"/>
  <c r="M1846" i="16"/>
  <c r="M1836" i="16"/>
  <c r="M1821" i="16"/>
  <c r="M1811" i="16"/>
  <c r="M1801" i="16"/>
  <c r="M2576" i="16"/>
  <c r="N2576" i="16" s="1"/>
  <c r="M2552" i="16"/>
  <c r="J2508" i="16"/>
  <c r="M2470" i="16"/>
  <c r="N2470" i="16" s="1"/>
  <c r="J2443" i="16"/>
  <c r="M2400" i="16"/>
  <c r="M2357" i="16"/>
  <c r="M2305" i="16"/>
  <c r="M2297" i="16"/>
  <c r="M2213" i="16"/>
  <c r="M2192" i="16"/>
  <c r="M2183" i="16"/>
  <c r="M2178" i="16"/>
  <c r="J2174" i="16"/>
  <c r="M2169" i="16"/>
  <c r="M2164" i="16"/>
  <c r="M2154" i="16"/>
  <c r="M2145" i="16"/>
  <c r="M2131" i="16"/>
  <c r="J2126" i="16"/>
  <c r="M2116" i="16"/>
  <c r="M2102" i="16"/>
  <c r="M2087" i="16"/>
  <c r="M2077" i="16"/>
  <c r="M2062" i="16"/>
  <c r="M2057" i="16"/>
  <c r="M2052" i="16"/>
  <c r="M2047" i="16"/>
  <c r="J2037" i="16"/>
  <c r="M2022" i="16"/>
  <c r="J2017" i="16"/>
  <c r="J2012" i="16"/>
  <c r="J1982" i="16"/>
  <c r="M1971" i="16"/>
  <c r="M1966" i="16"/>
  <c r="M1956" i="16"/>
  <c r="M1946" i="16"/>
  <c r="M1941" i="16"/>
  <c r="M1936" i="16"/>
  <c r="M1931" i="16"/>
  <c r="M1926" i="16"/>
  <c r="M1920" i="16"/>
  <c r="M1910" i="16"/>
  <c r="J1900" i="16"/>
  <c r="M1895" i="16"/>
  <c r="J1890" i="16"/>
  <c r="M1885" i="16"/>
  <c r="M1875" i="16"/>
  <c r="J1865" i="16"/>
  <c r="M1860" i="16"/>
  <c r="M1855" i="16"/>
  <c r="M1850" i="16"/>
  <c r="M1840" i="16"/>
  <c r="J1836" i="16"/>
  <c r="M1831" i="16"/>
  <c r="N1831" i="16" s="1"/>
  <c r="M1825" i="16"/>
  <c r="J1821" i="16"/>
  <c r="M1816" i="16"/>
  <c r="J1811" i="16"/>
  <c r="M1806" i="16"/>
  <c r="M1796" i="16"/>
  <c r="M1791" i="16"/>
  <c r="J1776" i="16"/>
  <c r="M2889" i="16"/>
  <c r="M2610" i="16"/>
  <c r="J2598" i="16"/>
  <c r="J2543" i="16"/>
  <c r="J2499" i="16"/>
  <c r="J2469" i="16"/>
  <c r="M2460" i="16"/>
  <c r="M2417" i="16"/>
  <c r="M2408" i="16"/>
  <c r="J2375" i="16"/>
  <c r="J2321" i="16"/>
  <c r="M2272" i="16"/>
  <c r="M2241" i="16"/>
  <c r="J2234" i="16"/>
  <c r="M2227" i="16"/>
  <c r="M2198" i="16"/>
  <c r="M2187" i="16"/>
  <c r="J2164" i="16"/>
  <c r="M2159" i="16"/>
  <c r="M2149" i="16"/>
  <c r="J2145" i="16"/>
  <c r="M2140" i="16"/>
  <c r="M2135" i="16"/>
  <c r="M2120" i="16"/>
  <c r="J2116" i="16"/>
  <c r="M2111" i="16"/>
  <c r="M2106" i="16"/>
  <c r="M2096" i="16"/>
  <c r="M2091" i="16"/>
  <c r="J2087" i="16"/>
  <c r="M2082" i="16"/>
  <c r="J2077" i="16"/>
  <c r="M2072" i="16"/>
  <c r="M2067" i="16"/>
  <c r="J2057" i="16"/>
  <c r="M2041" i="16"/>
  <c r="M2031" i="16"/>
  <c r="M2026" i="16"/>
  <c r="M2006" i="16"/>
  <c r="M2001" i="16"/>
  <c r="M1996" i="16"/>
  <c r="M1991" i="16"/>
  <c r="M1986" i="16"/>
  <c r="M1976" i="16"/>
  <c r="J1971" i="16"/>
  <c r="J1966" i="16"/>
  <c r="M1961" i="16"/>
  <c r="J1956" i="16"/>
  <c r="M1951" i="16"/>
  <c r="J1936" i="16"/>
  <c r="J1920" i="16"/>
  <c r="M1915" i="16"/>
  <c r="J1910" i="16"/>
  <c r="M1905" i="16"/>
  <c r="N1905" i="16" s="1"/>
  <c r="M1879" i="16"/>
  <c r="M1869" i="16"/>
  <c r="J1855" i="16"/>
  <c r="J1850" i="16"/>
  <c r="M1845" i="16"/>
  <c r="M1830" i="16"/>
  <c r="M1800" i="16"/>
  <c r="J1796" i="16"/>
  <c r="M1785" i="16"/>
  <c r="M1780" i="16"/>
  <c r="M2533" i="16"/>
  <c r="M2507" i="16"/>
  <c r="M2476" i="16"/>
  <c r="J2450" i="16"/>
  <c r="J2399" i="16"/>
  <c r="J2391" i="16"/>
  <c r="J2382" i="16"/>
  <c r="M2296" i="16"/>
  <c r="J2263" i="16"/>
  <c r="M2256" i="16"/>
  <c r="M2212" i="16"/>
  <c r="M2205" i="16"/>
  <c r="M2191" i="16"/>
  <c r="M2182" i="16"/>
  <c r="M2177" i="16"/>
  <c r="M2173" i="16"/>
  <c r="M2168" i="16"/>
  <c r="M2153" i="16"/>
  <c r="J2135" i="16"/>
  <c r="M2130" i="16"/>
  <c r="M2125" i="16"/>
  <c r="J2106" i="16"/>
  <c r="M2101" i="16"/>
  <c r="M2061" i="16"/>
  <c r="M2051" i="16"/>
  <c r="M2046" i="16"/>
  <c r="J2041" i="16"/>
  <c r="M2036" i="16"/>
  <c r="J2031" i="16"/>
  <c r="J2026" i="16"/>
  <c r="M2021" i="16"/>
  <c r="M2016" i="16"/>
  <c r="M2011" i="16"/>
  <c r="J2006" i="16"/>
  <c r="J1991" i="16"/>
  <c r="M1981" i="16"/>
  <c r="M1945" i="16"/>
  <c r="M1940" i="16"/>
  <c r="M1930" i="16"/>
  <c r="M1904" i="16"/>
  <c r="M1899" i="16"/>
  <c r="M1894" i="16"/>
  <c r="M1889" i="16"/>
  <c r="M1884" i="16"/>
  <c r="M2560" i="16"/>
  <c r="N2560" i="16" s="1"/>
  <c r="J2475" i="16"/>
  <c r="J2432" i="16"/>
  <c r="J2423" i="16"/>
  <c r="M2415" i="16"/>
  <c r="M2398" i="16"/>
  <c r="M2345" i="16"/>
  <c r="J2336" i="16"/>
  <c r="M2327" i="16"/>
  <c r="M2255" i="16"/>
  <c r="M2247" i="16"/>
  <c r="M2232" i="16"/>
  <c r="M2167" i="16"/>
  <c r="J2153" i="16"/>
  <c r="J2148" i="16"/>
  <c r="J2144" i="16"/>
  <c r="M2134" i="16"/>
  <c r="M2129" i="16"/>
  <c r="M2124" i="16"/>
  <c r="J2119" i="16"/>
  <c r="J2115" i="16"/>
  <c r="M2105" i="16"/>
  <c r="M2100" i="16"/>
  <c r="J2086" i="16"/>
  <c r="J2071" i="16"/>
  <c r="M2060" i="16"/>
  <c r="M2040" i="16"/>
  <c r="M2035" i="16"/>
  <c r="M2030" i="16"/>
  <c r="M2025" i="16"/>
  <c r="M2020" i="16"/>
  <c r="M2015" i="16"/>
  <c r="M2005" i="16"/>
  <c r="J2000" i="16"/>
  <c r="J1995" i="16"/>
  <c r="M1990" i="16"/>
  <c r="J1985" i="16"/>
  <c r="M1980" i="16"/>
  <c r="J1965" i="16"/>
  <c r="M1949" i="16"/>
  <c r="M1939" i="16"/>
  <c r="J1919" i="16"/>
  <c r="M1893" i="16"/>
  <c r="M1888" i="16"/>
  <c r="M1878" i="16"/>
  <c r="M1873" i="16"/>
  <c r="J1868" i="16"/>
  <c r="J1844" i="16"/>
  <c r="J1839" i="16"/>
  <c r="J1829" i="16"/>
  <c r="J1824" i="16"/>
  <c r="M1814" i="16"/>
  <c r="M1809" i="16"/>
  <c r="M1799" i="16"/>
  <c r="M1789" i="16"/>
  <c r="M1779" i="16"/>
  <c r="M2405" i="16"/>
  <c r="M2261" i="16"/>
  <c r="M2162" i="16"/>
  <c r="M2075" i="16"/>
  <c r="M2056" i="16"/>
  <c r="M1995" i="16"/>
  <c r="M1974" i="16"/>
  <c r="M1965" i="16"/>
  <c r="M1929" i="16"/>
  <c r="J1893" i="16"/>
  <c r="M1862" i="16"/>
  <c r="J1856" i="16"/>
  <c r="M1841" i="16"/>
  <c r="J1820" i="16"/>
  <c r="M1793" i="16"/>
  <c r="M1774" i="16"/>
  <c r="M1769" i="16"/>
  <c r="J1764" i="16"/>
  <c r="J1749" i="16"/>
  <c r="M1739" i="16"/>
  <c r="J1729" i="16"/>
  <c r="J1724" i="16"/>
  <c r="M1719" i="16"/>
  <c r="J1714" i="16"/>
  <c r="M1709" i="16"/>
  <c r="M1703" i="16"/>
  <c r="M1698" i="16"/>
  <c r="M1693" i="16"/>
  <c r="J1688" i="16"/>
  <c r="M1678" i="16"/>
  <c r="J1668" i="16"/>
  <c r="M1663" i="16"/>
  <c r="J1658" i="16"/>
  <c r="J1653" i="16"/>
  <c r="J1649" i="16"/>
  <c r="J1644" i="16"/>
  <c r="J1635" i="16"/>
  <c r="M1630" i="16"/>
  <c r="J1621" i="16"/>
  <c r="M1616" i="16"/>
  <c r="M1607" i="16"/>
  <c r="J1597" i="16"/>
  <c r="M1583" i="16"/>
  <c r="M1564" i="16"/>
  <c r="J1559" i="16"/>
  <c r="M1545" i="16"/>
  <c r="M1536" i="16"/>
  <c r="M1531" i="16"/>
  <c r="J1512" i="16"/>
  <c r="M1467" i="16"/>
  <c r="M1463" i="16"/>
  <c r="J1458" i="16"/>
  <c r="M2303" i="16"/>
  <c r="M2271" i="16"/>
  <c r="M2217" i="16"/>
  <c r="M2065" i="16"/>
  <c r="M1955" i="16"/>
  <c r="M1919" i="16"/>
  <c r="J1884" i="16"/>
  <c r="J1876" i="16"/>
  <c r="M1868" i="16"/>
  <c r="M1848" i="16"/>
  <c r="M1834" i="16"/>
  <c r="M1826" i="16"/>
  <c r="M1812" i="16"/>
  <c r="J1799" i="16"/>
  <c r="J1793" i="16"/>
  <c r="M1786" i="16"/>
  <c r="J1780" i="16"/>
  <c r="M1758" i="16"/>
  <c r="M1753" i="16"/>
  <c r="M1743" i="16"/>
  <c r="M1733" i="16"/>
  <c r="J1693" i="16"/>
  <c r="M1683" i="16"/>
  <c r="M1672" i="16"/>
  <c r="M1639" i="16"/>
  <c r="M1625" i="16"/>
  <c r="M1611" i="16"/>
  <c r="M1601" i="16"/>
  <c r="M1592" i="16"/>
  <c r="M1587" i="16"/>
  <c r="M1578" i="16"/>
  <c r="M1573" i="16"/>
  <c r="M1568" i="16"/>
  <c r="M1554" i="16"/>
  <c r="N1554" i="16" s="1"/>
  <c r="M1549" i="16"/>
  <c r="M1540" i="16"/>
  <c r="J1531" i="16"/>
  <c r="M1526" i="16"/>
  <c r="M1521" i="16"/>
  <c r="M1516" i="16"/>
  <c r="M1507" i="16"/>
  <c r="J1503" i="16"/>
  <c r="M1497" i="16"/>
  <c r="M1492" i="16"/>
  <c r="M1487" i="16"/>
  <c r="M1482" i="16"/>
  <c r="M1477" i="16"/>
  <c r="M1472" i="16"/>
  <c r="J1467" i="16"/>
  <c r="M2380" i="16"/>
  <c r="M2226" i="16"/>
  <c r="M2195" i="16"/>
  <c r="M2186" i="16"/>
  <c r="M2055" i="16"/>
  <c r="J2046" i="16"/>
  <c r="J1945" i="16"/>
  <c r="M1909" i="16"/>
  <c r="J1861" i="16"/>
  <c r="M1819" i="16"/>
  <c r="M1805" i="16"/>
  <c r="M1773" i="16"/>
  <c r="M1768" i="16"/>
  <c r="M1763" i="16"/>
  <c r="J1753" i="16"/>
  <c r="M1748" i="16"/>
  <c r="J1743" i="16"/>
  <c r="M1738" i="16"/>
  <c r="M1723" i="16"/>
  <c r="M1718" i="16"/>
  <c r="M1713" i="16"/>
  <c r="M1708" i="16"/>
  <c r="N1708" i="16" s="1"/>
  <c r="M1702" i="16"/>
  <c r="M1697" i="16"/>
  <c r="M1687" i="16"/>
  <c r="M1677" i="16"/>
  <c r="M1667" i="16"/>
  <c r="M1662" i="16"/>
  <c r="M1657" i="16"/>
  <c r="N1657" i="16" s="1"/>
  <c r="M1652" i="16"/>
  <c r="M1648" i="16"/>
  <c r="M1643" i="16"/>
  <c r="M1634" i="16"/>
  <c r="M1629" i="16"/>
  <c r="J1625" i="16"/>
  <c r="M1620" i="16"/>
  <c r="M1615" i="16"/>
  <c r="J1611" i="16"/>
  <c r="M1606" i="16"/>
  <c r="M2728" i="16"/>
  <c r="M2523" i="16"/>
  <c r="M2512" i="16"/>
  <c r="M2311" i="16"/>
  <c r="J2186" i="16"/>
  <c r="J2177" i="16"/>
  <c r="M2110" i="16"/>
  <c r="M2090" i="16"/>
  <c r="M2081" i="16"/>
  <c r="M1954" i="16"/>
  <c r="M1935" i="16"/>
  <c r="J1899" i="16"/>
  <c r="M1883" i="16"/>
  <c r="N1883" i="16" s="1"/>
  <c r="J1867" i="16"/>
  <c r="M1854" i="16"/>
  <c r="M1847" i="16"/>
  <c r="M1839" i="16"/>
  <c r="M1833" i="16"/>
  <c r="J1805" i="16"/>
  <c r="M1798" i="16"/>
  <c r="M1792" i="16"/>
  <c r="J1779" i="16"/>
  <c r="J1768" i="16"/>
  <c r="M1757" i="16"/>
  <c r="M1732" i="16"/>
  <c r="M1727" i="16"/>
  <c r="J1723" i="16"/>
  <c r="M1707" i="16"/>
  <c r="J1697" i="16"/>
  <c r="M1692" i="16"/>
  <c r="J1687" i="16"/>
  <c r="M1682" i="16"/>
  <c r="M1671" i="16"/>
  <c r="J1667" i="16"/>
  <c r="M1656" i="16"/>
  <c r="J1652" i="16"/>
  <c r="J1643" i="16"/>
  <c r="M1638" i="16"/>
  <c r="J1629" i="16"/>
  <c r="J1620" i="16"/>
  <c r="J1615" i="16"/>
  <c r="J1606" i="16"/>
  <c r="M1600" i="16"/>
  <c r="J1596" i="16"/>
  <c r="M1591" i="16"/>
  <c r="J1582" i="16"/>
  <c r="M1577" i="16"/>
  <c r="M1572" i="16"/>
  <c r="J1558" i="16"/>
  <c r="J1553" i="16"/>
  <c r="J1544" i="16"/>
  <c r="J1535" i="16"/>
  <c r="M1530" i="16"/>
  <c r="M1515" i="16"/>
  <c r="J1511" i="16"/>
  <c r="M1506" i="16"/>
  <c r="M1502" i="16"/>
  <c r="N1502" i="16" s="1"/>
  <c r="M1491" i="16"/>
  <c r="M1486" i="16"/>
  <c r="M1481" i="16"/>
  <c r="M1476" i="16"/>
  <c r="M1471" i="16"/>
  <c r="M1466" i="16"/>
  <c r="M2484" i="16"/>
  <c r="J2279" i="16"/>
  <c r="M2119" i="16"/>
  <c r="J2090" i="16"/>
  <c r="M2045" i="16"/>
  <c r="M1944" i="16"/>
  <c r="M1908" i="16"/>
  <c r="M1874" i="16"/>
  <c r="M1824" i="16"/>
  <c r="M1818" i="16"/>
  <c r="M1810" i="16"/>
  <c r="M1784" i="16"/>
  <c r="M1772" i="16"/>
  <c r="M1762" i="16"/>
  <c r="M1752" i="16"/>
  <c r="M1747" i="16"/>
  <c r="M1742" i="16"/>
  <c r="M1737" i="16"/>
  <c r="J1732" i="16"/>
  <c r="J1727" i="16"/>
  <c r="M1717" i="16"/>
  <c r="M1712" i="16"/>
  <c r="M1701" i="16"/>
  <c r="M1676" i="16"/>
  <c r="J1671" i="16"/>
  <c r="M1661" i="16"/>
  <c r="J1656" i="16"/>
  <c r="J1638" i="16"/>
  <c r="M1633" i="16"/>
  <c r="M1624" i="16"/>
  <c r="M1610" i="16"/>
  <c r="J1600" i="16"/>
  <c r="M2570" i="16"/>
  <c r="J2522" i="16"/>
  <c r="J2355" i="16"/>
  <c r="M2320" i="16"/>
  <c r="M2310" i="16"/>
  <c r="M2203" i="16"/>
  <c r="M2176" i="16"/>
  <c r="J2167" i="16"/>
  <c r="M2158" i="16"/>
  <c r="M2139" i="16"/>
  <c r="J2129" i="16"/>
  <c r="M2109" i="16"/>
  <c r="M2080" i="16"/>
  <c r="M2071" i="16"/>
  <c r="J2011" i="16"/>
  <c r="M1970" i="16"/>
  <c r="M1934" i="16"/>
  <c r="M1898" i="16"/>
  <c r="M1881" i="16"/>
  <c r="M1859" i="16"/>
  <c r="M1853" i="16"/>
  <c r="J1832" i="16"/>
  <c r="M1804" i="16"/>
  <c r="J1797" i="16"/>
  <c r="M1778" i="16"/>
  <c r="M1767" i="16"/>
  <c r="M1756" i="16"/>
  <c r="J1752" i="16"/>
  <c r="J1737" i="16"/>
  <c r="M1722" i="16"/>
  <c r="J1712" i="16"/>
  <c r="M1706" i="16"/>
  <c r="M1696" i="16"/>
  <c r="M1691" i="16"/>
  <c r="M1686" i="16"/>
  <c r="J1676" i="16"/>
  <c r="M1666" i="16"/>
  <c r="M1651" i="16"/>
  <c r="M1647" i="16"/>
  <c r="M1642" i="16"/>
  <c r="M1628" i="16"/>
  <c r="M1619" i="16"/>
  <c r="M1614" i="16"/>
  <c r="M1605" i="16"/>
  <c r="M1595" i="16"/>
  <c r="M1581" i="16"/>
  <c r="M1576" i="16"/>
  <c r="M1571" i="16"/>
  <c r="J1567" i="16"/>
  <c r="J1562" i="16"/>
  <c r="M1557" i="16"/>
  <c r="M1552" i="16"/>
  <c r="M1543" i="16"/>
  <c r="M1534" i="16"/>
  <c r="M1529" i="16"/>
  <c r="M1510" i="16"/>
  <c r="M1485" i="16"/>
  <c r="M1475" i="16"/>
  <c r="M1470" i="16"/>
  <c r="J1461" i="16"/>
  <c r="J2583" i="16"/>
  <c r="M2148" i="16"/>
  <c r="M2000" i="16"/>
  <c r="M1960" i="16"/>
  <c r="M1924" i="16"/>
  <c r="J1888" i="16"/>
  <c r="J1873" i="16"/>
  <c r="J1838" i="16"/>
  <c r="J1817" i="16"/>
  <c r="J1809" i="16"/>
  <c r="M1790" i="16"/>
  <c r="M1783" i="16"/>
  <c r="M1771" i="16"/>
  <c r="J1767" i="16"/>
  <c r="M1761" i="16"/>
  <c r="J1756" i="16"/>
  <c r="M1746" i="16"/>
  <c r="M1741" i="16"/>
  <c r="M1731" i="16"/>
  <c r="M1726" i="16"/>
  <c r="M1716" i="16"/>
  <c r="M1700" i="16"/>
  <c r="J1696" i="16"/>
  <c r="M1680" i="16"/>
  <c r="M1670" i="16"/>
  <c r="M1660" i="16"/>
  <c r="M1655" i="16"/>
  <c r="M1637" i="16"/>
  <c r="M1632" i="16"/>
  <c r="J1628" i="16"/>
  <c r="M1623" i="16"/>
  <c r="J1614" i="16"/>
  <c r="M1609" i="16"/>
  <c r="M1599" i="16"/>
  <c r="M1590" i="16"/>
  <c r="M1585" i="16"/>
  <c r="J1581" i="16"/>
  <c r="J1576" i="16"/>
  <c r="J1571" i="16"/>
  <c r="J1552" i="16"/>
  <c r="M1547" i="16"/>
  <c r="J1543" i="16"/>
  <c r="M1538" i="16"/>
  <c r="J1529" i="16"/>
  <c r="M1524" i="16"/>
  <c r="M1519" i="16"/>
  <c r="M1514" i="16"/>
  <c r="M1505" i="16"/>
  <c r="M1500" i="16"/>
  <c r="M1495" i="16"/>
  <c r="M1490" i="16"/>
  <c r="J1485" i="16"/>
  <c r="M1480" i="16"/>
  <c r="J1475" i="16"/>
  <c r="J1470" i="16"/>
  <c r="M1465" i="16"/>
  <c r="M1455" i="16"/>
  <c r="J2541" i="16"/>
  <c r="M2530" i="16"/>
  <c r="J2364" i="16"/>
  <c r="M2287" i="16"/>
  <c r="J2232" i="16"/>
  <c r="J2191" i="16"/>
  <c r="M2157" i="16"/>
  <c r="M2138" i="16"/>
  <c r="J2060" i="16"/>
  <c r="J2051" i="16"/>
  <c r="J2020" i="16"/>
  <c r="M2010" i="16"/>
  <c r="M1969" i="16"/>
  <c r="M1914" i="16"/>
  <c r="M1864" i="16"/>
  <c r="M1844" i="16"/>
  <c r="J1823" i="16"/>
  <c r="M1803" i="16"/>
  <c r="J1783" i="16"/>
  <c r="J1771" i="16"/>
  <c r="J1761" i="16"/>
  <c r="M1751" i="16"/>
  <c r="J1741" i="16"/>
  <c r="M1736" i="16"/>
  <c r="J1731" i="16"/>
  <c r="J1726" i="16"/>
  <c r="M1721" i="16"/>
  <c r="M1711" i="16"/>
  <c r="M1705" i="16"/>
  <c r="J1700" i="16"/>
  <c r="M1690" i="16"/>
  <c r="M1685" i="16"/>
  <c r="J1680" i="16"/>
  <c r="M1675" i="16"/>
  <c r="J1670" i="16"/>
  <c r="M1665" i="16"/>
  <c r="J1655" i="16"/>
  <c r="M1650" i="16"/>
  <c r="M1646" i="16"/>
  <c r="M1641" i="16"/>
  <c r="J1637" i="16"/>
  <c r="J1632" i="16"/>
  <c r="J1623" i="16"/>
  <c r="M1618" i="16"/>
  <c r="J1609" i="16"/>
  <c r="M1604" i="16"/>
  <c r="N1604" i="16" s="1"/>
  <c r="J1599" i="16"/>
  <c r="M1594" i="16"/>
  <c r="J1585" i="16"/>
  <c r="M1566" i="16"/>
  <c r="M1561" i="16"/>
  <c r="M1556" i="16"/>
  <c r="J1538" i="16"/>
  <c r="M1533" i="16"/>
  <c r="J1514" i="16"/>
  <c r="M1509" i="16"/>
  <c r="J1505" i="16"/>
  <c r="J1500" i="16"/>
  <c r="J1465" i="16"/>
  <c r="M1460" i="16"/>
  <c r="J2182" i="16"/>
  <c r="M2095" i="16"/>
  <c r="M1959" i="16"/>
  <c r="M1923" i="16"/>
  <c r="J1904" i="16"/>
  <c r="J1896" i="16"/>
  <c r="J1887" i="16"/>
  <c r="J1879" i="16"/>
  <c r="M1872" i="16"/>
  <c r="J1864" i="16"/>
  <c r="M1858" i="16"/>
  <c r="J1851" i="16"/>
  <c r="M1829" i="16"/>
  <c r="M1808" i="16"/>
  <c r="M1795" i="16"/>
  <c r="M1776" i="16"/>
  <c r="M1766" i="16"/>
  <c r="M1755" i="16"/>
  <c r="M1745" i="16"/>
  <c r="M1715" i="16"/>
  <c r="J1711" i="16"/>
  <c r="J1705" i="16"/>
  <c r="M1695" i="16"/>
  <c r="J1685" i="16"/>
  <c r="M1659" i="16"/>
  <c r="J1641" i="16"/>
  <c r="M1627" i="16"/>
  <c r="J1618" i="16"/>
  <c r="M1613" i="16"/>
  <c r="M1603" i="16"/>
  <c r="J1594" i="16"/>
  <c r="M1589" i="16"/>
  <c r="M1580" i="16"/>
  <c r="M1575" i="16"/>
  <c r="M1570" i="16"/>
  <c r="J1556" i="16"/>
  <c r="M1551" i="16"/>
  <c r="J1547" i="16"/>
  <c r="M1542" i="16"/>
  <c r="M1528" i="16"/>
  <c r="M1523" i="16"/>
  <c r="M1518" i="16"/>
  <c r="J1509" i="16"/>
  <c r="M1494" i="16"/>
  <c r="M1489" i="16"/>
  <c r="M1484" i="16"/>
  <c r="M1479" i="16"/>
  <c r="M1474" i="16"/>
  <c r="M1469" i="16"/>
  <c r="M2240" i="16"/>
  <c r="M2181" i="16"/>
  <c r="M2163" i="16"/>
  <c r="M2094" i="16"/>
  <c r="M2076" i="16"/>
  <c r="J2040" i="16"/>
  <c r="M1975" i="16"/>
  <c r="J1939" i="16"/>
  <c r="J1930" i="16"/>
  <c r="M1903" i="16"/>
  <c r="M1886" i="16"/>
  <c r="M1863" i="16"/>
  <c r="M1857" i="16"/>
  <c r="M1842" i="16"/>
  <c r="M1835" i="16"/>
  <c r="M1794" i="16"/>
  <c r="J1788" i="16"/>
  <c r="M1775" i="16"/>
  <c r="J1770" i="16"/>
  <c r="M1765" i="16"/>
  <c r="N1765" i="16" s="1"/>
  <c r="M1744" i="16"/>
  <c r="J1740" i="16"/>
  <c r="J1720" i="16"/>
  <c r="M1710" i="16"/>
  <c r="M1704" i="16"/>
  <c r="J1699" i="16"/>
  <c r="M1694" i="16"/>
  <c r="M1684" i="16"/>
  <c r="J1679" i="16"/>
  <c r="J1664" i="16"/>
  <c r="M1640" i="16"/>
  <c r="J1631" i="16"/>
  <c r="M1626" i="16"/>
  <c r="M1617" i="16"/>
  <c r="M1612" i="16"/>
  <c r="J1608" i="16"/>
  <c r="M1593" i="16"/>
  <c r="M1588" i="16"/>
  <c r="J1584" i="16"/>
  <c r="M1579" i="16"/>
  <c r="J1565" i="16"/>
  <c r="M1555" i="16"/>
  <c r="M1550" i="16"/>
  <c r="M1546" i="16"/>
  <c r="M1541" i="16"/>
  <c r="J1537" i="16"/>
  <c r="J1532" i="16"/>
  <c r="M1508" i="16"/>
  <c r="M1488" i="16"/>
  <c r="M1483" i="16"/>
  <c r="M1478" i="16"/>
  <c r="M1473" i="16"/>
  <c r="M1468" i="16"/>
  <c r="J1464" i="16"/>
  <c r="M2115" i="16"/>
  <c r="M1760" i="16"/>
  <c r="J1715" i="16"/>
  <c r="J1591" i="16"/>
  <c r="M1567" i="16"/>
  <c r="M1535" i="16"/>
  <c r="M1520" i="16"/>
  <c r="J1497" i="16"/>
  <c r="J1455" i="16"/>
  <c r="M1445" i="16"/>
  <c r="J1440" i="16"/>
  <c r="J1436" i="16"/>
  <c r="J1431" i="16"/>
  <c r="M1426" i="16"/>
  <c r="J1422" i="16"/>
  <c r="J1417" i="16"/>
  <c r="M1412" i="16"/>
  <c r="J1408" i="16"/>
  <c r="J1398" i="16"/>
  <c r="M1393" i="16"/>
  <c r="M1388" i="16"/>
  <c r="M1383" i="16"/>
  <c r="M1379" i="16"/>
  <c r="M1374" i="16"/>
  <c r="M1368" i="16"/>
  <c r="J1364" i="16"/>
  <c r="M1359" i="16"/>
  <c r="M1354" i="16"/>
  <c r="M1350" i="16"/>
  <c r="N1350" i="16" s="1"/>
  <c r="M1345" i="16"/>
  <c r="J1340" i="16"/>
  <c r="J1326" i="16"/>
  <c r="M1316" i="16"/>
  <c r="J1311" i="16"/>
  <c r="J1307" i="16"/>
  <c r="J1302" i="16"/>
  <c r="M1296" i="16"/>
  <c r="M1292" i="16"/>
  <c r="J1287" i="16"/>
  <c r="M1282" i="16"/>
  <c r="J1278" i="16"/>
  <c r="J1264" i="16"/>
  <c r="J1254" i="16"/>
  <c r="M1240" i="16"/>
  <c r="M1226" i="16"/>
  <c r="M1221" i="16"/>
  <c r="M1212" i="16"/>
  <c r="J1207" i="16"/>
  <c r="M1192" i="16"/>
  <c r="M1188" i="16"/>
  <c r="J1183" i="16"/>
  <c r="M1178" i="16"/>
  <c r="J1174" i="16"/>
  <c r="J1165" i="16"/>
  <c r="M1160" i="16"/>
  <c r="M1155" i="16"/>
  <c r="M1151" i="16"/>
  <c r="M1141" i="16"/>
  <c r="J1123" i="16"/>
  <c r="M1116" i="16"/>
  <c r="M2172" i="16"/>
  <c r="M1781" i="16"/>
  <c r="M1770" i="16"/>
  <c r="M1724" i="16"/>
  <c r="M1673" i="16"/>
  <c r="M1664" i="16"/>
  <c r="M1654" i="16"/>
  <c r="M1608" i="16"/>
  <c r="M1598" i="16"/>
  <c r="M1574" i="16"/>
  <c r="M1559" i="16"/>
  <c r="J1550" i="16"/>
  <c r="J1526" i="16"/>
  <c r="M1512" i="16"/>
  <c r="M1504" i="16"/>
  <c r="M1461" i="16"/>
  <c r="M1450" i="16"/>
  <c r="N1450" i="16" s="1"/>
  <c r="J1426" i="16"/>
  <c r="M1402" i="16"/>
  <c r="J1393" i="16"/>
  <c r="J1383" i="16"/>
  <c r="J1354" i="16"/>
  <c r="M1349" i="16"/>
  <c r="M1335" i="16"/>
  <c r="M1330" i="16"/>
  <c r="M1321" i="16"/>
  <c r="J1296" i="16"/>
  <c r="J1282" i="16"/>
  <c r="M1272" i="16"/>
  <c r="M1268" i="16"/>
  <c r="M1258" i="16"/>
  <c r="M1249" i="16"/>
  <c r="M1244" i="16"/>
  <c r="J1240" i="16"/>
  <c r="M1235" i="16"/>
  <c r="M1230" i="16"/>
  <c r="M1216" i="16"/>
  <c r="M1202" i="16"/>
  <c r="M1197" i="16"/>
  <c r="N1197" i="16" s="1"/>
  <c r="J1192" i="16"/>
  <c r="J1178" i="16"/>
  <c r="M1168" i="16"/>
  <c r="J1155" i="16"/>
  <c r="M1145" i="16"/>
  <c r="J1141" i="16"/>
  <c r="M1136" i="16"/>
  <c r="M1131" i="16"/>
  <c r="M1127" i="16"/>
  <c r="J1116" i="16"/>
  <c r="M1107" i="16"/>
  <c r="J1102" i="16"/>
  <c r="J1097" i="16"/>
  <c r="J1093" i="16"/>
  <c r="J1088" i="16"/>
  <c r="M1072" i="16"/>
  <c r="J1068" i="16"/>
  <c r="M2441" i="16"/>
  <c r="M1985" i="16"/>
  <c r="M1759" i="16"/>
  <c r="M1750" i="16"/>
  <c r="M1714" i="16"/>
  <c r="M1645" i="16"/>
  <c r="M1636" i="16"/>
  <c r="M1582" i="16"/>
  <c r="J1541" i="16"/>
  <c r="M1496" i="16"/>
  <c r="J1488" i="16"/>
  <c r="M1454" i="16"/>
  <c r="M1449" i="16"/>
  <c r="M1444" i="16"/>
  <c r="M1439" i="16"/>
  <c r="M1435" i="16"/>
  <c r="M1430" i="16"/>
  <c r="M1421" i="16"/>
  <c r="M1416" i="16"/>
  <c r="M1411" i="16"/>
  <c r="M1407" i="16"/>
  <c r="J1402" i="16"/>
  <c r="M1397" i="16"/>
  <c r="N1397" i="16" s="1"/>
  <c r="M1387" i="16"/>
  <c r="M1378" i="16"/>
  <c r="M1373" i="16"/>
  <c r="M1367" i="16"/>
  <c r="M1363" i="16"/>
  <c r="M1358" i="16"/>
  <c r="J1349" i="16"/>
  <c r="M1344" i="16"/>
  <c r="M1339" i="16"/>
  <c r="M1325" i="16"/>
  <c r="M1315" i="16"/>
  <c r="M1310" i="16"/>
  <c r="M1306" i="16"/>
  <c r="M1301" i="16"/>
  <c r="M1291" i="16"/>
  <c r="M1286" i="16"/>
  <c r="M1277" i="16"/>
  <c r="J1272" i="16"/>
  <c r="J1268" i="16"/>
  <c r="M1263" i="16"/>
  <c r="J1258" i="16"/>
  <c r="M1253" i="16"/>
  <c r="J1249" i="16"/>
  <c r="J1230" i="16"/>
  <c r="M1225" i="16"/>
  <c r="M1220" i="16"/>
  <c r="J1216" i="16"/>
  <c r="M1211" i="16"/>
  <c r="M1206" i="16"/>
  <c r="M1196" i="16"/>
  <c r="M1187" i="16"/>
  <c r="M1182" i="16"/>
  <c r="M1173" i="16"/>
  <c r="J1168" i="16"/>
  <c r="M1164" i="16"/>
  <c r="M1159" i="16"/>
  <c r="M1150" i="16"/>
  <c r="J1131" i="16"/>
  <c r="M1122" i="16"/>
  <c r="M1111" i="16"/>
  <c r="M1082" i="16"/>
  <c r="M1076" i="16"/>
  <c r="J1072" i="16"/>
  <c r="M1063" i="16"/>
  <c r="M1058" i="16"/>
  <c r="J2505" i="16"/>
  <c r="M2066" i="16"/>
  <c r="J1949" i="16"/>
  <c r="J1877" i="16"/>
  <c r="M1820" i="16"/>
  <c r="J1800" i="16"/>
  <c r="M1740" i="16"/>
  <c r="M1653" i="16"/>
  <c r="J1626" i="16"/>
  <c r="M1597" i="16"/>
  <c r="M1565" i="16"/>
  <c r="M1558" i="16"/>
  <c r="J1549" i="16"/>
  <c r="M1525" i="16"/>
  <c r="J1518" i="16"/>
  <c r="M1511" i="16"/>
  <c r="M1503" i="16"/>
  <c r="J1478" i="16"/>
  <c r="J1454" i="16"/>
  <c r="J1449" i="16"/>
  <c r="J1439" i="16"/>
  <c r="M1425" i="16"/>
  <c r="J1411" i="16"/>
  <c r="M1396" i="16"/>
  <c r="M1392" i="16"/>
  <c r="J1387" i="16"/>
  <c r="M1382" i="16"/>
  <c r="J1378" i="16"/>
  <c r="J1367" i="16"/>
  <c r="J1363" i="16"/>
  <c r="J1358" i="16"/>
  <c r="M1353" i="16"/>
  <c r="J1339" i="16"/>
  <c r="M1334" i="16"/>
  <c r="M1329" i="16"/>
  <c r="J1325" i="16"/>
  <c r="M1320" i="16"/>
  <c r="J1310" i="16"/>
  <c r="M1295" i="16"/>
  <c r="M1281" i="16"/>
  <c r="J1253" i="16"/>
  <c r="M1243" i="16"/>
  <c r="M1239" i="16"/>
  <c r="M1234" i="16"/>
  <c r="J1225" i="16"/>
  <c r="J1206" i="16"/>
  <c r="M1201" i="16"/>
  <c r="M1191" i="16"/>
  <c r="M1177" i="16"/>
  <c r="J1164" i="16"/>
  <c r="J1159" i="16"/>
  <c r="M1154" i="16"/>
  <c r="J1150" i="16"/>
  <c r="M1144" i="16"/>
  <c r="M1140" i="16"/>
  <c r="M1135" i="16"/>
  <c r="M1126" i="16"/>
  <c r="M1115" i="16"/>
  <c r="J1111" i="16"/>
  <c r="M1106" i="16"/>
  <c r="M1101" i="16"/>
  <c r="M1096" i="16"/>
  <c r="M1092" i="16"/>
  <c r="M1087" i="16"/>
  <c r="J1082" i="16"/>
  <c r="J1076" i="16"/>
  <c r="M1067" i="16"/>
  <c r="J1063" i="16"/>
  <c r="J1058" i="16"/>
  <c r="M1913" i="16"/>
  <c r="M1788" i="16"/>
  <c r="M1749" i="16"/>
  <c r="M1730" i="16"/>
  <c r="M1689" i="16"/>
  <c r="M1644" i="16"/>
  <c r="M1635" i="16"/>
  <c r="J1588" i="16"/>
  <c r="J1540" i="16"/>
  <c r="M1532" i="16"/>
  <c r="M1459" i="16"/>
  <c r="M1443" i="16"/>
  <c r="M1434" i="16"/>
  <c r="M1429" i="16"/>
  <c r="J1425" i="16"/>
  <c r="M1420" i="16"/>
  <c r="M1415" i="16"/>
  <c r="M1406" i="16"/>
  <c r="M1401" i="16"/>
  <c r="J1396" i="16"/>
  <c r="J1382" i="16"/>
  <c r="J1353" i="16"/>
  <c r="M1348" i="16"/>
  <c r="M1343" i="16"/>
  <c r="J1334" i="16"/>
  <c r="M1314" i="16"/>
  <c r="M1305" i="16"/>
  <c r="M1300" i="16"/>
  <c r="N1300" i="16" s="1"/>
  <c r="J1295" i="16"/>
  <c r="M1290" i="16"/>
  <c r="M1285" i="16"/>
  <c r="J1281" i="16"/>
  <c r="M1276" i="16"/>
  <c r="M1271" i="16"/>
  <c r="M1262" i="16"/>
  <c r="M1257" i="16"/>
  <c r="M1248" i="16"/>
  <c r="J1243" i="16"/>
  <c r="J1239" i="16"/>
  <c r="J1234" i="16"/>
  <c r="M1229" i="16"/>
  <c r="M1219" i="16"/>
  <c r="M1215" i="16"/>
  <c r="M1210" i="16"/>
  <c r="J1201" i="16"/>
  <c r="J1191" i="16"/>
  <c r="M1186" i="16"/>
  <c r="M1181" i="16"/>
  <c r="J1177" i="16"/>
  <c r="M1172" i="16"/>
  <c r="M1167" i="16"/>
  <c r="J1154" i="16"/>
  <c r="J1144" i="16"/>
  <c r="J1140" i="16"/>
  <c r="J1135" i="16"/>
  <c r="M1130" i="16"/>
  <c r="J1126" i="16"/>
  <c r="M1121" i="16"/>
  <c r="N1121" i="16" s="1"/>
  <c r="J1096" i="16"/>
  <c r="M1071" i="16"/>
  <c r="J1067" i="16"/>
  <c r="M2540" i="16"/>
  <c r="M2190" i="16"/>
  <c r="J1808" i="16"/>
  <c r="M1699" i="16"/>
  <c r="M1679" i="16"/>
  <c r="M1596" i="16"/>
  <c r="M1548" i="16"/>
  <c r="M1517" i="16"/>
  <c r="M1501" i="16"/>
  <c r="J1494" i="16"/>
  <c r="J1466" i="16"/>
  <c r="M1453" i="16"/>
  <c r="M1448" i="16"/>
  <c r="J1443" i="16"/>
  <c r="M1438" i="16"/>
  <c r="J1434" i="16"/>
  <c r="M1410" i="16"/>
  <c r="M1391" i="16"/>
  <c r="M1386" i="16"/>
  <c r="M1377" i="16"/>
  <c r="M1371" i="16"/>
  <c r="M1366" i="16"/>
  <c r="M1362" i="16"/>
  <c r="M1357" i="16"/>
  <c r="J1343" i="16"/>
  <c r="M1338" i="16"/>
  <c r="M1328" i="16"/>
  <c r="M1324" i="16"/>
  <c r="M1319" i="16"/>
  <c r="J1314" i="16"/>
  <c r="M1309" i="16"/>
  <c r="J1305" i="16"/>
  <c r="M1299" i="16"/>
  <c r="J1290" i="16"/>
  <c r="J1271" i="16"/>
  <c r="M1266" i="16"/>
  <c r="M1252" i="16"/>
  <c r="J1229" i="16"/>
  <c r="M1224" i="16"/>
  <c r="J1219" i="16"/>
  <c r="J1215" i="16"/>
  <c r="J1210" i="16"/>
  <c r="M1205" i="16"/>
  <c r="M1195" i="16"/>
  <c r="J1186" i="16"/>
  <c r="J1167" i="16"/>
  <c r="M1163" i="16"/>
  <c r="M1158" i="16"/>
  <c r="M1149" i="16"/>
  <c r="J1130" i="16"/>
  <c r="M1114" i="16"/>
  <c r="M2294" i="16"/>
  <c r="M2144" i="16"/>
  <c r="M2086" i="16"/>
  <c r="M1729" i="16"/>
  <c r="M1720" i="16"/>
  <c r="M1688" i="16"/>
  <c r="M1669" i="16"/>
  <c r="J1603" i="16"/>
  <c r="J1587" i="16"/>
  <c r="J1579" i="16"/>
  <c r="J1570" i="16"/>
  <c r="M1563" i="16"/>
  <c r="M1539" i="16"/>
  <c r="J1523" i="16"/>
  <c r="M1458" i="16"/>
  <c r="J1453" i="16"/>
  <c r="J1438" i="16"/>
  <c r="M1428" i="16"/>
  <c r="M1424" i="16"/>
  <c r="M1419" i="16"/>
  <c r="M1414" i="16"/>
  <c r="J1410" i="16"/>
  <c r="M1405" i="16"/>
  <c r="M1400" i="16"/>
  <c r="M1395" i="16"/>
  <c r="M1381" i="16"/>
  <c r="J1366" i="16"/>
  <c r="M1352" i="16"/>
  <c r="M1347" i="16"/>
  <c r="J1338" i="16"/>
  <c r="M1333" i="16"/>
  <c r="J1328" i="16"/>
  <c r="J1324" i="16"/>
  <c r="J1309" i="16"/>
  <c r="J1299" i="16"/>
  <c r="M1294" i="16"/>
  <c r="M1284" i="16"/>
  <c r="M1280" i="16"/>
  <c r="M1275" i="16"/>
  <c r="J1266" i="16"/>
  <c r="M1261" i="16"/>
  <c r="M1256" i="16"/>
  <c r="J1252" i="16"/>
  <c r="M1247" i="16"/>
  <c r="M1242" i="16"/>
  <c r="M1238" i="16"/>
  <c r="M1233" i="16"/>
  <c r="J1205" i="16"/>
  <c r="M1200" i="16"/>
  <c r="J1195" i="16"/>
  <c r="M1190" i="16"/>
  <c r="M1180" i="16"/>
  <c r="M1176" i="16"/>
  <c r="M1171" i="16"/>
  <c r="M1153" i="16"/>
  <c r="M1143" i="16"/>
  <c r="M1139" i="16"/>
  <c r="M1134" i="16"/>
  <c r="M1125" i="16"/>
  <c r="J1114" i="16"/>
  <c r="J1105" i="16"/>
  <c r="M1095" i="16"/>
  <c r="M1090" i="16"/>
  <c r="J1086" i="16"/>
  <c r="M1080" i="16"/>
  <c r="J1075" i="16"/>
  <c r="M1066" i="16"/>
  <c r="M1827" i="16"/>
  <c r="M1807" i="16"/>
  <c r="M1764" i="16"/>
  <c r="J1755" i="16"/>
  <c r="J1659" i="16"/>
  <c r="J1650" i="16"/>
  <c r="J1555" i="16"/>
  <c r="J1508" i="16"/>
  <c r="M1493" i="16"/>
  <c r="M1447" i="16"/>
  <c r="M1442" i="16"/>
  <c r="M1433" i="16"/>
  <c r="J1428" i="16"/>
  <c r="J1424" i="16"/>
  <c r="J1419" i="16"/>
  <c r="J1405" i="16"/>
  <c r="J1395" i="16"/>
  <c r="M1390" i="16"/>
  <c r="M1385" i="16"/>
  <c r="J1381" i="16"/>
  <c r="M1376" i="16"/>
  <c r="M1370" i="16"/>
  <c r="M1361" i="16"/>
  <c r="M1356" i="16"/>
  <c r="J1352" i="16"/>
  <c r="M1342" i="16"/>
  <c r="M1318" i="16"/>
  <c r="M1313" i="16"/>
  <c r="M1304" i="16"/>
  <c r="J1294" i="16"/>
  <c r="M1289" i="16"/>
  <c r="J1284" i="16"/>
  <c r="J1280" i="16"/>
  <c r="J1275" i="16"/>
  <c r="M1270" i="16"/>
  <c r="J1261" i="16"/>
  <c r="J1242" i="16"/>
  <c r="M1228" i="16"/>
  <c r="M1223" i="16"/>
  <c r="M1218" i="16"/>
  <c r="M1214" i="16"/>
  <c r="M1209" i="16"/>
  <c r="J1190" i="16"/>
  <c r="M1185" i="16"/>
  <c r="J1180" i="16"/>
  <c r="J1176" i="16"/>
  <c r="J1171" i="16"/>
  <c r="M1166" i="16"/>
  <c r="M1162" i="16"/>
  <c r="M1157" i="16"/>
  <c r="J1153" i="16"/>
  <c r="M1148" i="16"/>
  <c r="J1143" i="16"/>
  <c r="M1129" i="16"/>
  <c r="M1118" i="16"/>
  <c r="M1109" i="16"/>
  <c r="M1099" i="16"/>
  <c r="J1095" i="16"/>
  <c r="J1090" i="16"/>
  <c r="M1070" i="16"/>
  <c r="J1066" i="16"/>
  <c r="M1061" i="16"/>
  <c r="M2645" i="16"/>
  <c r="N2645" i="16" s="1"/>
  <c r="M2210" i="16"/>
  <c r="M2050" i="16"/>
  <c r="M1849" i="16"/>
  <c r="M1668" i="16"/>
  <c r="M1622" i="16"/>
  <c r="J1612" i="16"/>
  <c r="M1602" i="16"/>
  <c r="M1586" i="16"/>
  <c r="M1569" i="16"/>
  <c r="M1562" i="16"/>
  <c r="M1522" i="16"/>
  <c r="J1515" i="16"/>
  <c r="M1499" i="16"/>
  <c r="J1483" i="16"/>
  <c r="M1464" i="16"/>
  <c r="M1457" i="16"/>
  <c r="M1452" i="16"/>
  <c r="M1437" i="16"/>
  <c r="J1414" i="16"/>
  <c r="M1409" i="16"/>
  <c r="M1399" i="16"/>
  <c r="J1390" i="16"/>
  <c r="J1370" i="16"/>
  <c r="M1365" i="16"/>
  <c r="J1361" i="16"/>
  <c r="M1346" i="16"/>
  <c r="M1337" i="16"/>
  <c r="M1332" i="16"/>
  <c r="M1327" i="16"/>
  <c r="M1323" i="16"/>
  <c r="M1308" i="16"/>
  <c r="M1298" i="16"/>
  <c r="J1270" i="16"/>
  <c r="M1265" i="16"/>
  <c r="M1255" i="16"/>
  <c r="M1251" i="16"/>
  <c r="M1246" i="16"/>
  <c r="M1237" i="16"/>
  <c r="M1232" i="16"/>
  <c r="J1228" i="16"/>
  <c r="J1218" i="16"/>
  <c r="M1204" i="16"/>
  <c r="M1199" i="16"/>
  <c r="M1194" i="16"/>
  <c r="J1162" i="16"/>
  <c r="M1138" i="16"/>
  <c r="M1133" i="16"/>
  <c r="J1129" i="16"/>
  <c r="M1124" i="16"/>
  <c r="M1113" i="16"/>
  <c r="J1109" i="16"/>
  <c r="M1104" i="16"/>
  <c r="J1099" i="16"/>
  <c r="M1085" i="16"/>
  <c r="M1079" i="16"/>
  <c r="M1074" i="16"/>
  <c r="J1070" i="16"/>
  <c r="J1744" i="16"/>
  <c r="M1621" i="16"/>
  <c r="J1568" i="16"/>
  <c r="M1544" i="16"/>
  <c r="J1521" i="16"/>
  <c r="J1506" i="16"/>
  <c r="M1498" i="16"/>
  <c r="J1491" i="16"/>
  <c r="M1456" i="16"/>
  <c r="J1446" i="16"/>
  <c r="J1427" i="16"/>
  <c r="M1413" i="16"/>
  <c r="J1394" i="16"/>
  <c r="M1389" i="16"/>
  <c r="J1384" i="16"/>
  <c r="J1380" i="16"/>
  <c r="J1375" i="16"/>
  <c r="M1369" i="16"/>
  <c r="M1360" i="16"/>
  <c r="J1355" i="16"/>
  <c r="J1351" i="16"/>
  <c r="J1346" i="16"/>
  <c r="M1331" i="16"/>
  <c r="M1322" i="16"/>
  <c r="J1317" i="16"/>
  <c r="M1297" i="16"/>
  <c r="J1293" i="16"/>
  <c r="J1283" i="16"/>
  <c r="M1269" i="16"/>
  <c r="J1241" i="16"/>
  <c r="M1231" i="16"/>
  <c r="M1227" i="16"/>
  <c r="J1222" i="16"/>
  <c r="M1217" i="16"/>
  <c r="J1213" i="16"/>
  <c r="M1198" i="16"/>
  <c r="M1193" i="16"/>
  <c r="J1189" i="16"/>
  <c r="J1179" i="16"/>
  <c r="M1161" i="16"/>
  <c r="J1156" i="16"/>
  <c r="J1152" i="16"/>
  <c r="J1142" i="16"/>
  <c r="M1132" i="16"/>
  <c r="M1128" i="16"/>
  <c r="J1117" i="16"/>
  <c r="M1108" i="16"/>
  <c r="M1103" i="16"/>
  <c r="M1098" i="16"/>
  <c r="J1094" i="16"/>
  <c r="J1089" i="16"/>
  <c r="M1084" i="16"/>
  <c r="M1078" i="16"/>
  <c r="M1069" i="16"/>
  <c r="J1060" i="16"/>
  <c r="M1451" i="16"/>
  <c r="M1432" i="16"/>
  <c r="M1423" i="16"/>
  <c r="M1375" i="16"/>
  <c r="M1326" i="16"/>
  <c r="M1094" i="16"/>
  <c r="M1086" i="16"/>
  <c r="M1055" i="16"/>
  <c r="J1046" i="16"/>
  <c r="M1041" i="16"/>
  <c r="M1036" i="16"/>
  <c r="M1021" i="16"/>
  <c r="J997" i="16"/>
  <c r="J992" i="16"/>
  <c r="M987" i="16"/>
  <c r="N987" i="16" s="1"/>
  <c r="M976" i="16"/>
  <c r="J971" i="16"/>
  <c r="M960" i="16"/>
  <c r="M949" i="16"/>
  <c r="J944" i="16"/>
  <c r="M939" i="16"/>
  <c r="M933" i="16"/>
  <c r="M922" i="16"/>
  <c r="M906" i="16"/>
  <c r="M901" i="16"/>
  <c r="J896" i="16"/>
  <c r="M885" i="16"/>
  <c r="M880" i="16"/>
  <c r="M875" i="16"/>
  <c r="N875" i="16" s="1"/>
  <c r="J865" i="16"/>
  <c r="M860" i="16"/>
  <c r="M854" i="16"/>
  <c r="M848" i="16"/>
  <c r="M844" i="16"/>
  <c r="M839" i="16"/>
  <c r="M834" i="16"/>
  <c r="J829" i="16"/>
  <c r="M824" i="16"/>
  <c r="J814" i="16"/>
  <c r="J809" i="16"/>
  <c r="M804" i="16"/>
  <c r="M799" i="16"/>
  <c r="N799" i="16" s="1"/>
  <c r="J794" i="16"/>
  <c r="M783" i="16"/>
  <c r="M778" i="16"/>
  <c r="M773" i="16"/>
  <c r="M758" i="16"/>
  <c r="M1815" i="16"/>
  <c r="M1734" i="16"/>
  <c r="M1631" i="16"/>
  <c r="M1584" i="16"/>
  <c r="J1528" i="16"/>
  <c r="M1440" i="16"/>
  <c r="M1404" i="16"/>
  <c r="M1384" i="16"/>
  <c r="M1364" i="16"/>
  <c r="M1307" i="16"/>
  <c r="M1287" i="16"/>
  <c r="M1278" i="16"/>
  <c r="J1269" i="16"/>
  <c r="M1260" i="16"/>
  <c r="M1184" i="16"/>
  <c r="M1175" i="16"/>
  <c r="M1147" i="16"/>
  <c r="J1138" i="16"/>
  <c r="M1102" i="16"/>
  <c r="M1068" i="16"/>
  <c r="J1055" i="16"/>
  <c r="M1050" i="16"/>
  <c r="M1031" i="16"/>
  <c r="M1026" i="16"/>
  <c r="J1021" i="16"/>
  <c r="M1016" i="16"/>
  <c r="M1011" i="16"/>
  <c r="M1006" i="16"/>
  <c r="M1001" i="16"/>
  <c r="M986" i="16"/>
  <c r="M981" i="16"/>
  <c r="N981" i="16" s="1"/>
  <c r="J976" i="16"/>
  <c r="M965" i="16"/>
  <c r="N965" i="16" s="1"/>
  <c r="M954" i="16"/>
  <c r="J949" i="16"/>
  <c r="M927" i="16"/>
  <c r="J922" i="16"/>
  <c r="M916" i="16"/>
  <c r="M911" i="16"/>
  <c r="N911" i="16" s="1"/>
  <c r="J901" i="16"/>
  <c r="M890" i="16"/>
  <c r="N890" i="16" s="1"/>
  <c r="J880" i="16"/>
  <c r="M874" i="16"/>
  <c r="M869" i="16"/>
  <c r="J854" i="16"/>
  <c r="J844" i="16"/>
  <c r="M818" i="16"/>
  <c r="M798" i="16"/>
  <c r="M788" i="16"/>
  <c r="J778" i="16"/>
  <c r="J773" i="16"/>
  <c r="M768" i="16"/>
  <c r="M763" i="16"/>
  <c r="J758" i="16"/>
  <c r="M753" i="16"/>
  <c r="M748" i="16"/>
  <c r="M743" i="16"/>
  <c r="M732" i="16"/>
  <c r="M727" i="16"/>
  <c r="N727" i="16" s="1"/>
  <c r="J722" i="16"/>
  <c r="M706" i="16"/>
  <c r="M690" i="16"/>
  <c r="J1481" i="16"/>
  <c r="M1431" i="16"/>
  <c r="M1422" i="16"/>
  <c r="M1394" i="16"/>
  <c r="J1251" i="16"/>
  <c r="M1213" i="16"/>
  <c r="J1204" i="16"/>
  <c r="J1166" i="16"/>
  <c r="M1156" i="16"/>
  <c r="J1128" i="16"/>
  <c r="M1110" i="16"/>
  <c r="M1093" i="16"/>
  <c r="M1075" i="16"/>
  <c r="M1060" i="16"/>
  <c r="J1050" i="16"/>
  <c r="M1045" i="16"/>
  <c r="M1040" i="16"/>
  <c r="M1035" i="16"/>
  <c r="J1031" i="16"/>
  <c r="J1026" i="16"/>
  <c r="J1011" i="16"/>
  <c r="J1006" i="16"/>
  <c r="J1001" i="16"/>
  <c r="M996" i="16"/>
  <c r="M991" i="16"/>
  <c r="M980" i="16"/>
  <c r="M970" i="16"/>
  <c r="M964" i="16"/>
  <c r="M959" i="16"/>
  <c r="N959" i="16" s="1"/>
  <c r="M943" i="16"/>
  <c r="M938" i="16"/>
  <c r="M932" i="16"/>
  <c r="N932" i="16" s="1"/>
  <c r="J916" i="16"/>
  <c r="M910" i="16"/>
  <c r="M905" i="16"/>
  <c r="M895" i="16"/>
  <c r="N895" i="16" s="1"/>
  <c r="M889" i="16"/>
  <c r="M884" i="16"/>
  <c r="J874" i="16"/>
  <c r="J869" i="16"/>
  <c r="M864" i="16"/>
  <c r="M859" i="16"/>
  <c r="N859" i="16" s="1"/>
  <c r="J848" i="16"/>
  <c r="M838" i="16"/>
  <c r="M833" i="16"/>
  <c r="M828" i="16"/>
  <c r="M823" i="16"/>
  <c r="J818" i="16"/>
  <c r="M813" i="16"/>
  <c r="M808" i="16"/>
  <c r="M803" i="16"/>
  <c r="M793" i="16"/>
  <c r="M782" i="16"/>
  <c r="J763" i="16"/>
  <c r="J748" i="16"/>
  <c r="J743" i="16"/>
  <c r="M737" i="16"/>
  <c r="M726" i="16"/>
  <c r="M716" i="16"/>
  <c r="M711" i="16"/>
  <c r="J706" i="16"/>
  <c r="M701" i="16"/>
  <c r="M695" i="16"/>
  <c r="M685" i="16"/>
  <c r="N685" i="16" s="1"/>
  <c r="M1754" i="16"/>
  <c r="M1674" i="16"/>
  <c r="J1640" i="16"/>
  <c r="J1593" i="16"/>
  <c r="M1560" i="16"/>
  <c r="M1537" i="16"/>
  <c r="M1527" i="16"/>
  <c r="M1403" i="16"/>
  <c r="M1341" i="16"/>
  <c r="M1259" i="16"/>
  <c r="M1222" i="16"/>
  <c r="M1183" i="16"/>
  <c r="M1174" i="16"/>
  <c r="M1146" i="16"/>
  <c r="M1137" i="16"/>
  <c r="M1117" i="16"/>
  <c r="M1054" i="16"/>
  <c r="J1040" i="16"/>
  <c r="J1035" i="16"/>
  <c r="M1020" i="16"/>
  <c r="M1015" i="16"/>
  <c r="J991" i="16"/>
  <c r="M985" i="16"/>
  <c r="J980" i="16"/>
  <c r="M975" i="16"/>
  <c r="J970" i="16"/>
  <c r="J964" i="16"/>
  <c r="M958" i="16"/>
  <c r="M953" i="16"/>
  <c r="M948" i="16"/>
  <c r="J943" i="16"/>
  <c r="J938" i="16"/>
  <c r="M931" i="16"/>
  <c r="M926" i="16"/>
  <c r="M921" i="16"/>
  <c r="J905" i="16"/>
  <c r="M900" i="16"/>
  <c r="N900" i="16" s="1"/>
  <c r="M894" i="16"/>
  <c r="J884" i="16"/>
  <c r="M879" i="16"/>
  <c r="M858" i="16"/>
  <c r="M853" i="16"/>
  <c r="M843" i="16"/>
  <c r="N843" i="16" s="1"/>
  <c r="J838" i="16"/>
  <c r="J833" i="16"/>
  <c r="J823" i="16"/>
  <c r="J808" i="16"/>
  <c r="J803" i="16"/>
  <c r="M797" i="16"/>
  <c r="J793" i="16"/>
  <c r="M787" i="16"/>
  <c r="J782" i="16"/>
  <c r="M777" i="16"/>
  <c r="M772" i="16"/>
  <c r="M767" i="16"/>
  <c r="M757" i="16"/>
  <c r="M752" i="16"/>
  <c r="M731" i="16"/>
  <c r="M721" i="16"/>
  <c r="J695" i="16"/>
  <c r="M689" i="16"/>
  <c r="J2173" i="16"/>
  <c r="J1684" i="16"/>
  <c r="M1351" i="16"/>
  <c r="M1250" i="16"/>
  <c r="M1241" i="16"/>
  <c r="M1203" i="16"/>
  <c r="M1165" i="16"/>
  <c r="M1100" i="16"/>
  <c r="M1083" i="16"/>
  <c r="J1074" i="16"/>
  <c r="M1059" i="16"/>
  <c r="M1049" i="16"/>
  <c r="M1044" i="16"/>
  <c r="M1030" i="16"/>
  <c r="J1015" i="16"/>
  <c r="M1010" i="16"/>
  <c r="M1005" i="16"/>
  <c r="M1000" i="16"/>
  <c r="M995" i="16"/>
  <c r="J985" i="16"/>
  <c r="J958" i="16"/>
  <c r="J953" i="16"/>
  <c r="J926" i="16"/>
  <c r="M915" i="16"/>
  <c r="M909" i="16"/>
  <c r="M899" i="16"/>
  <c r="M888" i="16"/>
  <c r="M873" i="16"/>
  <c r="M868" i="16"/>
  <c r="M863" i="16"/>
  <c r="M847" i="16"/>
  <c r="M842" i="16"/>
  <c r="M827" i="16"/>
  <c r="M817" i="16"/>
  <c r="M812" i="16"/>
  <c r="J797" i="16"/>
  <c r="J787" i="16"/>
  <c r="J772" i="16"/>
  <c r="J767" i="16"/>
  <c r="M762" i="16"/>
  <c r="J757" i="16"/>
  <c r="J752" i="16"/>
  <c r="M747" i="16"/>
  <c r="N747" i="16" s="1"/>
  <c r="M742" i="16"/>
  <c r="M736" i="16"/>
  <c r="J731" i="16"/>
  <c r="M725" i="16"/>
  <c r="J721" i="16"/>
  <c r="M715" i="16"/>
  <c r="M710" i="16"/>
  <c r="M705" i="16"/>
  <c r="M700" i="16"/>
  <c r="N700" i="16" s="1"/>
  <c r="J689" i="16"/>
  <c r="J1835" i="16"/>
  <c r="M1649" i="16"/>
  <c r="M1446" i="16"/>
  <c r="J1437" i="16"/>
  <c r="M1340" i="16"/>
  <c r="J1331" i="16"/>
  <c r="J1322" i="16"/>
  <c r="M1312" i="16"/>
  <c r="M1293" i="16"/>
  <c r="J1231" i="16"/>
  <c r="J1108" i="16"/>
  <c r="M1065" i="16"/>
  <c r="M1053" i="16"/>
  <c r="J1049" i="16"/>
  <c r="J1044" i="16"/>
  <c r="M1039" i="16"/>
  <c r="M1034" i="16"/>
  <c r="M1024" i="16"/>
  <c r="M1019" i="16"/>
  <c r="J1000" i="16"/>
  <c r="J995" i="16"/>
  <c r="M990" i="16"/>
  <c r="M979" i="16"/>
  <c r="M974" i="16"/>
  <c r="N974" i="16" s="1"/>
  <c r="M969" i="16"/>
  <c r="M963" i="16"/>
  <c r="M947" i="16"/>
  <c r="M942" i="16"/>
  <c r="M937" i="16"/>
  <c r="M930" i="16"/>
  <c r="M920" i="16"/>
  <c r="M904" i="16"/>
  <c r="M893" i="16"/>
  <c r="M883" i="16"/>
  <c r="M878" i="16"/>
  <c r="J868" i="16"/>
  <c r="J863" i="16"/>
  <c r="M857" i="16"/>
  <c r="M852" i="16"/>
  <c r="J847" i="16"/>
  <c r="J842" i="16"/>
  <c r="M837" i="16"/>
  <c r="M832" i="16"/>
  <c r="N832" i="16" s="1"/>
  <c r="J827" i="16"/>
  <c r="M822" i="16"/>
  <c r="J812" i="16"/>
  <c r="M807" i="16"/>
  <c r="M802" i="16"/>
  <c r="M792" i="16"/>
  <c r="M781" i="16"/>
  <c r="M776" i="16"/>
  <c r="M746" i="16"/>
  <c r="J742" i="16"/>
  <c r="J736" i="16"/>
  <c r="J725" i="16"/>
  <c r="J715" i="16"/>
  <c r="J710" i="16"/>
  <c r="M699" i="16"/>
  <c r="M694" i="16"/>
  <c r="J2218" i="16"/>
  <c r="M1513" i="16"/>
  <c r="J1409" i="16"/>
  <c r="M1380" i="16"/>
  <c r="M1303" i="16"/>
  <c r="M1283" i="16"/>
  <c r="M1274" i="16"/>
  <c r="J1265" i="16"/>
  <c r="M1073" i="16"/>
  <c r="J1053" i="16"/>
  <c r="J1034" i="16"/>
  <c r="M1029" i="16"/>
  <c r="M1014" i="16"/>
  <c r="M1009" i="16"/>
  <c r="M1004" i="16"/>
  <c r="M984" i="16"/>
  <c r="M973" i="16"/>
  <c r="M957" i="16"/>
  <c r="M952" i="16"/>
  <c r="N952" i="16" s="1"/>
  <c r="J947" i="16"/>
  <c r="M925" i="16"/>
  <c r="N925" i="16" s="1"/>
  <c r="M914" i="16"/>
  <c r="M908" i="16"/>
  <c r="J904" i="16"/>
  <c r="M898" i="16"/>
  <c r="M887" i="16"/>
  <c r="J883" i="16"/>
  <c r="M872" i="16"/>
  <c r="M831" i="16"/>
  <c r="M816" i="16"/>
  <c r="M796" i="16"/>
  <c r="M786" i="16"/>
  <c r="J776" i="16"/>
  <c r="M771" i="16"/>
  <c r="M766" i="16"/>
  <c r="M761" i="16"/>
  <c r="M756" i="16"/>
  <c r="M751" i="16"/>
  <c r="J746" i="16"/>
  <c r="M730" i="16"/>
  <c r="M720" i="16"/>
  <c r="M704" i="16"/>
  <c r="M688" i="16"/>
  <c r="M1658" i="16"/>
  <c r="M1408" i="16"/>
  <c r="J1399" i="16"/>
  <c r="M1302" i="16"/>
  <c r="M1273" i="16"/>
  <c r="M1264" i="16"/>
  <c r="J1255" i="16"/>
  <c r="M1208" i="16"/>
  <c r="M1179" i="16"/>
  <c r="M1170" i="16"/>
  <c r="M1142" i="16"/>
  <c r="J1113" i="16"/>
  <c r="M1097" i="16"/>
  <c r="J1064" i="16"/>
  <c r="M1052" i="16"/>
  <c r="M1047" i="16"/>
  <c r="J1043" i="16"/>
  <c r="J1038" i="16"/>
  <c r="M1033" i="16"/>
  <c r="M1028" i="16"/>
  <c r="J1023" i="16"/>
  <c r="J1018" i="16"/>
  <c r="M998" i="16"/>
  <c r="J994" i="16"/>
  <c r="M983" i="16"/>
  <c r="M967" i="16"/>
  <c r="M956" i="16"/>
  <c r="M946" i="16"/>
  <c r="N946" i="16" s="1"/>
  <c r="J929" i="16"/>
  <c r="J919" i="16"/>
  <c r="M903" i="16"/>
  <c r="M882" i="16"/>
  <c r="N882" i="16" s="1"/>
  <c r="J877" i="16"/>
  <c r="M866" i="16"/>
  <c r="J862" i="16"/>
  <c r="J856" i="16"/>
  <c r="M850" i="16"/>
  <c r="J841" i="16"/>
  <c r="J836" i="16"/>
  <c r="M830" i="16"/>
  <c r="J826" i="16"/>
  <c r="M820" i="16"/>
  <c r="M815" i="16"/>
  <c r="J811" i="16"/>
  <c r="M790" i="16"/>
  <c r="M785" i="16"/>
  <c r="M775" i="16"/>
  <c r="M770" i="16"/>
  <c r="M765" i="16"/>
  <c r="M755" i="16"/>
  <c r="M750" i="16"/>
  <c r="M745" i="16"/>
  <c r="M729" i="16"/>
  <c r="J724" i="16"/>
  <c r="M719" i="16"/>
  <c r="N719" i="16" s="1"/>
  <c r="J709" i="16"/>
  <c r="M692" i="16"/>
  <c r="M1553" i="16"/>
  <c r="J1452" i="16"/>
  <c r="M1398" i="16"/>
  <c r="J1327" i="16"/>
  <c r="M1254" i="16"/>
  <c r="M1207" i="16"/>
  <c r="J1198" i="16"/>
  <c r="M1169" i="16"/>
  <c r="M1112" i="16"/>
  <c r="J1056" i="16"/>
  <c r="M1051" i="16"/>
  <c r="M1042" i="16"/>
  <c r="M1037" i="16"/>
  <c r="M1032" i="16"/>
  <c r="M1022" i="16"/>
  <c r="M1017" i="16"/>
  <c r="M993" i="16"/>
  <c r="N993" i="16" s="1"/>
  <c r="J988" i="16"/>
  <c r="J977" i="16"/>
  <c r="J961" i="16"/>
  <c r="J950" i="16"/>
  <c r="J940" i="16"/>
  <c r="M934" i="16"/>
  <c r="M928" i="16"/>
  <c r="J923" i="16"/>
  <c r="M918" i="16"/>
  <c r="N918" i="16" s="1"/>
  <c r="J907" i="16"/>
  <c r="M902" i="16"/>
  <c r="J886" i="16"/>
  <c r="J881" i="16"/>
  <c r="M876" i="16"/>
  <c r="M861" i="16"/>
  <c r="M855" i="16"/>
  <c r="M849" i="16"/>
  <c r="J845" i="16"/>
  <c r="M840" i="16"/>
  <c r="M835" i="16"/>
  <c r="M825" i="16"/>
  <c r="M810" i="16"/>
  <c r="N810" i="16" s="1"/>
  <c r="J805" i="16"/>
  <c r="J800" i="16"/>
  <c r="J779" i="16"/>
  <c r="M769" i="16"/>
  <c r="M764" i="16"/>
  <c r="M759" i="16"/>
  <c r="M754" i="16"/>
  <c r="M749" i="16"/>
  <c r="J734" i="16"/>
  <c r="M728" i="16"/>
  <c r="M723" i="16"/>
  <c r="J718" i="16"/>
  <c r="J713" i="16"/>
  <c r="M708" i="16"/>
  <c r="J703" i="16"/>
  <c r="J697" i="16"/>
  <c r="M1782" i="16"/>
  <c r="M1735" i="16"/>
  <c r="M1725" i="16"/>
  <c r="J1575" i="16"/>
  <c r="J1473" i="16"/>
  <c r="M1462" i="16"/>
  <c r="M1441" i="16"/>
  <c r="J1365" i="16"/>
  <c r="M1355" i="16"/>
  <c r="M1336" i="16"/>
  <c r="M1317" i="16"/>
  <c r="J1308" i="16"/>
  <c r="M1288" i="16"/>
  <c r="M1279" i="16"/>
  <c r="M1245" i="16"/>
  <c r="M1236" i="16"/>
  <c r="J1112" i="16"/>
  <c r="M1077" i="16"/>
  <c r="M1062" i="16"/>
  <c r="J1051" i="16"/>
  <c r="M1046" i="16"/>
  <c r="J1032" i="16"/>
  <c r="M1027" i="16"/>
  <c r="J1017" i="16"/>
  <c r="M1012" i="16"/>
  <c r="M1007" i="16"/>
  <c r="M1002" i="16"/>
  <c r="M997" i="16"/>
  <c r="M992" i="16"/>
  <c r="M982" i="16"/>
  <c r="M971" i="16"/>
  <c r="M966" i="16"/>
  <c r="M955" i="16"/>
  <c r="M944" i="16"/>
  <c r="J928" i="16"/>
  <c r="M917" i="16"/>
  <c r="M912" i="16"/>
  <c r="M896" i="16"/>
  <c r="M891" i="16"/>
  <c r="M870" i="16"/>
  <c r="M865" i="16"/>
  <c r="M829" i="16"/>
  <c r="M819" i="16"/>
  <c r="M814" i="16"/>
  <c r="M809" i="16"/>
  <c r="M794" i="16"/>
  <c r="M789" i="16"/>
  <c r="M784" i="16"/>
  <c r="N784" i="16" s="1"/>
  <c r="M774" i="16"/>
  <c r="N774" i="16" s="1"/>
  <c r="J769" i="16"/>
  <c r="J764" i="16"/>
  <c r="J754" i="16"/>
  <c r="J749" i="16"/>
  <c r="M744" i="16"/>
  <c r="M739" i="16"/>
  <c r="N739" i="16" s="1"/>
  <c r="J728" i="16"/>
  <c r="M691" i="16"/>
  <c r="M686" i="16"/>
  <c r="J1246" i="16"/>
  <c r="M1064" i="16"/>
  <c r="M1023" i="16"/>
  <c r="M714" i="16"/>
  <c r="M697" i="16"/>
  <c r="J688" i="16"/>
  <c r="J682" i="16"/>
  <c r="J677" i="16"/>
  <c r="J652" i="16"/>
  <c r="M647" i="16"/>
  <c r="M634" i="16"/>
  <c r="J629" i="16"/>
  <c r="J619" i="16"/>
  <c r="M610" i="16"/>
  <c r="M604" i="16"/>
  <c r="M599" i="16"/>
  <c r="J595" i="16"/>
  <c r="M581" i="16"/>
  <c r="M576" i="16"/>
  <c r="M571" i="16"/>
  <c r="M566" i="16"/>
  <c r="M557" i="16"/>
  <c r="M538" i="16"/>
  <c r="M533" i="16"/>
  <c r="M528" i="16"/>
  <c r="J523" i="16"/>
  <c r="J519" i="16"/>
  <c r="M509" i="16"/>
  <c r="J505" i="16"/>
  <c r="J494" i="16"/>
  <c r="J490" i="16"/>
  <c r="J485" i="16"/>
  <c r="J475" i="16"/>
  <c r="M461" i="16"/>
  <c r="M451" i="16"/>
  <c r="J447" i="16"/>
  <c r="M432" i="16"/>
  <c r="J428" i="16"/>
  <c r="M422" i="16"/>
  <c r="M416" i="16"/>
  <c r="M398" i="16"/>
  <c r="N398" i="16" s="1"/>
  <c r="M388" i="16"/>
  <c r="J384" i="16"/>
  <c r="M379" i="16"/>
  <c r="M374" i="16"/>
  <c r="M348" i="16"/>
  <c r="M344" i="16"/>
  <c r="M339" i="16"/>
  <c r="M319" i="16"/>
  <c r="J315" i="16"/>
  <c r="M310" i="16"/>
  <c r="M305" i="16"/>
  <c r="M296" i="16"/>
  <c r="J291" i="16"/>
  <c r="J287" i="16"/>
  <c r="M277" i="16"/>
  <c r="J263" i="16"/>
  <c r="M257" i="16"/>
  <c r="J252" i="16"/>
  <c r="M247" i="16"/>
  <c r="M218" i="16"/>
  <c r="M199" i="16"/>
  <c r="J195" i="16"/>
  <c r="M190" i="16"/>
  <c r="M175" i="16"/>
  <c r="J170" i="16"/>
  <c r="M150" i="16"/>
  <c r="N150" i="16" s="1"/>
  <c r="M145" i="16"/>
  <c r="N145" i="16" s="1"/>
  <c r="M139" i="16"/>
  <c r="N139" i="16" s="1"/>
  <c r="M134" i="16"/>
  <c r="M129" i="16"/>
  <c r="M117" i="16"/>
  <c r="M112" i="16"/>
  <c r="J107" i="16"/>
  <c r="M97" i="16"/>
  <c r="M86" i="16"/>
  <c r="N86" i="16" s="1"/>
  <c r="M80" i="16"/>
  <c r="M57" i="16"/>
  <c r="N57" i="16" s="1"/>
  <c r="M52" i="16"/>
  <c r="J47" i="16"/>
  <c r="M36" i="16"/>
  <c r="N36" i="16" s="1"/>
  <c r="M31" i="16"/>
  <c r="N31" i="16" s="1"/>
  <c r="M26" i="16"/>
  <c r="M18" i="16"/>
  <c r="M169" i="16"/>
  <c r="M128" i="16"/>
  <c r="M111" i="16"/>
  <c r="N111" i="16" s="1"/>
  <c r="M90" i="16"/>
  <c r="J88" i="16"/>
  <c r="M43" i="16"/>
  <c r="M988" i="16"/>
  <c r="M1152" i="16"/>
  <c r="M1043" i="16"/>
  <c r="M1013" i="16"/>
  <c r="J1004" i="16"/>
  <c r="J973" i="16"/>
  <c r="M806" i="16"/>
  <c r="M734" i="16"/>
  <c r="M671" i="16"/>
  <c r="M666" i="16"/>
  <c r="M661" i="16"/>
  <c r="M656" i="16"/>
  <c r="M639" i="16"/>
  <c r="M624" i="16"/>
  <c r="M614" i="16"/>
  <c r="J599" i="16"/>
  <c r="M590" i="16"/>
  <c r="M585" i="16"/>
  <c r="J581" i="16"/>
  <c r="J566" i="16"/>
  <c r="J562" i="16"/>
  <c r="M552" i="16"/>
  <c r="M547" i="16"/>
  <c r="M542" i="16"/>
  <c r="J538" i="16"/>
  <c r="M513" i="16"/>
  <c r="J509" i="16"/>
  <c r="M479" i="16"/>
  <c r="M470" i="16"/>
  <c r="M465" i="16"/>
  <c r="J461" i="16"/>
  <c r="M456" i="16"/>
  <c r="J451" i="16"/>
  <c r="M442" i="16"/>
  <c r="M436" i="16"/>
  <c r="J432" i="16"/>
  <c r="J416" i="16"/>
  <c r="M411" i="16"/>
  <c r="M407" i="16"/>
  <c r="M402" i="16"/>
  <c r="M397" i="16"/>
  <c r="M393" i="16"/>
  <c r="J388" i="16"/>
  <c r="J379" i="16"/>
  <c r="M368" i="16"/>
  <c r="M364" i="16"/>
  <c r="M359" i="16"/>
  <c r="M353" i="16"/>
  <c r="J348" i="16"/>
  <c r="J344" i="16"/>
  <c r="M333" i="16"/>
  <c r="M329" i="16"/>
  <c r="M324" i="16"/>
  <c r="J305" i="16"/>
  <c r="M300" i="16"/>
  <c r="M281" i="16"/>
  <c r="J277" i="16"/>
  <c r="M272" i="16"/>
  <c r="M267" i="16"/>
  <c r="J247" i="16"/>
  <c r="M242" i="16"/>
  <c r="M237" i="16"/>
  <c r="M233" i="16"/>
  <c r="M227" i="16"/>
  <c r="M222" i="16"/>
  <c r="J218" i="16"/>
  <c r="M213" i="16"/>
  <c r="M208" i="16"/>
  <c r="M204" i="16"/>
  <c r="J199" i="16"/>
  <c r="M184" i="16"/>
  <c r="M179" i="16"/>
  <c r="M165" i="16"/>
  <c r="M160" i="16"/>
  <c r="M149" i="16"/>
  <c r="M138" i="16"/>
  <c r="J134" i="16"/>
  <c r="M122" i="16"/>
  <c r="J117" i="16"/>
  <c r="M101" i="16"/>
  <c r="M91" i="16"/>
  <c r="N91" i="16" s="1"/>
  <c r="J80" i="16"/>
  <c r="M74" i="16"/>
  <c r="M68" i="16"/>
  <c r="M62" i="16"/>
  <c r="M56" i="16"/>
  <c r="J52" i="16"/>
  <c r="M41" i="16"/>
  <c r="M35" i="16"/>
  <c r="M30" i="16"/>
  <c r="J26" i="16"/>
  <c r="J18" i="16"/>
  <c r="J237" i="16"/>
  <c r="J122" i="16"/>
  <c r="M106" i="16"/>
  <c r="M96" i="16"/>
  <c r="N96" i="16" s="1"/>
  <c r="J68" i="16"/>
  <c r="J56" i="16"/>
  <c r="M46" i="16"/>
  <c r="J30" i="16"/>
  <c r="M131" i="16"/>
  <c r="J82" i="16"/>
  <c r="J38" i="16"/>
  <c r="J653" i="16"/>
  <c r="J481" i="16"/>
  <c r="M994" i="16"/>
  <c r="J983" i="16"/>
  <c r="M962" i="16"/>
  <c r="M951" i="16"/>
  <c r="M941" i="16"/>
  <c r="M826" i="16"/>
  <c r="J796" i="16"/>
  <c r="M722" i="16"/>
  <c r="M713" i="16"/>
  <c r="J704" i="16"/>
  <c r="M696" i="16"/>
  <c r="M687" i="16"/>
  <c r="M681" i="16"/>
  <c r="M676" i="16"/>
  <c r="J671" i="16"/>
  <c r="J661" i="16"/>
  <c r="J656" i="16"/>
  <c r="M651" i="16"/>
  <c r="M646" i="16"/>
  <c r="M633" i="16"/>
  <c r="M628" i="16"/>
  <c r="M618" i="16"/>
  <c r="J614" i="16"/>
  <c r="M609" i="16"/>
  <c r="M603" i="16"/>
  <c r="M594" i="16"/>
  <c r="J590" i="16"/>
  <c r="J585" i="16"/>
  <c r="M575" i="16"/>
  <c r="M570" i="16"/>
  <c r="M556" i="16"/>
  <c r="J552" i="16"/>
  <c r="J542" i="16"/>
  <c r="M532" i="16"/>
  <c r="M527" i="16"/>
  <c r="M522" i="16"/>
  <c r="M518" i="16"/>
  <c r="J513" i="16"/>
  <c r="M504" i="16"/>
  <c r="M498" i="16"/>
  <c r="M493" i="16"/>
  <c r="M489" i="16"/>
  <c r="M484" i="16"/>
  <c r="J479" i="16"/>
  <c r="M474" i="16"/>
  <c r="J470" i="16"/>
  <c r="M446" i="16"/>
  <c r="J436" i="16"/>
  <c r="M427" i="16"/>
  <c r="M421" i="16"/>
  <c r="N421" i="16" s="1"/>
  <c r="J411" i="16"/>
  <c r="J407" i="16"/>
  <c r="J397" i="16"/>
  <c r="M383" i="16"/>
  <c r="M373" i="16"/>
  <c r="J368" i="16"/>
  <c r="J364" i="16"/>
  <c r="M338" i="16"/>
  <c r="J333" i="16"/>
  <c r="J329" i="16"/>
  <c r="M318" i="16"/>
  <c r="M314" i="16"/>
  <c r="M309" i="16"/>
  <c r="J300" i="16"/>
  <c r="M295" i="16"/>
  <c r="M290" i="16"/>
  <c r="M286" i="16"/>
  <c r="J281" i="16"/>
  <c r="J272" i="16"/>
  <c r="M262" i="16"/>
  <c r="M256" i="16"/>
  <c r="N256" i="16" s="1"/>
  <c r="M251" i="16"/>
  <c r="J227" i="16"/>
  <c r="J208" i="16"/>
  <c r="M194" i="16"/>
  <c r="M189" i="16"/>
  <c r="J179" i="16"/>
  <c r="M174" i="16"/>
  <c r="M154" i="16"/>
  <c r="M143" i="16"/>
  <c r="M84" i="16"/>
  <c r="J35" i="16"/>
  <c r="M49" i="16"/>
  <c r="N49" i="16" s="1"/>
  <c r="M1105" i="16"/>
  <c r="M1003" i="16"/>
  <c r="M972" i="16"/>
  <c r="J898" i="16"/>
  <c r="M846" i="16"/>
  <c r="M836" i="16"/>
  <c r="J815" i="16"/>
  <c r="M805" i="16"/>
  <c r="M741" i="16"/>
  <c r="M733" i="16"/>
  <c r="N733" i="16" s="1"/>
  <c r="J676" i="16"/>
  <c r="M665" i="16"/>
  <c r="J646" i="16"/>
  <c r="M638" i="16"/>
  <c r="J628" i="16"/>
  <c r="M623" i="16"/>
  <c r="J603" i="16"/>
  <c r="M598" i="16"/>
  <c r="J594" i="16"/>
  <c r="M580" i="16"/>
  <c r="J575" i="16"/>
  <c r="J570" i="16"/>
  <c r="M565" i="16"/>
  <c r="M561" i="16"/>
  <c r="J556" i="16"/>
  <c r="M546" i="16"/>
  <c r="M537" i="16"/>
  <c r="J532" i="16"/>
  <c r="J522" i="16"/>
  <c r="M508" i="16"/>
  <c r="J493" i="16"/>
  <c r="J474" i="16"/>
  <c r="M464" i="16"/>
  <c r="M460" i="16"/>
  <c r="M455" i="16"/>
  <c r="M450" i="16"/>
  <c r="J446" i="16"/>
  <c r="M441" i="16"/>
  <c r="M431" i="16"/>
  <c r="M420" i="16"/>
  <c r="M415" i="16"/>
  <c r="M401" i="16"/>
  <c r="M392" i="16"/>
  <c r="M387" i="16"/>
  <c r="J383" i="16"/>
  <c r="M378" i="16"/>
  <c r="J373" i="16"/>
  <c r="M358" i="16"/>
  <c r="M352" i="16"/>
  <c r="M347" i="16"/>
  <c r="M343" i="16"/>
  <c r="J338" i="16"/>
  <c r="M323" i="16"/>
  <c r="J318" i="16"/>
  <c r="J314" i="16"/>
  <c r="M304" i="16"/>
  <c r="J290" i="16"/>
  <c r="M276" i="16"/>
  <c r="M266" i="16"/>
  <c r="J262" i="16"/>
  <c r="M255" i="16"/>
  <c r="J251" i="16"/>
  <c r="M246" i="16"/>
  <c r="M241" i="16"/>
  <c r="M232" i="16"/>
  <c r="M221" i="16"/>
  <c r="M217" i="16"/>
  <c r="M212" i="16"/>
  <c r="M203" i="16"/>
  <c r="M198" i="16"/>
  <c r="M183" i="16"/>
  <c r="J174" i="16"/>
  <c r="M164" i="16"/>
  <c r="M159" i="16"/>
  <c r="M148" i="16"/>
  <c r="M137" i="16"/>
  <c r="M133" i="16"/>
  <c r="J128" i="16"/>
  <c r="M116" i="16"/>
  <c r="M110" i="16"/>
  <c r="J106" i="16"/>
  <c r="M100" i="16"/>
  <c r="M95" i="16"/>
  <c r="J90" i="16"/>
  <c r="J84" i="16"/>
  <c r="M79" i="16"/>
  <c r="M73" i="16"/>
  <c r="N73" i="16" s="1"/>
  <c r="M61" i="16"/>
  <c r="M51" i="16"/>
  <c r="M40" i="16"/>
  <c r="M25" i="16"/>
  <c r="M17" i="16"/>
  <c r="M253" i="16"/>
  <c r="M244" i="16"/>
  <c r="J235" i="16"/>
  <c r="M210" i="16"/>
  <c r="M196" i="16"/>
  <c r="M157" i="16"/>
  <c r="M108" i="16"/>
  <c r="M70" i="16"/>
  <c r="J28" i="16"/>
  <c r="M977" i="16"/>
  <c r="M945" i="16"/>
  <c r="J893" i="16"/>
  <c r="M841" i="16"/>
  <c r="M791" i="16"/>
  <c r="N791" i="16" s="1"/>
  <c r="M663" i="16"/>
  <c r="M605" i="16"/>
  <c r="J596" i="16"/>
  <c r="M558" i="16"/>
  <c r="J544" i="16"/>
  <c r="M529" i="16"/>
  <c r="M510" i="16"/>
  <c r="M495" i="16"/>
  <c r="M429" i="16"/>
  <c r="M413" i="16"/>
  <c r="N413" i="16" s="1"/>
  <c r="M399" i="16"/>
  <c r="M380" i="16"/>
  <c r="J316" i="16"/>
  <c r="J1337" i="16"/>
  <c r="J1071" i="16"/>
  <c r="M961" i="16"/>
  <c r="M950" i="16"/>
  <c r="M940" i="16"/>
  <c r="M929" i="16"/>
  <c r="M919" i="16"/>
  <c r="J908" i="16"/>
  <c r="J887" i="16"/>
  <c r="M877" i="16"/>
  <c r="M867" i="16"/>
  <c r="N867" i="16" s="1"/>
  <c r="M856" i="16"/>
  <c r="M795" i="16"/>
  <c r="J785" i="16"/>
  <c r="J775" i="16"/>
  <c r="M712" i="16"/>
  <c r="M703" i="16"/>
  <c r="J686" i="16"/>
  <c r="M680" i="16"/>
  <c r="M670" i="16"/>
  <c r="N670" i="16" s="1"/>
  <c r="J665" i="16"/>
  <c r="M660" i="16"/>
  <c r="M655" i="16"/>
  <c r="M650" i="16"/>
  <c r="J638" i="16"/>
  <c r="M632" i="16"/>
  <c r="M617" i="16"/>
  <c r="M613" i="16"/>
  <c r="M608" i="16"/>
  <c r="N608" i="16" s="1"/>
  <c r="M589" i="16"/>
  <c r="M584" i="16"/>
  <c r="J565" i="16"/>
  <c r="M551" i="16"/>
  <c r="J546" i="16"/>
  <c r="M541" i="16"/>
  <c r="M526" i="16"/>
  <c r="M517" i="16"/>
  <c r="M512" i="16"/>
  <c r="J508" i="16"/>
  <c r="M503" i="16"/>
  <c r="M497" i="16"/>
  <c r="M488" i="16"/>
  <c r="M483" i="16"/>
  <c r="M478" i="16"/>
  <c r="M469" i="16"/>
  <c r="J464" i="16"/>
  <c r="J460" i="16"/>
  <c r="J455" i="16"/>
  <c r="M435" i="16"/>
  <c r="J431" i="16"/>
  <c r="M426" i="16"/>
  <c r="J415" i="16"/>
  <c r="M410" i="16"/>
  <c r="M406" i="16"/>
  <c r="J401" i="16"/>
  <c r="M396" i="16"/>
  <c r="J392" i="16"/>
  <c r="M367" i="16"/>
  <c r="M363" i="16"/>
  <c r="J358" i="16"/>
  <c r="J347" i="16"/>
  <c r="M332" i="16"/>
  <c r="M328" i="16"/>
  <c r="J323" i="16"/>
  <c r="M308" i="16"/>
  <c r="J304" i="16"/>
  <c r="M299" i="16"/>
  <c r="M294" i="16"/>
  <c r="M285" i="16"/>
  <c r="M280" i="16"/>
  <c r="J276" i="16"/>
  <c r="M271" i="16"/>
  <c r="J266" i="16"/>
  <c r="J255" i="16"/>
  <c r="J246" i="16"/>
  <c r="M236" i="16"/>
  <c r="J232" i="16"/>
  <c r="M226" i="16"/>
  <c r="J221" i="16"/>
  <c r="J217" i="16"/>
  <c r="M207" i="16"/>
  <c r="J203" i="16"/>
  <c r="M193" i="16"/>
  <c r="M188" i="16"/>
  <c r="M178" i="16"/>
  <c r="M168" i="16"/>
  <c r="J164" i="16"/>
  <c r="M153" i="16"/>
  <c r="J148" i="16"/>
  <c r="M142" i="16"/>
  <c r="J137" i="16"/>
  <c r="J133" i="16"/>
  <c r="M121" i="16"/>
  <c r="J110" i="16"/>
  <c r="J100" i="16"/>
  <c r="J95" i="16"/>
  <c r="M72" i="16"/>
  <c r="M67" i="16"/>
  <c r="N67" i="16" s="1"/>
  <c r="M55" i="16"/>
  <c r="M45" i="16"/>
  <c r="M34" i="16"/>
  <c r="M29" i="16"/>
  <c r="J17" i="16"/>
  <c r="J331" i="16"/>
  <c r="M224" i="16"/>
  <c r="J167" i="16"/>
  <c r="J872" i="16"/>
  <c r="J683" i="16"/>
  <c r="J520" i="16"/>
  <c r="J472" i="16"/>
  <c r="J424" i="16"/>
  <c r="J335" i="16"/>
  <c r="M897" i="16"/>
  <c r="J866" i="16"/>
  <c r="M845" i="16"/>
  <c r="M740" i="16"/>
  <c r="M675" i="16"/>
  <c r="M669" i="16"/>
  <c r="J655" i="16"/>
  <c r="J650" i="16"/>
  <c r="M645" i="16"/>
  <c r="J632" i="16"/>
  <c r="M627" i="16"/>
  <c r="M622" i="16"/>
  <c r="J617" i="16"/>
  <c r="J613" i="16"/>
  <c r="M602" i="16"/>
  <c r="M597" i="16"/>
  <c r="M593" i="16"/>
  <c r="M579" i="16"/>
  <c r="M574" i="16"/>
  <c r="M569" i="16"/>
  <c r="M560" i="16"/>
  <c r="M555" i="16"/>
  <c r="J541" i="16"/>
  <c r="M536" i="16"/>
  <c r="M531" i="16"/>
  <c r="M521" i="16"/>
  <c r="J517" i="16"/>
  <c r="M492" i="16"/>
  <c r="J488" i="16"/>
  <c r="J478" i="16"/>
  <c r="M473" i="16"/>
  <c r="M449" i="16"/>
  <c r="M445" i="16"/>
  <c r="M440" i="16"/>
  <c r="M419" i="16"/>
  <c r="J396" i="16"/>
  <c r="M386" i="16"/>
  <c r="M382" i="16"/>
  <c r="N382" i="16" s="1"/>
  <c r="M377" i="16"/>
  <c r="M372" i="16"/>
  <c r="J367" i="16"/>
  <c r="M351" i="16"/>
  <c r="M342" i="16"/>
  <c r="M337" i="16"/>
  <c r="N337" i="16" s="1"/>
  <c r="J332" i="16"/>
  <c r="M317" i="16"/>
  <c r="M313" i="16"/>
  <c r="J308" i="16"/>
  <c r="J299" i="16"/>
  <c r="M289" i="16"/>
  <c r="J285" i="16"/>
  <c r="M261" i="16"/>
  <c r="N261" i="16" s="1"/>
  <c r="M250" i="16"/>
  <c r="M240" i="16"/>
  <c r="J236" i="16"/>
  <c r="M211" i="16"/>
  <c r="J207" i="16"/>
  <c r="M197" i="16"/>
  <c r="J193" i="16"/>
  <c r="M182" i="16"/>
  <c r="J178" i="16"/>
  <c r="M173" i="16"/>
  <c r="J168" i="16"/>
  <c r="M158" i="16"/>
  <c r="J153" i="16"/>
  <c r="J142" i="16"/>
  <c r="M127" i="16"/>
  <c r="M115" i="16"/>
  <c r="M105" i="16"/>
  <c r="M89" i="16"/>
  <c r="M83" i="16"/>
  <c r="M78" i="16"/>
  <c r="N78" i="16" s="1"/>
  <c r="M66" i="16"/>
  <c r="M60" i="16"/>
  <c r="M50" i="16"/>
  <c r="J45" i="16"/>
  <c r="M39" i="16"/>
  <c r="J29" i="16"/>
  <c r="M24" i="16"/>
  <c r="M341" i="16"/>
  <c r="J206" i="16"/>
  <c r="M1123" i="16"/>
  <c r="J998" i="16"/>
  <c r="J956" i="16"/>
  <c r="M936" i="16"/>
  <c r="J830" i="16"/>
  <c r="J587" i="16"/>
  <c r="M524" i="16"/>
  <c r="M1418" i="16"/>
  <c r="M1081" i="16"/>
  <c r="N1081" i="16" s="1"/>
  <c r="J1028" i="16"/>
  <c r="M1018" i="16"/>
  <c r="J1009" i="16"/>
  <c r="M907" i="16"/>
  <c r="M886" i="16"/>
  <c r="J761" i="16"/>
  <c r="M718" i="16"/>
  <c r="M702" i="16"/>
  <c r="M693" i="16"/>
  <c r="N693" i="16" s="1"/>
  <c r="M684" i="16"/>
  <c r="M679" i="16"/>
  <c r="M664" i="16"/>
  <c r="M659" i="16"/>
  <c r="M637" i="16"/>
  <c r="J622" i="16"/>
  <c r="M606" i="16"/>
  <c r="J602" i="16"/>
  <c r="J597" i="16"/>
  <c r="J593" i="16"/>
  <c r="M588" i="16"/>
  <c r="M583" i="16"/>
  <c r="J579" i="16"/>
  <c r="J569" i="16"/>
  <c r="M564" i="16"/>
  <c r="M550" i="16"/>
  <c r="M545" i="16"/>
  <c r="M525" i="16"/>
  <c r="J521" i="16"/>
  <c r="M511" i="16"/>
  <c r="M507" i="16"/>
  <c r="M502" i="16"/>
  <c r="M496" i="16"/>
  <c r="J492" i="16"/>
  <c r="M482" i="16"/>
  <c r="J473" i="16"/>
  <c r="M468" i="16"/>
  <c r="M463" i="16"/>
  <c r="M459" i="16"/>
  <c r="N459" i="16" s="1"/>
  <c r="M454" i="16"/>
  <c r="J449" i="16"/>
  <c r="J445" i="16"/>
  <c r="M434" i="16"/>
  <c r="M430" i="16"/>
  <c r="M425" i="16"/>
  <c r="M414" i="16"/>
  <c r="J410" i="16"/>
  <c r="M405" i="16"/>
  <c r="M400" i="16"/>
  <c r="M391" i="16"/>
  <c r="J386" i="16"/>
  <c r="M381" i="16"/>
  <c r="J377" i="16"/>
  <c r="M362" i="16"/>
  <c r="M357" i="16"/>
  <c r="M346" i="16"/>
  <c r="J342" i="16"/>
  <c r="M336" i="16"/>
  <c r="M327" i="16"/>
  <c r="M322" i="16"/>
  <c r="J317" i="16"/>
  <c r="M303" i="16"/>
  <c r="M293" i="16"/>
  <c r="J289" i="16"/>
  <c r="M279" i="16"/>
  <c r="M275" i="16"/>
  <c r="N275" i="16" s="1"/>
  <c r="M270" i="16"/>
  <c r="M265" i="16"/>
  <c r="M254" i="16"/>
  <c r="J250" i="16"/>
  <c r="M245" i="16"/>
  <c r="J240" i="16"/>
  <c r="M231" i="16"/>
  <c r="M225" i="16"/>
  <c r="M220" i="16"/>
  <c r="M216" i="16"/>
  <c r="J211" i="16"/>
  <c r="M202" i="16"/>
  <c r="J197" i="16"/>
  <c r="M187" i="16"/>
  <c r="J182" i="16"/>
  <c r="M163" i="16"/>
  <c r="J158" i="16"/>
  <c r="M147" i="16"/>
  <c r="M136" i="16"/>
  <c r="M132" i="16"/>
  <c r="M120" i="16"/>
  <c r="M109" i="16"/>
  <c r="M99" i="16"/>
  <c r="M94" i="16"/>
  <c r="M77" i="16"/>
  <c r="M71" i="16"/>
  <c r="M54" i="16"/>
  <c r="J50" i="16"/>
  <c r="M33" i="16"/>
  <c r="J24" i="16"/>
  <c r="M335" i="16"/>
  <c r="M215" i="16"/>
  <c r="M162" i="16"/>
  <c r="M103" i="16"/>
  <c r="J914" i="16"/>
  <c r="M506" i="16"/>
  <c r="J448" i="16"/>
  <c r="M361" i="16"/>
  <c r="M1311" i="16"/>
  <c r="J1217" i="16"/>
  <c r="M1048" i="16"/>
  <c r="N1048" i="16" s="1"/>
  <c r="M1038" i="16"/>
  <c r="M989" i="16"/>
  <c r="M978" i="16"/>
  <c r="M738" i="16"/>
  <c r="J692" i="16"/>
  <c r="J679" i="16"/>
  <c r="M674" i="16"/>
  <c r="M668" i="16"/>
  <c r="J664" i="16"/>
  <c r="J659" i="16"/>
  <c r="M654" i="16"/>
  <c r="N654" i="16" s="1"/>
  <c r="M649" i="16"/>
  <c r="M644" i="16"/>
  <c r="N644" i="16" s="1"/>
  <c r="M631" i="16"/>
  <c r="M626" i="16"/>
  <c r="M616" i="16"/>
  <c r="M612" i="16"/>
  <c r="J606" i="16"/>
  <c r="J583" i="16"/>
  <c r="M573" i="16"/>
  <c r="J564" i="16"/>
  <c r="M559" i="16"/>
  <c r="M554" i="16"/>
  <c r="J550" i="16"/>
  <c r="M540" i="16"/>
  <c r="M535" i="16"/>
  <c r="M530" i="16"/>
  <c r="J525" i="16"/>
  <c r="M516" i="16"/>
  <c r="J511" i="16"/>
  <c r="J507" i="16"/>
  <c r="J496" i="16"/>
  <c r="M487" i="16"/>
  <c r="N487" i="16" s="1"/>
  <c r="M477" i="16"/>
  <c r="J463" i="16"/>
  <c r="M458" i="16"/>
  <c r="M439" i="16"/>
  <c r="J434" i="16"/>
  <c r="J430" i="16"/>
  <c r="M418" i="16"/>
  <c r="J414" i="16"/>
  <c r="J400" i="16"/>
  <c r="M395" i="16"/>
  <c r="J381" i="16"/>
  <c r="M371" i="16"/>
  <c r="N371" i="16" s="1"/>
  <c r="M366" i="16"/>
  <c r="J362" i="16"/>
  <c r="M350" i="16"/>
  <c r="J346" i="16"/>
  <c r="M331" i="16"/>
  <c r="J327" i="16"/>
  <c r="M312" i="16"/>
  <c r="M307" i="16"/>
  <c r="J303" i="16"/>
  <c r="M298" i="16"/>
  <c r="J293" i="16"/>
  <c r="M284" i="16"/>
  <c r="J279" i="16"/>
  <c r="M274" i="16"/>
  <c r="J270" i="16"/>
  <c r="M259" i="16"/>
  <c r="M235" i="16"/>
  <c r="J220" i="16"/>
  <c r="M206" i="16"/>
  <c r="M192" i="16"/>
  <c r="J187" i="16"/>
  <c r="M177" i="16"/>
  <c r="M172" i="16"/>
  <c r="M167" i="16"/>
  <c r="M152" i="16"/>
  <c r="J147" i="16"/>
  <c r="M141" i="16"/>
  <c r="J136" i="16"/>
  <c r="M126" i="16"/>
  <c r="J120" i="16"/>
  <c r="M114" i="16"/>
  <c r="M104" i="16"/>
  <c r="N104" i="16" s="1"/>
  <c r="J99" i="16"/>
  <c r="M88" i="16"/>
  <c r="M82" i="16"/>
  <c r="J77" i="16"/>
  <c r="M65" i="16"/>
  <c r="M59" i="16"/>
  <c r="J54" i="16"/>
  <c r="M44" i="16"/>
  <c r="N44" i="16" s="1"/>
  <c r="M38" i="16"/>
  <c r="J33" i="16"/>
  <c r="M28" i="16"/>
  <c r="M1427" i="16"/>
  <c r="M1417" i="16"/>
  <c r="M1089" i="16"/>
  <c r="M1057" i="16"/>
  <c r="J1047" i="16"/>
  <c r="M1008" i="16"/>
  <c r="M999" i="16"/>
  <c r="N999" i="16" s="1"/>
  <c r="M968" i="16"/>
  <c r="N968" i="16" s="1"/>
  <c r="M821" i="16"/>
  <c r="N821" i="16" s="1"/>
  <c r="M811" i="16"/>
  <c r="M801" i="16"/>
  <c r="M760" i="16"/>
  <c r="N760" i="16" s="1"/>
  <c r="M717" i="16"/>
  <c r="M709" i="16"/>
  <c r="M683" i="16"/>
  <c r="J674" i="16"/>
  <c r="J668" i="16"/>
  <c r="M653" i="16"/>
  <c r="J649" i="16"/>
  <c r="M636" i="16"/>
  <c r="N636" i="16" s="1"/>
  <c r="J631" i="16"/>
  <c r="J626" i="16"/>
  <c r="M621" i="16"/>
  <c r="J616" i="16"/>
  <c r="M601" i="16"/>
  <c r="M596" i="16"/>
  <c r="M592" i="16"/>
  <c r="M587" i="16"/>
  <c r="M578" i="16"/>
  <c r="J573" i="16"/>
  <c r="M568" i="16"/>
  <c r="J554" i="16"/>
  <c r="M544" i="16"/>
  <c r="J540" i="16"/>
  <c r="M520" i="16"/>
  <c r="M501" i="16"/>
  <c r="M491" i="16"/>
  <c r="M486" i="16"/>
  <c r="M481" i="16"/>
  <c r="J477" i="16"/>
  <c r="M472" i="16"/>
  <c r="M467" i="16"/>
  <c r="J458" i="16"/>
  <c r="M453" i="16"/>
  <c r="M448" i="16"/>
  <c r="M444" i="16"/>
  <c r="J439" i="16"/>
  <c r="M424" i="16"/>
  <c r="J418" i="16"/>
  <c r="M409" i="16"/>
  <c r="M404" i="16"/>
  <c r="J395" i="16"/>
  <c r="M390" i="16"/>
  <c r="M385" i="16"/>
  <c r="M376" i="16"/>
  <c r="M370" i="16"/>
  <c r="J366" i="16"/>
  <c r="M356" i="16"/>
  <c r="N356" i="16" s="1"/>
  <c r="J350" i="16"/>
  <c r="M321" i="16"/>
  <c r="M316" i="16"/>
  <c r="J312" i="16"/>
  <c r="M288" i="16"/>
  <c r="J274" i="16"/>
  <c r="M264" i="16"/>
  <c r="M249" i="16"/>
  <c r="M239" i="16"/>
  <c r="M230" i="16"/>
  <c r="M201" i="16"/>
  <c r="M181" i="16"/>
  <c r="M93" i="16"/>
  <c r="J59" i="16"/>
  <c r="J967" i="16"/>
  <c r="M924" i="16"/>
  <c r="J820" i="16"/>
  <c r="M780" i="16"/>
  <c r="M678" i="16"/>
  <c r="M658" i="16"/>
  <c r="M635" i="16"/>
  <c r="M582" i="16"/>
  <c r="M563" i="16"/>
  <c r="M549" i="16"/>
  <c r="M534" i="16"/>
  <c r="M515" i="16"/>
  <c r="J501" i="16"/>
  <c r="J491" i="16"/>
  <c r="M462" i="16"/>
  <c r="M433" i="16"/>
  <c r="J409" i="16"/>
  <c r="J385" i="16"/>
  <c r="J370" i="16"/>
  <c r="M345" i="16"/>
  <c r="M326" i="16"/>
  <c r="M1436" i="16"/>
  <c r="J1237" i="16"/>
  <c r="J1132" i="16"/>
  <c r="M1088" i="16"/>
  <c r="M1056" i="16"/>
  <c r="M862" i="16"/>
  <c r="M851" i="16"/>
  <c r="N851" i="16" s="1"/>
  <c r="M800" i="16"/>
  <c r="J790" i="16"/>
  <c r="J745" i="16"/>
  <c r="M698" i="16"/>
  <c r="M673" i="16"/>
  <c r="N673" i="16" s="1"/>
  <c r="M667" i="16"/>
  <c r="M648" i="16"/>
  <c r="M640" i="16"/>
  <c r="J635" i="16"/>
  <c r="M630" i="16"/>
  <c r="N630" i="16" s="1"/>
  <c r="M625" i="16"/>
  <c r="M620" i="16"/>
  <c r="N620" i="16" s="1"/>
  <c r="M615" i="16"/>
  <c r="J611" i="16"/>
  <c r="J605" i="16"/>
  <c r="M600" i="16"/>
  <c r="M591" i="16"/>
  <c r="J582" i="16"/>
  <c r="M577" i="16"/>
  <c r="M572" i="16"/>
  <c r="M567" i="16"/>
  <c r="J558" i="16"/>
  <c r="M553" i="16"/>
  <c r="M539" i="16"/>
  <c r="J534" i="16"/>
  <c r="J529" i="16"/>
  <c r="J510" i="16"/>
  <c r="M485" i="16"/>
  <c r="M476" i="16"/>
  <c r="N476" i="16" s="1"/>
  <c r="M466" i="16"/>
  <c r="J462" i="16"/>
  <c r="M457" i="16"/>
  <c r="M452" i="16"/>
  <c r="M443" i="16"/>
  <c r="M438" i="16"/>
  <c r="N438" i="16" s="1"/>
  <c r="J433" i="16"/>
  <c r="M417" i="16"/>
  <c r="M412" i="16"/>
  <c r="M403" i="16"/>
  <c r="J399" i="16"/>
  <c r="M394" i="16"/>
  <c r="M389" i="16"/>
  <c r="J380" i="16"/>
  <c r="M375" i="16"/>
  <c r="M365" i="16"/>
  <c r="M354" i="16"/>
  <c r="M349" i="16"/>
  <c r="J345" i="16"/>
  <c r="M340" i="16"/>
  <c r="M330" i="16"/>
  <c r="M311" i="16"/>
  <c r="J306" i="16"/>
  <c r="M301" i="16"/>
  <c r="J297" i="16"/>
  <c r="J278" i="16"/>
  <c r="M273" i="16"/>
  <c r="J258" i="16"/>
  <c r="M238" i="16"/>
  <c r="M234" i="16"/>
  <c r="M223" i="16"/>
  <c r="J219" i="16"/>
  <c r="M209" i="16"/>
  <c r="M205" i="16"/>
  <c r="M200" i="16"/>
  <c r="J191" i="16"/>
  <c r="M180" i="16"/>
  <c r="J176" i="16"/>
  <c r="M166" i="16"/>
  <c r="M156" i="16"/>
  <c r="J151" i="16"/>
  <c r="J146" i="16"/>
  <c r="J140" i="16"/>
  <c r="J135" i="16"/>
  <c r="M118" i="16"/>
  <c r="J113" i="16"/>
  <c r="M102" i="16"/>
  <c r="J98" i="16"/>
  <c r="M87" i="16"/>
  <c r="M81" i="16"/>
  <c r="M63" i="16"/>
  <c r="M58" i="16"/>
  <c r="J53" i="16"/>
  <c r="M42" i="16"/>
  <c r="M37" i="16"/>
  <c r="J32" i="16"/>
  <c r="M27" i="16"/>
  <c r="M1189" i="16"/>
  <c r="J1014" i="16"/>
  <c r="M935" i="16"/>
  <c r="N935" i="16" s="1"/>
  <c r="M923" i="16"/>
  <c r="M913" i="16"/>
  <c r="M892" i="16"/>
  <c r="M881" i="16"/>
  <c r="M871" i="16"/>
  <c r="M779" i="16"/>
  <c r="M735" i="16"/>
  <c r="M724" i="16"/>
  <c r="M707" i="16"/>
  <c r="N707" i="16" s="1"/>
  <c r="M682" i="16"/>
  <c r="M677" i="16"/>
  <c r="M672" i="16"/>
  <c r="J667" i="16"/>
  <c r="M662" i="16"/>
  <c r="M657" i="16"/>
  <c r="M652" i="16"/>
  <c r="J640" i="16"/>
  <c r="M629" i="16"/>
  <c r="J625" i="16"/>
  <c r="M619" i="16"/>
  <c r="J615" i="16"/>
  <c r="M595" i="16"/>
  <c r="J591" i="16"/>
  <c r="M586" i="16"/>
  <c r="M562" i="16"/>
  <c r="J553" i="16"/>
  <c r="M548" i="16"/>
  <c r="M543" i="16"/>
  <c r="M523" i="16"/>
  <c r="M519" i="16"/>
  <c r="M514" i="16"/>
  <c r="M505" i="16"/>
  <c r="M500" i="16"/>
  <c r="M494" i="16"/>
  <c r="M490" i="16"/>
  <c r="M480" i="16"/>
  <c r="M475" i="16"/>
  <c r="M471" i="16"/>
  <c r="J466" i="16"/>
  <c r="J457" i="16"/>
  <c r="M447" i="16"/>
  <c r="M428" i="16"/>
  <c r="M369" i="16"/>
  <c r="M325" i="16"/>
  <c r="M315" i="16"/>
  <c r="M248" i="16"/>
  <c r="N248" i="16" s="1"/>
  <c r="J238" i="16"/>
  <c r="M228" i="16"/>
  <c r="J209" i="16"/>
  <c r="J180" i="16"/>
  <c r="M140" i="16"/>
  <c r="M130" i="16"/>
  <c r="N130" i="16" s="1"/>
  <c r="M119" i="16"/>
  <c r="N119" i="16" s="1"/>
  <c r="M334" i="16"/>
  <c r="M170" i="16"/>
  <c r="M161" i="16"/>
  <c r="M151" i="16"/>
  <c r="M107" i="16"/>
  <c r="M437" i="16"/>
  <c r="J403" i="16"/>
  <c r="M48" i="16"/>
  <c r="M283" i="16"/>
  <c r="J253" i="16"/>
  <c r="J215" i="16"/>
  <c r="M47" i="16"/>
  <c r="M135" i="16"/>
  <c r="M92" i="16"/>
  <c r="J412" i="16"/>
  <c r="M302" i="16"/>
  <c r="N302" i="16" s="1"/>
  <c r="M292" i="16"/>
  <c r="J196" i="16"/>
  <c r="J70" i="16"/>
  <c r="J264" i="16"/>
  <c r="M186" i="16"/>
  <c r="J93" i="16"/>
  <c r="M23" i="16"/>
  <c r="N23" i="16" s="1"/>
  <c r="M125" i="16"/>
  <c r="N125" i="16" s="1"/>
  <c r="M69" i="16"/>
  <c r="J102" i="16"/>
  <c r="M320" i="16"/>
  <c r="N320" i="16" s="1"/>
  <c r="J156" i="16"/>
  <c r="M123" i="16"/>
  <c r="M32" i="16"/>
  <c r="J301" i="16"/>
  <c r="J273" i="16"/>
  <c r="J244" i="16"/>
  <c r="J365" i="16"/>
  <c r="J354" i="16"/>
  <c r="J321" i="16"/>
  <c r="M291" i="16"/>
  <c r="J234" i="16"/>
  <c r="J205" i="16"/>
  <c r="M195" i="16"/>
  <c r="M176" i="16"/>
  <c r="M423" i="16"/>
  <c r="N423" i="16" s="1"/>
  <c r="J330" i="16"/>
  <c r="M282" i="16"/>
  <c r="M263" i="16"/>
  <c r="M252" i="16"/>
  <c r="M243" i="16"/>
  <c r="J223" i="16"/>
  <c r="M214" i="16"/>
  <c r="M185" i="16"/>
  <c r="J166" i="16"/>
  <c r="M146" i="16"/>
  <c r="M113" i="16"/>
  <c r="J443" i="16"/>
  <c r="M408" i="16"/>
  <c r="M76" i="16"/>
  <c r="M297" i="16"/>
  <c r="J288" i="16"/>
  <c r="M269" i="16"/>
  <c r="M53" i="16"/>
  <c r="J42" i="16"/>
  <c r="M384" i="16"/>
  <c r="M306" i="16"/>
  <c r="J249" i="16"/>
  <c r="M191" i="16"/>
  <c r="J131" i="16"/>
  <c r="M75" i="16"/>
  <c r="M64" i="16"/>
  <c r="N64" i="16" s="1"/>
  <c r="M611" i="16"/>
  <c r="J394" i="16"/>
  <c r="M360" i="16"/>
  <c r="M287" i="16"/>
  <c r="M278" i="16"/>
  <c r="M268" i="16"/>
  <c r="M258" i="16"/>
  <c r="M219" i="16"/>
  <c r="M171" i="16"/>
  <c r="J162" i="16"/>
  <c r="J108" i="16"/>
  <c r="M98" i="16"/>
  <c r="J63" i="16"/>
  <c r="J87" i="16"/>
  <c r="J224" i="16"/>
  <c r="J567" i="16"/>
  <c r="J171" i="16"/>
  <c r="J524" i="16"/>
  <c r="J298" i="16"/>
  <c r="J192" i="16"/>
  <c r="J265" i="16"/>
  <c r="J588" i="16"/>
  <c r="J173" i="16"/>
  <c r="J627" i="16"/>
  <c r="J55" i="16"/>
  <c r="J435" i="16"/>
  <c r="J680" i="16"/>
  <c r="J116" i="16"/>
  <c r="J450" i="16"/>
  <c r="J578" i="16"/>
  <c r="J427" i="16"/>
  <c r="J786" i="16"/>
  <c r="J393" i="16"/>
  <c r="J1199" i="16"/>
  <c r="J296" i="16"/>
  <c r="J604" i="16"/>
  <c r="J62" i="16"/>
  <c r="J243" i="16"/>
  <c r="J514" i="16"/>
  <c r="J835" i="16"/>
  <c r="J687" i="16"/>
  <c r="J1078" i="16"/>
  <c r="J941" i="16"/>
  <c r="J802" i="16"/>
  <c r="J969" i="16"/>
  <c r="J873" i="16"/>
  <c r="J879" i="16"/>
  <c r="J701" i="16"/>
  <c r="J1084" i="16"/>
  <c r="J986" i="16"/>
  <c r="J824" i="16"/>
  <c r="J1472" i="16"/>
  <c r="J982" i="16"/>
  <c r="J1175" i="16"/>
  <c r="J1432" i="16"/>
  <c r="J1304" i="16"/>
  <c r="J1775" i="16"/>
  <c r="J1400" i="16"/>
  <c r="J1163" i="16"/>
  <c r="M1120" i="16"/>
  <c r="J1420" i="16"/>
  <c r="M1372" i="16"/>
  <c r="J1286" i="16"/>
  <c r="J1444" i="16"/>
  <c r="J1235" i="16"/>
  <c r="J1160" i="16"/>
  <c r="J1388" i="16"/>
  <c r="J1236" i="16"/>
  <c r="J1459" i="16"/>
  <c r="J1689" i="16"/>
  <c r="J1460" i="16"/>
  <c r="J1837" i="16"/>
  <c r="J1790" i="16"/>
  <c r="J1647" i="16"/>
  <c r="J2256" i="16"/>
  <c r="J1701" i="16"/>
  <c r="J2389" i="16"/>
  <c r="J2168" i="16"/>
  <c r="J1748" i="16"/>
  <c r="J1683" i="16"/>
  <c r="J1607" i="16"/>
  <c r="J1862" i="16"/>
  <c r="J1754" i="16"/>
  <c r="J1909" i="16"/>
  <c r="J2110" i="16"/>
  <c r="J1951" i="16"/>
  <c r="J2120" i="16"/>
  <c r="J2551" i="16"/>
  <c r="J1941" i="16"/>
  <c r="J2192" i="16"/>
  <c r="J1952" i="16"/>
  <c r="J2340" i="16"/>
  <c r="J1967" i="16"/>
  <c r="J1978" i="16"/>
  <c r="J1827" i="16"/>
  <c r="J2084" i="16"/>
  <c r="J2009" i="16"/>
  <c r="J1964" i="16"/>
  <c r="M2352" i="16"/>
  <c r="J1934" i="16"/>
  <c r="J2269" i="16"/>
  <c r="J2371" i="16"/>
  <c r="J2209" i="16"/>
  <c r="J2471" i="16"/>
  <c r="J2424" i="16"/>
  <c r="J2253" i="16"/>
  <c r="J2509" i="16"/>
  <c r="J2323" i="16"/>
  <c r="J2280" i="16"/>
  <c r="J2584" i="16"/>
  <c r="J2354" i="16"/>
  <c r="J3596" i="16"/>
  <c r="J2454" i="16"/>
  <c r="J2436" i="16"/>
  <c r="J2605" i="16"/>
  <c r="J2941" i="16"/>
  <c r="J3181" i="16"/>
  <c r="J2818" i="16"/>
  <c r="J2587" i="16"/>
  <c r="J2788" i="16"/>
  <c r="J2720" i="16"/>
  <c r="J2869" i="16"/>
  <c r="J2849" i="16"/>
  <c r="J2887" i="16"/>
  <c r="J2662" i="16"/>
  <c r="J3320" i="16"/>
  <c r="J2964" i="16"/>
  <c r="J2806" i="16"/>
  <c r="J3004" i="16"/>
  <c r="J3215" i="16"/>
  <c r="J2983" i="16"/>
  <c r="J3350" i="16"/>
  <c r="J3149" i="16"/>
  <c r="J2974" i="16"/>
  <c r="J3232" i="16"/>
  <c r="J3116" i="16"/>
  <c r="J3509" i="16"/>
  <c r="J3075" i="16"/>
  <c r="J3253" i="16"/>
  <c r="J3785" i="16"/>
  <c r="J3335" i="16"/>
  <c r="J3057" i="16"/>
  <c r="J3244" i="16"/>
  <c r="J3209" i="16"/>
  <c r="J3503" i="16"/>
  <c r="J3128" i="16"/>
  <c r="J3372" i="16"/>
  <c r="J3855" i="16"/>
  <c r="J3516" i="16"/>
  <c r="J3968" i="16"/>
  <c r="J3506" i="16"/>
  <c r="J3633" i="16"/>
  <c r="J3479" i="16"/>
  <c r="J3925" i="16"/>
  <c r="J3634" i="16"/>
  <c r="J3385" i="16"/>
  <c r="J3588" i="16"/>
  <c r="J4191" i="16"/>
  <c r="M3549" i="16"/>
  <c r="J3450" i="16"/>
  <c r="J4111" i="16"/>
  <c r="J3810" i="16"/>
  <c r="J4312" i="16"/>
  <c r="J3998" i="16"/>
  <c r="J3796" i="16"/>
  <c r="J3982" i="16"/>
  <c r="J3737" i="16"/>
  <c r="J4063" i="16"/>
  <c r="J3782" i="16"/>
  <c r="J3923" i="16"/>
  <c r="J3717" i="16"/>
  <c r="J181" i="16"/>
  <c r="J311" i="16"/>
  <c r="J572" i="16"/>
  <c r="J186" i="16"/>
  <c r="J549" i="16"/>
  <c r="J307" i="16"/>
  <c r="J71" i="16"/>
  <c r="J322" i="16"/>
  <c r="J637" i="16"/>
  <c r="M260" i="16"/>
  <c r="J645" i="16"/>
  <c r="J72" i="16"/>
  <c r="J469" i="16"/>
  <c r="J720" i="16"/>
  <c r="J159" i="16"/>
  <c r="J537" i="16"/>
  <c r="J141" i="16"/>
  <c r="J484" i="16"/>
  <c r="J1052" i="16"/>
  <c r="J402" i="16"/>
  <c r="J138" i="16"/>
  <c r="J310" i="16"/>
  <c r="J610" i="16"/>
  <c r="J74" i="16"/>
  <c r="J268" i="16"/>
  <c r="J543" i="16"/>
  <c r="J840" i="16"/>
  <c r="J740" i="16"/>
  <c r="J1227" i="16"/>
  <c r="J951" i="16"/>
  <c r="J807" i="16"/>
  <c r="J979" i="16"/>
  <c r="J888" i="16"/>
  <c r="J894" i="16"/>
  <c r="J711" i="16"/>
  <c r="J1193" i="16"/>
  <c r="J1016" i="16"/>
  <c r="J834" i="16"/>
  <c r="J1507" i="16"/>
  <c r="J1002" i="16"/>
  <c r="J1184" i="16"/>
  <c r="J1441" i="16"/>
  <c r="J1313" i="16"/>
  <c r="J1080" i="16"/>
  <c r="J1484" i="16"/>
  <c r="J1224" i="16"/>
  <c r="J1172" i="16"/>
  <c r="J1429" i="16"/>
  <c r="J1392" i="16"/>
  <c r="J1291" i="16"/>
  <c r="J1468" i="16"/>
  <c r="J1244" i="16"/>
  <c r="J1188" i="16"/>
  <c r="J1412" i="16"/>
  <c r="J1245" i="16"/>
  <c r="J1499" i="16"/>
  <c r="J1725" i="16"/>
  <c r="J1533" i="16"/>
  <c r="M1950" i="16"/>
  <c r="J1830" i="16"/>
  <c r="J1651" i="16"/>
  <c r="J1496" i="16"/>
  <c r="J1717" i="16"/>
  <c r="J1648" i="16"/>
  <c r="J2448" i="16"/>
  <c r="J1763" i="16"/>
  <c r="M1728" i="16"/>
  <c r="J1616" i="16"/>
  <c r="J1901" i="16"/>
  <c r="J1759" i="16"/>
  <c r="J1914" i="16"/>
  <c r="J2139" i="16"/>
  <c r="J1961" i="16"/>
  <c r="J2140" i="16"/>
  <c r="J1791" i="16"/>
  <c r="J1946" i="16"/>
  <c r="J2213" i="16"/>
  <c r="J1987" i="16"/>
  <c r="J2427" i="16"/>
  <c r="J1972" i="16"/>
  <c r="J1993" i="16"/>
  <c r="J1842" i="16"/>
  <c r="J2108" i="16"/>
  <c r="J2019" i="16"/>
  <c r="J1984" i="16"/>
  <c r="J2557" i="16"/>
  <c r="J1944" i="16"/>
  <c r="J2318" i="16"/>
  <c r="J2380" i="16"/>
  <c r="J2233" i="16"/>
  <c r="J2504" i="16"/>
  <c r="J2433" i="16"/>
  <c r="J2258" i="16"/>
  <c r="J2518" i="16"/>
  <c r="M2333" i="16"/>
  <c r="J2334" i="16"/>
  <c r="J2674" i="16"/>
  <c r="J2374" i="16"/>
  <c r="J2207" i="16"/>
  <c r="J2483" i="16"/>
  <c r="J2445" i="16"/>
  <c r="J2644" i="16"/>
  <c r="J2973" i="16"/>
  <c r="J3202" i="16"/>
  <c r="J2823" i="16"/>
  <c r="J2602" i="16"/>
  <c r="J2848" i="16"/>
  <c r="J2725" i="16"/>
  <c r="J2875" i="16"/>
  <c r="J2854" i="16"/>
  <c r="J2893" i="16"/>
  <c r="J2671" i="16"/>
  <c r="J2614" i="16"/>
  <c r="J2979" i="16"/>
  <c r="J2821" i="16"/>
  <c r="J3015" i="16"/>
  <c r="J3240" i="16"/>
  <c r="J3036" i="16"/>
  <c r="J3557" i="16"/>
  <c r="J3176" i="16"/>
  <c r="J3012" i="16"/>
  <c r="J3242" i="16"/>
  <c r="J3212" i="16"/>
  <c r="J3610" i="16"/>
  <c r="J3107" i="16"/>
  <c r="J3268" i="16"/>
  <c r="J2961" i="16"/>
  <c r="J3353" i="16"/>
  <c r="J3081" i="16"/>
  <c r="J3254" i="16"/>
  <c r="J3214" i="16"/>
  <c r="J3512" i="16"/>
  <c r="J3143" i="16"/>
  <c r="J3412" i="16"/>
  <c r="J3302" i="16"/>
  <c r="J3526" i="16"/>
  <c r="J3986" i="16"/>
  <c r="J3522" i="16"/>
  <c r="M3668" i="16"/>
  <c r="J3507" i="16"/>
  <c r="J3942" i="16"/>
  <c r="J3643" i="16"/>
  <c r="J3404" i="16"/>
  <c r="J3608" i="16"/>
  <c r="J3487" i="16"/>
  <c r="J3565" i="16"/>
  <c r="M3465" i="16"/>
  <c r="J4155" i="16"/>
  <c r="J3830" i="16"/>
  <c r="J4377" i="16"/>
  <c r="J4004" i="16"/>
  <c r="J3805" i="16"/>
  <c r="J4024" i="16"/>
  <c r="J3746" i="16"/>
  <c r="J4075" i="16"/>
  <c r="J3797" i="16"/>
  <c r="J3960" i="16"/>
  <c r="J3738" i="16"/>
  <c r="J4000" i="16"/>
  <c r="J3807" i="16"/>
  <c r="J3940" i="16"/>
  <c r="J3828" i="16"/>
  <c r="J4051" i="16"/>
  <c r="J3748" i="16"/>
  <c r="J3930" i="16"/>
  <c r="J4208" i="16"/>
  <c r="J4121" i="16"/>
  <c r="J4660" i="16"/>
  <c r="J4296" i="16"/>
  <c r="J4107" i="16"/>
  <c r="J200" i="16"/>
  <c r="J389" i="16"/>
  <c r="J577" i="16"/>
  <c r="M229" i="16"/>
  <c r="J563" i="16"/>
  <c r="J516" i="16"/>
  <c r="J94" i="16"/>
  <c r="J336" i="16"/>
  <c r="J684" i="16"/>
  <c r="J313" i="16"/>
  <c r="J669" i="16"/>
  <c r="J121" i="16"/>
  <c r="J483" i="16"/>
  <c r="J751" i="16"/>
  <c r="J183" i="16"/>
  <c r="J561" i="16"/>
  <c r="J177" i="16"/>
  <c r="J489" i="16"/>
  <c r="J165" i="16"/>
  <c r="J442" i="16"/>
  <c r="J160" i="16"/>
  <c r="J319" i="16"/>
  <c r="J634" i="16"/>
  <c r="J101" i="16"/>
  <c r="J282" i="16"/>
  <c r="J548" i="16"/>
  <c r="J849" i="16"/>
  <c r="J795" i="16"/>
  <c r="J698" i="16"/>
  <c r="J962" i="16"/>
  <c r="J822" i="16"/>
  <c r="J990" i="16"/>
  <c r="J899" i="16"/>
  <c r="J921" i="16"/>
  <c r="J716" i="16"/>
  <c r="J1492" i="16"/>
  <c r="J1085" i="16"/>
  <c r="J839" i="16"/>
  <c r="J1745" i="16"/>
  <c r="J1007" i="16"/>
  <c r="J1208" i="16"/>
  <c r="J1482" i="16"/>
  <c r="J1318" i="16"/>
  <c r="J1125" i="16"/>
  <c r="J1516" i="16"/>
  <c r="J1319" i="16"/>
  <c r="J1181" i="16"/>
  <c r="J1477" i="16"/>
  <c r="J1487" i="16"/>
  <c r="J1301" i="16"/>
  <c r="J1573" i="16"/>
  <c r="J1321" i="16"/>
  <c r="J1212" i="16"/>
  <c r="J1445" i="16"/>
  <c r="J1250" i="16"/>
  <c r="J1504" i="16"/>
  <c r="J1730" i="16"/>
  <c r="J1561" i="16"/>
  <c r="J1480" i="16"/>
  <c r="M1852" i="16"/>
  <c r="J1666" i="16"/>
  <c r="J1501" i="16"/>
  <c r="J1742" i="16"/>
  <c r="J1682" i="16"/>
  <c r="J1457" i="16"/>
  <c r="J1773" i="16"/>
  <c r="J1733" i="16"/>
  <c r="J1630" i="16"/>
  <c r="J2005" i="16"/>
  <c r="J1787" i="16"/>
  <c r="J1924" i="16"/>
  <c r="J2158" i="16"/>
  <c r="J1976" i="16"/>
  <c r="J2149" i="16"/>
  <c r="J1806" i="16"/>
  <c r="J2022" i="16"/>
  <c r="J2330" i="16"/>
  <c r="J1992" i="16"/>
  <c r="J1792" i="16"/>
  <c r="J2043" i="16"/>
  <c r="J2013" i="16"/>
  <c r="J1912" i="16"/>
  <c r="J2113" i="16"/>
  <c r="J2039" i="16"/>
  <c r="J1989" i="16"/>
  <c r="J1794" i="16"/>
  <c r="J1969" i="16"/>
  <c r="J2362" i="16"/>
  <c r="J2418" i="16"/>
  <c r="J2262" i="16"/>
  <c r="J2527" i="16"/>
  <c r="J2494" i="16"/>
  <c r="J2284" i="16"/>
  <c r="J2533" i="16"/>
  <c r="J2353" i="16"/>
  <c r="J2369" i="16"/>
  <c r="J2716" i="16"/>
  <c r="J2412" i="16"/>
  <c r="J2212" i="16"/>
  <c r="J2501" i="16"/>
  <c r="J2474" i="16"/>
  <c r="J2668" i="16"/>
  <c r="J2992" i="16"/>
  <c r="J3272" i="16"/>
  <c r="J2833" i="16"/>
  <c r="J2612" i="16"/>
  <c r="J2853" i="16"/>
  <c r="J2744" i="16"/>
  <c r="J2886" i="16"/>
  <c r="J2881" i="16"/>
  <c r="J2898" i="16"/>
  <c r="J2755" i="16"/>
  <c r="J2638" i="16"/>
  <c r="J2988" i="16"/>
  <c r="J2836" i="16"/>
  <c r="J3030" i="16"/>
  <c r="J3260" i="16"/>
  <c r="J3063" i="16"/>
  <c r="J3576" i="16"/>
  <c r="J3201" i="16"/>
  <c r="J3027" i="16"/>
  <c r="J3257" i="16"/>
  <c r="J3233" i="16"/>
  <c r="J3630" i="16"/>
  <c r="J3126" i="16"/>
  <c r="J3278" i="16"/>
  <c r="J2991" i="16"/>
  <c r="J3374" i="16"/>
  <c r="J3091" i="16"/>
  <c r="J3269" i="16"/>
  <c r="J3239" i="16"/>
  <c r="J3521" i="16"/>
  <c r="J3230" i="16"/>
  <c r="J3421" i="16"/>
  <c r="J3356" i="16"/>
  <c r="J3536" i="16"/>
  <c r="J4016" i="16"/>
  <c r="J3553" i="16"/>
  <c r="J3676" i="16"/>
  <c r="J3563" i="16"/>
  <c r="J3980" i="16"/>
  <c r="J3815" i="16"/>
  <c r="J3410" i="16"/>
  <c r="J3619" i="16"/>
  <c r="J3644" i="16"/>
  <c r="J3609" i="16"/>
  <c r="J3482" i="16"/>
  <c r="J4163" i="16"/>
  <c r="J3851" i="16"/>
  <c r="J3836" i="16"/>
  <c r="M4010" i="16"/>
  <c r="J3811" i="16"/>
  <c r="J4042" i="16"/>
  <c r="J3787" i="16"/>
  <c r="J4125" i="16"/>
  <c r="J3806" i="16"/>
  <c r="J3983" i="16"/>
  <c r="J3767" i="16"/>
  <c r="J4006" i="16"/>
  <c r="J3813" i="16"/>
  <c r="J210" i="16"/>
  <c r="J375" i="16"/>
  <c r="J600" i="16"/>
  <c r="J269" i="16"/>
  <c r="J658" i="16"/>
  <c r="J530" i="16"/>
  <c r="J109" i="16"/>
  <c r="J357" i="16"/>
  <c r="J729" i="16"/>
  <c r="J351" i="16"/>
  <c r="J675" i="16"/>
  <c r="J188" i="16"/>
  <c r="J497" i="16"/>
  <c r="J1029" i="16"/>
  <c r="J198" i="16"/>
  <c r="J580" i="16"/>
  <c r="J46" i="16"/>
  <c r="J498" i="16"/>
  <c r="J184" i="16"/>
  <c r="J456" i="16"/>
  <c r="M85" i="16"/>
  <c r="J339" i="16"/>
  <c r="J647" i="16"/>
  <c r="J149" i="16"/>
  <c r="J325" i="16"/>
  <c r="J586" i="16"/>
  <c r="J855" i="16"/>
  <c r="J871" i="16"/>
  <c r="J714" i="16"/>
  <c r="J978" i="16"/>
  <c r="J837" i="16"/>
  <c r="J1019" i="16"/>
  <c r="J909" i="16"/>
  <c r="J931" i="16"/>
  <c r="J726" i="16"/>
  <c r="J1814" i="16"/>
  <c r="J1194" i="16"/>
  <c r="J860" i="16"/>
  <c r="J744" i="16"/>
  <c r="J1012" i="16"/>
  <c r="J1260" i="16"/>
  <c r="J1695" i="16"/>
  <c r="J1342" i="16"/>
  <c r="J1134" i="16"/>
  <c r="J1530" i="16"/>
  <c r="J1357" i="16"/>
  <c r="J1248" i="16"/>
  <c r="J1486" i="16"/>
  <c r="J1572" i="16"/>
  <c r="J1306" i="16"/>
  <c r="J1589" i="16"/>
  <c r="J1330" i="16"/>
  <c r="J1221" i="16"/>
  <c r="J1489" i="16"/>
  <c r="J1259" i="16"/>
  <c r="J1513" i="16"/>
  <c r="J1735" i="16"/>
  <c r="J1566" i="16"/>
  <c r="J1490" i="16"/>
  <c r="J1897" i="16"/>
  <c r="J1686" i="16"/>
  <c r="J1520" i="16"/>
  <c r="J1747" i="16"/>
  <c r="J1692" i="16"/>
  <c r="J1462" i="16"/>
  <c r="J1785" i="16"/>
  <c r="J1758" i="16"/>
  <c r="J1663" i="16"/>
  <c r="J2015" i="16"/>
  <c r="J1813" i="16"/>
  <c r="J1935" i="16"/>
  <c r="J2163" i="16"/>
  <c r="J1986" i="16"/>
  <c r="J2159" i="16"/>
  <c r="J1816" i="16"/>
  <c r="J2047" i="16"/>
  <c r="J2451" i="16"/>
  <c r="J2002" i="16"/>
  <c r="J1807" i="16"/>
  <c r="J2053" i="16"/>
  <c r="J2018" i="16"/>
  <c r="J1917" i="16"/>
  <c r="J2122" i="16"/>
  <c r="J2049" i="16"/>
  <c r="J1999" i="16"/>
  <c r="J1804" i="16"/>
  <c r="J2010" i="16"/>
  <c r="J2653" i="16"/>
  <c r="J2446" i="16"/>
  <c r="M2267" i="16"/>
  <c r="J2679" i="16"/>
  <c r="J2647" i="16"/>
  <c r="M2289" i="16"/>
  <c r="J2566" i="16"/>
  <c r="J2401" i="16"/>
  <c r="J2383" i="16"/>
  <c r="J2812" i="16"/>
  <c r="J2421" i="16"/>
  <c r="J2226" i="16"/>
  <c r="J2515" i="16"/>
  <c r="J2521" i="16"/>
  <c r="J2683" i="16"/>
  <c r="J3022" i="16"/>
  <c r="J3358" i="16"/>
  <c r="J2838" i="16"/>
  <c r="J2665" i="16"/>
  <c r="J2907" i="16"/>
  <c r="J2764" i="16"/>
  <c r="J2892" i="16"/>
  <c r="J2931" i="16"/>
  <c r="J2914" i="16"/>
  <c r="J2920" i="16"/>
  <c r="J2677" i="16"/>
  <c r="J3000" i="16"/>
  <c r="J2860" i="16"/>
  <c r="J3072" i="16"/>
  <c r="J3265" i="16"/>
  <c r="J3078" i="16"/>
  <c r="J3595" i="16"/>
  <c r="J3251" i="16"/>
  <c r="J3048" i="16"/>
  <c r="J3296" i="16"/>
  <c r="J3290" i="16"/>
  <c r="J3641" i="16"/>
  <c r="J3146" i="16"/>
  <c r="J3310" i="16"/>
  <c r="J3034" i="16"/>
  <c r="J3439" i="16"/>
  <c r="J3122" i="16"/>
  <c r="J3292" i="16"/>
  <c r="J3264" i="16"/>
  <c r="J4284" i="16"/>
  <c r="J3245" i="16"/>
  <c r="J3483" i="16"/>
  <c r="J3368" i="16"/>
  <c r="J3541" i="16"/>
  <c r="J3291" i="16"/>
  <c r="J3577" i="16"/>
  <c r="J239" i="16"/>
  <c r="J37" i="16"/>
  <c r="J648" i="16"/>
  <c r="J283" i="16"/>
  <c r="J663" i="16"/>
  <c r="J535" i="16"/>
  <c r="J132" i="16"/>
  <c r="J391" i="16"/>
  <c r="J404" i="16"/>
  <c r="J372" i="16"/>
  <c r="J730" i="16"/>
  <c r="J226" i="16"/>
  <c r="J503" i="16"/>
  <c r="J1894" i="16"/>
  <c r="J212" i="16"/>
  <c r="J598" i="16"/>
  <c r="J143" i="16"/>
  <c r="J504" i="16"/>
  <c r="J204" i="16"/>
  <c r="J465" i="16"/>
  <c r="J97" i="16"/>
  <c r="J374" i="16"/>
  <c r="J755" i="16"/>
  <c r="J233" i="16"/>
  <c r="J334" i="16"/>
  <c r="J657" i="16"/>
  <c r="J861" i="16"/>
  <c r="J892" i="16"/>
  <c r="J735" i="16"/>
  <c r="J989" i="16"/>
  <c r="J852" i="16"/>
  <c r="J1024" i="16"/>
  <c r="J915" i="16"/>
  <c r="J948" i="16"/>
  <c r="J737" i="16"/>
  <c r="J690" i="16"/>
  <c r="J1413" i="16"/>
  <c r="J885" i="16"/>
  <c r="J789" i="16"/>
  <c r="J1027" i="16"/>
  <c r="J1274" i="16"/>
  <c r="J1061" i="16"/>
  <c r="J1356" i="16"/>
  <c r="J1139" i="16"/>
  <c r="J1613" i="16"/>
  <c r="J1362" i="16"/>
  <c r="J1257" i="16"/>
  <c r="J1580" i="16"/>
  <c r="J1122" i="16"/>
  <c r="J1315" i="16"/>
  <c r="J1617" i="16"/>
  <c r="J1335" i="16"/>
  <c r="J1226" i="16"/>
  <c r="J1542" i="16"/>
  <c r="J1273" i="16"/>
  <c r="J1560" i="16"/>
  <c r="J1750" i="16"/>
  <c r="J1646" i="16"/>
  <c r="J1495" i="16"/>
  <c r="J2457" i="16"/>
  <c r="J1691" i="16"/>
  <c r="J1525" i="16"/>
  <c r="J1762" i="16"/>
  <c r="J1707" i="16"/>
  <c r="J1563" i="16"/>
  <c r="J1891" i="16"/>
  <c r="J1892" i="16"/>
  <c r="J1678" i="16"/>
  <c r="J1493" i="16"/>
  <c r="J1869" i="16"/>
  <c r="J1955" i="16"/>
  <c r="J2204" i="16"/>
  <c r="J1996" i="16"/>
  <c r="J2187" i="16"/>
  <c r="J1825" i="16"/>
  <c r="J2052" i="16"/>
  <c r="J2486" i="16"/>
  <c r="J2027" i="16"/>
  <c r="J1826" i="16"/>
  <c r="J2078" i="16"/>
  <c r="J2028" i="16"/>
  <c r="J1958" i="16"/>
  <c r="J2137" i="16"/>
  <c r="J2059" i="16"/>
  <c r="J2004" i="16"/>
  <c r="J1819" i="16"/>
  <c r="J2050" i="16"/>
  <c r="J2575" i="16"/>
  <c r="J2465" i="16"/>
  <c r="J2278" i="16"/>
  <c r="J2200" i="16"/>
  <c r="J2704" i="16"/>
  <c r="J2294" i="16"/>
  <c r="J2623" i="16"/>
  <c r="J2439" i="16"/>
  <c r="J2392" i="16"/>
  <c r="J2883" i="16"/>
  <c r="J2468" i="16"/>
  <c r="M2245" i="16"/>
  <c r="J2905" i="16"/>
  <c r="J2530" i="16"/>
  <c r="J2861" i="16"/>
  <c r="J3031" i="16"/>
  <c r="J2626" i="16"/>
  <c r="J2863" i="16"/>
  <c r="J2675" i="16"/>
  <c r="J2944" i="16"/>
  <c r="J2794" i="16"/>
  <c r="J2953" i="16"/>
  <c r="J2938" i="16"/>
  <c r="J2925" i="16"/>
  <c r="J3125" i="16"/>
  <c r="J2692" i="16"/>
  <c r="J3106" i="16"/>
  <c r="J2871" i="16"/>
  <c r="J3087" i="16"/>
  <c r="J3376" i="16"/>
  <c r="J3104" i="16"/>
  <c r="J4238" i="16"/>
  <c r="J3276" i="16"/>
  <c r="J3055" i="16"/>
  <c r="J3308" i="16"/>
  <c r="J3321" i="16"/>
  <c r="J3749" i="16"/>
  <c r="J3151" i="16"/>
  <c r="M3367" i="16"/>
  <c r="J3061" i="16"/>
  <c r="J3445" i="16"/>
  <c r="J3127" i="16"/>
  <c r="J3299" i="16"/>
  <c r="M3280" i="16"/>
  <c r="J2967" i="16"/>
  <c r="J3287" i="16"/>
  <c r="J3540" i="16"/>
  <c r="J3373" i="16"/>
  <c r="J3581" i="16"/>
  <c r="J3317" i="16"/>
  <c r="J3622" i="16"/>
  <c r="J3840" i="16"/>
  <c r="J3587" i="16"/>
  <c r="J4134" i="16"/>
  <c r="J3888" i="16"/>
  <c r="J3480" i="16"/>
  <c r="M3653" i="16"/>
  <c r="J3740" i="16"/>
  <c r="J3709" i="16"/>
  <c r="J3590" i="16"/>
  <c r="J4326" i="16"/>
  <c r="J3884" i="16"/>
  <c r="J3867" i="16"/>
  <c r="J4068" i="16"/>
  <c r="J3831" i="16"/>
  <c r="J4130" i="16"/>
  <c r="M3869" i="16"/>
  <c r="J4474" i="16"/>
  <c r="J3822" i="16"/>
  <c r="J349" i="16"/>
  <c r="J341" i="16"/>
  <c r="J850" i="16"/>
  <c r="J292" i="16"/>
  <c r="J678" i="16"/>
  <c r="J559" i="16"/>
  <c r="J163" i="16"/>
  <c r="J405" i="16"/>
  <c r="J39" i="16"/>
  <c r="J419" i="16"/>
  <c r="J750" i="16"/>
  <c r="J271" i="16"/>
  <c r="J512" i="16"/>
  <c r="J376" i="16"/>
  <c r="J623" i="16"/>
  <c r="J154" i="16"/>
  <c r="J518" i="16"/>
  <c r="J213" i="16"/>
  <c r="J547" i="16"/>
  <c r="J112" i="16"/>
  <c r="J422" i="16"/>
  <c r="J766" i="16"/>
  <c r="J69" i="16"/>
  <c r="J360" i="16"/>
  <c r="J662" i="16"/>
  <c r="J876" i="16"/>
  <c r="J897" i="16"/>
  <c r="J741" i="16"/>
  <c r="J1057" i="16"/>
  <c r="J857" i="16"/>
  <c r="J1039" i="16"/>
  <c r="J1010" i="16"/>
  <c r="J975" i="16"/>
  <c r="J813" i="16"/>
  <c r="J732" i="16"/>
  <c r="J696" i="16"/>
  <c r="J906" i="16"/>
  <c r="J819" i="16"/>
  <c r="J1069" i="16"/>
  <c r="J1279" i="16"/>
  <c r="J1148" i="16"/>
  <c r="J1376" i="16"/>
  <c r="J1200" i="16"/>
  <c r="J1710" i="16"/>
  <c r="J1371" i="16"/>
  <c r="J1262" i="16"/>
  <c r="J1087" i="16"/>
  <c r="J1173" i="16"/>
  <c r="J1344" i="16"/>
  <c r="J1843" i="16"/>
  <c r="J1469" i="16"/>
  <c r="J1292" i="16"/>
  <c r="J1802" i="16"/>
  <c r="J1336" i="16"/>
  <c r="J1598" i="16"/>
  <c r="J1760" i="16"/>
  <c r="J1665" i="16"/>
  <c r="J1519" i="16"/>
  <c r="J1510" i="16"/>
  <c r="J1706" i="16"/>
  <c r="J1539" i="16"/>
  <c r="J1772" i="16"/>
  <c r="J1757" i="16"/>
  <c r="J1634" i="16"/>
  <c r="J2036" i="16"/>
  <c r="J2025" i="16"/>
  <c r="J1698" i="16"/>
  <c r="J1498" i="16"/>
  <c r="J2016" i="16"/>
  <c r="J1960" i="16"/>
  <c r="J2271" i="16"/>
  <c r="J2001" i="16"/>
  <c r="J2198" i="16"/>
  <c r="J1840" i="16"/>
  <c r="J2062" i="16"/>
  <c r="J2516" i="16"/>
  <c r="J2032" i="16"/>
  <c r="J1841" i="16"/>
  <c r="J2088" i="16"/>
  <c r="J2033" i="16"/>
  <c r="J1963" i="16"/>
  <c r="J2142" i="16"/>
  <c r="J2064" i="16"/>
  <c r="J2070" i="16"/>
  <c r="J1834" i="16"/>
  <c r="J2055" i="16"/>
  <c r="J2581" i="16"/>
  <c r="J2503" i="16"/>
  <c r="J2283" i="16"/>
  <c r="J2219" i="16"/>
  <c r="J3073" i="16"/>
  <c r="J2303" i="16"/>
  <c r="J2723" i="16"/>
  <c r="J2477" i="16"/>
  <c r="M2411" i="16"/>
  <c r="J3241" i="16"/>
  <c r="J2478" i="16"/>
  <c r="J2255" i="16"/>
  <c r="J3054" i="16"/>
  <c r="J2545" i="16"/>
  <c r="J2867" i="16"/>
  <c r="J3345" i="16"/>
  <c r="J2650" i="16"/>
  <c r="J2929" i="16"/>
  <c r="J2680" i="16"/>
  <c r="J3150" i="16"/>
  <c r="J2804" i="16"/>
  <c r="J3045" i="16"/>
  <c r="J2962" i="16"/>
  <c r="J2946" i="16"/>
  <c r="J3154" i="16"/>
  <c r="J2707" i="16"/>
  <c r="J2590" i="16"/>
  <c r="J2877" i="16"/>
  <c r="M3093" i="16"/>
  <c r="J3391" i="16"/>
  <c r="J3119" i="16"/>
  <c r="J2994" i="16"/>
  <c r="J3332" i="16"/>
  <c r="J3084" i="16"/>
  <c r="J3393" i="16"/>
  <c r="J3334" i="16"/>
  <c r="J3921" i="16"/>
  <c r="J3166" i="16"/>
  <c r="J3430" i="16"/>
  <c r="J3097" i="16"/>
  <c r="J3501" i="16"/>
  <c r="J3142" i="16"/>
  <c r="J3305" i="16"/>
  <c r="J3329" i="16"/>
  <c r="J3010" i="16"/>
  <c r="J3349" i="16"/>
  <c r="J3561" i="16"/>
  <c r="J3407" i="16"/>
  <c r="J3592" i="16"/>
  <c r="J3322" i="16"/>
  <c r="J3657" i="16"/>
  <c r="M3905" i="16"/>
  <c r="J3607" i="16"/>
  <c r="J3497" i="16"/>
  <c r="J3952" i="16"/>
  <c r="J3528" i="16"/>
  <c r="J3659" i="16"/>
  <c r="J3755" i="16"/>
  <c r="J3725" i="16"/>
  <c r="J3645" i="16"/>
  <c r="J4408" i="16"/>
  <c r="J3911" i="16"/>
  <c r="J3874" i="16"/>
  <c r="J4074" i="16"/>
  <c r="J3852" i="16"/>
  <c r="J4158" i="16"/>
  <c r="J3875" i="16"/>
  <c r="J4556" i="16"/>
  <c r="J3832" i="16"/>
  <c r="J417" i="16"/>
  <c r="J58" i="16"/>
  <c r="J903" i="16"/>
  <c r="J326" i="16"/>
  <c r="J601" i="16"/>
  <c r="J612" i="16"/>
  <c r="J202" i="16"/>
  <c r="J425" i="16"/>
  <c r="J60" i="16"/>
  <c r="J440" i="16"/>
  <c r="J390" i="16"/>
  <c r="J280" i="16"/>
  <c r="J526" i="16"/>
  <c r="J592" i="16"/>
  <c r="J343" i="16"/>
  <c r="J1161" i="16"/>
  <c r="J169" i="16"/>
  <c r="J527" i="16"/>
  <c r="J222" i="16"/>
  <c r="J624" i="16"/>
  <c r="J129" i="16"/>
  <c r="M499" i="16"/>
  <c r="J984" i="16"/>
  <c r="J75" i="16"/>
  <c r="J369" i="16"/>
  <c r="J672" i="16"/>
  <c r="J902" i="16"/>
  <c r="J913" i="16"/>
  <c r="J780" i="16"/>
  <c r="J1133" i="16"/>
  <c r="J878" i="16"/>
  <c r="J1360" i="16"/>
  <c r="J1030" i="16"/>
  <c r="J1020" i="16"/>
  <c r="J828" i="16"/>
  <c r="J753" i="16"/>
  <c r="J702" i="16"/>
  <c r="J933" i="16"/>
  <c r="J870" i="16"/>
  <c r="J1103" i="16"/>
  <c r="J1288" i="16"/>
  <c r="J1157" i="16"/>
  <c r="J1385" i="16"/>
  <c r="J1233" i="16"/>
  <c r="J1062" i="16"/>
  <c r="J1377" i="16"/>
  <c r="J1276" i="16"/>
  <c r="J1092" i="16"/>
  <c r="J1182" i="16"/>
  <c r="J1373" i="16"/>
  <c r="J2124" i="16"/>
  <c r="J1479" i="16"/>
  <c r="J1316" i="16"/>
  <c r="J1822" i="16"/>
  <c r="J1403" i="16"/>
  <c r="J1622" i="16"/>
  <c r="J1815" i="16"/>
  <c r="J1675" i="16"/>
  <c r="J1524" i="16"/>
  <c r="J1534" i="16"/>
  <c r="J1722" i="16"/>
  <c r="J1548" i="16"/>
  <c r="J1810" i="16"/>
  <c r="J1798" i="16"/>
  <c r="J1662" i="16"/>
  <c r="J2100" i="16"/>
  <c r="J2101" i="16"/>
  <c r="J1703" i="16"/>
  <c r="J1517" i="16"/>
  <c r="J2134" i="16"/>
  <c r="J1970" i="16"/>
  <c r="J2287" i="16"/>
  <c r="J2067" i="16"/>
  <c r="J2227" i="16"/>
  <c r="J1860" i="16"/>
  <c r="J2102" i="16"/>
  <c r="J1781" i="16"/>
  <c r="M2042" i="16"/>
  <c r="J1886" i="16"/>
  <c r="J2184" i="16"/>
  <c r="J2038" i="16"/>
  <c r="J1973" i="16"/>
  <c r="J2175" i="16"/>
  <c r="J2128" i="16"/>
  <c r="J2085" i="16"/>
  <c r="J1858" i="16"/>
  <c r="J2065" i="16"/>
  <c r="J2786" i="16"/>
  <c r="J2512" i="16"/>
  <c r="J2298" i="16"/>
  <c r="J2268" i="16"/>
  <c r="J3191" i="16"/>
  <c r="J2327" i="16"/>
  <c r="J2689" i="16"/>
  <c r="J2524" i="16"/>
  <c r="J2430" i="16"/>
  <c r="J2250" i="16"/>
  <c r="J2549" i="16"/>
  <c r="J2281" i="16"/>
  <c r="J2310" i="16"/>
  <c r="J2569" i="16"/>
  <c r="J2872" i="16"/>
  <c r="J2857" i="16"/>
  <c r="J2660" i="16"/>
  <c r="J2943" i="16"/>
  <c r="J2690" i="16"/>
  <c r="J3252" i="16"/>
  <c r="J2809" i="16"/>
  <c r="J3456" i="16"/>
  <c r="J3114" i="16"/>
  <c r="J3164" i="16"/>
  <c r="J3197" i="16"/>
  <c r="J2751" i="16"/>
  <c r="J2609" i="16"/>
  <c r="J2889" i="16"/>
  <c r="J3138" i="16"/>
  <c r="J3405" i="16"/>
  <c r="J3129" i="16"/>
  <c r="J3006" i="16"/>
  <c r="J3344" i="16"/>
  <c r="J3089" i="16"/>
  <c r="J3931" i="16"/>
  <c r="J3346" i="16"/>
  <c r="J4003" i="16"/>
  <c r="J3173" i="16"/>
  <c r="J3438" i="16"/>
  <c r="J3102" i="16"/>
  <c r="J3530" i="16"/>
  <c r="J3152" i="16"/>
  <c r="J3323" i="16"/>
  <c r="J3361" i="16"/>
  <c r="J3025" i="16"/>
  <c r="J3390" i="16"/>
  <c r="J3580" i="16"/>
  <c r="J3417" i="16"/>
  <c r="J3601" i="16"/>
  <c r="J3337" i="16"/>
  <c r="J3894" i="16"/>
  <c r="J3915" i="16"/>
  <c r="J3623" i="16"/>
  <c r="J3513" i="16"/>
  <c r="J4009" i="16"/>
  <c r="J3533" i="16"/>
  <c r="J3678" i="16"/>
  <c r="J3764" i="16"/>
  <c r="J3799" i="16"/>
  <c r="J3649" i="16"/>
  <c r="J3684" i="16"/>
  <c r="J3948" i="16"/>
  <c r="J3900" i="16"/>
  <c r="J4119" i="16"/>
  <c r="J3857" i="16"/>
  <c r="J4203" i="16"/>
  <c r="J3933" i="16"/>
  <c r="J4666" i="16"/>
  <c r="J3853" i="16"/>
  <c r="M4091" i="16"/>
  <c r="J3886" i="16"/>
  <c r="J4196" i="16"/>
  <c r="J3843" i="16"/>
  <c r="J4109" i="16"/>
  <c r="J3909" i="16"/>
  <c r="J4273" i="16"/>
  <c r="J3814" i="16"/>
  <c r="J3996" i="16"/>
  <c r="J3994" i="16"/>
  <c r="J4188" i="16"/>
  <c r="J4209" i="16"/>
  <c r="J4765" i="16"/>
  <c r="J4181" i="16"/>
  <c r="J201" i="16"/>
  <c r="J81" i="16"/>
  <c r="J1098" i="16"/>
  <c r="J361" i="16"/>
  <c r="J114" i="16"/>
  <c r="J771" i="16"/>
  <c r="J216" i="16"/>
  <c r="J454" i="16"/>
  <c r="J83" i="16"/>
  <c r="J531" i="16"/>
  <c r="M642" i="16"/>
  <c r="J294" i="16"/>
  <c r="J551" i="16"/>
  <c r="J25" i="16"/>
  <c r="J352" i="16"/>
  <c r="J1577" i="16"/>
  <c r="J189" i="16"/>
  <c r="J609" i="16"/>
  <c r="J242" i="16"/>
  <c r="J639" i="16"/>
  <c r="M144" i="16"/>
  <c r="J528" i="16"/>
  <c r="J1033" i="16"/>
  <c r="J92" i="16"/>
  <c r="J408" i="16"/>
  <c r="J756" i="16"/>
  <c r="J934" i="16"/>
  <c r="J945" i="16"/>
  <c r="J801" i="16"/>
  <c r="J1389" i="16"/>
  <c r="J920" i="16"/>
  <c r="J1456" i="16"/>
  <c r="M1091" i="16"/>
  <c r="M1025" i="16"/>
  <c r="J864" i="16"/>
  <c r="J768" i="16"/>
  <c r="J712" i="16"/>
  <c r="J939" i="16"/>
  <c r="J891" i="16"/>
  <c r="J1298" i="16"/>
  <c r="J1303" i="16"/>
  <c r="J1185" i="16"/>
  <c r="J1433" i="16"/>
  <c r="J1238" i="16"/>
  <c r="J1100" i="16"/>
  <c r="J1386" i="16"/>
  <c r="J1285" i="16"/>
  <c r="J1106" i="16"/>
  <c r="J1187" i="16"/>
  <c r="J1407" i="16"/>
  <c r="J1107" i="16"/>
  <c r="J1627" i="16"/>
  <c r="J1345" i="16"/>
  <c r="J1940" i="16"/>
  <c r="J1451" i="16"/>
  <c r="J1636" i="16"/>
  <c r="J1828" i="16"/>
  <c r="J1690" i="16"/>
  <c r="J1590" i="16"/>
  <c r="J1557" i="16"/>
  <c r="J1778" i="16"/>
  <c r="J1586" i="16"/>
  <c r="J1818" i="16"/>
  <c r="J1833" i="16"/>
  <c r="J1677" i="16"/>
  <c r="J2247" i="16"/>
  <c r="J1463" i="16"/>
  <c r="J1709" i="16"/>
  <c r="J1527" i="16"/>
  <c r="J1784" i="16"/>
  <c r="J1975" i="16"/>
  <c r="J2497" i="16"/>
  <c r="J2072" i="16"/>
  <c r="J2241" i="16"/>
  <c r="J1875" i="16"/>
  <c r="J2131" i="16"/>
  <c r="J1786" i="16"/>
  <c r="J2073" i="16"/>
  <c r="J1911" i="16"/>
  <c r="J2193" i="16"/>
  <c r="J2127" i="16"/>
  <c r="J1998" i="16"/>
  <c r="J2201" i="16"/>
  <c r="J2156" i="16"/>
  <c r="J2114" i="16"/>
  <c r="J1863" i="16"/>
  <c r="J2094" i="16"/>
  <c r="J3377" i="16"/>
  <c r="J2570" i="16"/>
  <c r="J2326" i="16"/>
  <c r="J2317" i="16"/>
  <c r="J2195" i="16"/>
  <c r="J2332" i="16"/>
  <c r="J2851" i="16"/>
  <c r="J2534" i="16"/>
  <c r="J2458" i="16"/>
  <c r="J2291" i="16"/>
  <c r="J2563" i="16"/>
  <c r="J2286" i="16"/>
  <c r="J2315" i="16"/>
  <c r="J2635" i="16"/>
  <c r="J2878" i="16"/>
  <c r="J2873" i="16"/>
  <c r="J2719" i="16"/>
  <c r="J3007" i="16"/>
  <c r="J2695" i="16"/>
  <c r="J3284" i="16"/>
  <c r="J2819" i="16"/>
  <c r="J2593" i="16"/>
  <c r="J3206" i="16"/>
  <c r="J3236" i="16"/>
  <c r="J3217" i="16"/>
  <c r="J2770" i="16"/>
  <c r="J2629" i="16"/>
  <c r="J3088" i="16"/>
  <c r="J3158" i="16"/>
  <c r="J3556" i="16"/>
  <c r="J3134" i="16"/>
  <c r="J3021" i="16"/>
  <c r="J3357" i="16"/>
  <c r="J3100" i="16"/>
  <c r="J2970" i="16"/>
  <c r="J3359" i="16"/>
  <c r="J2940" i="16"/>
  <c r="J3178" i="16"/>
  <c r="M3519" i="16"/>
  <c r="J3161" i="16"/>
  <c r="J3552" i="16"/>
  <c r="J3167" i="16"/>
  <c r="J3341" i="16"/>
  <c r="J3389" i="16"/>
  <c r="J3040" i="16"/>
  <c r="J3434" i="16"/>
  <c r="J3585" i="16"/>
  <c r="J3422" i="16"/>
  <c r="J3616" i="16"/>
  <c r="J3347" i="16"/>
  <c r="J4047" i="16"/>
  <c r="J4094" i="16"/>
  <c r="J3652" i="16"/>
  <c r="J3573" i="16"/>
  <c r="J4135" i="16"/>
  <c r="J3538" i="16"/>
  <c r="J3724" i="16"/>
  <c r="J3834" i="16"/>
  <c r="J3899" i="16"/>
  <c r="J3680" i="16"/>
  <c r="J3700" i="16"/>
  <c r="M4088" i="16"/>
  <c r="J3927" i="16"/>
  <c r="J4143" i="16"/>
  <c r="J3880" i="16"/>
  <c r="J4213" i="16"/>
  <c r="J3944" i="16"/>
  <c r="J3690" i="16"/>
  <c r="J3863" i="16"/>
  <c r="J230" i="16"/>
  <c r="J118" i="16"/>
  <c r="M22" i="16"/>
  <c r="J429" i="16"/>
  <c r="J152" i="16"/>
  <c r="J831" i="16"/>
  <c r="J225" i="16"/>
  <c r="J468" i="16"/>
  <c r="J89" i="16"/>
  <c r="J536" i="16"/>
  <c r="J691" i="16"/>
  <c r="J328" i="16"/>
  <c r="J584" i="16"/>
  <c r="J40" i="16"/>
  <c r="J378" i="16"/>
  <c r="M355" i="16"/>
  <c r="J194" i="16"/>
  <c r="J618" i="16"/>
  <c r="J267" i="16"/>
  <c r="J666" i="16"/>
  <c r="M155" i="16"/>
  <c r="J533" i="16"/>
  <c r="J453" i="16"/>
  <c r="J123" i="16"/>
  <c r="J437" i="16"/>
  <c r="J708" i="16"/>
  <c r="J1022" i="16"/>
  <c r="J972" i="16"/>
  <c r="J806" i="16"/>
  <c r="J694" i="16"/>
  <c r="J930" i="16"/>
  <c r="J1694" i="16"/>
  <c r="J1592" i="16"/>
  <c r="J1232" i="16"/>
  <c r="J889" i="16"/>
  <c r="J788" i="16"/>
  <c r="J717" i="16"/>
  <c r="J960" i="16"/>
  <c r="J912" i="16"/>
  <c r="J1065" i="16"/>
  <c r="J1312" i="16"/>
  <c r="J1209" i="16"/>
  <c r="J1442" i="16"/>
  <c r="J1247" i="16"/>
  <c r="J1110" i="16"/>
  <c r="J1391" i="16"/>
  <c r="J1348" i="16"/>
  <c r="J1115" i="16"/>
  <c r="J1211" i="16"/>
  <c r="J1416" i="16"/>
  <c r="J1127" i="16"/>
  <c r="J1059" i="16"/>
  <c r="J1359" i="16"/>
  <c r="J1137" i="16"/>
  <c r="J1471" i="16"/>
  <c r="J1645" i="16"/>
  <c r="J1871" i="16"/>
  <c r="J1721" i="16"/>
  <c r="J1660" i="16"/>
  <c r="J1595" i="16"/>
  <c r="J1845" i="16"/>
  <c r="J1610" i="16"/>
  <c r="J1866" i="16"/>
  <c r="J1882" i="16"/>
  <c r="J1702" i="16"/>
  <c r="J2572" i="16"/>
  <c r="J1536" i="16"/>
  <c r="J1719" i="16"/>
  <c r="J1569" i="16"/>
  <c r="J1795" i="16"/>
  <c r="J2056" i="16"/>
  <c r="J2596" i="16"/>
  <c r="J2082" i="16"/>
  <c r="J2272" i="16"/>
  <c r="J1885" i="16"/>
  <c r="J2154" i="16"/>
  <c r="J1801" i="16"/>
  <c r="J2097" i="16"/>
  <c r="J1921" i="16"/>
  <c r="J2274" i="16"/>
  <c r="J2151" i="16"/>
  <c r="M2008" i="16"/>
  <c r="J2480" i="16"/>
  <c r="J2166" i="16"/>
  <c r="J2123" i="16"/>
  <c r="J1898" i="16"/>
  <c r="J2157" i="16"/>
  <c r="J3400" i="16"/>
  <c r="J2694" i="16"/>
  <c r="J2381" i="16"/>
  <c r="J2337" i="16"/>
  <c r="J2210" i="16"/>
  <c r="M2367" i="16"/>
  <c r="J2196" i="16"/>
  <c r="J2548" i="16"/>
  <c r="J2463" i="16"/>
  <c r="J2300" i="16"/>
  <c r="J2642" i="16"/>
  <c r="J2329" i="16"/>
  <c r="J2320" i="16"/>
  <c r="J2709" i="16"/>
  <c r="J2890" i="16"/>
  <c r="J2896" i="16"/>
  <c r="J2743" i="16"/>
  <c r="J3016" i="16"/>
  <c r="J2705" i="16"/>
  <c r="J3517" i="16"/>
  <c r="J2824" i="16"/>
  <c r="J2686" i="16"/>
  <c r="J2800" i="16"/>
  <c r="J3266" i="16"/>
  <c r="J3227" i="16"/>
  <c r="J2785" i="16"/>
  <c r="J2698" i="16"/>
  <c r="J3177" i="16"/>
  <c r="J3163" i="16"/>
  <c r="J3575" i="16"/>
  <c r="J3200" i="16"/>
  <c r="J3095" i="16"/>
  <c r="J3371" i="16"/>
  <c r="J3115" i="16"/>
  <c r="J2985" i="16"/>
  <c r="J3386" i="16"/>
  <c r="J2955" i="16"/>
  <c r="J3193" i="16"/>
  <c r="J3551" i="16"/>
  <c r="J3188" i="16"/>
  <c r="J3947" i="16"/>
  <c r="J3179" i="16"/>
  <c r="J3453" i="16"/>
  <c r="J3418" i="16"/>
  <c r="J3052" i="16"/>
  <c r="J3470" i="16"/>
  <c r="J3591" i="16"/>
  <c r="M3468" i="16"/>
  <c r="J3637" i="16"/>
  <c r="J3362" i="16"/>
  <c r="M4059" i="16"/>
  <c r="J3384" i="16"/>
  <c r="J3658" i="16"/>
  <c r="J3598" i="16"/>
  <c r="J3283" i="16"/>
  <c r="J3548" i="16"/>
  <c r="J3898" i="16"/>
  <c r="J3861" i="16"/>
  <c r="J3974" i="16"/>
  <c r="J3726" i="16"/>
  <c r="J3715" i="16"/>
  <c r="J4118" i="16"/>
  <c r="J3938" i="16"/>
  <c r="J4202" i="16"/>
  <c r="J3890" i="16"/>
  <c r="J4223" i="16"/>
  <c r="J3954" i="16"/>
  <c r="J3702" i="16"/>
  <c r="M3868" i="16"/>
  <c r="J4270" i="16"/>
  <c r="M3934" i="16"/>
  <c r="J3675" i="16"/>
  <c r="J3892" i="16"/>
  <c r="J340" i="16"/>
  <c r="J452" i="16"/>
  <c r="J76" i="16"/>
  <c r="J506" i="16"/>
  <c r="J259" i="16"/>
  <c r="J1079" i="16"/>
  <c r="J245" i="16"/>
  <c r="J502" i="16"/>
  <c r="J115" i="16"/>
  <c r="J560" i="16"/>
  <c r="J65" i="16"/>
  <c r="J406" i="16"/>
  <c r="M607" i="16"/>
  <c r="J61" i="16"/>
  <c r="J420" i="16"/>
  <c r="J467" i="16"/>
  <c r="J295" i="16"/>
  <c r="J651" i="16"/>
  <c r="J353" i="16"/>
  <c r="J816" i="16"/>
  <c r="J190" i="16"/>
  <c r="J571" i="16"/>
  <c r="J126" i="16"/>
  <c r="J214" i="16"/>
  <c r="J480" i="16"/>
  <c r="J759" i="16"/>
  <c r="J1042" i="16"/>
  <c r="J1008" i="16"/>
  <c r="J924" i="16"/>
  <c r="J781" i="16"/>
  <c r="J942" i="16"/>
  <c r="J762" i="16"/>
  <c r="J853" i="16"/>
  <c r="J1332" i="16"/>
  <c r="J996" i="16"/>
  <c r="J927" i="16"/>
  <c r="J783" i="16"/>
  <c r="J1041" i="16"/>
  <c r="J955" i="16"/>
  <c r="J1147" i="16"/>
  <c r="J1404" i="16"/>
  <c r="J1223" i="16"/>
  <c r="J1546" i="16"/>
  <c r="J1333" i="16"/>
  <c r="J1149" i="16"/>
  <c r="J1476" i="16"/>
  <c r="J1406" i="16"/>
  <c r="M1267" i="16"/>
  <c r="J1263" i="16"/>
  <c r="J1430" i="16"/>
  <c r="J1145" i="16"/>
  <c r="J1083" i="16"/>
  <c r="J1374" i="16"/>
  <c r="J1169" i="16"/>
  <c r="J1704" i="16"/>
  <c r="J1669" i="16"/>
  <c r="J2105" i="16"/>
  <c r="J1751" i="16"/>
  <c r="J1746" i="16"/>
  <c r="J1619" i="16"/>
  <c r="J2021" i="16"/>
  <c r="J1661" i="16"/>
  <c r="J1889" i="16"/>
  <c r="J2035" i="16"/>
  <c r="J1718" i="16"/>
  <c r="J1639" i="16"/>
  <c r="J1564" i="16"/>
  <c r="J1769" i="16"/>
  <c r="J1673" i="16"/>
  <c r="J1854" i="16"/>
  <c r="J2081" i="16"/>
  <c r="J1915" i="16"/>
  <c r="J2096" i="16"/>
  <c r="J2365" i="16"/>
  <c r="J1926" i="16"/>
  <c r="J2178" i="16"/>
  <c r="J1870" i="16"/>
  <c r="J2242" i="16"/>
  <c r="J1947" i="16"/>
  <c r="J2462" i="16"/>
  <c r="J2266" i="16"/>
  <c r="J2069" i="16"/>
  <c r="J1938" i="16"/>
  <c r="J2180" i="16"/>
  <c r="J2246" i="16"/>
  <c r="J1923" i="16"/>
  <c r="J2181" i="16"/>
  <c r="J2306" i="16"/>
  <c r="J2827" i="16"/>
  <c r="J2404" i="16"/>
  <c r="M2366" i="16"/>
  <c r="J2229" i="16"/>
  <c r="J2405" i="16"/>
  <c r="J2239" i="16"/>
  <c r="J2216" i="16"/>
  <c r="J2506" i="16"/>
  <c r="J2314" i="16"/>
  <c r="J2842" i="16"/>
  <c r="J2393" i="16"/>
  <c r="J2398" i="16"/>
  <c r="J2928" i="16"/>
  <c r="J2910" i="16"/>
  <c r="J2923" i="16"/>
  <c r="J2803" i="16"/>
  <c r="J3131" i="16"/>
  <c r="J2749" i="16"/>
  <c r="J2627" i="16"/>
  <c r="J2839" i="16"/>
  <c r="J2740" i="16"/>
  <c r="J2830" i="16"/>
  <c r="J2594" i="16"/>
  <c r="J3277" i="16"/>
  <c r="J2899" i="16"/>
  <c r="J2746" i="16"/>
  <c r="J2937" i="16"/>
  <c r="J3190" i="16"/>
  <c r="J2958" i="16"/>
  <c r="J3275" i="16"/>
  <c r="J3110" i="16"/>
  <c r="J3688" i="16"/>
  <c r="J3155" i="16"/>
  <c r="J3060" i="16"/>
  <c r="J3429" i="16"/>
  <c r="J3001" i="16"/>
  <c r="J3228" i="16"/>
  <c r="J3631" i="16"/>
  <c r="J3263" i="16"/>
  <c r="J2997" i="16"/>
  <c r="J3224" i="16"/>
  <c r="J3162" i="16"/>
  <c r="J3454" i="16"/>
  <c r="M3092" i="16"/>
  <c r="J3311" i="16"/>
  <c r="J3661" i="16"/>
  <c r="J3490" i="16"/>
  <c r="J3794" i="16"/>
  <c r="J157" i="16"/>
  <c r="J539" i="16"/>
  <c r="M124" i="16"/>
  <c r="J515" i="16"/>
  <c r="J284" i="16"/>
  <c r="J1369" i="16"/>
  <c r="J254" i="16"/>
  <c r="J545" i="16"/>
  <c r="J127" i="16"/>
  <c r="J574" i="16"/>
  <c r="J34" i="16"/>
  <c r="J426" i="16"/>
  <c r="J660" i="16"/>
  <c r="J79" i="16"/>
  <c r="J441" i="16"/>
  <c r="J486" i="16"/>
  <c r="J309" i="16"/>
  <c r="J681" i="16"/>
  <c r="J359" i="16"/>
  <c r="J1073" i="16"/>
  <c r="J257" i="16"/>
  <c r="J576" i="16"/>
  <c r="J41" i="16"/>
  <c r="J228" i="16"/>
  <c r="J500" i="16"/>
  <c r="J825" i="16"/>
  <c r="J1104" i="16"/>
  <c r="J1013" i="16"/>
  <c r="J936" i="16"/>
  <c r="J792" i="16"/>
  <c r="J963" i="16"/>
  <c r="J817" i="16"/>
  <c r="J858" i="16"/>
  <c r="J1872" i="16"/>
  <c r="J1045" i="16"/>
  <c r="J954" i="16"/>
  <c r="J804" i="16"/>
  <c r="J1297" i="16"/>
  <c r="J966" i="16"/>
  <c r="J1170" i="16"/>
  <c r="J1423" i="16"/>
  <c r="J1289" i="16"/>
  <c r="J1578" i="16"/>
  <c r="J1347" i="16"/>
  <c r="J1158" i="16"/>
  <c r="J1766" i="16"/>
  <c r="J1415" i="16"/>
  <c r="J1329" i="16"/>
  <c r="J1277" i="16"/>
  <c r="J1435" i="16"/>
  <c r="J1202" i="16"/>
  <c r="J1151" i="16"/>
  <c r="J1379" i="16"/>
  <c r="J1203" i="16"/>
  <c r="J1857" i="16"/>
  <c r="J1674" i="16"/>
  <c r="J2656" i="16"/>
  <c r="J1803" i="16"/>
  <c r="J1777" i="16"/>
  <c r="J1642" i="16"/>
  <c r="J2061" i="16"/>
  <c r="M1681" i="16"/>
  <c r="J1980" i="16"/>
  <c r="J2130" i="16"/>
  <c r="J1738" i="16"/>
  <c r="J1672" i="16"/>
  <c r="J1583" i="16"/>
  <c r="J1774" i="16"/>
  <c r="J1734" i="16"/>
  <c r="J1859" i="16"/>
  <c r="J2095" i="16"/>
  <c r="M1925" i="16"/>
  <c r="J2111" i="16"/>
  <c r="J2434" i="16"/>
  <c r="J1931" i="16"/>
  <c r="J2183" i="16"/>
  <c r="J1906" i="16"/>
  <c r="J2265" i="16"/>
  <c r="J1957" i="16"/>
  <c r="J2536" i="16"/>
  <c r="J2578" i="16"/>
  <c r="J2079" i="16"/>
  <c r="J1943" i="16"/>
  <c r="J1918" i="16"/>
  <c r="J2277" i="16"/>
  <c r="J1929" i="16"/>
  <c r="J2190" i="16"/>
  <c r="J2345" i="16"/>
  <c r="J3139" i="16"/>
  <c r="J2442" i="16"/>
  <c r="J2386" i="16"/>
  <c r="J2238" i="16"/>
  <c r="J2415" i="16"/>
  <c r="J2259" i="16"/>
  <c r="J2275" i="16"/>
  <c r="J2539" i="16"/>
  <c r="J2348" i="16"/>
  <c r="J3325" i="16"/>
  <c r="J2407" i="16"/>
  <c r="J2422" i="16"/>
  <c r="J3003" i="16"/>
  <c r="J2916" i="16"/>
  <c r="J2959" i="16"/>
  <c r="J2808" i="16"/>
  <c r="J3338" i="16"/>
  <c r="J2758" i="16"/>
  <c r="J2641" i="16"/>
  <c r="J2864" i="16"/>
  <c r="J2759" i="16"/>
  <c r="J2865" i="16"/>
  <c r="J2608" i="16"/>
  <c r="J3309" i="16"/>
  <c r="J2904" i="16"/>
  <c r="J2766" i="16"/>
  <c r="J2952" i="16"/>
  <c r="J3205" i="16"/>
  <c r="J2968" i="16"/>
  <c r="J3313" i="16"/>
  <c r="J3130" i="16"/>
  <c r="J2949" i="16"/>
  <c r="J3182" i="16"/>
  <c r="J3101" i="16"/>
  <c r="J3499" i="16"/>
  <c r="J3018" i="16"/>
  <c r="J3248" i="16"/>
  <c r="J3704" i="16"/>
  <c r="J3298" i="16"/>
  <c r="J3039" i="16"/>
  <c r="J3229" i="16"/>
  <c r="J3189" i="16"/>
  <c r="J3460" i="16"/>
  <c r="J3118" i="16"/>
  <c r="J3326" i="16"/>
  <c r="J3673" i="16"/>
  <c r="J3511" i="16"/>
  <c r="J3803" i="16"/>
  <c r="J43" i="16"/>
  <c r="J589" i="16"/>
  <c r="J471" i="16"/>
  <c r="J738" i="16"/>
  <c r="J1220" i="16"/>
  <c r="J1990" i="16"/>
  <c r="J2091" i="16"/>
  <c r="J2143" i="16"/>
  <c r="J2309" i="16"/>
  <c r="J2701" i="16"/>
  <c r="J3140" i="16"/>
  <c r="M3279" i="16"/>
  <c r="M3447" i="16"/>
  <c r="J3314" i="16"/>
  <c r="J3529" i="16"/>
  <c r="J3770" i="16"/>
  <c r="J4389" i="16"/>
  <c r="J4018" i="16"/>
  <c r="J4076" i="16"/>
  <c r="J3972" i="16"/>
  <c r="J3864" i="16"/>
  <c r="J4217" i="16"/>
  <c r="J4045" i="16"/>
  <c r="J3784" i="16"/>
  <c r="J3990" i="16"/>
  <c r="J4048" i="16"/>
  <c r="J4343" i="16"/>
  <c r="J4271" i="16"/>
  <c r="J4127" i="16"/>
  <c r="J4424" i="16"/>
  <c r="J4167" i="16"/>
  <c r="J4529" i="16"/>
  <c r="J4220" i="16"/>
  <c r="J4445" i="16"/>
  <c r="J4030" i="16"/>
  <c r="M4392" i="16"/>
  <c r="J4346" i="16"/>
  <c r="J4232" i="16"/>
  <c r="J4605" i="16"/>
  <c r="J4524" i="16"/>
  <c r="J4563" i="16"/>
  <c r="J4822" i="16"/>
  <c r="J4687" i="16"/>
  <c r="J4865" i="16"/>
  <c r="J4772" i="16"/>
  <c r="J4446" i="16"/>
  <c r="J4760" i="16"/>
  <c r="J4452" i="16"/>
  <c r="J4735" i="16"/>
  <c r="J4489" i="16"/>
  <c r="M4833" i="16"/>
  <c r="J4571" i="16"/>
  <c r="J4785" i="16"/>
  <c r="J4490" i="16"/>
  <c r="J4868" i="16"/>
  <c r="J4555" i="16"/>
  <c r="J4717" i="16"/>
  <c r="J4411" i="16"/>
  <c r="M4589" i="16"/>
  <c r="J4844" i="16"/>
  <c r="J27" i="16"/>
  <c r="J51" i="16"/>
  <c r="J723" i="16"/>
  <c r="J1036" i="16"/>
  <c r="J1421" i="16"/>
  <c r="J1633" i="16"/>
  <c r="J2356" i="16"/>
  <c r="J1903" i="16"/>
  <c r="J2659" i="16"/>
  <c r="J2815" i="16"/>
  <c r="J3033" i="16"/>
  <c r="J3650" i="16"/>
  <c r="J3462" i="16"/>
  <c r="J3380" i="16"/>
  <c r="J3534" i="16"/>
  <c r="J3795" i="16"/>
  <c r="J3781" i="16"/>
  <c r="J4037" i="16"/>
  <c r="J4233" i="16"/>
  <c r="J4056" i="16"/>
  <c r="J3902" i="16"/>
  <c r="J4253" i="16"/>
  <c r="J4057" i="16"/>
  <c r="J3793" i="16"/>
  <c r="J4008" i="16"/>
  <c r="J4053" i="16"/>
  <c r="J4359" i="16"/>
  <c r="J4305" i="16"/>
  <c r="J4137" i="16"/>
  <c r="J4434" i="16"/>
  <c r="J4194" i="16"/>
  <c r="J4600" i="16"/>
  <c r="J4225" i="16"/>
  <c r="J4492" i="16"/>
  <c r="J4173" i="16"/>
  <c r="J4562" i="16"/>
  <c r="J4357" i="16"/>
  <c r="J4237" i="16"/>
  <c r="M4624" i="16"/>
  <c r="J4545" i="16"/>
  <c r="J4568" i="16"/>
  <c r="J4830" i="16"/>
  <c r="J4697" i="16"/>
  <c r="J4800" i="16"/>
  <c r="J4476" i="16"/>
  <c r="J4767" i="16"/>
  <c r="J4505" i="16"/>
  <c r="J4745" i="16"/>
  <c r="J4495" i="16"/>
  <c r="M4841" i="16"/>
  <c r="J4598" i="16"/>
  <c r="J4818" i="16"/>
  <c r="J4496" i="16"/>
  <c r="J4878" i="16"/>
  <c r="J4561" i="16"/>
  <c r="J4727" i="16"/>
  <c r="J4423" i="16"/>
  <c r="J4670" i="16"/>
  <c r="J4857" i="16"/>
  <c r="J48" i="16"/>
  <c r="J387" i="16"/>
  <c r="J1037" i="16"/>
  <c r="J917" i="16"/>
  <c r="J1136" i="16"/>
  <c r="J1874" i="16"/>
  <c r="J1895" i="16"/>
  <c r="J2172" i="16"/>
  <c r="J2359" i="16"/>
  <c r="J3496" i="16"/>
  <c r="J3401" i="16"/>
  <c r="J3484" i="16"/>
  <c r="J3568" i="16"/>
  <c r="J3428" i="16"/>
  <c r="J3701" i="16"/>
  <c r="J3879" i="16"/>
  <c r="J3821" i="16"/>
  <c r="J4175" i="16"/>
  <c r="J4402" i="16"/>
  <c r="J4064" i="16"/>
  <c r="J3919" i="16"/>
  <c r="J3682" i="16"/>
  <c r="J4078" i="16"/>
  <c r="M3808" i="16"/>
  <c r="J4015" i="16"/>
  <c r="J4092" i="16"/>
  <c r="J4567" i="16"/>
  <c r="J4412" i="16"/>
  <c r="J4147" i="16"/>
  <c r="J4590" i="16"/>
  <c r="J4205" i="16"/>
  <c r="J4630" i="16"/>
  <c r="J4235" i="16"/>
  <c r="J4550" i="16"/>
  <c r="J4201" i="16"/>
  <c r="M4891" i="16"/>
  <c r="M4382" i="16"/>
  <c r="J4247" i="16"/>
  <c r="J4635" i="16"/>
  <c r="M4625" i="16"/>
  <c r="J4574" i="16"/>
  <c r="J4838" i="16"/>
  <c r="M4703" i="16"/>
  <c r="J4451" i="16"/>
  <c r="J4811" i="16"/>
  <c r="J4494" i="16"/>
  <c r="J4789" i="16"/>
  <c r="J4511" i="16"/>
  <c r="J4750" i="16"/>
  <c r="J4500" i="16"/>
  <c r="M4849" i="16"/>
  <c r="J4679" i="16"/>
  <c r="J4826" i="16"/>
  <c r="M4501" i="16"/>
  <c r="J4901" i="16"/>
  <c r="J4566" i="16"/>
  <c r="J4769" i="16"/>
  <c r="J4439" i="16"/>
  <c r="M4675" i="16"/>
  <c r="J495" i="16"/>
  <c r="J444" i="16"/>
  <c r="J1003" i="16"/>
  <c r="J1124" i="16"/>
  <c r="J1077" i="16"/>
  <c r="J1981" i="16"/>
  <c r="J2169" i="16"/>
  <c r="J2297" i="16"/>
  <c r="J2349" i="16"/>
  <c r="J3256" i="16"/>
  <c r="J2980" i="16"/>
  <c r="J3736" i="16"/>
  <c r="J3663" i="16"/>
  <c r="J3564" i="16"/>
  <c r="J3992" i="16"/>
  <c r="J4142" i="16"/>
  <c r="J3907" i="16"/>
  <c r="J3722" i="16"/>
  <c r="J3681" i="16"/>
  <c r="J4145" i="16"/>
  <c r="J3929" i="16"/>
  <c r="J3849" i="16"/>
  <c r="M4187" i="16"/>
  <c r="J3819" i="16"/>
  <c r="J4071" i="16"/>
  <c r="M4101" i="16"/>
  <c r="J4804" i="16"/>
  <c r="J4508" i="16"/>
  <c r="J4244" i="16"/>
  <c r="J4681" i="16"/>
  <c r="J4215" i="16"/>
  <c r="J4640" i="16"/>
  <c r="J4245" i="16"/>
  <c r="J4610" i="16"/>
  <c r="J4211" i="16"/>
  <c r="J4139" i="16"/>
  <c r="J4387" i="16"/>
  <c r="J4264" i="16"/>
  <c r="J4275" i="16"/>
  <c r="J4645" i="16"/>
  <c r="M4579" i="16"/>
  <c r="J4846" i="16"/>
  <c r="J4709" i="16"/>
  <c r="J4456" i="16"/>
  <c r="M4823" i="16"/>
  <c r="J4542" i="16"/>
  <c r="J4795" i="16"/>
  <c r="J4516" i="16"/>
  <c r="J4755" i="16"/>
  <c r="J4593" i="16"/>
  <c r="J4877" i="16"/>
  <c r="J4689" i="16"/>
  <c r="J4834" i="16"/>
  <c r="J4522" i="16"/>
  <c r="J4406" i="16"/>
  <c r="J4572" i="16"/>
  <c r="J4786" i="16"/>
  <c r="J4454" i="16"/>
  <c r="J4737" i="16"/>
  <c r="J4890" i="16"/>
  <c r="J172" i="16"/>
  <c r="J286" i="16"/>
  <c r="J846" i="16"/>
  <c r="J1341" i="16"/>
  <c r="J1368" i="16"/>
  <c r="J1713" i="16"/>
  <c r="J1846" i="16"/>
  <c r="J2797" i="16"/>
  <c r="J2761" i="16"/>
  <c r="J2790" i="16"/>
  <c r="J3203" i="16"/>
  <c r="J3383" i="16"/>
  <c r="J3699" i="16"/>
  <c r="J3569" i="16"/>
  <c r="J4002" i="16"/>
  <c r="J4192" i="16"/>
  <c r="J3917" i="16"/>
  <c r="J3761" i="16"/>
  <c r="J3696" i="16"/>
  <c r="J4535" i="16"/>
  <c r="J3935" i="16"/>
  <c r="J3859" i="16"/>
  <c r="J4227" i="16"/>
  <c r="J3839" i="16"/>
  <c r="J4110" i="16"/>
  <c r="J4106" i="16"/>
  <c r="J4166" i="16"/>
  <c r="J4578" i="16"/>
  <c r="J4250" i="16"/>
  <c r="J4691" i="16"/>
  <c r="J4287" i="16"/>
  <c r="J4713" i="16"/>
  <c r="J4251" i="16"/>
  <c r="J4345" i="16"/>
  <c r="J4221" i="16"/>
  <c r="J4149" i="16"/>
  <c r="J4393" i="16"/>
  <c r="J4294" i="16"/>
  <c r="J4285" i="16"/>
  <c r="J4435" i="16"/>
  <c r="J4601" i="16"/>
  <c r="J4853" i="16"/>
  <c r="J4714" i="16"/>
  <c r="J4531" i="16"/>
  <c r="M4831" i="16"/>
  <c r="J4592" i="16"/>
  <c r="J4806" i="16"/>
  <c r="J4526" i="16"/>
  <c r="J4784" i="16"/>
  <c r="J4613" i="16"/>
  <c r="J4900" i="16"/>
  <c r="J4694" i="16"/>
  <c r="J4842" i="16"/>
  <c r="J4533" i="16"/>
  <c r="J4428" i="16"/>
  <c r="J4577" i="16"/>
  <c r="J4792" i="16"/>
  <c r="J4459" i="16"/>
  <c r="J4747" i="16"/>
  <c r="M4902" i="16"/>
  <c r="J957" i="16"/>
  <c r="J633" i="16"/>
  <c r="J699" i="16"/>
  <c r="J1214" i="16"/>
  <c r="J1146" i="16"/>
  <c r="J1601" i="16"/>
  <c r="J2160" i="16"/>
  <c r="J2395" i="16"/>
  <c r="J2895" i="16"/>
  <c r="J2727" i="16"/>
  <c r="J3611" i="16"/>
  <c r="J3446" i="16"/>
  <c r="J3878" i="16"/>
  <c r="J3583" i="16"/>
  <c r="J3435" i="16"/>
  <c r="J4248" i="16"/>
  <c r="J3959" i="16"/>
  <c r="M3776" i="16"/>
  <c r="J3772" i="16"/>
  <c r="J3691" i="16"/>
  <c r="J3995" i="16"/>
  <c r="J3882" i="16"/>
  <c r="J4308" i="16"/>
  <c r="J3844" i="16"/>
  <c r="J4133" i="16"/>
  <c r="J4131" i="16"/>
  <c r="J4171" i="16"/>
  <c r="J4815" i="16"/>
  <c r="J4281" i="16"/>
  <c r="J4701" i="16"/>
  <c r="J4306" i="16"/>
  <c r="J4723" i="16"/>
  <c r="J4267" i="16"/>
  <c r="J4540" i="16"/>
  <c r="J4226" i="16"/>
  <c r="J4159" i="16"/>
  <c r="J4429" i="16"/>
  <c r="J4299" i="16"/>
  <c r="J4309" i="16"/>
  <c r="J4450" i="16"/>
  <c r="J4606" i="16"/>
  <c r="J4870" i="16"/>
  <c r="J4719" i="16"/>
  <c r="J4547" i="16"/>
  <c r="M4839" i="16"/>
  <c r="J4612" i="16"/>
  <c r="J4824" i="16"/>
  <c r="J4537" i="16"/>
  <c r="J4801" i="16"/>
  <c r="J4622" i="16"/>
  <c r="J4405" i="16"/>
  <c r="J4699" i="16"/>
  <c r="J4850" i="16"/>
  <c r="J4582" i="16"/>
  <c r="J4433" i="16"/>
  <c r="J4599" i="16"/>
  <c r="M4813" i="16"/>
  <c r="J4464" i="16"/>
  <c r="M4757" i="16"/>
  <c r="J231" i="16"/>
  <c r="J324" i="16"/>
  <c r="J937" i="16"/>
  <c r="J1447" i="16"/>
  <c r="J1551" i="16"/>
  <c r="J1545" i="16"/>
  <c r="J1932" i="16"/>
  <c r="J2351" i="16"/>
  <c r="J2917" i="16"/>
  <c r="J3333" i="16"/>
  <c r="J3213" i="16"/>
  <c r="J3461" i="16"/>
  <c r="J4072" i="16"/>
  <c r="J3624" i="16"/>
  <c r="J3493" i="16"/>
  <c r="J3846" i="16"/>
  <c r="J4062" i="16"/>
  <c r="J3812" i="16"/>
  <c r="M3777" i="16"/>
  <c r="J3753" i="16"/>
  <c r="J4026" i="16"/>
  <c r="J3887" i="16"/>
  <c r="J4372" i="16"/>
  <c r="J3865" i="16"/>
  <c r="J4154" i="16"/>
  <c r="J4146" i="16"/>
  <c r="J4199" i="16"/>
  <c r="J4028" i="16"/>
  <c r="J4334" i="16"/>
  <c r="J4743" i="16"/>
  <c r="J4311" i="16"/>
  <c r="J4733" i="16"/>
  <c r="J4282" i="16"/>
  <c r="J4809" i="16"/>
  <c r="J4241" i="16"/>
  <c r="J4178" i="16"/>
  <c r="J4573" i="16"/>
  <c r="M4318" i="16"/>
  <c r="J4328" i="16"/>
  <c r="J4487" i="16"/>
  <c r="J4620" i="16"/>
  <c r="J4905" i="16"/>
  <c r="J4729" i="16"/>
  <c r="J4552" i="16"/>
  <c r="M4847" i="16"/>
  <c r="J4632" i="16"/>
  <c r="J4832" i="16"/>
  <c r="M4553" i="16"/>
  <c r="J4882" i="16"/>
  <c r="J4628" i="16"/>
  <c r="J4417" i="16"/>
  <c r="J4706" i="16"/>
  <c r="J4895" i="16"/>
  <c r="J4594" i="16"/>
  <c r="J4468" i="16"/>
  <c r="J4634" i="16"/>
  <c r="M4819" i="16"/>
  <c r="M4491" i="16"/>
  <c r="J4775" i="16"/>
  <c r="J482" i="16"/>
  <c r="J765" i="16"/>
  <c r="J705" i="16"/>
  <c r="J1256" i="16"/>
  <c r="J1654" i="16"/>
  <c r="J1739" i="16"/>
  <c r="J2410" i="16"/>
  <c r="J2224" i="16"/>
  <c r="J2793" i="16"/>
  <c r="J3185" i="16"/>
  <c r="J2976" i="16"/>
  <c r="J3542" i="16"/>
  <c r="J3603" i="16"/>
  <c r="J3926" i="16"/>
  <c r="J3835" i="16"/>
  <c r="J3943" i="16"/>
  <c r="J4288" i="16"/>
  <c r="J3891" i="16"/>
  <c r="J3876" i="16"/>
  <c r="J3762" i="16"/>
  <c r="J4032" i="16"/>
  <c r="J3914" i="16"/>
  <c r="M3692" i="16"/>
  <c r="J3872" i="16"/>
  <c r="J4300" i="16"/>
  <c r="J4151" i="16"/>
  <c r="J4214" i="16"/>
  <c r="J4039" i="16"/>
  <c r="J4339" i="16"/>
  <c r="J4753" i="16"/>
  <c r="J4325" i="16"/>
  <c r="J4029" i="16"/>
  <c r="J4297" i="16"/>
  <c r="M4829" i="16"/>
  <c r="J4252" i="16"/>
  <c r="M4184" i="16"/>
  <c r="M4852" i="16"/>
  <c r="J4388" i="16"/>
  <c r="J4342" i="16"/>
  <c r="J4509" i="16"/>
  <c r="J4626" i="16"/>
  <c r="J4541" i="16"/>
  <c r="J4739" i="16"/>
  <c r="J4558" i="16"/>
  <c r="J4871" i="16"/>
  <c r="J4652" i="16"/>
  <c r="J4840" i="16"/>
  <c r="J4559" i="16"/>
  <c r="M4887" i="16"/>
  <c r="J4638" i="16"/>
  <c r="J4472" i="16"/>
  <c r="J4711" i="16"/>
  <c r="J4908" i="16"/>
  <c r="J4618" i="16"/>
  <c r="M4485" i="16"/>
  <c r="J4649" i="16"/>
  <c r="M4827" i="16"/>
  <c r="J4497" i="16"/>
  <c r="M4781" i="16"/>
  <c r="J105" i="16"/>
  <c r="J175" i="16"/>
  <c r="J777" i="16"/>
  <c r="M1119" i="16"/>
  <c r="J1878" i="16"/>
  <c r="J1602" i="16"/>
  <c r="J2236" i="16"/>
  <c r="J2377" i="16"/>
  <c r="J3043" i="16"/>
  <c r="M4845" i="16"/>
  <c r="J3194" i="16"/>
  <c r="J3602" i="16"/>
  <c r="J3613" i="16"/>
  <c r="J3962" i="16"/>
  <c r="J4022" i="16"/>
  <c r="J3964" i="16"/>
  <c r="J3695" i="16"/>
  <c r="J3896" i="16"/>
  <c r="J3913" i="16"/>
  <c r="J3783" i="16"/>
  <c r="J4044" i="16"/>
  <c r="J3956" i="16"/>
  <c r="J3698" i="16"/>
  <c r="J3903" i="16"/>
  <c r="J4419" i="16"/>
  <c r="J4161" i="16"/>
  <c r="J4229" i="16"/>
  <c r="J4049" i="16"/>
  <c r="J4360" i="16"/>
  <c r="M4776" i="16"/>
  <c r="J4375" i="16"/>
  <c r="J4098" i="16"/>
  <c r="J4361" i="16"/>
  <c r="J3971" i="16"/>
  <c r="J4268" i="16"/>
  <c r="J4293" i="16"/>
  <c r="J4782" i="16"/>
  <c r="J4394" i="16"/>
  <c r="J4364" i="16"/>
  <c r="J4530" i="16"/>
  <c r="J4636" i="16"/>
  <c r="J4585" i="16"/>
  <c r="J4794" i="16"/>
  <c r="J4569" i="16"/>
  <c r="J4886" i="16"/>
  <c r="J4657" i="16"/>
  <c r="J4848" i="16"/>
  <c r="J4647" i="16"/>
  <c r="J4894" i="16"/>
  <c r="J4779" i="16"/>
  <c r="J4482" i="16"/>
  <c r="J4721" i="16"/>
  <c r="J4438" i="16"/>
  <c r="J4674" i="16"/>
  <c r="J4502" i="16"/>
  <c r="J4654" i="16"/>
  <c r="M4835" i="16"/>
  <c r="J4523" i="16"/>
  <c r="J4814" i="16"/>
  <c r="J555" i="16"/>
  <c r="J557" i="16"/>
  <c r="J1323" i="16"/>
  <c r="J1448" i="16"/>
  <c r="J1736" i="16"/>
  <c r="J1849" i="16"/>
  <c r="J2044" i="16"/>
  <c r="J2230" i="16"/>
  <c r="J2710" i="16"/>
  <c r="J3221" i="16"/>
  <c r="J3719" i="16"/>
  <c r="J3617" i="16"/>
  <c r="J3628" i="16"/>
  <c r="J4085" i="16"/>
  <c r="J4034" i="16"/>
  <c r="J3970" i="16"/>
  <c r="J3711" i="16"/>
  <c r="J3918" i="16"/>
  <c r="J3950" i="16"/>
  <c r="J3818" i="16"/>
  <c r="J4115" i="16"/>
  <c r="J3967" i="16"/>
  <c r="J3729" i="16"/>
  <c r="J3936" i="16"/>
  <c r="J3958" i="16"/>
  <c r="M4198" i="16"/>
  <c r="J4239" i="16"/>
  <c r="J4066" i="16"/>
  <c r="M4837" i="16"/>
  <c r="J4396" i="16"/>
  <c r="J4103" i="16"/>
  <c r="J4366" i="16"/>
  <c r="J3976" i="16"/>
  <c r="J4283" i="16"/>
  <c r="J4317" i="16"/>
  <c r="M4821" i="16"/>
  <c r="J4420" i="16"/>
  <c r="J4378" i="16"/>
  <c r="J4546" i="16"/>
  <c r="J4777" i="16"/>
  <c r="J4611" i="16"/>
  <c r="J4805" i="16"/>
  <c r="J4602" i="16"/>
  <c r="J4906" i="16"/>
  <c r="J4662" i="16"/>
  <c r="J4861" i="16"/>
  <c r="J4668" i="16"/>
  <c r="J4447" i="16"/>
  <c r="J4790" i="16"/>
  <c r="J4506" i="16"/>
  <c r="J4726" i="16"/>
  <c r="J4448" i="16"/>
  <c r="J4774" i="16"/>
  <c r="J4507" i="16"/>
  <c r="M4664" i="16"/>
  <c r="M4843" i="16"/>
  <c r="J4534" i="16"/>
  <c r="J4820" i="16"/>
  <c r="J770" i="16"/>
  <c r="J621" i="16"/>
  <c r="J910" i="16"/>
  <c r="J1401" i="16"/>
  <c r="J1716" i="16"/>
  <c r="J2076" i="16"/>
  <c r="J1928" i="16"/>
  <c r="M3170" i="16"/>
  <c r="J2617" i="16"/>
  <c r="J3105" i="16"/>
  <c r="J3433" i="16"/>
  <c r="J3730" i="16"/>
  <c r="J3860" i="16"/>
  <c r="J3679" i="16"/>
  <c r="J4265" i="16"/>
  <c r="J4023" i="16"/>
  <c r="J3847" i="16"/>
  <c r="J4031" i="16"/>
  <c r="J3955" i="16"/>
  <c r="J3823" i="16"/>
  <c r="J4169" i="16"/>
  <c r="J3978" i="16"/>
  <c r="J3734" i="16"/>
  <c r="J3946" i="16"/>
  <c r="J3984" i="16"/>
  <c r="J4276" i="16"/>
  <c r="M4249" i="16"/>
  <c r="J4081" i="16"/>
  <c r="J4385" i="16"/>
  <c r="M4858" i="16"/>
  <c r="J4470" i="16"/>
  <c r="J4113" i="16"/>
  <c r="J4391" i="16"/>
  <c r="M4007" i="16"/>
  <c r="M4351" i="16"/>
  <c r="J4322" i="16"/>
  <c r="J4874" i="16"/>
  <c r="J4475" i="16"/>
  <c r="J4440" i="16"/>
  <c r="J4551" i="16"/>
  <c r="J4799" i="16"/>
  <c r="J4677" i="16"/>
  <c r="J4816" i="16"/>
  <c r="J4672" i="16"/>
  <c r="M4415" i="16"/>
  <c r="J4683" i="16"/>
  <c r="M4866" i="16"/>
  <c r="J4693" i="16"/>
  <c r="J4462" i="16"/>
  <c r="J4796" i="16"/>
  <c r="J4512" i="16"/>
  <c r="J4731" i="16"/>
  <c r="J4458" i="16"/>
  <c r="J4780" i="16"/>
  <c r="J4518" i="16"/>
  <c r="J4685" i="16"/>
  <c r="J4863" i="16"/>
  <c r="J4539" i="16"/>
  <c r="J4828" i="16"/>
  <c r="J363" i="16"/>
  <c r="J3293" i="16"/>
  <c r="J4027" i="16"/>
  <c r="J4179" i="16"/>
  <c r="J4477" i="16"/>
  <c r="J161" i="16"/>
  <c r="J3991" i="16"/>
  <c r="J4329" i="16"/>
  <c r="J4584" i="16"/>
  <c r="M4825" i="16"/>
  <c r="J798" i="16"/>
  <c r="J3765" i="16"/>
  <c r="J4255" i="16"/>
  <c r="J4514" i="16"/>
  <c r="J4517" i="16"/>
  <c r="J1196" i="16"/>
  <c r="J4295" i="16"/>
  <c r="J4122" i="16"/>
  <c r="J4557" i="16"/>
  <c r="J4751" i="16"/>
  <c r="J1605" i="16"/>
  <c r="J3988" i="16"/>
  <c r="J4413" i="16"/>
  <c r="J4810" i="16"/>
  <c r="J4463" i="16"/>
  <c r="J2620" i="16"/>
  <c r="J4055" i="16"/>
  <c r="J4157" i="16"/>
  <c r="J4682" i="16"/>
  <c r="M4791" i="16"/>
  <c r="J2171" i="16"/>
  <c r="J3966" i="16"/>
  <c r="J4480" i="16"/>
  <c r="J4860" i="16"/>
  <c r="J4528" i="16"/>
  <c r="J2500" i="16"/>
  <c r="J3838" i="16"/>
  <c r="J4123" i="16"/>
  <c r="J4749" i="16"/>
  <c r="J4695" i="16"/>
  <c r="J2834" i="16"/>
  <c r="J4197" i="16"/>
  <c r="J4397" i="16"/>
  <c r="J4431" i="16"/>
  <c r="J4896" i="16"/>
  <c r="M3666" i="16"/>
  <c r="J4020" i="16"/>
  <c r="J4014" i="16"/>
  <c r="J4715" i="16"/>
  <c r="J4583" i="16"/>
  <c r="J3082" i="16"/>
  <c r="J3763" i="16"/>
  <c r="J4367" i="16"/>
  <c r="J4876" i="16"/>
  <c r="J4836" i="16"/>
  <c r="J3409" i="16"/>
  <c r="J3979" i="16"/>
  <c r="M4336" i="16"/>
  <c r="J4725" i="16"/>
  <c r="M643" i="16"/>
  <c r="M21" i="16"/>
  <c r="M16" i="16"/>
  <c r="M15" i="16"/>
  <c r="M2490" i="16"/>
  <c r="M4770" i="16"/>
  <c r="M4185" i="16"/>
  <c r="M4260" i="16"/>
  <c r="M3408" i="16"/>
  <c r="M4089" i="16"/>
  <c r="M4080" i="16"/>
  <c r="M3466" i="16"/>
  <c r="M3870" i="16"/>
  <c r="M4704" i="16"/>
  <c r="M4426" i="16"/>
  <c r="M4352" i="16"/>
  <c r="M3171" i="16"/>
  <c r="M4702" i="16"/>
  <c r="M2488" i="16"/>
  <c r="M3169" i="16"/>
  <c r="M4258" i="16"/>
  <c r="M4350" i="16"/>
  <c r="M4414" i="16"/>
  <c r="M4058" i="16"/>
  <c r="M3365" i="16"/>
  <c r="M4588" i="16"/>
  <c r="M641" i="16"/>
  <c r="M4763" i="16"/>
  <c r="M2491" i="16"/>
  <c r="M14" i="16"/>
  <c r="M4484" i="16"/>
  <c r="M4183" i="16"/>
  <c r="M2489" i="16"/>
  <c r="M3464" i="16"/>
  <c r="M19" i="16"/>
  <c r="M4762" i="16"/>
  <c r="M4483" i="16"/>
  <c r="M4914" i="16"/>
  <c r="M4910" i="16"/>
  <c r="M20" i="16"/>
  <c r="M4915" i="16"/>
  <c r="M4913" i="16"/>
  <c r="M4916" i="16"/>
  <c r="M4917" i="16"/>
  <c r="M4918" i="16"/>
  <c r="K4805" i="16" l="1"/>
  <c r="O4805" i="16"/>
  <c r="O4626" i="16"/>
  <c r="K4626" i="16"/>
  <c r="O4309" i="16"/>
  <c r="K4309" i="16"/>
  <c r="K846" i="16"/>
  <c r="O846" i="16"/>
  <c r="K1037" i="16"/>
  <c r="N1037" i="16" s="1"/>
  <c r="O1037" i="16"/>
  <c r="K4343" i="16"/>
  <c r="N4343" i="16" s="1"/>
  <c r="O4343" i="16"/>
  <c r="K996" i="16"/>
  <c r="N996" i="16" s="1"/>
  <c r="O996" i="16"/>
  <c r="O4113" i="16"/>
  <c r="K4113" i="16"/>
  <c r="N4113" i="16" s="1"/>
  <c r="O4339" i="16"/>
  <c r="K4339" i="16"/>
  <c r="N4339" i="16" s="1"/>
  <c r="K4877" i="16"/>
  <c r="N4877" i="16" s="1"/>
  <c r="O4877" i="16"/>
  <c r="O3298" i="16"/>
  <c r="K3298" i="16"/>
  <c r="N3298" i="16" s="1"/>
  <c r="K3266" i="16"/>
  <c r="N3266" i="16" s="1"/>
  <c r="O3266" i="16"/>
  <c r="N4912" i="16"/>
  <c r="O3823" i="16"/>
  <c r="K3823" i="16"/>
  <c r="N3823" i="16" s="1"/>
  <c r="K3896" i="16"/>
  <c r="O3896" i="16"/>
  <c r="O4487" i="16"/>
  <c r="K4487" i="16"/>
  <c r="N4487" i="16" s="1"/>
  <c r="K4900" i="16"/>
  <c r="N4900" i="16" s="1"/>
  <c r="O4900" i="16"/>
  <c r="O4635" i="16"/>
  <c r="K4635" i="16"/>
  <c r="N4635" i="16" s="1"/>
  <c r="K723" i="16"/>
  <c r="N723" i="16" s="1"/>
  <c r="O723" i="16"/>
  <c r="O1857" i="16"/>
  <c r="K1857" i="16"/>
  <c r="K65" i="16"/>
  <c r="N65" i="16" s="1"/>
  <c r="O65" i="16"/>
  <c r="K1605" i="16"/>
  <c r="N1605" i="16" s="1"/>
  <c r="O1605" i="16"/>
  <c r="O4674" i="16"/>
  <c r="K4674" i="16"/>
  <c r="N4674" i="16" s="1"/>
  <c r="K1447" i="16"/>
  <c r="N1447" i="16" s="1"/>
  <c r="O1447" i="16"/>
  <c r="K4804" i="16"/>
  <c r="N4804" i="16" s="1"/>
  <c r="O4804" i="16"/>
  <c r="K1583" i="16"/>
  <c r="N1583" i="16" s="1"/>
  <c r="O1583" i="16"/>
  <c r="O4896" i="16"/>
  <c r="K4896" i="16"/>
  <c r="N4896" i="16" s="1"/>
  <c r="K2044" i="16"/>
  <c r="N2044" i="16" s="1"/>
  <c r="O2044" i="16"/>
  <c r="O4706" i="16"/>
  <c r="K4706" i="16"/>
  <c r="N4706" i="16" s="1"/>
  <c r="K4166" i="16"/>
  <c r="N4166" i="16" s="1"/>
  <c r="O4166" i="16"/>
  <c r="O2386" i="16"/>
  <c r="K2386" i="16"/>
  <c r="K2081" i="16"/>
  <c r="O2081" i="16"/>
  <c r="K4480" i="16"/>
  <c r="N4480" i="16" s="1"/>
  <c r="O4480" i="16"/>
  <c r="K4585" i="16"/>
  <c r="O4585" i="16"/>
  <c r="K1654" i="16"/>
  <c r="O1654" i="16"/>
  <c r="O4171" i="16"/>
  <c r="K4171" i="16"/>
  <c r="N4171" i="16" s="1"/>
  <c r="K4002" i="16"/>
  <c r="N4002" i="16" s="1"/>
  <c r="O4002" i="16"/>
  <c r="K2959" i="16"/>
  <c r="O2959" i="16"/>
  <c r="O963" i="16"/>
  <c r="K963" i="16"/>
  <c r="N963" i="16" s="1"/>
  <c r="O1746" i="16"/>
  <c r="K1746" i="16"/>
  <c r="N1746" i="16" s="1"/>
  <c r="K3979" i="16"/>
  <c r="O3979" i="16"/>
  <c r="O3950" i="16"/>
  <c r="K3950" i="16"/>
  <c r="N3950" i="16" s="1"/>
  <c r="K4288" i="16"/>
  <c r="N4288" i="16" s="1"/>
  <c r="O4288" i="16"/>
  <c r="K699" i="16"/>
  <c r="O699" i="16"/>
  <c r="O1003" i="16"/>
  <c r="K1003" i="16"/>
  <c r="N1003" i="16" s="1"/>
  <c r="K4359" i="16"/>
  <c r="N4359" i="16" s="1"/>
  <c r="O4359" i="16"/>
  <c r="K2952" i="16"/>
  <c r="N2952" i="16" s="1"/>
  <c r="O2952" i="16"/>
  <c r="K254" i="16"/>
  <c r="N254" i="16" s="1"/>
  <c r="O254" i="16"/>
  <c r="K1406" i="16"/>
  <c r="N1406" i="16" s="1"/>
  <c r="O1406" i="16"/>
  <c r="K4685" i="16"/>
  <c r="N4685" i="16" s="1"/>
  <c r="O4685" i="16"/>
  <c r="K3110" i="16"/>
  <c r="N3110" i="16" s="1"/>
  <c r="O3110" i="16"/>
  <c r="O663" i="16"/>
  <c r="K663" i="16"/>
  <c r="K4584" i="16"/>
  <c r="N4584" i="16" s="1"/>
  <c r="O4584" i="16"/>
  <c r="K4396" i="16"/>
  <c r="N4396" i="16" s="1"/>
  <c r="O4396" i="16"/>
  <c r="K4908" i="16"/>
  <c r="N4908" i="16" s="1"/>
  <c r="O4908" i="16"/>
  <c r="O4028" i="16"/>
  <c r="K4028" i="16"/>
  <c r="N4028" i="16" s="1"/>
  <c r="O3435" i="16"/>
  <c r="K3435" i="16"/>
  <c r="K4275" i="16"/>
  <c r="N4275" i="16" s="1"/>
  <c r="O4275" i="16"/>
  <c r="K4567" i="16"/>
  <c r="O4567" i="16"/>
  <c r="K3534" i="16"/>
  <c r="N3534" i="16" s="1"/>
  <c r="O3534" i="16"/>
  <c r="K471" i="16"/>
  <c r="N471" i="16" s="1"/>
  <c r="O471" i="16"/>
  <c r="O1578" i="16"/>
  <c r="K1578" i="16"/>
  <c r="N1578" i="16" s="1"/>
  <c r="K3454" i="16"/>
  <c r="N3454" i="16" s="1"/>
  <c r="O3454" i="16"/>
  <c r="K2627" i="16"/>
  <c r="N2627" i="16" s="1"/>
  <c r="O2627" i="16"/>
  <c r="K1938" i="16"/>
  <c r="O1938" i="16"/>
  <c r="K4507" i="16"/>
  <c r="N4507" i="16" s="1"/>
  <c r="O4507" i="16"/>
  <c r="K1602" i="16"/>
  <c r="N1602" i="16" s="1"/>
  <c r="O1602" i="16"/>
  <c r="O3846" i="16"/>
  <c r="K3846" i="16"/>
  <c r="O4285" i="16"/>
  <c r="K4285" i="16"/>
  <c r="N4285" i="16" s="1"/>
  <c r="K3701" i="16"/>
  <c r="N3701" i="16" s="1"/>
  <c r="O3701" i="16"/>
  <c r="K4605" i="16"/>
  <c r="N4605" i="16" s="1"/>
  <c r="O4605" i="16"/>
  <c r="K1957" i="16"/>
  <c r="N1957" i="16" s="1"/>
  <c r="O1957" i="16"/>
  <c r="K359" i="16"/>
  <c r="N359" i="16" s="1"/>
  <c r="O359" i="16"/>
  <c r="K2216" i="16"/>
  <c r="O2216" i="16"/>
  <c r="K126" i="16"/>
  <c r="O126" i="16"/>
  <c r="K4672" i="16"/>
  <c r="N4672" i="16" s="1"/>
  <c r="O4672" i="16"/>
  <c r="O4405" i="16"/>
  <c r="K4405" i="16"/>
  <c r="N4405" i="16" s="1"/>
  <c r="K3992" i="16"/>
  <c r="N3992" i="16" s="1"/>
  <c r="O3992" i="16"/>
  <c r="K3529" i="16"/>
  <c r="N3529" i="16" s="1"/>
  <c r="O3529" i="16"/>
  <c r="O3675" i="16"/>
  <c r="K3675" i="16"/>
  <c r="N3675" i="16" s="1"/>
  <c r="K2157" i="16"/>
  <c r="N2157" i="16" s="1"/>
  <c r="O2157" i="16"/>
  <c r="K3422" i="16"/>
  <c r="N3422" i="16" s="1"/>
  <c r="O3422" i="16"/>
  <c r="K891" i="16"/>
  <c r="O891" i="16"/>
  <c r="K2512" i="16"/>
  <c r="N2512" i="16" s="1"/>
  <c r="O2512" i="16"/>
  <c r="K3166" i="16"/>
  <c r="N3166" i="16" s="1"/>
  <c r="O3166" i="16"/>
  <c r="K741" i="16"/>
  <c r="O741" i="16"/>
  <c r="K2465" i="16"/>
  <c r="O2465" i="16"/>
  <c r="O2907" i="16"/>
  <c r="K2907" i="16"/>
  <c r="O3482" i="16"/>
  <c r="K3482" i="16"/>
  <c r="N3482" i="16" s="1"/>
  <c r="O1573" i="16"/>
  <c r="K1573" i="16"/>
  <c r="N1573" i="16" s="1"/>
  <c r="O2614" i="16"/>
  <c r="K2614" i="16"/>
  <c r="O3998" i="16"/>
  <c r="K3998" i="16"/>
  <c r="N3998" i="16" s="1"/>
  <c r="K1304" i="16"/>
  <c r="O1304" i="16"/>
  <c r="K613" i="16"/>
  <c r="N613" i="16" s="1"/>
  <c r="O613" i="16"/>
  <c r="K407" i="16"/>
  <c r="N407" i="16" s="1"/>
  <c r="O407" i="16"/>
  <c r="O1280" i="16"/>
  <c r="K1280" i="16"/>
  <c r="N1280" i="16" s="1"/>
  <c r="O1455" i="16"/>
  <c r="K1455" i="16"/>
  <c r="N1455" i="16" s="1"/>
  <c r="K2591" i="16"/>
  <c r="N2591" i="16" s="1"/>
  <c r="O2591" i="16"/>
  <c r="O1954" i="16"/>
  <c r="K1954" i="16"/>
  <c r="N1954" i="16" s="1"/>
  <c r="K2419" i="16"/>
  <c r="O2419" i="16"/>
  <c r="K2771" i="16"/>
  <c r="N2771" i="16" s="1"/>
  <c r="O2771" i="16"/>
  <c r="K3192" i="16"/>
  <c r="N3192" i="16" s="1"/>
  <c r="O3192" i="16"/>
  <c r="O2628" i="16"/>
  <c r="K2628" i="16"/>
  <c r="O3050" i="16"/>
  <c r="K3050" i="16"/>
  <c r="N3050" i="16" s="1"/>
  <c r="K3672" i="16"/>
  <c r="O3672" i="16"/>
  <c r="K3378" i="16"/>
  <c r="N3378" i="16" s="1"/>
  <c r="O3378" i="16"/>
  <c r="K3582" i="16"/>
  <c r="N3582" i="16" s="1"/>
  <c r="O3582" i="16"/>
  <c r="O3458" i="16"/>
  <c r="K3458" i="16"/>
  <c r="N3458" i="16" s="1"/>
  <c r="K3743" i="16"/>
  <c r="N3743" i="16" s="1"/>
  <c r="O3743" i="16"/>
  <c r="K4384" i="16"/>
  <c r="N4384" i="16" s="1"/>
  <c r="O4384" i="16"/>
  <c r="O4466" i="16"/>
  <c r="K4466" i="16"/>
  <c r="N4466" i="16" s="1"/>
  <c r="K4431" i="16"/>
  <c r="O4431" i="16"/>
  <c r="K4751" i="16"/>
  <c r="N4751" i="16" s="1"/>
  <c r="O4751" i="16"/>
  <c r="O4329" i="16"/>
  <c r="K4329" i="16"/>
  <c r="N4329" i="16" s="1"/>
  <c r="K4518" i="16"/>
  <c r="N4518" i="16" s="1"/>
  <c r="O4518" i="16"/>
  <c r="O4816" i="16"/>
  <c r="K4816" i="16"/>
  <c r="N4816" i="16" s="1"/>
  <c r="K4470" i="16"/>
  <c r="N4470" i="16" s="1"/>
  <c r="O4470" i="16"/>
  <c r="K3955" i="16"/>
  <c r="N3955" i="16" s="1"/>
  <c r="O3955" i="16"/>
  <c r="O1928" i="16"/>
  <c r="K1928" i="16"/>
  <c r="N1928" i="16" s="1"/>
  <c r="K4774" i="16"/>
  <c r="N4774" i="16" s="1"/>
  <c r="O4774" i="16"/>
  <c r="K4611" i="16"/>
  <c r="N4611" i="16" s="1"/>
  <c r="O4611" i="16"/>
  <c r="K3918" i="16"/>
  <c r="O3918" i="16"/>
  <c r="K1849" i="16"/>
  <c r="O1849" i="16"/>
  <c r="O4438" i="16"/>
  <c r="K4438" i="16"/>
  <c r="K4636" i="16"/>
  <c r="N4636" i="16" s="1"/>
  <c r="O4636" i="16"/>
  <c r="K4360" i="16"/>
  <c r="N4360" i="16" s="1"/>
  <c r="O4360" i="16"/>
  <c r="O3695" i="16"/>
  <c r="K3695" i="16"/>
  <c r="K1878" i="16"/>
  <c r="O1878" i="16"/>
  <c r="K4711" i="16"/>
  <c r="O4711" i="16"/>
  <c r="O4509" i="16"/>
  <c r="K4509" i="16"/>
  <c r="K4039" i="16"/>
  <c r="N4039" i="16" s="1"/>
  <c r="O4039" i="16"/>
  <c r="K3943" i="16"/>
  <c r="N3943" i="16" s="1"/>
  <c r="O3943" i="16"/>
  <c r="O1256" i="16"/>
  <c r="K1256" i="16"/>
  <c r="O4417" i="16"/>
  <c r="K4417" i="16"/>
  <c r="O4328" i="16"/>
  <c r="K4328" i="16"/>
  <c r="N4328" i="16" s="1"/>
  <c r="K4199" i="16"/>
  <c r="O4199" i="16"/>
  <c r="K3493" i="16"/>
  <c r="N3493" i="16" s="1"/>
  <c r="O3493" i="16"/>
  <c r="K937" i="16"/>
  <c r="N937" i="16" s="1"/>
  <c r="O937" i="16"/>
  <c r="O4622" i="16"/>
  <c r="K4622" i="16"/>
  <c r="O4299" i="16"/>
  <c r="K4299" i="16"/>
  <c r="N4299" i="16" s="1"/>
  <c r="O4131" i="16"/>
  <c r="K4131" i="16"/>
  <c r="K3583" i="16"/>
  <c r="N3583" i="16" s="1"/>
  <c r="O3583" i="16"/>
  <c r="K633" i="16"/>
  <c r="N633" i="16" s="1"/>
  <c r="O633" i="16"/>
  <c r="K4613" i="16"/>
  <c r="N4613" i="16" s="1"/>
  <c r="O4613" i="16"/>
  <c r="K4294" i="16"/>
  <c r="N4294" i="16" s="1"/>
  <c r="O4294" i="16"/>
  <c r="K4106" i="16"/>
  <c r="O4106" i="16"/>
  <c r="K3569" i="16"/>
  <c r="N3569" i="16" s="1"/>
  <c r="O3569" i="16"/>
  <c r="K286" i="16"/>
  <c r="N286" i="16" s="1"/>
  <c r="O286" i="16"/>
  <c r="K4593" i="16"/>
  <c r="N4593" i="16" s="1"/>
  <c r="O4593" i="16"/>
  <c r="O4264" i="16"/>
  <c r="K4264" i="16"/>
  <c r="N4264" i="16" s="1"/>
  <c r="K3564" i="16"/>
  <c r="N3564" i="16" s="1"/>
  <c r="O3564" i="16"/>
  <c r="O444" i="16"/>
  <c r="K444" i="16"/>
  <c r="N444" i="16" s="1"/>
  <c r="O4500" i="16"/>
  <c r="K4500" i="16"/>
  <c r="N4500" i="16" s="1"/>
  <c r="K4247" i="16"/>
  <c r="N4247" i="16" s="1"/>
  <c r="O4247" i="16"/>
  <c r="K4092" i="16"/>
  <c r="O4092" i="16"/>
  <c r="K3428" i="16"/>
  <c r="N3428" i="16" s="1"/>
  <c r="O3428" i="16"/>
  <c r="K387" i="16"/>
  <c r="N387" i="16" s="1"/>
  <c r="O387" i="16"/>
  <c r="O4495" i="16"/>
  <c r="K4495" i="16"/>
  <c r="N4495" i="16" s="1"/>
  <c r="K4237" i="16"/>
  <c r="N4237" i="16" s="1"/>
  <c r="O4237" i="16"/>
  <c r="K4053" i="16"/>
  <c r="N4053" i="16" s="1"/>
  <c r="O4053" i="16"/>
  <c r="K3380" i="16"/>
  <c r="O3380" i="16"/>
  <c r="K51" i="16"/>
  <c r="N51" i="16" s="1"/>
  <c r="O51" i="16"/>
  <c r="K4489" i="16"/>
  <c r="N4489" i="16" s="1"/>
  <c r="O4489" i="16"/>
  <c r="O4232" i="16"/>
  <c r="K4232" i="16"/>
  <c r="N4232" i="16" s="1"/>
  <c r="K4048" i="16"/>
  <c r="K4011" i="16" s="1"/>
  <c r="N4011" i="16" s="1"/>
  <c r="O4048" i="16"/>
  <c r="K3314" i="16"/>
  <c r="O3314" i="16"/>
  <c r="O589" i="16"/>
  <c r="K589" i="16"/>
  <c r="N589" i="16" s="1"/>
  <c r="O3704" i="16"/>
  <c r="K3704" i="16"/>
  <c r="N3704" i="16" s="1"/>
  <c r="K2766" i="16"/>
  <c r="N2766" i="16" s="1"/>
  <c r="O2766" i="16"/>
  <c r="K2916" i="16"/>
  <c r="O2916" i="16"/>
  <c r="O2442" i="16"/>
  <c r="K2442" i="16"/>
  <c r="N2442" i="16" s="1"/>
  <c r="K2265" i="16"/>
  <c r="N2265" i="16" s="1"/>
  <c r="O2265" i="16"/>
  <c r="O1672" i="16"/>
  <c r="K1672" i="16"/>
  <c r="N1672" i="16" s="1"/>
  <c r="O1203" i="16"/>
  <c r="K1203" i="16"/>
  <c r="N1203" i="16" s="1"/>
  <c r="K1289" i="16"/>
  <c r="N1289" i="16" s="1"/>
  <c r="O1289" i="16"/>
  <c r="K792" i="16"/>
  <c r="O792" i="16"/>
  <c r="K681" i="16"/>
  <c r="O681" i="16"/>
  <c r="K1369" i="16"/>
  <c r="O1369" i="16"/>
  <c r="K3162" i="16"/>
  <c r="N3162" i="16" s="1"/>
  <c r="O3162" i="16"/>
  <c r="K3275" i="16"/>
  <c r="N3275" i="16" s="1"/>
  <c r="O3275" i="16"/>
  <c r="O2749" i="16"/>
  <c r="K2749" i="16"/>
  <c r="N2749" i="16" s="1"/>
  <c r="K2239" i="16"/>
  <c r="O2239" i="16"/>
  <c r="K2069" i="16"/>
  <c r="O2069" i="16"/>
  <c r="O1854" i="16"/>
  <c r="K1854" i="16"/>
  <c r="O1751" i="16"/>
  <c r="K1751" i="16"/>
  <c r="N1751" i="16" s="1"/>
  <c r="K1476" i="16"/>
  <c r="O1476" i="16"/>
  <c r="K1332" i="16"/>
  <c r="N1332" i="16" s="1"/>
  <c r="O1332" i="16"/>
  <c r="K571" i="16"/>
  <c r="O571" i="16"/>
  <c r="O560" i="16"/>
  <c r="K560" i="16"/>
  <c r="K3974" i="16"/>
  <c r="N3974" i="16" s="1"/>
  <c r="O3974" i="16"/>
  <c r="O3591" i="16"/>
  <c r="K3591" i="16"/>
  <c r="N3591" i="16" s="1"/>
  <c r="K2985" i="16"/>
  <c r="N2985" i="16" s="1"/>
  <c r="O2985" i="16"/>
  <c r="K2800" i="16"/>
  <c r="N2800" i="16" s="1"/>
  <c r="O2800" i="16"/>
  <c r="K2642" i="16"/>
  <c r="N2642" i="16" s="1"/>
  <c r="O2642" i="16"/>
  <c r="K1898" i="16"/>
  <c r="O1898" i="16"/>
  <c r="O2272" i="16"/>
  <c r="K2272" i="16"/>
  <c r="K1610" i="16"/>
  <c r="O1610" i="16"/>
  <c r="K1416" i="16"/>
  <c r="N1416" i="16" s="1"/>
  <c r="O1416" i="16"/>
  <c r="O960" i="16"/>
  <c r="K960" i="16"/>
  <c r="K708" i="16"/>
  <c r="N708" i="16" s="1"/>
  <c r="O708" i="16"/>
  <c r="O40" i="16"/>
  <c r="K40" i="16"/>
  <c r="K118" i="16"/>
  <c r="N118" i="16" s="1"/>
  <c r="O118" i="16"/>
  <c r="K3899" i="16"/>
  <c r="O3899" i="16"/>
  <c r="O3585" i="16"/>
  <c r="K3585" i="16"/>
  <c r="N3585" i="16" s="1"/>
  <c r="O2970" i="16"/>
  <c r="K2970" i="16"/>
  <c r="K3206" i="16"/>
  <c r="N3206" i="16" s="1"/>
  <c r="O3206" i="16"/>
  <c r="K2563" i="16"/>
  <c r="N2563" i="16" s="1"/>
  <c r="O2563" i="16"/>
  <c r="O1863" i="16"/>
  <c r="K1863" i="16"/>
  <c r="O2241" i="16"/>
  <c r="K2241" i="16"/>
  <c r="N2241" i="16" s="1"/>
  <c r="K1586" i="16"/>
  <c r="N1586" i="16" s="1"/>
  <c r="O1586" i="16"/>
  <c r="K1407" i="16"/>
  <c r="N1407" i="16" s="1"/>
  <c r="O1407" i="16"/>
  <c r="K939" i="16"/>
  <c r="O939" i="16"/>
  <c r="O756" i="16"/>
  <c r="K756" i="16"/>
  <c r="K25" i="16"/>
  <c r="N25" i="16" s="1"/>
  <c r="O25" i="16"/>
  <c r="O81" i="16"/>
  <c r="K81" i="16"/>
  <c r="N81" i="16" s="1"/>
  <c r="K3843" i="16"/>
  <c r="N3843" i="16" s="1"/>
  <c r="O3843" i="16"/>
  <c r="K3684" i="16"/>
  <c r="N3684" i="16" s="1"/>
  <c r="O3684" i="16"/>
  <c r="K3601" i="16"/>
  <c r="N3601" i="16" s="1"/>
  <c r="O3601" i="16"/>
  <c r="K4003" i="16"/>
  <c r="O4003" i="16"/>
  <c r="K3197" i="16"/>
  <c r="O3197" i="16"/>
  <c r="K2310" i="16"/>
  <c r="N2310" i="16" s="1"/>
  <c r="O2310" i="16"/>
  <c r="O2786" i="16"/>
  <c r="K2786" i="16"/>
  <c r="N2786" i="16" s="1"/>
  <c r="K2102" i="16"/>
  <c r="N2102" i="16" s="1"/>
  <c r="O2102" i="16"/>
  <c r="K1798" i="16"/>
  <c r="N1798" i="16" s="1"/>
  <c r="O1798" i="16"/>
  <c r="O1479" i="16"/>
  <c r="K1479" i="16"/>
  <c r="N1479" i="16" s="1"/>
  <c r="O1103" i="16"/>
  <c r="K1103" i="16"/>
  <c r="K913" i="16"/>
  <c r="N913" i="16" s="1"/>
  <c r="O913" i="16"/>
  <c r="O1161" i="16"/>
  <c r="K1161" i="16"/>
  <c r="N1161" i="16" s="1"/>
  <c r="O326" i="16"/>
  <c r="K326" i="16"/>
  <c r="N326" i="16" s="1"/>
  <c r="K4408" i="16"/>
  <c r="O4408" i="16"/>
  <c r="K3592" i="16"/>
  <c r="N3592" i="16" s="1"/>
  <c r="O3592" i="16"/>
  <c r="K3921" i="16"/>
  <c r="N3921" i="16" s="1"/>
  <c r="O3921" i="16"/>
  <c r="O3154" i="16"/>
  <c r="K3154" i="16"/>
  <c r="N3154" i="16" s="1"/>
  <c r="O3054" i="16"/>
  <c r="K3054" i="16"/>
  <c r="N3054" i="16" s="1"/>
  <c r="K2581" i="16"/>
  <c r="N2581" i="16" s="1"/>
  <c r="O2581" i="16"/>
  <c r="O2062" i="16"/>
  <c r="K2062" i="16"/>
  <c r="K1757" i="16"/>
  <c r="N1757" i="16" s="1"/>
  <c r="O1757" i="16"/>
  <c r="K1469" i="16"/>
  <c r="N1469" i="16" s="1"/>
  <c r="O1469" i="16"/>
  <c r="O1069" i="16"/>
  <c r="K1069" i="16"/>
  <c r="N1069" i="16" s="1"/>
  <c r="O897" i="16"/>
  <c r="K897" i="16"/>
  <c r="N897" i="16" s="1"/>
  <c r="K623" i="16"/>
  <c r="N623" i="16" s="1"/>
  <c r="O623" i="16"/>
  <c r="K292" i="16"/>
  <c r="O292" i="16"/>
  <c r="K4326" i="16"/>
  <c r="O4326" i="16"/>
  <c r="K3581" i="16"/>
  <c r="N3581" i="16" s="1"/>
  <c r="O3581" i="16"/>
  <c r="O3749" i="16"/>
  <c r="K3749" i="16"/>
  <c r="N3749" i="16" s="1"/>
  <c r="K3125" i="16"/>
  <c r="O3125" i="16"/>
  <c r="K2905" i="16"/>
  <c r="N2905" i="16" s="1"/>
  <c r="O2905" i="16"/>
  <c r="K2575" i="16"/>
  <c r="O2575" i="16"/>
  <c r="K2052" i="16"/>
  <c r="N2052" i="16" s="1"/>
  <c r="O2052" i="16"/>
  <c r="O1707" i="16"/>
  <c r="K1707" i="16"/>
  <c r="O1335" i="16"/>
  <c r="K1335" i="16"/>
  <c r="N1335" i="16" s="1"/>
  <c r="O1027" i="16"/>
  <c r="K1027" i="16"/>
  <c r="N1027" i="16" s="1"/>
  <c r="K892" i="16"/>
  <c r="N892" i="16" s="1"/>
  <c r="O892" i="16"/>
  <c r="K598" i="16"/>
  <c r="O598" i="16"/>
  <c r="K283" i="16"/>
  <c r="O283" i="16"/>
  <c r="O3292" i="16"/>
  <c r="K3292" i="16"/>
  <c r="K3078" i="16"/>
  <c r="O3078" i="16"/>
  <c r="K2665" i="16"/>
  <c r="N2665" i="16" s="1"/>
  <c r="O2665" i="16"/>
  <c r="O2566" i="16"/>
  <c r="K2566" i="16"/>
  <c r="O1917" i="16"/>
  <c r="K1917" i="16"/>
  <c r="N1917" i="16" s="1"/>
  <c r="K1813" i="16"/>
  <c r="O1813" i="16"/>
  <c r="O1566" i="16"/>
  <c r="K1566" i="16"/>
  <c r="N1566" i="16" s="1"/>
  <c r="O1357" i="16"/>
  <c r="K1357" i="16"/>
  <c r="N1357" i="16" s="1"/>
  <c r="K931" i="16"/>
  <c r="N931" i="16" s="1"/>
  <c r="O931" i="16"/>
  <c r="K339" i="16"/>
  <c r="N339" i="16" s="1"/>
  <c r="O339" i="16"/>
  <c r="K351" i="16"/>
  <c r="N351" i="16" s="1"/>
  <c r="O351" i="16"/>
  <c r="K3767" i="16"/>
  <c r="N3767" i="16" s="1"/>
  <c r="O3767" i="16"/>
  <c r="O3609" i="16"/>
  <c r="K3609" i="16"/>
  <c r="N3609" i="16" s="1"/>
  <c r="K3421" i="16"/>
  <c r="N3421" i="16" s="1"/>
  <c r="O3421" i="16"/>
  <c r="K3257" i="16"/>
  <c r="N3257" i="16" s="1"/>
  <c r="O3257" i="16"/>
  <c r="K2881" i="16"/>
  <c r="N2881" i="16" s="1"/>
  <c r="O2881" i="16"/>
  <c r="K2412" i="16"/>
  <c r="O2412" i="16"/>
  <c r="O1794" i="16"/>
  <c r="K1794" i="16"/>
  <c r="N1794" i="16" s="1"/>
  <c r="O2149" i="16"/>
  <c r="K2149" i="16"/>
  <c r="O1501" i="16"/>
  <c r="K1501" i="16"/>
  <c r="N1501" i="16" s="1"/>
  <c r="K1301" i="16"/>
  <c r="N1301" i="16" s="1"/>
  <c r="O1301" i="16"/>
  <c r="K839" i="16"/>
  <c r="N839" i="16" s="1"/>
  <c r="O839" i="16"/>
  <c r="O548" i="16"/>
  <c r="K548" i="16"/>
  <c r="K751" i="16"/>
  <c r="N751" i="16" s="1"/>
  <c r="O751" i="16"/>
  <c r="O389" i="16"/>
  <c r="K389" i="16"/>
  <c r="N389" i="16" s="1"/>
  <c r="K3807" i="16"/>
  <c r="N3807" i="16" s="1"/>
  <c r="O3807" i="16"/>
  <c r="K4155" i="16"/>
  <c r="O4155" i="16"/>
  <c r="O3526" i="16"/>
  <c r="K3526" i="16"/>
  <c r="K3610" i="16"/>
  <c r="O3610" i="16"/>
  <c r="K2671" i="16"/>
  <c r="N2671" i="16" s="1"/>
  <c r="O2671" i="16"/>
  <c r="K2483" i="16"/>
  <c r="O2483" i="16"/>
  <c r="K2318" i="16"/>
  <c r="N2318" i="16" s="1"/>
  <c r="O2318" i="16"/>
  <c r="K1946" i="16"/>
  <c r="N1946" i="16" s="1"/>
  <c r="O1946" i="16"/>
  <c r="O1648" i="16"/>
  <c r="K1648" i="16"/>
  <c r="K1244" i="16"/>
  <c r="O1244" i="16"/>
  <c r="K1002" i="16"/>
  <c r="O1002" i="16"/>
  <c r="K740" i="16"/>
  <c r="N740" i="16" s="1"/>
  <c r="O740" i="16"/>
  <c r="O537" i="16"/>
  <c r="K537" i="16"/>
  <c r="N537" i="16" s="1"/>
  <c r="K186" i="16"/>
  <c r="O186" i="16"/>
  <c r="K4312" i="16"/>
  <c r="N4312" i="16" s="1"/>
  <c r="O4312" i="16"/>
  <c r="K3506" i="16"/>
  <c r="N3506" i="16" s="1"/>
  <c r="O3506" i="16"/>
  <c r="K3253" i="16"/>
  <c r="O3253" i="16"/>
  <c r="O2964" i="16"/>
  <c r="K2964" i="16"/>
  <c r="K2605" i="16"/>
  <c r="O2605" i="16"/>
  <c r="K2209" i="16"/>
  <c r="N2209" i="16" s="1"/>
  <c r="O2209" i="16"/>
  <c r="K1952" i="16"/>
  <c r="N1952" i="16" s="1"/>
  <c r="O1952" i="16"/>
  <c r="K1748" i="16"/>
  <c r="O1748" i="16"/>
  <c r="K1388" i="16"/>
  <c r="N1388" i="16" s="1"/>
  <c r="O1388" i="16"/>
  <c r="O1432" i="16"/>
  <c r="K1432" i="16"/>
  <c r="K941" i="16"/>
  <c r="N941" i="16" s="1"/>
  <c r="O941" i="16"/>
  <c r="K427" i="16"/>
  <c r="N427" i="16" s="1"/>
  <c r="O427" i="16"/>
  <c r="O298" i="16"/>
  <c r="K298" i="16"/>
  <c r="N298" i="16" s="1"/>
  <c r="K166" i="16"/>
  <c r="O166" i="16"/>
  <c r="K205" i="16"/>
  <c r="N205" i="16" s="1"/>
  <c r="O205" i="16"/>
  <c r="K412" i="16"/>
  <c r="N412" i="16" s="1"/>
  <c r="O412" i="16"/>
  <c r="O32" i="16"/>
  <c r="K32" i="16"/>
  <c r="N32" i="16" s="1"/>
  <c r="K135" i="16"/>
  <c r="N135" i="16" s="1"/>
  <c r="O135" i="16"/>
  <c r="K219" i="16"/>
  <c r="N219" i="16" s="1"/>
  <c r="O219" i="16"/>
  <c r="K534" i="16"/>
  <c r="N534" i="16" s="1"/>
  <c r="O534" i="16"/>
  <c r="K409" i="16"/>
  <c r="N409" i="16" s="1"/>
  <c r="O409" i="16"/>
  <c r="O668" i="16"/>
  <c r="K668" i="16"/>
  <c r="N668" i="16" s="1"/>
  <c r="O1047" i="16"/>
  <c r="K1047" i="16"/>
  <c r="N1047" i="16" s="1"/>
  <c r="O77" i="16"/>
  <c r="K77" i="16"/>
  <c r="N77" i="16" s="1"/>
  <c r="K564" i="16"/>
  <c r="N564" i="16" s="1"/>
  <c r="O564" i="16"/>
  <c r="K664" i="16"/>
  <c r="N664" i="16" s="1"/>
  <c r="O664" i="16"/>
  <c r="O593" i="16"/>
  <c r="K593" i="16"/>
  <c r="N593" i="16" s="1"/>
  <c r="K178" i="16"/>
  <c r="O178" i="16"/>
  <c r="K299" i="16"/>
  <c r="N299" i="16" s="1"/>
  <c r="O299" i="16"/>
  <c r="K617" i="16"/>
  <c r="N617" i="16" s="1"/>
  <c r="O617" i="16"/>
  <c r="O148" i="16"/>
  <c r="K148" i="16"/>
  <c r="N148" i="16" s="1"/>
  <c r="O232" i="16"/>
  <c r="K232" i="16"/>
  <c r="N232" i="16" s="1"/>
  <c r="K338" i="16"/>
  <c r="O338" i="16"/>
  <c r="K532" i="16"/>
  <c r="O532" i="16"/>
  <c r="O898" i="16"/>
  <c r="K898" i="16"/>
  <c r="N898" i="16" s="1"/>
  <c r="K411" i="16"/>
  <c r="N411" i="16" s="1"/>
  <c r="O411" i="16"/>
  <c r="O590" i="16"/>
  <c r="K590" i="16"/>
  <c r="N590" i="16" s="1"/>
  <c r="O671" i="16"/>
  <c r="K671" i="16"/>
  <c r="N671" i="16" s="1"/>
  <c r="O247" i="16"/>
  <c r="K247" i="16"/>
  <c r="K432" i="16"/>
  <c r="O432" i="16"/>
  <c r="K170" i="16"/>
  <c r="N170" i="16" s="1"/>
  <c r="O170" i="16"/>
  <c r="K291" i="16"/>
  <c r="N291" i="16" s="1"/>
  <c r="O291" i="16"/>
  <c r="K494" i="16"/>
  <c r="N494" i="16" s="1"/>
  <c r="O494" i="16"/>
  <c r="K688" i="16"/>
  <c r="O688" i="16"/>
  <c r="K754" i="16"/>
  <c r="N754" i="16" s="1"/>
  <c r="O754" i="16"/>
  <c r="K1575" i="16"/>
  <c r="O1575" i="16"/>
  <c r="O845" i="16"/>
  <c r="K845" i="16"/>
  <c r="N845" i="16" s="1"/>
  <c r="K709" i="16"/>
  <c r="N709" i="16" s="1"/>
  <c r="O709" i="16"/>
  <c r="K811" i="16"/>
  <c r="N811" i="16" s="1"/>
  <c r="O811" i="16"/>
  <c r="O746" i="16"/>
  <c r="K746" i="16"/>
  <c r="N746" i="16" s="1"/>
  <c r="K883" i="16"/>
  <c r="N883" i="16" s="1"/>
  <c r="O883" i="16"/>
  <c r="O1409" i="16"/>
  <c r="K1409" i="16"/>
  <c r="K1049" i="16"/>
  <c r="O1049" i="16"/>
  <c r="O838" i="16"/>
  <c r="K838" i="16"/>
  <c r="N838" i="16" s="1"/>
  <c r="K938" i="16"/>
  <c r="N938" i="16" s="1"/>
  <c r="O938" i="16"/>
  <c r="O818" i="16"/>
  <c r="K818" i="16"/>
  <c r="N818" i="16" s="1"/>
  <c r="K778" i="16"/>
  <c r="N778" i="16" s="1"/>
  <c r="O778" i="16"/>
  <c r="O829" i="16"/>
  <c r="K829" i="16"/>
  <c r="N829" i="16" s="1"/>
  <c r="K997" i="16"/>
  <c r="N997" i="16" s="1"/>
  <c r="O997" i="16"/>
  <c r="O1355" i="16"/>
  <c r="K1355" i="16"/>
  <c r="N1355" i="16" s="1"/>
  <c r="O1491" i="16"/>
  <c r="K1491" i="16"/>
  <c r="N1491" i="16" s="1"/>
  <c r="O1099" i="16"/>
  <c r="K1099" i="16"/>
  <c r="O1218" i="16"/>
  <c r="K1218" i="16"/>
  <c r="N1218" i="16" s="1"/>
  <c r="K1284" i="16"/>
  <c r="N1284" i="16" s="1"/>
  <c r="O1284" i="16"/>
  <c r="O1381" i="16"/>
  <c r="K1381" i="16"/>
  <c r="N1381" i="16" s="1"/>
  <c r="K1508" i="16"/>
  <c r="N1508" i="16" s="1"/>
  <c r="O1508" i="16"/>
  <c r="K1366" i="16"/>
  <c r="N1366" i="16" s="1"/>
  <c r="O1366" i="16"/>
  <c r="K1210" i="16"/>
  <c r="N1210" i="16" s="1"/>
  <c r="O1210" i="16"/>
  <c r="O1314" i="16"/>
  <c r="K1314" i="16"/>
  <c r="N1314" i="16" s="1"/>
  <c r="O1135" i="16"/>
  <c r="K1135" i="16"/>
  <c r="N1135" i="16" s="1"/>
  <c r="O1378" i="16"/>
  <c r="K1378" i="16"/>
  <c r="N1378" i="16" s="1"/>
  <c r="K1877" i="16"/>
  <c r="N1877" i="16" s="1"/>
  <c r="O1877" i="16"/>
  <c r="K1068" i="16"/>
  <c r="N1068" i="16" s="1"/>
  <c r="O1068" i="16"/>
  <c r="K1393" i="16"/>
  <c r="N1393" i="16" s="1"/>
  <c r="O1393" i="16"/>
  <c r="O1326" i="16"/>
  <c r="K1326" i="16"/>
  <c r="N1326" i="16" s="1"/>
  <c r="O1497" i="16"/>
  <c r="K1497" i="16"/>
  <c r="N1497" i="16" s="1"/>
  <c r="K1699" i="16"/>
  <c r="N1699" i="16" s="1"/>
  <c r="O1699" i="16"/>
  <c r="K2364" i="16"/>
  <c r="N2364" i="16" s="1"/>
  <c r="O2364" i="16"/>
  <c r="O1461" i="16"/>
  <c r="K1461" i="16"/>
  <c r="N1461" i="16" s="1"/>
  <c r="K1676" i="16"/>
  <c r="N1676" i="16" s="1"/>
  <c r="O1676" i="16"/>
  <c r="K1797" i="16"/>
  <c r="N1797" i="16" s="1"/>
  <c r="O1797" i="16"/>
  <c r="O1600" i="16"/>
  <c r="K1600" i="16"/>
  <c r="N1600" i="16" s="1"/>
  <c r="O1727" i="16"/>
  <c r="K1727" i="16"/>
  <c r="N1727" i="16" s="1"/>
  <c r="K1768" i="16"/>
  <c r="N1768" i="16" s="1"/>
  <c r="O1768" i="16"/>
  <c r="K3173" i="16"/>
  <c r="N3173" i="16" s="1"/>
  <c r="O3173" i="16"/>
  <c r="K2486" i="16"/>
  <c r="O2486" i="16"/>
  <c r="K3830" i="16"/>
  <c r="N3830" i="16" s="1"/>
  <c r="O3830" i="16"/>
  <c r="K416" i="16"/>
  <c r="O416" i="16"/>
  <c r="K985" i="16"/>
  <c r="N985" i="16" s="1"/>
  <c r="O985" i="16"/>
  <c r="K1086" i="16"/>
  <c r="N1086" i="16" s="1"/>
  <c r="O1086" i="16"/>
  <c r="K2017" i="16"/>
  <c r="N2017" i="16" s="1"/>
  <c r="O2017" i="16"/>
  <c r="K3646" i="16"/>
  <c r="O3646" i="16"/>
  <c r="K3535" i="16"/>
  <c r="O3535" i="16"/>
  <c r="O3491" i="16"/>
  <c r="K3491" i="16"/>
  <c r="K4234" i="16"/>
  <c r="N4234" i="16" s="1"/>
  <c r="O4234" i="16"/>
  <c r="K4712" i="16"/>
  <c r="N4712" i="16" s="1"/>
  <c r="O4712" i="16"/>
  <c r="O2171" i="16"/>
  <c r="K2171" i="16"/>
  <c r="N2171" i="16" s="1"/>
  <c r="O4780" i="16"/>
  <c r="K4780" i="16"/>
  <c r="K4031" i="16"/>
  <c r="N4031" i="16" s="1"/>
  <c r="O4031" i="16"/>
  <c r="O4448" i="16"/>
  <c r="K4448" i="16"/>
  <c r="K4777" i="16"/>
  <c r="O4777" i="16"/>
  <c r="K4380" i="16"/>
  <c r="N4380" i="16" s="1"/>
  <c r="O4380" i="16"/>
  <c r="K3711" i="16"/>
  <c r="N3711" i="16" s="1"/>
  <c r="O3711" i="16"/>
  <c r="O1736" i="16"/>
  <c r="K1736" i="16"/>
  <c r="K4721" i="16"/>
  <c r="N4721" i="16" s="1"/>
  <c r="O4721" i="16"/>
  <c r="K4530" i="16"/>
  <c r="N4530" i="16" s="1"/>
  <c r="O4530" i="16"/>
  <c r="O4049" i="16"/>
  <c r="K4049" i="16"/>
  <c r="N4049" i="16" s="1"/>
  <c r="K3964" i="16"/>
  <c r="N3964" i="16" s="1"/>
  <c r="O3964" i="16"/>
  <c r="K4472" i="16"/>
  <c r="N4472" i="16" s="1"/>
  <c r="O4472" i="16"/>
  <c r="K4342" i="16"/>
  <c r="N4342" i="16" s="1"/>
  <c r="O4342" i="16"/>
  <c r="O4214" i="16"/>
  <c r="K4214" i="16"/>
  <c r="N4214" i="16" s="1"/>
  <c r="K3835" i="16"/>
  <c r="O3835" i="16"/>
  <c r="K705" i="16"/>
  <c r="O705" i="16"/>
  <c r="O4628" i="16"/>
  <c r="K4628" i="16"/>
  <c r="N4628" i="16" s="1"/>
  <c r="O4146" i="16"/>
  <c r="K4146" i="16"/>
  <c r="O3624" i="16"/>
  <c r="K3624" i="16"/>
  <c r="N3624" i="16" s="1"/>
  <c r="K324" i="16"/>
  <c r="N324" i="16" s="1"/>
  <c r="O324" i="16"/>
  <c r="K4801" i="16"/>
  <c r="N4801" i="16" s="1"/>
  <c r="O4801" i="16"/>
  <c r="K4429" i="16"/>
  <c r="N4429" i="16" s="1"/>
  <c r="O4429" i="16"/>
  <c r="O4133" i="16"/>
  <c r="K4133" i="16"/>
  <c r="N4133" i="16" s="1"/>
  <c r="O3878" i="16"/>
  <c r="K3878" i="16"/>
  <c r="N3878" i="16" s="1"/>
  <c r="K957" i="16"/>
  <c r="O957" i="16"/>
  <c r="O4784" i="16"/>
  <c r="K4784" i="16"/>
  <c r="N4784" i="16" s="1"/>
  <c r="O4393" i="16"/>
  <c r="K4393" i="16"/>
  <c r="O4110" i="16"/>
  <c r="K4110" i="16"/>
  <c r="N4110" i="16" s="1"/>
  <c r="K3699" i="16"/>
  <c r="N3699" i="16" s="1"/>
  <c r="O3699" i="16"/>
  <c r="K172" i="16"/>
  <c r="N172" i="16" s="1"/>
  <c r="O172" i="16"/>
  <c r="K4755" i="16"/>
  <c r="N4755" i="16" s="1"/>
  <c r="O4755" i="16"/>
  <c r="K4387" i="16"/>
  <c r="O4387" i="16"/>
  <c r="K4071" i="16"/>
  <c r="O4071" i="16"/>
  <c r="O3663" i="16"/>
  <c r="K3663" i="16"/>
  <c r="N3663" i="16" s="1"/>
  <c r="K495" i="16"/>
  <c r="N495" i="16" s="1"/>
  <c r="O495" i="16"/>
  <c r="K4750" i="16"/>
  <c r="N4750" i="16" s="1"/>
  <c r="O4750" i="16"/>
  <c r="K4015" i="16"/>
  <c r="O4015" i="16"/>
  <c r="O3568" i="16"/>
  <c r="K3568" i="16"/>
  <c r="N3568" i="16" s="1"/>
  <c r="K48" i="16"/>
  <c r="N48" i="16" s="1"/>
  <c r="O48" i="16"/>
  <c r="K4745" i="16"/>
  <c r="N4745" i="16" s="1"/>
  <c r="O4745" i="16"/>
  <c r="O4357" i="16"/>
  <c r="K4357" i="16"/>
  <c r="N4357" i="16" s="1"/>
  <c r="K4008" i="16"/>
  <c r="N4008" i="16" s="1"/>
  <c r="O4008" i="16"/>
  <c r="K3462" i="16"/>
  <c r="N3462" i="16" s="1"/>
  <c r="O3462" i="16"/>
  <c r="K27" i="16"/>
  <c r="N27" i="16" s="1"/>
  <c r="O27" i="16"/>
  <c r="K4735" i="16"/>
  <c r="O4735" i="16"/>
  <c r="O4346" i="16"/>
  <c r="K4346" i="16"/>
  <c r="N4346" i="16" s="1"/>
  <c r="O3990" i="16"/>
  <c r="K3990" i="16"/>
  <c r="N3990" i="16" s="1"/>
  <c r="K43" i="16"/>
  <c r="N43" i="16" s="1"/>
  <c r="O43" i="16"/>
  <c r="K3248" i="16"/>
  <c r="N3248" i="16" s="1"/>
  <c r="O3248" i="16"/>
  <c r="K2904" i="16"/>
  <c r="O2904" i="16"/>
  <c r="K3003" i="16"/>
  <c r="O3003" i="16"/>
  <c r="O3139" i="16"/>
  <c r="K3139" i="16"/>
  <c r="N3139" i="16" s="1"/>
  <c r="O1906" i="16"/>
  <c r="K1906" i="16"/>
  <c r="N1906" i="16" s="1"/>
  <c r="K1738" i="16"/>
  <c r="N1738" i="16" s="1"/>
  <c r="O1738" i="16"/>
  <c r="K1379" i="16"/>
  <c r="N1379" i="16" s="1"/>
  <c r="O1379" i="16"/>
  <c r="K1423" i="16"/>
  <c r="N1423" i="16" s="1"/>
  <c r="O1423" i="16"/>
  <c r="O936" i="16"/>
  <c r="K936" i="16"/>
  <c r="N936" i="16" s="1"/>
  <c r="K309" i="16"/>
  <c r="N309" i="16" s="1"/>
  <c r="O309" i="16"/>
  <c r="K284" i="16"/>
  <c r="N284" i="16" s="1"/>
  <c r="O284" i="16"/>
  <c r="K3224" i="16"/>
  <c r="N3224" i="16" s="1"/>
  <c r="O3224" i="16"/>
  <c r="O2958" i="16"/>
  <c r="K2958" i="16"/>
  <c r="O3131" i="16"/>
  <c r="K3131" i="16"/>
  <c r="N3131" i="16" s="1"/>
  <c r="K2405" i="16"/>
  <c r="N2405" i="16" s="1"/>
  <c r="O2405" i="16"/>
  <c r="O2266" i="16"/>
  <c r="K2266" i="16"/>
  <c r="N2266" i="16" s="1"/>
  <c r="K1673" i="16"/>
  <c r="N1673" i="16" s="1"/>
  <c r="O1673" i="16"/>
  <c r="K2105" i="16"/>
  <c r="N2105" i="16" s="1"/>
  <c r="O2105" i="16"/>
  <c r="O1149" i="16"/>
  <c r="K1149" i="16"/>
  <c r="K853" i="16"/>
  <c r="N853" i="16" s="1"/>
  <c r="O853" i="16"/>
  <c r="K190" i="16"/>
  <c r="N190" i="16" s="1"/>
  <c r="O190" i="16"/>
  <c r="K115" i="16"/>
  <c r="O115" i="16"/>
  <c r="K4270" i="16"/>
  <c r="N4270" i="16" s="1"/>
  <c r="O4270" i="16"/>
  <c r="O3861" i="16"/>
  <c r="K3861" i="16"/>
  <c r="K3470" i="16"/>
  <c r="O3470" i="16"/>
  <c r="O3115" i="16"/>
  <c r="K3115" i="16"/>
  <c r="K2686" i="16"/>
  <c r="O2686" i="16"/>
  <c r="O2300" i="16"/>
  <c r="K2300" i="16"/>
  <c r="N2300" i="16" s="1"/>
  <c r="K2123" i="16"/>
  <c r="N2123" i="16" s="1"/>
  <c r="O2123" i="16"/>
  <c r="O2082" i="16"/>
  <c r="K2082" i="16"/>
  <c r="K1845" i="16"/>
  <c r="N1845" i="16" s="1"/>
  <c r="O1845" i="16"/>
  <c r="K1211" i="16"/>
  <c r="O1211" i="16"/>
  <c r="K717" i="16"/>
  <c r="N717" i="16" s="1"/>
  <c r="O717" i="16"/>
  <c r="K437" i="16"/>
  <c r="N437" i="16" s="1"/>
  <c r="O437" i="16"/>
  <c r="K584" i="16"/>
  <c r="N584" i="16" s="1"/>
  <c r="O584" i="16"/>
  <c r="K230" i="16"/>
  <c r="N230" i="16" s="1"/>
  <c r="O230" i="16"/>
  <c r="O3834" i="16"/>
  <c r="K3834" i="16"/>
  <c r="N3834" i="16" s="1"/>
  <c r="K3434" i="16"/>
  <c r="N3434" i="16" s="1"/>
  <c r="O3434" i="16"/>
  <c r="K3100" i="16"/>
  <c r="O3100" i="16"/>
  <c r="K2593" i="16"/>
  <c r="O2593" i="16"/>
  <c r="O2291" i="16"/>
  <c r="K2291" i="16"/>
  <c r="N2291" i="16" s="1"/>
  <c r="K2114" i="16"/>
  <c r="N2114" i="16" s="1"/>
  <c r="O2114" i="16"/>
  <c r="K2072" i="16"/>
  <c r="N2072" i="16" s="1"/>
  <c r="O2072" i="16"/>
  <c r="O1778" i="16"/>
  <c r="K1778" i="16"/>
  <c r="O1187" i="16"/>
  <c r="K1187" i="16"/>
  <c r="N1187" i="16" s="1"/>
  <c r="O712" i="16"/>
  <c r="K712" i="16"/>
  <c r="N712" i="16" s="1"/>
  <c r="K408" i="16"/>
  <c r="N408" i="16" s="1"/>
  <c r="O408" i="16"/>
  <c r="K551" i="16"/>
  <c r="N551" i="16" s="1"/>
  <c r="O551" i="16"/>
  <c r="O201" i="16"/>
  <c r="K201" i="16"/>
  <c r="K4196" i="16"/>
  <c r="N4196" i="16" s="1"/>
  <c r="O4196" i="16"/>
  <c r="K3649" i="16"/>
  <c r="N3649" i="16" s="1"/>
  <c r="O3649" i="16"/>
  <c r="O3417" i="16"/>
  <c r="K3417" i="16"/>
  <c r="N3417" i="16" s="1"/>
  <c r="K3346" i="16"/>
  <c r="N3346" i="16" s="1"/>
  <c r="O3346" i="16"/>
  <c r="O3164" i="16"/>
  <c r="K3164" i="16"/>
  <c r="K2281" i="16"/>
  <c r="N2281" i="16" s="1"/>
  <c r="O2281" i="16"/>
  <c r="K2065" i="16"/>
  <c r="N2065" i="16" s="1"/>
  <c r="O2065" i="16"/>
  <c r="K1860" i="16"/>
  <c r="O1860" i="16"/>
  <c r="K1810" i="16"/>
  <c r="O1810" i="16"/>
  <c r="K2124" i="16"/>
  <c r="N2124" i="16" s="1"/>
  <c r="O2124" i="16"/>
  <c r="K870" i="16"/>
  <c r="N870" i="16" s="1"/>
  <c r="O870" i="16"/>
  <c r="O902" i="16"/>
  <c r="K902" i="16"/>
  <c r="N902" i="16" s="1"/>
  <c r="K343" i="16"/>
  <c r="N343" i="16" s="1"/>
  <c r="O343" i="16"/>
  <c r="K903" i="16"/>
  <c r="N903" i="16" s="1"/>
  <c r="O903" i="16"/>
  <c r="O3645" i="16"/>
  <c r="K3645" i="16"/>
  <c r="N3645" i="16" s="1"/>
  <c r="K3407" i="16"/>
  <c r="N3407" i="16" s="1"/>
  <c r="O3407" i="16"/>
  <c r="O3334" i="16"/>
  <c r="K3334" i="16"/>
  <c r="O2946" i="16"/>
  <c r="K2946" i="16"/>
  <c r="O2255" i="16"/>
  <c r="K2255" i="16"/>
  <c r="K2055" i="16"/>
  <c r="N2055" i="16" s="1"/>
  <c r="O2055" i="16"/>
  <c r="O1840" i="16"/>
  <c r="K1840" i="16"/>
  <c r="N1840" i="16" s="1"/>
  <c r="O1772" i="16"/>
  <c r="K1772" i="16"/>
  <c r="N1772" i="16" s="1"/>
  <c r="O1843" i="16"/>
  <c r="K1843" i="16"/>
  <c r="K819" i="16"/>
  <c r="O819" i="16"/>
  <c r="O876" i="16"/>
  <c r="K876" i="16"/>
  <c r="K241" i="16"/>
  <c r="N241" i="16" s="1"/>
  <c r="O241" i="16"/>
  <c r="K850" i="16"/>
  <c r="N850" i="16" s="1"/>
  <c r="O850" i="16"/>
  <c r="K3590" i="16"/>
  <c r="N3590" i="16" s="1"/>
  <c r="O3590" i="16"/>
  <c r="O3373" i="16"/>
  <c r="K3373" i="16"/>
  <c r="K3321" i="16"/>
  <c r="N3321" i="16" s="1"/>
  <c r="O3321" i="16"/>
  <c r="O2925" i="16"/>
  <c r="K2925" i="16"/>
  <c r="K2050" i="16"/>
  <c r="N2050" i="16" s="1"/>
  <c r="O2050" i="16"/>
  <c r="K1825" i="16"/>
  <c r="O1825" i="16"/>
  <c r="O1762" i="16"/>
  <c r="K1762" i="16"/>
  <c r="N1762" i="16" s="1"/>
  <c r="K1617" i="16"/>
  <c r="N1617" i="16" s="1"/>
  <c r="O1617" i="16"/>
  <c r="K789" i="16"/>
  <c r="O789" i="16"/>
  <c r="K861" i="16"/>
  <c r="N861" i="16" s="1"/>
  <c r="O861" i="16"/>
  <c r="K212" i="16"/>
  <c r="N212" i="16" s="1"/>
  <c r="O212" i="16"/>
  <c r="K648" i="16"/>
  <c r="O648" i="16"/>
  <c r="K3122" i="16"/>
  <c r="N3122" i="16" s="1"/>
  <c r="O3122" i="16"/>
  <c r="K3265" i="16"/>
  <c r="N3265" i="16" s="1"/>
  <c r="O3265" i="16"/>
  <c r="K2838" i="16"/>
  <c r="N2838" i="16" s="1"/>
  <c r="O2838" i="16"/>
  <c r="K2018" i="16"/>
  <c r="O2018" i="16"/>
  <c r="K2015" i="16"/>
  <c r="O2015" i="16"/>
  <c r="O1735" i="16"/>
  <c r="K1735" i="16"/>
  <c r="N1735" i="16" s="1"/>
  <c r="O1530" i="16"/>
  <c r="K1530" i="16"/>
  <c r="N1530" i="16" s="1"/>
  <c r="K909" i="16"/>
  <c r="N909" i="16" s="1"/>
  <c r="O909" i="16"/>
  <c r="K729" i="16"/>
  <c r="O729" i="16"/>
  <c r="O3983" i="16"/>
  <c r="K3983" i="16"/>
  <c r="K3644" i="16"/>
  <c r="N3644" i="16" s="1"/>
  <c r="O3644" i="16"/>
  <c r="O3230" i="16"/>
  <c r="K3230" i="16"/>
  <c r="N3230" i="16" s="1"/>
  <c r="O3027" i="16"/>
  <c r="K3027" i="16"/>
  <c r="N3027" i="16" s="1"/>
  <c r="O2886" i="16"/>
  <c r="K2886" i="16"/>
  <c r="K2716" i="16"/>
  <c r="O2716" i="16"/>
  <c r="O1989" i="16"/>
  <c r="K1989" i="16"/>
  <c r="N1989" i="16" s="1"/>
  <c r="K1976" i="16"/>
  <c r="O1976" i="16"/>
  <c r="K1666" i="16"/>
  <c r="N1666" i="16" s="1"/>
  <c r="O1666" i="16"/>
  <c r="K1487" i="16"/>
  <c r="N1487" i="16" s="1"/>
  <c r="O1487" i="16"/>
  <c r="O1085" i="16"/>
  <c r="K1085" i="16"/>
  <c r="K282" i="16"/>
  <c r="N282" i="16" s="1"/>
  <c r="O282" i="16"/>
  <c r="K483" i="16"/>
  <c r="O483" i="16"/>
  <c r="K200" i="16"/>
  <c r="N200" i="16" s="1"/>
  <c r="O200" i="16"/>
  <c r="O4000" i="16"/>
  <c r="K4000" i="16"/>
  <c r="N4000" i="16" s="1"/>
  <c r="K3302" i="16"/>
  <c r="N3302" i="16" s="1"/>
  <c r="O3302" i="16"/>
  <c r="O3212" i="16"/>
  <c r="K3212" i="16"/>
  <c r="N3212" i="16" s="1"/>
  <c r="K2893" i="16"/>
  <c r="O2893" i="16"/>
  <c r="O2207" i="16"/>
  <c r="K2207" i="16"/>
  <c r="O1944" i="16"/>
  <c r="K1944" i="16"/>
  <c r="O1791" i="16"/>
  <c r="K1791" i="16"/>
  <c r="K1717" i="16"/>
  <c r="N1717" i="16" s="1"/>
  <c r="O1717" i="16"/>
  <c r="K1468" i="16"/>
  <c r="N1468" i="16" s="1"/>
  <c r="O1468" i="16"/>
  <c r="O1507" i="16"/>
  <c r="K1507" i="16"/>
  <c r="K840" i="16"/>
  <c r="O840" i="16"/>
  <c r="O159" i="16"/>
  <c r="K159" i="16"/>
  <c r="N159" i="16" s="1"/>
  <c r="K572" i="16"/>
  <c r="N572" i="16" s="1"/>
  <c r="O572" i="16"/>
  <c r="O3810" i="16"/>
  <c r="K3810" i="16"/>
  <c r="N3810" i="16" s="1"/>
  <c r="O3968" i="16"/>
  <c r="K3968" i="16"/>
  <c r="O3075" i="16"/>
  <c r="K3075" i="16"/>
  <c r="O3320" i="16"/>
  <c r="K3320" i="16"/>
  <c r="K2436" i="16"/>
  <c r="O2436" i="16"/>
  <c r="O2371" i="16"/>
  <c r="K2371" i="16"/>
  <c r="N2371" i="16" s="1"/>
  <c r="K2192" i="16"/>
  <c r="N2192" i="16" s="1"/>
  <c r="O2192" i="16"/>
  <c r="K2168" i="16"/>
  <c r="N2168" i="16" s="1"/>
  <c r="O2168" i="16"/>
  <c r="K1160" i="16"/>
  <c r="N1160" i="16" s="1"/>
  <c r="O1160" i="16"/>
  <c r="K1175" i="16"/>
  <c r="N1175" i="16" s="1"/>
  <c r="O1175" i="16"/>
  <c r="O1078" i="16"/>
  <c r="K1078" i="16"/>
  <c r="K578" i="16"/>
  <c r="N578" i="16" s="1"/>
  <c r="O578" i="16"/>
  <c r="O524" i="16"/>
  <c r="K524" i="16"/>
  <c r="N524" i="16" s="1"/>
  <c r="O234" i="16"/>
  <c r="K234" i="16"/>
  <c r="N234" i="16" s="1"/>
  <c r="K102" i="16"/>
  <c r="O102" i="16"/>
  <c r="K625" i="16"/>
  <c r="N625" i="16" s="1"/>
  <c r="O625" i="16"/>
  <c r="O140" i="16"/>
  <c r="K140" i="16"/>
  <c r="N140" i="16" s="1"/>
  <c r="O345" i="16"/>
  <c r="K345" i="16"/>
  <c r="N345" i="16" s="1"/>
  <c r="K433" i="16"/>
  <c r="N433" i="16" s="1"/>
  <c r="O433" i="16"/>
  <c r="K274" i="16"/>
  <c r="N274" i="16" s="1"/>
  <c r="O274" i="16"/>
  <c r="O395" i="16"/>
  <c r="K395" i="16"/>
  <c r="N395" i="16" s="1"/>
  <c r="K477" i="16"/>
  <c r="N477" i="16" s="1"/>
  <c r="O477" i="16"/>
  <c r="K674" i="16"/>
  <c r="N674" i="16" s="1"/>
  <c r="O674" i="16"/>
  <c r="O293" i="16"/>
  <c r="K293" i="16"/>
  <c r="N293" i="16" s="1"/>
  <c r="K381" i="16"/>
  <c r="N381" i="16" s="1"/>
  <c r="O381" i="16"/>
  <c r="K496" i="16"/>
  <c r="N496" i="16" s="1"/>
  <c r="O496" i="16"/>
  <c r="K448" i="16"/>
  <c r="N448" i="16" s="1"/>
  <c r="O448" i="16"/>
  <c r="K197" i="16"/>
  <c r="N197" i="16" s="1"/>
  <c r="O197" i="16"/>
  <c r="O597" i="16"/>
  <c r="K597" i="16"/>
  <c r="N597" i="16" s="1"/>
  <c r="K761" i="16"/>
  <c r="N761" i="16" s="1"/>
  <c r="O761" i="16"/>
  <c r="O956" i="16"/>
  <c r="K956" i="16"/>
  <c r="N956" i="16" s="1"/>
  <c r="K308" i="16"/>
  <c r="N308" i="16" s="1"/>
  <c r="O308" i="16"/>
  <c r="K396" i="16"/>
  <c r="O396" i="16"/>
  <c r="O335" i="16"/>
  <c r="K335" i="16"/>
  <c r="K323" i="16"/>
  <c r="N323" i="16" s="1"/>
  <c r="O323" i="16"/>
  <c r="K415" i="16"/>
  <c r="N415" i="16" s="1"/>
  <c r="O415" i="16"/>
  <c r="K544" i="16"/>
  <c r="N544" i="16" s="1"/>
  <c r="O544" i="16"/>
  <c r="K628" i="16"/>
  <c r="N628" i="16" s="1"/>
  <c r="O628" i="16"/>
  <c r="K208" i="16"/>
  <c r="N208" i="16" s="1"/>
  <c r="O208" i="16"/>
  <c r="K513" i="16"/>
  <c r="O513" i="16"/>
  <c r="O983" i="16"/>
  <c r="K983" i="16"/>
  <c r="N983" i="16" s="1"/>
  <c r="O88" i="16"/>
  <c r="K88" i="16"/>
  <c r="N88" i="16" s="1"/>
  <c r="O505" i="16"/>
  <c r="K505" i="16"/>
  <c r="N505" i="16" s="1"/>
  <c r="K595" i="16"/>
  <c r="N595" i="16" s="1"/>
  <c r="O595" i="16"/>
  <c r="O764" i="16"/>
  <c r="K764" i="16"/>
  <c r="N764" i="16" s="1"/>
  <c r="N891" i="16"/>
  <c r="N1002" i="16"/>
  <c r="K940" i="16"/>
  <c r="N940" i="16" s="1"/>
  <c r="O940" i="16"/>
  <c r="K1056" i="16"/>
  <c r="N1056" i="16" s="1"/>
  <c r="O1056" i="16"/>
  <c r="K1255" i="16"/>
  <c r="N1255" i="16" s="1"/>
  <c r="O1255" i="16"/>
  <c r="N792" i="16"/>
  <c r="O863" i="16"/>
  <c r="K863" i="16"/>
  <c r="N863" i="16" s="1"/>
  <c r="K1835" i="16"/>
  <c r="N1835" i="16" s="1"/>
  <c r="O1835" i="16"/>
  <c r="O752" i="16"/>
  <c r="K752" i="16"/>
  <c r="K943" i="16"/>
  <c r="N943" i="16" s="1"/>
  <c r="O943" i="16"/>
  <c r="O1035" i="16"/>
  <c r="K1035" i="16"/>
  <c r="N1035" i="16" s="1"/>
  <c r="O1001" i="16"/>
  <c r="K1001" i="16"/>
  <c r="N1001" i="16" s="1"/>
  <c r="K922" i="16"/>
  <c r="N922" i="16" s="1"/>
  <c r="O922" i="16"/>
  <c r="O1021" i="16"/>
  <c r="K1021" i="16"/>
  <c r="N1021" i="16" s="1"/>
  <c r="K1269" i="16"/>
  <c r="O1269" i="16"/>
  <c r="K1060" i="16"/>
  <c r="N1060" i="16" s="1"/>
  <c r="O1060" i="16"/>
  <c r="O1142" i="16"/>
  <c r="K1142" i="16"/>
  <c r="N1142" i="16" s="1"/>
  <c r="K1228" i="16"/>
  <c r="N1228" i="16" s="1"/>
  <c r="O1228" i="16"/>
  <c r="O1190" i="16"/>
  <c r="K1190" i="16"/>
  <c r="N1190" i="16" s="1"/>
  <c r="K1555" i="16"/>
  <c r="N1555" i="16" s="1"/>
  <c r="O1555" i="16"/>
  <c r="O1195" i="16"/>
  <c r="K1195" i="16"/>
  <c r="N1195" i="16" s="1"/>
  <c r="O1523" i="16"/>
  <c r="K1523" i="16"/>
  <c r="K1215" i="16"/>
  <c r="N1215" i="16" s="1"/>
  <c r="O1215" i="16"/>
  <c r="K1140" i="16"/>
  <c r="N1140" i="16" s="1"/>
  <c r="O1140" i="16"/>
  <c r="O1159" i="16"/>
  <c r="K1159" i="16"/>
  <c r="N1159" i="16" s="1"/>
  <c r="O1518" i="16"/>
  <c r="K1518" i="16"/>
  <c r="O1949" i="16"/>
  <c r="K1949" i="16"/>
  <c r="N1949" i="16" s="1"/>
  <c r="K1230" i="16"/>
  <c r="N1230" i="16" s="1"/>
  <c r="O1230" i="16"/>
  <c r="K1488" i="16"/>
  <c r="N1488" i="16" s="1"/>
  <c r="O1488" i="16"/>
  <c r="O1155" i="16"/>
  <c r="K1155" i="16"/>
  <c r="N1155" i="16" s="1"/>
  <c r="N1654" i="16"/>
  <c r="K1254" i="16"/>
  <c r="N1254" i="16" s="1"/>
  <c r="O1254" i="16"/>
  <c r="K1340" i="16"/>
  <c r="N1340" i="16" s="1"/>
  <c r="O1340" i="16"/>
  <c r="K1398" i="16"/>
  <c r="N1398" i="16" s="1"/>
  <c r="O1398" i="16"/>
  <c r="N1857" i="16"/>
  <c r="O1547" i="16"/>
  <c r="K1547" i="16"/>
  <c r="N1547" i="16" s="1"/>
  <c r="K1641" i="16"/>
  <c r="N1641" i="16" s="1"/>
  <c r="O1641" i="16"/>
  <c r="K1726" i="16"/>
  <c r="N1726" i="16" s="1"/>
  <c r="O1726" i="16"/>
  <c r="K1696" i="16"/>
  <c r="N1696" i="16" s="1"/>
  <c r="O1696" i="16"/>
  <c r="O2129" i="16"/>
  <c r="K2129" i="16"/>
  <c r="N2129" i="16" s="1"/>
  <c r="N1610" i="16"/>
  <c r="O1732" i="16"/>
  <c r="K1732" i="16"/>
  <c r="N1732" i="16" s="1"/>
  <c r="O1582" i="16"/>
  <c r="K1582" i="16"/>
  <c r="N1582" i="16" s="1"/>
  <c r="K1667" i="16"/>
  <c r="N1667" i="16" s="1"/>
  <c r="O1667" i="16"/>
  <c r="O1779" i="16"/>
  <c r="K1779" i="16"/>
  <c r="N1779" i="16" s="1"/>
  <c r="K1866" i="16"/>
  <c r="N1866" i="16" s="1"/>
  <c r="O1866" i="16"/>
  <c r="O2286" i="16"/>
  <c r="K2286" i="16"/>
  <c r="N2286" i="16" s="1"/>
  <c r="O4109" i="16"/>
  <c r="K4109" i="16"/>
  <c r="N4109" i="16" s="1"/>
  <c r="K1316" i="16"/>
  <c r="N1316" i="16" s="1"/>
  <c r="O1316" i="16"/>
  <c r="O2545" i="16"/>
  <c r="K2545" i="16"/>
  <c r="O678" i="16"/>
  <c r="K678" i="16"/>
  <c r="N678" i="16" s="1"/>
  <c r="K1274" i="16"/>
  <c r="N1274" i="16" s="1"/>
  <c r="O1274" i="16"/>
  <c r="K1490" i="16"/>
  <c r="O1490" i="16"/>
  <c r="O3233" i="16"/>
  <c r="K3233" i="16"/>
  <c r="N3233" i="16" s="1"/>
  <c r="O183" i="16"/>
  <c r="K183" i="16"/>
  <c r="N183" i="16" s="1"/>
  <c r="K2213" i="16"/>
  <c r="N2213" i="16" s="1"/>
  <c r="O2213" i="16"/>
  <c r="K3785" i="16"/>
  <c r="N3785" i="16" s="1"/>
  <c r="O3785" i="16"/>
  <c r="K802" i="16"/>
  <c r="N802" i="16" s="1"/>
  <c r="O802" i="16"/>
  <c r="K573" i="16"/>
  <c r="N573" i="16" s="1"/>
  <c r="O573" i="16"/>
  <c r="O603" i="16"/>
  <c r="K603" i="16"/>
  <c r="N603" i="16" s="1"/>
  <c r="K68" i="16"/>
  <c r="N68" i="16" s="1"/>
  <c r="O68" i="16"/>
  <c r="O1112" i="16"/>
  <c r="K1112" i="16"/>
  <c r="N1112" i="16" s="1"/>
  <c r="K706" i="16"/>
  <c r="N706" i="16" s="1"/>
  <c r="O706" i="16"/>
  <c r="K1367" i="16"/>
  <c r="N1367" i="16" s="1"/>
  <c r="O1367" i="16"/>
  <c r="O2583" i="16"/>
  <c r="K2583" i="16"/>
  <c r="N2583" i="16" s="1"/>
  <c r="K1652" i="16"/>
  <c r="N1652" i="16" s="1"/>
  <c r="O1652" i="16"/>
  <c r="O2423" i="16"/>
  <c r="K2423" i="16"/>
  <c r="N2423" i="16" s="1"/>
  <c r="O2092" i="16"/>
  <c r="K2092" i="16"/>
  <c r="N2092" i="16" s="1"/>
  <c r="K2228" i="16"/>
  <c r="N2228" i="16" s="1"/>
  <c r="O2228" i="16"/>
  <c r="O2322" i="16"/>
  <c r="K2322" i="16"/>
  <c r="N2322" i="16" s="1"/>
  <c r="K2699" i="16"/>
  <c r="N2699" i="16" s="1"/>
  <c r="O2699" i="16"/>
  <c r="K2774" i="16"/>
  <c r="N2774" i="16" s="1"/>
  <c r="O2774" i="16"/>
  <c r="O3414" i="16"/>
  <c r="K3414" i="16"/>
  <c r="K3156" i="16"/>
  <c r="N3156" i="16" s="1"/>
  <c r="O3156" i="16"/>
  <c r="O3274" i="16"/>
  <c r="K3274" i="16"/>
  <c r="N3274" i="16" s="1"/>
  <c r="O4021" i="16"/>
  <c r="K4021" i="16"/>
  <c r="K3792" i="16"/>
  <c r="N3792" i="16" s="1"/>
  <c r="O3792" i="16"/>
  <c r="K4093" i="16"/>
  <c r="N4093" i="16" s="1"/>
  <c r="O4093" i="16"/>
  <c r="K4279" i="16"/>
  <c r="N4279" i="16" s="1"/>
  <c r="O4279" i="16"/>
  <c r="K3409" i="16"/>
  <c r="O3409" i="16"/>
  <c r="K4836" i="16"/>
  <c r="O4836" i="16"/>
  <c r="K3991" i="16"/>
  <c r="O3991" i="16"/>
  <c r="K4677" i="16"/>
  <c r="N4677" i="16" s="1"/>
  <c r="O4677" i="16"/>
  <c r="O2076" i="16"/>
  <c r="K2076" i="16"/>
  <c r="N2076" i="16" s="1"/>
  <c r="O4876" i="16"/>
  <c r="K4876" i="16"/>
  <c r="N4876" i="16" s="1"/>
  <c r="K4197" i="16"/>
  <c r="N4197" i="16" s="1"/>
  <c r="O4197" i="16"/>
  <c r="K4122" i="16"/>
  <c r="N4122" i="16" s="1"/>
  <c r="O4122" i="16"/>
  <c r="O161" i="16"/>
  <c r="K161" i="16"/>
  <c r="N161" i="16" s="1"/>
  <c r="K4458" i="16"/>
  <c r="N4458" i="16" s="1"/>
  <c r="O4458" i="16"/>
  <c r="O4799" i="16"/>
  <c r="K4799" i="16"/>
  <c r="N4799" i="16" s="1"/>
  <c r="K4385" i="16"/>
  <c r="N4385" i="16" s="1"/>
  <c r="O4385" i="16"/>
  <c r="O3847" i="16"/>
  <c r="K3847" i="16"/>
  <c r="N3847" i="16" s="1"/>
  <c r="K1716" i="16"/>
  <c r="N1716" i="16" s="1"/>
  <c r="O1716" i="16"/>
  <c r="K4726" i="16"/>
  <c r="N4726" i="16" s="1"/>
  <c r="O4726" i="16"/>
  <c r="K4546" i="16"/>
  <c r="N4546" i="16" s="1"/>
  <c r="O4546" i="16"/>
  <c r="K4066" i="16"/>
  <c r="N4066" i="16" s="1"/>
  <c r="O4066" i="16"/>
  <c r="O3970" i="16"/>
  <c r="K3970" i="16"/>
  <c r="N3970" i="16" s="1"/>
  <c r="O1448" i="16"/>
  <c r="K1448" i="16"/>
  <c r="N1448" i="16" s="1"/>
  <c r="O4482" i="16"/>
  <c r="K4482" i="16"/>
  <c r="K4415" i="16" s="1"/>
  <c r="N4415" i="16" s="1"/>
  <c r="K4364" i="16"/>
  <c r="O4364" i="16"/>
  <c r="K4229" i="16"/>
  <c r="N4229" i="16" s="1"/>
  <c r="O4229" i="16"/>
  <c r="K4022" i="16"/>
  <c r="N4022" i="16" s="1"/>
  <c r="O4022" i="16"/>
  <c r="O777" i="16"/>
  <c r="K777" i="16"/>
  <c r="N777" i="16" s="1"/>
  <c r="K4638" i="16"/>
  <c r="N4638" i="16" s="1"/>
  <c r="O4638" i="16"/>
  <c r="K4388" i="16"/>
  <c r="N4388" i="16" s="1"/>
  <c r="O4388" i="16"/>
  <c r="K4151" i="16"/>
  <c r="O4151" i="16"/>
  <c r="K3926" i="16"/>
  <c r="N3926" i="16" s="1"/>
  <c r="O3926" i="16"/>
  <c r="K765" i="16"/>
  <c r="N765" i="16" s="1"/>
  <c r="O765" i="16"/>
  <c r="K4882" i="16"/>
  <c r="N4882" i="16" s="1"/>
  <c r="O4882" i="16"/>
  <c r="K4573" i="16"/>
  <c r="N4573" i="16" s="1"/>
  <c r="O4573" i="16"/>
  <c r="O4154" i="16"/>
  <c r="K4154" i="16"/>
  <c r="N4154" i="16" s="1"/>
  <c r="K4072" i="16"/>
  <c r="N4072" i="16" s="1"/>
  <c r="O4072" i="16"/>
  <c r="O231" i="16"/>
  <c r="K231" i="16"/>
  <c r="N231" i="16" s="1"/>
  <c r="K4537" i="16"/>
  <c r="N4537" i="16" s="1"/>
  <c r="O4537" i="16"/>
  <c r="K4159" i="16"/>
  <c r="N4159" i="16" s="1"/>
  <c r="O4159" i="16"/>
  <c r="O3844" i="16"/>
  <c r="K3844" i="16"/>
  <c r="K3446" i="16"/>
  <c r="N3446" i="16" s="1"/>
  <c r="O3446" i="16"/>
  <c r="K4526" i="16"/>
  <c r="N4526" i="16" s="1"/>
  <c r="O4526" i="16"/>
  <c r="O4149" i="16"/>
  <c r="K4149" i="16"/>
  <c r="N4149" i="16" s="1"/>
  <c r="K3839" i="16"/>
  <c r="N3839" i="16" s="1"/>
  <c r="O3839" i="16"/>
  <c r="K3383" i="16"/>
  <c r="N3383" i="16" s="1"/>
  <c r="O3383" i="16"/>
  <c r="O4890" i="16"/>
  <c r="K4890" i="16"/>
  <c r="N4890" i="16" s="1"/>
  <c r="K4516" i="16"/>
  <c r="N4516" i="16" s="1"/>
  <c r="O4516" i="16"/>
  <c r="K4139" i="16"/>
  <c r="O4139" i="16"/>
  <c r="O3819" i="16"/>
  <c r="K3819" i="16"/>
  <c r="K3736" i="16"/>
  <c r="N3736" i="16" s="1"/>
  <c r="O3736" i="16"/>
  <c r="O4884" i="16"/>
  <c r="K4884" i="16"/>
  <c r="N4884" i="16" s="1"/>
  <c r="O4511" i="16"/>
  <c r="K4511" i="16"/>
  <c r="K3484" i="16"/>
  <c r="O3484" i="16"/>
  <c r="K4857" i="16"/>
  <c r="K4856" i="16" s="1"/>
  <c r="N4856" i="16" s="1"/>
  <c r="O4857" i="16"/>
  <c r="K4505" i="16"/>
  <c r="N4505" i="16" s="1"/>
  <c r="O4505" i="16"/>
  <c r="K4562" i="16"/>
  <c r="N4562" i="16" s="1"/>
  <c r="O4562" i="16"/>
  <c r="K3793" i="16"/>
  <c r="N3793" i="16" s="1"/>
  <c r="O3793" i="16"/>
  <c r="K3650" i="16"/>
  <c r="N3650" i="16" s="1"/>
  <c r="O3650" i="16"/>
  <c r="O4844" i="16"/>
  <c r="K4844" i="16"/>
  <c r="K4843" i="16" s="1"/>
  <c r="N4843" i="16" s="1"/>
  <c r="K4452" i="16"/>
  <c r="N4452" i="16" s="1"/>
  <c r="O4452" i="16"/>
  <c r="K3784" i="16"/>
  <c r="N3784" i="16" s="1"/>
  <c r="O3784" i="16"/>
  <c r="O3803" i="16"/>
  <c r="K3803" i="16"/>
  <c r="N3803" i="16" s="1"/>
  <c r="K3018" i="16"/>
  <c r="N3018" i="16" s="1"/>
  <c r="O3018" i="16"/>
  <c r="K3309" i="16"/>
  <c r="N3309" i="16" s="1"/>
  <c r="O3309" i="16"/>
  <c r="K2422" i="16"/>
  <c r="N2422" i="16" s="1"/>
  <c r="O2422" i="16"/>
  <c r="K2345" i="16"/>
  <c r="N2345" i="16" s="1"/>
  <c r="O2345" i="16"/>
  <c r="O2183" i="16"/>
  <c r="K2183" i="16"/>
  <c r="N2183" i="16" s="1"/>
  <c r="K2130" i="16"/>
  <c r="N2130" i="16" s="1"/>
  <c r="O2130" i="16"/>
  <c r="O1151" i="16"/>
  <c r="K1151" i="16"/>
  <c r="N1151" i="16" s="1"/>
  <c r="K1170" i="16"/>
  <c r="N1170" i="16" s="1"/>
  <c r="O1170" i="16"/>
  <c r="K1013" i="16"/>
  <c r="N1013" i="16" s="1"/>
  <c r="O1013" i="16"/>
  <c r="K486" i="16"/>
  <c r="N486" i="16" s="1"/>
  <c r="O486" i="16"/>
  <c r="K515" i="16"/>
  <c r="N515" i="16" s="1"/>
  <c r="O515" i="16"/>
  <c r="O2997" i="16"/>
  <c r="K2997" i="16"/>
  <c r="N2997" i="16" s="1"/>
  <c r="O3190" i="16"/>
  <c r="K3190" i="16"/>
  <c r="K2803" i="16"/>
  <c r="N2803" i="16" s="1"/>
  <c r="O2803" i="16"/>
  <c r="O2229" i="16"/>
  <c r="K2229" i="16"/>
  <c r="N2229" i="16" s="1"/>
  <c r="K2462" i="16"/>
  <c r="N2462" i="16" s="1"/>
  <c r="O2462" i="16"/>
  <c r="O1769" i="16"/>
  <c r="K1769" i="16"/>
  <c r="N1769" i="16" s="1"/>
  <c r="K1669" i="16"/>
  <c r="N1669" i="16" s="1"/>
  <c r="O1669" i="16"/>
  <c r="K1333" i="16"/>
  <c r="N1333" i="16" s="1"/>
  <c r="O1333" i="16"/>
  <c r="K762" i="16"/>
  <c r="N762" i="16" s="1"/>
  <c r="O762" i="16"/>
  <c r="O816" i="16"/>
  <c r="K816" i="16"/>
  <c r="N816" i="16" s="1"/>
  <c r="K502" i="16"/>
  <c r="N502" i="16" s="1"/>
  <c r="O502" i="16"/>
  <c r="K3898" i="16"/>
  <c r="N3898" i="16" s="1"/>
  <c r="O3898" i="16"/>
  <c r="K3052" i="16"/>
  <c r="N3052" i="16" s="1"/>
  <c r="O3052" i="16"/>
  <c r="K3371" i="16"/>
  <c r="N3371" i="16" s="1"/>
  <c r="O3371" i="16"/>
  <c r="K2824" i="16"/>
  <c r="O2824" i="16"/>
  <c r="K2463" i="16"/>
  <c r="N2463" i="16" s="1"/>
  <c r="O2463" i="16"/>
  <c r="K2166" i="16"/>
  <c r="O2166" i="16"/>
  <c r="K2596" i="16"/>
  <c r="N2596" i="16" s="1"/>
  <c r="O2596" i="16"/>
  <c r="O1595" i="16"/>
  <c r="K1595" i="16"/>
  <c r="N1595" i="16" s="1"/>
  <c r="K1115" i="16"/>
  <c r="N1115" i="16" s="1"/>
  <c r="O1115" i="16"/>
  <c r="O788" i="16"/>
  <c r="K788" i="16"/>
  <c r="N788" i="16" s="1"/>
  <c r="O123" i="16"/>
  <c r="K123" i="16"/>
  <c r="N123" i="16" s="1"/>
  <c r="O328" i="16"/>
  <c r="K328" i="16"/>
  <c r="N328" i="16" s="1"/>
  <c r="K3863" i="16"/>
  <c r="N3863" i="16" s="1"/>
  <c r="O3863" i="16"/>
  <c r="O3724" i="16"/>
  <c r="K3724" i="16"/>
  <c r="N3724" i="16" s="1"/>
  <c r="K3040" i="16"/>
  <c r="N3040" i="16" s="1"/>
  <c r="O3040" i="16"/>
  <c r="K3357" i="16"/>
  <c r="N3357" i="16" s="1"/>
  <c r="O3357" i="16"/>
  <c r="K2819" i="16"/>
  <c r="N2819" i="16" s="1"/>
  <c r="O2819" i="16"/>
  <c r="K2458" i="16"/>
  <c r="N2458" i="16" s="1"/>
  <c r="O2458" i="16"/>
  <c r="O2156" i="16"/>
  <c r="K2156" i="16"/>
  <c r="K2497" i="16"/>
  <c r="N2497" i="16" s="1"/>
  <c r="O2497" i="16"/>
  <c r="K1557" i="16"/>
  <c r="N1557" i="16" s="1"/>
  <c r="O1557" i="16"/>
  <c r="K1106" i="16"/>
  <c r="N1106" i="16" s="1"/>
  <c r="O1106" i="16"/>
  <c r="O768" i="16"/>
  <c r="K768" i="16"/>
  <c r="N768" i="16" s="1"/>
  <c r="K92" i="16"/>
  <c r="N92" i="16" s="1"/>
  <c r="O92" i="16"/>
  <c r="K294" i="16"/>
  <c r="N294" i="16" s="1"/>
  <c r="O294" i="16"/>
  <c r="O4181" i="16"/>
  <c r="K4181" i="16"/>
  <c r="N4181" i="16" s="1"/>
  <c r="K3886" i="16"/>
  <c r="N3886" i="16" s="1"/>
  <c r="O3886" i="16"/>
  <c r="K3799" i="16"/>
  <c r="N3799" i="16" s="1"/>
  <c r="O3799" i="16"/>
  <c r="K3580" i="16"/>
  <c r="N3580" i="16" s="1"/>
  <c r="O3580" i="16"/>
  <c r="O3931" i="16"/>
  <c r="K3931" i="16"/>
  <c r="N3931" i="16" s="1"/>
  <c r="K3114" i="16"/>
  <c r="N3114" i="16" s="1"/>
  <c r="O3114" i="16"/>
  <c r="K2549" i="16"/>
  <c r="N2549" i="16" s="1"/>
  <c r="O2549" i="16"/>
  <c r="K1858" i="16"/>
  <c r="N1858" i="16" s="1"/>
  <c r="O1858" i="16"/>
  <c r="K2227" i="16"/>
  <c r="N2227" i="16" s="1"/>
  <c r="O2227" i="16"/>
  <c r="O1548" i="16"/>
  <c r="K1548" i="16"/>
  <c r="N1548" i="16" s="1"/>
  <c r="K1373" i="16"/>
  <c r="O1373" i="16"/>
  <c r="K933" i="16"/>
  <c r="N933" i="16" s="1"/>
  <c r="O933" i="16"/>
  <c r="K672" i="16"/>
  <c r="N672" i="16" s="1"/>
  <c r="O672" i="16"/>
  <c r="K592" i="16"/>
  <c r="N592" i="16" s="1"/>
  <c r="O592" i="16"/>
  <c r="O58" i="16"/>
  <c r="K58" i="16"/>
  <c r="N58" i="16" s="1"/>
  <c r="K3725" i="16"/>
  <c r="N3725" i="16" s="1"/>
  <c r="O3725" i="16"/>
  <c r="O3561" i="16"/>
  <c r="K3561" i="16"/>
  <c r="N3561" i="16" s="1"/>
  <c r="K3393" i="16"/>
  <c r="N3393" i="16" s="1"/>
  <c r="O3393" i="16"/>
  <c r="K2962" i="16"/>
  <c r="O2962" i="16"/>
  <c r="K2478" i="16"/>
  <c r="N2478" i="16" s="1"/>
  <c r="O2478" i="16"/>
  <c r="K1834" i="16"/>
  <c r="O1834" i="16"/>
  <c r="K2198" i="16"/>
  <c r="O2198" i="16"/>
  <c r="K1539" i="16"/>
  <c r="N1539" i="16" s="1"/>
  <c r="O1539" i="16"/>
  <c r="K1344" i="16"/>
  <c r="N1344" i="16" s="1"/>
  <c r="O1344" i="16"/>
  <c r="K906" i="16"/>
  <c r="N906" i="16" s="1"/>
  <c r="O906" i="16"/>
  <c r="K662" i="16"/>
  <c r="N662" i="16" s="1"/>
  <c r="O662" i="16"/>
  <c r="K376" i="16"/>
  <c r="N376" i="16" s="1"/>
  <c r="O376" i="16"/>
  <c r="O341" i="16"/>
  <c r="K341" i="16"/>
  <c r="N341" i="16" s="1"/>
  <c r="O3709" i="16"/>
  <c r="K3709" i="16"/>
  <c r="N3709" i="16" s="1"/>
  <c r="K3540" i="16"/>
  <c r="N3540" i="16" s="1"/>
  <c r="O3540" i="16"/>
  <c r="K3308" i="16"/>
  <c r="O3308" i="16"/>
  <c r="K2938" i="16"/>
  <c r="N2938" i="16" s="1"/>
  <c r="O2938" i="16"/>
  <c r="O2468" i="16"/>
  <c r="K2468" i="16"/>
  <c r="K1819" i="16"/>
  <c r="N1819" i="16" s="1"/>
  <c r="O1819" i="16"/>
  <c r="K2187" i="16"/>
  <c r="O2187" i="16"/>
  <c r="K1525" i="16"/>
  <c r="N1525" i="16" s="1"/>
  <c r="O1525" i="16"/>
  <c r="O1315" i="16"/>
  <c r="K1315" i="16"/>
  <c r="N1315" i="16" s="1"/>
  <c r="O885" i="16"/>
  <c r="K885" i="16"/>
  <c r="N885" i="16" s="1"/>
  <c r="K657" i="16"/>
  <c r="N657" i="16" s="1"/>
  <c r="O657" i="16"/>
  <c r="K1894" i="16"/>
  <c r="N1894" i="16" s="1"/>
  <c r="O1894" i="16"/>
  <c r="K37" i="16"/>
  <c r="N37" i="16" s="1"/>
  <c r="O37" i="16"/>
  <c r="O3439" i="16"/>
  <c r="K3439" i="16"/>
  <c r="N3439" i="16" s="1"/>
  <c r="K3072" i="16"/>
  <c r="N3072" i="16" s="1"/>
  <c r="O3072" i="16"/>
  <c r="O3358" i="16"/>
  <c r="K3358" i="16"/>
  <c r="N3358" i="16" s="1"/>
  <c r="K2647" i="16"/>
  <c r="N2647" i="16" s="1"/>
  <c r="O2647" i="16"/>
  <c r="K2053" i="16"/>
  <c r="O2053" i="16"/>
  <c r="O1663" i="16"/>
  <c r="K1663" i="16"/>
  <c r="N1663" i="16" s="1"/>
  <c r="O1513" i="16"/>
  <c r="K1513" i="16"/>
  <c r="N1513" i="16" s="1"/>
  <c r="O1134" i="16"/>
  <c r="K1134" i="16"/>
  <c r="N1134" i="16" s="1"/>
  <c r="O1019" i="16"/>
  <c r="K1019" i="16"/>
  <c r="N1019" i="16" s="1"/>
  <c r="K456" i="16"/>
  <c r="N456" i="16" s="1"/>
  <c r="O456" i="16"/>
  <c r="O357" i="16"/>
  <c r="K357" i="16"/>
  <c r="O3806" i="16"/>
  <c r="K3806" i="16"/>
  <c r="N3806" i="16" s="1"/>
  <c r="K3619" i="16"/>
  <c r="N3619" i="16" s="1"/>
  <c r="O3619" i="16"/>
  <c r="O3521" i="16"/>
  <c r="K3521" i="16"/>
  <c r="N3521" i="16" s="1"/>
  <c r="K3201" i="16"/>
  <c r="N3201" i="16" s="1"/>
  <c r="O3201" i="16"/>
  <c r="O2744" i="16"/>
  <c r="K2744" i="16"/>
  <c r="N2744" i="16" s="1"/>
  <c r="K2369" i="16"/>
  <c r="O2369" i="16"/>
  <c r="K2039" i="16"/>
  <c r="N2039" i="16" s="1"/>
  <c r="O2039" i="16"/>
  <c r="K2158" i="16"/>
  <c r="N2158" i="16" s="1"/>
  <c r="O2158" i="16"/>
  <c r="K1477" i="16"/>
  <c r="N1477" i="16" s="1"/>
  <c r="O1477" i="16"/>
  <c r="K1492" i="16"/>
  <c r="N1492" i="16" s="1"/>
  <c r="O1492" i="16"/>
  <c r="K101" i="16"/>
  <c r="N101" i="16" s="1"/>
  <c r="O101" i="16"/>
  <c r="K121" i="16"/>
  <c r="N121" i="16" s="1"/>
  <c r="O121" i="16"/>
  <c r="K4107" i="16"/>
  <c r="N4107" i="16" s="1"/>
  <c r="O4107" i="16"/>
  <c r="K3738" i="16"/>
  <c r="N3738" i="16" s="1"/>
  <c r="O3738" i="16"/>
  <c r="K3565" i="16"/>
  <c r="N3565" i="16" s="1"/>
  <c r="O3565" i="16"/>
  <c r="K3412" i="16"/>
  <c r="N3412" i="16" s="1"/>
  <c r="O3412" i="16"/>
  <c r="K3242" i="16"/>
  <c r="N3242" i="16" s="1"/>
  <c r="O3242" i="16"/>
  <c r="K2854" i="16"/>
  <c r="N2854" i="16" s="1"/>
  <c r="O2854" i="16"/>
  <c r="K2374" i="16"/>
  <c r="O2374" i="16"/>
  <c r="K2557" i="16"/>
  <c r="N2557" i="16" s="1"/>
  <c r="O2557" i="16"/>
  <c r="K2140" i="16"/>
  <c r="N2140" i="16" s="1"/>
  <c r="O2140" i="16"/>
  <c r="K1496" i="16"/>
  <c r="N1496" i="16" s="1"/>
  <c r="O1496" i="16"/>
  <c r="O1291" i="16"/>
  <c r="K1291" i="16"/>
  <c r="N1291" i="16" s="1"/>
  <c r="O834" i="16"/>
  <c r="K834" i="16"/>
  <c r="N834" i="16" s="1"/>
  <c r="O543" i="16"/>
  <c r="K543" i="16"/>
  <c r="N543" i="16" s="1"/>
  <c r="K720" i="16"/>
  <c r="N720" i="16" s="1"/>
  <c r="O720" i="16"/>
  <c r="K311" i="16"/>
  <c r="N311" i="16" s="1"/>
  <c r="O311" i="16"/>
  <c r="K4111" i="16"/>
  <c r="N4111" i="16" s="1"/>
  <c r="O4111" i="16"/>
  <c r="O3516" i="16"/>
  <c r="K3516" i="16"/>
  <c r="N3516" i="16" s="1"/>
  <c r="K3509" i="16"/>
  <c r="O3509" i="16"/>
  <c r="K2662" i="16"/>
  <c r="O2662" i="16"/>
  <c r="K2454" i="16"/>
  <c r="N2454" i="16" s="1"/>
  <c r="O2454" i="16"/>
  <c r="O2269" i="16"/>
  <c r="K2269" i="16"/>
  <c r="N2269" i="16" s="1"/>
  <c r="K1941" i="16"/>
  <c r="N1941" i="16" s="1"/>
  <c r="O1941" i="16"/>
  <c r="K2389" i="16"/>
  <c r="N2389" i="16" s="1"/>
  <c r="O2389" i="16"/>
  <c r="K1235" i="16"/>
  <c r="N1235" i="16" s="1"/>
  <c r="O1235" i="16"/>
  <c r="K982" i="16"/>
  <c r="N982" i="16" s="1"/>
  <c r="O982" i="16"/>
  <c r="O687" i="16"/>
  <c r="K687" i="16"/>
  <c r="N687" i="16" s="1"/>
  <c r="K450" i="16"/>
  <c r="N450" i="16" s="1"/>
  <c r="O450" i="16"/>
  <c r="K171" i="16"/>
  <c r="N171" i="16" s="1"/>
  <c r="O171" i="16"/>
  <c r="O42" i="16"/>
  <c r="K42" i="16"/>
  <c r="K146" i="16"/>
  <c r="N146" i="16" s="1"/>
  <c r="O146" i="16"/>
  <c r="K820" i="16"/>
  <c r="N820" i="16" s="1"/>
  <c r="O820" i="16"/>
  <c r="K507" i="16"/>
  <c r="N507" i="16" s="1"/>
  <c r="O507" i="16"/>
  <c r="K583" i="16"/>
  <c r="N583" i="16" s="1"/>
  <c r="O583" i="16"/>
  <c r="K445" i="16"/>
  <c r="N445" i="16" s="1"/>
  <c r="O445" i="16"/>
  <c r="K602" i="16"/>
  <c r="N602" i="16" s="1"/>
  <c r="O602" i="16"/>
  <c r="O998" i="16"/>
  <c r="K998" i="16"/>
  <c r="N998" i="16" s="1"/>
  <c r="K193" i="16"/>
  <c r="N193" i="16" s="1"/>
  <c r="O193" i="16"/>
  <c r="K541" i="16"/>
  <c r="N541" i="16" s="1"/>
  <c r="O541" i="16"/>
  <c r="K424" i="16"/>
  <c r="N424" i="16" s="1"/>
  <c r="O424" i="16"/>
  <c r="O164" i="16"/>
  <c r="K164" i="16"/>
  <c r="N164" i="16" s="1"/>
  <c r="O246" i="16"/>
  <c r="K246" i="16"/>
  <c r="N246" i="16" s="1"/>
  <c r="O508" i="16"/>
  <c r="K508" i="16"/>
  <c r="K775" i="16"/>
  <c r="N775" i="16" s="1"/>
  <c r="O775" i="16"/>
  <c r="K251" i="16"/>
  <c r="N251" i="16" s="1"/>
  <c r="O251" i="16"/>
  <c r="O227" i="16"/>
  <c r="K227" i="16"/>
  <c r="N227" i="16" s="1"/>
  <c r="N681" i="16"/>
  <c r="O122" i="16"/>
  <c r="K122" i="16"/>
  <c r="N122" i="16" s="1"/>
  <c r="O80" i="16"/>
  <c r="K80" i="16"/>
  <c r="N80" i="16" s="1"/>
  <c r="K199" i="16"/>
  <c r="N199" i="16" s="1"/>
  <c r="O199" i="16"/>
  <c r="N416" i="16"/>
  <c r="K769" i="16"/>
  <c r="N769" i="16" s="1"/>
  <c r="O769" i="16"/>
  <c r="O950" i="16"/>
  <c r="K950" i="16"/>
  <c r="N950" i="16" s="1"/>
  <c r="K724" i="16"/>
  <c r="N724" i="16" s="1"/>
  <c r="O724" i="16"/>
  <c r="K919" i="16"/>
  <c r="N919" i="16" s="1"/>
  <c r="O919" i="16"/>
  <c r="O1038" i="16"/>
  <c r="K1038" i="16"/>
  <c r="N1038" i="16" s="1"/>
  <c r="N756" i="16"/>
  <c r="O2218" i="16"/>
  <c r="K2218" i="16"/>
  <c r="N2218" i="16" s="1"/>
  <c r="K868" i="16"/>
  <c r="N868" i="16" s="1"/>
  <c r="O868" i="16"/>
  <c r="O689" i="16"/>
  <c r="K689" i="16"/>
  <c r="N689" i="16" s="1"/>
  <c r="K757" i="16"/>
  <c r="N757" i="16" s="1"/>
  <c r="O757" i="16"/>
  <c r="K1040" i="16"/>
  <c r="N1040" i="16" s="1"/>
  <c r="O1040" i="16"/>
  <c r="O1006" i="16"/>
  <c r="K1006" i="16"/>
  <c r="K1128" i="16"/>
  <c r="N1128" i="16" s="1"/>
  <c r="O1128" i="16"/>
  <c r="K722" i="16"/>
  <c r="N722" i="16" s="1"/>
  <c r="O722" i="16"/>
  <c r="K1152" i="16"/>
  <c r="N1152" i="16" s="1"/>
  <c r="O1152" i="16"/>
  <c r="O1241" i="16"/>
  <c r="K1241" i="16"/>
  <c r="N1369" i="16"/>
  <c r="O1506" i="16"/>
  <c r="K1506" i="16"/>
  <c r="N1506" i="16" s="1"/>
  <c r="O1109" i="16"/>
  <c r="K1109" i="16"/>
  <c r="N1109" i="16" s="1"/>
  <c r="N1849" i="16"/>
  <c r="O1294" i="16"/>
  <c r="K1294" i="16"/>
  <c r="N1294" i="16" s="1"/>
  <c r="O1650" i="16"/>
  <c r="K1650" i="16"/>
  <c r="N1650" i="16" s="1"/>
  <c r="O1105" i="16"/>
  <c r="K1105" i="16"/>
  <c r="N1105" i="16" s="1"/>
  <c r="K1219" i="16"/>
  <c r="N1219" i="16" s="1"/>
  <c r="O1219" i="16"/>
  <c r="O1434" i="16"/>
  <c r="K1434" i="16"/>
  <c r="N1434" i="16" s="1"/>
  <c r="K1144" i="16"/>
  <c r="N1144" i="16" s="1"/>
  <c r="O1144" i="16"/>
  <c r="O1295" i="16"/>
  <c r="K1295" i="16"/>
  <c r="N1295" i="16" s="1"/>
  <c r="K1164" i="16"/>
  <c r="N1164" i="16" s="1"/>
  <c r="O1164" i="16"/>
  <c r="K1310" i="16"/>
  <c r="N1310" i="16" s="1"/>
  <c r="O1310" i="16"/>
  <c r="K1387" i="16"/>
  <c r="N1387" i="16" s="1"/>
  <c r="O1387" i="16"/>
  <c r="O1249" i="16"/>
  <c r="K1249" i="16"/>
  <c r="N1249" i="16" s="1"/>
  <c r="K1402" i="16"/>
  <c r="N1402" i="16" s="1"/>
  <c r="O1402" i="16"/>
  <c r="K1088" i="16"/>
  <c r="N1088" i="16" s="1"/>
  <c r="O1088" i="16"/>
  <c r="O1426" i="16"/>
  <c r="K1426" i="16"/>
  <c r="N1426" i="16" s="1"/>
  <c r="K1165" i="16"/>
  <c r="N1165" i="16" s="1"/>
  <c r="O1165" i="16"/>
  <c r="K1264" i="16"/>
  <c r="N1264" i="16" s="1"/>
  <c r="O1264" i="16"/>
  <c r="K1408" i="16"/>
  <c r="N1408" i="16" s="1"/>
  <c r="O1408" i="16"/>
  <c r="O1608" i="16"/>
  <c r="K1608" i="16"/>
  <c r="N1608" i="16" s="1"/>
  <c r="N1863" i="16"/>
  <c r="K2182" i="16"/>
  <c r="N2182" i="16" s="1"/>
  <c r="O2182" i="16"/>
  <c r="K1585" i="16"/>
  <c r="N1585" i="16" s="1"/>
  <c r="O1585" i="16"/>
  <c r="O1655" i="16"/>
  <c r="K1655" i="16"/>
  <c r="K1731" i="16"/>
  <c r="N1731" i="16" s="1"/>
  <c r="O1731" i="16"/>
  <c r="K2541" i="16"/>
  <c r="N2541" i="16" s="1"/>
  <c r="O2541" i="16"/>
  <c r="O1809" i="16"/>
  <c r="K1809" i="16"/>
  <c r="N1809" i="16" s="1"/>
  <c r="O1832" i="16"/>
  <c r="K1832" i="16"/>
  <c r="N1832" i="16" s="1"/>
  <c r="N1944" i="16"/>
  <c r="N2081" i="16"/>
  <c r="K1467" i="16"/>
  <c r="N1467" i="16" s="1"/>
  <c r="O1467" i="16"/>
  <c r="K1531" i="16"/>
  <c r="O1531" i="16"/>
  <c r="O1688" i="16"/>
  <c r="K1688" i="16"/>
  <c r="N1688" i="16" s="1"/>
  <c r="O1839" i="16"/>
  <c r="K1839" i="16"/>
  <c r="N1839" i="16" s="1"/>
  <c r="O1985" i="16"/>
  <c r="K1985" i="16"/>
  <c r="N1985" i="16" s="1"/>
  <c r="K2071" i="16"/>
  <c r="N2071" i="16" s="1"/>
  <c r="O2071" i="16"/>
  <c r="O601" i="16"/>
  <c r="K601" i="16"/>
  <c r="N601" i="16" s="1"/>
  <c r="O1935" i="16"/>
  <c r="K1935" i="16"/>
  <c r="N1935" i="16" s="1"/>
  <c r="K141" i="16"/>
  <c r="N141" i="16" s="1"/>
  <c r="O141" i="16"/>
  <c r="O385" i="16"/>
  <c r="K385" i="16"/>
  <c r="N385" i="16" s="1"/>
  <c r="O1481" i="16"/>
  <c r="K1481" i="16"/>
  <c r="N1481" i="16" s="1"/>
  <c r="O1588" i="16"/>
  <c r="K1588" i="16"/>
  <c r="N1588" i="16" s="1"/>
  <c r="N2239" i="16"/>
  <c r="K4397" i="16"/>
  <c r="N4397" i="16" s="1"/>
  <c r="O4397" i="16"/>
  <c r="K2834" i="16"/>
  <c r="N2834" i="16" s="1"/>
  <c r="O2834" i="16"/>
  <c r="K4295" i="16"/>
  <c r="N4295" i="16" s="1"/>
  <c r="O4295" i="16"/>
  <c r="K4551" i="16"/>
  <c r="N4551" i="16" s="1"/>
  <c r="O4551" i="16"/>
  <c r="O4023" i="16"/>
  <c r="K4023" i="16"/>
  <c r="N4023" i="16" s="1"/>
  <c r="K4378" i="16"/>
  <c r="N4378" i="16" s="1"/>
  <c r="O4378" i="16"/>
  <c r="O1323" i="16"/>
  <c r="K1323" i="16"/>
  <c r="N1323" i="16" s="1"/>
  <c r="K4161" i="16"/>
  <c r="N4161" i="16" s="1"/>
  <c r="O4161" i="16"/>
  <c r="K175" i="16"/>
  <c r="N175" i="16" s="1"/>
  <c r="O175" i="16"/>
  <c r="O3603" i="16"/>
  <c r="K3603" i="16"/>
  <c r="N3603" i="16" s="1"/>
  <c r="O3865" i="16"/>
  <c r="K3865" i="16"/>
  <c r="N3865" i="16" s="1"/>
  <c r="K4824" i="16"/>
  <c r="K4823" i="16" s="1"/>
  <c r="N4823" i="16" s="1"/>
  <c r="O4824" i="16"/>
  <c r="K4308" i="16"/>
  <c r="N4308" i="16" s="1"/>
  <c r="O4308" i="16"/>
  <c r="O4747" i="16"/>
  <c r="K4747" i="16"/>
  <c r="N4747" i="16" s="1"/>
  <c r="K4221" i="16"/>
  <c r="N4221" i="16" s="1"/>
  <c r="O4221" i="16"/>
  <c r="K3203" i="16"/>
  <c r="N3203" i="16" s="1"/>
  <c r="O3203" i="16"/>
  <c r="K4795" i="16"/>
  <c r="O4795" i="16"/>
  <c r="K4201" i="16"/>
  <c r="N4201" i="16" s="1"/>
  <c r="O4201" i="16"/>
  <c r="K4670" i="16"/>
  <c r="N4670" i="16" s="1"/>
  <c r="O4670" i="16"/>
  <c r="K4173" i="16"/>
  <c r="N4173" i="16" s="1"/>
  <c r="O4173" i="16"/>
  <c r="K3033" i="16"/>
  <c r="N3033" i="16" s="1"/>
  <c r="O3033" i="16"/>
  <c r="K4760" i="16"/>
  <c r="N4760" i="16" s="1"/>
  <c r="O4760" i="16"/>
  <c r="K3140" i="16"/>
  <c r="O3140" i="16"/>
  <c r="K3499" i="16"/>
  <c r="N3499" i="16" s="1"/>
  <c r="O3499" i="16"/>
  <c r="K2407" i="16"/>
  <c r="O2407" i="16"/>
  <c r="K1931" i="16"/>
  <c r="N1931" i="16" s="1"/>
  <c r="O1931" i="16"/>
  <c r="K1202" i="16"/>
  <c r="N1202" i="16" s="1"/>
  <c r="O1202" i="16"/>
  <c r="K1104" i="16"/>
  <c r="N1104" i="16" s="1"/>
  <c r="O1104" i="16"/>
  <c r="K2923" i="16"/>
  <c r="O2923" i="16"/>
  <c r="K1947" i="16"/>
  <c r="N1947" i="16" s="1"/>
  <c r="O1947" i="16"/>
  <c r="K1564" i="16"/>
  <c r="N1564" i="16" s="1"/>
  <c r="O1564" i="16"/>
  <c r="K1704" i="16"/>
  <c r="N1704" i="16" s="1"/>
  <c r="O1704" i="16"/>
  <c r="K942" i="16"/>
  <c r="N942" i="16" s="1"/>
  <c r="O942" i="16"/>
  <c r="K353" i="16"/>
  <c r="N353" i="16" s="1"/>
  <c r="O353" i="16"/>
  <c r="K245" i="16"/>
  <c r="N245" i="16" s="1"/>
  <c r="O245" i="16"/>
  <c r="O3702" i="16"/>
  <c r="K3702" i="16"/>
  <c r="N3702" i="16" s="1"/>
  <c r="K3548" i="16"/>
  <c r="O3548" i="16"/>
  <c r="O3418" i="16"/>
  <c r="K3418" i="16"/>
  <c r="N3418" i="16" s="1"/>
  <c r="K3095" i="16"/>
  <c r="O3095" i="16"/>
  <c r="O3517" i="16"/>
  <c r="K3517" i="16"/>
  <c r="N3517" i="16" s="1"/>
  <c r="K2548" i="16"/>
  <c r="O2548" i="16"/>
  <c r="O2480" i="16"/>
  <c r="K2480" i="16"/>
  <c r="N2480" i="16" s="1"/>
  <c r="K2056" i="16"/>
  <c r="N2056" i="16" s="1"/>
  <c r="O2056" i="16"/>
  <c r="K1660" i="16"/>
  <c r="N1660" i="16" s="1"/>
  <c r="O1660" i="16"/>
  <c r="K1348" i="16"/>
  <c r="N1348" i="16" s="1"/>
  <c r="O1348" i="16"/>
  <c r="O889" i="16"/>
  <c r="K889" i="16"/>
  <c r="N889" i="16" s="1"/>
  <c r="K453" i="16"/>
  <c r="O453" i="16"/>
  <c r="O3690" i="16"/>
  <c r="K3690" i="16"/>
  <c r="N3690" i="16" s="1"/>
  <c r="O3538" i="16"/>
  <c r="K3538" i="16"/>
  <c r="K3389" i="16"/>
  <c r="O3389" i="16"/>
  <c r="K3021" i="16"/>
  <c r="N3021" i="16" s="1"/>
  <c r="O3021" i="16"/>
  <c r="K3284" i="16"/>
  <c r="N3284" i="16" s="1"/>
  <c r="O3284" i="16"/>
  <c r="K2534" i="16"/>
  <c r="N2534" i="16" s="1"/>
  <c r="O2534" i="16"/>
  <c r="K2201" i="16"/>
  <c r="N2201" i="16" s="1"/>
  <c r="O2201" i="16"/>
  <c r="O1975" i="16"/>
  <c r="K1975" i="16"/>
  <c r="N1975" i="16" s="1"/>
  <c r="K1590" i="16"/>
  <c r="N1590" i="16" s="1"/>
  <c r="O1590" i="16"/>
  <c r="O1285" i="16"/>
  <c r="K1285" i="16"/>
  <c r="N1285" i="16" s="1"/>
  <c r="K864" i="16"/>
  <c r="N864" i="16" s="1"/>
  <c r="O864" i="16"/>
  <c r="K1033" i="16"/>
  <c r="N1033" i="16" s="1"/>
  <c r="O1033" i="16"/>
  <c r="K4765" i="16"/>
  <c r="N4765" i="16" s="1"/>
  <c r="O4765" i="16"/>
  <c r="O3764" i="16"/>
  <c r="K3764" i="16"/>
  <c r="O3390" i="16"/>
  <c r="K3390" i="16"/>
  <c r="N3390" i="16" s="1"/>
  <c r="K3089" i="16"/>
  <c r="N3089" i="16" s="1"/>
  <c r="O3089" i="16"/>
  <c r="K3456" i="16"/>
  <c r="N3456" i="16" s="1"/>
  <c r="O3456" i="16"/>
  <c r="O2250" i="16"/>
  <c r="K2250" i="16"/>
  <c r="K2085" i="16"/>
  <c r="N2085" i="16" s="1"/>
  <c r="O2085" i="16"/>
  <c r="K2067" i="16"/>
  <c r="O2067" i="16"/>
  <c r="K1722" i="16"/>
  <c r="N1722" i="16" s="1"/>
  <c r="O1722" i="16"/>
  <c r="K1182" i="16"/>
  <c r="N1182" i="16" s="1"/>
  <c r="O1182" i="16"/>
  <c r="K702" i="16"/>
  <c r="N702" i="16" s="1"/>
  <c r="O702" i="16"/>
  <c r="K369" i="16"/>
  <c r="N369" i="16" s="1"/>
  <c r="O369" i="16"/>
  <c r="K526" i="16"/>
  <c r="N526" i="16" s="1"/>
  <c r="O526" i="16"/>
  <c r="K417" i="16"/>
  <c r="N417" i="16" s="1"/>
  <c r="O417" i="16"/>
  <c r="O3755" i="16"/>
  <c r="K3755" i="16"/>
  <c r="N3755" i="16" s="1"/>
  <c r="K3349" i="16"/>
  <c r="N3349" i="16" s="1"/>
  <c r="O3349" i="16"/>
  <c r="K3084" i="16"/>
  <c r="N3084" i="16" s="1"/>
  <c r="O3084" i="16"/>
  <c r="K3045" i="16"/>
  <c r="O3045" i="16"/>
  <c r="K3241" i="16"/>
  <c r="N3241" i="16" s="1"/>
  <c r="O3241" i="16"/>
  <c r="K2070" i="16"/>
  <c r="O2070" i="16"/>
  <c r="K2001" i="16"/>
  <c r="N2001" i="16" s="1"/>
  <c r="O2001" i="16"/>
  <c r="K1706" i="16"/>
  <c r="N1706" i="16" s="1"/>
  <c r="O1706" i="16"/>
  <c r="K1173" i="16"/>
  <c r="N1173" i="16" s="1"/>
  <c r="O1173" i="16"/>
  <c r="K696" i="16"/>
  <c r="O696" i="16"/>
  <c r="O360" i="16"/>
  <c r="K360" i="16"/>
  <c r="N360" i="16" s="1"/>
  <c r="O512" i="16"/>
  <c r="K512" i="16"/>
  <c r="N512" i="16" s="1"/>
  <c r="K349" i="16"/>
  <c r="N349" i="16" s="1"/>
  <c r="O349" i="16"/>
  <c r="O3740" i="16"/>
  <c r="K3740" i="16"/>
  <c r="N3740" i="16" s="1"/>
  <c r="K3287" i="16"/>
  <c r="N3287" i="16" s="1"/>
  <c r="O3287" i="16"/>
  <c r="K3055" i="16"/>
  <c r="N3055" i="16" s="1"/>
  <c r="O3055" i="16"/>
  <c r="K2953" i="16"/>
  <c r="N2953" i="16" s="1"/>
  <c r="O2953" i="16"/>
  <c r="O2883" i="16"/>
  <c r="K2883" i="16"/>
  <c r="O2004" i="16"/>
  <c r="K2004" i="16"/>
  <c r="N2004" i="16" s="1"/>
  <c r="K1996" i="16"/>
  <c r="N1996" i="16" s="1"/>
  <c r="O1996" i="16"/>
  <c r="O1691" i="16"/>
  <c r="K1691" i="16"/>
  <c r="O1122" i="16"/>
  <c r="K1122" i="16"/>
  <c r="O1413" i="16"/>
  <c r="K1413" i="16"/>
  <c r="N1413" i="16" s="1"/>
  <c r="O334" i="16"/>
  <c r="K334" i="16"/>
  <c r="N334" i="16" s="1"/>
  <c r="K503" i="16"/>
  <c r="N503" i="16" s="1"/>
  <c r="O503" i="16"/>
  <c r="K239" i="16"/>
  <c r="N239" i="16" s="1"/>
  <c r="O239" i="16"/>
  <c r="O3034" i="16"/>
  <c r="K3034" i="16"/>
  <c r="N3034" i="16" s="1"/>
  <c r="K2860" i="16"/>
  <c r="O2860" i="16"/>
  <c r="O3022" i="16"/>
  <c r="K3022" i="16"/>
  <c r="N3022" i="16" s="1"/>
  <c r="O2679" i="16"/>
  <c r="K2679" i="16"/>
  <c r="N2679" i="16" s="1"/>
  <c r="O1807" i="16"/>
  <c r="K1807" i="16"/>
  <c r="N1807" i="16" s="1"/>
  <c r="K1758" i="16"/>
  <c r="N1758" i="16" s="1"/>
  <c r="O1758" i="16"/>
  <c r="K1259" i="16"/>
  <c r="N1259" i="16" s="1"/>
  <c r="O1259" i="16"/>
  <c r="K1342" i="16"/>
  <c r="O1342" i="16"/>
  <c r="K837" i="16"/>
  <c r="N837" i="16" s="1"/>
  <c r="O837" i="16"/>
  <c r="K184" i="16"/>
  <c r="N184" i="16" s="1"/>
  <c r="O184" i="16"/>
  <c r="K109" i="16"/>
  <c r="N109" i="16" s="1"/>
  <c r="O109" i="16"/>
  <c r="K4125" i="16"/>
  <c r="N4125" i="16" s="1"/>
  <c r="O4125" i="16"/>
  <c r="K3410" i="16"/>
  <c r="N3410" i="16" s="1"/>
  <c r="O3410" i="16"/>
  <c r="O3239" i="16"/>
  <c r="K3239" i="16"/>
  <c r="K3576" i="16"/>
  <c r="N3576" i="16" s="1"/>
  <c r="O3576" i="16"/>
  <c r="K2853" i="16"/>
  <c r="N2853" i="16" s="1"/>
  <c r="O2853" i="16"/>
  <c r="K2353" i="16"/>
  <c r="O2353" i="16"/>
  <c r="K2113" i="16"/>
  <c r="N2113" i="16" s="1"/>
  <c r="O2113" i="16"/>
  <c r="K1924" i="16"/>
  <c r="N1924" i="16" s="1"/>
  <c r="O1924" i="16"/>
  <c r="K1480" i="16"/>
  <c r="N1480" i="16" s="1"/>
  <c r="O1480" i="16"/>
  <c r="K1181" i="16"/>
  <c r="N1181" i="16" s="1"/>
  <c r="O1181" i="16"/>
  <c r="K716" i="16"/>
  <c r="N716" i="16" s="1"/>
  <c r="O716" i="16"/>
  <c r="O634" i="16"/>
  <c r="K634" i="16"/>
  <c r="N634" i="16" s="1"/>
  <c r="O669" i="16"/>
  <c r="K669" i="16"/>
  <c r="N669" i="16" s="1"/>
  <c r="O4296" i="16"/>
  <c r="K4296" i="16"/>
  <c r="N4296" i="16" s="1"/>
  <c r="O3960" i="16"/>
  <c r="K3960" i="16"/>
  <c r="N3960" i="16" s="1"/>
  <c r="K3487" i="16"/>
  <c r="N3487" i="16" s="1"/>
  <c r="O3487" i="16"/>
  <c r="K3143" i="16"/>
  <c r="N3143" i="16" s="1"/>
  <c r="O3143" i="16"/>
  <c r="O3012" i="16"/>
  <c r="K3012" i="16"/>
  <c r="N3012" i="16" s="1"/>
  <c r="K2875" i="16"/>
  <c r="N2875" i="16" s="1"/>
  <c r="O2875" i="16"/>
  <c r="K2674" i="16"/>
  <c r="N2674" i="16" s="1"/>
  <c r="O2674" i="16"/>
  <c r="K1984" i="16"/>
  <c r="N1984" i="16" s="1"/>
  <c r="O1984" i="16"/>
  <c r="K1961" i="16"/>
  <c r="N1961" i="16" s="1"/>
  <c r="O1961" i="16"/>
  <c r="O1651" i="16"/>
  <c r="K1651" i="16"/>
  <c r="N1651" i="16" s="1"/>
  <c r="K1392" i="16"/>
  <c r="N1392" i="16" s="1"/>
  <c r="O1392" i="16"/>
  <c r="K1016" i="16"/>
  <c r="N1016" i="16" s="1"/>
  <c r="O1016" i="16"/>
  <c r="K268" i="16"/>
  <c r="N268" i="16" s="1"/>
  <c r="O268" i="16"/>
  <c r="K469" i="16"/>
  <c r="N469" i="16" s="1"/>
  <c r="O469" i="16"/>
  <c r="K181" i="16"/>
  <c r="O181" i="16"/>
  <c r="K3450" i="16"/>
  <c r="O3450" i="16"/>
  <c r="K3855" i="16"/>
  <c r="N3855" i="16" s="1"/>
  <c r="O3855" i="16"/>
  <c r="O3116" i="16"/>
  <c r="K3116" i="16"/>
  <c r="O2887" i="16"/>
  <c r="K2887" i="16"/>
  <c r="N2887" i="16" s="1"/>
  <c r="K3596" i="16"/>
  <c r="N3596" i="16" s="1"/>
  <c r="O3596" i="16"/>
  <c r="K1934" i="16"/>
  <c r="N1934" i="16" s="1"/>
  <c r="O1934" i="16"/>
  <c r="K2551" i="16"/>
  <c r="N2551" i="16" s="1"/>
  <c r="O2551" i="16"/>
  <c r="K1701" i="16"/>
  <c r="N1701" i="16" s="1"/>
  <c r="O1701" i="16"/>
  <c r="K1444" i="16"/>
  <c r="N1444" i="16" s="1"/>
  <c r="O1444" i="16"/>
  <c r="K1472" i="16"/>
  <c r="N1472" i="16" s="1"/>
  <c r="O1472" i="16"/>
  <c r="K835" i="16"/>
  <c r="N835" i="16" s="1"/>
  <c r="O835" i="16"/>
  <c r="K116" i="16"/>
  <c r="N116" i="16" s="1"/>
  <c r="O116" i="16"/>
  <c r="K567" i="16"/>
  <c r="N567" i="16" s="1"/>
  <c r="O567" i="16"/>
  <c r="O223" i="16"/>
  <c r="K223" i="16"/>
  <c r="N223" i="16" s="1"/>
  <c r="O321" i="16"/>
  <c r="K321" i="16"/>
  <c r="N321" i="16" s="1"/>
  <c r="K640" i="16"/>
  <c r="N640" i="16" s="1"/>
  <c r="O640" i="16"/>
  <c r="K53" i="16"/>
  <c r="N53" i="16" s="1"/>
  <c r="O53" i="16"/>
  <c r="O151" i="16"/>
  <c r="K151" i="16"/>
  <c r="N151" i="16" s="1"/>
  <c r="O558" i="16"/>
  <c r="K558" i="16"/>
  <c r="N558" i="16" s="1"/>
  <c r="O491" i="16"/>
  <c r="K491" i="16"/>
  <c r="N491" i="16" s="1"/>
  <c r="O312" i="16"/>
  <c r="K312" i="16"/>
  <c r="N312" i="16" s="1"/>
  <c r="K99" i="16"/>
  <c r="N99" i="16" s="1"/>
  <c r="O99" i="16"/>
  <c r="K187" i="16"/>
  <c r="N187" i="16" s="1"/>
  <c r="O187" i="16"/>
  <c r="O303" i="16"/>
  <c r="K303" i="16"/>
  <c r="N303" i="16" s="1"/>
  <c r="K400" i="16"/>
  <c r="N400" i="16" s="1"/>
  <c r="O400" i="16"/>
  <c r="O511" i="16"/>
  <c r="K511" i="16"/>
  <c r="N511" i="16" s="1"/>
  <c r="O606" i="16"/>
  <c r="K606" i="16"/>
  <c r="N606" i="16" s="1"/>
  <c r="K679" i="16"/>
  <c r="N679" i="16" s="1"/>
  <c r="O679" i="16"/>
  <c r="O914" i="16"/>
  <c r="K914" i="16"/>
  <c r="N914" i="16" s="1"/>
  <c r="K211" i="16"/>
  <c r="N211" i="16" s="1"/>
  <c r="O211" i="16"/>
  <c r="O377" i="16"/>
  <c r="K377" i="16"/>
  <c r="N377" i="16" s="1"/>
  <c r="K449" i="16"/>
  <c r="N449" i="16" s="1"/>
  <c r="O449" i="16"/>
  <c r="K521" i="16"/>
  <c r="N521" i="16" s="1"/>
  <c r="O521" i="16"/>
  <c r="O632" i="16"/>
  <c r="K632" i="16"/>
  <c r="N632" i="16" s="1"/>
  <c r="K472" i="16"/>
  <c r="N472" i="16" s="1"/>
  <c r="O472" i="16"/>
  <c r="K255" i="16"/>
  <c r="N255" i="16" s="1"/>
  <c r="O255" i="16"/>
  <c r="O431" i="16"/>
  <c r="K431" i="16"/>
  <c r="N431" i="16" s="1"/>
  <c r="O785" i="16"/>
  <c r="K785" i="16"/>
  <c r="N785" i="16" s="1"/>
  <c r="O1071" i="16"/>
  <c r="K1071" i="16"/>
  <c r="N1071" i="16" s="1"/>
  <c r="O596" i="16"/>
  <c r="K596" i="16"/>
  <c r="N596" i="16" s="1"/>
  <c r="K84" i="16"/>
  <c r="N84" i="16" s="1"/>
  <c r="O84" i="16"/>
  <c r="O446" i="16"/>
  <c r="K446" i="16"/>
  <c r="N446" i="16" s="1"/>
  <c r="K556" i="16"/>
  <c r="O556" i="16"/>
  <c r="K646" i="16"/>
  <c r="N646" i="16" s="1"/>
  <c r="O646" i="16"/>
  <c r="K329" i="16"/>
  <c r="N329" i="16" s="1"/>
  <c r="O329" i="16"/>
  <c r="O436" i="16"/>
  <c r="K436" i="16"/>
  <c r="N436" i="16" s="1"/>
  <c r="K481" i="16"/>
  <c r="N481" i="16" s="1"/>
  <c r="O481" i="16"/>
  <c r="O237" i="16"/>
  <c r="K237" i="16"/>
  <c r="N237" i="16" s="1"/>
  <c r="O277" i="16"/>
  <c r="K277" i="16"/>
  <c r="K451" i="16"/>
  <c r="N451" i="16" s="1"/>
  <c r="O451" i="16"/>
  <c r="O562" i="16"/>
  <c r="K562" i="16"/>
  <c r="N562" i="16" s="1"/>
  <c r="O195" i="16"/>
  <c r="K195" i="16"/>
  <c r="N195" i="16" s="1"/>
  <c r="K519" i="16"/>
  <c r="N519" i="16" s="1"/>
  <c r="O519" i="16"/>
  <c r="K961" i="16"/>
  <c r="N961" i="16" s="1"/>
  <c r="O961" i="16"/>
  <c r="N729" i="16"/>
  <c r="K826" i="16"/>
  <c r="N826" i="16" s="1"/>
  <c r="O826" i="16"/>
  <c r="O929" i="16"/>
  <c r="K929" i="16"/>
  <c r="N929" i="16" s="1"/>
  <c r="K1043" i="16"/>
  <c r="N1043" i="16" s="1"/>
  <c r="O1043" i="16"/>
  <c r="K904" i="16"/>
  <c r="N904" i="16" s="1"/>
  <c r="O904" i="16"/>
  <c r="O1108" i="16"/>
  <c r="K1108" i="16"/>
  <c r="N1108" i="16" s="1"/>
  <c r="K916" i="16"/>
  <c r="N916" i="16" s="1"/>
  <c r="O916" i="16"/>
  <c r="K1011" i="16"/>
  <c r="N1011" i="16" s="1"/>
  <c r="O1011" i="16"/>
  <c r="O949" i="16"/>
  <c r="K949" i="16"/>
  <c r="N949" i="16" s="1"/>
  <c r="N1078" i="16"/>
  <c r="O1156" i="16"/>
  <c r="K1156" i="16"/>
  <c r="N1156" i="16" s="1"/>
  <c r="K1375" i="16"/>
  <c r="N1375" i="16" s="1"/>
  <c r="O1375" i="16"/>
  <c r="O1521" i="16"/>
  <c r="K1521" i="16"/>
  <c r="N1521" i="16" s="1"/>
  <c r="O1483" i="16"/>
  <c r="K1483" i="16"/>
  <c r="N1483" i="16" s="1"/>
  <c r="O1143" i="16"/>
  <c r="K1143" i="16"/>
  <c r="N1143" i="16" s="1"/>
  <c r="N1304" i="16"/>
  <c r="K1395" i="16"/>
  <c r="N1395" i="16" s="1"/>
  <c r="O1395" i="16"/>
  <c r="O1659" i="16"/>
  <c r="K1659" i="16"/>
  <c r="O1114" i="16"/>
  <c r="K1114" i="16"/>
  <c r="N1114" i="16" s="1"/>
  <c r="O1205" i="16"/>
  <c r="K1205" i="16"/>
  <c r="N1205" i="16" s="1"/>
  <c r="K1808" i="16"/>
  <c r="N1808" i="16" s="1"/>
  <c r="O1808" i="16"/>
  <c r="K1154" i="16"/>
  <c r="N1154" i="16" s="1"/>
  <c r="O1154" i="16"/>
  <c r="O1234" i="16"/>
  <c r="K1234" i="16"/>
  <c r="N1234" i="16" s="1"/>
  <c r="K1549" i="16"/>
  <c r="N1549" i="16" s="1"/>
  <c r="O1549" i="16"/>
  <c r="O2505" i="16"/>
  <c r="K2505" i="16"/>
  <c r="N2505" i="16" s="1"/>
  <c r="O1168" i="16"/>
  <c r="K1168" i="16"/>
  <c r="N1168" i="16" s="1"/>
  <c r="O1541" i="16"/>
  <c r="K1541" i="16"/>
  <c r="N1541" i="16" s="1"/>
  <c r="K1093" i="16"/>
  <c r="N1093" i="16" s="1"/>
  <c r="O1093" i="16"/>
  <c r="O1178" i="16"/>
  <c r="K1178" i="16"/>
  <c r="N1178" i="16" s="1"/>
  <c r="O1174" i="16"/>
  <c r="K1174" i="16"/>
  <c r="N1174" i="16" s="1"/>
  <c r="K1278" i="16"/>
  <c r="N1278" i="16" s="1"/>
  <c r="O1278" i="16"/>
  <c r="K1532" i="16"/>
  <c r="N1532" i="16" s="1"/>
  <c r="O1532" i="16"/>
  <c r="K1720" i="16"/>
  <c r="N1720" i="16" s="1"/>
  <c r="O1720" i="16"/>
  <c r="K1556" i="16"/>
  <c r="N1556" i="16" s="1"/>
  <c r="O1556" i="16"/>
  <c r="O1685" i="16"/>
  <c r="K1685" i="16"/>
  <c r="N1685" i="16" s="1"/>
  <c r="O1851" i="16"/>
  <c r="K1851" i="16"/>
  <c r="N1736" i="16"/>
  <c r="O1817" i="16"/>
  <c r="K1817" i="16"/>
  <c r="N1817" i="16" s="1"/>
  <c r="K1596" i="16"/>
  <c r="N1596" i="16" s="1"/>
  <c r="O1596" i="16"/>
  <c r="K378" i="16"/>
  <c r="N378" i="16" s="1"/>
  <c r="O378" i="16"/>
  <c r="O1818" i="16"/>
  <c r="K1818" i="16"/>
  <c r="N1818" i="16" s="1"/>
  <c r="K3337" i="16"/>
  <c r="N3337" i="16" s="1"/>
  <c r="O3337" i="16"/>
  <c r="K780" i="16"/>
  <c r="N780" i="16" s="1"/>
  <c r="O780" i="16"/>
  <c r="O1634" i="16"/>
  <c r="K1634" i="16"/>
  <c r="N1634" i="16" s="1"/>
  <c r="K2692" i="16"/>
  <c r="N2692" i="16" s="1"/>
  <c r="O2692" i="16"/>
  <c r="K3595" i="16"/>
  <c r="N3595" i="16" s="1"/>
  <c r="O3595" i="16"/>
  <c r="O675" i="16"/>
  <c r="K675" i="16"/>
  <c r="K1806" i="16"/>
  <c r="N1806" i="16" s="1"/>
  <c r="O1806" i="16"/>
  <c r="O3107" i="16"/>
  <c r="K3107" i="16"/>
  <c r="N3107" i="16" s="1"/>
  <c r="K1227" i="16"/>
  <c r="N1227" i="16" s="1"/>
  <c r="O1227" i="16"/>
  <c r="K2340" i="16"/>
  <c r="N2340" i="16" s="1"/>
  <c r="O2340" i="16"/>
  <c r="K156" i="16"/>
  <c r="O156" i="16"/>
  <c r="O529" i="16"/>
  <c r="K529" i="16"/>
  <c r="N529" i="16" s="1"/>
  <c r="O659" i="16"/>
  <c r="K659" i="16"/>
  <c r="N659" i="16" s="1"/>
  <c r="O300" i="16"/>
  <c r="K300" i="16"/>
  <c r="N300" i="16" s="1"/>
  <c r="K490" i="16"/>
  <c r="N490" i="16" s="1"/>
  <c r="O490" i="16"/>
  <c r="K833" i="16"/>
  <c r="N833" i="16" s="1"/>
  <c r="O833" i="16"/>
  <c r="O773" i="16"/>
  <c r="K773" i="16"/>
  <c r="N773" i="16" s="1"/>
  <c r="O1222" i="16"/>
  <c r="K1222" i="16"/>
  <c r="N1222" i="16" s="1"/>
  <c r="K1180" i="16"/>
  <c r="N1180" i="16" s="1"/>
  <c r="O1180" i="16"/>
  <c r="O1150" i="16"/>
  <c r="K1150" i="16"/>
  <c r="N1150" i="16" s="1"/>
  <c r="K2455" i="16"/>
  <c r="N2455" i="16" s="1"/>
  <c r="O2455" i="16"/>
  <c r="K2416" i="16"/>
  <c r="N2416" i="16" s="1"/>
  <c r="O2416" i="16"/>
  <c r="K2669" i="16"/>
  <c r="N2669" i="16" s="1"/>
  <c r="O2669" i="16"/>
  <c r="N2959" i="16"/>
  <c r="O3065" i="16"/>
  <c r="K3065" i="16"/>
  <c r="N3065" i="16" s="1"/>
  <c r="O3586" i="16"/>
  <c r="K3586" i="16"/>
  <c r="K3685" i="16"/>
  <c r="N3685" i="16" s="1"/>
  <c r="O3685" i="16"/>
  <c r="O3856" i="16"/>
  <c r="K3856" i="16"/>
  <c r="N3856" i="16" s="1"/>
  <c r="K3766" i="16"/>
  <c r="N3766" i="16" s="1"/>
  <c r="O3766" i="16"/>
  <c r="O4278" i="16"/>
  <c r="K4278" i="16"/>
  <c r="K4418" i="16"/>
  <c r="N4418" i="16" s="1"/>
  <c r="O4418" i="16"/>
  <c r="O3966" i="16"/>
  <c r="K3966" i="16"/>
  <c r="N3966" i="16" s="1"/>
  <c r="K4557" i="16"/>
  <c r="O4557" i="16"/>
  <c r="K4367" i="16"/>
  <c r="N4367" i="16" s="1"/>
  <c r="O4367" i="16"/>
  <c r="K4682" i="16"/>
  <c r="N4682" i="16" s="1"/>
  <c r="O4682" i="16"/>
  <c r="K4477" i="16"/>
  <c r="O4477" i="16"/>
  <c r="K4731" i="16"/>
  <c r="N4731" i="16" s="1"/>
  <c r="O4731" i="16"/>
  <c r="O4081" i="16"/>
  <c r="K4081" i="16"/>
  <c r="K1401" i="16"/>
  <c r="N1401" i="16" s="1"/>
  <c r="O1401" i="16"/>
  <c r="K4506" i="16"/>
  <c r="N4506" i="16" s="1"/>
  <c r="O4506" i="16"/>
  <c r="K4239" i="16"/>
  <c r="N4239" i="16" s="1"/>
  <c r="O4239" i="16"/>
  <c r="K4034" i="16"/>
  <c r="N4034" i="16" s="1"/>
  <c r="O4034" i="16"/>
  <c r="O4779" i="16"/>
  <c r="K4779" i="16"/>
  <c r="N4779" i="16" s="1"/>
  <c r="O4394" i="16"/>
  <c r="K4394" i="16"/>
  <c r="N4394" i="16" s="1"/>
  <c r="O3962" i="16"/>
  <c r="K3962" i="16"/>
  <c r="N3962" i="16" s="1"/>
  <c r="K4300" i="16"/>
  <c r="N4300" i="16" s="1"/>
  <c r="O4300" i="16"/>
  <c r="K482" i="16"/>
  <c r="N482" i="16" s="1"/>
  <c r="O482" i="16"/>
  <c r="K4178" i="16"/>
  <c r="O4178" i="16"/>
  <c r="K3461" i="16"/>
  <c r="N3461" i="16" s="1"/>
  <c r="O3461" i="16"/>
  <c r="K4226" i="16"/>
  <c r="N4226" i="16" s="1"/>
  <c r="O4226" i="16"/>
  <c r="K3611" i="16"/>
  <c r="N3611" i="16" s="1"/>
  <c r="O3611" i="16"/>
  <c r="K4806" i="16"/>
  <c r="N4806" i="16" s="1"/>
  <c r="O4806" i="16"/>
  <c r="K4227" i="16"/>
  <c r="N4227" i="16" s="1"/>
  <c r="O4227" i="16"/>
  <c r="K4737" i="16"/>
  <c r="N4737" i="16" s="1"/>
  <c r="O4737" i="16"/>
  <c r="O4211" i="16"/>
  <c r="K4211" i="16"/>
  <c r="N4211" i="16" s="1"/>
  <c r="K2980" i="16"/>
  <c r="N2980" i="16" s="1"/>
  <c r="O2980" i="16"/>
  <c r="K4789" i="16"/>
  <c r="N4789" i="16" s="1"/>
  <c r="O4789" i="16"/>
  <c r="K4078" i="16"/>
  <c r="N4078" i="16" s="1"/>
  <c r="O4078" i="16"/>
  <c r="O3401" i="16"/>
  <c r="K3401" i="16"/>
  <c r="N3401" i="16" s="1"/>
  <c r="K4767" i="16"/>
  <c r="N4767" i="16" s="1"/>
  <c r="O4767" i="16"/>
  <c r="O4057" i="16"/>
  <c r="K4057" i="16"/>
  <c r="N4057" i="16" s="1"/>
  <c r="K4030" i="16"/>
  <c r="N4030" i="16" s="1"/>
  <c r="O4030" i="16"/>
  <c r="K4045" i="16"/>
  <c r="O4045" i="16"/>
  <c r="K3511" i="16"/>
  <c r="N3511" i="16" s="1"/>
  <c r="O3511" i="16"/>
  <c r="K2608" i="16"/>
  <c r="N2608" i="16" s="1"/>
  <c r="O2608" i="16"/>
  <c r="K2190" i="16"/>
  <c r="O2190" i="16"/>
  <c r="K1980" i="16"/>
  <c r="N1980" i="16" s="1"/>
  <c r="O1980" i="16"/>
  <c r="O966" i="16"/>
  <c r="K966" i="16"/>
  <c r="N966" i="16" s="1"/>
  <c r="K441" i="16"/>
  <c r="N441" i="16" s="1"/>
  <c r="O441" i="16"/>
  <c r="K3263" i="16"/>
  <c r="N3263" i="16" s="1"/>
  <c r="O3263" i="16"/>
  <c r="O2937" i="16"/>
  <c r="K2937" i="16"/>
  <c r="N2937" i="16" s="1"/>
  <c r="K1546" i="16"/>
  <c r="N1546" i="16" s="1"/>
  <c r="O1546" i="16"/>
  <c r="K691" i="16"/>
  <c r="N691" i="16" s="1"/>
  <c r="O691" i="16"/>
  <c r="O3763" i="16"/>
  <c r="K3763" i="16"/>
  <c r="N3763" i="16" s="1"/>
  <c r="K4695" i="16"/>
  <c r="N4695" i="16" s="1"/>
  <c r="O4695" i="16"/>
  <c r="K4157" i="16"/>
  <c r="N4157" i="16" s="1"/>
  <c r="O4157" i="16"/>
  <c r="O1196" i="16"/>
  <c r="K1196" i="16"/>
  <c r="N1196" i="16" s="1"/>
  <c r="O4179" i="16"/>
  <c r="K4179" i="16"/>
  <c r="N4179" i="16" s="1"/>
  <c r="K4512" i="16"/>
  <c r="N4512" i="16" s="1"/>
  <c r="O4512" i="16"/>
  <c r="K4440" i="16"/>
  <c r="N4440" i="16" s="1"/>
  <c r="O4440" i="16"/>
  <c r="K4265" i="16"/>
  <c r="N4265" i="16" s="1"/>
  <c r="O4265" i="16"/>
  <c r="K910" i="16"/>
  <c r="N910" i="16" s="1"/>
  <c r="O910" i="16"/>
  <c r="O4790" i="16"/>
  <c r="K4790" i="16"/>
  <c r="N4790" i="16" s="1"/>
  <c r="K4420" i="16"/>
  <c r="O4420" i="16"/>
  <c r="O4085" i="16"/>
  <c r="K4085" i="16"/>
  <c r="N4085" i="16" s="1"/>
  <c r="K557" i="16"/>
  <c r="N557" i="16" s="1"/>
  <c r="O557" i="16"/>
  <c r="O4894" i="16"/>
  <c r="K4894" i="16"/>
  <c r="N4894" i="16" s="1"/>
  <c r="O4782" i="16"/>
  <c r="K4782" i="16"/>
  <c r="N4782" i="16" s="1"/>
  <c r="K4419" i="16"/>
  <c r="N4419" i="16" s="1"/>
  <c r="O4419" i="16"/>
  <c r="K3613" i="16"/>
  <c r="O3613" i="16"/>
  <c r="O105" i="16"/>
  <c r="K105" i="16"/>
  <c r="N105" i="16" s="1"/>
  <c r="O4559" i="16"/>
  <c r="K4559" i="16"/>
  <c r="K3872" i="16"/>
  <c r="O3872" i="16"/>
  <c r="O3542" i="16"/>
  <c r="K3542" i="16"/>
  <c r="N3542" i="16" s="1"/>
  <c r="K4775" i="16"/>
  <c r="N4775" i="16" s="1"/>
  <c r="O4775" i="16"/>
  <c r="K4832" i="16"/>
  <c r="K4831" i="16" s="1"/>
  <c r="N4831" i="16" s="1"/>
  <c r="O4832" i="16"/>
  <c r="O4241" i="16"/>
  <c r="K4241" i="16"/>
  <c r="N4241" i="16" s="1"/>
  <c r="K4372" i="16"/>
  <c r="N4372" i="16" s="1"/>
  <c r="O4372" i="16"/>
  <c r="O3213" i="16"/>
  <c r="K3213" i="16"/>
  <c r="N3213" i="16" s="1"/>
  <c r="O4464" i="16"/>
  <c r="K4464" i="16"/>
  <c r="N4464" i="16" s="1"/>
  <c r="K4612" i="16"/>
  <c r="N4612" i="16" s="1"/>
  <c r="O4612" i="16"/>
  <c r="K4540" i="16"/>
  <c r="N4540" i="16" s="1"/>
  <c r="O4540" i="16"/>
  <c r="K3882" i="16"/>
  <c r="N3882" i="16" s="1"/>
  <c r="O3882" i="16"/>
  <c r="K2727" i="16"/>
  <c r="N2727" i="16" s="1"/>
  <c r="O2727" i="16"/>
  <c r="K4459" i="16"/>
  <c r="N4459" i="16" s="1"/>
  <c r="O4459" i="16"/>
  <c r="O4592" i="16"/>
  <c r="K4592" i="16"/>
  <c r="N4592" i="16" s="1"/>
  <c r="O4345" i="16"/>
  <c r="K4345" i="16"/>
  <c r="N4345" i="16" s="1"/>
  <c r="O3859" i="16"/>
  <c r="K3859" i="16"/>
  <c r="N3859" i="16" s="1"/>
  <c r="K2790" i="16"/>
  <c r="N2790" i="16" s="1"/>
  <c r="O2790" i="16"/>
  <c r="O4454" i="16"/>
  <c r="K4454" i="16"/>
  <c r="K4542" i="16"/>
  <c r="O4542" i="16"/>
  <c r="K4610" i="16"/>
  <c r="N4610" i="16" s="1"/>
  <c r="O4610" i="16"/>
  <c r="O3849" i="16"/>
  <c r="K3849" i="16"/>
  <c r="O3256" i="16"/>
  <c r="K3256" i="16"/>
  <c r="N3256" i="16" s="1"/>
  <c r="K4439" i="16"/>
  <c r="N4439" i="16" s="1"/>
  <c r="O4439" i="16"/>
  <c r="K4494" i="16"/>
  <c r="N4494" i="16" s="1"/>
  <c r="O4494" i="16"/>
  <c r="O4550" i="16"/>
  <c r="K4550" i="16"/>
  <c r="N4550" i="16" s="1"/>
  <c r="K3682" i="16"/>
  <c r="N3682" i="16" s="1"/>
  <c r="O3682" i="16"/>
  <c r="K3496" i="16"/>
  <c r="N3496" i="16" s="1"/>
  <c r="O3496" i="16"/>
  <c r="K4423" i="16"/>
  <c r="N4423" i="16" s="1"/>
  <c r="O4423" i="16"/>
  <c r="O4476" i="16"/>
  <c r="K4476" i="16"/>
  <c r="N4476" i="16" s="1"/>
  <c r="K4492" i="16"/>
  <c r="O4492" i="16"/>
  <c r="O4253" i="16"/>
  <c r="K4253" i="16"/>
  <c r="N4253" i="16" s="1"/>
  <c r="K2815" i="16"/>
  <c r="O2815" i="16"/>
  <c r="K4411" i="16"/>
  <c r="N4411" i="16" s="1"/>
  <c r="O4411" i="16"/>
  <c r="K4446" i="16"/>
  <c r="N4446" i="16" s="1"/>
  <c r="O4446" i="16"/>
  <c r="K4445" i="16"/>
  <c r="N4445" i="16" s="1"/>
  <c r="O4445" i="16"/>
  <c r="O4217" i="16"/>
  <c r="K4217" i="16"/>
  <c r="N4217" i="16" s="1"/>
  <c r="O2701" i="16"/>
  <c r="K2701" i="16"/>
  <c r="N2701" i="16" s="1"/>
  <c r="O3673" i="16"/>
  <c r="K3673" i="16"/>
  <c r="N3673" i="16" s="1"/>
  <c r="K3101" i="16"/>
  <c r="N3101" i="16" s="1"/>
  <c r="O3101" i="16"/>
  <c r="O2865" i="16"/>
  <c r="K2865" i="16"/>
  <c r="K3325" i="16"/>
  <c r="N3325" i="16" s="1"/>
  <c r="O3325" i="16"/>
  <c r="K1929" i="16"/>
  <c r="N1929" i="16" s="1"/>
  <c r="O1929" i="16"/>
  <c r="K2434" i="16"/>
  <c r="N2434" i="16" s="1"/>
  <c r="O2434" i="16"/>
  <c r="K1435" i="16"/>
  <c r="N1435" i="16" s="1"/>
  <c r="O1435" i="16"/>
  <c r="K1297" i="16"/>
  <c r="N1297" i="16" s="1"/>
  <c r="O1297" i="16"/>
  <c r="O825" i="16"/>
  <c r="K825" i="16"/>
  <c r="N825" i="16" s="1"/>
  <c r="O79" i="16"/>
  <c r="K79" i="16"/>
  <c r="N79" i="16" s="1"/>
  <c r="K539" i="16"/>
  <c r="N539" i="16" s="1"/>
  <c r="O539" i="16"/>
  <c r="O3631" i="16"/>
  <c r="K3631" i="16"/>
  <c r="N3631" i="16" s="1"/>
  <c r="O2746" i="16"/>
  <c r="K2746" i="16"/>
  <c r="N2746" i="16" s="1"/>
  <c r="O2910" i="16"/>
  <c r="K2910" i="16"/>
  <c r="N2910" i="16" s="1"/>
  <c r="K2404" i="16"/>
  <c r="N2404" i="16" s="1"/>
  <c r="O2404" i="16"/>
  <c r="K2242" i="16"/>
  <c r="O2242" i="16"/>
  <c r="K1639" i="16"/>
  <c r="N1639" i="16" s="1"/>
  <c r="O1639" i="16"/>
  <c r="K1169" i="16"/>
  <c r="N1169" i="16" s="1"/>
  <c r="O1169" i="16"/>
  <c r="O1223" i="16"/>
  <c r="K1223" i="16"/>
  <c r="N1223" i="16" s="1"/>
  <c r="O781" i="16"/>
  <c r="K781" i="16"/>
  <c r="N781" i="16" s="1"/>
  <c r="K651" i="16"/>
  <c r="O651" i="16"/>
  <c r="O1079" i="16"/>
  <c r="K1079" i="16"/>
  <c r="N1079" i="16" s="1"/>
  <c r="K3954" i="16"/>
  <c r="N3954" i="16" s="1"/>
  <c r="O3954" i="16"/>
  <c r="K3283" i="16"/>
  <c r="N3283" i="16" s="1"/>
  <c r="O3283" i="16"/>
  <c r="O3453" i="16"/>
  <c r="K3453" i="16"/>
  <c r="N3453" i="16" s="1"/>
  <c r="K3200" i="16"/>
  <c r="N3200" i="16" s="1"/>
  <c r="O3200" i="16"/>
  <c r="K2705" i="16"/>
  <c r="N2705" i="16" s="1"/>
  <c r="O2705" i="16"/>
  <c r="K2196" i="16"/>
  <c r="O2196" i="16"/>
  <c r="K1795" i="16"/>
  <c r="N1795" i="16" s="1"/>
  <c r="O1795" i="16"/>
  <c r="K1721" i="16"/>
  <c r="N1721" i="16" s="1"/>
  <c r="O1721" i="16"/>
  <c r="K1391" i="16"/>
  <c r="N1391" i="16" s="1"/>
  <c r="O1391" i="16"/>
  <c r="O1232" i="16"/>
  <c r="K1232" i="16"/>
  <c r="N1232" i="16" s="1"/>
  <c r="O533" i="16"/>
  <c r="K533" i="16"/>
  <c r="N533" i="16" s="1"/>
  <c r="O536" i="16"/>
  <c r="K536" i="16"/>
  <c r="N536" i="16" s="1"/>
  <c r="O3944" i="16"/>
  <c r="K3944" i="16"/>
  <c r="N3944" i="16" s="1"/>
  <c r="O4135" i="16"/>
  <c r="K4135" i="16"/>
  <c r="N4135" i="16" s="1"/>
  <c r="K3341" i="16"/>
  <c r="N3341" i="16" s="1"/>
  <c r="O3341" i="16"/>
  <c r="K3134" i="16"/>
  <c r="N3134" i="16" s="1"/>
  <c r="O3134" i="16"/>
  <c r="O2695" i="16"/>
  <c r="K2695" i="16"/>
  <c r="K2851" i="16"/>
  <c r="O2851" i="16"/>
  <c r="K1998" i="16"/>
  <c r="N1998" i="16" s="1"/>
  <c r="O1998" i="16"/>
  <c r="K1784" i="16"/>
  <c r="N1784" i="16" s="1"/>
  <c r="O1784" i="16"/>
  <c r="K1690" i="16"/>
  <c r="N1690" i="16" s="1"/>
  <c r="O1690" i="16"/>
  <c r="O1386" i="16"/>
  <c r="K1386" i="16"/>
  <c r="N1386" i="16" s="1"/>
  <c r="K528" i="16"/>
  <c r="N528" i="16" s="1"/>
  <c r="O528" i="16"/>
  <c r="K531" i="16"/>
  <c r="N531" i="16" s="1"/>
  <c r="O531" i="16"/>
  <c r="K4209" i="16"/>
  <c r="N4209" i="16" s="1"/>
  <c r="O4209" i="16"/>
  <c r="K3853" i="16"/>
  <c r="N3853" i="16" s="1"/>
  <c r="O3853" i="16"/>
  <c r="O3678" i="16"/>
  <c r="K3678" i="16"/>
  <c r="N3678" i="16" s="1"/>
  <c r="K3025" i="16"/>
  <c r="N3025" i="16" s="1"/>
  <c r="O3025" i="16"/>
  <c r="O3344" i="16"/>
  <c r="K3344" i="16"/>
  <c r="N3344" i="16" s="1"/>
  <c r="O2809" i="16"/>
  <c r="K2809" i="16"/>
  <c r="N2809" i="16" s="1"/>
  <c r="O2430" i="16"/>
  <c r="K2430" i="16"/>
  <c r="N2430" i="16" s="1"/>
  <c r="K2128" i="16"/>
  <c r="N2128" i="16" s="1"/>
  <c r="O2128" i="16"/>
  <c r="K2287" i="16"/>
  <c r="N2287" i="16" s="1"/>
  <c r="O2287" i="16"/>
  <c r="K1534" i="16"/>
  <c r="N1534" i="16" s="1"/>
  <c r="O1534" i="16"/>
  <c r="K1092" i="16"/>
  <c r="N1092" i="16" s="1"/>
  <c r="O1092" i="16"/>
  <c r="O753" i="16"/>
  <c r="K753" i="16"/>
  <c r="N753" i="16" s="1"/>
  <c r="K75" i="16"/>
  <c r="N75" i="16" s="1"/>
  <c r="O75" i="16"/>
  <c r="K280" i="16"/>
  <c r="N280" i="16" s="1"/>
  <c r="O280" i="16"/>
  <c r="O3832" i="16"/>
  <c r="K3832" i="16"/>
  <c r="N3832" i="16" s="1"/>
  <c r="K3659" i="16"/>
  <c r="N3659" i="16" s="1"/>
  <c r="O3659" i="16"/>
  <c r="K3010" i="16"/>
  <c r="N3010" i="16" s="1"/>
  <c r="O3010" i="16"/>
  <c r="K3332" i="16"/>
  <c r="O3332" i="16"/>
  <c r="O2804" i="16"/>
  <c r="K2804" i="16"/>
  <c r="N2804" i="16" s="1"/>
  <c r="K2064" i="16"/>
  <c r="O2064" i="16"/>
  <c r="K2271" i="16"/>
  <c r="O2271" i="16"/>
  <c r="O1510" i="16"/>
  <c r="K1510" i="16"/>
  <c r="N1510" i="16" s="1"/>
  <c r="K1087" i="16"/>
  <c r="N1087" i="16" s="1"/>
  <c r="O1087" i="16"/>
  <c r="O732" i="16"/>
  <c r="K732" i="16"/>
  <c r="N732" i="16" s="1"/>
  <c r="K69" i="16"/>
  <c r="N69" i="16" s="1"/>
  <c r="O69" i="16"/>
  <c r="K271" i="16"/>
  <c r="N271" i="16" s="1"/>
  <c r="O271" i="16"/>
  <c r="K3822" i="16"/>
  <c r="O3822" i="16"/>
  <c r="O2967" i="16"/>
  <c r="K2967" i="16"/>
  <c r="N2967" i="16" s="1"/>
  <c r="K3276" i="16"/>
  <c r="N3276" i="16" s="1"/>
  <c r="O3276" i="16"/>
  <c r="O2794" i="16"/>
  <c r="K2794" i="16"/>
  <c r="N2794" i="16" s="1"/>
  <c r="K2392" i="16"/>
  <c r="N2392" i="16" s="1"/>
  <c r="O2392" i="16"/>
  <c r="K2059" i="16"/>
  <c r="N2059" i="16" s="1"/>
  <c r="O2059" i="16"/>
  <c r="K2204" i="16"/>
  <c r="O2204" i="16"/>
  <c r="K2457" i="16"/>
  <c r="N2457" i="16" s="1"/>
  <c r="O2457" i="16"/>
  <c r="O1580" i="16"/>
  <c r="K1580" i="16"/>
  <c r="N1580" i="16" s="1"/>
  <c r="K690" i="16"/>
  <c r="N690" i="16" s="1"/>
  <c r="O690" i="16"/>
  <c r="O233" i="16"/>
  <c r="K233" i="16"/>
  <c r="N233" i="16" s="1"/>
  <c r="O226" i="16"/>
  <c r="K226" i="16"/>
  <c r="N226" i="16" s="1"/>
  <c r="K3577" i="16"/>
  <c r="O3577" i="16"/>
  <c r="O3310" i="16"/>
  <c r="K3310" i="16"/>
  <c r="N3310" i="16" s="1"/>
  <c r="K3000" i="16"/>
  <c r="O3000" i="16"/>
  <c r="K2683" i="16"/>
  <c r="N2683" i="16" s="1"/>
  <c r="O2683" i="16"/>
  <c r="K2002" i="16"/>
  <c r="N2002" i="16" s="1"/>
  <c r="O2002" i="16"/>
  <c r="K1785" i="16"/>
  <c r="N1785" i="16" s="1"/>
  <c r="O1785" i="16"/>
  <c r="K1489" i="16"/>
  <c r="N1489" i="16" s="1"/>
  <c r="O1489" i="16"/>
  <c r="K1695" i="16"/>
  <c r="N1695" i="16" s="1"/>
  <c r="O1695" i="16"/>
  <c r="O978" i="16"/>
  <c r="K978" i="16"/>
  <c r="N978" i="16" s="1"/>
  <c r="O498" i="16"/>
  <c r="K498" i="16"/>
  <c r="N498" i="16" s="1"/>
  <c r="K530" i="16"/>
  <c r="N530" i="16" s="1"/>
  <c r="O530" i="16"/>
  <c r="K3787" i="16"/>
  <c r="N3787" i="16" s="1"/>
  <c r="O3787" i="16"/>
  <c r="K3815" i="16"/>
  <c r="N3815" i="16" s="1"/>
  <c r="O3815" i="16"/>
  <c r="O3269" i="16"/>
  <c r="K3269" i="16"/>
  <c r="N3269" i="16" s="1"/>
  <c r="O3063" i="16"/>
  <c r="K3063" i="16"/>
  <c r="N3063" i="16" s="1"/>
  <c r="K2612" i="16"/>
  <c r="N2612" i="16" s="1"/>
  <c r="O2612" i="16"/>
  <c r="K2533" i="16"/>
  <c r="N2533" i="16" s="1"/>
  <c r="O2533" i="16"/>
  <c r="K1912" i="16"/>
  <c r="N1912" i="16" s="1"/>
  <c r="O1912" i="16"/>
  <c r="K1787" i="16"/>
  <c r="O1787" i="16"/>
  <c r="K1561" i="16"/>
  <c r="N1561" i="16" s="1"/>
  <c r="O1561" i="16"/>
  <c r="K1319" i="16"/>
  <c r="N1319" i="16" s="1"/>
  <c r="O1319" i="16"/>
  <c r="K921" i="16"/>
  <c r="N921" i="16" s="1"/>
  <c r="O921" i="16"/>
  <c r="K319" i="16"/>
  <c r="N319" i="16" s="1"/>
  <c r="O319" i="16"/>
  <c r="K313" i="16"/>
  <c r="N313" i="16" s="1"/>
  <c r="O313" i="16"/>
  <c r="O4660" i="16"/>
  <c r="K4660" i="16"/>
  <c r="N4660" i="16" s="1"/>
  <c r="O3797" i="16"/>
  <c r="K3797" i="16"/>
  <c r="N3797" i="16" s="1"/>
  <c r="K3608" i="16"/>
  <c r="N3608" i="16" s="1"/>
  <c r="O3608" i="16"/>
  <c r="K3512" i="16"/>
  <c r="N3512" i="16" s="1"/>
  <c r="O3512" i="16"/>
  <c r="K3176" i="16"/>
  <c r="N3176" i="16" s="1"/>
  <c r="O3176" i="16"/>
  <c r="K2725" i="16"/>
  <c r="N2725" i="16" s="1"/>
  <c r="O2725" i="16"/>
  <c r="O2334" i="16"/>
  <c r="K2334" i="16"/>
  <c r="N2334" i="16" s="1"/>
  <c r="K2019" i="16"/>
  <c r="N2019" i="16" s="1"/>
  <c r="O2019" i="16"/>
  <c r="K2139" i="16"/>
  <c r="N2139" i="16" s="1"/>
  <c r="O2139" i="16"/>
  <c r="K1830" i="16"/>
  <c r="N1830" i="16" s="1"/>
  <c r="O1830" i="16"/>
  <c r="K1429" i="16"/>
  <c r="N1429" i="16" s="1"/>
  <c r="O1429" i="16"/>
  <c r="O1193" i="16"/>
  <c r="K1193" i="16"/>
  <c r="N1193" i="16" s="1"/>
  <c r="K74" i="16"/>
  <c r="N74" i="16" s="1"/>
  <c r="O74" i="16"/>
  <c r="K72" i="16"/>
  <c r="N72" i="16" s="1"/>
  <c r="O72" i="16"/>
  <c r="O3717" i="16"/>
  <c r="K3717" i="16"/>
  <c r="N3717" i="16" s="1"/>
  <c r="O3372" i="16"/>
  <c r="K3372" i="16"/>
  <c r="N3372" i="16" s="1"/>
  <c r="O3232" i="16"/>
  <c r="K3232" i="16"/>
  <c r="N3232" i="16" s="1"/>
  <c r="K2849" i="16"/>
  <c r="N2849" i="16" s="1"/>
  <c r="O2849" i="16"/>
  <c r="K2354" i="16"/>
  <c r="N2354" i="16" s="1"/>
  <c r="O2354" i="16"/>
  <c r="K2120" i="16"/>
  <c r="N2120" i="16" s="1"/>
  <c r="O2120" i="16"/>
  <c r="K2256" i="16"/>
  <c r="N2256" i="16" s="1"/>
  <c r="O2256" i="16"/>
  <c r="O1286" i="16"/>
  <c r="K1286" i="16"/>
  <c r="N1286" i="16" s="1"/>
  <c r="K824" i="16"/>
  <c r="N824" i="16" s="1"/>
  <c r="O824" i="16"/>
  <c r="K514" i="16"/>
  <c r="N514" i="16" s="1"/>
  <c r="O514" i="16"/>
  <c r="K680" i="16"/>
  <c r="N680" i="16" s="1"/>
  <c r="O680" i="16"/>
  <c r="K224" i="16"/>
  <c r="N224" i="16" s="1"/>
  <c r="O224" i="16"/>
  <c r="O354" i="16"/>
  <c r="K354" i="16"/>
  <c r="N354" i="16" s="1"/>
  <c r="O215" i="16"/>
  <c r="K215" i="16"/>
  <c r="N215" i="16" s="1"/>
  <c r="K457" i="16"/>
  <c r="N457" i="16" s="1"/>
  <c r="O457" i="16"/>
  <c r="K258" i="16"/>
  <c r="N258" i="16" s="1"/>
  <c r="O258" i="16"/>
  <c r="O635" i="16"/>
  <c r="K635" i="16"/>
  <c r="N635" i="16" s="1"/>
  <c r="O501" i="16"/>
  <c r="K501" i="16"/>
  <c r="N501" i="16" s="1"/>
  <c r="K967" i="16"/>
  <c r="N967" i="16" s="1"/>
  <c r="O967" i="16"/>
  <c r="K418" i="16"/>
  <c r="N418" i="16" s="1"/>
  <c r="O418" i="16"/>
  <c r="K414" i="16"/>
  <c r="N414" i="16" s="1"/>
  <c r="O414" i="16"/>
  <c r="O692" i="16"/>
  <c r="K692" i="16"/>
  <c r="N692" i="16" s="1"/>
  <c r="O289" i="16"/>
  <c r="K289" i="16"/>
  <c r="N289" i="16" s="1"/>
  <c r="K622" i="16"/>
  <c r="N622" i="16" s="1"/>
  <c r="O622" i="16"/>
  <c r="O1009" i="16"/>
  <c r="K1009" i="16"/>
  <c r="O206" i="16"/>
  <c r="K206" i="16"/>
  <c r="N206" i="16" s="1"/>
  <c r="K207" i="16"/>
  <c r="N207" i="16" s="1"/>
  <c r="O207" i="16"/>
  <c r="K332" i="16"/>
  <c r="N332" i="16" s="1"/>
  <c r="O332" i="16"/>
  <c r="N560" i="16"/>
  <c r="K520" i="16"/>
  <c r="N520" i="16" s="1"/>
  <c r="O520" i="16"/>
  <c r="N178" i="16"/>
  <c r="K266" i="16"/>
  <c r="N266" i="16" s="1"/>
  <c r="O266" i="16"/>
  <c r="O347" i="16"/>
  <c r="K347" i="16"/>
  <c r="N347" i="16" s="1"/>
  <c r="O638" i="16"/>
  <c r="K638" i="16"/>
  <c r="N638" i="16" s="1"/>
  <c r="K1337" i="16"/>
  <c r="N1337" i="16" s="1"/>
  <c r="O1337" i="16"/>
  <c r="K90" i="16"/>
  <c r="N90" i="16" s="1"/>
  <c r="O90" i="16"/>
  <c r="O174" i="16"/>
  <c r="K174" i="16"/>
  <c r="N174" i="16" s="1"/>
  <c r="K262" i="16"/>
  <c r="O262" i="16"/>
  <c r="K333" i="16"/>
  <c r="N333" i="16" s="1"/>
  <c r="O333" i="16"/>
  <c r="O614" i="16"/>
  <c r="K614" i="16"/>
  <c r="N696" i="16"/>
  <c r="O653" i="16"/>
  <c r="K653" i="16"/>
  <c r="N653" i="16" s="1"/>
  <c r="K18" i="16"/>
  <c r="N18" i="16" s="1"/>
  <c r="O18" i="16"/>
  <c r="K379" i="16"/>
  <c r="N379" i="16" s="1"/>
  <c r="O379" i="16"/>
  <c r="O566" i="16"/>
  <c r="K566" i="16"/>
  <c r="N566" i="16" s="1"/>
  <c r="K107" i="16"/>
  <c r="N107" i="16" s="1"/>
  <c r="O107" i="16"/>
  <c r="O315" i="16"/>
  <c r="K315" i="16"/>
  <c r="N315" i="16" s="1"/>
  <c r="O428" i="16"/>
  <c r="K428" i="16"/>
  <c r="N428" i="16" s="1"/>
  <c r="K523" i="16"/>
  <c r="N523" i="16" s="1"/>
  <c r="O523" i="16"/>
  <c r="K1017" i="16"/>
  <c r="N1017" i="16" s="1"/>
  <c r="O1017" i="16"/>
  <c r="K1308" i="16"/>
  <c r="N1308" i="16" s="1"/>
  <c r="O1308" i="16"/>
  <c r="K697" i="16"/>
  <c r="N697" i="16" s="1"/>
  <c r="O697" i="16"/>
  <c r="N876" i="16"/>
  <c r="O977" i="16"/>
  <c r="K977" i="16"/>
  <c r="N977" i="16" s="1"/>
  <c r="O1198" i="16"/>
  <c r="K1198" i="16"/>
  <c r="N1198" i="16" s="1"/>
  <c r="K1034" i="16"/>
  <c r="N1034" i="16" s="1"/>
  <c r="O1034" i="16"/>
  <c r="N699" i="16"/>
  <c r="K812" i="16"/>
  <c r="N812" i="16" s="1"/>
  <c r="O812" i="16"/>
  <c r="K1231" i="16"/>
  <c r="N1231" i="16" s="1"/>
  <c r="O1231" i="16"/>
  <c r="N705" i="16"/>
  <c r="O767" i="16"/>
  <c r="K767" i="16"/>
  <c r="N767" i="16" s="1"/>
  <c r="K1015" i="16"/>
  <c r="N1015" i="16" s="1"/>
  <c r="O1015" i="16"/>
  <c r="O782" i="16"/>
  <c r="K782" i="16"/>
  <c r="N782" i="16" s="1"/>
  <c r="O1593" i="16"/>
  <c r="K1593" i="16"/>
  <c r="N1593" i="16" s="1"/>
  <c r="O743" i="16"/>
  <c r="K743" i="16"/>
  <c r="N743" i="16" s="1"/>
  <c r="K1026" i="16"/>
  <c r="O1026" i="16"/>
  <c r="O1166" i="16"/>
  <c r="K1166" i="16"/>
  <c r="N1166" i="16" s="1"/>
  <c r="K844" i="16"/>
  <c r="N844" i="16" s="1"/>
  <c r="O844" i="16"/>
  <c r="N939" i="16"/>
  <c r="O1046" i="16"/>
  <c r="K1046" i="16"/>
  <c r="N1046" i="16" s="1"/>
  <c r="K1283" i="16"/>
  <c r="N1283" i="16" s="1"/>
  <c r="O1283" i="16"/>
  <c r="O1380" i="16"/>
  <c r="K1380" i="16"/>
  <c r="N1380" i="16" s="1"/>
  <c r="O1361" i="16"/>
  <c r="K1361" i="16"/>
  <c r="N1361" i="16" s="1"/>
  <c r="O1405" i="16"/>
  <c r="K1405" i="16"/>
  <c r="N1405" i="16" s="1"/>
  <c r="O1755" i="16"/>
  <c r="K1755" i="16"/>
  <c r="N1755" i="16" s="1"/>
  <c r="K3386" i="16"/>
  <c r="N3386" i="16" s="1"/>
  <c r="O3386" i="16"/>
  <c r="O1022" i="16"/>
  <c r="K1022" i="16"/>
  <c r="N1022" i="16" s="1"/>
  <c r="O2094" i="16"/>
  <c r="K2094" i="16"/>
  <c r="O1098" i="16"/>
  <c r="K1098" i="16"/>
  <c r="N1098" i="16" s="1"/>
  <c r="K1781" i="16"/>
  <c r="N1781" i="16" s="1"/>
  <c r="O1781" i="16"/>
  <c r="O3322" i="16"/>
  <c r="K3322" i="16"/>
  <c r="N3322" i="16" s="1"/>
  <c r="O1292" i="16"/>
  <c r="K1292" i="16"/>
  <c r="N1292" i="16" s="1"/>
  <c r="O3151" i="16"/>
  <c r="K3151" i="16"/>
  <c r="N3151" i="16" s="1"/>
  <c r="K143" i="16"/>
  <c r="N143" i="16" s="1"/>
  <c r="O143" i="16"/>
  <c r="K1248" i="16"/>
  <c r="N1248" i="16" s="1"/>
  <c r="O1248" i="16"/>
  <c r="K2898" i="16"/>
  <c r="N2898" i="16" s="1"/>
  <c r="O2898" i="16"/>
  <c r="O849" i="16"/>
  <c r="K849" i="16"/>
  <c r="N849" i="16" s="1"/>
  <c r="K2380" i="16"/>
  <c r="N2380" i="16" s="1"/>
  <c r="O2380" i="16"/>
  <c r="K3633" i="16"/>
  <c r="N3633" i="16" s="1"/>
  <c r="O3633" i="16"/>
  <c r="K1236" i="16"/>
  <c r="N1236" i="16" s="1"/>
  <c r="O1236" i="16"/>
  <c r="O342" i="16"/>
  <c r="K342" i="16"/>
  <c r="N342" i="16" s="1"/>
  <c r="K304" i="16"/>
  <c r="N304" i="16" s="1"/>
  <c r="O304" i="16"/>
  <c r="K287" i="16"/>
  <c r="N287" i="16" s="1"/>
  <c r="O287" i="16"/>
  <c r="O734" i="16"/>
  <c r="K734" i="16"/>
  <c r="N734" i="16" s="1"/>
  <c r="N1085" i="16"/>
  <c r="O1253" i="16"/>
  <c r="K1253" i="16"/>
  <c r="N1253" i="16" s="1"/>
  <c r="K1141" i="16"/>
  <c r="N1141" i="16" s="1"/>
  <c r="O1141" i="16"/>
  <c r="K1584" i="16"/>
  <c r="N1584" i="16" s="1"/>
  <c r="O1584" i="16"/>
  <c r="K1567" i="16"/>
  <c r="N1567" i="16" s="1"/>
  <c r="O1567" i="16"/>
  <c r="K2144" i="16"/>
  <c r="N2144" i="16" s="1"/>
  <c r="O2144" i="16"/>
  <c r="K2543" i="16"/>
  <c r="N2543" i="16" s="1"/>
  <c r="O2543" i="16"/>
  <c r="O2147" i="16"/>
  <c r="K2147" i="16"/>
  <c r="N2147" i="16" s="1"/>
  <c r="O2728" i="16"/>
  <c r="K2728" i="16"/>
  <c r="K2513" i="16"/>
  <c r="N2513" i="16" s="1"/>
  <c r="O2513" i="16"/>
  <c r="K2449" i="16"/>
  <c r="N2449" i="16" s="1"/>
  <c r="O2449" i="16"/>
  <c r="O2906" i="16"/>
  <c r="K2906" i="16"/>
  <c r="N2906" i="16" s="1"/>
  <c r="K2652" i="16"/>
  <c r="N2652" i="16" s="1"/>
  <c r="O2652" i="16"/>
  <c r="O3554" i="16"/>
  <c r="K3554" i="16"/>
  <c r="N3554" i="16" s="1"/>
  <c r="K4536" i="16"/>
  <c r="N4536" i="16" s="1"/>
  <c r="O4536" i="16"/>
  <c r="O4517" i="16"/>
  <c r="K4517" i="16"/>
  <c r="N4517" i="16" s="1"/>
  <c r="K4027" i="16"/>
  <c r="N4027" i="16" s="1"/>
  <c r="O4027" i="16"/>
  <c r="O4796" i="16"/>
  <c r="K4796" i="16"/>
  <c r="N4796" i="16" s="1"/>
  <c r="O4475" i="16"/>
  <c r="K4475" i="16"/>
  <c r="N4475" i="16" s="1"/>
  <c r="K4276" i="16"/>
  <c r="N4276" i="16" s="1"/>
  <c r="O4276" i="16"/>
  <c r="O3679" i="16"/>
  <c r="K3679" i="16"/>
  <c r="N3679" i="16" s="1"/>
  <c r="O621" i="16"/>
  <c r="K621" i="16"/>
  <c r="N621" i="16" s="1"/>
  <c r="K4447" i="16"/>
  <c r="N4447" i="16" s="1"/>
  <c r="O4447" i="16"/>
  <c r="O3958" i="16"/>
  <c r="K3958" i="16"/>
  <c r="N3958" i="16" s="1"/>
  <c r="K3628" i="16"/>
  <c r="N3628" i="16" s="1"/>
  <c r="O3628" i="16"/>
  <c r="K555" i="16"/>
  <c r="N555" i="16" s="1"/>
  <c r="O555" i="16"/>
  <c r="K4647" i="16"/>
  <c r="N4647" i="16" s="1"/>
  <c r="O4647" i="16"/>
  <c r="K4293" i="16"/>
  <c r="N4293" i="16" s="1"/>
  <c r="O4293" i="16"/>
  <c r="O3903" i="16"/>
  <c r="K3903" i="16"/>
  <c r="N3903" i="16" s="1"/>
  <c r="K3602" i="16"/>
  <c r="N3602" i="16" s="1"/>
  <c r="O3602" i="16"/>
  <c r="K4840" i="16"/>
  <c r="K4839" i="16" s="1"/>
  <c r="N4839" i="16" s="1"/>
  <c r="O4840" i="16"/>
  <c r="K4252" i="16"/>
  <c r="N4252" i="16" s="1"/>
  <c r="O4252" i="16"/>
  <c r="K2976" i="16"/>
  <c r="O2976" i="16"/>
  <c r="K4632" i="16"/>
  <c r="N4632" i="16" s="1"/>
  <c r="O4632" i="16"/>
  <c r="O4809" i="16"/>
  <c r="K4809" i="16"/>
  <c r="N4809" i="16" s="1"/>
  <c r="O3887" i="16"/>
  <c r="K3887" i="16"/>
  <c r="N3887" i="16" s="1"/>
  <c r="O3333" i="16"/>
  <c r="K3333" i="16"/>
  <c r="N3333" i="16" s="1"/>
  <c r="K4267" i="16"/>
  <c r="N4267" i="16" s="1"/>
  <c r="O4267" i="16"/>
  <c r="O3995" i="16"/>
  <c r="K3995" i="16"/>
  <c r="O2895" i="16"/>
  <c r="K2895" i="16"/>
  <c r="N2895" i="16" s="1"/>
  <c r="K4792" i="16"/>
  <c r="N4792" i="16" s="1"/>
  <c r="O4792" i="16"/>
  <c r="O4251" i="16"/>
  <c r="K4251" i="16"/>
  <c r="N4251" i="16" s="1"/>
  <c r="K3935" i="16"/>
  <c r="O3935" i="16"/>
  <c r="K2761" i="16"/>
  <c r="N2761" i="16" s="1"/>
  <c r="O2761" i="16"/>
  <c r="O4786" i="16"/>
  <c r="K4786" i="16"/>
  <c r="N4786" i="16" s="1"/>
  <c r="K4245" i="16"/>
  <c r="N4245" i="16" s="1"/>
  <c r="O4245" i="16"/>
  <c r="O3929" i="16"/>
  <c r="K3929" i="16"/>
  <c r="N3929" i="16" s="1"/>
  <c r="K2349" i="16"/>
  <c r="N2349" i="16" s="1"/>
  <c r="O2349" i="16"/>
  <c r="K4769" i="16"/>
  <c r="N4769" i="16" s="1"/>
  <c r="O4769" i="16"/>
  <c r="O4811" i="16"/>
  <c r="K4811" i="16"/>
  <c r="N4811" i="16" s="1"/>
  <c r="K4235" i="16"/>
  <c r="O4235" i="16"/>
  <c r="K3919" i="16"/>
  <c r="N3919" i="16" s="1"/>
  <c r="O3919" i="16"/>
  <c r="O2359" i="16"/>
  <c r="K2359" i="16"/>
  <c r="K4727" i="16"/>
  <c r="N4727" i="16" s="1"/>
  <c r="O4727" i="16"/>
  <c r="O4800" i="16"/>
  <c r="K4800" i="16"/>
  <c r="K4225" i="16"/>
  <c r="N4225" i="16" s="1"/>
  <c r="O4225" i="16"/>
  <c r="O3902" i="16"/>
  <c r="K3902" i="16"/>
  <c r="N3902" i="16" s="1"/>
  <c r="K2659" i="16"/>
  <c r="N2659" i="16" s="1"/>
  <c r="O2659" i="16"/>
  <c r="K4717" i="16"/>
  <c r="N4717" i="16" s="1"/>
  <c r="O4717" i="16"/>
  <c r="K4772" i="16"/>
  <c r="N4772" i="16" s="1"/>
  <c r="O4772" i="16"/>
  <c r="K4220" i="16"/>
  <c r="N4220" i="16" s="1"/>
  <c r="O4220" i="16"/>
  <c r="O3864" i="16"/>
  <c r="K3864" i="16"/>
  <c r="N3864" i="16" s="1"/>
  <c r="K2309" i="16"/>
  <c r="O2309" i="16"/>
  <c r="K3326" i="16"/>
  <c r="N3326" i="16" s="1"/>
  <c r="O3326" i="16"/>
  <c r="K3182" i="16"/>
  <c r="N3182" i="16" s="1"/>
  <c r="O3182" i="16"/>
  <c r="K2759" i="16"/>
  <c r="N2759" i="16" s="1"/>
  <c r="O2759" i="16"/>
  <c r="K2348" i="16"/>
  <c r="N2348" i="16" s="1"/>
  <c r="O2348" i="16"/>
  <c r="K2277" i="16"/>
  <c r="N2277" i="16" s="1"/>
  <c r="O2277" i="16"/>
  <c r="O2111" i="16"/>
  <c r="K2111" i="16"/>
  <c r="N2111" i="16" s="1"/>
  <c r="K2061" i="16"/>
  <c r="N2061" i="16" s="1"/>
  <c r="O2061" i="16"/>
  <c r="K1277" i="16"/>
  <c r="N1277" i="16" s="1"/>
  <c r="O1277" i="16"/>
  <c r="O804" i="16"/>
  <c r="K804" i="16"/>
  <c r="K500" i="16"/>
  <c r="O500" i="16"/>
  <c r="K660" i="16"/>
  <c r="N660" i="16" s="1"/>
  <c r="O660" i="16"/>
  <c r="O157" i="16"/>
  <c r="K157" i="16"/>
  <c r="N157" i="16" s="1"/>
  <c r="K3228" i="16"/>
  <c r="N3228" i="16" s="1"/>
  <c r="O3228" i="16"/>
  <c r="K2899" i="16"/>
  <c r="N2899" i="16" s="1"/>
  <c r="O2899" i="16"/>
  <c r="K2928" i="16"/>
  <c r="N2928" i="16" s="1"/>
  <c r="O2928" i="16"/>
  <c r="O2827" i="16"/>
  <c r="K2827" i="16"/>
  <c r="K1870" i="16"/>
  <c r="N1870" i="16" s="1"/>
  <c r="O1870" i="16"/>
  <c r="O1718" i="16"/>
  <c r="K1718" i="16"/>
  <c r="O1374" i="16"/>
  <c r="K1374" i="16"/>
  <c r="N1374" i="16" s="1"/>
  <c r="K1404" i="16"/>
  <c r="N1404" i="16" s="1"/>
  <c r="O1404" i="16"/>
  <c r="K924" i="16"/>
  <c r="N924" i="16" s="1"/>
  <c r="O924" i="16"/>
  <c r="K295" i="16"/>
  <c r="N295" i="16" s="1"/>
  <c r="O295" i="16"/>
  <c r="K259" i="16"/>
  <c r="N259" i="16" s="1"/>
  <c r="O259" i="16"/>
  <c r="O4223" i="16"/>
  <c r="K4223" i="16"/>
  <c r="N4223" i="16" s="1"/>
  <c r="K3598" i="16"/>
  <c r="N3598" i="16" s="1"/>
  <c r="O3598" i="16"/>
  <c r="K3179" i="16"/>
  <c r="N3179" i="16" s="1"/>
  <c r="O3179" i="16"/>
  <c r="K3575" i="16"/>
  <c r="N3575" i="16" s="1"/>
  <c r="O3575" i="16"/>
  <c r="K3016" i="16"/>
  <c r="N3016" i="16" s="1"/>
  <c r="O3016" i="16"/>
  <c r="K2151" i="16"/>
  <c r="N2151" i="16" s="1"/>
  <c r="O2151" i="16"/>
  <c r="K1569" i="16"/>
  <c r="O1569" i="16"/>
  <c r="K1871" i="16"/>
  <c r="N1871" i="16" s="1"/>
  <c r="O1871" i="16"/>
  <c r="K1110" i="16"/>
  <c r="N1110" i="16" s="1"/>
  <c r="O1110" i="16"/>
  <c r="O1592" i="16"/>
  <c r="K1592" i="16"/>
  <c r="K89" i="16"/>
  <c r="N89" i="16" s="1"/>
  <c r="O89" i="16"/>
  <c r="O4213" i="16"/>
  <c r="K4213" i="16"/>
  <c r="N4213" i="16" s="1"/>
  <c r="O3573" i="16"/>
  <c r="K3573" i="16"/>
  <c r="K3167" i="16"/>
  <c r="N3167" i="16" s="1"/>
  <c r="O3167" i="16"/>
  <c r="K3556" i="16"/>
  <c r="N3556" i="16" s="1"/>
  <c r="O3556" i="16"/>
  <c r="K3007" i="16"/>
  <c r="N3007" i="16" s="1"/>
  <c r="O3007" i="16"/>
  <c r="O2332" i="16"/>
  <c r="K2332" i="16"/>
  <c r="O2127" i="16"/>
  <c r="K2127" i="16"/>
  <c r="N2127" i="16" s="1"/>
  <c r="K1527" i="16"/>
  <c r="N1527" i="16" s="1"/>
  <c r="O1527" i="16"/>
  <c r="K1828" i="16"/>
  <c r="N1828" i="16" s="1"/>
  <c r="O1828" i="16"/>
  <c r="O1100" i="16"/>
  <c r="K1100" i="16"/>
  <c r="N1100" i="16" s="1"/>
  <c r="K83" i="16"/>
  <c r="N83" i="16" s="1"/>
  <c r="O83" i="16"/>
  <c r="O4188" i="16"/>
  <c r="K4188" i="16"/>
  <c r="K4666" i="16"/>
  <c r="N4666" i="16" s="1"/>
  <c r="O4666" i="16"/>
  <c r="K3533" i="16"/>
  <c r="N3533" i="16" s="1"/>
  <c r="O3533" i="16"/>
  <c r="K3361" i="16"/>
  <c r="N3361" i="16" s="1"/>
  <c r="O3361" i="16"/>
  <c r="K3006" i="16"/>
  <c r="N3006" i="16" s="1"/>
  <c r="O3006" i="16"/>
  <c r="K3252" i="16"/>
  <c r="N3252" i="16" s="1"/>
  <c r="O3252" i="16"/>
  <c r="K2524" i="16"/>
  <c r="O2524" i="16"/>
  <c r="K2175" i="16"/>
  <c r="N2175" i="16" s="1"/>
  <c r="O2175" i="16"/>
  <c r="O1970" i="16"/>
  <c r="K1970" i="16"/>
  <c r="N1970" i="16" s="1"/>
  <c r="K1524" i="16"/>
  <c r="N1524" i="16" s="1"/>
  <c r="O1524" i="16"/>
  <c r="K1276" i="16"/>
  <c r="N1276" i="16" s="1"/>
  <c r="O1276" i="16"/>
  <c r="K828" i="16"/>
  <c r="N828" i="16" s="1"/>
  <c r="O828" i="16"/>
  <c r="O984" i="16"/>
  <c r="K984" i="16"/>
  <c r="N984" i="16" s="1"/>
  <c r="O390" i="16"/>
  <c r="K390" i="16"/>
  <c r="N390" i="16" s="1"/>
  <c r="K4556" i="16"/>
  <c r="N4556" i="16" s="1"/>
  <c r="O4556" i="16"/>
  <c r="K3528" i="16"/>
  <c r="N3528" i="16" s="1"/>
  <c r="O3528" i="16"/>
  <c r="K3329" i="16"/>
  <c r="N3329" i="16" s="1"/>
  <c r="O3329" i="16"/>
  <c r="O2994" i="16"/>
  <c r="K2994" i="16"/>
  <c r="K3150" i="16"/>
  <c r="O3150" i="16"/>
  <c r="K2477" i="16"/>
  <c r="N2477" i="16" s="1"/>
  <c r="O2477" i="16"/>
  <c r="O2142" i="16"/>
  <c r="K2142" i="16"/>
  <c r="N2142" i="16" s="1"/>
  <c r="K1960" i="16"/>
  <c r="N1960" i="16" s="1"/>
  <c r="O1960" i="16"/>
  <c r="O1519" i="16"/>
  <c r="K1519" i="16"/>
  <c r="N1519" i="16" s="1"/>
  <c r="O1262" i="16"/>
  <c r="K1262" i="16"/>
  <c r="N1262" i="16" s="1"/>
  <c r="O813" i="16"/>
  <c r="K813" i="16"/>
  <c r="N813" i="16" s="1"/>
  <c r="K766" i="16"/>
  <c r="N766" i="16" s="1"/>
  <c r="O766" i="16"/>
  <c r="O750" i="16"/>
  <c r="K750" i="16"/>
  <c r="N750" i="16" s="1"/>
  <c r="K4474" i="16"/>
  <c r="N4474" i="16" s="1"/>
  <c r="O4474" i="16"/>
  <c r="K3480" i="16"/>
  <c r="N3480" i="16" s="1"/>
  <c r="O3480" i="16"/>
  <c r="O4238" i="16"/>
  <c r="K4238" i="16"/>
  <c r="K2944" i="16"/>
  <c r="N2944" i="16" s="1"/>
  <c r="O2944" i="16"/>
  <c r="K2439" i="16"/>
  <c r="N2439" i="16" s="1"/>
  <c r="O2439" i="16"/>
  <c r="K2137" i="16"/>
  <c r="O2137" i="16"/>
  <c r="O1955" i="16"/>
  <c r="K1955" i="16"/>
  <c r="N1955" i="16" s="1"/>
  <c r="K1495" i="16"/>
  <c r="N1495" i="16" s="1"/>
  <c r="O1495" i="16"/>
  <c r="K1257" i="16"/>
  <c r="N1257" i="16" s="1"/>
  <c r="O1257" i="16"/>
  <c r="K737" i="16"/>
  <c r="N737" i="16" s="1"/>
  <c r="O737" i="16"/>
  <c r="K755" i="16"/>
  <c r="N755" i="16" s="1"/>
  <c r="O755" i="16"/>
  <c r="K730" i="16"/>
  <c r="N730" i="16" s="1"/>
  <c r="O730" i="16"/>
  <c r="K3291" i="16"/>
  <c r="N3291" i="16" s="1"/>
  <c r="O3291" i="16"/>
  <c r="O3146" i="16"/>
  <c r="K3146" i="16"/>
  <c r="N3146" i="16" s="1"/>
  <c r="K2677" i="16"/>
  <c r="N2677" i="16" s="1"/>
  <c r="O2677" i="16"/>
  <c r="K2521" i="16"/>
  <c r="N2521" i="16" s="1"/>
  <c r="O2521" i="16"/>
  <c r="K2446" i="16"/>
  <c r="N2446" i="16" s="1"/>
  <c r="O2446" i="16"/>
  <c r="K2451" i="16"/>
  <c r="O2451" i="16"/>
  <c r="O1462" i="16"/>
  <c r="K1462" i="16"/>
  <c r="N1462" i="16" s="1"/>
  <c r="O1221" i="16"/>
  <c r="K1221" i="16"/>
  <c r="N1221" i="16" s="1"/>
  <c r="K1260" i="16"/>
  <c r="N1260" i="16" s="1"/>
  <c r="O1260" i="16"/>
  <c r="O714" i="16"/>
  <c r="K714" i="16"/>
  <c r="N714" i="16" s="1"/>
  <c r="K46" i="16"/>
  <c r="N46" i="16" s="1"/>
  <c r="O46" i="16"/>
  <c r="O658" i="16"/>
  <c r="K658" i="16"/>
  <c r="N658" i="16" s="1"/>
  <c r="K4042" i="16"/>
  <c r="N4042" i="16" s="1"/>
  <c r="O4042" i="16"/>
  <c r="K3980" i="16"/>
  <c r="N3980" i="16" s="1"/>
  <c r="O3980" i="16"/>
  <c r="O3091" i="16"/>
  <c r="K3091" i="16"/>
  <c r="K3260" i="16"/>
  <c r="N3260" i="16" s="1"/>
  <c r="O3260" i="16"/>
  <c r="K2833" i="16"/>
  <c r="N2833" i="16" s="1"/>
  <c r="O2833" i="16"/>
  <c r="O2284" i="16"/>
  <c r="K2284" i="16"/>
  <c r="K2013" i="16"/>
  <c r="N2013" i="16" s="1"/>
  <c r="O2013" i="16"/>
  <c r="K2005" i="16"/>
  <c r="N2005" i="16" s="1"/>
  <c r="O2005" i="16"/>
  <c r="K1730" i="16"/>
  <c r="N1730" i="16" s="1"/>
  <c r="O1730" i="16"/>
  <c r="K1516" i="16"/>
  <c r="N1516" i="16" s="1"/>
  <c r="O1516" i="16"/>
  <c r="O899" i="16"/>
  <c r="K899" i="16"/>
  <c r="N899" i="16" s="1"/>
  <c r="K160" i="16"/>
  <c r="O160" i="16"/>
  <c r="K684" i="16"/>
  <c r="N684" i="16" s="1"/>
  <c r="O684" i="16"/>
  <c r="O4121" i="16"/>
  <c r="K4121" i="16"/>
  <c r="N4121" i="16" s="1"/>
  <c r="K4075" i="16"/>
  <c r="N4075" i="16" s="1"/>
  <c r="O4075" i="16"/>
  <c r="K3404" i="16"/>
  <c r="N3404" i="16" s="1"/>
  <c r="O3404" i="16"/>
  <c r="K3214" i="16"/>
  <c r="O3214" i="16"/>
  <c r="K3557" i="16"/>
  <c r="N3557" i="16" s="1"/>
  <c r="O3557" i="16"/>
  <c r="K2848" i="16"/>
  <c r="N2848" i="16" s="1"/>
  <c r="O2848" i="16"/>
  <c r="K2108" i="16"/>
  <c r="N2108" i="16" s="1"/>
  <c r="O2108" i="16"/>
  <c r="K1914" i="16"/>
  <c r="N1914" i="16" s="1"/>
  <c r="O1914" i="16"/>
  <c r="O1172" i="16"/>
  <c r="K1172" i="16"/>
  <c r="N1172" i="16" s="1"/>
  <c r="K711" i="16"/>
  <c r="N711" i="16" s="1"/>
  <c r="O711" i="16"/>
  <c r="K610" i="16"/>
  <c r="N610" i="16" s="1"/>
  <c r="O610" i="16"/>
  <c r="K645" i="16"/>
  <c r="N645" i="16" s="1"/>
  <c r="O645" i="16"/>
  <c r="O3923" i="16"/>
  <c r="K3923" i="16"/>
  <c r="N3923" i="16" s="1"/>
  <c r="O4191" i="16"/>
  <c r="K4191" i="16"/>
  <c r="N4191" i="16" s="1"/>
  <c r="O3128" i="16"/>
  <c r="K3128" i="16"/>
  <c r="K2974" i="16"/>
  <c r="N2974" i="16" s="1"/>
  <c r="O2974" i="16"/>
  <c r="K2869" i="16"/>
  <c r="O2869" i="16"/>
  <c r="K2584" i="16"/>
  <c r="N2584" i="16" s="1"/>
  <c r="O2584" i="16"/>
  <c r="K1964" i="16"/>
  <c r="N1964" i="16" s="1"/>
  <c r="O1964" i="16"/>
  <c r="K1951" i="16"/>
  <c r="N1951" i="16" s="1"/>
  <c r="O1951" i="16"/>
  <c r="O1647" i="16"/>
  <c r="K1647" i="16"/>
  <c r="N1647" i="16" s="1"/>
  <c r="K986" i="16"/>
  <c r="N986" i="16" s="1"/>
  <c r="O986" i="16"/>
  <c r="K243" i="16"/>
  <c r="N243" i="16" s="1"/>
  <c r="O243" i="16"/>
  <c r="K435" i="16"/>
  <c r="N435" i="16" s="1"/>
  <c r="O435" i="16"/>
  <c r="O87" i="16"/>
  <c r="K87" i="16"/>
  <c r="N87" i="16" s="1"/>
  <c r="K394" i="16"/>
  <c r="N394" i="16" s="1"/>
  <c r="O394" i="16"/>
  <c r="O288" i="16"/>
  <c r="K288" i="16"/>
  <c r="N288" i="16" s="1"/>
  <c r="O365" i="16"/>
  <c r="K365" i="16"/>
  <c r="N365" i="16" s="1"/>
  <c r="O93" i="16"/>
  <c r="K93" i="16"/>
  <c r="N93" i="16" s="1"/>
  <c r="K253" i="16"/>
  <c r="N253" i="16" s="1"/>
  <c r="O253" i="16"/>
  <c r="K466" i="16"/>
  <c r="N466" i="16" s="1"/>
  <c r="O466" i="16"/>
  <c r="N548" i="16"/>
  <c r="N166" i="16"/>
  <c r="K1132" i="16"/>
  <c r="N1132" i="16" s="1"/>
  <c r="O1132" i="16"/>
  <c r="O59" i="16"/>
  <c r="K59" i="16"/>
  <c r="N59" i="16" s="1"/>
  <c r="K616" i="16"/>
  <c r="N616" i="16" s="1"/>
  <c r="O616" i="16"/>
  <c r="K525" i="16"/>
  <c r="N525" i="16" s="1"/>
  <c r="O525" i="16"/>
  <c r="K386" i="16"/>
  <c r="N386" i="16" s="1"/>
  <c r="O386" i="16"/>
  <c r="N115" i="16"/>
  <c r="O650" i="16"/>
  <c r="K650" i="16"/>
  <c r="N650" i="16" s="1"/>
  <c r="O683" i="16"/>
  <c r="K683" i="16"/>
  <c r="N683" i="16" s="1"/>
  <c r="O95" i="16"/>
  <c r="K95" i="16"/>
  <c r="N95" i="16" s="1"/>
  <c r="K358" i="16"/>
  <c r="N358" i="16" s="1"/>
  <c r="O358" i="16"/>
  <c r="O455" i="16"/>
  <c r="K455" i="16"/>
  <c r="N455" i="16" s="1"/>
  <c r="K316" i="16"/>
  <c r="N316" i="16" s="1"/>
  <c r="O316" i="16"/>
  <c r="N663" i="16"/>
  <c r="O235" i="16"/>
  <c r="K235" i="16"/>
  <c r="N235" i="16" s="1"/>
  <c r="O373" i="16"/>
  <c r="K373" i="16"/>
  <c r="K676" i="16"/>
  <c r="N676" i="16" s="1"/>
  <c r="O676" i="16"/>
  <c r="K35" i="16"/>
  <c r="N35" i="16" s="1"/>
  <c r="O35" i="16"/>
  <c r="N338" i="16"/>
  <c r="O470" i="16"/>
  <c r="K470" i="16"/>
  <c r="N470" i="16" s="1"/>
  <c r="N532" i="16"/>
  <c r="K704" i="16"/>
  <c r="N704" i="16" s="1"/>
  <c r="O704" i="16"/>
  <c r="K38" i="16"/>
  <c r="N38" i="16" s="1"/>
  <c r="O38" i="16"/>
  <c r="O26" i="16"/>
  <c r="K26" i="16"/>
  <c r="N26" i="16" s="1"/>
  <c r="K117" i="16"/>
  <c r="N117" i="16" s="1"/>
  <c r="O117" i="16"/>
  <c r="K388" i="16"/>
  <c r="N388" i="16" s="1"/>
  <c r="O388" i="16"/>
  <c r="K461" i="16"/>
  <c r="N461" i="16" s="1"/>
  <c r="O461" i="16"/>
  <c r="K581" i="16"/>
  <c r="N581" i="16" s="1"/>
  <c r="O581" i="16"/>
  <c r="N432" i="16"/>
  <c r="K619" i="16"/>
  <c r="N619" i="16" s="1"/>
  <c r="O619" i="16"/>
  <c r="O1246" i="16"/>
  <c r="K1246" i="16"/>
  <c r="N1246" i="16" s="1"/>
  <c r="N789" i="16"/>
  <c r="K928" i="16"/>
  <c r="N928" i="16" s="1"/>
  <c r="O928" i="16"/>
  <c r="K703" i="16"/>
  <c r="N703" i="16" s="1"/>
  <c r="O703" i="16"/>
  <c r="O779" i="16"/>
  <c r="K779" i="16"/>
  <c r="N779" i="16" s="1"/>
  <c r="K881" i="16"/>
  <c r="N881" i="16" s="1"/>
  <c r="O881" i="16"/>
  <c r="K988" i="16"/>
  <c r="N988" i="16" s="1"/>
  <c r="O988" i="16"/>
  <c r="O836" i="16"/>
  <c r="K836" i="16"/>
  <c r="N836" i="16" s="1"/>
  <c r="K1399" i="16"/>
  <c r="N1399" i="16" s="1"/>
  <c r="O1399" i="16"/>
  <c r="O1053" i="16"/>
  <c r="K1053" i="16"/>
  <c r="N1053" i="16" s="1"/>
  <c r="O710" i="16"/>
  <c r="K710" i="16"/>
  <c r="N710" i="16" s="1"/>
  <c r="K995" i="16"/>
  <c r="N995" i="16" s="1"/>
  <c r="O995" i="16"/>
  <c r="K772" i="16"/>
  <c r="N772" i="16" s="1"/>
  <c r="O772" i="16"/>
  <c r="K1684" i="16"/>
  <c r="N1684" i="16" s="1"/>
  <c r="O1684" i="16"/>
  <c r="K884" i="16"/>
  <c r="N884" i="16" s="1"/>
  <c r="O884" i="16"/>
  <c r="K964" i="16"/>
  <c r="N964" i="16" s="1"/>
  <c r="O964" i="16"/>
  <c r="K1640" i="16"/>
  <c r="N1640" i="16" s="1"/>
  <c r="O1640" i="16"/>
  <c r="K748" i="16"/>
  <c r="N748" i="16" s="1"/>
  <c r="O748" i="16"/>
  <c r="O848" i="16"/>
  <c r="K848" i="16"/>
  <c r="N848" i="16" s="1"/>
  <c r="K1031" i="16"/>
  <c r="N1031" i="16" s="1"/>
  <c r="O1031" i="16"/>
  <c r="K1204" i="16"/>
  <c r="N1204" i="16" s="1"/>
  <c r="O1204" i="16"/>
  <c r="O854" i="16"/>
  <c r="K854" i="16"/>
  <c r="N854" i="16" s="1"/>
  <c r="O1055" i="16"/>
  <c r="K1055" i="16"/>
  <c r="K944" i="16"/>
  <c r="N944" i="16" s="1"/>
  <c r="O944" i="16"/>
  <c r="O1089" i="16"/>
  <c r="K1089" i="16"/>
  <c r="N1089" i="16" s="1"/>
  <c r="K1179" i="16"/>
  <c r="N1179" i="16" s="1"/>
  <c r="O1179" i="16"/>
  <c r="K1293" i="16"/>
  <c r="N1293" i="16" s="1"/>
  <c r="O1293" i="16"/>
  <c r="O1384" i="16"/>
  <c r="K1384" i="16"/>
  <c r="N1384" i="16" s="1"/>
  <c r="O1568" i="16"/>
  <c r="K1568" i="16"/>
  <c r="N1568" i="16" s="1"/>
  <c r="K1129" i="16"/>
  <c r="N1129" i="16" s="1"/>
  <c r="O1129" i="16"/>
  <c r="K1515" i="16"/>
  <c r="N1515" i="16" s="1"/>
  <c r="O1515" i="16"/>
  <c r="K1153" i="16"/>
  <c r="N1153" i="16" s="1"/>
  <c r="O1153" i="16"/>
  <c r="K1419" i="16"/>
  <c r="N1419" i="16" s="1"/>
  <c r="O1419" i="16"/>
  <c r="O1309" i="16"/>
  <c r="K1309" i="16"/>
  <c r="N1309" i="16" s="1"/>
  <c r="K1410" i="16"/>
  <c r="N1410" i="16" s="1"/>
  <c r="O1410" i="16"/>
  <c r="O1579" i="16"/>
  <c r="K1579" i="16"/>
  <c r="N1579" i="16" s="1"/>
  <c r="N1149" i="16"/>
  <c r="O1343" i="16"/>
  <c r="K1343" i="16"/>
  <c r="N1343" i="16" s="1"/>
  <c r="K1243" i="16"/>
  <c r="N1243" i="16" s="1"/>
  <c r="O1243" i="16"/>
  <c r="O1111" i="16"/>
  <c r="K1111" i="16"/>
  <c r="N1111" i="16" s="1"/>
  <c r="K1411" i="16"/>
  <c r="N1411" i="16" s="1"/>
  <c r="O1411" i="16"/>
  <c r="K1102" i="16"/>
  <c r="N1102" i="16" s="1"/>
  <c r="O1102" i="16"/>
  <c r="K1296" i="16"/>
  <c r="N1296" i="16" s="1"/>
  <c r="O1296" i="16"/>
  <c r="O1183" i="16"/>
  <c r="K1183" i="16"/>
  <c r="N1183" i="16" s="1"/>
  <c r="O1287" i="16"/>
  <c r="K1287" i="16"/>
  <c r="N1287" i="16" s="1"/>
  <c r="O1422" i="16"/>
  <c r="K1422" i="16"/>
  <c r="N1422" i="16" s="1"/>
  <c r="O1715" i="16"/>
  <c r="K1715" i="16"/>
  <c r="K1930" i="16"/>
  <c r="N1930" i="16" s="1"/>
  <c r="O1930" i="16"/>
  <c r="K1705" i="16"/>
  <c r="N1705" i="16" s="1"/>
  <c r="O1705" i="16"/>
  <c r="K1864" i="16"/>
  <c r="N1864" i="16" s="1"/>
  <c r="O1864" i="16"/>
  <c r="O1500" i="16"/>
  <c r="K1500" i="16"/>
  <c r="N1500" i="16" s="1"/>
  <c r="K2051" i="16"/>
  <c r="N2051" i="16" s="1"/>
  <c r="O2051" i="16"/>
  <c r="K1470" i="16"/>
  <c r="N1470" i="16" s="1"/>
  <c r="O1470" i="16"/>
  <c r="K1873" i="16"/>
  <c r="N1873" i="16" s="1"/>
  <c r="O1873" i="16"/>
  <c r="O1712" i="16"/>
  <c r="K1712" i="16"/>
  <c r="N1712" i="16" s="1"/>
  <c r="K1656" i="16"/>
  <c r="N1656" i="16" s="1"/>
  <c r="O1656" i="16"/>
  <c r="O1606" i="16"/>
  <c r="K1606" i="16"/>
  <c r="N1606" i="16" s="1"/>
  <c r="K2329" i="16"/>
  <c r="N2329" i="16" s="1"/>
  <c r="O2329" i="16"/>
  <c r="K3680" i="16"/>
  <c r="N3680" i="16" s="1"/>
  <c r="O3680" i="16"/>
  <c r="K1107" i="16"/>
  <c r="N1107" i="16" s="1"/>
  <c r="O1107" i="16"/>
  <c r="K2751" i="16"/>
  <c r="N2751" i="16" s="1"/>
  <c r="O2751" i="16"/>
  <c r="O3911" i="16"/>
  <c r="K3911" i="16"/>
  <c r="N3911" i="16" s="1"/>
  <c r="O1279" i="16"/>
  <c r="K1279" i="16"/>
  <c r="N1279" i="16" s="1"/>
  <c r="K2530" i="16"/>
  <c r="N2530" i="16" s="1"/>
  <c r="O2530" i="16"/>
  <c r="K3264" i="16"/>
  <c r="N3264" i="16" s="1"/>
  <c r="O3264" i="16"/>
  <c r="K647" i="16"/>
  <c r="N647" i="16" s="1"/>
  <c r="O647" i="16"/>
  <c r="K1969" i="16"/>
  <c r="N1969" i="16" s="1"/>
  <c r="O1969" i="16"/>
  <c r="K3940" i="16"/>
  <c r="N3940" i="16" s="1"/>
  <c r="O3940" i="16"/>
  <c r="K1188" i="16"/>
  <c r="N1188" i="16" s="1"/>
  <c r="O1188" i="16"/>
  <c r="O2941" i="16"/>
  <c r="K2941" i="16"/>
  <c r="N2941" i="16" s="1"/>
  <c r="K192" i="16"/>
  <c r="N192" i="16" s="1"/>
  <c r="O192" i="16"/>
  <c r="K611" i="16"/>
  <c r="N611" i="16" s="1"/>
  <c r="O611" i="16"/>
  <c r="K686" i="16"/>
  <c r="N686" i="16" s="1"/>
  <c r="O686" i="16"/>
  <c r="K522" i="16"/>
  <c r="N522" i="16" s="1"/>
  <c r="O522" i="16"/>
  <c r="O348" i="16"/>
  <c r="K348" i="16"/>
  <c r="N348" i="16" s="1"/>
  <c r="O384" i="16"/>
  <c r="K384" i="16"/>
  <c r="N384" i="16" s="1"/>
  <c r="O1473" i="16"/>
  <c r="K1473" i="16"/>
  <c r="N1473" i="16" s="1"/>
  <c r="N1432" i="16"/>
  <c r="O1082" i="16"/>
  <c r="K1082" i="16"/>
  <c r="N1082" i="16" s="1"/>
  <c r="K1753" i="16"/>
  <c r="N1753" i="16" s="1"/>
  <c r="O1753" i="16"/>
  <c r="N2958" i="16"/>
  <c r="K2562" i="16"/>
  <c r="N2562" i="16" s="1"/>
  <c r="O2562" i="16"/>
  <c r="O2529" i="16"/>
  <c r="K2529" i="16"/>
  <c r="N2529" i="16" s="1"/>
  <c r="K2384" i="16"/>
  <c r="N2384" i="16" s="1"/>
  <c r="O2384" i="16"/>
  <c r="N2904" i="16"/>
  <c r="O2942" i="16"/>
  <c r="K2942" i="16"/>
  <c r="N2942" i="16" s="1"/>
  <c r="O3262" i="16"/>
  <c r="K3262" i="16"/>
  <c r="N3262" i="16" s="1"/>
  <c r="N2946" i="16"/>
  <c r="O3636" i="16"/>
  <c r="K3636" i="16"/>
  <c r="O3544" i="16"/>
  <c r="K3544" i="16"/>
  <c r="N3544" i="16" s="1"/>
  <c r="K4320" i="16"/>
  <c r="N4320" i="16" s="1"/>
  <c r="O4320" i="16"/>
  <c r="K4728" i="16"/>
  <c r="N4728" i="16" s="1"/>
  <c r="O4728" i="16"/>
  <c r="K4425" i="16"/>
  <c r="O4425" i="16"/>
  <c r="K4623" i="16"/>
  <c r="N4623" i="16" s="1"/>
  <c r="O4623" i="16"/>
  <c r="K2620" i="16"/>
  <c r="O2620" i="16"/>
  <c r="K4514" i="16"/>
  <c r="N4514" i="16" s="1"/>
  <c r="O4514" i="16"/>
  <c r="K3293" i="16"/>
  <c r="N3293" i="16" s="1"/>
  <c r="O3293" i="16"/>
  <c r="K4462" i="16"/>
  <c r="N4462" i="16" s="1"/>
  <c r="O4462" i="16"/>
  <c r="O4874" i="16"/>
  <c r="K4874" i="16"/>
  <c r="N4874" i="16" s="1"/>
  <c r="O3984" i="16"/>
  <c r="K3984" i="16"/>
  <c r="N3984" i="16" s="1"/>
  <c r="K3860" i="16"/>
  <c r="N3860" i="16" s="1"/>
  <c r="O3860" i="16"/>
  <c r="K770" i="16"/>
  <c r="N770" i="16" s="1"/>
  <c r="O770" i="16"/>
  <c r="O4668" i="16"/>
  <c r="K4668" i="16"/>
  <c r="N4668" i="16" s="1"/>
  <c r="K4317" i="16"/>
  <c r="N4317" i="16" s="1"/>
  <c r="O4317" i="16"/>
  <c r="O3936" i="16"/>
  <c r="K3936" i="16"/>
  <c r="K3617" i="16"/>
  <c r="N3617" i="16" s="1"/>
  <c r="O3617" i="16"/>
  <c r="K4814" i="16"/>
  <c r="O4814" i="16"/>
  <c r="K4848" i="16"/>
  <c r="K4847" i="16" s="1"/>
  <c r="N4847" i="16" s="1"/>
  <c r="O4848" i="16"/>
  <c r="K4268" i="16"/>
  <c r="N4268" i="16" s="1"/>
  <c r="O4268" i="16"/>
  <c r="O3698" i="16"/>
  <c r="K3698" i="16"/>
  <c r="N3698" i="16" s="1"/>
  <c r="K3194" i="16"/>
  <c r="N3194" i="16" s="1"/>
  <c r="O3194" i="16"/>
  <c r="K4497" i="16"/>
  <c r="N4497" i="16" s="1"/>
  <c r="O4497" i="16"/>
  <c r="K4652" i="16"/>
  <c r="N4652" i="16" s="1"/>
  <c r="O4652" i="16"/>
  <c r="K3914" i="16"/>
  <c r="N3914" i="16" s="1"/>
  <c r="O3914" i="16"/>
  <c r="K3185" i="16"/>
  <c r="N3185" i="16" s="1"/>
  <c r="O3185" i="16"/>
  <c r="O4282" i="16"/>
  <c r="K4282" i="16"/>
  <c r="N4282" i="16" s="1"/>
  <c r="K4026" i="16"/>
  <c r="N4026" i="16" s="1"/>
  <c r="O4026" i="16"/>
  <c r="O2917" i="16"/>
  <c r="K2917" i="16"/>
  <c r="N2917" i="16" s="1"/>
  <c r="K4599" i="16"/>
  <c r="N4599" i="16" s="1"/>
  <c r="O4599" i="16"/>
  <c r="K4547" i="16"/>
  <c r="N4547" i="16" s="1"/>
  <c r="O4547" i="16"/>
  <c r="K4723" i="16"/>
  <c r="N4723" i="16" s="1"/>
  <c r="O4723" i="16"/>
  <c r="K3691" i="16"/>
  <c r="N3691" i="16" s="1"/>
  <c r="O3691" i="16"/>
  <c r="K2395" i="16"/>
  <c r="N2395" i="16" s="1"/>
  <c r="O2395" i="16"/>
  <c r="O4577" i="16"/>
  <c r="K4577" i="16"/>
  <c r="N4577" i="16" s="1"/>
  <c r="K4531" i="16"/>
  <c r="O4531" i="16"/>
  <c r="K4713" i="16"/>
  <c r="N4713" i="16" s="1"/>
  <c r="O4713" i="16"/>
  <c r="K4535" i="16"/>
  <c r="N4535" i="16" s="1"/>
  <c r="O4535" i="16"/>
  <c r="O2797" i="16"/>
  <c r="K2797" i="16"/>
  <c r="N2797" i="16" s="1"/>
  <c r="K4572" i="16"/>
  <c r="N4572" i="16" s="1"/>
  <c r="O4572" i="16"/>
  <c r="O4456" i="16"/>
  <c r="K4456" i="16"/>
  <c r="N4456" i="16" s="1"/>
  <c r="O4640" i="16"/>
  <c r="K4640" i="16"/>
  <c r="N4640" i="16" s="1"/>
  <c r="O4145" i="16"/>
  <c r="K4145" i="16"/>
  <c r="O2297" i="16"/>
  <c r="K2297" i="16"/>
  <c r="N2297" i="16" s="1"/>
  <c r="O4566" i="16"/>
  <c r="K4566" i="16"/>
  <c r="N4566" i="16" s="1"/>
  <c r="K4451" i="16"/>
  <c r="N4451" i="16" s="1"/>
  <c r="O4451" i="16"/>
  <c r="O4630" i="16"/>
  <c r="K4630" i="16"/>
  <c r="N4630" i="16" s="1"/>
  <c r="O4064" i="16"/>
  <c r="K4064" i="16"/>
  <c r="N4064" i="16" s="1"/>
  <c r="K2172" i="16"/>
  <c r="N2172" i="16" s="1"/>
  <c r="O2172" i="16"/>
  <c r="K4561" i="16"/>
  <c r="N4561" i="16" s="1"/>
  <c r="O4561" i="16"/>
  <c r="K4898" i="16"/>
  <c r="N4898" i="16" s="1"/>
  <c r="O4898" i="16"/>
  <c r="O4600" i="16"/>
  <c r="K4600" i="16"/>
  <c r="N4600" i="16" s="1"/>
  <c r="O4056" i="16"/>
  <c r="K4056" i="16"/>
  <c r="N4056" i="16" s="1"/>
  <c r="K1903" i="16"/>
  <c r="O1903" i="16"/>
  <c r="O4555" i="16"/>
  <c r="K4555" i="16"/>
  <c r="O4865" i="16"/>
  <c r="K4865" i="16"/>
  <c r="N4865" i="16" s="1"/>
  <c r="K4529" i="16"/>
  <c r="N4529" i="16" s="1"/>
  <c r="O4529" i="16"/>
  <c r="O3972" i="16"/>
  <c r="K3972" i="16"/>
  <c r="N3972" i="16" s="1"/>
  <c r="O2143" i="16"/>
  <c r="K2143" i="16"/>
  <c r="N2143" i="16" s="1"/>
  <c r="O3118" i="16"/>
  <c r="K3118" i="16"/>
  <c r="N3118" i="16" s="1"/>
  <c r="O2949" i="16"/>
  <c r="K2949" i="16"/>
  <c r="K2864" i="16"/>
  <c r="N2864" i="16" s="1"/>
  <c r="O2864" i="16"/>
  <c r="K2539" i="16"/>
  <c r="N2539" i="16" s="1"/>
  <c r="O2539" i="16"/>
  <c r="K1918" i="16"/>
  <c r="N1918" i="16" s="1"/>
  <c r="O1918" i="16"/>
  <c r="O1642" i="16"/>
  <c r="K1642" i="16"/>
  <c r="N1642" i="16" s="1"/>
  <c r="K1329" i="16"/>
  <c r="N1329" i="16" s="1"/>
  <c r="O1329" i="16"/>
  <c r="K954" i="16"/>
  <c r="N954" i="16" s="1"/>
  <c r="O954" i="16"/>
  <c r="K228" i="16"/>
  <c r="N228" i="16" s="1"/>
  <c r="O228" i="16"/>
  <c r="K426" i="16"/>
  <c r="N426" i="16" s="1"/>
  <c r="O426" i="16"/>
  <c r="K3794" i="16"/>
  <c r="N3794" i="16" s="1"/>
  <c r="O3794" i="16"/>
  <c r="K3001" i="16"/>
  <c r="N3001" i="16" s="1"/>
  <c r="O3001" i="16"/>
  <c r="K3277" i="16"/>
  <c r="O3277" i="16"/>
  <c r="O2398" i="16"/>
  <c r="K2398" i="16"/>
  <c r="K2306" i="16"/>
  <c r="N2306" i="16" s="1"/>
  <c r="O2306" i="16"/>
  <c r="K2178" i="16"/>
  <c r="N2178" i="16" s="1"/>
  <c r="O2178" i="16"/>
  <c r="K2035" i="16"/>
  <c r="N2035" i="16" s="1"/>
  <c r="O2035" i="16"/>
  <c r="K1083" i="16"/>
  <c r="N1083" i="16" s="1"/>
  <c r="O1083" i="16"/>
  <c r="K1147" i="16"/>
  <c r="N1147" i="16" s="1"/>
  <c r="O1147" i="16"/>
  <c r="K1008" i="16"/>
  <c r="N1008" i="16" s="1"/>
  <c r="O1008" i="16"/>
  <c r="O467" i="16"/>
  <c r="K467" i="16"/>
  <c r="N467" i="16" s="1"/>
  <c r="K506" i="16"/>
  <c r="N506" i="16" s="1"/>
  <c r="O506" i="16"/>
  <c r="O3890" i="16"/>
  <c r="K3890" i="16"/>
  <c r="N3890" i="16" s="1"/>
  <c r="K3658" i="16"/>
  <c r="N3658" i="16" s="1"/>
  <c r="O3658" i="16"/>
  <c r="O3947" i="16"/>
  <c r="K3947" i="16"/>
  <c r="N3947" i="16" s="1"/>
  <c r="O3163" i="16"/>
  <c r="K3163" i="16"/>
  <c r="N3163" i="16" s="1"/>
  <c r="K2743" i="16"/>
  <c r="N2743" i="16" s="1"/>
  <c r="O2743" i="16"/>
  <c r="K2210" i="16"/>
  <c r="N2210" i="16" s="1"/>
  <c r="O2210" i="16"/>
  <c r="O2274" i="16"/>
  <c r="K2274" i="16"/>
  <c r="N2274" i="16" s="1"/>
  <c r="K1719" i="16"/>
  <c r="N1719" i="16" s="1"/>
  <c r="O1719" i="16"/>
  <c r="K1645" i="16"/>
  <c r="N1645" i="16" s="1"/>
  <c r="O1645" i="16"/>
  <c r="K1247" i="16"/>
  <c r="N1247" i="16" s="1"/>
  <c r="O1247" i="16"/>
  <c r="O1694" i="16"/>
  <c r="K1694" i="16"/>
  <c r="N1694" i="16" s="1"/>
  <c r="K666" i="16"/>
  <c r="N666" i="16" s="1"/>
  <c r="O666" i="16"/>
  <c r="K468" i="16"/>
  <c r="N468" i="16" s="1"/>
  <c r="O468" i="16"/>
  <c r="K3880" i="16"/>
  <c r="N3880" i="16" s="1"/>
  <c r="O3880" i="16"/>
  <c r="K3652" i="16"/>
  <c r="O3652" i="16"/>
  <c r="O3552" i="16"/>
  <c r="K3552" i="16"/>
  <c r="N3552" i="16" s="1"/>
  <c r="K3158" i="16"/>
  <c r="N3158" i="16" s="1"/>
  <c r="O3158" i="16"/>
  <c r="K2719" i="16"/>
  <c r="N2719" i="16" s="1"/>
  <c r="O2719" i="16"/>
  <c r="K2195" i="16"/>
  <c r="N2195" i="16" s="1"/>
  <c r="O2195" i="16"/>
  <c r="K2193" i="16"/>
  <c r="N2193" i="16" s="1"/>
  <c r="O2193" i="16"/>
  <c r="K1709" i="16"/>
  <c r="N1709" i="16" s="1"/>
  <c r="O1709" i="16"/>
  <c r="K1636" i="16"/>
  <c r="N1636" i="16" s="1"/>
  <c r="O1636" i="16"/>
  <c r="O1238" i="16"/>
  <c r="K1238" i="16"/>
  <c r="N1238" i="16" s="1"/>
  <c r="K1456" i="16"/>
  <c r="N1456" i="16" s="1"/>
  <c r="O1456" i="16"/>
  <c r="K639" i="16"/>
  <c r="N639" i="16" s="1"/>
  <c r="O639" i="16"/>
  <c r="O454" i="16"/>
  <c r="K454" i="16"/>
  <c r="N454" i="16" s="1"/>
  <c r="K3994" i="16"/>
  <c r="N3994" i="16" s="1"/>
  <c r="O3994" i="16"/>
  <c r="K3933" i="16"/>
  <c r="N3933" i="16" s="1"/>
  <c r="O3933" i="16"/>
  <c r="O4009" i="16"/>
  <c r="K4009" i="16"/>
  <c r="K3323" i="16"/>
  <c r="N3323" i="16" s="1"/>
  <c r="O3323" i="16"/>
  <c r="K3129" i="16"/>
  <c r="N3129" i="16" s="1"/>
  <c r="O3129" i="16"/>
  <c r="K2690" i="16"/>
  <c r="N2690" i="16" s="1"/>
  <c r="O2690" i="16"/>
  <c r="O2689" i="16"/>
  <c r="K2689" i="16"/>
  <c r="N2689" i="16" s="1"/>
  <c r="K1973" i="16"/>
  <c r="N1973" i="16" s="1"/>
  <c r="O1973" i="16"/>
  <c r="K2134" i="16"/>
  <c r="N2134" i="16" s="1"/>
  <c r="O2134" i="16"/>
  <c r="K1675" i="16"/>
  <c r="N1675" i="16" s="1"/>
  <c r="O1675" i="16"/>
  <c r="O1377" i="16"/>
  <c r="K1377" i="16"/>
  <c r="N1377" i="16" s="1"/>
  <c r="K1020" i="16"/>
  <c r="N1020" i="16" s="1"/>
  <c r="O1020" i="16"/>
  <c r="K440" i="16"/>
  <c r="N440" i="16" s="1"/>
  <c r="O440" i="16"/>
  <c r="K3875" i="16"/>
  <c r="N3875" i="16" s="1"/>
  <c r="O3875" i="16"/>
  <c r="K3952" i="16"/>
  <c r="N3952" i="16" s="1"/>
  <c r="O3952" i="16"/>
  <c r="K3305" i="16"/>
  <c r="N3305" i="16" s="1"/>
  <c r="O3305" i="16"/>
  <c r="K3119" i="16"/>
  <c r="N3119" i="16" s="1"/>
  <c r="O3119" i="16"/>
  <c r="K2680" i="16"/>
  <c r="N2680" i="16" s="1"/>
  <c r="O2680" i="16"/>
  <c r="K2723" i="16"/>
  <c r="N2723" i="16" s="1"/>
  <c r="O2723" i="16"/>
  <c r="K1963" i="16"/>
  <c r="N1963" i="16" s="1"/>
  <c r="O1963" i="16"/>
  <c r="K2016" i="16"/>
  <c r="N2016" i="16" s="1"/>
  <c r="O2016" i="16"/>
  <c r="O1665" i="16"/>
  <c r="K1665" i="16"/>
  <c r="N1665" i="16" s="1"/>
  <c r="K1371" i="16"/>
  <c r="N1371" i="16" s="1"/>
  <c r="O1371" i="16"/>
  <c r="K975" i="16"/>
  <c r="N975" i="16" s="1"/>
  <c r="O975" i="16"/>
  <c r="K422" i="16"/>
  <c r="N422" i="16" s="1"/>
  <c r="O422" i="16"/>
  <c r="K419" i="16"/>
  <c r="N419" i="16" s="1"/>
  <c r="O419" i="16"/>
  <c r="K3888" i="16"/>
  <c r="N3888" i="16" s="1"/>
  <c r="O3888" i="16"/>
  <c r="O3299" i="16"/>
  <c r="K3299" i="16"/>
  <c r="N3299" i="16" s="1"/>
  <c r="K3104" i="16"/>
  <c r="N3104" i="16" s="1"/>
  <c r="O3104" i="16"/>
  <c r="K2675" i="16"/>
  <c r="N2675" i="16" s="1"/>
  <c r="O2675" i="16"/>
  <c r="K2623" i="16"/>
  <c r="O2623" i="16"/>
  <c r="K1958" i="16"/>
  <c r="N1958" i="16" s="1"/>
  <c r="O1958" i="16"/>
  <c r="K1869" i="16"/>
  <c r="N1869" i="16" s="1"/>
  <c r="O1869" i="16"/>
  <c r="K1646" i="16"/>
  <c r="N1646" i="16" s="1"/>
  <c r="O1646" i="16"/>
  <c r="K1362" i="16"/>
  <c r="N1362" i="16" s="1"/>
  <c r="O1362" i="16"/>
  <c r="O948" i="16"/>
  <c r="K948" i="16"/>
  <c r="N948" i="16" s="1"/>
  <c r="K374" i="16"/>
  <c r="N374" i="16" s="1"/>
  <c r="O374" i="16"/>
  <c r="K372" i="16"/>
  <c r="N372" i="16" s="1"/>
  <c r="O372" i="16"/>
  <c r="K3541" i="16"/>
  <c r="N3541" i="16" s="1"/>
  <c r="O3541" i="16"/>
  <c r="K3641" i="16"/>
  <c r="N3641" i="16" s="1"/>
  <c r="O3641" i="16"/>
  <c r="K2920" i="16"/>
  <c r="N2920" i="16" s="1"/>
  <c r="O2920" i="16"/>
  <c r="K2515" i="16"/>
  <c r="N2515" i="16" s="1"/>
  <c r="O2515" i="16"/>
  <c r="K2653" i="16"/>
  <c r="O2653" i="16"/>
  <c r="K2047" i="16"/>
  <c r="N2047" i="16" s="1"/>
  <c r="O2047" i="16"/>
  <c r="K1692" i="16"/>
  <c r="N1692" i="16" s="1"/>
  <c r="O1692" i="16"/>
  <c r="K1330" i="16"/>
  <c r="N1330" i="16" s="1"/>
  <c r="O1330" i="16"/>
  <c r="K1012" i="16"/>
  <c r="N1012" i="16" s="1"/>
  <c r="O1012" i="16"/>
  <c r="K871" i="16"/>
  <c r="N871" i="16" s="1"/>
  <c r="O871" i="16"/>
  <c r="O580" i="16"/>
  <c r="K580" i="16"/>
  <c r="N580" i="16" s="1"/>
  <c r="K269" i="16"/>
  <c r="N269" i="16" s="1"/>
  <c r="O269" i="16"/>
  <c r="K3811" i="16"/>
  <c r="N3811" i="16" s="1"/>
  <c r="O3811" i="16"/>
  <c r="K3563" i="16"/>
  <c r="N3563" i="16" s="1"/>
  <c r="O3563" i="16"/>
  <c r="K3374" i="16"/>
  <c r="N3374" i="16" s="1"/>
  <c r="O3374" i="16"/>
  <c r="K3030" i="16"/>
  <c r="N3030" i="16" s="1"/>
  <c r="O3030" i="16"/>
  <c r="K3272" i="16"/>
  <c r="N3272" i="16" s="1"/>
  <c r="O3272" i="16"/>
  <c r="K2494" i="16"/>
  <c r="N2494" i="16" s="1"/>
  <c r="O2494" i="16"/>
  <c r="O2043" i="16"/>
  <c r="K2043" i="16"/>
  <c r="N2043" i="16" s="1"/>
  <c r="O1630" i="16"/>
  <c r="K1630" i="16"/>
  <c r="N1630" i="16" s="1"/>
  <c r="O1504" i="16"/>
  <c r="K1504" i="16"/>
  <c r="N1504" i="16" s="1"/>
  <c r="O1125" i="16"/>
  <c r="K1125" i="16"/>
  <c r="N1125" i="16" s="1"/>
  <c r="K990" i="16"/>
  <c r="N990" i="16" s="1"/>
  <c r="O990" i="16"/>
  <c r="K442" i="16"/>
  <c r="N442" i="16" s="1"/>
  <c r="O442" i="16"/>
  <c r="K336" i="16"/>
  <c r="N336" i="16" s="1"/>
  <c r="O336" i="16"/>
  <c r="K4208" i="16"/>
  <c r="N4208" i="16" s="1"/>
  <c r="O4208" i="16"/>
  <c r="O3746" i="16"/>
  <c r="K3746" i="16"/>
  <c r="N3746" i="16" s="1"/>
  <c r="K3643" i="16"/>
  <c r="N3643" i="16" s="1"/>
  <c r="O3643" i="16"/>
  <c r="K3254" i="16"/>
  <c r="O3254" i="16"/>
  <c r="K3036" i="16"/>
  <c r="N3036" i="16" s="1"/>
  <c r="O3036" i="16"/>
  <c r="O2602" i="16"/>
  <c r="K2602" i="16"/>
  <c r="N2602" i="16" s="1"/>
  <c r="K2518" i="16"/>
  <c r="N2518" i="16" s="1"/>
  <c r="O2518" i="16"/>
  <c r="O1842" i="16"/>
  <c r="K1842" i="16"/>
  <c r="N1842" i="16" s="1"/>
  <c r="O1759" i="16"/>
  <c r="K1759" i="16"/>
  <c r="N1759" i="16" s="1"/>
  <c r="K1533" i="16"/>
  <c r="N1533" i="16" s="1"/>
  <c r="O1533" i="16"/>
  <c r="O1224" i="16"/>
  <c r="K1224" i="16"/>
  <c r="N1224" i="16" s="1"/>
  <c r="K894" i="16"/>
  <c r="N894" i="16" s="1"/>
  <c r="O894" i="16"/>
  <c r="K310" i="16"/>
  <c r="N310" i="16" s="1"/>
  <c r="O310" i="16"/>
  <c r="K3782" i="16"/>
  <c r="N3782" i="16" s="1"/>
  <c r="O3782" i="16"/>
  <c r="O3588" i="16"/>
  <c r="K3588" i="16"/>
  <c r="N3588" i="16" s="1"/>
  <c r="O3503" i="16"/>
  <c r="K3503" i="16"/>
  <c r="N3503" i="16" s="1"/>
  <c r="O3149" i="16"/>
  <c r="K3149" i="16"/>
  <c r="N3149" i="16" s="1"/>
  <c r="K2720" i="16"/>
  <c r="N2720" i="16" s="1"/>
  <c r="O2720" i="16"/>
  <c r="O2280" i="16"/>
  <c r="K2280" i="16"/>
  <c r="N2280" i="16" s="1"/>
  <c r="K2009" i="16"/>
  <c r="N2009" i="16" s="1"/>
  <c r="O2009" i="16"/>
  <c r="K2110" i="16"/>
  <c r="N2110" i="16" s="1"/>
  <c r="O2110" i="16"/>
  <c r="K1790" i="16"/>
  <c r="O1790" i="16"/>
  <c r="K1420" i="16"/>
  <c r="N1420" i="16" s="1"/>
  <c r="O1420" i="16"/>
  <c r="O1084" i="16"/>
  <c r="K1084" i="16"/>
  <c r="N1084" i="16" s="1"/>
  <c r="O62" i="16"/>
  <c r="K62" i="16"/>
  <c r="N62" i="16" s="1"/>
  <c r="K55" i="16"/>
  <c r="N55" i="16" s="1"/>
  <c r="O55" i="16"/>
  <c r="O63" i="16"/>
  <c r="K63" i="16"/>
  <c r="N63" i="16" s="1"/>
  <c r="O244" i="16"/>
  <c r="K244" i="16"/>
  <c r="N244" i="16" s="1"/>
  <c r="N283" i="16"/>
  <c r="K180" i="16"/>
  <c r="N180" i="16" s="1"/>
  <c r="O180" i="16"/>
  <c r="K553" i="16"/>
  <c r="N553" i="16" s="1"/>
  <c r="O553" i="16"/>
  <c r="K176" i="16"/>
  <c r="N176" i="16" s="1"/>
  <c r="O176" i="16"/>
  <c r="K278" i="16"/>
  <c r="N278" i="16" s="1"/>
  <c r="O278" i="16"/>
  <c r="O380" i="16"/>
  <c r="K380" i="16"/>
  <c r="N380" i="16" s="1"/>
  <c r="K462" i="16"/>
  <c r="N462" i="16" s="1"/>
  <c r="O462" i="16"/>
  <c r="N648" i="16"/>
  <c r="O1237" i="16"/>
  <c r="K1237" i="16"/>
  <c r="N1237" i="16" s="1"/>
  <c r="K350" i="16"/>
  <c r="N350" i="16" s="1"/>
  <c r="O350" i="16"/>
  <c r="K439" i="16"/>
  <c r="N439" i="16" s="1"/>
  <c r="O439" i="16"/>
  <c r="K33" i="16"/>
  <c r="N33" i="16" s="1"/>
  <c r="O33" i="16"/>
  <c r="O120" i="16"/>
  <c r="K120" i="16"/>
  <c r="N120" i="16" s="1"/>
  <c r="K220" i="16"/>
  <c r="N220" i="16" s="1"/>
  <c r="O220" i="16"/>
  <c r="O327" i="16"/>
  <c r="K327" i="16"/>
  <c r="N327" i="16" s="1"/>
  <c r="O430" i="16"/>
  <c r="K430" i="16"/>
  <c r="N430" i="16" s="1"/>
  <c r="K1028" i="16"/>
  <c r="N1028" i="16" s="1"/>
  <c r="O1028" i="16"/>
  <c r="K236" i="16"/>
  <c r="N236" i="16" s="1"/>
  <c r="O236" i="16"/>
  <c r="O655" i="16"/>
  <c r="K655" i="16"/>
  <c r="N655" i="16" s="1"/>
  <c r="O872" i="16"/>
  <c r="K872" i="16"/>
  <c r="N872" i="16" s="1"/>
  <c r="K100" i="16"/>
  <c r="N100" i="16" s="1"/>
  <c r="O100" i="16"/>
  <c r="K276" i="16"/>
  <c r="N276" i="16" s="1"/>
  <c r="O276" i="16"/>
  <c r="K460" i="16"/>
  <c r="N460" i="16" s="1"/>
  <c r="O460" i="16"/>
  <c r="O570" i="16"/>
  <c r="K570" i="16"/>
  <c r="N570" i="16" s="1"/>
  <c r="K272" i="16"/>
  <c r="N272" i="16" s="1"/>
  <c r="O272" i="16"/>
  <c r="K364" i="16"/>
  <c r="N364" i="16" s="1"/>
  <c r="O364" i="16"/>
  <c r="K542" i="16"/>
  <c r="N542" i="16" s="1"/>
  <c r="O542" i="16"/>
  <c r="O82" i="16"/>
  <c r="K82" i="16"/>
  <c r="N82" i="16" s="1"/>
  <c r="O218" i="16"/>
  <c r="K218" i="16"/>
  <c r="N218" i="16" s="1"/>
  <c r="K305" i="16"/>
  <c r="N305" i="16" s="1"/>
  <c r="O305" i="16"/>
  <c r="K973" i="16"/>
  <c r="N973" i="16" s="1"/>
  <c r="O973" i="16"/>
  <c r="N247" i="16"/>
  <c r="K447" i="16"/>
  <c r="N447" i="16" s="1"/>
  <c r="O447" i="16"/>
  <c r="O629" i="16"/>
  <c r="K629" i="16"/>
  <c r="N629" i="16" s="1"/>
  <c r="K1032" i="16"/>
  <c r="N1032" i="16" s="1"/>
  <c r="O1032" i="16"/>
  <c r="O800" i="16"/>
  <c r="K800" i="16"/>
  <c r="N800" i="16" s="1"/>
  <c r="K886" i="16"/>
  <c r="N886" i="16" s="1"/>
  <c r="O886" i="16"/>
  <c r="K841" i="16"/>
  <c r="N841" i="16" s="1"/>
  <c r="O841" i="16"/>
  <c r="K1064" i="16"/>
  <c r="N1064" i="16" s="1"/>
  <c r="O1064" i="16"/>
  <c r="K776" i="16"/>
  <c r="N776" i="16" s="1"/>
  <c r="O776" i="16"/>
  <c r="K715" i="16"/>
  <c r="N715" i="16" s="1"/>
  <c r="O715" i="16"/>
  <c r="O827" i="16"/>
  <c r="K827" i="16"/>
  <c r="N827" i="16" s="1"/>
  <c r="K1000" i="16"/>
  <c r="N1000" i="16" s="1"/>
  <c r="O1000" i="16"/>
  <c r="K787" i="16"/>
  <c r="N787" i="16" s="1"/>
  <c r="O787" i="16"/>
  <c r="K2173" i="16"/>
  <c r="N2173" i="16" s="1"/>
  <c r="O2173" i="16"/>
  <c r="K793" i="16"/>
  <c r="N793" i="16" s="1"/>
  <c r="O793" i="16"/>
  <c r="K970" i="16"/>
  <c r="N970" i="16" s="1"/>
  <c r="O970" i="16"/>
  <c r="K763" i="16"/>
  <c r="N763" i="16" s="1"/>
  <c r="O763" i="16"/>
  <c r="O976" i="16"/>
  <c r="K976" i="16"/>
  <c r="N976" i="16" s="1"/>
  <c r="K794" i="16"/>
  <c r="N794" i="16" s="1"/>
  <c r="O794" i="16"/>
  <c r="O1094" i="16"/>
  <c r="K1094" i="16"/>
  <c r="N1094" i="16" s="1"/>
  <c r="O1189" i="16"/>
  <c r="K1189" i="16"/>
  <c r="N1189" i="16" s="1"/>
  <c r="O1370" i="16"/>
  <c r="K1370" i="16"/>
  <c r="N1370" i="16" s="1"/>
  <c r="N1342" i="16"/>
  <c r="O1424" i="16"/>
  <c r="K1424" i="16"/>
  <c r="N1424" i="16" s="1"/>
  <c r="K1324" i="16"/>
  <c r="N1324" i="16" s="1"/>
  <c r="O1324" i="16"/>
  <c r="K1587" i="16"/>
  <c r="O1587" i="16"/>
  <c r="O1067" i="16"/>
  <c r="K1067" i="16"/>
  <c r="N1067" i="16" s="1"/>
  <c r="K1177" i="16"/>
  <c r="N1177" i="16" s="1"/>
  <c r="O1177" i="16"/>
  <c r="O1334" i="16"/>
  <c r="K1334" i="16"/>
  <c r="N1334" i="16" s="1"/>
  <c r="K1206" i="16"/>
  <c r="N1206" i="16" s="1"/>
  <c r="O1206" i="16"/>
  <c r="K1072" i="16"/>
  <c r="N1072" i="16" s="1"/>
  <c r="O1072" i="16"/>
  <c r="K1268" i="16"/>
  <c r="O1268" i="16"/>
  <c r="K1349" i="16"/>
  <c r="N1349" i="16" s="1"/>
  <c r="O1349" i="16"/>
  <c r="K1364" i="16"/>
  <c r="N1364" i="16" s="1"/>
  <c r="O1364" i="16"/>
  <c r="K1631" i="16"/>
  <c r="N1631" i="16" s="1"/>
  <c r="O1631" i="16"/>
  <c r="K1939" i="16"/>
  <c r="N1939" i="16" s="1"/>
  <c r="O1939" i="16"/>
  <c r="K1711" i="16"/>
  <c r="N1711" i="16" s="1"/>
  <c r="O1711" i="16"/>
  <c r="O1505" i="16"/>
  <c r="K1505" i="16"/>
  <c r="N1505" i="16" s="1"/>
  <c r="O1609" i="16"/>
  <c r="K1609" i="16"/>
  <c r="N1609" i="16" s="1"/>
  <c r="O1680" i="16"/>
  <c r="K1680" i="16"/>
  <c r="N1680" i="16" s="1"/>
  <c r="K1761" i="16"/>
  <c r="N1761" i="16" s="1"/>
  <c r="O1761" i="16"/>
  <c r="K2060" i="16"/>
  <c r="N2060" i="16" s="1"/>
  <c r="O2060" i="16"/>
  <c r="O1475" i="16"/>
  <c r="K1475" i="16"/>
  <c r="K1543" i="16"/>
  <c r="N1543" i="16" s="1"/>
  <c r="O1543" i="16"/>
  <c r="O1628" i="16"/>
  <c r="K1628" i="16"/>
  <c r="N1628" i="16" s="1"/>
  <c r="O1888" i="16"/>
  <c r="K1888" i="16"/>
  <c r="N1888" i="16" s="1"/>
  <c r="N1898" i="16"/>
  <c r="O2279" i="16"/>
  <c r="K2279" i="16"/>
  <c r="N2279" i="16" s="1"/>
  <c r="O1615" i="16"/>
  <c r="K1615" i="16"/>
  <c r="N1615" i="16" s="1"/>
  <c r="K1697" i="16"/>
  <c r="N1697" i="16" s="1"/>
  <c r="O1697" i="16"/>
  <c r="N840" i="16"/>
  <c r="O3706" i="16"/>
  <c r="K3706" i="16"/>
  <c r="N3706" i="16" s="1"/>
  <c r="K4280" i="16"/>
  <c r="N4280" i="16" s="1"/>
  <c r="O4280" i="16"/>
  <c r="K4519" i="16"/>
  <c r="O4519" i="16"/>
  <c r="O4586" i="16"/>
  <c r="K4586" i="16"/>
  <c r="N4586" i="16" s="1"/>
  <c r="K4633" i="16"/>
  <c r="N4633" i="16" s="1"/>
  <c r="O4633" i="16"/>
  <c r="K4055" i="16"/>
  <c r="N4055" i="16" s="1"/>
  <c r="O4055" i="16"/>
  <c r="K3838" i="16"/>
  <c r="N3838" i="16" s="1"/>
  <c r="O3838" i="16"/>
  <c r="K4693" i="16"/>
  <c r="N4693" i="16" s="1"/>
  <c r="O4693" i="16"/>
  <c r="K3730" i="16"/>
  <c r="N3730" i="16" s="1"/>
  <c r="O3730" i="16"/>
  <c r="K4820" i="16"/>
  <c r="K4819" i="16" s="1"/>
  <c r="N4819" i="16" s="1"/>
  <c r="O4820" i="16"/>
  <c r="O4861" i="16"/>
  <c r="K4861" i="16"/>
  <c r="N4861" i="16" s="1"/>
  <c r="O4283" i="16"/>
  <c r="K4283" i="16"/>
  <c r="N4283" i="16" s="1"/>
  <c r="K3729" i="16"/>
  <c r="N3729" i="16" s="1"/>
  <c r="O3729" i="16"/>
  <c r="O3719" i="16"/>
  <c r="K3719" i="16"/>
  <c r="N3719" i="16" s="1"/>
  <c r="K4523" i="16"/>
  <c r="N4523" i="16" s="1"/>
  <c r="O4523" i="16"/>
  <c r="K4657" i="16"/>
  <c r="N4657" i="16" s="1"/>
  <c r="O4657" i="16"/>
  <c r="K3971" i="16"/>
  <c r="N3971" i="16" s="1"/>
  <c r="O3971" i="16"/>
  <c r="K3956" i="16"/>
  <c r="N3956" i="16" s="1"/>
  <c r="O3956" i="16"/>
  <c r="O4871" i="16"/>
  <c r="K4871" i="16"/>
  <c r="N4871" i="16" s="1"/>
  <c r="O4297" i="16"/>
  <c r="K4297" i="16"/>
  <c r="N4297" i="16" s="1"/>
  <c r="O4032" i="16"/>
  <c r="K4032" i="16"/>
  <c r="N4032" i="16" s="1"/>
  <c r="K2793" i="16"/>
  <c r="N2793" i="16" s="1"/>
  <c r="O2793" i="16"/>
  <c r="K4634" i="16"/>
  <c r="N4634" i="16" s="1"/>
  <c r="O4634" i="16"/>
  <c r="K4552" i="16"/>
  <c r="N4552" i="16" s="1"/>
  <c r="O4552" i="16"/>
  <c r="K4733" i="16"/>
  <c r="N4733" i="16" s="1"/>
  <c r="O4733" i="16"/>
  <c r="O3753" i="16"/>
  <c r="K3753" i="16"/>
  <c r="O2351" i="16"/>
  <c r="K2351" i="16"/>
  <c r="N2351" i="16" s="1"/>
  <c r="O4433" i="16"/>
  <c r="K4433" i="16"/>
  <c r="N4433" i="16" s="1"/>
  <c r="K4719" i="16"/>
  <c r="N4719" i="16" s="1"/>
  <c r="O4719" i="16"/>
  <c r="K4306" i="16"/>
  <c r="N4306" i="16" s="1"/>
  <c r="O4306" i="16"/>
  <c r="K3772" i="16"/>
  <c r="N3772" i="16" s="1"/>
  <c r="O3772" i="16"/>
  <c r="O2160" i="16"/>
  <c r="K2160" i="16"/>
  <c r="K4428" i="16"/>
  <c r="N4428" i="16" s="1"/>
  <c r="O4428" i="16"/>
  <c r="O4714" i="16"/>
  <c r="K4714" i="16"/>
  <c r="N4714" i="16" s="1"/>
  <c r="K4287" i="16"/>
  <c r="N4287" i="16" s="1"/>
  <c r="O4287" i="16"/>
  <c r="K3696" i="16"/>
  <c r="N3696" i="16" s="1"/>
  <c r="O3696" i="16"/>
  <c r="O1846" i="16"/>
  <c r="K1846" i="16"/>
  <c r="N1846" i="16" s="1"/>
  <c r="K4406" i="16"/>
  <c r="N4406" i="16" s="1"/>
  <c r="O4406" i="16"/>
  <c r="O4709" i="16"/>
  <c r="K4709" i="16"/>
  <c r="N4709" i="16" s="1"/>
  <c r="O4215" i="16"/>
  <c r="K4215" i="16"/>
  <c r="N4215" i="16" s="1"/>
  <c r="K3681" i="16"/>
  <c r="N3681" i="16" s="1"/>
  <c r="O3681" i="16"/>
  <c r="K2169" i="16"/>
  <c r="N2169" i="16" s="1"/>
  <c r="O2169" i="16"/>
  <c r="O4901" i="16"/>
  <c r="K4901" i="16"/>
  <c r="N4901" i="16" s="1"/>
  <c r="O4205" i="16"/>
  <c r="K4205" i="16"/>
  <c r="K4402" i="16"/>
  <c r="N4402" i="16" s="1"/>
  <c r="O4402" i="16"/>
  <c r="O1895" i="16"/>
  <c r="K1895" i="16"/>
  <c r="N1895" i="16" s="1"/>
  <c r="O4878" i="16"/>
  <c r="K4878" i="16"/>
  <c r="N4878" i="16" s="1"/>
  <c r="K4697" i="16"/>
  <c r="N4697" i="16" s="1"/>
  <c r="O4697" i="16"/>
  <c r="K4194" i="16"/>
  <c r="N4194" i="16" s="1"/>
  <c r="O4194" i="16"/>
  <c r="K4233" i="16"/>
  <c r="N4233" i="16" s="1"/>
  <c r="O4233" i="16"/>
  <c r="K2356" i="16"/>
  <c r="O2356" i="16"/>
  <c r="K4868" i="16"/>
  <c r="N4868" i="16" s="1"/>
  <c r="O4868" i="16"/>
  <c r="K4687" i="16"/>
  <c r="N4687" i="16" s="1"/>
  <c r="O4687" i="16"/>
  <c r="O4167" i="16"/>
  <c r="K4167" i="16"/>
  <c r="N4167" i="16" s="1"/>
  <c r="O4076" i="16"/>
  <c r="K4076" i="16"/>
  <c r="N4076" i="16" s="1"/>
  <c r="O2091" i="16"/>
  <c r="K2091" i="16"/>
  <c r="K3460" i="16"/>
  <c r="N3460" i="16" s="1"/>
  <c r="O3460" i="16"/>
  <c r="O3130" i="16"/>
  <c r="K3130" i="16"/>
  <c r="K2641" i="16"/>
  <c r="N2641" i="16" s="1"/>
  <c r="O2641" i="16"/>
  <c r="K2275" i="16"/>
  <c r="N2275" i="16" s="1"/>
  <c r="O2275" i="16"/>
  <c r="K1943" i="16"/>
  <c r="N1943" i="16" s="1"/>
  <c r="O1943" i="16"/>
  <c r="K2095" i="16"/>
  <c r="N2095" i="16" s="1"/>
  <c r="O2095" i="16"/>
  <c r="O1777" i="16"/>
  <c r="K1777" i="16"/>
  <c r="N1777" i="16" s="1"/>
  <c r="K1415" i="16"/>
  <c r="N1415" i="16" s="1"/>
  <c r="O1415" i="16"/>
  <c r="K1045" i="16"/>
  <c r="N1045" i="16" s="1"/>
  <c r="O1045" i="16"/>
  <c r="K41" i="16"/>
  <c r="N41" i="16" s="1"/>
  <c r="O41" i="16"/>
  <c r="K34" i="16"/>
  <c r="N34" i="16" s="1"/>
  <c r="O34" i="16"/>
  <c r="O3490" i="16"/>
  <c r="K3490" i="16"/>
  <c r="N3490" i="16" s="1"/>
  <c r="K3429" i="16"/>
  <c r="N3429" i="16" s="1"/>
  <c r="O3429" i="16"/>
  <c r="O2594" i="16"/>
  <c r="K2594" i="16"/>
  <c r="N2594" i="16" s="1"/>
  <c r="O2393" i="16"/>
  <c r="K2393" i="16"/>
  <c r="N2393" i="16" s="1"/>
  <c r="K2181" i="16"/>
  <c r="N2181" i="16" s="1"/>
  <c r="O2181" i="16"/>
  <c r="K1926" i="16"/>
  <c r="N1926" i="16" s="1"/>
  <c r="O1926" i="16"/>
  <c r="K1889" i="16"/>
  <c r="O1889" i="16"/>
  <c r="K1145" i="16"/>
  <c r="N1145" i="16" s="1"/>
  <c r="O1145" i="16"/>
  <c r="O955" i="16"/>
  <c r="K955" i="16"/>
  <c r="N955" i="16" s="1"/>
  <c r="K1042" i="16"/>
  <c r="N1042" i="16" s="1"/>
  <c r="O1042" i="16"/>
  <c r="O420" i="16"/>
  <c r="K420" i="16"/>
  <c r="N420" i="16" s="1"/>
  <c r="K76" i="16"/>
  <c r="N76" i="16" s="1"/>
  <c r="O76" i="16"/>
  <c r="K4202" i="16"/>
  <c r="O4202" i="16"/>
  <c r="O3384" i="16"/>
  <c r="K3384" i="16"/>
  <c r="N3384" i="16" s="1"/>
  <c r="K3188" i="16"/>
  <c r="N3188" i="16" s="1"/>
  <c r="O3188" i="16"/>
  <c r="K3177" i="16"/>
  <c r="N3177" i="16" s="1"/>
  <c r="O3177" i="16"/>
  <c r="K2896" i="16"/>
  <c r="N2896" i="16" s="1"/>
  <c r="O2896" i="16"/>
  <c r="O2337" i="16"/>
  <c r="K2337" i="16"/>
  <c r="N2337" i="16" s="1"/>
  <c r="K1921" i="16"/>
  <c r="O1921" i="16"/>
  <c r="K1536" i="16"/>
  <c r="O1536" i="16"/>
  <c r="O1471" i="16"/>
  <c r="K1471" i="16"/>
  <c r="N1471" i="16" s="1"/>
  <c r="K1442" i="16"/>
  <c r="N1442" i="16" s="1"/>
  <c r="O1442" i="16"/>
  <c r="K930" i="16"/>
  <c r="N930" i="16" s="1"/>
  <c r="O930" i="16"/>
  <c r="K267" i="16"/>
  <c r="N267" i="16" s="1"/>
  <c r="O267" i="16"/>
  <c r="O225" i="16"/>
  <c r="K225" i="16"/>
  <c r="N225" i="16" s="1"/>
  <c r="K4143" i="16"/>
  <c r="N4143" i="16" s="1"/>
  <c r="O4143" i="16"/>
  <c r="O4094" i="16"/>
  <c r="K4094" i="16"/>
  <c r="N4094" i="16" s="1"/>
  <c r="O3161" i="16"/>
  <c r="K3161" i="16"/>
  <c r="N3161" i="16" s="1"/>
  <c r="K3088" i="16"/>
  <c r="N3088" i="16" s="1"/>
  <c r="O3088" i="16"/>
  <c r="K2873" i="16"/>
  <c r="N2873" i="16" s="1"/>
  <c r="O2873" i="16"/>
  <c r="K2317" i="16"/>
  <c r="O2317" i="16"/>
  <c r="K1911" i="16"/>
  <c r="N1911" i="16" s="1"/>
  <c r="O1911" i="16"/>
  <c r="K1463" i="16"/>
  <c r="N1463" i="16" s="1"/>
  <c r="O1463" i="16"/>
  <c r="K1451" i="16"/>
  <c r="N1451" i="16" s="1"/>
  <c r="O1451" i="16"/>
  <c r="K1433" i="16"/>
  <c r="N1433" i="16" s="1"/>
  <c r="O1433" i="16"/>
  <c r="K920" i="16"/>
  <c r="N920" i="16" s="1"/>
  <c r="O920" i="16"/>
  <c r="K242" i="16"/>
  <c r="N242" i="16" s="1"/>
  <c r="O242" i="16"/>
  <c r="O216" i="16"/>
  <c r="K216" i="16"/>
  <c r="N216" i="16" s="1"/>
  <c r="K3996" i="16"/>
  <c r="N3996" i="16" s="1"/>
  <c r="O3996" i="16"/>
  <c r="K4203" i="16"/>
  <c r="N4203" i="16" s="1"/>
  <c r="O4203" i="16"/>
  <c r="K3513" i="16"/>
  <c r="N3513" i="16" s="1"/>
  <c r="O3513" i="16"/>
  <c r="K3152" i="16"/>
  <c r="N3152" i="16" s="1"/>
  <c r="O3152" i="16"/>
  <c r="K3405" i="16"/>
  <c r="N3405" i="16" s="1"/>
  <c r="O3405" i="16"/>
  <c r="K2943" i="16"/>
  <c r="O2943" i="16"/>
  <c r="K2327" i="16"/>
  <c r="N2327" i="16" s="1"/>
  <c r="O2327" i="16"/>
  <c r="O2038" i="16"/>
  <c r="K2038" i="16"/>
  <c r="N2038" i="16" s="1"/>
  <c r="K1517" i="16"/>
  <c r="N1517" i="16" s="1"/>
  <c r="O1517" i="16"/>
  <c r="O1815" i="16"/>
  <c r="K1815" i="16"/>
  <c r="N1815" i="16" s="1"/>
  <c r="K1062" i="16"/>
  <c r="N1062" i="16" s="1"/>
  <c r="O1062" i="16"/>
  <c r="K1030" i="16"/>
  <c r="N1030" i="16" s="1"/>
  <c r="O1030" i="16"/>
  <c r="K129" i="16"/>
  <c r="N129" i="16" s="1"/>
  <c r="O129" i="16"/>
  <c r="K60" i="16"/>
  <c r="N60" i="16" s="1"/>
  <c r="O60" i="16"/>
  <c r="O4158" i="16"/>
  <c r="K4158" i="16"/>
  <c r="N4158" i="16" s="1"/>
  <c r="O3497" i="16"/>
  <c r="K3497" i="16"/>
  <c r="N3497" i="16" s="1"/>
  <c r="O3142" i="16"/>
  <c r="K3142" i="16"/>
  <c r="N3142" i="16" s="1"/>
  <c r="K3391" i="16"/>
  <c r="O3391" i="16"/>
  <c r="K2929" i="16"/>
  <c r="N2929" i="16" s="1"/>
  <c r="O2929" i="16"/>
  <c r="O2303" i="16"/>
  <c r="K2303" i="16"/>
  <c r="N2303" i="16" s="1"/>
  <c r="O2033" i="16"/>
  <c r="K2033" i="16"/>
  <c r="K1498" i="16"/>
  <c r="N1498" i="16" s="1"/>
  <c r="O1498" i="16"/>
  <c r="K1760" i="16"/>
  <c r="N1760" i="16" s="1"/>
  <c r="O1760" i="16"/>
  <c r="O1710" i="16"/>
  <c r="K1710" i="16"/>
  <c r="N1710" i="16" s="1"/>
  <c r="O1010" i="16"/>
  <c r="K1010" i="16"/>
  <c r="N1010" i="16" s="1"/>
  <c r="K112" i="16"/>
  <c r="N112" i="16" s="1"/>
  <c r="O112" i="16"/>
  <c r="K39" i="16"/>
  <c r="N39" i="16" s="1"/>
  <c r="O39" i="16"/>
  <c r="K4130" i="16"/>
  <c r="N4130" i="16" s="1"/>
  <c r="O4130" i="16"/>
  <c r="K4134" i="16"/>
  <c r="N4134" i="16" s="1"/>
  <c r="O4134" i="16"/>
  <c r="O3127" i="16"/>
  <c r="K3127" i="16"/>
  <c r="N3127" i="16" s="1"/>
  <c r="O3376" i="16"/>
  <c r="K3376" i="16"/>
  <c r="N3376" i="16" s="1"/>
  <c r="K2863" i="16"/>
  <c r="N2863" i="16" s="1"/>
  <c r="O2863" i="16"/>
  <c r="O2294" i="16"/>
  <c r="K2294" i="16"/>
  <c r="N2294" i="16" s="1"/>
  <c r="K2028" i="16"/>
  <c r="N2028" i="16" s="1"/>
  <c r="O2028" i="16"/>
  <c r="K1493" i="16"/>
  <c r="N1493" i="16" s="1"/>
  <c r="O1493" i="16"/>
  <c r="O1750" i="16"/>
  <c r="K1750" i="16"/>
  <c r="N1750" i="16" s="1"/>
  <c r="O1613" i="16"/>
  <c r="K1613" i="16"/>
  <c r="N1613" i="16" s="1"/>
  <c r="O915" i="16"/>
  <c r="K915" i="16"/>
  <c r="N915" i="16" s="1"/>
  <c r="K97" i="16"/>
  <c r="N97" i="16" s="1"/>
  <c r="O97" i="16"/>
  <c r="O404" i="16"/>
  <c r="K404" i="16"/>
  <c r="N404" i="16" s="1"/>
  <c r="K3368" i="16"/>
  <c r="O3368" i="16"/>
  <c r="K3290" i="16"/>
  <c r="O3290" i="16"/>
  <c r="K2914" i="16"/>
  <c r="N2914" i="16" s="1"/>
  <c r="O2914" i="16"/>
  <c r="K2226" i="16"/>
  <c r="N2226" i="16" s="1"/>
  <c r="O2226" i="16"/>
  <c r="K2010" i="16"/>
  <c r="N2010" i="16" s="1"/>
  <c r="O2010" i="16"/>
  <c r="K1816" i="16"/>
  <c r="N1816" i="16" s="1"/>
  <c r="O1816" i="16"/>
  <c r="O1747" i="16"/>
  <c r="K1747" i="16"/>
  <c r="K1589" i="16"/>
  <c r="N1589" i="16" s="1"/>
  <c r="O1589" i="16"/>
  <c r="K744" i="16"/>
  <c r="N744" i="16" s="1"/>
  <c r="O744" i="16"/>
  <c r="K855" i="16"/>
  <c r="N855" i="16" s="1"/>
  <c r="O855" i="16"/>
  <c r="K198" i="16"/>
  <c r="N198" i="16" s="1"/>
  <c r="O198" i="16"/>
  <c r="O600" i="16"/>
  <c r="K600" i="16"/>
  <c r="N600" i="16" s="1"/>
  <c r="K3676" i="16"/>
  <c r="N3676" i="16" s="1"/>
  <c r="O3676" i="16"/>
  <c r="K2991" i="16"/>
  <c r="N2991" i="16" s="1"/>
  <c r="O2991" i="16"/>
  <c r="K2836" i="16"/>
  <c r="N2836" i="16" s="1"/>
  <c r="O2836" i="16"/>
  <c r="K2992" i="16"/>
  <c r="N2992" i="16" s="1"/>
  <c r="O2992" i="16"/>
  <c r="O2527" i="16"/>
  <c r="K2527" i="16"/>
  <c r="N2527" i="16" s="1"/>
  <c r="O1792" i="16"/>
  <c r="K1792" i="16"/>
  <c r="N1792" i="16" s="1"/>
  <c r="K1733" i="16"/>
  <c r="N1733" i="16" s="1"/>
  <c r="O1733" i="16"/>
  <c r="O1250" i="16"/>
  <c r="K1250" i="16"/>
  <c r="N1250" i="16" s="1"/>
  <c r="O1318" i="16"/>
  <c r="K1318" i="16"/>
  <c r="N1318" i="16" s="1"/>
  <c r="O822" i="16"/>
  <c r="K822" i="16"/>
  <c r="K165" i="16"/>
  <c r="N165" i="16" s="1"/>
  <c r="O165" i="16"/>
  <c r="O94" i="16"/>
  <c r="K94" i="16"/>
  <c r="N94" i="16" s="1"/>
  <c r="K3930" i="16"/>
  <c r="O3930" i="16"/>
  <c r="K4024" i="16"/>
  <c r="N4024" i="16" s="1"/>
  <c r="O4024" i="16"/>
  <c r="O3942" i="16"/>
  <c r="K3942" i="16"/>
  <c r="N3942" i="16" s="1"/>
  <c r="O3081" i="16"/>
  <c r="K3081" i="16"/>
  <c r="O3240" i="16"/>
  <c r="K3240" i="16"/>
  <c r="N3240" i="16" s="1"/>
  <c r="K2823" i="16"/>
  <c r="N2823" i="16" s="1"/>
  <c r="O2823" i="16"/>
  <c r="K2258" i="16"/>
  <c r="N2258" i="16" s="1"/>
  <c r="O2258" i="16"/>
  <c r="O1993" i="16"/>
  <c r="K1993" i="16"/>
  <c r="N1993" i="16" s="1"/>
  <c r="O1901" i="16"/>
  <c r="K1901" i="16"/>
  <c r="N1901" i="16" s="1"/>
  <c r="K1725" i="16"/>
  <c r="N1725" i="16" s="1"/>
  <c r="O1725" i="16"/>
  <c r="K1484" i="16"/>
  <c r="N1484" i="16" s="1"/>
  <c r="O1484" i="16"/>
  <c r="K888" i="16"/>
  <c r="N888" i="16" s="1"/>
  <c r="O888" i="16"/>
  <c r="K138" i="16"/>
  <c r="N138" i="16" s="1"/>
  <c r="O138" i="16"/>
  <c r="K637" i="16"/>
  <c r="N637" i="16" s="1"/>
  <c r="O637" i="16"/>
  <c r="O4063" i="16"/>
  <c r="K4063" i="16"/>
  <c r="N4063" i="16" s="1"/>
  <c r="O3385" i="16"/>
  <c r="K3385" i="16"/>
  <c r="N3385" i="16" s="1"/>
  <c r="K3209" i="16"/>
  <c r="N3209" i="16" s="1"/>
  <c r="O3209" i="16"/>
  <c r="O3350" i="16"/>
  <c r="K3350" i="16"/>
  <c r="N3350" i="16" s="1"/>
  <c r="O2788" i="16"/>
  <c r="K2788" i="16"/>
  <c r="N2788" i="16" s="1"/>
  <c r="K2323" i="16"/>
  <c r="N2323" i="16" s="1"/>
  <c r="O2323" i="16"/>
  <c r="K2084" i="16"/>
  <c r="N2084" i="16" s="1"/>
  <c r="O2084" i="16"/>
  <c r="K1909" i="16"/>
  <c r="N1909" i="16" s="1"/>
  <c r="O1909" i="16"/>
  <c r="K1837" i="16"/>
  <c r="N1837" i="16" s="1"/>
  <c r="O1837" i="16"/>
  <c r="O701" i="16"/>
  <c r="K701" i="16"/>
  <c r="N701" i="16" s="1"/>
  <c r="O604" i="16"/>
  <c r="K604" i="16"/>
  <c r="N604" i="16" s="1"/>
  <c r="O627" i="16"/>
  <c r="K627" i="16"/>
  <c r="N627" i="16" s="1"/>
  <c r="O273" i="16"/>
  <c r="K273" i="16"/>
  <c r="N273" i="16" s="1"/>
  <c r="O264" i="16"/>
  <c r="K264" i="16"/>
  <c r="N264" i="16" s="1"/>
  <c r="O209" i="16"/>
  <c r="K209" i="16"/>
  <c r="N209" i="16" s="1"/>
  <c r="K667" i="16"/>
  <c r="N667" i="16" s="1"/>
  <c r="O667" i="16"/>
  <c r="O297" i="16"/>
  <c r="K297" i="16"/>
  <c r="N297" i="16" s="1"/>
  <c r="O582" i="16"/>
  <c r="K582" i="16"/>
  <c r="N582" i="16" s="1"/>
  <c r="N181" i="16"/>
  <c r="K540" i="16"/>
  <c r="N540" i="16" s="1"/>
  <c r="O540" i="16"/>
  <c r="K626" i="16"/>
  <c r="N626" i="16" s="1"/>
  <c r="O626" i="16"/>
  <c r="N126" i="16"/>
  <c r="O434" i="16"/>
  <c r="K434" i="16"/>
  <c r="N434" i="16" s="1"/>
  <c r="N335" i="16"/>
  <c r="K317" i="16"/>
  <c r="N317" i="16" s="1"/>
  <c r="O317" i="16"/>
  <c r="K29" i="16"/>
  <c r="N29" i="16" s="1"/>
  <c r="O29" i="16"/>
  <c r="K142" i="16"/>
  <c r="N142" i="16" s="1"/>
  <c r="O142" i="16"/>
  <c r="K478" i="16"/>
  <c r="N478" i="16" s="1"/>
  <c r="O478" i="16"/>
  <c r="K167" i="16"/>
  <c r="N167" i="16" s="1"/>
  <c r="O167" i="16"/>
  <c r="K110" i="16"/>
  <c r="N110" i="16" s="1"/>
  <c r="O110" i="16"/>
  <c r="O203" i="16"/>
  <c r="K203" i="16"/>
  <c r="N203" i="16" s="1"/>
  <c r="O464" i="16"/>
  <c r="K464" i="16"/>
  <c r="N464" i="16" s="1"/>
  <c r="K546" i="16"/>
  <c r="N546" i="16" s="1"/>
  <c r="O546" i="16"/>
  <c r="K106" i="16"/>
  <c r="N106" i="16" s="1"/>
  <c r="O106" i="16"/>
  <c r="O290" i="16"/>
  <c r="K290" i="16"/>
  <c r="N290" i="16" s="1"/>
  <c r="O383" i="16"/>
  <c r="K383" i="16"/>
  <c r="N383" i="16" s="1"/>
  <c r="K575" i="16"/>
  <c r="N575" i="16" s="1"/>
  <c r="O575" i="16"/>
  <c r="N741" i="16"/>
  <c r="K281" i="16"/>
  <c r="N281" i="16" s="1"/>
  <c r="O281" i="16"/>
  <c r="K368" i="16"/>
  <c r="N368" i="16" s="1"/>
  <c r="O368" i="16"/>
  <c r="K479" i="16"/>
  <c r="N479" i="16" s="1"/>
  <c r="O479" i="16"/>
  <c r="K552" i="16"/>
  <c r="N552" i="16" s="1"/>
  <c r="O552" i="16"/>
  <c r="O134" i="16"/>
  <c r="K134" i="16"/>
  <c r="N134" i="16" s="1"/>
  <c r="O1004" i="16"/>
  <c r="K1004" i="16"/>
  <c r="N1004" i="16" s="1"/>
  <c r="K252" i="16"/>
  <c r="N252" i="16" s="1"/>
  <c r="O252" i="16"/>
  <c r="O713" i="16"/>
  <c r="K713" i="16"/>
  <c r="K805" i="16"/>
  <c r="N805" i="16" s="1"/>
  <c r="O805" i="16"/>
  <c r="K1327" i="16"/>
  <c r="N1327" i="16" s="1"/>
  <c r="O1327" i="16"/>
  <c r="K947" i="16"/>
  <c r="N947" i="16" s="1"/>
  <c r="O947" i="16"/>
  <c r="O1265" i="16"/>
  <c r="K1265" i="16"/>
  <c r="N1265" i="16" s="1"/>
  <c r="O725" i="16"/>
  <c r="K725" i="16"/>
  <c r="N725" i="16" s="1"/>
  <c r="O1322" i="16"/>
  <c r="K1322" i="16"/>
  <c r="N1322" i="16" s="1"/>
  <c r="K721" i="16"/>
  <c r="N721" i="16" s="1"/>
  <c r="O721" i="16"/>
  <c r="O797" i="16"/>
  <c r="K797" i="16"/>
  <c r="N797" i="16" s="1"/>
  <c r="N1049" i="16"/>
  <c r="O1251" i="16"/>
  <c r="K1251" i="16"/>
  <c r="N1251" i="16" s="1"/>
  <c r="K865" i="16"/>
  <c r="N865" i="16" s="1"/>
  <c r="O865" i="16"/>
  <c r="N960" i="16"/>
  <c r="O1317" i="16"/>
  <c r="K1317" i="16"/>
  <c r="N1317" i="16" s="1"/>
  <c r="O1394" i="16"/>
  <c r="K1394" i="16"/>
  <c r="N1394" i="16" s="1"/>
  <c r="O1744" i="16"/>
  <c r="K1744" i="16"/>
  <c r="N1744" i="16" s="1"/>
  <c r="O1390" i="16"/>
  <c r="K1390" i="16"/>
  <c r="N1390" i="16" s="1"/>
  <c r="K1066" i="16"/>
  <c r="N1066" i="16" s="1"/>
  <c r="O1066" i="16"/>
  <c r="K1242" i="16"/>
  <c r="N1242" i="16" s="1"/>
  <c r="O1242" i="16"/>
  <c r="K1352" i="16"/>
  <c r="N1352" i="16" s="1"/>
  <c r="O1352" i="16"/>
  <c r="K1428" i="16"/>
  <c r="N1428" i="16" s="1"/>
  <c r="O1428" i="16"/>
  <c r="K1328" i="16"/>
  <c r="N1328" i="16" s="1"/>
  <c r="O1328" i="16"/>
  <c r="O1603" i="16"/>
  <c r="K1603" i="16"/>
  <c r="N1603" i="16" s="1"/>
  <c r="K1271" i="16"/>
  <c r="N1271" i="16" s="1"/>
  <c r="O1271" i="16"/>
  <c r="K1466" i="16"/>
  <c r="N1466" i="16" s="1"/>
  <c r="O1466" i="16"/>
  <c r="O1058" i="16"/>
  <c r="K1058" i="16"/>
  <c r="O1225" i="16"/>
  <c r="K1225" i="16"/>
  <c r="N1225" i="16" s="1"/>
  <c r="K1339" i="16"/>
  <c r="O1339" i="16"/>
  <c r="K1439" i="16"/>
  <c r="N1439" i="16" s="1"/>
  <c r="O1439" i="16"/>
  <c r="O1626" i="16"/>
  <c r="K1626" i="16"/>
  <c r="K1272" i="16"/>
  <c r="N1272" i="16" s="1"/>
  <c r="O1272" i="16"/>
  <c r="K1116" i="16"/>
  <c r="N1116" i="16" s="1"/>
  <c r="O1116" i="16"/>
  <c r="O1526" i="16"/>
  <c r="K1526" i="16"/>
  <c r="N1526" i="16" s="1"/>
  <c r="K1431" i="16"/>
  <c r="N1431" i="16" s="1"/>
  <c r="O1431" i="16"/>
  <c r="K1770" i="16"/>
  <c r="N1770" i="16" s="1"/>
  <c r="O1770" i="16"/>
  <c r="N1715" i="16"/>
  <c r="K1879" i="16"/>
  <c r="N1879" i="16" s="1"/>
  <c r="O1879" i="16"/>
  <c r="O1771" i="16"/>
  <c r="K1771" i="16"/>
  <c r="N1771" i="16" s="1"/>
  <c r="K1737" i="16"/>
  <c r="N1737" i="16" s="1"/>
  <c r="O1737" i="16"/>
  <c r="O1671" i="16"/>
  <c r="K1671" i="16"/>
  <c r="N1671" i="16" s="1"/>
  <c r="O1535" i="16"/>
  <c r="K1535" i="16"/>
  <c r="N1535" i="16" s="1"/>
  <c r="K1620" i="16"/>
  <c r="N1620" i="16" s="1"/>
  <c r="O1620" i="16"/>
  <c r="N1707" i="16"/>
  <c r="N1648" i="16"/>
  <c r="O3726" i="16"/>
  <c r="K3726" i="16"/>
  <c r="N3726" i="16" s="1"/>
  <c r="O1127" i="16"/>
  <c r="K1127" i="16"/>
  <c r="N1127" i="16" s="1"/>
  <c r="K3236" i="16"/>
  <c r="N3236" i="16" s="1"/>
  <c r="O3236" i="16"/>
  <c r="O934" i="16"/>
  <c r="K934" i="16"/>
  <c r="N934" i="16" s="1"/>
  <c r="K2569" i="16"/>
  <c r="N2569" i="16" s="1"/>
  <c r="O2569" i="16"/>
  <c r="K169" i="16"/>
  <c r="N169" i="16" s="1"/>
  <c r="O169" i="16"/>
  <c r="K2516" i="16"/>
  <c r="N2516" i="16" s="1"/>
  <c r="O2516" i="16"/>
  <c r="O3884" i="16"/>
  <c r="K3884" i="16"/>
  <c r="N3884" i="16" s="1"/>
  <c r="O1226" i="16"/>
  <c r="K1226" i="16"/>
  <c r="N1226" i="16" s="1"/>
  <c r="K2401" i="16"/>
  <c r="N2401" i="16" s="1"/>
  <c r="O2401" i="16"/>
  <c r="O4006" i="16"/>
  <c r="K4006" i="16"/>
  <c r="N4006" i="16" s="1"/>
  <c r="O1742" i="16"/>
  <c r="K1742" i="16"/>
  <c r="N1742" i="16" s="1"/>
  <c r="O3986" i="16"/>
  <c r="K3986" i="16"/>
  <c r="N3986" i="16" s="1"/>
  <c r="K1184" i="16"/>
  <c r="N1184" i="16" s="1"/>
  <c r="O1184" i="16"/>
  <c r="K2471" i="16"/>
  <c r="N2471" i="16" s="1"/>
  <c r="O2471" i="16"/>
  <c r="K249" i="16"/>
  <c r="N249" i="16" s="1"/>
  <c r="O249" i="16"/>
  <c r="O279" i="16"/>
  <c r="K279" i="16"/>
  <c r="N279" i="16" s="1"/>
  <c r="O830" i="16"/>
  <c r="K830" i="16"/>
  <c r="N830" i="16" s="1"/>
  <c r="O585" i="16"/>
  <c r="K585" i="16"/>
  <c r="N585" i="16" s="1"/>
  <c r="O538" i="16"/>
  <c r="K538" i="16"/>
  <c r="N538" i="16" s="1"/>
  <c r="K682" i="16"/>
  <c r="N682" i="16" s="1"/>
  <c r="O682" i="16"/>
  <c r="N752" i="16"/>
  <c r="O992" i="16"/>
  <c r="K992" i="16"/>
  <c r="N992" i="16" s="1"/>
  <c r="K1612" i="16"/>
  <c r="N1612" i="16" s="1"/>
  <c r="O1612" i="16"/>
  <c r="O1453" i="16"/>
  <c r="K1453" i="16"/>
  <c r="N1453" i="16" s="1"/>
  <c r="O1396" i="16"/>
  <c r="K1396" i="16"/>
  <c r="N1396" i="16" s="1"/>
  <c r="O1618" i="16"/>
  <c r="K1618" i="16"/>
  <c r="N1618" i="16" s="1"/>
  <c r="K1581" i="16"/>
  <c r="N1581" i="16" s="1"/>
  <c r="O1581" i="16"/>
  <c r="K1907" i="16"/>
  <c r="N1907" i="16" s="1"/>
  <c r="O1907" i="16"/>
  <c r="O2523" i="16"/>
  <c r="K2523" i="16"/>
  <c r="N2523" i="16" s="1"/>
  <c r="K2240" i="16"/>
  <c r="N2240" i="16" s="1"/>
  <c r="O2240" i="16"/>
  <c r="N3535" i="16"/>
  <c r="K2885" i="16"/>
  <c r="N2885" i="16" s="1"/>
  <c r="O2885" i="16"/>
  <c r="K3294" i="16"/>
  <c r="N3294" i="16" s="1"/>
  <c r="O3294" i="16"/>
  <c r="O2859" i="16"/>
  <c r="K2859" i="16"/>
  <c r="N2859" i="16" s="1"/>
  <c r="O3403" i="16"/>
  <c r="K3403" i="16"/>
  <c r="N3403" i="16" s="1"/>
  <c r="K3789" i="16"/>
  <c r="N3789" i="16" s="1"/>
  <c r="O3789" i="16"/>
  <c r="K3910" i="16"/>
  <c r="N3910" i="16" s="1"/>
  <c r="O3910" i="16"/>
  <c r="K3801" i="16"/>
  <c r="N3801" i="16" s="1"/>
  <c r="O3801" i="16"/>
  <c r="O4286" i="16"/>
  <c r="K4286" i="16"/>
  <c r="N4286" i="16" s="1"/>
  <c r="K4758" i="16"/>
  <c r="O4758" i="16"/>
  <c r="K3082" i="16"/>
  <c r="N3082" i="16" s="1"/>
  <c r="O3082" i="16"/>
  <c r="K4583" i="16"/>
  <c r="N4583" i="16" s="1"/>
  <c r="O4583" i="16"/>
  <c r="K4715" i="16"/>
  <c r="N4715" i="16" s="1"/>
  <c r="O4715" i="16"/>
  <c r="K363" i="16"/>
  <c r="N363" i="16" s="1"/>
  <c r="O363" i="16"/>
  <c r="K4810" i="16"/>
  <c r="O4810" i="16"/>
  <c r="K3433" i="16"/>
  <c r="N3433" i="16" s="1"/>
  <c r="O3433" i="16"/>
  <c r="K3221" i="16"/>
  <c r="O3221" i="16"/>
  <c r="K4361" i="16"/>
  <c r="N4361" i="16" s="1"/>
  <c r="O4361" i="16"/>
  <c r="O4649" i="16"/>
  <c r="K4649" i="16"/>
  <c r="N4649" i="16" s="1"/>
  <c r="K4029" i="16"/>
  <c r="N4029" i="16" s="1"/>
  <c r="O4029" i="16"/>
  <c r="K3762" i="16"/>
  <c r="O3762" i="16"/>
  <c r="K2224" i="16"/>
  <c r="N2224" i="16" s="1"/>
  <c r="O2224" i="16"/>
  <c r="K4311" i="16"/>
  <c r="N4311" i="16" s="1"/>
  <c r="O4311" i="16"/>
  <c r="K1932" i="16"/>
  <c r="O1932" i="16"/>
  <c r="O4582" i="16"/>
  <c r="K4582" i="16"/>
  <c r="N4582" i="16" s="1"/>
  <c r="K4870" i="16"/>
  <c r="N4870" i="16" s="1"/>
  <c r="O4870" i="16"/>
  <c r="K4701" i="16"/>
  <c r="N4701" i="16" s="1"/>
  <c r="O4701" i="16"/>
  <c r="K1601" i="16"/>
  <c r="N1601" i="16" s="1"/>
  <c r="O1601" i="16"/>
  <c r="K4533" i="16"/>
  <c r="N4533" i="16" s="1"/>
  <c r="O4533" i="16"/>
  <c r="K4853" i="16"/>
  <c r="K4852" i="16" s="1"/>
  <c r="N4852" i="16" s="1"/>
  <c r="O4853" i="16"/>
  <c r="K4691" i="16"/>
  <c r="N4691" i="16" s="1"/>
  <c r="O4691" i="16"/>
  <c r="O3761" i="16"/>
  <c r="K3761" i="16"/>
  <c r="K1713" i="16"/>
  <c r="O1713" i="16"/>
  <c r="O4522" i="16"/>
  <c r="K4522" i="16"/>
  <c r="N4522" i="16" s="1"/>
  <c r="O4846" i="16"/>
  <c r="K4846" i="16"/>
  <c r="K4681" i="16"/>
  <c r="N4681" i="16" s="1"/>
  <c r="O4681" i="16"/>
  <c r="O3722" i="16"/>
  <c r="K3722" i="16"/>
  <c r="N3722" i="16" s="1"/>
  <c r="K1981" i="16"/>
  <c r="N1981" i="16" s="1"/>
  <c r="O1981" i="16"/>
  <c r="K4838" i="16"/>
  <c r="K4837" i="16" s="1"/>
  <c r="N4837" i="16" s="1"/>
  <c r="O4838" i="16"/>
  <c r="K4590" i="16"/>
  <c r="N4590" i="16" s="1"/>
  <c r="O4590" i="16"/>
  <c r="K4175" i="16"/>
  <c r="N4175" i="16" s="1"/>
  <c r="O4175" i="16"/>
  <c r="O1874" i="16"/>
  <c r="K1874" i="16"/>
  <c r="N1874" i="16" s="1"/>
  <c r="K4496" i="16"/>
  <c r="N4496" i="16" s="1"/>
  <c r="O4496" i="16"/>
  <c r="O4830" i="16"/>
  <c r="K4830" i="16"/>
  <c r="K4829" i="16" s="1"/>
  <c r="N4829" i="16" s="1"/>
  <c r="O4434" i="16"/>
  <c r="K4434" i="16"/>
  <c r="N4434" i="16" s="1"/>
  <c r="O4037" i="16"/>
  <c r="K4037" i="16"/>
  <c r="N4037" i="16" s="1"/>
  <c r="K1633" i="16"/>
  <c r="N1633" i="16" s="1"/>
  <c r="O1633" i="16"/>
  <c r="O4490" i="16"/>
  <c r="K4490" i="16"/>
  <c r="N4490" i="16" s="1"/>
  <c r="O4822" i="16"/>
  <c r="K4822" i="16"/>
  <c r="K4821" i="16" s="1"/>
  <c r="N4821" i="16" s="1"/>
  <c r="O4424" i="16"/>
  <c r="K4424" i="16"/>
  <c r="N4424" i="16" s="1"/>
  <c r="O4018" i="16"/>
  <c r="K4018" i="16"/>
  <c r="N4018" i="16" s="1"/>
  <c r="K1990" i="16"/>
  <c r="N1990" i="16" s="1"/>
  <c r="O1990" i="16"/>
  <c r="K3189" i="16"/>
  <c r="N3189" i="16" s="1"/>
  <c r="O3189" i="16"/>
  <c r="O3313" i="16"/>
  <c r="K3313" i="16"/>
  <c r="N3313" i="16" s="1"/>
  <c r="O2758" i="16"/>
  <c r="K2758" i="16"/>
  <c r="N2758" i="16" s="1"/>
  <c r="K2259" i="16"/>
  <c r="N2259" i="16" s="1"/>
  <c r="O2259" i="16"/>
  <c r="K2079" i="16"/>
  <c r="N2079" i="16" s="1"/>
  <c r="O2079" i="16"/>
  <c r="O1859" i="16"/>
  <c r="K1859" i="16"/>
  <c r="N1859" i="16" s="1"/>
  <c r="K1803" i="16"/>
  <c r="N1803" i="16" s="1"/>
  <c r="O1803" i="16"/>
  <c r="K1766" i="16"/>
  <c r="N1766" i="16" s="1"/>
  <c r="O1766" i="16"/>
  <c r="K1872" i="16"/>
  <c r="N1872" i="16" s="1"/>
  <c r="O1872" i="16"/>
  <c r="O576" i="16"/>
  <c r="K576" i="16"/>
  <c r="N576" i="16" s="1"/>
  <c r="K574" i="16"/>
  <c r="N574" i="16" s="1"/>
  <c r="O574" i="16"/>
  <c r="K3661" i="16"/>
  <c r="N3661" i="16" s="1"/>
  <c r="O3661" i="16"/>
  <c r="O3060" i="16"/>
  <c r="K3060" i="16"/>
  <c r="N3060" i="16" s="1"/>
  <c r="K2830" i="16"/>
  <c r="N2830" i="16" s="1"/>
  <c r="O2830" i="16"/>
  <c r="K2842" i="16"/>
  <c r="N2842" i="16" s="1"/>
  <c r="O2842" i="16"/>
  <c r="K1923" i="16"/>
  <c r="N1923" i="16" s="1"/>
  <c r="O1923" i="16"/>
  <c r="O2365" i="16"/>
  <c r="K2365" i="16"/>
  <c r="O1661" i="16"/>
  <c r="K1661" i="16"/>
  <c r="N1661" i="16" s="1"/>
  <c r="K1430" i="16"/>
  <c r="N1430" i="16" s="1"/>
  <c r="O1430" i="16"/>
  <c r="K1041" i="16"/>
  <c r="N1041" i="16" s="1"/>
  <c r="O1041" i="16"/>
  <c r="K759" i="16"/>
  <c r="N759" i="16" s="1"/>
  <c r="O759" i="16"/>
  <c r="K61" i="16"/>
  <c r="N61" i="16" s="1"/>
  <c r="O61" i="16"/>
  <c r="O452" i="16"/>
  <c r="K452" i="16"/>
  <c r="N452" i="16" s="1"/>
  <c r="K3938" i="16"/>
  <c r="N3938" i="16" s="1"/>
  <c r="O3938" i="16"/>
  <c r="O3551" i="16"/>
  <c r="K3551" i="16"/>
  <c r="K2698" i="16"/>
  <c r="O2698" i="16"/>
  <c r="K2890" i="16"/>
  <c r="N2890" i="16" s="1"/>
  <c r="O2890" i="16"/>
  <c r="K2381" i="16"/>
  <c r="N2381" i="16" s="1"/>
  <c r="O2381" i="16"/>
  <c r="O2097" i="16"/>
  <c r="K2097" i="16"/>
  <c r="N2097" i="16" s="1"/>
  <c r="O2572" i="16"/>
  <c r="K2572" i="16"/>
  <c r="N2572" i="16" s="1"/>
  <c r="K1137" i="16"/>
  <c r="N1137" i="16" s="1"/>
  <c r="O1137" i="16"/>
  <c r="K1209" i="16"/>
  <c r="N1209" i="16" s="1"/>
  <c r="O1209" i="16"/>
  <c r="K694" i="16"/>
  <c r="N694" i="16" s="1"/>
  <c r="O694" i="16"/>
  <c r="O618" i="16"/>
  <c r="K618" i="16"/>
  <c r="N618" i="16" s="1"/>
  <c r="O831" i="16"/>
  <c r="K831" i="16"/>
  <c r="N831" i="16" s="1"/>
  <c r="O3927" i="16"/>
  <c r="K3927" i="16"/>
  <c r="N3927" i="16" s="1"/>
  <c r="K4047" i="16"/>
  <c r="N4047" i="16" s="1"/>
  <c r="O4047" i="16"/>
  <c r="K2629" i="16"/>
  <c r="O2629" i="16"/>
  <c r="O2878" i="16"/>
  <c r="K2878" i="16"/>
  <c r="N2878" i="16" s="1"/>
  <c r="K2326" i="16"/>
  <c r="O2326" i="16"/>
  <c r="O2073" i="16"/>
  <c r="K2073" i="16"/>
  <c r="K2247" i="16"/>
  <c r="N2247" i="16" s="1"/>
  <c r="O2247" i="16"/>
  <c r="O1940" i="16"/>
  <c r="K1940" i="16"/>
  <c r="N1940" i="16" s="1"/>
  <c r="O1185" i="16"/>
  <c r="K1185" i="16"/>
  <c r="N1185" i="16" s="1"/>
  <c r="K1389" i="16"/>
  <c r="N1389" i="16" s="1"/>
  <c r="O1389" i="16"/>
  <c r="O609" i="16"/>
  <c r="K609" i="16"/>
  <c r="N609" i="16" s="1"/>
  <c r="K771" i="16"/>
  <c r="N771" i="16" s="1"/>
  <c r="O771" i="16"/>
  <c r="O3814" i="16"/>
  <c r="K3814" i="16"/>
  <c r="N3814" i="16" s="1"/>
  <c r="O3857" i="16"/>
  <c r="K3857" i="16"/>
  <c r="N3857" i="16" s="1"/>
  <c r="K3623" i="16"/>
  <c r="N3623" i="16" s="1"/>
  <c r="O3623" i="16"/>
  <c r="O3530" i="16"/>
  <c r="K3530" i="16"/>
  <c r="N3530" i="16" s="1"/>
  <c r="K3138" i="16"/>
  <c r="N3138" i="16" s="1"/>
  <c r="O3138" i="16"/>
  <c r="K2660" i="16"/>
  <c r="N2660" i="16" s="1"/>
  <c r="O2660" i="16"/>
  <c r="K3191" i="16"/>
  <c r="N3191" i="16" s="1"/>
  <c r="O3191" i="16"/>
  <c r="O2184" i="16"/>
  <c r="K2184" i="16"/>
  <c r="N2184" i="16" s="1"/>
  <c r="K1703" i="16"/>
  <c r="O1703" i="16"/>
  <c r="O1622" i="16"/>
  <c r="K1622" i="16"/>
  <c r="N1622" i="16" s="1"/>
  <c r="K1233" i="16"/>
  <c r="N1233" i="16" s="1"/>
  <c r="O1233" i="16"/>
  <c r="K1360" i="16"/>
  <c r="N1360" i="16" s="1"/>
  <c r="O1360" i="16"/>
  <c r="K624" i="16"/>
  <c r="N624" i="16" s="1"/>
  <c r="O624" i="16"/>
  <c r="K425" i="16"/>
  <c r="N425" i="16" s="1"/>
  <c r="O425" i="16"/>
  <c r="O3852" i="16"/>
  <c r="K3852" i="16"/>
  <c r="N3852" i="16" s="1"/>
  <c r="O3607" i="16"/>
  <c r="K3607" i="16"/>
  <c r="N3607" i="16" s="1"/>
  <c r="K3501" i="16"/>
  <c r="N3501" i="16" s="1"/>
  <c r="O3501" i="16"/>
  <c r="K2650" i="16"/>
  <c r="N2650" i="16" s="1"/>
  <c r="O2650" i="16"/>
  <c r="O3073" i="16"/>
  <c r="K3073" i="16"/>
  <c r="N3073" i="16" s="1"/>
  <c r="K2088" i="16"/>
  <c r="N2088" i="16" s="1"/>
  <c r="O2088" i="16"/>
  <c r="K1698" i="16"/>
  <c r="O1698" i="16"/>
  <c r="K1598" i="16"/>
  <c r="N1598" i="16" s="1"/>
  <c r="O1598" i="16"/>
  <c r="K1200" i="16"/>
  <c r="N1200" i="16" s="1"/>
  <c r="O1200" i="16"/>
  <c r="O1039" i="16"/>
  <c r="K1039" i="16"/>
  <c r="N1039" i="16" s="1"/>
  <c r="O547" i="16"/>
  <c r="K547" i="16"/>
  <c r="N547" i="16" s="1"/>
  <c r="O405" i="16"/>
  <c r="K405" i="16"/>
  <c r="N405" i="16" s="1"/>
  <c r="K3831" i="16"/>
  <c r="N3831" i="16" s="1"/>
  <c r="O3831" i="16"/>
  <c r="K3587" i="16"/>
  <c r="N3587" i="16" s="1"/>
  <c r="O3587" i="16"/>
  <c r="O3445" i="16"/>
  <c r="K3445" i="16"/>
  <c r="N3445" i="16" s="1"/>
  <c r="K3087" i="16"/>
  <c r="N3087" i="16" s="1"/>
  <c r="O3087" i="16"/>
  <c r="K2626" i="16"/>
  <c r="N2626" i="16" s="1"/>
  <c r="O2626" i="16"/>
  <c r="K2704" i="16"/>
  <c r="N2704" i="16" s="1"/>
  <c r="O2704" i="16"/>
  <c r="K2078" i="16"/>
  <c r="N2078" i="16" s="1"/>
  <c r="O2078" i="16"/>
  <c r="K1678" i="16"/>
  <c r="N1678" i="16" s="1"/>
  <c r="O1678" i="16"/>
  <c r="K1560" i="16"/>
  <c r="N1560" i="16" s="1"/>
  <c r="O1560" i="16"/>
  <c r="O1139" i="16"/>
  <c r="K1139" i="16"/>
  <c r="N1139" i="16" s="1"/>
  <c r="K1024" i="16"/>
  <c r="N1024" i="16" s="1"/>
  <c r="O1024" i="16"/>
  <c r="K465" i="16"/>
  <c r="N465" i="16" s="1"/>
  <c r="O465" i="16"/>
  <c r="K391" i="16"/>
  <c r="N391" i="16" s="1"/>
  <c r="O391" i="16"/>
  <c r="K3483" i="16"/>
  <c r="N3483" i="16" s="1"/>
  <c r="O3483" i="16"/>
  <c r="O3296" i="16"/>
  <c r="K3296" i="16"/>
  <c r="N3296" i="16" s="1"/>
  <c r="O2931" i="16"/>
  <c r="K2931" i="16"/>
  <c r="N2931" i="16" s="1"/>
  <c r="K2421" i="16"/>
  <c r="N2421" i="16" s="1"/>
  <c r="O2421" i="16"/>
  <c r="K1804" i="16"/>
  <c r="N1804" i="16" s="1"/>
  <c r="O1804" i="16"/>
  <c r="O2159" i="16"/>
  <c r="K2159" i="16"/>
  <c r="N2159" i="16" s="1"/>
  <c r="K1520" i="16"/>
  <c r="N1520" i="16" s="1"/>
  <c r="O1520" i="16"/>
  <c r="O1306" i="16"/>
  <c r="K1306" i="16"/>
  <c r="N1306" i="16" s="1"/>
  <c r="K860" i="16"/>
  <c r="N860" i="16" s="1"/>
  <c r="O860" i="16"/>
  <c r="O586" i="16"/>
  <c r="K586" i="16"/>
  <c r="N586" i="16" s="1"/>
  <c r="K1029" i="16"/>
  <c r="N1029" i="16" s="1"/>
  <c r="O1029" i="16"/>
  <c r="O375" i="16"/>
  <c r="K375" i="16"/>
  <c r="N375" i="16" s="1"/>
  <c r="K3836" i="16"/>
  <c r="N3836" i="16" s="1"/>
  <c r="O3836" i="16"/>
  <c r="O3553" i="16"/>
  <c r="K3553" i="16"/>
  <c r="N3553" i="16" s="1"/>
  <c r="K3278" i="16"/>
  <c r="O3278" i="16"/>
  <c r="K2988" i="16"/>
  <c r="N2988" i="16" s="1"/>
  <c r="O2988" i="16"/>
  <c r="K2668" i="16"/>
  <c r="N2668" i="16" s="1"/>
  <c r="O2668" i="16"/>
  <c r="O2262" i="16"/>
  <c r="K2262" i="16"/>
  <c r="N2262" i="16" s="1"/>
  <c r="K1992" i="16"/>
  <c r="N1992" i="16" s="1"/>
  <c r="O1992" i="16"/>
  <c r="K1773" i="16"/>
  <c r="N1773" i="16" s="1"/>
  <c r="O1773" i="16"/>
  <c r="K1445" i="16"/>
  <c r="N1445" i="16" s="1"/>
  <c r="O1445" i="16"/>
  <c r="O1482" i="16"/>
  <c r="K1482" i="16"/>
  <c r="N1482" i="16" s="1"/>
  <c r="K962" i="16"/>
  <c r="N962" i="16" s="1"/>
  <c r="O962" i="16"/>
  <c r="K489" i="16"/>
  <c r="N489" i="16" s="1"/>
  <c r="O489" i="16"/>
  <c r="K516" i="16"/>
  <c r="N516" i="16" s="1"/>
  <c r="O516" i="16"/>
  <c r="K3748" i="16"/>
  <c r="N3748" i="16" s="1"/>
  <c r="O3748" i="16"/>
  <c r="K3805" i="16"/>
  <c r="O3805" i="16"/>
  <c r="K3507" i="16"/>
  <c r="N3507" i="16" s="1"/>
  <c r="O3507" i="16"/>
  <c r="K3353" i="16"/>
  <c r="N3353" i="16" s="1"/>
  <c r="O3353" i="16"/>
  <c r="K3015" i="16"/>
  <c r="O3015" i="16"/>
  <c r="K3202" i="16"/>
  <c r="N3202" i="16" s="1"/>
  <c r="O3202" i="16"/>
  <c r="K2433" i="16"/>
  <c r="N2433" i="16" s="1"/>
  <c r="O2433" i="16"/>
  <c r="O1972" i="16"/>
  <c r="K1972" i="16"/>
  <c r="N1972" i="16" s="1"/>
  <c r="K1616" i="16"/>
  <c r="N1616" i="16" s="1"/>
  <c r="O1616" i="16"/>
  <c r="K1499" i="16"/>
  <c r="N1499" i="16" s="1"/>
  <c r="O1499" i="16"/>
  <c r="K1080" i="16"/>
  <c r="N1080" i="16" s="1"/>
  <c r="O1080" i="16"/>
  <c r="K979" i="16"/>
  <c r="N979" i="16" s="1"/>
  <c r="O979" i="16"/>
  <c r="O402" i="16"/>
  <c r="K402" i="16"/>
  <c r="N402" i="16" s="1"/>
  <c r="K322" i="16"/>
  <c r="N322" i="16" s="1"/>
  <c r="O322" i="16"/>
  <c r="K3737" i="16"/>
  <c r="N3737" i="16" s="1"/>
  <c r="O3737" i="16"/>
  <c r="O3634" i="16"/>
  <c r="K3634" i="16"/>
  <c r="N3634" i="16" s="1"/>
  <c r="K3244" i="16"/>
  <c r="N3244" i="16" s="1"/>
  <c r="O3244" i="16"/>
  <c r="K2983" i="16"/>
  <c r="N2983" i="16" s="1"/>
  <c r="O2983" i="16"/>
  <c r="K2587" i="16"/>
  <c r="N2587" i="16" s="1"/>
  <c r="O2587" i="16"/>
  <c r="K2509" i="16"/>
  <c r="O2509" i="16"/>
  <c r="K1827" i="16"/>
  <c r="N1827" i="16" s="1"/>
  <c r="O1827" i="16"/>
  <c r="K1754" i="16"/>
  <c r="N1754" i="16" s="1"/>
  <c r="O1754" i="16"/>
  <c r="K1460" i="16"/>
  <c r="N1460" i="16" s="1"/>
  <c r="O1460" i="16"/>
  <c r="O1163" i="16"/>
  <c r="K1163" i="16"/>
  <c r="N1163" i="16" s="1"/>
  <c r="K879" i="16"/>
  <c r="N879" i="16" s="1"/>
  <c r="O879" i="16"/>
  <c r="K296" i="16"/>
  <c r="N296" i="16" s="1"/>
  <c r="O296" i="16"/>
  <c r="O173" i="16"/>
  <c r="K173" i="16"/>
  <c r="N173" i="16" s="1"/>
  <c r="K108" i="16"/>
  <c r="N108" i="16" s="1"/>
  <c r="O108" i="16"/>
  <c r="O330" i="16"/>
  <c r="K330" i="16"/>
  <c r="N330" i="16" s="1"/>
  <c r="K301" i="16"/>
  <c r="N301" i="16" s="1"/>
  <c r="O301" i="16"/>
  <c r="K70" i="16"/>
  <c r="N70" i="16" s="1"/>
  <c r="O70" i="16"/>
  <c r="O403" i="16"/>
  <c r="K403" i="16"/>
  <c r="N403" i="16" s="1"/>
  <c r="K98" i="16"/>
  <c r="N98" i="16" s="1"/>
  <c r="O98" i="16"/>
  <c r="O191" i="16"/>
  <c r="K191" i="16"/>
  <c r="N191" i="16" s="1"/>
  <c r="N201" i="16"/>
  <c r="O366" i="16"/>
  <c r="K366" i="16"/>
  <c r="N366" i="16" s="1"/>
  <c r="K631" i="16"/>
  <c r="N631" i="16" s="1"/>
  <c r="O631" i="16"/>
  <c r="K136" i="16"/>
  <c r="N136" i="16" s="1"/>
  <c r="O136" i="16"/>
  <c r="K346" i="16"/>
  <c r="N346" i="16" s="1"/>
  <c r="O346" i="16"/>
  <c r="O24" i="16"/>
  <c r="K24" i="16"/>
  <c r="N24" i="16" s="1"/>
  <c r="K240" i="16"/>
  <c r="N240" i="16" s="1"/>
  <c r="O240" i="16"/>
  <c r="O473" i="16"/>
  <c r="K473" i="16"/>
  <c r="N473" i="16" s="1"/>
  <c r="O569" i="16"/>
  <c r="K569" i="16"/>
  <c r="N569" i="16" s="1"/>
  <c r="K153" i="16"/>
  <c r="N153" i="16" s="1"/>
  <c r="O153" i="16"/>
  <c r="K367" i="16"/>
  <c r="N367" i="16" s="1"/>
  <c r="O367" i="16"/>
  <c r="O488" i="16"/>
  <c r="K488" i="16"/>
  <c r="N488" i="16" s="1"/>
  <c r="N675" i="16"/>
  <c r="O392" i="16"/>
  <c r="K392" i="16"/>
  <c r="N392" i="16" s="1"/>
  <c r="K665" i="16"/>
  <c r="N665" i="16" s="1"/>
  <c r="O665" i="16"/>
  <c r="O887" i="16"/>
  <c r="K887" i="16"/>
  <c r="N887" i="16" s="1"/>
  <c r="O893" i="16"/>
  <c r="K893" i="16"/>
  <c r="N893" i="16" s="1"/>
  <c r="O474" i="16"/>
  <c r="K474" i="16"/>
  <c r="N474" i="16" s="1"/>
  <c r="N373" i="16"/>
  <c r="N556" i="16"/>
  <c r="K796" i="16"/>
  <c r="N796" i="16" s="1"/>
  <c r="O796" i="16"/>
  <c r="K30" i="16"/>
  <c r="N30" i="16" s="1"/>
  <c r="O30" i="16"/>
  <c r="K599" i="16"/>
  <c r="N599" i="16" s="1"/>
  <c r="O599" i="16"/>
  <c r="O728" i="16"/>
  <c r="K728" i="16"/>
  <c r="N728" i="16" s="1"/>
  <c r="K1051" i="16"/>
  <c r="N1051" i="16" s="1"/>
  <c r="O1051" i="16"/>
  <c r="O1365" i="16"/>
  <c r="K1365" i="16"/>
  <c r="N1365" i="16" s="1"/>
  <c r="K718" i="16"/>
  <c r="N718" i="16" s="1"/>
  <c r="O718" i="16"/>
  <c r="K907" i="16"/>
  <c r="N907" i="16" s="1"/>
  <c r="O907" i="16"/>
  <c r="O856" i="16"/>
  <c r="K856" i="16"/>
  <c r="N856" i="16" s="1"/>
  <c r="O994" i="16"/>
  <c r="K994" i="16"/>
  <c r="N994" i="16" s="1"/>
  <c r="K1113" i="16"/>
  <c r="N1113" i="16" s="1"/>
  <c r="O1113" i="16"/>
  <c r="N688" i="16"/>
  <c r="K736" i="16"/>
  <c r="N736" i="16" s="1"/>
  <c r="O736" i="16"/>
  <c r="K1331" i="16"/>
  <c r="N1331" i="16" s="1"/>
  <c r="O1331" i="16"/>
  <c r="O926" i="16"/>
  <c r="K926" i="16"/>
  <c r="N926" i="16" s="1"/>
  <c r="O695" i="16"/>
  <c r="K695" i="16"/>
  <c r="N695" i="16" s="1"/>
  <c r="O803" i="16"/>
  <c r="K803" i="16"/>
  <c r="K905" i="16"/>
  <c r="N905" i="16" s="1"/>
  <c r="O905" i="16"/>
  <c r="O980" i="16"/>
  <c r="K980" i="16"/>
  <c r="N980" i="16" s="1"/>
  <c r="O869" i="16"/>
  <c r="K869" i="16"/>
  <c r="N869" i="16" s="1"/>
  <c r="K758" i="16"/>
  <c r="N758" i="16" s="1"/>
  <c r="O758" i="16"/>
  <c r="O880" i="16"/>
  <c r="K880" i="16"/>
  <c r="N880" i="16" s="1"/>
  <c r="O1138" i="16"/>
  <c r="K1138" i="16"/>
  <c r="N1138" i="16" s="1"/>
  <c r="N804" i="16"/>
  <c r="K971" i="16"/>
  <c r="N971" i="16" s="1"/>
  <c r="O971" i="16"/>
  <c r="N1103" i="16"/>
  <c r="O1070" i="16"/>
  <c r="K1070" i="16"/>
  <c r="N1070" i="16" s="1"/>
  <c r="O1162" i="16"/>
  <c r="K1162" i="16"/>
  <c r="N1162" i="16" s="1"/>
  <c r="O1270" i="16"/>
  <c r="K1270" i="16"/>
  <c r="N1270" i="16" s="1"/>
  <c r="N1569" i="16"/>
  <c r="O1261" i="16"/>
  <c r="K1261" i="16"/>
  <c r="N1261" i="16" s="1"/>
  <c r="K1252" i="16"/>
  <c r="N1252" i="16" s="1"/>
  <c r="O1252" i="16"/>
  <c r="O1167" i="16"/>
  <c r="K1167" i="16"/>
  <c r="N1167" i="16" s="1"/>
  <c r="O1290" i="16"/>
  <c r="K1290" i="16"/>
  <c r="N1290" i="16" s="1"/>
  <c r="O1494" i="16"/>
  <c r="K1494" i="16"/>
  <c r="N1494" i="16" s="1"/>
  <c r="K1096" i="16"/>
  <c r="N1096" i="16" s="1"/>
  <c r="O1096" i="16"/>
  <c r="O1063" i="16"/>
  <c r="K1063" i="16"/>
  <c r="N1063" i="16" s="1"/>
  <c r="K1449" i="16"/>
  <c r="N1449" i="16" s="1"/>
  <c r="O1449" i="16"/>
  <c r="K1550" i="16"/>
  <c r="N1550" i="16" s="1"/>
  <c r="O1550" i="16"/>
  <c r="K1207" i="16"/>
  <c r="N1207" i="16" s="1"/>
  <c r="O1207" i="16"/>
  <c r="K1302" i="16"/>
  <c r="N1302" i="16" s="1"/>
  <c r="O1302" i="16"/>
  <c r="K1436" i="16"/>
  <c r="N1436" i="16" s="1"/>
  <c r="O1436" i="16"/>
  <c r="K1464" i="16"/>
  <c r="N1464" i="16" s="1"/>
  <c r="O1464" i="16"/>
  <c r="K1664" i="16"/>
  <c r="N1664" i="16" s="1"/>
  <c r="O1664" i="16"/>
  <c r="K2040" i="16"/>
  <c r="N2040" i="16" s="1"/>
  <c r="O2040" i="16"/>
  <c r="O1509" i="16"/>
  <c r="K1509" i="16"/>
  <c r="N1509" i="16" s="1"/>
  <c r="O1594" i="16"/>
  <c r="K1594" i="16"/>
  <c r="N1594" i="16" s="1"/>
  <c r="K1887" i="16"/>
  <c r="N1887" i="16" s="1"/>
  <c r="O1887" i="16"/>
  <c r="K1514" i="16"/>
  <c r="N1514" i="16" s="1"/>
  <c r="O1514" i="16"/>
  <c r="K1623" i="16"/>
  <c r="N1623" i="16" s="1"/>
  <c r="O1623" i="16"/>
  <c r="O1783" i="16"/>
  <c r="K1783" i="16"/>
  <c r="N1783" i="16" s="1"/>
  <c r="O1485" i="16"/>
  <c r="K1485" i="16"/>
  <c r="N1485" i="16" s="1"/>
  <c r="K1552" i="16"/>
  <c r="N1552" i="16" s="1"/>
  <c r="O1552" i="16"/>
  <c r="O1756" i="16"/>
  <c r="K1756" i="16"/>
  <c r="N1756" i="16" s="1"/>
  <c r="K1752" i="16"/>
  <c r="N1752" i="16" s="1"/>
  <c r="O1752" i="16"/>
  <c r="O1544" i="16"/>
  <c r="K1544" i="16"/>
  <c r="N1544" i="16" s="1"/>
  <c r="K1629" i="16"/>
  <c r="N1629" i="16" s="1"/>
  <c r="O1629" i="16"/>
  <c r="O1723" i="16"/>
  <c r="K1723" i="16"/>
  <c r="N1723" i="16" s="1"/>
  <c r="N1854" i="16"/>
  <c r="O1885" i="16"/>
  <c r="K1885" i="16"/>
  <c r="N1885" i="16" s="1"/>
  <c r="O3359" i="16"/>
  <c r="K3359" i="16"/>
  <c r="N3359" i="16" s="1"/>
  <c r="K352" i="16"/>
  <c r="N352" i="16" s="1"/>
  <c r="O352" i="16"/>
  <c r="O1662" i="16"/>
  <c r="K1662" i="16"/>
  <c r="K2707" i="16"/>
  <c r="N2707" i="16" s="1"/>
  <c r="O2707" i="16"/>
  <c r="K154" i="16"/>
  <c r="N154" i="16" s="1"/>
  <c r="O154" i="16"/>
  <c r="O1563" i="16"/>
  <c r="K1563" i="16"/>
  <c r="N1563" i="16" s="1"/>
  <c r="K2122" i="16"/>
  <c r="N2122" i="16" s="1"/>
  <c r="O2122" i="16"/>
  <c r="O3356" i="16"/>
  <c r="K3356" i="16"/>
  <c r="N3356" i="16" s="1"/>
  <c r="K1745" i="16"/>
  <c r="N1745" i="16" s="1"/>
  <c r="O1745" i="16"/>
  <c r="K2445" i="16"/>
  <c r="N2445" i="16" s="1"/>
  <c r="O2445" i="16"/>
  <c r="K549" i="16"/>
  <c r="N549" i="16" s="1"/>
  <c r="O549" i="16"/>
  <c r="K1683" i="16"/>
  <c r="N1683" i="16" s="1"/>
  <c r="O1683" i="16"/>
  <c r="O866" i="16"/>
  <c r="K866" i="16"/>
  <c r="N866" i="16" s="1"/>
  <c r="K28" i="16"/>
  <c r="N28" i="16" s="1"/>
  <c r="O28" i="16"/>
  <c r="N846" i="16"/>
  <c r="K1023" i="16"/>
  <c r="N1023" i="16" s="1"/>
  <c r="O1023" i="16"/>
  <c r="K1044" i="16"/>
  <c r="N1044" i="16" s="1"/>
  <c r="O1044" i="16"/>
  <c r="K1351" i="16"/>
  <c r="N1351" i="16" s="1"/>
  <c r="O1351" i="16"/>
  <c r="N1099" i="16"/>
  <c r="K1281" i="16"/>
  <c r="N1281" i="16" s="1"/>
  <c r="O1281" i="16"/>
  <c r="K1383" i="16"/>
  <c r="O1383" i="16"/>
  <c r="N1778" i="16"/>
  <c r="O1899" i="16"/>
  <c r="K1899" i="16"/>
  <c r="N1899" i="16" s="1"/>
  <c r="N2207" i="16"/>
  <c r="K2034" i="16"/>
  <c r="N2034" i="16" s="1"/>
  <c r="O2034" i="16"/>
  <c r="K2341" i="16"/>
  <c r="N2341" i="16" s="1"/>
  <c r="O2341" i="16"/>
  <c r="O2802" i="16"/>
  <c r="K2802" i="16"/>
  <c r="N2802" i="16" s="1"/>
  <c r="K2678" i="16"/>
  <c r="N2678" i="16" s="1"/>
  <c r="O2678" i="16"/>
  <c r="K2604" i="16"/>
  <c r="N2604" i="16" s="1"/>
  <c r="O2604" i="16"/>
  <c r="K3153" i="16"/>
  <c r="N3153" i="16" s="1"/>
  <c r="O3153" i="16"/>
  <c r="O3354" i="16"/>
  <c r="K3354" i="16"/>
  <c r="N3354" i="16" s="1"/>
  <c r="N3819" i="16"/>
  <c r="K3627" i="16"/>
  <c r="N3627" i="16" s="1"/>
  <c r="O3627" i="16"/>
  <c r="O4812" i="16"/>
  <c r="K4812" i="16"/>
  <c r="N4812" i="16" s="1"/>
  <c r="K4749" i="16"/>
  <c r="N4749" i="16" s="1"/>
  <c r="O4749" i="16"/>
  <c r="O4255" i="16"/>
  <c r="K4255" i="16"/>
  <c r="N4255" i="16" s="1"/>
  <c r="O3946" i="16"/>
  <c r="K3946" i="16"/>
  <c r="N3946" i="16" s="1"/>
  <c r="K2500" i="16"/>
  <c r="N2500" i="16" s="1"/>
  <c r="O2500" i="16"/>
  <c r="O4828" i="16"/>
  <c r="K4828" i="16"/>
  <c r="K4827" i="16" s="1"/>
  <c r="N4827" i="16" s="1"/>
  <c r="O3734" i="16"/>
  <c r="K3734" i="16"/>
  <c r="N3734" i="16" s="1"/>
  <c r="K4662" i="16"/>
  <c r="N4662" i="16" s="1"/>
  <c r="O4662" i="16"/>
  <c r="K3967" i="16"/>
  <c r="N3967" i="16" s="1"/>
  <c r="O3967" i="16"/>
  <c r="K4044" i="16"/>
  <c r="O4044" i="16"/>
  <c r="K4558" i="16"/>
  <c r="O4558" i="16"/>
  <c r="O4468" i="16"/>
  <c r="K4468" i="16"/>
  <c r="K4528" i="16"/>
  <c r="O4528" i="16"/>
  <c r="O4539" i="16"/>
  <c r="K4539" i="16"/>
  <c r="N4539" i="16" s="1"/>
  <c r="K3978" i="16"/>
  <c r="N3978" i="16" s="1"/>
  <c r="O3978" i="16"/>
  <c r="O4906" i="16"/>
  <c r="K4906" i="16"/>
  <c r="N4906" i="16" s="1"/>
  <c r="K4115" i="16"/>
  <c r="O4115" i="16"/>
  <c r="K4569" i="16"/>
  <c r="N4569" i="16" s="1"/>
  <c r="O4569" i="16"/>
  <c r="O2377" i="16"/>
  <c r="K2377" i="16"/>
  <c r="N2377" i="16" s="1"/>
  <c r="O4325" i="16"/>
  <c r="K4325" i="16"/>
  <c r="N4325" i="16" s="1"/>
  <c r="O4594" i="16"/>
  <c r="K4594" i="16"/>
  <c r="N4594" i="16" s="1"/>
  <c r="K4743" i="16"/>
  <c r="N4743" i="16" s="1"/>
  <c r="O4743" i="16"/>
  <c r="O4850" i="16"/>
  <c r="K4850" i="16"/>
  <c r="N4850" i="16" s="1"/>
  <c r="K3959" i="16"/>
  <c r="O3959" i="16"/>
  <c r="K4601" i="16"/>
  <c r="N4601" i="16" s="1"/>
  <c r="O4601" i="16"/>
  <c r="O1368" i="16"/>
  <c r="K1368" i="16"/>
  <c r="N1368" i="16" s="1"/>
  <c r="K1077" i="16"/>
  <c r="N1077" i="16" s="1"/>
  <c r="O1077" i="16"/>
  <c r="O4574" i="16"/>
  <c r="K4574" i="16"/>
  <c r="K1136" i="16"/>
  <c r="N1136" i="16" s="1"/>
  <c r="O1136" i="16"/>
  <c r="K4137" i="16"/>
  <c r="N4137" i="16" s="1"/>
  <c r="O4137" i="16"/>
  <c r="K1421" i="16"/>
  <c r="N1421" i="16" s="1"/>
  <c r="O1421" i="16"/>
  <c r="O4563" i="16"/>
  <c r="K4563" i="16"/>
  <c r="N4563" i="16" s="1"/>
  <c r="O4127" i="16"/>
  <c r="K4127" i="16"/>
  <c r="N4127" i="16" s="1"/>
  <c r="O4389" i="16"/>
  <c r="K4389" i="16"/>
  <c r="N4389" i="16" s="1"/>
  <c r="O3229" i="16"/>
  <c r="K3229" i="16"/>
  <c r="N3229" i="16" s="1"/>
  <c r="O2968" i="16"/>
  <c r="K2968" i="16"/>
  <c r="N2968" i="16" s="1"/>
  <c r="K3338" i="16"/>
  <c r="N3338" i="16" s="1"/>
  <c r="O3338" i="16"/>
  <c r="K2415" i="16"/>
  <c r="N2415" i="16" s="1"/>
  <c r="O2415" i="16"/>
  <c r="K2578" i="16"/>
  <c r="N2578" i="16" s="1"/>
  <c r="O2578" i="16"/>
  <c r="O1734" i="16"/>
  <c r="K1734" i="16"/>
  <c r="N1734" i="16" s="1"/>
  <c r="K2656" i="16"/>
  <c r="N2656" i="16" s="1"/>
  <c r="O2656" i="16"/>
  <c r="K1158" i="16"/>
  <c r="N1158" i="16" s="1"/>
  <c r="O1158" i="16"/>
  <c r="K858" i="16"/>
  <c r="N858" i="16" s="1"/>
  <c r="O858" i="16"/>
  <c r="K257" i="16"/>
  <c r="N257" i="16" s="1"/>
  <c r="O257" i="16"/>
  <c r="K127" i="16"/>
  <c r="N127" i="16" s="1"/>
  <c r="O127" i="16"/>
  <c r="K3155" i="16"/>
  <c r="N3155" i="16" s="1"/>
  <c r="O3155" i="16"/>
  <c r="K2740" i="16"/>
  <c r="N2740" i="16" s="1"/>
  <c r="O2740" i="16"/>
  <c r="O2314" i="16"/>
  <c r="K2314" i="16"/>
  <c r="O2246" i="16"/>
  <c r="K2246" i="16"/>
  <c r="N2246" i="16" s="1"/>
  <c r="O2096" i="16"/>
  <c r="K2096" i="16"/>
  <c r="N2096" i="16" s="1"/>
  <c r="K2021" i="16"/>
  <c r="N2021" i="16" s="1"/>
  <c r="O2021" i="16"/>
  <c r="K1263" i="16"/>
  <c r="N1263" i="16" s="1"/>
  <c r="O1263" i="16"/>
  <c r="O783" i="16"/>
  <c r="K783" i="16"/>
  <c r="N783" i="16" s="1"/>
  <c r="K480" i="16"/>
  <c r="N480" i="16" s="1"/>
  <c r="O480" i="16"/>
  <c r="K340" i="16"/>
  <c r="N340" i="16" s="1"/>
  <c r="O340" i="16"/>
  <c r="K4118" i="16"/>
  <c r="N4118" i="16" s="1"/>
  <c r="O4118" i="16"/>
  <c r="O3362" i="16"/>
  <c r="K3362" i="16"/>
  <c r="N3362" i="16" s="1"/>
  <c r="K3193" i="16"/>
  <c r="N3193" i="16" s="1"/>
  <c r="O3193" i="16"/>
  <c r="K2785" i="16"/>
  <c r="N2785" i="16" s="1"/>
  <c r="O2785" i="16"/>
  <c r="K2709" i="16"/>
  <c r="N2709" i="16" s="1"/>
  <c r="O2709" i="16"/>
  <c r="K2694" i="16"/>
  <c r="N2694" i="16" s="1"/>
  <c r="O2694" i="16"/>
  <c r="O1801" i="16"/>
  <c r="K1801" i="16"/>
  <c r="N1801" i="16" s="1"/>
  <c r="O1702" i="16"/>
  <c r="K1702" i="16"/>
  <c r="N1702" i="16" s="1"/>
  <c r="K1359" i="16"/>
  <c r="N1359" i="16" s="1"/>
  <c r="O1359" i="16"/>
  <c r="K1312" i="16"/>
  <c r="N1312" i="16" s="1"/>
  <c r="O1312" i="16"/>
  <c r="K806" i="16"/>
  <c r="N806" i="16" s="1"/>
  <c r="O806" i="16"/>
  <c r="O194" i="16"/>
  <c r="K194" i="16"/>
  <c r="N194" i="16" s="1"/>
  <c r="O152" i="16"/>
  <c r="K152" i="16"/>
  <c r="N152" i="16" s="1"/>
  <c r="O3347" i="16"/>
  <c r="K3347" i="16"/>
  <c r="N3347" i="16" s="1"/>
  <c r="K3178" i="16"/>
  <c r="N3178" i="16" s="1"/>
  <c r="O3178" i="16"/>
  <c r="K2770" i="16"/>
  <c r="N2770" i="16" s="1"/>
  <c r="O2770" i="16"/>
  <c r="O2635" i="16"/>
  <c r="K2635" i="16"/>
  <c r="O2570" i="16"/>
  <c r="K2570" i="16"/>
  <c r="N2570" i="16" s="1"/>
  <c r="O1786" i="16"/>
  <c r="K1786" i="16"/>
  <c r="O1677" i="16"/>
  <c r="K1677" i="16"/>
  <c r="N1677" i="16" s="1"/>
  <c r="O1345" i="16"/>
  <c r="K1345" i="16"/>
  <c r="N1345" i="16" s="1"/>
  <c r="O1303" i="16"/>
  <c r="K1303" i="16"/>
  <c r="N1303" i="16" s="1"/>
  <c r="K801" i="16"/>
  <c r="N801" i="16" s="1"/>
  <c r="O801" i="16"/>
  <c r="K189" i="16"/>
  <c r="N189" i="16" s="1"/>
  <c r="O189" i="16"/>
  <c r="K114" i="16"/>
  <c r="N114" i="16" s="1"/>
  <c r="O114" i="16"/>
  <c r="O4273" i="16"/>
  <c r="K4273" i="16"/>
  <c r="O4119" i="16"/>
  <c r="K4119" i="16"/>
  <c r="N4119" i="16" s="1"/>
  <c r="K3915" i="16"/>
  <c r="O3915" i="16"/>
  <c r="K3102" i="16"/>
  <c r="N3102" i="16" s="1"/>
  <c r="O3102" i="16"/>
  <c r="K2889" i="16"/>
  <c r="N2889" i="16" s="1"/>
  <c r="O2889" i="16"/>
  <c r="K2857" i="16"/>
  <c r="N2857" i="16" s="1"/>
  <c r="O2857" i="16"/>
  <c r="O2268" i="16"/>
  <c r="K2268" i="16"/>
  <c r="N2268" i="16" s="1"/>
  <c r="O1886" i="16"/>
  <c r="K1886" i="16"/>
  <c r="N1886" i="16" s="1"/>
  <c r="K2101" i="16"/>
  <c r="N2101" i="16" s="1"/>
  <c r="O2101" i="16"/>
  <c r="K1403" i="16"/>
  <c r="N1403" i="16" s="1"/>
  <c r="O1403" i="16"/>
  <c r="K1385" i="16"/>
  <c r="N1385" i="16" s="1"/>
  <c r="O1385" i="16"/>
  <c r="O878" i="16"/>
  <c r="K878" i="16"/>
  <c r="N878" i="16" s="1"/>
  <c r="K222" i="16"/>
  <c r="N222" i="16" s="1"/>
  <c r="O222" i="16"/>
  <c r="K202" i="16"/>
  <c r="N202" i="16" s="1"/>
  <c r="O202" i="16"/>
  <c r="O4074" i="16"/>
  <c r="K4074" i="16"/>
  <c r="N4074" i="16" s="1"/>
  <c r="K3097" i="16"/>
  <c r="O3097" i="16"/>
  <c r="K2877" i="16"/>
  <c r="N2877" i="16" s="1"/>
  <c r="O2877" i="16"/>
  <c r="K3345" i="16"/>
  <c r="N3345" i="16" s="1"/>
  <c r="O3345" i="16"/>
  <c r="K2219" i="16"/>
  <c r="N2219" i="16" s="1"/>
  <c r="O2219" i="16"/>
  <c r="O1841" i="16"/>
  <c r="K1841" i="16"/>
  <c r="N1841" i="16" s="1"/>
  <c r="K2025" i="16"/>
  <c r="N2025" i="16" s="1"/>
  <c r="O2025" i="16"/>
  <c r="K1336" i="16"/>
  <c r="N1336" i="16" s="1"/>
  <c r="O1336" i="16"/>
  <c r="O1376" i="16"/>
  <c r="K1376" i="16"/>
  <c r="N1376" i="16" s="1"/>
  <c r="O857" i="16"/>
  <c r="K857" i="16"/>
  <c r="N857" i="16" s="1"/>
  <c r="K213" i="16"/>
  <c r="N213" i="16" s="1"/>
  <c r="O213" i="16"/>
  <c r="K163" i="16"/>
  <c r="N163" i="16" s="1"/>
  <c r="O163" i="16"/>
  <c r="O4068" i="16"/>
  <c r="K4068" i="16"/>
  <c r="N4068" i="16" s="1"/>
  <c r="K3840" i="16"/>
  <c r="N3840" i="16" s="1"/>
  <c r="O3840" i="16"/>
  <c r="K3061" i="16"/>
  <c r="N3061" i="16" s="1"/>
  <c r="O3061" i="16"/>
  <c r="K2871" i="16"/>
  <c r="N2871" i="16" s="1"/>
  <c r="O2871" i="16"/>
  <c r="K3031" i="16"/>
  <c r="N3031" i="16" s="1"/>
  <c r="O3031" i="16"/>
  <c r="O2200" i="16"/>
  <c r="K2200" i="16"/>
  <c r="N2200" i="16" s="1"/>
  <c r="K1826" i="16"/>
  <c r="N1826" i="16" s="1"/>
  <c r="O1826" i="16"/>
  <c r="O1892" i="16"/>
  <c r="K1892" i="16"/>
  <c r="O1273" i="16"/>
  <c r="K1273" i="16"/>
  <c r="N1273" i="16" s="1"/>
  <c r="K1356" i="16"/>
  <c r="N1356" i="16" s="1"/>
  <c r="O1356" i="16"/>
  <c r="K852" i="16"/>
  <c r="N852" i="16" s="1"/>
  <c r="O852" i="16"/>
  <c r="O204" i="16"/>
  <c r="K204" i="16"/>
  <c r="N204" i="16" s="1"/>
  <c r="K132" i="16"/>
  <c r="N132" i="16" s="1"/>
  <c r="O132" i="16"/>
  <c r="K3245" i="16"/>
  <c r="O3245" i="16"/>
  <c r="O3048" i="16"/>
  <c r="K3048" i="16"/>
  <c r="N3048" i="16" s="1"/>
  <c r="O2892" i="16"/>
  <c r="K2892" i="16"/>
  <c r="N2892" i="16" s="1"/>
  <c r="K2812" i="16"/>
  <c r="N2812" i="16" s="1"/>
  <c r="O2812" i="16"/>
  <c r="K1999" i="16"/>
  <c r="O1999" i="16"/>
  <c r="K1986" i="16"/>
  <c r="N1986" i="16" s="1"/>
  <c r="O1986" i="16"/>
  <c r="K1686" i="16"/>
  <c r="N1686" i="16" s="1"/>
  <c r="O1686" i="16"/>
  <c r="O1572" i="16"/>
  <c r="K1572" i="16"/>
  <c r="N1572" i="16" s="1"/>
  <c r="K1194" i="16"/>
  <c r="N1194" i="16" s="1"/>
  <c r="O1194" i="16"/>
  <c r="K325" i="16"/>
  <c r="N325" i="16" s="1"/>
  <c r="O325" i="16"/>
  <c r="K497" i="16"/>
  <c r="N497" i="16" s="1"/>
  <c r="O497" i="16"/>
  <c r="K210" i="16"/>
  <c r="N210" i="16" s="1"/>
  <c r="O210" i="16"/>
  <c r="K3851" i="16"/>
  <c r="N3851" i="16" s="1"/>
  <c r="O3851" i="16"/>
  <c r="K4016" i="16"/>
  <c r="N4016" i="16" s="1"/>
  <c r="O4016" i="16"/>
  <c r="K3126" i="16"/>
  <c r="N3126" i="16" s="1"/>
  <c r="O3126" i="16"/>
  <c r="K2638" i="16"/>
  <c r="N2638" i="16" s="1"/>
  <c r="O2638" i="16"/>
  <c r="K2474" i="16"/>
  <c r="O2474" i="16"/>
  <c r="K2418" i="16"/>
  <c r="N2418" i="16" s="1"/>
  <c r="O2418" i="16"/>
  <c r="K2330" i="16"/>
  <c r="N2330" i="16" s="1"/>
  <c r="O2330" i="16"/>
  <c r="O1457" i="16"/>
  <c r="K1457" i="16"/>
  <c r="N1457" i="16" s="1"/>
  <c r="O1212" i="16"/>
  <c r="K1212" i="16"/>
  <c r="N1212" i="16" s="1"/>
  <c r="K1208" i="16"/>
  <c r="N1208" i="16" s="1"/>
  <c r="O1208" i="16"/>
  <c r="K698" i="16"/>
  <c r="N698" i="16" s="1"/>
  <c r="O698" i="16"/>
  <c r="K177" i="16"/>
  <c r="N177" i="16" s="1"/>
  <c r="O177" i="16"/>
  <c r="K563" i="16"/>
  <c r="N563" i="16" s="1"/>
  <c r="O563" i="16"/>
  <c r="K4051" i="16"/>
  <c r="N4051" i="16" s="1"/>
  <c r="O4051" i="16"/>
  <c r="O4004" i="16"/>
  <c r="K4004" i="16"/>
  <c r="N4004" i="16" s="1"/>
  <c r="K2961" i="16"/>
  <c r="N2961" i="16" s="1"/>
  <c r="O2961" i="16"/>
  <c r="K2821" i="16"/>
  <c r="N2821" i="16" s="1"/>
  <c r="O2821" i="16"/>
  <c r="K2973" i="16"/>
  <c r="N2973" i="16" s="1"/>
  <c r="O2973" i="16"/>
  <c r="K2504" i="16"/>
  <c r="N2504" i="16" s="1"/>
  <c r="O2504" i="16"/>
  <c r="O2427" i="16"/>
  <c r="K2427" i="16"/>
  <c r="N2427" i="16" s="1"/>
  <c r="K1245" i="16"/>
  <c r="N1245" i="16" s="1"/>
  <c r="O1245" i="16"/>
  <c r="K1313" i="16"/>
  <c r="N1313" i="16" s="1"/>
  <c r="O1313" i="16"/>
  <c r="K807" i="16"/>
  <c r="N807" i="16" s="1"/>
  <c r="O807" i="16"/>
  <c r="K1052" i="16"/>
  <c r="N1052" i="16" s="1"/>
  <c r="O1052" i="16"/>
  <c r="O71" i="16"/>
  <c r="K71" i="16"/>
  <c r="N71" i="16" s="1"/>
  <c r="K3982" i="16"/>
  <c r="N3982" i="16" s="1"/>
  <c r="O3982" i="16"/>
  <c r="K3925" i="16"/>
  <c r="N3925" i="16" s="1"/>
  <c r="O3925" i="16"/>
  <c r="O3057" i="16"/>
  <c r="K3057" i="16"/>
  <c r="N3057" i="16" s="1"/>
  <c r="O3215" i="16"/>
  <c r="K3215" i="16"/>
  <c r="N3215" i="16" s="1"/>
  <c r="K2818" i="16"/>
  <c r="O2818" i="16"/>
  <c r="K2253" i="16"/>
  <c r="O2253" i="16"/>
  <c r="O1978" i="16"/>
  <c r="K1978" i="16"/>
  <c r="N1978" i="16" s="1"/>
  <c r="K1862" i="16"/>
  <c r="N1862" i="16" s="1"/>
  <c r="O1862" i="16"/>
  <c r="K1689" i="16"/>
  <c r="N1689" i="16" s="1"/>
  <c r="O1689" i="16"/>
  <c r="O1400" i="16"/>
  <c r="K1400" i="16"/>
  <c r="N1400" i="16" s="1"/>
  <c r="O873" i="16"/>
  <c r="K873" i="16"/>
  <c r="N873" i="16" s="1"/>
  <c r="O1199" i="16"/>
  <c r="K1199" i="16"/>
  <c r="N1199" i="16" s="1"/>
  <c r="O588" i="16"/>
  <c r="K588" i="16"/>
  <c r="N588" i="16" s="1"/>
  <c r="O162" i="16"/>
  <c r="K162" i="16"/>
  <c r="N162" i="16" s="1"/>
  <c r="O131" i="16"/>
  <c r="K131" i="16"/>
  <c r="N131" i="16" s="1"/>
  <c r="O443" i="16"/>
  <c r="K443" i="16"/>
  <c r="N443" i="16" s="1"/>
  <c r="K196" i="16"/>
  <c r="N196" i="16" s="1"/>
  <c r="O196" i="16"/>
  <c r="K238" i="16"/>
  <c r="N238" i="16" s="1"/>
  <c r="O238" i="16"/>
  <c r="O591" i="16"/>
  <c r="K591" i="16"/>
  <c r="N591" i="16" s="1"/>
  <c r="K1014" i="16"/>
  <c r="N1014" i="16" s="1"/>
  <c r="O1014" i="16"/>
  <c r="N102" i="16"/>
  <c r="K306" i="16"/>
  <c r="N306" i="16" s="1"/>
  <c r="O306" i="16"/>
  <c r="K399" i="16"/>
  <c r="N399" i="16" s="1"/>
  <c r="O399" i="16"/>
  <c r="N453" i="16"/>
  <c r="K554" i="16"/>
  <c r="N554" i="16" s="1"/>
  <c r="O554" i="16"/>
  <c r="K54" i="16"/>
  <c r="N54" i="16" s="1"/>
  <c r="O54" i="16"/>
  <c r="O270" i="16"/>
  <c r="K270" i="16"/>
  <c r="N270" i="16" s="1"/>
  <c r="O550" i="16"/>
  <c r="K550" i="16"/>
  <c r="N550" i="16" s="1"/>
  <c r="K158" i="16"/>
  <c r="N158" i="16" s="1"/>
  <c r="O158" i="16"/>
  <c r="O410" i="16"/>
  <c r="K410" i="16"/>
  <c r="N410" i="16" s="1"/>
  <c r="O579" i="16"/>
  <c r="K579" i="16"/>
  <c r="N579" i="16" s="1"/>
  <c r="O45" i="16"/>
  <c r="K45" i="16"/>
  <c r="K331" i="16"/>
  <c r="N331" i="16" s="1"/>
  <c r="O331" i="16"/>
  <c r="K133" i="16"/>
  <c r="N133" i="16" s="1"/>
  <c r="O133" i="16"/>
  <c r="O217" i="16"/>
  <c r="K217" i="16"/>
  <c r="N217" i="16" s="1"/>
  <c r="N396" i="16"/>
  <c r="O565" i="16"/>
  <c r="K565" i="16"/>
  <c r="N565" i="16" s="1"/>
  <c r="O908" i="16"/>
  <c r="K908" i="16"/>
  <c r="N908" i="16" s="1"/>
  <c r="K314" i="16"/>
  <c r="N314" i="16" s="1"/>
  <c r="O314" i="16"/>
  <c r="K493" i="16"/>
  <c r="N493" i="16" s="1"/>
  <c r="O493" i="16"/>
  <c r="O594" i="16"/>
  <c r="K594" i="16"/>
  <c r="N594" i="16" s="1"/>
  <c r="O815" i="16"/>
  <c r="K815" i="16"/>
  <c r="N815" i="16" s="1"/>
  <c r="N651" i="16"/>
  <c r="K52" i="16"/>
  <c r="N52" i="16" s="1"/>
  <c r="O52" i="16"/>
  <c r="K509" i="16"/>
  <c r="N509" i="16" s="1"/>
  <c r="O509" i="16"/>
  <c r="N614" i="16"/>
  <c r="K263" i="16"/>
  <c r="N263" i="16" s="1"/>
  <c r="O263" i="16"/>
  <c r="K475" i="16"/>
  <c r="N475" i="16" s="1"/>
  <c r="O475" i="16"/>
  <c r="K652" i="16"/>
  <c r="N652" i="16" s="1"/>
  <c r="O652" i="16"/>
  <c r="N819" i="16"/>
  <c r="K1452" i="16"/>
  <c r="N1452" i="16" s="1"/>
  <c r="O1452" i="16"/>
  <c r="K862" i="16"/>
  <c r="N862" i="16" s="1"/>
  <c r="O862" i="16"/>
  <c r="N957" i="16"/>
  <c r="O742" i="16"/>
  <c r="K742" i="16"/>
  <c r="N742" i="16" s="1"/>
  <c r="K842" i="16"/>
  <c r="N842" i="16" s="1"/>
  <c r="O842" i="16"/>
  <c r="O731" i="16"/>
  <c r="K731" i="16"/>
  <c r="N731" i="16" s="1"/>
  <c r="O953" i="16"/>
  <c r="K953" i="16"/>
  <c r="N953" i="16" s="1"/>
  <c r="K1074" i="16"/>
  <c r="N1074" i="16" s="1"/>
  <c r="O1074" i="16"/>
  <c r="O808" i="16"/>
  <c r="K808" i="16"/>
  <c r="N808" i="16" s="1"/>
  <c r="N803" i="16"/>
  <c r="K874" i="16"/>
  <c r="N874" i="16" s="1"/>
  <c r="O874" i="16"/>
  <c r="O1050" i="16"/>
  <c r="K1050" i="16"/>
  <c r="N1050" i="16" s="1"/>
  <c r="K1528" i="16"/>
  <c r="N1528" i="16" s="1"/>
  <c r="O1528" i="16"/>
  <c r="K809" i="16"/>
  <c r="N809" i="16" s="1"/>
  <c r="O809" i="16"/>
  <c r="O1213" i="16"/>
  <c r="K1213" i="16"/>
  <c r="N1213" i="16" s="1"/>
  <c r="O1427" i="16"/>
  <c r="K1427" i="16"/>
  <c r="N1427" i="16" s="1"/>
  <c r="N1409" i="16"/>
  <c r="O1090" i="16"/>
  <c r="K1090" i="16"/>
  <c r="O1171" i="16"/>
  <c r="K1171" i="16"/>
  <c r="N1171" i="16" s="1"/>
  <c r="O1075" i="16"/>
  <c r="K1075" i="16"/>
  <c r="N1075" i="16" s="1"/>
  <c r="N1256" i="16"/>
  <c r="O1338" i="16"/>
  <c r="K1338" i="16"/>
  <c r="N1338" i="16" s="1"/>
  <c r="O1186" i="16"/>
  <c r="K1186" i="16"/>
  <c r="N1186" i="16" s="1"/>
  <c r="O1191" i="16"/>
  <c r="K1191" i="16"/>
  <c r="O1353" i="16"/>
  <c r="K1353" i="16"/>
  <c r="N1353" i="16" s="1"/>
  <c r="O1358" i="16"/>
  <c r="K1358" i="16"/>
  <c r="N1358" i="16" s="1"/>
  <c r="O1454" i="16"/>
  <c r="K1454" i="16"/>
  <c r="N1454" i="16" s="1"/>
  <c r="N1211" i="16"/>
  <c r="O1123" i="16"/>
  <c r="K1123" i="16"/>
  <c r="N1123" i="16" s="1"/>
  <c r="K1307" i="16"/>
  <c r="N1307" i="16" s="1"/>
  <c r="O1307" i="16"/>
  <c r="K1440" i="16"/>
  <c r="N1440" i="16" s="1"/>
  <c r="O1440" i="16"/>
  <c r="O1565" i="16"/>
  <c r="K1565" i="16"/>
  <c r="N1565" i="16" s="1"/>
  <c r="K1679" i="16"/>
  <c r="N1679" i="16" s="1"/>
  <c r="O1679" i="16"/>
  <c r="K1788" i="16"/>
  <c r="N1788" i="16" s="1"/>
  <c r="O1788" i="16"/>
  <c r="N1518" i="16"/>
  <c r="K1896" i="16"/>
  <c r="N1896" i="16" s="1"/>
  <c r="O1896" i="16"/>
  <c r="O1632" i="16"/>
  <c r="K1632" i="16"/>
  <c r="N1632" i="16" s="1"/>
  <c r="O1700" i="16"/>
  <c r="K1700" i="16"/>
  <c r="N1700" i="16" s="1"/>
  <c r="O2191" i="16"/>
  <c r="K2191" i="16"/>
  <c r="N2191" i="16" s="1"/>
  <c r="N1490" i="16"/>
  <c r="K1571" i="16"/>
  <c r="N1571" i="16" s="1"/>
  <c r="O1571" i="16"/>
  <c r="N1655" i="16"/>
  <c r="K2011" i="16"/>
  <c r="N2011" i="16" s="1"/>
  <c r="O2011" i="16"/>
  <c r="O2355" i="16"/>
  <c r="K2355" i="16"/>
  <c r="N2355" i="16" s="1"/>
  <c r="N1810" i="16"/>
  <c r="O1553" i="16"/>
  <c r="K1553" i="16"/>
  <c r="N1553" i="16" s="1"/>
  <c r="K1867" i="16"/>
  <c r="N1867" i="16" s="1"/>
  <c r="O1867" i="16"/>
  <c r="K912" i="16"/>
  <c r="N912" i="16" s="1"/>
  <c r="O912" i="16"/>
  <c r="K1875" i="16"/>
  <c r="N1875" i="16" s="1"/>
  <c r="O1875" i="16"/>
  <c r="O3948" i="16"/>
  <c r="K3948" i="16"/>
  <c r="N3948" i="16" s="1"/>
  <c r="K1288" i="16"/>
  <c r="N1288" i="16" s="1"/>
  <c r="O1288" i="16"/>
  <c r="O2503" i="16"/>
  <c r="K2503" i="16"/>
  <c r="N2503" i="16" s="1"/>
  <c r="K3317" i="16"/>
  <c r="N3317" i="16" s="1"/>
  <c r="O3317" i="16"/>
  <c r="O735" i="16"/>
  <c r="K735" i="16"/>
  <c r="K726" i="16"/>
  <c r="N726" i="16" s="1"/>
  <c r="O726" i="16"/>
  <c r="K2212" i="16"/>
  <c r="N2212" i="16" s="1"/>
  <c r="O2212" i="16"/>
  <c r="K577" i="16"/>
  <c r="N577" i="16" s="1"/>
  <c r="O577" i="16"/>
  <c r="O2448" i="16"/>
  <c r="K2448" i="16"/>
  <c r="N2448" i="16" s="1"/>
  <c r="K2806" i="16"/>
  <c r="N2806" i="16" s="1"/>
  <c r="O2806" i="16"/>
  <c r="O786" i="16"/>
  <c r="K786" i="16"/>
  <c r="N786" i="16" s="1"/>
  <c r="K615" i="16"/>
  <c r="N615" i="16" s="1"/>
  <c r="O615" i="16"/>
  <c r="O790" i="16"/>
  <c r="K790" i="16"/>
  <c r="N790" i="16" s="1"/>
  <c r="O182" i="16"/>
  <c r="K182" i="16"/>
  <c r="N182" i="16" s="1"/>
  <c r="O661" i="16"/>
  <c r="K661" i="16"/>
  <c r="N661" i="16" s="1"/>
  <c r="O749" i="16"/>
  <c r="K749" i="16"/>
  <c r="N749" i="16" s="1"/>
  <c r="O877" i="16"/>
  <c r="K877" i="16"/>
  <c r="N877" i="16" s="1"/>
  <c r="O896" i="16"/>
  <c r="K896" i="16"/>
  <c r="O1266" i="16"/>
  <c r="K1266" i="16"/>
  <c r="N1266" i="16" s="1"/>
  <c r="K1131" i="16"/>
  <c r="N1131" i="16" s="1"/>
  <c r="O1131" i="16"/>
  <c r="N1244" i="16"/>
  <c r="N2483" i="16"/>
  <c r="N2869" i="16"/>
  <c r="K2948" i="16"/>
  <c r="N2948" i="16" s="1"/>
  <c r="O2948" i="16"/>
  <c r="K3046" i="16"/>
  <c r="N3046" i="16" s="1"/>
  <c r="O3046" i="16"/>
  <c r="O3062" i="16"/>
  <c r="K3062" i="16"/>
  <c r="N3062" i="16" s="1"/>
  <c r="N4048" i="16"/>
  <c r="K4104" i="16"/>
  <c r="N4104" i="16" s="1"/>
  <c r="O4104" i="16"/>
  <c r="N4146" i="16"/>
  <c r="O4591" i="16"/>
  <c r="K4591" i="16"/>
  <c r="N4591" i="16" s="1"/>
  <c r="N4558" i="16"/>
  <c r="O4123" i="16"/>
  <c r="K4123" i="16"/>
  <c r="N4123" i="16" s="1"/>
  <c r="K4463" i="16"/>
  <c r="N4463" i="16" s="1"/>
  <c r="O4463" i="16"/>
  <c r="K4322" i="16"/>
  <c r="O4322" i="16"/>
  <c r="K4014" i="16"/>
  <c r="N4014" i="16" s="1"/>
  <c r="O4014" i="16"/>
  <c r="K3765" i="16"/>
  <c r="N3765" i="16" s="1"/>
  <c r="O3765" i="16"/>
  <c r="K4534" i="16"/>
  <c r="N4534" i="16" s="1"/>
  <c r="O4534" i="16"/>
  <c r="O3976" i="16"/>
  <c r="K3976" i="16"/>
  <c r="N3976" i="16" s="1"/>
  <c r="K4886" i="16"/>
  <c r="N4886" i="16" s="1"/>
  <c r="O4886" i="16"/>
  <c r="K3043" i="16"/>
  <c r="N3043" i="16" s="1"/>
  <c r="O3043" i="16"/>
  <c r="K4729" i="16"/>
  <c r="N4729" i="16" s="1"/>
  <c r="O4729" i="16"/>
  <c r="K4725" i="16"/>
  <c r="N4725" i="16" s="1"/>
  <c r="O4725" i="16"/>
  <c r="O4020" i="16"/>
  <c r="K4020" i="16"/>
  <c r="N4020" i="16" s="1"/>
  <c r="K4413" i="16"/>
  <c r="N4413" i="16" s="1"/>
  <c r="O4413" i="16"/>
  <c r="K798" i="16"/>
  <c r="N798" i="16" s="1"/>
  <c r="O798" i="16"/>
  <c r="K4683" i="16"/>
  <c r="N4683" i="16" s="1"/>
  <c r="O4683" i="16"/>
  <c r="K3105" i="16"/>
  <c r="N3105" i="16" s="1"/>
  <c r="O3105" i="16"/>
  <c r="O4366" i="16"/>
  <c r="K4366" i="16"/>
  <c r="N4366" i="16" s="1"/>
  <c r="K2710" i="16"/>
  <c r="N2710" i="16" s="1"/>
  <c r="O2710" i="16"/>
  <c r="O4654" i="16"/>
  <c r="K4654" i="16"/>
  <c r="N4654" i="16" s="1"/>
  <c r="O4098" i="16"/>
  <c r="K4098" i="16"/>
  <c r="N4098" i="16" s="1"/>
  <c r="O3783" i="16"/>
  <c r="K3783" i="16"/>
  <c r="N3783" i="16" s="1"/>
  <c r="K4739" i="16"/>
  <c r="N4739" i="16" s="1"/>
  <c r="O4739" i="16"/>
  <c r="K3876" i="16"/>
  <c r="N3876" i="16" s="1"/>
  <c r="O3876" i="16"/>
  <c r="K2410" i="16"/>
  <c r="N2410" i="16" s="1"/>
  <c r="O2410" i="16"/>
  <c r="K4905" i="16"/>
  <c r="N4905" i="16" s="1"/>
  <c r="O4905" i="16"/>
  <c r="K3812" i="16"/>
  <c r="N3812" i="16" s="1"/>
  <c r="O3812" i="16"/>
  <c r="O1545" i="16"/>
  <c r="K1545" i="16"/>
  <c r="N1545" i="16" s="1"/>
  <c r="K4606" i="16"/>
  <c r="N4606" i="16" s="1"/>
  <c r="O4606" i="16"/>
  <c r="K4281" i="16"/>
  <c r="N4281" i="16" s="1"/>
  <c r="O4281" i="16"/>
  <c r="K1146" i="16"/>
  <c r="N1146" i="16" s="1"/>
  <c r="O1146" i="16"/>
  <c r="O4842" i="16"/>
  <c r="K4842" i="16"/>
  <c r="K4841" i="16" s="1"/>
  <c r="N4841" i="16" s="1"/>
  <c r="O4250" i="16"/>
  <c r="K4250" i="16"/>
  <c r="O3917" i="16"/>
  <c r="K3917" i="16"/>
  <c r="N3917" i="16" s="1"/>
  <c r="K4834" i="16"/>
  <c r="K4833" i="16" s="1"/>
  <c r="N4833" i="16" s="1"/>
  <c r="O4834" i="16"/>
  <c r="O4244" i="16"/>
  <c r="K4244" i="16"/>
  <c r="N4244" i="16" s="1"/>
  <c r="O3907" i="16"/>
  <c r="K3907" i="16"/>
  <c r="N3907" i="16" s="1"/>
  <c r="K4826" i="16"/>
  <c r="K4825" i="16" s="1"/>
  <c r="N4825" i="16" s="1"/>
  <c r="O4826" i="16"/>
  <c r="O4147" i="16"/>
  <c r="K4147" i="16"/>
  <c r="N4147" i="16" s="1"/>
  <c r="O3821" i="16"/>
  <c r="K3821" i="16"/>
  <c r="N3821" i="16" s="1"/>
  <c r="K4818" i="16"/>
  <c r="N4818" i="16" s="1"/>
  <c r="O4818" i="16"/>
  <c r="K4568" i="16"/>
  <c r="N4568" i="16" s="1"/>
  <c r="O4568" i="16"/>
  <c r="K3781" i="16"/>
  <c r="N3781" i="16" s="1"/>
  <c r="O3781" i="16"/>
  <c r="O4785" i="16"/>
  <c r="K4785" i="16"/>
  <c r="N4785" i="16" s="1"/>
  <c r="K1220" i="16"/>
  <c r="N1220" i="16" s="1"/>
  <c r="O1220" i="16"/>
  <c r="K3311" i="16"/>
  <c r="N3311" i="16" s="1"/>
  <c r="O3311" i="16"/>
  <c r="O4860" i="16"/>
  <c r="K4860" i="16"/>
  <c r="O3988" i="16"/>
  <c r="K3988" i="16"/>
  <c r="K4863" i="16"/>
  <c r="N4863" i="16" s="1"/>
  <c r="O4863" i="16"/>
  <c r="K4391" i="16"/>
  <c r="N4391" i="16" s="1"/>
  <c r="O4391" i="16"/>
  <c r="O4169" i="16"/>
  <c r="K4169" i="16"/>
  <c r="N4169" i="16" s="1"/>
  <c r="K2617" i="16"/>
  <c r="O2617" i="16"/>
  <c r="K4602" i="16"/>
  <c r="N4602" i="16" s="1"/>
  <c r="O4602" i="16"/>
  <c r="K4103" i="16"/>
  <c r="N4103" i="16" s="1"/>
  <c r="O4103" i="16"/>
  <c r="K3818" i="16"/>
  <c r="N3818" i="16" s="1"/>
  <c r="O3818" i="16"/>
  <c r="K2230" i="16"/>
  <c r="N2230" i="16" s="1"/>
  <c r="O2230" i="16"/>
  <c r="O4502" i="16"/>
  <c r="K4502" i="16"/>
  <c r="N4502" i="16" s="1"/>
  <c r="K4794" i="16"/>
  <c r="N4794" i="16" s="1"/>
  <c r="O4794" i="16"/>
  <c r="K4375" i="16"/>
  <c r="N4375" i="16" s="1"/>
  <c r="O4375" i="16"/>
  <c r="K3913" i="16"/>
  <c r="N3913" i="16" s="1"/>
  <c r="O3913" i="16"/>
  <c r="K2236" i="16"/>
  <c r="N2236" i="16" s="1"/>
  <c r="O2236" i="16"/>
  <c r="K4618" i="16"/>
  <c r="N4618" i="16" s="1"/>
  <c r="O4618" i="16"/>
  <c r="K4541" i="16"/>
  <c r="N4541" i="16" s="1"/>
  <c r="O4541" i="16"/>
  <c r="O4753" i="16"/>
  <c r="K4753" i="16"/>
  <c r="N4753" i="16" s="1"/>
  <c r="K3891" i="16"/>
  <c r="N3891" i="16" s="1"/>
  <c r="O3891" i="16"/>
  <c r="K1739" i="16"/>
  <c r="N1739" i="16" s="1"/>
  <c r="O1739" i="16"/>
  <c r="O4895" i="16"/>
  <c r="K4895" i="16"/>
  <c r="N4895" i="16" s="1"/>
  <c r="K4620" i="16"/>
  <c r="N4620" i="16" s="1"/>
  <c r="O4620" i="16"/>
  <c r="K4334" i="16"/>
  <c r="N4334" i="16" s="1"/>
  <c r="O4334" i="16"/>
  <c r="K4062" i="16"/>
  <c r="O4062" i="16"/>
  <c r="O1551" i="16"/>
  <c r="K1551" i="16"/>
  <c r="K4699" i="16"/>
  <c r="N4699" i="16" s="1"/>
  <c r="O4699" i="16"/>
  <c r="O4450" i="16"/>
  <c r="K4450" i="16"/>
  <c r="N4450" i="16" s="1"/>
  <c r="K4815" i="16"/>
  <c r="N4815" i="16" s="1"/>
  <c r="O4815" i="16"/>
  <c r="O4248" i="16"/>
  <c r="K4248" i="16"/>
  <c r="N4248" i="16" s="1"/>
  <c r="O1214" i="16"/>
  <c r="K1214" i="16"/>
  <c r="N1214" i="16" s="1"/>
  <c r="K4694" i="16"/>
  <c r="N4694" i="16" s="1"/>
  <c r="O4694" i="16"/>
  <c r="K4435" i="16"/>
  <c r="N4435" i="16" s="1"/>
  <c r="O4435" i="16"/>
  <c r="O4578" i="16"/>
  <c r="K4578" i="16"/>
  <c r="N4578" i="16" s="1"/>
  <c r="K4192" i="16"/>
  <c r="N4192" i="16" s="1"/>
  <c r="O4192" i="16"/>
  <c r="K1341" i="16"/>
  <c r="N1341" i="16" s="1"/>
  <c r="O1341" i="16"/>
  <c r="K4689" i="16"/>
  <c r="N4689" i="16" s="1"/>
  <c r="O4689" i="16"/>
  <c r="O4645" i="16"/>
  <c r="K4645" i="16"/>
  <c r="N4645" i="16" s="1"/>
  <c r="K4508" i="16"/>
  <c r="N4508" i="16" s="1"/>
  <c r="O4508" i="16"/>
  <c r="K4142" i="16"/>
  <c r="N4142" i="16" s="1"/>
  <c r="O4142" i="16"/>
  <c r="O1124" i="16"/>
  <c r="K1124" i="16"/>
  <c r="N1124" i="16" s="1"/>
  <c r="K4679" i="16"/>
  <c r="N4679" i="16" s="1"/>
  <c r="O4679" i="16"/>
  <c r="K4412" i="16"/>
  <c r="N4412" i="16" s="1"/>
  <c r="O4412" i="16"/>
  <c r="O3879" i="16"/>
  <c r="K3879" i="16"/>
  <c r="N3879" i="16" s="1"/>
  <c r="K917" i="16"/>
  <c r="N917" i="16" s="1"/>
  <c r="O917" i="16"/>
  <c r="K4598" i="16"/>
  <c r="N4598" i="16" s="1"/>
  <c r="O4598" i="16"/>
  <c r="O4545" i="16"/>
  <c r="K4545" i="16"/>
  <c r="K4305" i="16"/>
  <c r="N4305" i="16" s="1"/>
  <c r="O4305" i="16"/>
  <c r="O3795" i="16"/>
  <c r="K3795" i="16"/>
  <c r="N3795" i="16" s="1"/>
  <c r="K1036" i="16"/>
  <c r="N1036" i="16" s="1"/>
  <c r="O1036" i="16"/>
  <c r="K4571" i="16"/>
  <c r="N4571" i="16" s="1"/>
  <c r="O4571" i="16"/>
  <c r="K4524" i="16"/>
  <c r="N4524" i="16" s="1"/>
  <c r="O4524" i="16"/>
  <c r="K4271" i="16"/>
  <c r="N4271" i="16" s="1"/>
  <c r="O4271" i="16"/>
  <c r="K3770" i="16"/>
  <c r="O3770" i="16"/>
  <c r="K738" i="16"/>
  <c r="N738" i="16" s="1"/>
  <c r="O738" i="16"/>
  <c r="K3039" i="16"/>
  <c r="N3039" i="16" s="1"/>
  <c r="O3039" i="16"/>
  <c r="O3205" i="16"/>
  <c r="K3205" i="16"/>
  <c r="N3205" i="16" s="1"/>
  <c r="O2808" i="16"/>
  <c r="K2808" i="16"/>
  <c r="N2808" i="16" s="1"/>
  <c r="K2238" i="16"/>
  <c r="N2238" i="16" s="1"/>
  <c r="O2238" i="16"/>
  <c r="O2536" i="16"/>
  <c r="K2536" i="16"/>
  <c r="N2536" i="16" s="1"/>
  <c r="K1774" i="16"/>
  <c r="N1774" i="16" s="1"/>
  <c r="O1774" i="16"/>
  <c r="O1674" i="16"/>
  <c r="K1674" i="16"/>
  <c r="N1674" i="16" s="1"/>
  <c r="K1347" i="16"/>
  <c r="N1347" i="16" s="1"/>
  <c r="O1347" i="16"/>
  <c r="O817" i="16"/>
  <c r="K817" i="16"/>
  <c r="N817" i="16" s="1"/>
  <c r="O1073" i="16"/>
  <c r="K1073" i="16"/>
  <c r="N1073" i="16" s="1"/>
  <c r="O545" i="16"/>
  <c r="K545" i="16"/>
  <c r="N545" i="16" s="1"/>
  <c r="O3688" i="16"/>
  <c r="K3688" i="16"/>
  <c r="N3688" i="16" s="1"/>
  <c r="K2839" i="16"/>
  <c r="N2839" i="16" s="1"/>
  <c r="O2839" i="16"/>
  <c r="K2506" i="16"/>
  <c r="N2506" i="16" s="1"/>
  <c r="O2506" i="16"/>
  <c r="O2180" i="16"/>
  <c r="K2180" i="16"/>
  <c r="N2180" i="16" s="1"/>
  <c r="K1915" i="16"/>
  <c r="N1915" i="16" s="1"/>
  <c r="O1915" i="16"/>
  <c r="O1619" i="16"/>
  <c r="K1619" i="16"/>
  <c r="N1619" i="16" s="1"/>
  <c r="O927" i="16"/>
  <c r="K927" i="16"/>
  <c r="N927" i="16" s="1"/>
  <c r="K214" i="16"/>
  <c r="N214" i="16" s="1"/>
  <c r="O214" i="16"/>
  <c r="K406" i="16"/>
  <c r="N406" i="16" s="1"/>
  <c r="O406" i="16"/>
  <c r="O3892" i="16"/>
  <c r="K3892" i="16"/>
  <c r="N3892" i="16" s="1"/>
  <c r="K3715" i="16"/>
  <c r="N3715" i="16" s="1"/>
  <c r="O3715" i="16"/>
  <c r="O3637" i="16"/>
  <c r="K3637" i="16"/>
  <c r="N3637" i="16" s="1"/>
  <c r="K2955" i="16"/>
  <c r="N2955" i="16" s="1"/>
  <c r="O2955" i="16"/>
  <c r="K3227" i="16"/>
  <c r="N3227" i="16" s="1"/>
  <c r="O3227" i="16"/>
  <c r="K2320" i="16"/>
  <c r="N2320" i="16" s="1"/>
  <c r="O2320" i="16"/>
  <c r="K3400" i="16"/>
  <c r="N3400" i="16" s="1"/>
  <c r="O3400" i="16"/>
  <c r="K2154" i="16"/>
  <c r="N2154" i="16" s="1"/>
  <c r="O2154" i="16"/>
  <c r="K1882" i="16"/>
  <c r="N1882" i="16" s="1"/>
  <c r="O1882" i="16"/>
  <c r="K1059" i="16"/>
  <c r="N1059" i="16" s="1"/>
  <c r="O1059" i="16"/>
  <c r="O1065" i="16"/>
  <c r="K1065" i="16"/>
  <c r="N1065" i="16" s="1"/>
  <c r="K972" i="16"/>
  <c r="N972" i="16" s="1"/>
  <c r="O972" i="16"/>
  <c r="K429" i="16"/>
  <c r="N429" i="16" s="1"/>
  <c r="O429" i="16"/>
  <c r="O3700" i="16"/>
  <c r="K3700" i="16"/>
  <c r="N3700" i="16" s="1"/>
  <c r="K3616" i="16"/>
  <c r="N3616" i="16" s="1"/>
  <c r="O3616" i="16"/>
  <c r="O2940" i="16"/>
  <c r="K2940" i="16"/>
  <c r="N2940" i="16" s="1"/>
  <c r="K3217" i="16"/>
  <c r="N3217" i="16" s="1"/>
  <c r="O3217" i="16"/>
  <c r="O2315" i="16"/>
  <c r="K2315" i="16"/>
  <c r="N2315" i="16" s="1"/>
  <c r="K3377" i="16"/>
  <c r="N3377" i="16" s="1"/>
  <c r="O3377" i="16"/>
  <c r="K2131" i="16"/>
  <c r="N2131" i="16" s="1"/>
  <c r="O2131" i="16"/>
  <c r="O1833" i="16"/>
  <c r="K1833" i="16"/>
  <c r="N1833" i="16" s="1"/>
  <c r="K1627" i="16"/>
  <c r="N1627" i="16" s="1"/>
  <c r="O1627" i="16"/>
  <c r="K1298" i="16"/>
  <c r="N1298" i="16" s="1"/>
  <c r="O1298" i="16"/>
  <c r="K945" i="16"/>
  <c r="N945" i="16" s="1"/>
  <c r="O945" i="16"/>
  <c r="K1577" i="16"/>
  <c r="N1577" i="16" s="1"/>
  <c r="O1577" i="16"/>
  <c r="O361" i="16"/>
  <c r="K361" i="16"/>
  <c r="N361" i="16" s="1"/>
  <c r="K3909" i="16"/>
  <c r="N3909" i="16" s="1"/>
  <c r="O3909" i="16"/>
  <c r="O3900" i="16"/>
  <c r="K3900" i="16"/>
  <c r="N3900" i="16" s="1"/>
  <c r="K3894" i="16"/>
  <c r="N3894" i="16" s="1"/>
  <c r="O3894" i="16"/>
  <c r="K3438" i="16"/>
  <c r="N3438" i="16" s="1"/>
  <c r="O3438" i="16"/>
  <c r="O2609" i="16"/>
  <c r="K2609" i="16"/>
  <c r="N2609" i="16" s="1"/>
  <c r="K2872" i="16"/>
  <c r="N2872" i="16" s="1"/>
  <c r="O2872" i="16"/>
  <c r="O2298" i="16"/>
  <c r="K2298" i="16"/>
  <c r="N2298" i="16" s="1"/>
  <c r="O2100" i="16"/>
  <c r="K2100" i="16"/>
  <c r="N2100" i="16" s="1"/>
  <c r="K1822" i="16"/>
  <c r="N1822" i="16" s="1"/>
  <c r="O1822" i="16"/>
  <c r="K1157" i="16"/>
  <c r="N1157" i="16" s="1"/>
  <c r="O1157" i="16"/>
  <c r="K1133" i="16"/>
  <c r="N1133" i="16" s="1"/>
  <c r="O1133" i="16"/>
  <c r="K527" i="16"/>
  <c r="N527" i="16" s="1"/>
  <c r="O527" i="16"/>
  <c r="K612" i="16"/>
  <c r="N612" i="16" s="1"/>
  <c r="O612" i="16"/>
  <c r="O3874" i="16"/>
  <c r="K3874" i="16"/>
  <c r="N3874" i="16" s="1"/>
  <c r="O3657" i="16"/>
  <c r="K3657" i="16"/>
  <c r="N3657" i="16" s="1"/>
  <c r="O3430" i="16"/>
  <c r="K3430" i="16"/>
  <c r="O2590" i="16"/>
  <c r="K2590" i="16"/>
  <c r="N2590" i="16" s="1"/>
  <c r="O2867" i="16"/>
  <c r="K2867" i="16"/>
  <c r="N2867" i="16" s="1"/>
  <c r="K2283" i="16"/>
  <c r="N2283" i="16" s="1"/>
  <c r="O2283" i="16"/>
  <c r="K2032" i="16"/>
  <c r="O2032" i="16"/>
  <c r="K2036" i="16"/>
  <c r="N2036" i="16" s="1"/>
  <c r="O2036" i="16"/>
  <c r="K1802" i="16"/>
  <c r="N1802" i="16" s="1"/>
  <c r="O1802" i="16"/>
  <c r="O1148" i="16"/>
  <c r="K1148" i="16"/>
  <c r="N1148" i="16" s="1"/>
  <c r="K1057" i="16"/>
  <c r="N1057" i="16" s="1"/>
  <c r="O1057" i="16"/>
  <c r="K518" i="16"/>
  <c r="N518" i="16" s="1"/>
  <c r="O518" i="16"/>
  <c r="O559" i="16"/>
  <c r="K559" i="16"/>
  <c r="N559" i="16" s="1"/>
  <c r="O3867" i="16"/>
  <c r="K3867" i="16"/>
  <c r="N3867" i="16" s="1"/>
  <c r="K3622" i="16"/>
  <c r="N3622" i="16" s="1"/>
  <c r="O3622" i="16"/>
  <c r="O3106" i="16"/>
  <c r="K3106" i="16"/>
  <c r="N3106" i="16" s="1"/>
  <c r="K2861" i="16"/>
  <c r="N2861" i="16" s="1"/>
  <c r="O2861" i="16"/>
  <c r="K2278" i="16"/>
  <c r="N2278" i="16" s="1"/>
  <c r="O2278" i="16"/>
  <c r="K2027" i="16"/>
  <c r="N2027" i="16" s="1"/>
  <c r="O2027" i="16"/>
  <c r="K1891" i="16"/>
  <c r="N1891" i="16" s="1"/>
  <c r="O1891" i="16"/>
  <c r="O1542" i="16"/>
  <c r="K1542" i="16"/>
  <c r="N1542" i="16" s="1"/>
  <c r="K1061" i="16"/>
  <c r="N1061" i="16" s="1"/>
  <c r="O1061" i="16"/>
  <c r="K989" i="16"/>
  <c r="N989" i="16" s="1"/>
  <c r="O989" i="16"/>
  <c r="K504" i="16"/>
  <c r="N504" i="16" s="1"/>
  <c r="O504" i="16"/>
  <c r="O535" i="16"/>
  <c r="K535" i="16"/>
  <c r="N535" i="16" s="1"/>
  <c r="K4284" i="16"/>
  <c r="N4284" i="16" s="1"/>
  <c r="O4284" i="16"/>
  <c r="O3251" i="16"/>
  <c r="K3251" i="16"/>
  <c r="K2764" i="16"/>
  <c r="N2764" i="16" s="1"/>
  <c r="O2764" i="16"/>
  <c r="K2383" i="16"/>
  <c r="N2383" i="16" s="1"/>
  <c r="O2383" i="16"/>
  <c r="O2049" i="16"/>
  <c r="K2049" i="16"/>
  <c r="N2049" i="16" s="1"/>
  <c r="K2163" i="16"/>
  <c r="N2163" i="16" s="1"/>
  <c r="O2163" i="16"/>
  <c r="K1897" i="16"/>
  <c r="N1897" i="16" s="1"/>
  <c r="O1897" i="16"/>
  <c r="O1486" i="16"/>
  <c r="K1486" i="16"/>
  <c r="N1486" i="16" s="1"/>
  <c r="K1814" i="16"/>
  <c r="N1814" i="16" s="1"/>
  <c r="O1814" i="16"/>
  <c r="K149" i="16"/>
  <c r="N149" i="16" s="1"/>
  <c r="O149" i="16"/>
  <c r="K188" i="16"/>
  <c r="N188" i="16" s="1"/>
  <c r="O188" i="16"/>
  <c r="K3813" i="16"/>
  <c r="O3813" i="16"/>
  <c r="O4163" i="16"/>
  <c r="K4163" i="16"/>
  <c r="N4163" i="16" s="1"/>
  <c r="O3536" i="16"/>
  <c r="K3536" i="16"/>
  <c r="N3536" i="16" s="1"/>
  <c r="K3630" i="16"/>
  <c r="N3630" i="16" s="1"/>
  <c r="O3630" i="16"/>
  <c r="K2755" i="16"/>
  <c r="N2755" i="16" s="1"/>
  <c r="O2755" i="16"/>
  <c r="K2501" i="16"/>
  <c r="N2501" i="16" s="1"/>
  <c r="O2501" i="16"/>
  <c r="O2362" i="16"/>
  <c r="K2362" i="16"/>
  <c r="N2362" i="16" s="1"/>
  <c r="K2022" i="16"/>
  <c r="N2022" i="16" s="1"/>
  <c r="O2022" i="16"/>
  <c r="O1682" i="16"/>
  <c r="K1682" i="16"/>
  <c r="K1321" i="16"/>
  <c r="N1321" i="16" s="1"/>
  <c r="O1321" i="16"/>
  <c r="K1007" i="16"/>
  <c r="N1007" i="16" s="1"/>
  <c r="O1007" i="16"/>
  <c r="K795" i="16"/>
  <c r="N795" i="16" s="1"/>
  <c r="O795" i="16"/>
  <c r="K561" i="16"/>
  <c r="N561" i="16" s="1"/>
  <c r="O561" i="16"/>
  <c r="O3828" i="16"/>
  <c r="K3828" i="16"/>
  <c r="N3828" i="16" s="1"/>
  <c r="K4377" i="16"/>
  <c r="N4377" i="16" s="1"/>
  <c r="O4377" i="16"/>
  <c r="O3522" i="16"/>
  <c r="K3522" i="16"/>
  <c r="N3522" i="16" s="1"/>
  <c r="O3268" i="16"/>
  <c r="K3268" i="16"/>
  <c r="N3268" i="16" s="1"/>
  <c r="K2979" i="16"/>
  <c r="N2979" i="16" s="1"/>
  <c r="O2979" i="16"/>
  <c r="K2644" i="16"/>
  <c r="O2644" i="16"/>
  <c r="K2233" i="16"/>
  <c r="N2233" i="16" s="1"/>
  <c r="O2233" i="16"/>
  <c r="K1987" i="16"/>
  <c r="N1987" i="16" s="1"/>
  <c r="O1987" i="16"/>
  <c r="O1763" i="16"/>
  <c r="K1763" i="16"/>
  <c r="N1763" i="16" s="1"/>
  <c r="K1412" i="16"/>
  <c r="N1412" i="16" s="1"/>
  <c r="O1412" i="16"/>
  <c r="K1441" i="16"/>
  <c r="N1441" i="16" s="1"/>
  <c r="O1441" i="16"/>
  <c r="K951" i="16"/>
  <c r="N951" i="16" s="1"/>
  <c r="O951" i="16"/>
  <c r="O484" i="16"/>
  <c r="K484" i="16"/>
  <c r="N484" i="16" s="1"/>
  <c r="K307" i="16"/>
  <c r="N307" i="16" s="1"/>
  <c r="O307" i="16"/>
  <c r="K3796" i="16"/>
  <c r="N3796" i="16" s="1"/>
  <c r="O3796" i="16"/>
  <c r="K3479" i="16"/>
  <c r="N3479" i="16" s="1"/>
  <c r="O3479" i="16"/>
  <c r="K3335" i="16"/>
  <c r="N3335" i="16" s="1"/>
  <c r="O3335" i="16"/>
  <c r="O3004" i="16"/>
  <c r="K3004" i="16"/>
  <c r="N3004" i="16" s="1"/>
  <c r="O3181" i="16"/>
  <c r="K3181" i="16"/>
  <c r="N3181" i="16" s="1"/>
  <c r="K2424" i="16"/>
  <c r="N2424" i="16" s="1"/>
  <c r="O2424" i="16"/>
  <c r="K1967" i="16"/>
  <c r="N1967" i="16" s="1"/>
  <c r="O1967" i="16"/>
  <c r="K1607" i="16"/>
  <c r="N1607" i="16" s="1"/>
  <c r="O1607" i="16"/>
  <c r="K1459" i="16"/>
  <c r="N1459" i="16" s="1"/>
  <c r="O1459" i="16"/>
  <c r="K1775" i="16"/>
  <c r="N1775" i="16" s="1"/>
  <c r="O1775" i="16"/>
  <c r="K969" i="16"/>
  <c r="N969" i="16" s="1"/>
  <c r="O969" i="16"/>
  <c r="K393" i="16"/>
  <c r="N393" i="16" s="1"/>
  <c r="O393" i="16"/>
  <c r="K265" i="16"/>
  <c r="N265" i="16" s="1"/>
  <c r="O265" i="16"/>
  <c r="N292" i="16"/>
  <c r="K113" i="16"/>
  <c r="N113" i="16" s="1"/>
  <c r="O113" i="16"/>
  <c r="K510" i="16"/>
  <c r="N510" i="16" s="1"/>
  <c r="O510" i="16"/>
  <c r="O605" i="16"/>
  <c r="K605" i="16"/>
  <c r="N605" i="16" s="1"/>
  <c r="K745" i="16"/>
  <c r="N745" i="16" s="1"/>
  <c r="O745" i="16"/>
  <c r="K370" i="16"/>
  <c r="N370" i="16" s="1"/>
  <c r="O370" i="16"/>
  <c r="O458" i="16"/>
  <c r="K458" i="16"/>
  <c r="N458" i="16" s="1"/>
  <c r="K649" i="16"/>
  <c r="N649" i="16" s="1"/>
  <c r="O649" i="16"/>
  <c r="O147" i="16"/>
  <c r="K147" i="16"/>
  <c r="N147" i="16" s="1"/>
  <c r="K362" i="16"/>
  <c r="N362" i="16" s="1"/>
  <c r="O362" i="16"/>
  <c r="K463" i="16"/>
  <c r="N463" i="16" s="1"/>
  <c r="O463" i="16"/>
  <c r="O1217" i="16"/>
  <c r="K1217" i="16"/>
  <c r="N1217" i="16" s="1"/>
  <c r="K50" i="16"/>
  <c r="N50" i="16" s="1"/>
  <c r="O50" i="16"/>
  <c r="O250" i="16"/>
  <c r="K250" i="16"/>
  <c r="N250" i="16" s="1"/>
  <c r="K492" i="16"/>
  <c r="N492" i="16" s="1"/>
  <c r="O492" i="16"/>
  <c r="K587" i="16"/>
  <c r="N587" i="16" s="1"/>
  <c r="O587" i="16"/>
  <c r="K168" i="16"/>
  <c r="N168" i="16" s="1"/>
  <c r="O168" i="16"/>
  <c r="K285" i="16"/>
  <c r="N285" i="16" s="1"/>
  <c r="O285" i="16"/>
  <c r="O517" i="16"/>
  <c r="K517" i="16"/>
  <c r="N517" i="16" s="1"/>
  <c r="K17" i="16"/>
  <c r="O17" i="16"/>
  <c r="K137" i="16"/>
  <c r="N137" i="16" s="1"/>
  <c r="O137" i="16"/>
  <c r="K221" i="16"/>
  <c r="N221" i="16" s="1"/>
  <c r="O221" i="16"/>
  <c r="K401" i="16"/>
  <c r="N401" i="16" s="1"/>
  <c r="O401" i="16"/>
  <c r="N483" i="16"/>
  <c r="N40" i="16"/>
  <c r="O128" i="16"/>
  <c r="K128" i="16"/>
  <c r="N128" i="16" s="1"/>
  <c r="K318" i="16"/>
  <c r="N318" i="16" s="1"/>
  <c r="O318" i="16"/>
  <c r="N508" i="16"/>
  <c r="N598" i="16"/>
  <c r="K179" i="16"/>
  <c r="N179" i="16" s="1"/>
  <c r="O179" i="16"/>
  <c r="K397" i="16"/>
  <c r="N397" i="16" s="1"/>
  <c r="O397" i="16"/>
  <c r="O656" i="16"/>
  <c r="K656" i="16"/>
  <c r="N656" i="16" s="1"/>
  <c r="K56" i="16"/>
  <c r="N56" i="16" s="1"/>
  <c r="O56" i="16"/>
  <c r="N160" i="16"/>
  <c r="K344" i="16"/>
  <c r="N344" i="16" s="1"/>
  <c r="O344" i="16"/>
  <c r="N513" i="16"/>
  <c r="K47" i="16"/>
  <c r="N47" i="16" s="1"/>
  <c r="O47" i="16"/>
  <c r="N277" i="16"/>
  <c r="O485" i="16"/>
  <c r="K485" i="16"/>
  <c r="N485" i="16" s="1"/>
  <c r="N571" i="16"/>
  <c r="O677" i="16"/>
  <c r="K677" i="16"/>
  <c r="N677" i="16" s="1"/>
  <c r="K923" i="16"/>
  <c r="N923" i="16" s="1"/>
  <c r="O923" i="16"/>
  <c r="O1018" i="16"/>
  <c r="K1018" i="16"/>
  <c r="N1018" i="16" s="1"/>
  <c r="K847" i="16"/>
  <c r="N847" i="16" s="1"/>
  <c r="O847" i="16"/>
  <c r="K1437" i="16"/>
  <c r="N1437" i="16" s="1"/>
  <c r="O1437" i="16"/>
  <c r="K958" i="16"/>
  <c r="N958" i="16" s="1"/>
  <c r="O958" i="16"/>
  <c r="K823" i="16"/>
  <c r="N823" i="16" s="1"/>
  <c r="O823" i="16"/>
  <c r="O991" i="16"/>
  <c r="K991" i="16"/>
  <c r="N991" i="16" s="1"/>
  <c r="O901" i="16"/>
  <c r="K901" i="16"/>
  <c r="N901" i="16" s="1"/>
  <c r="K814" i="16"/>
  <c r="N814" i="16" s="1"/>
  <c r="O814" i="16"/>
  <c r="K1117" i="16"/>
  <c r="N1117" i="16" s="1"/>
  <c r="O1117" i="16"/>
  <c r="O1346" i="16"/>
  <c r="K1346" i="16"/>
  <c r="N1346" i="16" s="1"/>
  <c r="O1446" i="16"/>
  <c r="K1446" i="16"/>
  <c r="N1446" i="16" s="1"/>
  <c r="O1414" i="16"/>
  <c r="K1414" i="16"/>
  <c r="N1414" i="16" s="1"/>
  <c r="O1095" i="16"/>
  <c r="K1095" i="16"/>
  <c r="N1095" i="16" s="1"/>
  <c r="K1176" i="16"/>
  <c r="N1176" i="16" s="1"/>
  <c r="O1176" i="16"/>
  <c r="K1275" i="16"/>
  <c r="N1275" i="16" s="1"/>
  <c r="O1275" i="16"/>
  <c r="K1611" i="16"/>
  <c r="N1611" i="16" s="1"/>
  <c r="O1611" i="16"/>
  <c r="O1793" i="16"/>
  <c r="K1793" i="16"/>
  <c r="N1793" i="16" s="1"/>
  <c r="K1668" i="16"/>
  <c r="N1668" i="16" s="1"/>
  <c r="O1668" i="16"/>
  <c r="O1749" i="16"/>
  <c r="K1749" i="16"/>
  <c r="N1749" i="16" s="1"/>
  <c r="O1824" i="16"/>
  <c r="K1824" i="16"/>
  <c r="N1824" i="16" s="1"/>
  <c r="K1965" i="16"/>
  <c r="N1965" i="16" s="1"/>
  <c r="O1965" i="16"/>
  <c r="O2148" i="16"/>
  <c r="K2148" i="16"/>
  <c r="N2148" i="16" s="1"/>
  <c r="O2432" i="16"/>
  <c r="K2432" i="16"/>
  <c r="N2432" i="16" s="1"/>
  <c r="K1991" i="16"/>
  <c r="N1991" i="16" s="1"/>
  <c r="O1991" i="16"/>
  <c r="O1920" i="16"/>
  <c r="K1920" i="16"/>
  <c r="O2598" i="16"/>
  <c r="K2598" i="16"/>
  <c r="N2598" i="16" s="1"/>
  <c r="K1836" i="16"/>
  <c r="N1836" i="16" s="1"/>
  <c r="O1836" i="16"/>
  <c r="K1997" i="16"/>
  <c r="N1997" i="16" s="1"/>
  <c r="O1997" i="16"/>
  <c r="K2146" i="16"/>
  <c r="N2146" i="16" s="1"/>
  <c r="O2146" i="16"/>
  <c r="N2545" i="16"/>
  <c r="K1847" i="16"/>
  <c r="N1847" i="16" s="1"/>
  <c r="O1847" i="16"/>
  <c r="O2292" i="16"/>
  <c r="K2292" i="16"/>
  <c r="N2292" i="16" s="1"/>
  <c r="O2185" i="16"/>
  <c r="K2185" i="16"/>
  <c r="N2185" i="16" s="1"/>
  <c r="O2493" i="16"/>
  <c r="K2493" i="16"/>
  <c r="N2493" i="16" s="1"/>
  <c r="N1938" i="16"/>
  <c r="K2152" i="16"/>
  <c r="N2152" i="16" s="1"/>
  <c r="O2152" i="16"/>
  <c r="K1959" i="16"/>
  <c r="N1959" i="16" s="1"/>
  <c r="O1959" i="16"/>
  <c r="O2261" i="16"/>
  <c r="K2261" i="16"/>
  <c r="N2261" i="16" s="1"/>
  <c r="K2360" i="16"/>
  <c r="N2360" i="16" s="1"/>
  <c r="O2360" i="16"/>
  <c r="K2460" i="16"/>
  <c r="O2460" i="16"/>
  <c r="K2237" i="16"/>
  <c r="N2237" i="16" s="1"/>
  <c r="O2237" i="16"/>
  <c r="N2451" i="16"/>
  <c r="O2565" i="16"/>
  <c r="K2565" i="16"/>
  <c r="N2565" i="16" s="1"/>
  <c r="K2837" i="16"/>
  <c r="N2837" i="16" s="1"/>
  <c r="O2837" i="16"/>
  <c r="O2654" i="16"/>
  <c r="K2654" i="16"/>
  <c r="N2654" i="16" s="1"/>
  <c r="O2438" i="16"/>
  <c r="K2438" i="16"/>
  <c r="N2438" i="16" s="1"/>
  <c r="O2547" i="16"/>
  <c r="K2547" i="16"/>
  <c r="N2547" i="16" s="1"/>
  <c r="O2387" i="16"/>
  <c r="K2387" i="16"/>
  <c r="N2387" i="16" s="1"/>
  <c r="O2467" i="16"/>
  <c r="K2467" i="16"/>
  <c r="N2467" i="16" s="1"/>
  <c r="K2811" i="16"/>
  <c r="N2811" i="16" s="1"/>
  <c r="O2811" i="16"/>
  <c r="O2244" i="16"/>
  <c r="K2244" i="16"/>
  <c r="N2244" i="16" s="1"/>
  <c r="O2328" i="16"/>
  <c r="K2328" i="16"/>
  <c r="N2328" i="16" s="1"/>
  <c r="N2548" i="16"/>
  <c r="O2264" i="16"/>
  <c r="K2264" i="16"/>
  <c r="N2264" i="16" s="1"/>
  <c r="K2363" i="16"/>
  <c r="N2363" i="16" s="1"/>
  <c r="O2363" i="16"/>
  <c r="N2250" i="16"/>
  <c r="O2688" i="16"/>
  <c r="K2688" i="16"/>
  <c r="N2688" i="16" s="1"/>
  <c r="O2772" i="16"/>
  <c r="K2772" i="16"/>
  <c r="N2772" i="16" s="1"/>
  <c r="O2891" i="16"/>
  <c r="K2891" i="16"/>
  <c r="N2891" i="16" s="1"/>
  <c r="K2621" i="16"/>
  <c r="N2621" i="16" s="1"/>
  <c r="O2621" i="16"/>
  <c r="K2902" i="16"/>
  <c r="N2902" i="16" s="1"/>
  <c r="O2902" i="16"/>
  <c r="K2897" i="16"/>
  <c r="N2897" i="16" s="1"/>
  <c r="O2897" i="16"/>
  <c r="K3339" i="16"/>
  <c r="N3339" i="16" s="1"/>
  <c r="O3339" i="16"/>
  <c r="O2661" i="16"/>
  <c r="K2661" i="16"/>
  <c r="O2633" i="16"/>
  <c r="K2633" i="16"/>
  <c r="N2633" i="16" s="1"/>
  <c r="N2716" i="16"/>
  <c r="K2795" i="16"/>
  <c r="N2795" i="16" s="1"/>
  <c r="O2795" i="16"/>
  <c r="N2865" i="16"/>
  <c r="K3011" i="16"/>
  <c r="N3011" i="16" s="1"/>
  <c r="O3011" i="16"/>
  <c r="O2850" i="16"/>
  <c r="K2850" i="16"/>
  <c r="N2850" i="16" s="1"/>
  <c r="K2971" i="16"/>
  <c r="N2971" i="16" s="1"/>
  <c r="O2971" i="16"/>
  <c r="N2614" i="16"/>
  <c r="K2909" i="16"/>
  <c r="N2909" i="16" s="1"/>
  <c r="O2909" i="16"/>
  <c r="O3247" i="16"/>
  <c r="K3247" i="16"/>
  <c r="N3247" i="16" s="1"/>
  <c r="K2972" i="16"/>
  <c r="N2972" i="16" s="1"/>
  <c r="O2972" i="16"/>
  <c r="O3168" i="16"/>
  <c r="K3168" i="16"/>
  <c r="N3168" i="16" s="1"/>
  <c r="K3425" i="16"/>
  <c r="O3425" i="16"/>
  <c r="O3250" i="16"/>
  <c r="K3250" i="16"/>
  <c r="N3250" i="16" s="1"/>
  <c r="O3370" i="16"/>
  <c r="K3370" i="16"/>
  <c r="K3159" i="16"/>
  <c r="N3159" i="16" s="1"/>
  <c r="O3159" i="16"/>
  <c r="O3392" i="16"/>
  <c r="K3392" i="16"/>
  <c r="N3392" i="16" s="1"/>
  <c r="N2964" i="16"/>
  <c r="O3064" i="16"/>
  <c r="K3064" i="16"/>
  <c r="N3064" i="16" s="1"/>
  <c r="K3070" i="16"/>
  <c r="N3070" i="16" s="1"/>
  <c r="O3070" i="16"/>
  <c r="O3415" i="16"/>
  <c r="K3415" i="16"/>
  <c r="N2970" i="16"/>
  <c r="K3571" i="16"/>
  <c r="N3571" i="16" s="1"/>
  <c r="O3571" i="16"/>
  <c r="O3157" i="16"/>
  <c r="K3157" i="16"/>
  <c r="N3157" i="16" s="1"/>
  <c r="O3249" i="16"/>
  <c r="K3249" i="16"/>
  <c r="N3249" i="16" s="1"/>
  <c r="K3369" i="16"/>
  <c r="N3369" i="16" s="1"/>
  <c r="O3369" i="16"/>
  <c r="O3067" i="16"/>
  <c r="K3067" i="16"/>
  <c r="N3067" i="16" s="1"/>
  <c r="O3355" i="16"/>
  <c r="K3355" i="16"/>
  <c r="N3355" i="16" s="1"/>
  <c r="K3845" i="16"/>
  <c r="N3845" i="16" s="1"/>
  <c r="O3845" i="16"/>
  <c r="N3290" i="16"/>
  <c r="O3820" i="16"/>
  <c r="K3820" i="16"/>
  <c r="K3642" i="16"/>
  <c r="N3642" i="16" s="1"/>
  <c r="O3642" i="16"/>
  <c r="O3593" i="16"/>
  <c r="K3593" i="16"/>
  <c r="N3593" i="16" s="1"/>
  <c r="O4095" i="16"/>
  <c r="K4095" i="16"/>
  <c r="N4095" i="16" s="1"/>
  <c r="K3471" i="16"/>
  <c r="N3471" i="16" s="1"/>
  <c r="O3471" i="16"/>
  <c r="O3492" i="16"/>
  <c r="K3492" i="16"/>
  <c r="N3492" i="16" s="1"/>
  <c r="O3693" i="16"/>
  <c r="K3693" i="16"/>
  <c r="K3524" i="16"/>
  <c r="N3524" i="16" s="1"/>
  <c r="O3524" i="16"/>
  <c r="O3420" i="16"/>
  <c r="K3420" i="16"/>
  <c r="N3420" i="16" s="1"/>
  <c r="O3620" i="16"/>
  <c r="K3620" i="16"/>
  <c r="N3620" i="16" s="1"/>
  <c r="K3937" i="16"/>
  <c r="N3937" i="16" s="1"/>
  <c r="O3937" i="16"/>
  <c r="K4079" i="16"/>
  <c r="N4079" i="16" s="1"/>
  <c r="O4079" i="16"/>
  <c r="N3861" i="16"/>
  <c r="K3786" i="16"/>
  <c r="N3786" i="16" s="1"/>
  <c r="O3786" i="16"/>
  <c r="O3987" i="16"/>
  <c r="K3987" i="16"/>
  <c r="N3987" i="16" s="1"/>
  <c r="K3826" i="16"/>
  <c r="N3826" i="16" s="1"/>
  <c r="O3826" i="16"/>
  <c r="K3771" i="16"/>
  <c r="K3751" i="16" s="1"/>
  <c r="N3751" i="16" s="1"/>
  <c r="O3771" i="16"/>
  <c r="K4144" i="16"/>
  <c r="N4144" i="16" s="1"/>
  <c r="O4144" i="16"/>
  <c r="K3817" i="16"/>
  <c r="N3817" i="16" s="1"/>
  <c r="O3817" i="16"/>
  <c r="K4314" i="16"/>
  <c r="N4314" i="16" s="1"/>
  <c r="O4314" i="16"/>
  <c r="K4108" i="16"/>
  <c r="N4108" i="16" s="1"/>
  <c r="O4108" i="16"/>
  <c r="K4341" i="16"/>
  <c r="N4341" i="16" s="1"/>
  <c r="O4341" i="16"/>
  <c r="O3833" i="16"/>
  <c r="K3833" i="16"/>
  <c r="K3708" i="16"/>
  <c r="N3708" i="16" s="1"/>
  <c r="O3708" i="16"/>
  <c r="K4099" i="16"/>
  <c r="N4099" i="16" s="1"/>
  <c r="O4099" i="16"/>
  <c r="N4151" i="16"/>
  <c r="O4310" i="16"/>
  <c r="K4310" i="16"/>
  <c r="N4310" i="16" s="1"/>
  <c r="O4330" i="16"/>
  <c r="K4330" i="16"/>
  <c r="N4330" i="16" s="1"/>
  <c r="O4444" i="16"/>
  <c r="K4444" i="16"/>
  <c r="N4444" i="16" s="1"/>
  <c r="O4172" i="16"/>
  <c r="K4172" i="16"/>
  <c r="N4172" i="16" s="1"/>
  <c r="K3981" i="16"/>
  <c r="N3981" i="16" s="1"/>
  <c r="O3981" i="16"/>
  <c r="O4153" i="16"/>
  <c r="K4153" i="16"/>
  <c r="N4153" i="16" s="1"/>
  <c r="K4257" i="16"/>
  <c r="N4257" i="16" s="1"/>
  <c r="O4257" i="16"/>
  <c r="O4398" i="16"/>
  <c r="K4398" i="16"/>
  <c r="N4398" i="16" s="1"/>
  <c r="K4738" i="16"/>
  <c r="N4738" i="16" s="1"/>
  <c r="O4738" i="16"/>
  <c r="K4498" i="16"/>
  <c r="N4498" i="16" s="1"/>
  <c r="O4498" i="16"/>
  <c r="K4596" i="16"/>
  <c r="N4596" i="16" s="1"/>
  <c r="O4596" i="16"/>
  <c r="N4853" i="16"/>
  <c r="K4734" i="16"/>
  <c r="N4734" i="16" s="1"/>
  <c r="O4734" i="16"/>
  <c r="O4488" i="16"/>
  <c r="K4488" i="16"/>
  <c r="N4488" i="16" s="1"/>
  <c r="K4564" i="16"/>
  <c r="N4564" i="16" s="1"/>
  <c r="O4564" i="16"/>
  <c r="K4678" i="16"/>
  <c r="N4678" i="16" s="1"/>
  <c r="O4678" i="16"/>
  <c r="K4400" i="16"/>
  <c r="N4400" i="16" s="1"/>
  <c r="O4400" i="16"/>
  <c r="O4603" i="16"/>
  <c r="K4603" i="16"/>
  <c r="N4603" i="16" s="1"/>
  <c r="K4554" i="16"/>
  <c r="O4554" i="16"/>
  <c r="O4629" i="16"/>
  <c r="K4629" i="16"/>
  <c r="N4629" i="16" s="1"/>
  <c r="K4808" i="16"/>
  <c r="O4808" i="16"/>
  <c r="K4851" i="16"/>
  <c r="N4851" i="16" s="1"/>
  <c r="O4851" i="16"/>
  <c r="O1799" i="16"/>
  <c r="K1799" i="16"/>
  <c r="N2271" i="16"/>
  <c r="K1597" i="16"/>
  <c r="N1597" i="16" s="1"/>
  <c r="O1597" i="16"/>
  <c r="K1764" i="16"/>
  <c r="N1764" i="16" s="1"/>
  <c r="O1764" i="16"/>
  <c r="O1829" i="16"/>
  <c r="K1829" i="16"/>
  <c r="N1829" i="16" s="1"/>
  <c r="O2153" i="16"/>
  <c r="K2153" i="16"/>
  <c r="N2153" i="16" s="1"/>
  <c r="O2475" i="16"/>
  <c r="K2475" i="16"/>
  <c r="N2475" i="16" s="1"/>
  <c r="K2006" i="16"/>
  <c r="N2006" i="16" s="1"/>
  <c r="O2006" i="16"/>
  <c r="K2106" i="16"/>
  <c r="N2106" i="16" s="1"/>
  <c r="O2106" i="16"/>
  <c r="K1796" i="16"/>
  <c r="N1796" i="16" s="1"/>
  <c r="O1796" i="16"/>
  <c r="O1936" i="16"/>
  <c r="K1936" i="16"/>
  <c r="N1936" i="16" s="1"/>
  <c r="K2234" i="16"/>
  <c r="N2234" i="16" s="1"/>
  <c r="O2234" i="16"/>
  <c r="K2037" i="16"/>
  <c r="N2037" i="16" s="1"/>
  <c r="O2037" i="16"/>
  <c r="K2443" i="16"/>
  <c r="N2443" i="16" s="1"/>
  <c r="O2443" i="16"/>
  <c r="O2107" i="16"/>
  <c r="K2107" i="16"/>
  <c r="N2107" i="16" s="1"/>
  <c r="K2251" i="16"/>
  <c r="N2251" i="16" s="1"/>
  <c r="O2251" i="16"/>
  <c r="K2155" i="16"/>
  <c r="N2155" i="16" s="1"/>
  <c r="O2155" i="16"/>
  <c r="N2686" i="16"/>
  <c r="N1851" i="16"/>
  <c r="N2033" i="16"/>
  <c r="O2299" i="16"/>
  <c r="K2299" i="16"/>
  <c r="N2299" i="16" s="1"/>
  <c r="K2711" i="16"/>
  <c r="N2711" i="16" s="1"/>
  <c r="O2711" i="16"/>
  <c r="K2189" i="16"/>
  <c r="N2189" i="16" s="1"/>
  <c r="O2189" i="16"/>
  <c r="N2156" i="16"/>
  <c r="K2396" i="16"/>
  <c r="N2396" i="16" s="1"/>
  <c r="O2396" i="16"/>
  <c r="K2045" i="16"/>
  <c r="N2045" i="16" s="1"/>
  <c r="O2045" i="16"/>
  <c r="K2138" i="16"/>
  <c r="N2138" i="16" s="1"/>
  <c r="O2138" i="16"/>
  <c r="O2550" i="16"/>
  <c r="K2550" i="16"/>
  <c r="N2550" i="16" s="1"/>
  <c r="O2796" i="16"/>
  <c r="K2796" i="16"/>
  <c r="N2796" i="16" s="1"/>
  <c r="N2575" i="16"/>
  <c r="O2846" i="16"/>
  <c r="K2846" i="16"/>
  <c r="N2846" i="16" s="1"/>
  <c r="N2242" i="16"/>
  <c r="N2356" i="16"/>
  <c r="K2582" i="16"/>
  <c r="N2582" i="16" s="1"/>
  <c r="O2582" i="16"/>
  <c r="O2273" i="16"/>
  <c r="K2273" i="16"/>
  <c r="N2273" i="16" s="1"/>
  <c r="O2346" i="16"/>
  <c r="K2346" i="16"/>
  <c r="N2346" i="16" s="1"/>
  <c r="O2663" i="16"/>
  <c r="K2663" i="16"/>
  <c r="N2663" i="16" s="1"/>
  <c r="O2552" i="16"/>
  <c r="K2552" i="16"/>
  <c r="N2552" i="16" s="1"/>
  <c r="N2860" i="16"/>
  <c r="K2756" i="16"/>
  <c r="N2756" i="16" s="1"/>
  <c r="O2756" i="16"/>
  <c r="O2553" i="16"/>
  <c r="K2553" i="16"/>
  <c r="N2553" i="16" s="1"/>
  <c r="O2832" i="16"/>
  <c r="K2832" i="16"/>
  <c r="N2832" i="16" s="1"/>
  <c r="K2270" i="16"/>
  <c r="N2270" i="16" s="1"/>
  <c r="O2270" i="16"/>
  <c r="K2544" i="16"/>
  <c r="N2544" i="16" s="1"/>
  <c r="O2544" i="16"/>
  <c r="K2260" i="16"/>
  <c r="N2260" i="16" s="1"/>
  <c r="O2260" i="16"/>
  <c r="N2468" i="16"/>
  <c r="O2296" i="16"/>
  <c r="K2296" i="16"/>
  <c r="N2296" i="16" s="1"/>
  <c r="K2693" i="16"/>
  <c r="N2693" i="16" s="1"/>
  <c r="O2693" i="16"/>
  <c r="O2781" i="16"/>
  <c r="K2781" i="16"/>
  <c r="N2781" i="16" s="1"/>
  <c r="O2757" i="16"/>
  <c r="K2757" i="16"/>
  <c r="N2757" i="16" s="1"/>
  <c r="K2729" i="16"/>
  <c r="N2729" i="16" s="1"/>
  <c r="O2729" i="16"/>
  <c r="N2818" i="16"/>
  <c r="K2912" i="16"/>
  <c r="N2912" i="16" s="1"/>
  <c r="O2912" i="16"/>
  <c r="O2778" i="16"/>
  <c r="K2778" i="16"/>
  <c r="N2778" i="16" s="1"/>
  <c r="N3435" i="16"/>
  <c r="O2670" i="16"/>
  <c r="K2670" i="16"/>
  <c r="N2670" i="16" s="1"/>
  <c r="N2886" i="16"/>
  <c r="O2784" i="16"/>
  <c r="K2784" i="16"/>
  <c r="N2784" i="16" s="1"/>
  <c r="O2721" i="16"/>
  <c r="K2721" i="16"/>
  <c r="N2721" i="16" s="1"/>
  <c r="O2870" i="16"/>
  <c r="K2870" i="16"/>
  <c r="N2870" i="16" s="1"/>
  <c r="K3019" i="16"/>
  <c r="N3019" i="16" s="1"/>
  <c r="O3019" i="16"/>
  <c r="O3626" i="16"/>
  <c r="K3626" i="16"/>
  <c r="N3626" i="16" s="1"/>
  <c r="N2662" i="16"/>
  <c r="O2760" i="16"/>
  <c r="K2760" i="16"/>
  <c r="N2760" i="16" s="1"/>
  <c r="K2855" i="16"/>
  <c r="N2855" i="16" s="1"/>
  <c r="O2855" i="16"/>
  <c r="K2624" i="16"/>
  <c r="N2624" i="16" s="1"/>
  <c r="O2624" i="16"/>
  <c r="O2801" i="16"/>
  <c r="K2801" i="16"/>
  <c r="N2801" i="16" s="1"/>
  <c r="K2915" i="16"/>
  <c r="N2915" i="16" s="1"/>
  <c r="O2915" i="16"/>
  <c r="K2977" i="16"/>
  <c r="N2977" i="16" s="1"/>
  <c r="O2977" i="16"/>
  <c r="K3180" i="16"/>
  <c r="N3180" i="16" s="1"/>
  <c r="O3180" i="16"/>
  <c r="K2963" i="16"/>
  <c r="N2963" i="16" s="1"/>
  <c r="O2963" i="16"/>
  <c r="O3175" i="16"/>
  <c r="K3175" i="16"/>
  <c r="N3175" i="16" s="1"/>
  <c r="O3059" i="16"/>
  <c r="K3059" i="16"/>
  <c r="N3059" i="16" s="1"/>
  <c r="N3164" i="16"/>
  <c r="K2969" i="16"/>
  <c r="N2969" i="16" s="1"/>
  <c r="O2969" i="16"/>
  <c r="K3303" i="16"/>
  <c r="N3303" i="16" s="1"/>
  <c r="O3303" i="16"/>
  <c r="K3436" i="16"/>
  <c r="N3436" i="16" s="1"/>
  <c r="O3436" i="16"/>
  <c r="K2960" i="16"/>
  <c r="N2960" i="16" s="1"/>
  <c r="O2960" i="16"/>
  <c r="O3187" i="16"/>
  <c r="K3187" i="16"/>
  <c r="N3187" i="16" s="1"/>
  <c r="O3437" i="16"/>
  <c r="K3437" i="16"/>
  <c r="N3437" i="16" s="1"/>
  <c r="K2975" i="16"/>
  <c r="N2975" i="16" s="1"/>
  <c r="O2975" i="16"/>
  <c r="O3080" i="16"/>
  <c r="K3080" i="16"/>
  <c r="N3080" i="16" s="1"/>
  <c r="K3183" i="16"/>
  <c r="N3183" i="16" s="1"/>
  <c r="O3183" i="16"/>
  <c r="N3334" i="16"/>
  <c r="O3086" i="16"/>
  <c r="K3086" i="16"/>
  <c r="N3086" i="16" s="1"/>
  <c r="N3254" i="16"/>
  <c r="K2957" i="16"/>
  <c r="N2957" i="16" s="1"/>
  <c r="O2957" i="16"/>
  <c r="K3883" i="16"/>
  <c r="N3883" i="16" s="1"/>
  <c r="O3883" i="16"/>
  <c r="O3495" i="16"/>
  <c r="K3495" i="16"/>
  <c r="N3495" i="16" s="1"/>
  <c r="O3829" i="16"/>
  <c r="K3829" i="16"/>
  <c r="N3829" i="16" s="1"/>
  <c r="O3286" i="16"/>
  <c r="K3286" i="16"/>
  <c r="N3286" i="16" s="1"/>
  <c r="K3413" i="16"/>
  <c r="N3413" i="16" s="1"/>
  <c r="O3413" i="16"/>
  <c r="K3558" i="16"/>
  <c r="N3558" i="16" s="1"/>
  <c r="O3558" i="16"/>
  <c r="O3647" i="16"/>
  <c r="K3647" i="16"/>
  <c r="N3647" i="16" s="1"/>
  <c r="O3969" i="16"/>
  <c r="K3969" i="16"/>
  <c r="N3969" i="16" s="1"/>
  <c r="K3423" i="16"/>
  <c r="N3423" i="16" s="1"/>
  <c r="O3423" i="16"/>
  <c r="K3714" i="16"/>
  <c r="N3714" i="16" s="1"/>
  <c r="O3714" i="16"/>
  <c r="N4309" i="16"/>
  <c r="K3375" i="16"/>
  <c r="N3375" i="16" s="1"/>
  <c r="O3375" i="16"/>
  <c r="O3555" i="16"/>
  <c r="K3555" i="16"/>
  <c r="N3555" i="16" s="1"/>
  <c r="O3625" i="16"/>
  <c r="K3625" i="16"/>
  <c r="N3625" i="16" s="1"/>
  <c r="O4105" i="16"/>
  <c r="K4105" i="16"/>
  <c r="N4105" i="16" s="1"/>
  <c r="K3975" i="16"/>
  <c r="N3975" i="16" s="1"/>
  <c r="O3975" i="16"/>
  <c r="O4129" i="16"/>
  <c r="K4129" i="16"/>
  <c r="N4129" i="16" s="1"/>
  <c r="O4017" i="16"/>
  <c r="K4017" i="16"/>
  <c r="N4017" i="16" s="1"/>
  <c r="O4096" i="16"/>
  <c r="K4096" i="16"/>
  <c r="N4096" i="16" s="1"/>
  <c r="K4150" i="16"/>
  <c r="N4150" i="16" s="1"/>
  <c r="O4150" i="16"/>
  <c r="K3837" i="16"/>
  <c r="N3837" i="16" s="1"/>
  <c r="O3837" i="16"/>
  <c r="K4069" i="16"/>
  <c r="N4069" i="16" s="1"/>
  <c r="O4069" i="16"/>
  <c r="K4340" i="16"/>
  <c r="N4340" i="16" s="1"/>
  <c r="O4340" i="16"/>
  <c r="O3757" i="16"/>
  <c r="K3757" i="16"/>
  <c r="N3757" i="16" s="1"/>
  <c r="N4393" i="16"/>
  <c r="K3718" i="16"/>
  <c r="O3718" i="16"/>
  <c r="K3963" i="16"/>
  <c r="N3963" i="16" s="1"/>
  <c r="O3963" i="16"/>
  <c r="K4156" i="16"/>
  <c r="N4156" i="16" s="1"/>
  <c r="O4156" i="16"/>
  <c r="K4324" i="16"/>
  <c r="N4324" i="16" s="1"/>
  <c r="O4324" i="16"/>
  <c r="O4395" i="16"/>
  <c r="K4395" i="16"/>
  <c r="N4395" i="16" s="1"/>
  <c r="N4857" i="16"/>
  <c r="N4071" i="16"/>
  <c r="K4381" i="16"/>
  <c r="N4381" i="16" s="1"/>
  <c r="O4381" i="16"/>
  <c r="O4077" i="16"/>
  <c r="K4077" i="16"/>
  <c r="N4077" i="16" s="1"/>
  <c r="K4371" i="16"/>
  <c r="N4371" i="16" s="1"/>
  <c r="O4371" i="16"/>
  <c r="K4263" i="16"/>
  <c r="N4263" i="16" s="1"/>
  <c r="O4263" i="16"/>
  <c r="O4407" i="16"/>
  <c r="K4407" i="16"/>
  <c r="N4407" i="16" s="1"/>
  <c r="K4676" i="16"/>
  <c r="N4676" i="16" s="1"/>
  <c r="O4676" i="16"/>
  <c r="N4202" i="16"/>
  <c r="O4383" i="16"/>
  <c r="K4383" i="16"/>
  <c r="O4430" i="16"/>
  <c r="K4430" i="16"/>
  <c r="K4671" i="16"/>
  <c r="N4671" i="16" s="1"/>
  <c r="O4671" i="16"/>
  <c r="K4885" i="16"/>
  <c r="N4885" i="16" s="1"/>
  <c r="O4885" i="16"/>
  <c r="K4759" i="16"/>
  <c r="N4759" i="16" s="1"/>
  <c r="O4759" i="16"/>
  <c r="O4441" i="16"/>
  <c r="K4441" i="16"/>
  <c r="N4441" i="16" s="1"/>
  <c r="K4580" i="16"/>
  <c r="N4580" i="16" s="1"/>
  <c r="O4580" i="16"/>
  <c r="O4667" i="16"/>
  <c r="K4667" i="16"/>
  <c r="O4499" i="16"/>
  <c r="K4499" i="16"/>
  <c r="N4499" i="16" s="1"/>
  <c r="K4597" i="16"/>
  <c r="N4597" i="16" s="1"/>
  <c r="O4597" i="16"/>
  <c r="K4617" i="16"/>
  <c r="N4617" i="16" s="1"/>
  <c r="O4617" i="16"/>
  <c r="K4855" i="16"/>
  <c r="K4854" i="16" s="1"/>
  <c r="N4854" i="16" s="1"/>
  <c r="O4855" i="16"/>
  <c r="K4565" i="16"/>
  <c r="N4565" i="16" s="1"/>
  <c r="O4565" i="16"/>
  <c r="K4648" i="16"/>
  <c r="N4648" i="16" s="1"/>
  <c r="O4648" i="16"/>
  <c r="O4410" i="16"/>
  <c r="K4410" i="16"/>
  <c r="N4410" i="16" s="1"/>
  <c r="K4643" i="16"/>
  <c r="N4643" i="16" s="1"/>
  <c r="O4643" i="16"/>
  <c r="N4711" i="16"/>
  <c r="O4401" i="16"/>
  <c r="K4401" i="16"/>
  <c r="N4401" i="16" s="1"/>
  <c r="K4639" i="16"/>
  <c r="N4639" i="16" s="1"/>
  <c r="O4639" i="16"/>
  <c r="N4555" i="16"/>
  <c r="K4722" i="16"/>
  <c r="N4722" i="16" s="1"/>
  <c r="O4722" i="16"/>
  <c r="K2263" i="16"/>
  <c r="N2263" i="16" s="1"/>
  <c r="O2263" i="16"/>
  <c r="O2116" i="16"/>
  <c r="K2116" i="16"/>
  <c r="N2116" i="16" s="1"/>
  <c r="O2007" i="16"/>
  <c r="K2007" i="16"/>
  <c r="N2007" i="16" s="1"/>
  <c r="K2112" i="16"/>
  <c r="N2112" i="16" s="1"/>
  <c r="O2112" i="16"/>
  <c r="K3488" i="16"/>
  <c r="N3488" i="16" s="1"/>
  <c r="O3488" i="16"/>
  <c r="O2165" i="16"/>
  <c r="K2165" i="16"/>
  <c r="N2165" i="16" s="1"/>
  <c r="K2738" i="16"/>
  <c r="N2738" i="16" s="1"/>
  <c r="O2738" i="16"/>
  <c r="K1968" i="16"/>
  <c r="N1968" i="16" s="1"/>
  <c r="O1968" i="16"/>
  <c r="K2089" i="16"/>
  <c r="N2089" i="16" s="1"/>
  <c r="O2089" i="16"/>
  <c r="O2194" i="16"/>
  <c r="K2194" i="16"/>
  <c r="N2194" i="16" s="1"/>
  <c r="O2528" i="16"/>
  <c r="K2528" i="16"/>
  <c r="N2528" i="16" s="1"/>
  <c r="N2166" i="16"/>
  <c r="K2413" i="16"/>
  <c r="N2413" i="16" s="1"/>
  <c r="O2413" i="16"/>
  <c r="N1843" i="16"/>
  <c r="K1974" i="16"/>
  <c r="N1974" i="16" s="1"/>
  <c r="O1974" i="16"/>
  <c r="N2070" i="16"/>
  <c r="O2301" i="16"/>
  <c r="K2301" i="16"/>
  <c r="N2301" i="16" s="1"/>
  <c r="K2559" i="16"/>
  <c r="N2559" i="16" s="1"/>
  <c r="O2559" i="16"/>
  <c r="O2252" i="16"/>
  <c r="K2252" i="16"/>
  <c r="N2252" i="16" s="1"/>
  <c r="N2365" i="16"/>
  <c r="O2361" i="16"/>
  <c r="K2361" i="16"/>
  <c r="N2361" i="16" s="1"/>
  <c r="O2447" i="16"/>
  <c r="K2447" i="16"/>
  <c r="N2447" i="16" s="1"/>
  <c r="O2205" i="16"/>
  <c r="K2205" i="16"/>
  <c r="N2205" i="16" s="1"/>
  <c r="K2452" i="16"/>
  <c r="N2452" i="16" s="1"/>
  <c r="O2452" i="16"/>
  <c r="O2767" i="16"/>
  <c r="K2767" i="16"/>
  <c r="K2290" i="16"/>
  <c r="N2290" i="16" s="1"/>
  <c r="O2290" i="16"/>
  <c r="N2486" i="16"/>
  <c r="K2254" i="16"/>
  <c r="N2254" i="16" s="1"/>
  <c r="O2254" i="16"/>
  <c r="O2343" i="16"/>
  <c r="K2343" i="16"/>
  <c r="K2841" i="16"/>
  <c r="N2841" i="16" s="1"/>
  <c r="O2841" i="16"/>
  <c r="K2558" i="16"/>
  <c r="N2558" i="16" s="1"/>
  <c r="O2558" i="16"/>
  <c r="N2374" i="16"/>
  <c r="K2305" i="16"/>
  <c r="N2305" i="16" s="1"/>
  <c r="O2305" i="16"/>
  <c r="K2507" i="16"/>
  <c r="N2507" i="16" s="1"/>
  <c r="O2507" i="16"/>
  <c r="O2676" i="16"/>
  <c r="K2676" i="16"/>
  <c r="N2676" i="16" s="1"/>
  <c r="O2703" i="16"/>
  <c r="K2703" i="16"/>
  <c r="N2703" i="16" s="1"/>
  <c r="K2933" i="16"/>
  <c r="N2933" i="16" s="1"/>
  <c r="O2933" i="16"/>
  <c r="K2762" i="16"/>
  <c r="N2762" i="16" s="1"/>
  <c r="O2762" i="16"/>
  <c r="K2828" i="16"/>
  <c r="N2828" i="16" s="1"/>
  <c r="O2828" i="16"/>
  <c r="O2631" i="16"/>
  <c r="K2631" i="16"/>
  <c r="N2631" i="16" s="1"/>
  <c r="N2695" i="16"/>
  <c r="N2907" i="16"/>
  <c r="O3076" i="16"/>
  <c r="K3076" i="16"/>
  <c r="N3076" i="16" s="1"/>
  <c r="K2789" i="16"/>
  <c r="N2789" i="16" s="1"/>
  <c r="O2789" i="16"/>
  <c r="K2726" i="16"/>
  <c r="N2726" i="16" s="1"/>
  <c r="O2726" i="16"/>
  <c r="O2805" i="16"/>
  <c r="K2805" i="16"/>
  <c r="N2805" i="16" s="1"/>
  <c r="O2876" i="16"/>
  <c r="K2876" i="16"/>
  <c r="N2876" i="16" s="1"/>
  <c r="K2717" i="16"/>
  <c r="N2717" i="16" s="1"/>
  <c r="O2717" i="16"/>
  <c r="K2816" i="16"/>
  <c r="N2816" i="16" s="1"/>
  <c r="O2816" i="16"/>
  <c r="K3195" i="16"/>
  <c r="N3195" i="16" s="1"/>
  <c r="O3195" i="16"/>
  <c r="K3300" i="16"/>
  <c r="N3300" i="16" s="1"/>
  <c r="O3300" i="16"/>
  <c r="O3893" i="16"/>
  <c r="K3893" i="16"/>
  <c r="N3893" i="16" s="1"/>
  <c r="K3261" i="16"/>
  <c r="N3261" i="16" s="1"/>
  <c r="O3261" i="16"/>
  <c r="K3079" i="16"/>
  <c r="N3079" i="16" s="1"/>
  <c r="O3079" i="16"/>
  <c r="N3314" i="16"/>
  <c r="O3443" i="16"/>
  <c r="K3443" i="16"/>
  <c r="N3443" i="16" s="1"/>
  <c r="K2965" i="16"/>
  <c r="N2965" i="16" s="1"/>
  <c r="O2965" i="16"/>
  <c r="K3096" i="16"/>
  <c r="N3096" i="16" s="1"/>
  <c r="O3096" i="16"/>
  <c r="N3277" i="16"/>
  <c r="K3451" i="16"/>
  <c r="N3451" i="16" s="1"/>
  <c r="O3451" i="16"/>
  <c r="K3085" i="16"/>
  <c r="N3085" i="16" s="1"/>
  <c r="O3085" i="16"/>
  <c r="N3075" i="16"/>
  <c r="O3238" i="16"/>
  <c r="K3238" i="16"/>
  <c r="N3238" i="16" s="1"/>
  <c r="K3774" i="16"/>
  <c r="N3774" i="16" s="1"/>
  <c r="O3774" i="16"/>
  <c r="K3424" i="16"/>
  <c r="N3424" i="16" s="1"/>
  <c r="O3424" i="16"/>
  <c r="N3091" i="16"/>
  <c r="K3174" i="16"/>
  <c r="N3174" i="16" s="1"/>
  <c r="O3174" i="16"/>
  <c r="K3259" i="16"/>
  <c r="N3259" i="16" s="1"/>
  <c r="O3259" i="16"/>
  <c r="N2962" i="16"/>
  <c r="O3336" i="16"/>
  <c r="K3336" i="16"/>
  <c r="N3336" i="16" s="1"/>
  <c r="K3500" i="16"/>
  <c r="N3500" i="16" s="1"/>
  <c r="O3500" i="16"/>
  <c r="K3606" i="16"/>
  <c r="N3606" i="16" s="1"/>
  <c r="O3606" i="16"/>
  <c r="N3979" i="16"/>
  <c r="O3427" i="16"/>
  <c r="K3427" i="16"/>
  <c r="O3578" i="16"/>
  <c r="K3578" i="16"/>
  <c r="N3613" i="16"/>
  <c r="O3594" i="16"/>
  <c r="K3594" i="16"/>
  <c r="N3594" i="16" s="1"/>
  <c r="O3574" i="16"/>
  <c r="K3574" i="16"/>
  <c r="N3574" i="16" s="1"/>
  <c r="K3472" i="16"/>
  <c r="N3472" i="16" s="1"/>
  <c r="O3472" i="16"/>
  <c r="O3560" i="16"/>
  <c r="K3560" i="16"/>
  <c r="N3560" i="16" s="1"/>
  <c r="K4128" i="16"/>
  <c r="N4128" i="16" s="1"/>
  <c r="O4128" i="16"/>
  <c r="K4486" i="16"/>
  <c r="N4486" i="16" s="1"/>
  <c r="O4486" i="16"/>
  <c r="K3885" i="16"/>
  <c r="N3885" i="16" s="1"/>
  <c r="O3885" i="16"/>
  <c r="K4005" i="16"/>
  <c r="N4005" i="16" s="1"/>
  <c r="O4005" i="16"/>
  <c r="K3842" i="16"/>
  <c r="N3842" i="16" s="1"/>
  <c r="O3842" i="16"/>
  <c r="K3965" i="16"/>
  <c r="N3965" i="16" s="1"/>
  <c r="O3965" i="16"/>
  <c r="N3761" i="16"/>
  <c r="K3858" i="16"/>
  <c r="N3858" i="16" s="1"/>
  <c r="O3858" i="16"/>
  <c r="O3977" i="16"/>
  <c r="K3977" i="16"/>
  <c r="N3977" i="16" s="1"/>
  <c r="N3762" i="16"/>
  <c r="K3973" i="16"/>
  <c r="N3973" i="16" s="1"/>
  <c r="O3973" i="16"/>
  <c r="N3968" i="16"/>
  <c r="O4176" i="16"/>
  <c r="K4176" i="16"/>
  <c r="N4176" i="16" s="1"/>
  <c r="K4355" i="16"/>
  <c r="N4355" i="16" s="1"/>
  <c r="O4355" i="16"/>
  <c r="K4386" i="16"/>
  <c r="N4386" i="16" s="1"/>
  <c r="O4386" i="16"/>
  <c r="N3991" i="16"/>
  <c r="K4376" i="16"/>
  <c r="N4376" i="16" s="1"/>
  <c r="O4376" i="16"/>
  <c r="K4686" i="16"/>
  <c r="N4686" i="16" s="1"/>
  <c r="O4686" i="16"/>
  <c r="O4207" i="16"/>
  <c r="K4207" i="16"/>
  <c r="N4207" i="16" s="1"/>
  <c r="K4766" i="16"/>
  <c r="N4766" i="16" s="1"/>
  <c r="O4766" i="16"/>
  <c r="K4875" i="16"/>
  <c r="N4875" i="16" s="1"/>
  <c r="O4875" i="16"/>
  <c r="N4585" i="16"/>
  <c r="K4744" i="16"/>
  <c r="N4744" i="16" s="1"/>
  <c r="O4744" i="16"/>
  <c r="K4893" i="16"/>
  <c r="N4893" i="16" s="1"/>
  <c r="O4893" i="16"/>
  <c r="O4575" i="16"/>
  <c r="K4575" i="16"/>
  <c r="N4575" i="16" s="1"/>
  <c r="K4471" i="16"/>
  <c r="N4471" i="16" s="1"/>
  <c r="O4471" i="16"/>
  <c r="O4688" i="16"/>
  <c r="K4688" i="16"/>
  <c r="N4688" i="16" s="1"/>
  <c r="N4795" i="16"/>
  <c r="K4521" i="16"/>
  <c r="N4521" i="16" s="1"/>
  <c r="O4521" i="16"/>
  <c r="K4867" i="16"/>
  <c r="O4867" i="16"/>
  <c r="O4576" i="16"/>
  <c r="K4576" i="16"/>
  <c r="N4576" i="16" s="1"/>
  <c r="O4653" i="16"/>
  <c r="K4653" i="16"/>
  <c r="N4653" i="16" s="1"/>
  <c r="N4417" i="16"/>
  <c r="O4538" i="16"/>
  <c r="K4538" i="16"/>
  <c r="N4538" i="16" s="1"/>
  <c r="K1625" i="16"/>
  <c r="O1625" i="16"/>
  <c r="O1458" i="16"/>
  <c r="K1458" i="16"/>
  <c r="N1458" i="16" s="1"/>
  <c r="K1844" i="16"/>
  <c r="N1844" i="16" s="1"/>
  <c r="O1844" i="16"/>
  <c r="K2086" i="16"/>
  <c r="N2086" i="16" s="1"/>
  <c r="O2086" i="16"/>
  <c r="K1956" i="16"/>
  <c r="N1956" i="16" s="1"/>
  <c r="O1956" i="16"/>
  <c r="N2272" i="16"/>
  <c r="O1776" i="16"/>
  <c r="K1776" i="16"/>
  <c r="N1776" i="16" s="1"/>
  <c r="O2508" i="16"/>
  <c r="K2508" i="16"/>
  <c r="N2508" i="16" s="1"/>
  <c r="O2121" i="16"/>
  <c r="K2121" i="16"/>
  <c r="N2121" i="16" s="1"/>
  <c r="K2170" i="16"/>
  <c r="N2170" i="16" s="1"/>
  <c r="O2170" i="16"/>
  <c r="K1782" i="16"/>
  <c r="N1782" i="16" s="1"/>
  <c r="O1782" i="16"/>
  <c r="O1953" i="16"/>
  <c r="K1953" i="16"/>
  <c r="N1953" i="16" s="1"/>
  <c r="K2161" i="16"/>
  <c r="N2161" i="16" s="1"/>
  <c r="O2161" i="16"/>
  <c r="O2350" i="16"/>
  <c r="K2350" i="16"/>
  <c r="N2350" i="16" s="1"/>
  <c r="O2817" i="16"/>
  <c r="K2817" i="16"/>
  <c r="N2817" i="16" s="1"/>
  <c r="O2093" i="16"/>
  <c r="K2093" i="16"/>
  <c r="N2093" i="16" s="1"/>
  <c r="O2538" i="16"/>
  <c r="K2538" i="16"/>
  <c r="K1848" i="16"/>
  <c r="N1848" i="16" s="1"/>
  <c r="O1848" i="16"/>
  <c r="O2075" i="16"/>
  <c r="K2075" i="16"/>
  <c r="N2075" i="16" s="1"/>
  <c r="K2564" i="16"/>
  <c r="N2564" i="16" s="1"/>
  <c r="O2564" i="16"/>
  <c r="O2484" i="16"/>
  <c r="K2484" i="16"/>
  <c r="N2484" i="16" s="1"/>
  <c r="O2595" i="16"/>
  <c r="K2595" i="16"/>
  <c r="N2595" i="16" s="1"/>
  <c r="K2257" i="16"/>
  <c r="N2257" i="16" s="1"/>
  <c r="O2257" i="16"/>
  <c r="K2376" i="16"/>
  <c r="N2376" i="16" s="1"/>
  <c r="O2376" i="16"/>
  <c r="K2372" i="16"/>
  <c r="N2372" i="16" s="1"/>
  <c r="O2372" i="16"/>
  <c r="O2456" i="16"/>
  <c r="K2456" i="16"/>
  <c r="N2456" i="16" s="1"/>
  <c r="K2696" i="16"/>
  <c r="N2696" i="16" s="1"/>
  <c r="O2696" i="16"/>
  <c r="K2357" i="16"/>
  <c r="N2357" i="16" s="1"/>
  <c r="O2357" i="16"/>
  <c r="O2308" i="16"/>
  <c r="K2308" i="16"/>
  <c r="N2308" i="16" s="1"/>
  <c r="K2495" i="16"/>
  <c r="N2495" i="16" s="1"/>
  <c r="O2495" i="16"/>
  <c r="O2453" i="16"/>
  <c r="K2453" i="16"/>
  <c r="N2453" i="16" s="1"/>
  <c r="K2473" i="16"/>
  <c r="N2473" i="16" s="1"/>
  <c r="O2473" i="16"/>
  <c r="O2568" i="16"/>
  <c r="K2568" i="16"/>
  <c r="N2568" i="16" s="1"/>
  <c r="K2388" i="16"/>
  <c r="N2388" i="16" s="1"/>
  <c r="O2388" i="16"/>
  <c r="N2407" i="16"/>
  <c r="O2511" i="16"/>
  <c r="K2511" i="16"/>
  <c r="N2511" i="16" s="1"/>
  <c r="K2615" i="16"/>
  <c r="N2615" i="16" s="1"/>
  <c r="O2615" i="16"/>
  <c r="K2708" i="16"/>
  <c r="N2708" i="16" s="1"/>
  <c r="O2708" i="16"/>
  <c r="N2949" i="16"/>
  <c r="K2636" i="16"/>
  <c r="N2636" i="16" s="1"/>
  <c r="O2636" i="16"/>
  <c r="K2739" i="16"/>
  <c r="N2739" i="16" s="1"/>
  <c r="O2739" i="16"/>
  <c r="K2936" i="16"/>
  <c r="N2936" i="16" s="1"/>
  <c r="O2936" i="16"/>
  <c r="O2607" i="16"/>
  <c r="K2607" i="16"/>
  <c r="N2607" i="16" s="1"/>
  <c r="O2844" i="16"/>
  <c r="K2844" i="16"/>
  <c r="N2844" i="16" s="1"/>
  <c r="O2731" i="16"/>
  <c r="K2731" i="16"/>
  <c r="O2810" i="16"/>
  <c r="K2810" i="16"/>
  <c r="N2810" i="16" s="1"/>
  <c r="O3068" i="16"/>
  <c r="K3068" i="16"/>
  <c r="N3068" i="16" s="1"/>
  <c r="K2687" i="16"/>
  <c r="N2687" i="16" s="1"/>
  <c r="O2687" i="16"/>
  <c r="K2780" i="16"/>
  <c r="N2780" i="16" s="1"/>
  <c r="O2780" i="16"/>
  <c r="O2643" i="16"/>
  <c r="K2643" i="16"/>
  <c r="N2643" i="16" s="1"/>
  <c r="O2987" i="16"/>
  <c r="K2987" i="16"/>
  <c r="N2987" i="16" s="1"/>
  <c r="K3306" i="16"/>
  <c r="N3306" i="16" s="1"/>
  <c r="O3306" i="16"/>
  <c r="N3391" i="16"/>
  <c r="K2978" i="16"/>
  <c r="N2978" i="16" s="1"/>
  <c r="O2978" i="16"/>
  <c r="K3186" i="16"/>
  <c r="N3186" i="16" s="1"/>
  <c r="O3186" i="16"/>
  <c r="O2984" i="16"/>
  <c r="K2984" i="16"/>
  <c r="N2984" i="16" s="1"/>
  <c r="N3197" i="16"/>
  <c r="K3090" i="16"/>
  <c r="N3090" i="16" s="1"/>
  <c r="O3090" i="16"/>
  <c r="K3621" i="16"/>
  <c r="N3621" i="16" s="1"/>
  <c r="O3621" i="16"/>
  <c r="K3340" i="16"/>
  <c r="N3340" i="16" s="1"/>
  <c r="O3340" i="16"/>
  <c r="O3234" i="16"/>
  <c r="K3234" i="16"/>
  <c r="N3234" i="16" s="1"/>
  <c r="O3108" i="16"/>
  <c r="K3108" i="16"/>
  <c r="N3108" i="16" s="1"/>
  <c r="O3199" i="16"/>
  <c r="K3199" i="16"/>
  <c r="N3199" i="16" s="1"/>
  <c r="K3342" i="16"/>
  <c r="N3342" i="16" s="1"/>
  <c r="O3342" i="16"/>
  <c r="O3566" i="16"/>
  <c r="K3566" i="16"/>
  <c r="N3566" i="16" s="1"/>
  <c r="N3930" i="16"/>
  <c r="K3402" i="16"/>
  <c r="N3402" i="16" s="1"/>
  <c r="O3402" i="16"/>
  <c r="K3312" i="16"/>
  <c r="N3312" i="16" s="1"/>
  <c r="O3312" i="16"/>
  <c r="N3526" i="16"/>
  <c r="K3997" i="16"/>
  <c r="N3997" i="16" s="1"/>
  <c r="O3997" i="16"/>
  <c r="K3395" i="16"/>
  <c r="N3395" i="16" s="1"/>
  <c r="O3395" i="16"/>
  <c r="O3502" i="16"/>
  <c r="K3502" i="16"/>
  <c r="O3579" i="16"/>
  <c r="K3579" i="16"/>
  <c r="N3579" i="16" s="1"/>
  <c r="K4292" i="16"/>
  <c r="N4292" i="16" s="1"/>
  <c r="O4292" i="16"/>
  <c r="O3889" i="16"/>
  <c r="K3889" i="16"/>
  <c r="N3889" i="16" s="1"/>
  <c r="K4164" i="16"/>
  <c r="N4164" i="16" s="1"/>
  <c r="O4164" i="16"/>
  <c r="K3800" i="16"/>
  <c r="N3800" i="16" s="1"/>
  <c r="O3800" i="16"/>
  <c r="K4036" i="16"/>
  <c r="N4036" i="16" s="1"/>
  <c r="O4036" i="16"/>
  <c r="K4303" i="16"/>
  <c r="N4303" i="16" s="1"/>
  <c r="O4303" i="16"/>
  <c r="N3846" i="16"/>
  <c r="K3791" i="16"/>
  <c r="N3791" i="16" s="1"/>
  <c r="O3791" i="16"/>
  <c r="K4304" i="16"/>
  <c r="N4304" i="16" s="1"/>
  <c r="O4304" i="16"/>
  <c r="O4114" i="16"/>
  <c r="K4114" i="16"/>
  <c r="N4114" i="16" s="1"/>
  <c r="N3983" i="16"/>
  <c r="N4131" i="16"/>
  <c r="K3728" i="16"/>
  <c r="N3728" i="16" s="1"/>
  <c r="O3728" i="16"/>
  <c r="K3854" i="16"/>
  <c r="N3854" i="16" s="1"/>
  <c r="O3854" i="16"/>
  <c r="K3961" i="16"/>
  <c r="N3961" i="16" s="1"/>
  <c r="O3961" i="16"/>
  <c r="O4132" i="16"/>
  <c r="K4132" i="16"/>
  <c r="N4132" i="16" s="1"/>
  <c r="O3739" i="16"/>
  <c r="K3739" i="16"/>
  <c r="N3739" i="16" s="1"/>
  <c r="O3877" i="16"/>
  <c r="K3877" i="16"/>
  <c r="N3877" i="16" s="1"/>
  <c r="O4001" i="16"/>
  <c r="K4001" i="16"/>
  <c r="N4001" i="16" s="1"/>
  <c r="K4170" i="16"/>
  <c r="N4170" i="16" s="1"/>
  <c r="O4170" i="16"/>
  <c r="N4567" i="16"/>
  <c r="K4266" i="16"/>
  <c r="N4266" i="16" s="1"/>
  <c r="O4266" i="16"/>
  <c r="O4344" i="16"/>
  <c r="K4344" i="16"/>
  <c r="N4344" i="16" s="1"/>
  <c r="K4619" i="16"/>
  <c r="N4619" i="16" s="1"/>
  <c r="O4619" i="16"/>
  <c r="K4086" i="16"/>
  <c r="N4086" i="16" s="1"/>
  <c r="O4086" i="16"/>
  <c r="K4200" i="16"/>
  <c r="N4200" i="16" s="1"/>
  <c r="O4200" i="16"/>
  <c r="K4168" i="16"/>
  <c r="N4168" i="16" s="1"/>
  <c r="O4168" i="16"/>
  <c r="O4307" i="16"/>
  <c r="K4307" i="16"/>
  <c r="N4278" i="16"/>
  <c r="O4696" i="16"/>
  <c r="K4696" i="16"/>
  <c r="N4696" i="16" s="1"/>
  <c r="K4212" i="16"/>
  <c r="N4212" i="16" s="1"/>
  <c r="O4212" i="16"/>
  <c r="O4449" i="16"/>
  <c r="K4449" i="16"/>
  <c r="N4449" i="16" s="1"/>
  <c r="O4323" i="16"/>
  <c r="K4323" i="16"/>
  <c r="N4323" i="16" s="1"/>
  <c r="N4519" i="16"/>
  <c r="K4754" i="16"/>
  <c r="N4754" i="16" s="1"/>
  <c r="O4754" i="16"/>
  <c r="K4698" i="16"/>
  <c r="N4698" i="16" s="1"/>
  <c r="O4698" i="16"/>
  <c r="N4735" i="16"/>
  <c r="O4872" i="16"/>
  <c r="K4872" i="16"/>
  <c r="N4872" i="16" s="1"/>
  <c r="K4467" i="16"/>
  <c r="O4467" i="16"/>
  <c r="K4658" i="16"/>
  <c r="N4658" i="16" s="1"/>
  <c r="O4658" i="16"/>
  <c r="O4422" i="16"/>
  <c r="K4422" i="16"/>
  <c r="N4422" i="16" s="1"/>
  <c r="K4659" i="16"/>
  <c r="N4659" i="16" s="1"/>
  <c r="O4659" i="16"/>
  <c r="K4873" i="16"/>
  <c r="N4873" i="16" s="1"/>
  <c r="O4873" i="16"/>
  <c r="N4468" i="16"/>
  <c r="K4732" i="16"/>
  <c r="N4732" i="16" s="1"/>
  <c r="O4732" i="16"/>
  <c r="K1299" i="16"/>
  <c r="N1299" i="16" s="1"/>
  <c r="O1299" i="16"/>
  <c r="K1570" i="16"/>
  <c r="N1570" i="16" s="1"/>
  <c r="O1570" i="16"/>
  <c r="K1130" i="16"/>
  <c r="N1130" i="16" s="1"/>
  <c r="O1130" i="16"/>
  <c r="O1229" i="16"/>
  <c r="K1229" i="16"/>
  <c r="N1229" i="16" s="1"/>
  <c r="O1443" i="16"/>
  <c r="K1443" i="16"/>
  <c r="N1443" i="16" s="1"/>
  <c r="N2190" i="16"/>
  <c r="K1239" i="16"/>
  <c r="N1239" i="16" s="1"/>
  <c r="O1239" i="16"/>
  <c r="K1425" i="16"/>
  <c r="N1425" i="16" s="1"/>
  <c r="O1425" i="16"/>
  <c r="N1191" i="16"/>
  <c r="K1325" i="16"/>
  <c r="N1325" i="16" s="1"/>
  <c r="O1325" i="16"/>
  <c r="N1058" i="16"/>
  <c r="O1258" i="16"/>
  <c r="K1258" i="16"/>
  <c r="N1258" i="16" s="1"/>
  <c r="N1339" i="16"/>
  <c r="K1097" i="16"/>
  <c r="N1097" i="16" s="1"/>
  <c r="O1097" i="16"/>
  <c r="K1192" i="16"/>
  <c r="N1192" i="16" s="1"/>
  <c r="O1192" i="16"/>
  <c r="O1282" i="16"/>
  <c r="K1282" i="16"/>
  <c r="N1282" i="16" s="1"/>
  <c r="O1417" i="16"/>
  <c r="K1417" i="16"/>
  <c r="N1417" i="16" s="1"/>
  <c r="O1591" i="16"/>
  <c r="K1591" i="16"/>
  <c r="N1591" i="16" s="1"/>
  <c r="K1537" i="16"/>
  <c r="N1537" i="16" s="1"/>
  <c r="O1537" i="16"/>
  <c r="K1740" i="16"/>
  <c r="N1740" i="16" s="1"/>
  <c r="O1740" i="16"/>
  <c r="O1465" i="16"/>
  <c r="K1465" i="16"/>
  <c r="N1465" i="16" s="1"/>
  <c r="K1599" i="16"/>
  <c r="N1599" i="16" s="1"/>
  <c r="O1599" i="16"/>
  <c r="K1670" i="16"/>
  <c r="N1670" i="16" s="1"/>
  <c r="O1670" i="16"/>
  <c r="K1741" i="16"/>
  <c r="N1741" i="16" s="1"/>
  <c r="O1741" i="16"/>
  <c r="O2020" i="16"/>
  <c r="K2020" i="16"/>
  <c r="N2020" i="16" s="1"/>
  <c r="O1529" i="16"/>
  <c r="K1529" i="16"/>
  <c r="N1529" i="16" s="1"/>
  <c r="O1614" i="16"/>
  <c r="K1614" i="16"/>
  <c r="N1614" i="16" s="1"/>
  <c r="K1838" i="16"/>
  <c r="N1838" i="16" s="1"/>
  <c r="O1838" i="16"/>
  <c r="K2167" i="16"/>
  <c r="N2167" i="16" s="1"/>
  <c r="O2167" i="16"/>
  <c r="O1638" i="16"/>
  <c r="K1638" i="16"/>
  <c r="N1747" i="16"/>
  <c r="O2090" i="16"/>
  <c r="K2090" i="16"/>
  <c r="N2090" i="16" s="1"/>
  <c r="K1511" i="16"/>
  <c r="N1511" i="16" s="1"/>
  <c r="O1511" i="16"/>
  <c r="K1687" i="16"/>
  <c r="N1687" i="16" s="1"/>
  <c r="O1687" i="16"/>
  <c r="K1805" i="16"/>
  <c r="N1805" i="16" s="1"/>
  <c r="O1805" i="16"/>
  <c r="N1834" i="16"/>
  <c r="O1621" i="16"/>
  <c r="K1621" i="16"/>
  <c r="N1621" i="16" s="1"/>
  <c r="N1698" i="16"/>
  <c r="O1868" i="16"/>
  <c r="K1868" i="16"/>
  <c r="N1868" i="16" s="1"/>
  <c r="O1995" i="16"/>
  <c r="K1995" i="16"/>
  <c r="N1995" i="16" s="1"/>
  <c r="N1889" i="16"/>
  <c r="K2135" i="16"/>
  <c r="N2135" i="16" s="1"/>
  <c r="O2135" i="16"/>
  <c r="O2382" i="16"/>
  <c r="K2382" i="16"/>
  <c r="N2382" i="16" s="1"/>
  <c r="K2057" i="16"/>
  <c r="N2057" i="16" s="1"/>
  <c r="O2057" i="16"/>
  <c r="K2321" i="16"/>
  <c r="N2321" i="16" s="1"/>
  <c r="O2321" i="16"/>
  <c r="N1860" i="16"/>
  <c r="O2174" i="16"/>
  <c r="K2174" i="16"/>
  <c r="N2174" i="16" s="1"/>
  <c r="K2282" i="16"/>
  <c r="N2282" i="16" s="1"/>
  <c r="O2282" i="16"/>
  <c r="K2103" i="16"/>
  <c r="N2103" i="16" s="1"/>
  <c r="O2103" i="16"/>
  <c r="N2332" i="16"/>
  <c r="N1787" i="16"/>
  <c r="O2385" i="16"/>
  <c r="K2385" i="16"/>
  <c r="N2385" i="16" s="1"/>
  <c r="K2546" i="16"/>
  <c r="N2546" i="16" s="1"/>
  <c r="O2546" i="16"/>
  <c r="K1979" i="16"/>
  <c r="N1979" i="16" s="1"/>
  <c r="O1979" i="16"/>
  <c r="N2064" i="16"/>
  <c r="K1853" i="16"/>
  <c r="N1853" i="16" s="1"/>
  <c r="O1853" i="16"/>
  <c r="K2080" i="16"/>
  <c r="N2080" i="16" s="1"/>
  <c r="O2080" i="16"/>
  <c r="O2394" i="16"/>
  <c r="K2394" i="16"/>
  <c r="N2394" i="16" s="1"/>
  <c r="K2603" i="16"/>
  <c r="N2603" i="16" s="1"/>
  <c r="O2603" i="16"/>
  <c r="K3473" i="16"/>
  <c r="N3473" i="16" s="1"/>
  <c r="O3473" i="16"/>
  <c r="O2288" i="16"/>
  <c r="K2288" i="16"/>
  <c r="N2288" i="16" s="1"/>
  <c r="K2498" i="16"/>
  <c r="O2498" i="16"/>
  <c r="N2620" i="16"/>
  <c r="O2461" i="16"/>
  <c r="K2461" i="16"/>
  <c r="N2461" i="16" s="1"/>
  <c r="O2713" i="16"/>
  <c r="K2713" i="16"/>
  <c r="N2713" i="16" s="1"/>
  <c r="O2243" i="16"/>
  <c r="K2243" i="16"/>
  <c r="N2243" i="16" s="1"/>
  <c r="O2901" i="16"/>
  <c r="K2901" i="16"/>
  <c r="N2901" i="16" s="1"/>
  <c r="O2313" i="16"/>
  <c r="K2313" i="16"/>
  <c r="N2313" i="16" s="1"/>
  <c r="O2420" i="16"/>
  <c r="K2420" i="16"/>
  <c r="N2420" i="16" s="1"/>
  <c r="K2285" i="16"/>
  <c r="N2285" i="16" s="1"/>
  <c r="O2285" i="16"/>
  <c r="N2353" i="16"/>
  <c r="K2202" i="16"/>
  <c r="N2202" i="16" s="1"/>
  <c r="O2202" i="16"/>
  <c r="O2625" i="16"/>
  <c r="K2625" i="16"/>
  <c r="N2625" i="16" s="1"/>
  <c r="O3289" i="16"/>
  <c r="K3289" i="16"/>
  <c r="N3289" i="16" s="1"/>
  <c r="O2574" i="16"/>
  <c r="K2574" i="16"/>
  <c r="N2574" i="16" s="1"/>
  <c r="O2417" i="16"/>
  <c r="K2417" i="16"/>
  <c r="N2417" i="16" s="1"/>
  <c r="K2966" i="16"/>
  <c r="N2966" i="16" s="1"/>
  <c r="O2966" i="16"/>
  <c r="O2777" i="16"/>
  <c r="K2777" i="16"/>
  <c r="N2777" i="16" s="1"/>
  <c r="N2923" i="16"/>
  <c r="O2799" i="16"/>
  <c r="K2799" i="16"/>
  <c r="N2799" i="16" s="1"/>
  <c r="K2918" i="16"/>
  <c r="N2918" i="16" s="1"/>
  <c r="O2918" i="16"/>
  <c r="N2617" i="16"/>
  <c r="N2815" i="16"/>
  <c r="N2893" i="16"/>
  <c r="N3078" i="16"/>
  <c r="O3165" i="16"/>
  <c r="K3165" i="16"/>
  <c r="N3165" i="16" s="1"/>
  <c r="K2648" i="16"/>
  <c r="N2648" i="16" s="1"/>
  <c r="O2648" i="16"/>
  <c r="O2737" i="16"/>
  <c r="K2737" i="16"/>
  <c r="K2831" i="16"/>
  <c r="N2831" i="16" s="1"/>
  <c r="O2831" i="16"/>
  <c r="K2998" i="16"/>
  <c r="N2998" i="16" s="1"/>
  <c r="O2998" i="16"/>
  <c r="K3109" i="16"/>
  <c r="N3109" i="16" s="1"/>
  <c r="O3109" i="16"/>
  <c r="N3190" i="16"/>
  <c r="K3455" i="16"/>
  <c r="N3455" i="16" s="1"/>
  <c r="O3455" i="16"/>
  <c r="O3271" i="16"/>
  <c r="K3271" i="16"/>
  <c r="N3271" i="16" s="1"/>
  <c r="O3211" i="16"/>
  <c r="K3211" i="16"/>
  <c r="N3332" i="16"/>
  <c r="K3457" i="16"/>
  <c r="N3457" i="16" s="1"/>
  <c r="O3457" i="16"/>
  <c r="O2990" i="16"/>
  <c r="K2990" i="16"/>
  <c r="N2990" i="16" s="1"/>
  <c r="O3111" i="16"/>
  <c r="K3111" i="16"/>
  <c r="N3111" i="16" s="1"/>
  <c r="K3297" i="16"/>
  <c r="N3297" i="16" s="1"/>
  <c r="O3297" i="16"/>
  <c r="O3223" i="16"/>
  <c r="K3223" i="16"/>
  <c r="N3223" i="16" s="1"/>
  <c r="N3380" i="16"/>
  <c r="K3008" i="16"/>
  <c r="N3008" i="16" s="1"/>
  <c r="O3008" i="16"/>
  <c r="O3071" i="16"/>
  <c r="K3071" i="16"/>
  <c r="N3071" i="16" s="1"/>
  <c r="O3459" i="16"/>
  <c r="K3459" i="16"/>
  <c r="N3459" i="16" s="1"/>
  <c r="K3184" i="16"/>
  <c r="N3184" i="16" s="1"/>
  <c r="O3184" i="16"/>
  <c r="K3098" i="16"/>
  <c r="N3098" i="16" s="1"/>
  <c r="O3098" i="16"/>
  <c r="K3285" i="16"/>
  <c r="N3285" i="16" s="1"/>
  <c r="O3285" i="16"/>
  <c r="O3387" i="16"/>
  <c r="K3387" i="16"/>
  <c r="N3387" i="16" s="1"/>
  <c r="O3426" i="16"/>
  <c r="K3426" i="16"/>
  <c r="N3426" i="16" s="1"/>
  <c r="K3327" i="16"/>
  <c r="N3327" i="16" s="1"/>
  <c r="O3327" i="16"/>
  <c r="K3572" i="16"/>
  <c r="N3572" i="16" s="1"/>
  <c r="O3572" i="16"/>
  <c r="O3527" i="16"/>
  <c r="K3527" i="16"/>
  <c r="N3527" i="16" s="1"/>
  <c r="K3779" i="16"/>
  <c r="N3779" i="16" s="1"/>
  <c r="O3779" i="16"/>
  <c r="N3491" i="16"/>
  <c r="N3308" i="16"/>
  <c r="K3399" i="16"/>
  <c r="N3399" i="16" s="1"/>
  <c r="O3399" i="16"/>
  <c r="O4302" i="16"/>
  <c r="K4302" i="16"/>
  <c r="K3570" i="16"/>
  <c r="N3570" i="16" s="1"/>
  <c r="O3570" i="16"/>
  <c r="K3655" i="16"/>
  <c r="N3655" i="16" s="1"/>
  <c r="O3655" i="16"/>
  <c r="O4117" i="16"/>
  <c r="K4117" i="16"/>
  <c r="N4117" i="16" s="1"/>
  <c r="N4003" i="16"/>
  <c r="K3862" i="16"/>
  <c r="N3862" i="16" s="1"/>
  <c r="O3862" i="16"/>
  <c r="K4321" i="16"/>
  <c r="N4321" i="16" s="1"/>
  <c r="O4321" i="16"/>
  <c r="N3988" i="16"/>
  <c r="K4120" i="16"/>
  <c r="N4120" i="16" s="1"/>
  <c r="O4120" i="16"/>
  <c r="K3881" i="16"/>
  <c r="N3881" i="16" s="1"/>
  <c r="O3881" i="16"/>
  <c r="K4138" i="16"/>
  <c r="N4138" i="16" s="1"/>
  <c r="O4138" i="16"/>
  <c r="O3733" i="16"/>
  <c r="K3733" i="16"/>
  <c r="N3733" i="16" s="1"/>
  <c r="K3871" i="16"/>
  <c r="O3871" i="16"/>
  <c r="K3989" i="16"/>
  <c r="N3989" i="16" s="1"/>
  <c r="O3989" i="16"/>
  <c r="N4139" i="16"/>
  <c r="N4178" i="16"/>
  <c r="K4116" i="16"/>
  <c r="N4116" i="16" s="1"/>
  <c r="O4116" i="16"/>
  <c r="N4199" i="16"/>
  <c r="O4390" i="16"/>
  <c r="K4390" i="16"/>
  <c r="N4390" i="16" s="1"/>
  <c r="K4650" i="16"/>
  <c r="N4650" i="16" s="1"/>
  <c r="O4650" i="16"/>
  <c r="N4205" i="16"/>
  <c r="K4019" i="16"/>
  <c r="N4019" i="16" s="1"/>
  <c r="O4019" i="16"/>
  <c r="K4748" i="16"/>
  <c r="N4748" i="16" s="1"/>
  <c r="O4748" i="16"/>
  <c r="N4626" i="16"/>
  <c r="K4481" i="16"/>
  <c r="N4481" i="16" s="1"/>
  <c r="O4481" i="16"/>
  <c r="K4705" i="16"/>
  <c r="N4705" i="16" s="1"/>
  <c r="O4705" i="16"/>
  <c r="O4817" i="16"/>
  <c r="K4817" i="16"/>
  <c r="K4532" i="16"/>
  <c r="N4532" i="16" s="1"/>
  <c r="O4532" i="16"/>
  <c r="N4477" i="16"/>
  <c r="K4663" i="16"/>
  <c r="N4663" i="16" s="1"/>
  <c r="O4663" i="16"/>
  <c r="N4438" i="16"/>
  <c r="O4549" i="16"/>
  <c r="K4549" i="16"/>
  <c r="O4473" i="16"/>
  <c r="K4473" i="16"/>
  <c r="N4473" i="16" s="1"/>
  <c r="O4742" i="16"/>
  <c r="K4742" i="16"/>
  <c r="N4742" i="16" s="1"/>
  <c r="O2177" i="16"/>
  <c r="K2177" i="16"/>
  <c r="N2177" i="16" s="1"/>
  <c r="N1713" i="16"/>
  <c r="O1861" i="16"/>
  <c r="K1861" i="16"/>
  <c r="N1861" i="16" s="1"/>
  <c r="K1693" i="16"/>
  <c r="N1693" i="16" s="1"/>
  <c r="O1693" i="16"/>
  <c r="N1703" i="16"/>
  <c r="O1820" i="16"/>
  <c r="K1820" i="16"/>
  <c r="N1820" i="16" s="1"/>
  <c r="K2000" i="16"/>
  <c r="N2000" i="16" s="1"/>
  <c r="O2000" i="16"/>
  <c r="N2255" i="16"/>
  <c r="K2026" i="16"/>
  <c r="N2026" i="16" s="1"/>
  <c r="O2026" i="16"/>
  <c r="O2391" i="16"/>
  <c r="K2391" i="16"/>
  <c r="N2391" i="16" s="1"/>
  <c r="K1850" i="16"/>
  <c r="N1850" i="16" s="1"/>
  <c r="O1850" i="16"/>
  <c r="O1966" i="16"/>
  <c r="K1966" i="16"/>
  <c r="N1966" i="16" s="1"/>
  <c r="N2067" i="16"/>
  <c r="O2375" i="16"/>
  <c r="K2375" i="16"/>
  <c r="N2375" i="16" s="1"/>
  <c r="O1865" i="16"/>
  <c r="K1865" i="16"/>
  <c r="N1865" i="16" s="1"/>
  <c r="N2062" i="16"/>
  <c r="K1916" i="16"/>
  <c r="N1916" i="16" s="1"/>
  <c r="O1916" i="16"/>
  <c r="O2136" i="16"/>
  <c r="K2136" i="16"/>
  <c r="N2136" i="16" s="1"/>
  <c r="N1921" i="16"/>
  <c r="K2023" i="16"/>
  <c r="N2023" i="16" s="1"/>
  <c r="O2023" i="16"/>
  <c r="K2179" i="16"/>
  <c r="N2179" i="16" s="1"/>
  <c r="O2179" i="16"/>
  <c r="O1983" i="16"/>
  <c r="K1983" i="16"/>
  <c r="K2429" i="16"/>
  <c r="N2429" i="16" s="1"/>
  <c r="O2429" i="16"/>
  <c r="K1994" i="16"/>
  <c r="N1994" i="16" s="1"/>
  <c r="O1994" i="16"/>
  <c r="O2162" i="16"/>
  <c r="K2162" i="16"/>
  <c r="N2162" i="16" s="1"/>
  <c r="K2586" i="16"/>
  <c r="N2586" i="16" s="1"/>
  <c r="O2586" i="16"/>
  <c r="O2403" i="16"/>
  <c r="K2403" i="16"/>
  <c r="N2403" i="16" s="1"/>
  <c r="O2610" i="16"/>
  <c r="K2610" i="16"/>
  <c r="N2610" i="16" s="1"/>
  <c r="K3920" i="16"/>
  <c r="N3920" i="16" s="1"/>
  <c r="O3920" i="16"/>
  <c r="K2293" i="16"/>
  <c r="N2293" i="16" s="1"/>
  <c r="O2293" i="16"/>
  <c r="O2390" i="16"/>
  <c r="K2390" i="16"/>
  <c r="N2390" i="16" s="1"/>
  <c r="O2517" i="16"/>
  <c r="K2517" i="16"/>
  <c r="N2517" i="16" s="1"/>
  <c r="N2629" i="16"/>
  <c r="K2466" i="16"/>
  <c r="N2466" i="16" s="1"/>
  <c r="O2466" i="16"/>
  <c r="O2556" i="16"/>
  <c r="K2556" i="16"/>
  <c r="N2556" i="16" s="1"/>
  <c r="K3665" i="16"/>
  <c r="K3467" i="16" s="1"/>
  <c r="N3467" i="16" s="1"/>
  <c r="O3665" i="16"/>
  <c r="K2425" i="16"/>
  <c r="N2425" i="16" s="1"/>
  <c r="O2425" i="16"/>
  <c r="N2196" i="16"/>
  <c r="O2358" i="16"/>
  <c r="K2358" i="16"/>
  <c r="N2358" i="16" s="1"/>
  <c r="K2600" i="16"/>
  <c r="N2600" i="16" s="1"/>
  <c r="O2600" i="16"/>
  <c r="O2397" i="16"/>
  <c r="K2397" i="16"/>
  <c r="N2397" i="16" s="1"/>
  <c r="K2487" i="16"/>
  <c r="N2487" i="16" s="1"/>
  <c r="O2487" i="16"/>
  <c r="O2402" i="16"/>
  <c r="K2402" i="16"/>
  <c r="N2402" i="16" s="1"/>
  <c r="K2496" i="16"/>
  <c r="N2496" i="16" s="1"/>
  <c r="O2496" i="16"/>
  <c r="O2580" i="16"/>
  <c r="K2580" i="16"/>
  <c r="N2580" i="16" s="1"/>
  <c r="K2927" i="16"/>
  <c r="N2927" i="16" s="1"/>
  <c r="O2927" i="16"/>
  <c r="K2335" i="16"/>
  <c r="N2335" i="16" s="1"/>
  <c r="O2335" i="16"/>
  <c r="N2827" i="16"/>
  <c r="K2981" i="16"/>
  <c r="N2981" i="16" s="1"/>
  <c r="O2981" i="16"/>
  <c r="O2606" i="16"/>
  <c r="K2606" i="16"/>
  <c r="N2606" i="16" s="1"/>
  <c r="K2951" i="16"/>
  <c r="N2951" i="16" s="1"/>
  <c r="O2951" i="16"/>
  <c r="O2646" i="16"/>
  <c r="K2646" i="16"/>
  <c r="N2646" i="16" s="1"/>
  <c r="O2843" i="16"/>
  <c r="K2843" i="16"/>
  <c r="N2843" i="16" s="1"/>
  <c r="O2814" i="16"/>
  <c r="K2814" i="16"/>
  <c r="N2814" i="16" s="1"/>
  <c r="K2924" i="16"/>
  <c r="N2924" i="16" s="1"/>
  <c r="O2924" i="16"/>
  <c r="N2824" i="16"/>
  <c r="K2589" i="16"/>
  <c r="N2589" i="16" s="1"/>
  <c r="O2589" i="16"/>
  <c r="K2745" i="16"/>
  <c r="N2745" i="16" s="1"/>
  <c r="O2745" i="16"/>
  <c r="O2820" i="16"/>
  <c r="K2820" i="16"/>
  <c r="N2820" i="16" s="1"/>
  <c r="N3115" i="16"/>
  <c r="K2702" i="16"/>
  <c r="N2702" i="16" s="1"/>
  <c r="O2702" i="16"/>
  <c r="O2882" i="16"/>
  <c r="K2882" i="16"/>
  <c r="N2882" i="16" s="1"/>
  <c r="K3237" i="16"/>
  <c r="N3237" i="16" s="1"/>
  <c r="O3237" i="16"/>
  <c r="K3498" i="16"/>
  <c r="N3498" i="16" s="1"/>
  <c r="O3498" i="16"/>
  <c r="O3113" i="16"/>
  <c r="K3113" i="16"/>
  <c r="N3113" i="16" s="1"/>
  <c r="O3225" i="16"/>
  <c r="K3225" i="16"/>
  <c r="N3225" i="16" s="1"/>
  <c r="K3324" i="16"/>
  <c r="N3324" i="16" s="1"/>
  <c r="O3324" i="16"/>
  <c r="K2993" i="16"/>
  <c r="N2993" i="16" s="1"/>
  <c r="O2993" i="16"/>
  <c r="O3282" i="16"/>
  <c r="K3282" i="16"/>
  <c r="O2999" i="16"/>
  <c r="K2999" i="16"/>
  <c r="N2999" i="16" s="1"/>
  <c r="K3196" i="16"/>
  <c r="N3196" i="16" s="1"/>
  <c r="O3196" i="16"/>
  <c r="N2994" i="16"/>
  <c r="O3463" i="16"/>
  <c r="K3463" i="16"/>
  <c r="N3463" i="16" s="1"/>
  <c r="K2995" i="16"/>
  <c r="N2995" i="16" s="1"/>
  <c r="O2995" i="16"/>
  <c r="N3125" i="16"/>
  <c r="K3013" i="16"/>
  <c r="N3013" i="16" s="1"/>
  <c r="O3013" i="16"/>
  <c r="N3253" i="16"/>
  <c r="N3097" i="16"/>
  <c r="N3292" i="16"/>
  <c r="K3476" i="16"/>
  <c r="N3476" i="16" s="1"/>
  <c r="O3476" i="16"/>
  <c r="N3003" i="16"/>
  <c r="K3103" i="16"/>
  <c r="N3103" i="16" s="1"/>
  <c r="O3103" i="16"/>
  <c r="K3710" i="16"/>
  <c r="N3710" i="16" s="1"/>
  <c r="O3710" i="16"/>
  <c r="O3985" i="16"/>
  <c r="K3985" i="16"/>
  <c r="N3985" i="16" s="1"/>
  <c r="O3331" i="16"/>
  <c r="K3331" i="16"/>
  <c r="O3431" i="16"/>
  <c r="K3431" i="16"/>
  <c r="N3431" i="16" s="1"/>
  <c r="K3531" i="16"/>
  <c r="N3531" i="16" s="1"/>
  <c r="O3531" i="16"/>
  <c r="N3646" i="16"/>
  <c r="O3866" i="16"/>
  <c r="K3866" i="16"/>
  <c r="N3866" i="16" s="1"/>
  <c r="N3577" i="16"/>
  <c r="K3442" i="16"/>
  <c r="N3442" i="16" s="1"/>
  <c r="O3442" i="16"/>
  <c r="O3532" i="16"/>
  <c r="K3532" i="16"/>
  <c r="N3532" i="16" s="1"/>
  <c r="K3754" i="16"/>
  <c r="N3754" i="16" s="1"/>
  <c r="O3754" i="16"/>
  <c r="N3414" i="16"/>
  <c r="K3518" i="16"/>
  <c r="N3518" i="16" s="1"/>
  <c r="O3518" i="16"/>
  <c r="O3599" i="16"/>
  <c r="K3599" i="16"/>
  <c r="N3599" i="16" s="1"/>
  <c r="K3381" i="16"/>
  <c r="N3381" i="16" s="1"/>
  <c r="O3381" i="16"/>
  <c r="N3509" i="16"/>
  <c r="K3660" i="16"/>
  <c r="N3660" i="16" s="1"/>
  <c r="O3660" i="16"/>
  <c r="O4148" i="16"/>
  <c r="K4148" i="16"/>
  <c r="N4148" i="16" s="1"/>
  <c r="K3780" i="16"/>
  <c r="O3780" i="16"/>
  <c r="N3899" i="16"/>
  <c r="K4319" i="16"/>
  <c r="O4319" i="16"/>
  <c r="O4165" i="16"/>
  <c r="K4165" i="16"/>
  <c r="N4165" i="16" s="1"/>
  <c r="K3716" i="16"/>
  <c r="N3716" i="16" s="1"/>
  <c r="O3716" i="16"/>
  <c r="N3805" i="16"/>
  <c r="K4054" i="16"/>
  <c r="N4054" i="16" s="1"/>
  <c r="O4054" i="16"/>
  <c r="O3742" i="16"/>
  <c r="K3742" i="16"/>
  <c r="N3742" i="16" s="1"/>
  <c r="K3670" i="16"/>
  <c r="N3670" i="16" s="1"/>
  <c r="O3670" i="16"/>
  <c r="N4145" i="16"/>
  <c r="K3758" i="16"/>
  <c r="N3758" i="16" s="1"/>
  <c r="O3758" i="16"/>
  <c r="K4218" i="16"/>
  <c r="N4218" i="16" s="1"/>
  <c r="O4218" i="16"/>
  <c r="K3999" i="16"/>
  <c r="N3999" i="16" s="1"/>
  <c r="O3999" i="16"/>
  <c r="K4126" i="16"/>
  <c r="N4126" i="16" s="1"/>
  <c r="O4126" i="16"/>
  <c r="N4238" i="16"/>
  <c r="K4193" i="16"/>
  <c r="N4193" i="16" s="1"/>
  <c r="O4193" i="16"/>
  <c r="K4869" i="16"/>
  <c r="N4869" i="16" s="1"/>
  <c r="O4869" i="16"/>
  <c r="O4277" i="16"/>
  <c r="K4277" i="16"/>
  <c r="N4277" i="16" s="1"/>
  <c r="O4210" i="16"/>
  <c r="K4210" i="16"/>
  <c r="N4210" i="16" s="1"/>
  <c r="K4298" i="16"/>
  <c r="N4298" i="16" s="1"/>
  <c r="O4298" i="16"/>
  <c r="K4222" i="16"/>
  <c r="N4222" i="16" s="1"/>
  <c r="O4222" i="16"/>
  <c r="K4631" i="16"/>
  <c r="N4631" i="16" s="1"/>
  <c r="O4631" i="16"/>
  <c r="K4788" i="16"/>
  <c r="O4788" i="16"/>
  <c r="K4692" i="16"/>
  <c r="N4692" i="16" s="1"/>
  <c r="O4692" i="16"/>
  <c r="N4425" i="16"/>
  <c r="K4607" i="16"/>
  <c r="N4607" i="16" s="1"/>
  <c r="O4607" i="16"/>
  <c r="O4710" i="16"/>
  <c r="K4710" i="16"/>
  <c r="N4710" i="16" s="1"/>
  <c r="O4437" i="16"/>
  <c r="K4437" i="16"/>
  <c r="N4437" i="16" s="1"/>
  <c r="K4673" i="16"/>
  <c r="N4673" i="16" s="1"/>
  <c r="O4673" i="16"/>
  <c r="K4862" i="16"/>
  <c r="N4862" i="16" s="1"/>
  <c r="O4862" i="16"/>
  <c r="K4443" i="16"/>
  <c r="N4443" i="16" s="1"/>
  <c r="O4443" i="16"/>
  <c r="K4680" i="16"/>
  <c r="N4680" i="16" s="1"/>
  <c r="O4680" i="16"/>
  <c r="O4752" i="16"/>
  <c r="K4752" i="16"/>
  <c r="N4752" i="16" s="1"/>
  <c r="O4899" i="16"/>
  <c r="K4899" i="16"/>
  <c r="O2186" i="16"/>
  <c r="K2186" i="16"/>
  <c r="N2186" i="16" s="1"/>
  <c r="N1718" i="16"/>
  <c r="O1512" i="16"/>
  <c r="K1512" i="16"/>
  <c r="N1512" i="16" s="1"/>
  <c r="O1635" i="16"/>
  <c r="K1635" i="16"/>
  <c r="N1635" i="16" s="1"/>
  <c r="N1878" i="16"/>
  <c r="K2115" i="16"/>
  <c r="N2115" i="16" s="1"/>
  <c r="O2115" i="16"/>
  <c r="O2031" i="16"/>
  <c r="K2031" i="16"/>
  <c r="K2399" i="16"/>
  <c r="N2399" i="16" s="1"/>
  <c r="O2399" i="16"/>
  <c r="O1855" i="16"/>
  <c r="K1855" i="16"/>
  <c r="N1855" i="16" s="1"/>
  <c r="K1971" i="16"/>
  <c r="N1971" i="16" s="1"/>
  <c r="O1971" i="16"/>
  <c r="O2145" i="16"/>
  <c r="K2145" i="16"/>
  <c r="N2145" i="16" s="1"/>
  <c r="N2032" i="16"/>
  <c r="O2141" i="16"/>
  <c r="K2141" i="16"/>
  <c r="N2141" i="16" s="1"/>
  <c r="O1927" i="16"/>
  <c r="K1927" i="16"/>
  <c r="N1927" i="16" s="1"/>
  <c r="K1988" i="16"/>
  <c r="N1988" i="16" s="1"/>
  <c r="O1988" i="16"/>
  <c r="K2074" i="16"/>
  <c r="N2074" i="16" s="1"/>
  <c r="O2074" i="16"/>
  <c r="K2437" i="16"/>
  <c r="N2437" i="16" s="1"/>
  <c r="O2437" i="16"/>
  <c r="N1892" i="16"/>
  <c r="K2176" i="16"/>
  <c r="N2176" i="16" s="1"/>
  <c r="O2176" i="16"/>
  <c r="N2635" i="16"/>
  <c r="N3081" i="16"/>
  <c r="O2408" i="16"/>
  <c r="K2408" i="16"/>
  <c r="N2408" i="16" s="1"/>
  <c r="K2526" i="16"/>
  <c r="N2526" i="16" s="1"/>
  <c r="O2526" i="16"/>
  <c r="O2619" i="16"/>
  <c r="K2619" i="16"/>
  <c r="N2619" i="16" s="1"/>
  <c r="O2302" i="16"/>
  <c r="K2302" i="16"/>
  <c r="N2302" i="16" s="1"/>
  <c r="K2637" i="16"/>
  <c r="N2637" i="16" s="1"/>
  <c r="O2637" i="16"/>
  <c r="K2561" i="16"/>
  <c r="N2561" i="16" s="1"/>
  <c r="O2561" i="16"/>
  <c r="N2386" i="16"/>
  <c r="O2476" i="16"/>
  <c r="K2476" i="16"/>
  <c r="N2476" i="16" s="1"/>
  <c r="N2605" i="16"/>
  <c r="O2664" i="16"/>
  <c r="K2664" i="16"/>
  <c r="N2664" i="16" s="1"/>
  <c r="O2338" i="16"/>
  <c r="K2338" i="16"/>
  <c r="N2338" i="16" s="1"/>
  <c r="O2514" i="16"/>
  <c r="K2514" i="16"/>
  <c r="N2514" i="16" s="1"/>
  <c r="O2206" i="16"/>
  <c r="K2206" i="16"/>
  <c r="O2295" i="16"/>
  <c r="K2295" i="16"/>
  <c r="N2295" i="16" s="1"/>
  <c r="O2482" i="16"/>
  <c r="K2482" i="16"/>
  <c r="N2482" i="16" s="1"/>
  <c r="K2666" i="16"/>
  <c r="N2666" i="16" s="1"/>
  <c r="O2666" i="16"/>
  <c r="N2309" i="16"/>
  <c r="O2585" i="16"/>
  <c r="K2585" i="16"/>
  <c r="N2585" i="16" s="1"/>
  <c r="O3014" i="16"/>
  <c r="K3014" i="16"/>
  <c r="N3014" i="16" s="1"/>
  <c r="K2431" i="16"/>
  <c r="N2431" i="16" s="1"/>
  <c r="O2431" i="16"/>
  <c r="K2639" i="16"/>
  <c r="N2639" i="16" s="1"/>
  <c r="O2639" i="16"/>
  <c r="O2787" i="16"/>
  <c r="K2787" i="16"/>
  <c r="O2847" i="16"/>
  <c r="K2847" i="16"/>
  <c r="N2847" i="16" s="1"/>
  <c r="K3041" i="16"/>
  <c r="N3041" i="16" s="1"/>
  <c r="O3041" i="16"/>
  <c r="K2715" i="16"/>
  <c r="N2715" i="16" s="1"/>
  <c r="O2715" i="16"/>
  <c r="O2829" i="16"/>
  <c r="K2829" i="16"/>
  <c r="N2829" i="16" s="1"/>
  <c r="K2735" i="16"/>
  <c r="N2735" i="16" s="1"/>
  <c r="O2735" i="16"/>
  <c r="O3307" i="16"/>
  <c r="K3307" i="16"/>
  <c r="N3307" i="16" s="1"/>
  <c r="K2825" i="16"/>
  <c r="N2825" i="16" s="1"/>
  <c r="O2825" i="16"/>
  <c r="K3144" i="16"/>
  <c r="N3144" i="16" s="1"/>
  <c r="O3144" i="16"/>
  <c r="K3267" i="16"/>
  <c r="N3267" i="16" s="1"/>
  <c r="O3267" i="16"/>
  <c r="K2667" i="16"/>
  <c r="N2667" i="16" s="1"/>
  <c r="O2667" i="16"/>
  <c r="O3640" i="16"/>
  <c r="K3640" i="16"/>
  <c r="O3477" i="16"/>
  <c r="K3477" i="16"/>
  <c r="N3477" i="16" s="1"/>
  <c r="O3120" i="16"/>
  <c r="K3120" i="16"/>
  <c r="N3120" i="16" s="1"/>
  <c r="K3222" i="16"/>
  <c r="O3222" i="16"/>
  <c r="K3351" i="16"/>
  <c r="N3351" i="16" s="1"/>
  <c r="O3351" i="16"/>
  <c r="N3000" i="16"/>
  <c r="K3315" i="16"/>
  <c r="N3315" i="16" s="1"/>
  <c r="O3315" i="16"/>
  <c r="N4015" i="16"/>
  <c r="K3028" i="16"/>
  <c r="N3028" i="16" s="1"/>
  <c r="O3028" i="16"/>
  <c r="O3243" i="16"/>
  <c r="K3243" i="16"/>
  <c r="N3243" i="16" s="1"/>
  <c r="O3444" i="16"/>
  <c r="K3444" i="16"/>
  <c r="N3444" i="16" s="1"/>
  <c r="O2986" i="16"/>
  <c r="K2986" i="16"/>
  <c r="N2986" i="16" s="1"/>
  <c r="O3204" i="16"/>
  <c r="K3204" i="16"/>
  <c r="N3204" i="16" s="1"/>
  <c r="N3214" i="16"/>
  <c r="O3510" i="16"/>
  <c r="K3510" i="16"/>
  <c r="N3510" i="16" s="1"/>
  <c r="O3600" i="16"/>
  <c r="K3600" i="16"/>
  <c r="N3600" i="16" s="1"/>
  <c r="N3718" i="16"/>
  <c r="O4033" i="16"/>
  <c r="K4033" i="16"/>
  <c r="N4033" i="16" s="1"/>
  <c r="K3546" i="16"/>
  <c r="N3546" i="16" s="1"/>
  <c r="O3546" i="16"/>
  <c r="O3651" i="16"/>
  <c r="K3651" i="16"/>
  <c r="N3651" i="16" s="1"/>
  <c r="N3586" i="16"/>
  <c r="K3537" i="16"/>
  <c r="N3537" i="16" s="1"/>
  <c r="O3537" i="16"/>
  <c r="K3523" i="16"/>
  <c r="N3523" i="16" s="1"/>
  <c r="O3523" i="16"/>
  <c r="K3419" i="16"/>
  <c r="N3419" i="16" s="1"/>
  <c r="O3419" i="16"/>
  <c r="O3648" i="16"/>
  <c r="K3648" i="16"/>
  <c r="N3648" i="16" s="1"/>
  <c r="N3538" i="16"/>
  <c r="O3639" i="16"/>
  <c r="K3639" i="16"/>
  <c r="N3639" i="16" s="1"/>
  <c r="O3604" i="16"/>
  <c r="K3604" i="16"/>
  <c r="N3604" i="16" s="1"/>
  <c r="N3764" i="16"/>
  <c r="K3584" i="16"/>
  <c r="N3584" i="16" s="1"/>
  <c r="O3584" i="16"/>
  <c r="K3790" i="16"/>
  <c r="N3790" i="16" s="1"/>
  <c r="O3790" i="16"/>
  <c r="K3916" i="16"/>
  <c r="N3916" i="16" s="1"/>
  <c r="O3916" i="16"/>
  <c r="O4041" i="16"/>
  <c r="K4041" i="16"/>
  <c r="N4041" i="16" s="1"/>
  <c r="O4327" i="16"/>
  <c r="K4327" i="16"/>
  <c r="N4327" i="16" s="1"/>
  <c r="O3816" i="16"/>
  <c r="K3816" i="16"/>
  <c r="N3816" i="16" s="1"/>
  <c r="O3932" i="16"/>
  <c r="K3932" i="16"/>
  <c r="N3932" i="16" s="1"/>
  <c r="K4061" i="16"/>
  <c r="O4061" i="16"/>
  <c r="K3756" i="16"/>
  <c r="N3756" i="16" s="1"/>
  <c r="O3756" i="16"/>
  <c r="K3993" i="16"/>
  <c r="N3993" i="16" s="1"/>
  <c r="O3993" i="16"/>
  <c r="K3912" i="16"/>
  <c r="N3912" i="16" s="1"/>
  <c r="O3912" i="16"/>
  <c r="O4082" i="16"/>
  <c r="K4082" i="16"/>
  <c r="O3901" i="16"/>
  <c r="K3901" i="16"/>
  <c r="N3901" i="16" s="1"/>
  <c r="N3896" i="16"/>
  <c r="N4322" i="16"/>
  <c r="K3747" i="16"/>
  <c r="N3747" i="16" s="1"/>
  <c r="O3747" i="16"/>
  <c r="O4160" i="16"/>
  <c r="K4160" i="16"/>
  <c r="N4160" i="16" s="1"/>
  <c r="O3703" i="16"/>
  <c r="K3703" i="16"/>
  <c r="N3703" i="16" s="1"/>
  <c r="N3995" i="16"/>
  <c r="O3768" i="16"/>
  <c r="K3768" i="16"/>
  <c r="N3768" i="16" s="1"/>
  <c r="O4136" i="16"/>
  <c r="K4136" i="16"/>
  <c r="N4136" i="16" s="1"/>
  <c r="O4243" i="16"/>
  <c r="K4243" i="16"/>
  <c r="N4243" i="16" s="1"/>
  <c r="K4333" i="16"/>
  <c r="N4333" i="16" s="1"/>
  <c r="O4333" i="16"/>
  <c r="K4204" i="16"/>
  <c r="N4204" i="16" s="1"/>
  <c r="O4204" i="16"/>
  <c r="K4348" i="16"/>
  <c r="N4348" i="16" s="1"/>
  <c r="O4348" i="16"/>
  <c r="O4291" i="16"/>
  <c r="K4291" i="16"/>
  <c r="N4291" i="16" s="1"/>
  <c r="K4403" i="16"/>
  <c r="N4403" i="16" s="1"/>
  <c r="O4403" i="16"/>
  <c r="K4152" i="16"/>
  <c r="N4152" i="16" s="1"/>
  <c r="O4152" i="16"/>
  <c r="K4798" i="16"/>
  <c r="O4798" i="16"/>
  <c r="N4454" i="16"/>
  <c r="O4190" i="16"/>
  <c r="K4190" i="16"/>
  <c r="N4190" i="16" s="1"/>
  <c r="O4493" i="16"/>
  <c r="K4493" i="16"/>
  <c r="N4493" i="16" s="1"/>
  <c r="O4332" i="16"/>
  <c r="K4332" i="16"/>
  <c r="N4332" i="16" s="1"/>
  <c r="O4347" i="16"/>
  <c r="K4347" i="16"/>
  <c r="N4347" i="16" s="1"/>
  <c r="O4615" i="16"/>
  <c r="K4615" i="16"/>
  <c r="N4615" i="16" s="1"/>
  <c r="O4455" i="16"/>
  <c r="K4455" i="16"/>
  <c r="K4771" i="16"/>
  <c r="N4771" i="16" s="1"/>
  <c r="O4771" i="16"/>
  <c r="O4399" i="16"/>
  <c r="K4399" i="16"/>
  <c r="O4616" i="16"/>
  <c r="K4616" i="16"/>
  <c r="N4616" i="16" s="1"/>
  <c r="K4783" i="16"/>
  <c r="N4783" i="16" s="1"/>
  <c r="O4783" i="16"/>
  <c r="K4436" i="16"/>
  <c r="N4436" i="16" s="1"/>
  <c r="O4436" i="16"/>
  <c r="K4404" i="16"/>
  <c r="N4404" i="16" s="1"/>
  <c r="O4404" i="16"/>
  <c r="N4832" i="16"/>
  <c r="K4442" i="16"/>
  <c r="N4442" i="16" s="1"/>
  <c r="O4442" i="16"/>
  <c r="O4548" i="16"/>
  <c r="K4548" i="16"/>
  <c r="N4548" i="16" s="1"/>
  <c r="O4608" i="16"/>
  <c r="K4608" i="16"/>
  <c r="N4608" i="16" s="1"/>
  <c r="O4684" i="16"/>
  <c r="K4684" i="16"/>
  <c r="N4684" i="16" s="1"/>
  <c r="O4453" i="16"/>
  <c r="K4453" i="16"/>
  <c r="N4453" i="16" s="1"/>
  <c r="K4669" i="16"/>
  <c r="N4669" i="16" s="1"/>
  <c r="O4669" i="16"/>
  <c r="K4736" i="16"/>
  <c r="N4736" i="16" s="1"/>
  <c r="O4736" i="16"/>
  <c r="N4448" i="16"/>
  <c r="O1945" i="16"/>
  <c r="K1945" i="16"/>
  <c r="N1945" i="16" s="1"/>
  <c r="K1876" i="16"/>
  <c r="N1876" i="16" s="1"/>
  <c r="O1876" i="16"/>
  <c r="N1531" i="16"/>
  <c r="O1644" i="16"/>
  <c r="K1644" i="16"/>
  <c r="N1644" i="16" s="1"/>
  <c r="K1714" i="16"/>
  <c r="N1714" i="16" s="1"/>
  <c r="O1714" i="16"/>
  <c r="O1856" i="16"/>
  <c r="K1856" i="16"/>
  <c r="N2015" i="16"/>
  <c r="K2119" i="16"/>
  <c r="N2119" i="16" s="1"/>
  <c r="O2119" i="16"/>
  <c r="O2336" i="16"/>
  <c r="K2336" i="16"/>
  <c r="N2336" i="16" s="1"/>
  <c r="O2450" i="16"/>
  <c r="K2450" i="16"/>
  <c r="N2450" i="16" s="1"/>
  <c r="N1976" i="16"/>
  <c r="K2077" i="16"/>
  <c r="N2077" i="16" s="1"/>
  <c r="O2077" i="16"/>
  <c r="N2149" i="16"/>
  <c r="O1811" i="16"/>
  <c r="K1811" i="16"/>
  <c r="N1811" i="16" s="1"/>
  <c r="K1962" i="16"/>
  <c r="N1962" i="16" s="1"/>
  <c r="O1962" i="16"/>
  <c r="N1932" i="16"/>
  <c r="O2048" i="16"/>
  <c r="K2048" i="16"/>
  <c r="N2048" i="16" s="1"/>
  <c r="O2117" i="16"/>
  <c r="K2117" i="16"/>
  <c r="N2117" i="16" s="1"/>
  <c r="O2479" i="16"/>
  <c r="K2479" i="16"/>
  <c r="N2479" i="16" s="1"/>
  <c r="O1812" i="16"/>
  <c r="K1812" i="16"/>
  <c r="N1812" i="16" s="1"/>
  <c r="O1881" i="16"/>
  <c r="K1881" i="16"/>
  <c r="K2098" i="16"/>
  <c r="N2098" i="16" s="1"/>
  <c r="O2098" i="16"/>
  <c r="O2208" i="16"/>
  <c r="K2208" i="16"/>
  <c r="N2208" i="16" s="1"/>
  <c r="O2316" i="16"/>
  <c r="K2316" i="16"/>
  <c r="N2316" i="16" s="1"/>
  <c r="K2014" i="16"/>
  <c r="N2014" i="16" s="1"/>
  <c r="O2014" i="16"/>
  <c r="O2104" i="16"/>
  <c r="K2104" i="16"/>
  <c r="N2104" i="16" s="1"/>
  <c r="N1999" i="16"/>
  <c r="O2203" i="16"/>
  <c r="K2203" i="16"/>
  <c r="N2203" i="16" s="1"/>
  <c r="N2644" i="16"/>
  <c r="N2204" i="16"/>
  <c r="O2414" i="16"/>
  <c r="K2414" i="16"/>
  <c r="N2414" i="16" s="1"/>
  <c r="O2532" i="16"/>
  <c r="K2532" i="16"/>
  <c r="N2532" i="16" s="1"/>
  <c r="K2485" i="16"/>
  <c r="N2485" i="16" s="1"/>
  <c r="O2485" i="16"/>
  <c r="K2400" i="16"/>
  <c r="N2400" i="16" s="1"/>
  <c r="O2400" i="16"/>
  <c r="K2481" i="16"/>
  <c r="N2481" i="16" s="1"/>
  <c r="O2481" i="16"/>
  <c r="O2613" i="16"/>
  <c r="K2613" i="16"/>
  <c r="N2613" i="16" s="1"/>
  <c r="K2681" i="16"/>
  <c r="N2681" i="16" s="1"/>
  <c r="O2681" i="16"/>
  <c r="K2220" i="16"/>
  <c r="N2220" i="16" s="1"/>
  <c r="O2220" i="16"/>
  <c r="O2347" i="16"/>
  <c r="K2347" i="16"/>
  <c r="N2347" i="16" s="1"/>
  <c r="O2706" i="16"/>
  <c r="K2706" i="16"/>
  <c r="N2706" i="16" s="1"/>
  <c r="K2211" i="16"/>
  <c r="N2211" i="16" s="1"/>
  <c r="O2211" i="16"/>
  <c r="K2378" i="16"/>
  <c r="N2378" i="16" s="1"/>
  <c r="O2378" i="16"/>
  <c r="N2216" i="16"/>
  <c r="O2319" i="16"/>
  <c r="K2319" i="16"/>
  <c r="N2319" i="16" s="1"/>
  <c r="O2691" i="16"/>
  <c r="K2691" i="16"/>
  <c r="N2691" i="16" s="1"/>
  <c r="N2314" i="16"/>
  <c r="O2525" i="16"/>
  <c r="K2525" i="16"/>
  <c r="N2525" i="16" s="1"/>
  <c r="N2593" i="16"/>
  <c r="K3231" i="16"/>
  <c r="N3231" i="16" s="1"/>
  <c r="O3231" i="16"/>
  <c r="K2344" i="16"/>
  <c r="N2344" i="16" s="1"/>
  <c r="O2344" i="16"/>
  <c r="K2540" i="16"/>
  <c r="N2540" i="16" s="1"/>
  <c r="O2540" i="16"/>
  <c r="N2916" i="16"/>
  <c r="N2653" i="16"/>
  <c r="O2742" i="16"/>
  <c r="K2742" i="16"/>
  <c r="N2742" i="16" s="1"/>
  <c r="O3099" i="16"/>
  <c r="K3099" i="16"/>
  <c r="N3099" i="16" s="1"/>
  <c r="K2852" i="16"/>
  <c r="N2852" i="16" s="1"/>
  <c r="O2852" i="16"/>
  <c r="O2616" i="16"/>
  <c r="K2616" i="16"/>
  <c r="N2616" i="16" s="1"/>
  <c r="O2734" i="16"/>
  <c r="K2734" i="16"/>
  <c r="N2734" i="16" s="1"/>
  <c r="K3656" i="16"/>
  <c r="N3656" i="16" s="1"/>
  <c r="O3656" i="16"/>
  <c r="K2768" i="16"/>
  <c r="N2768" i="16" s="1"/>
  <c r="O2768" i="16"/>
  <c r="K3083" i="16"/>
  <c r="N3083" i="16" s="1"/>
  <c r="O3083" i="16"/>
  <c r="K2903" i="16"/>
  <c r="N2903" i="16" s="1"/>
  <c r="O2903" i="16"/>
  <c r="O2765" i="16"/>
  <c r="K2765" i="16"/>
  <c r="N2765" i="16" s="1"/>
  <c r="O3288" i="16"/>
  <c r="K3288" i="16"/>
  <c r="N3288" i="16" s="1"/>
  <c r="K2866" i="16"/>
  <c r="N2866" i="16" s="1"/>
  <c r="O2866" i="16"/>
  <c r="O3687" i="16"/>
  <c r="K3687" i="16"/>
  <c r="N3687" i="16" s="1"/>
  <c r="K3123" i="16"/>
  <c r="N3123" i="16" s="1"/>
  <c r="O3123" i="16"/>
  <c r="K3235" i="16"/>
  <c r="N3235" i="16" s="1"/>
  <c r="O3235" i="16"/>
  <c r="N3636" i="16"/>
  <c r="K3210" i="16"/>
  <c r="N3210" i="16" s="1"/>
  <c r="O3210" i="16"/>
  <c r="O3318" i="16"/>
  <c r="K3318" i="16"/>
  <c r="N3318" i="16" s="1"/>
  <c r="O3505" i="16"/>
  <c r="K3505" i="16"/>
  <c r="N3505" i="16" s="1"/>
  <c r="K3216" i="16"/>
  <c r="N3216" i="16" s="1"/>
  <c r="O3216" i="16"/>
  <c r="O3735" i="16"/>
  <c r="K3735" i="16"/>
  <c r="N3735" i="16" s="1"/>
  <c r="K4100" i="16"/>
  <c r="N4100" i="16" s="1"/>
  <c r="O4100" i="16"/>
  <c r="N3116" i="16"/>
  <c r="K3258" i="16"/>
  <c r="N3258" i="16" s="1"/>
  <c r="O3258" i="16"/>
  <c r="K3957" i="16"/>
  <c r="N3957" i="16" s="1"/>
  <c r="O3957" i="16"/>
  <c r="K3023" i="16"/>
  <c r="N3023" i="16" s="1"/>
  <c r="O3023" i="16"/>
  <c r="O3112" i="16"/>
  <c r="K3112" i="16"/>
  <c r="N3112" i="16" s="1"/>
  <c r="O3316" i="16"/>
  <c r="K3316" i="16"/>
  <c r="N3316" i="16" s="1"/>
  <c r="O3520" i="16"/>
  <c r="K3520" i="16"/>
  <c r="K3694" i="16"/>
  <c r="N3694" i="16" s="1"/>
  <c r="O3694" i="16"/>
  <c r="O3133" i="16"/>
  <c r="K3133" i="16"/>
  <c r="N3133" i="16" s="1"/>
  <c r="N3239" i="16"/>
  <c r="K3382" i="16"/>
  <c r="N3382" i="16" s="1"/>
  <c r="O3382" i="16"/>
  <c r="K3406" i="16"/>
  <c r="N3406" i="16" s="1"/>
  <c r="O3406" i="16"/>
  <c r="O3515" i="16"/>
  <c r="K3515" i="16"/>
  <c r="N3515" i="16" s="1"/>
  <c r="K3605" i="16"/>
  <c r="N3605" i="16" s="1"/>
  <c r="O3605" i="16"/>
  <c r="K4140" i="16"/>
  <c r="N4140" i="16" s="1"/>
  <c r="O4140" i="16"/>
  <c r="K3441" i="16"/>
  <c r="N3441" i="16" s="1"/>
  <c r="O3441" i="16"/>
  <c r="O3662" i="16"/>
  <c r="K3662" i="16"/>
  <c r="N3662" i="16" s="1"/>
  <c r="K3941" i="16"/>
  <c r="N3941" i="16" s="1"/>
  <c r="O3941" i="16"/>
  <c r="O3597" i="16"/>
  <c r="K3597" i="16"/>
  <c r="N3597" i="16" s="1"/>
  <c r="K3705" i="16"/>
  <c r="N3705" i="16" s="1"/>
  <c r="O3705" i="16"/>
  <c r="O3379" i="16"/>
  <c r="K3379" i="16"/>
  <c r="N3379" i="16" s="1"/>
  <c r="K3638" i="16"/>
  <c r="N3638" i="16" s="1"/>
  <c r="O3638" i="16"/>
  <c r="N3915" i="16"/>
  <c r="K3850" i="16"/>
  <c r="N3850" i="16" s="1"/>
  <c r="O3850" i="16"/>
  <c r="K3543" i="16"/>
  <c r="N3543" i="16" s="1"/>
  <c r="O3543" i="16"/>
  <c r="K3614" i="16"/>
  <c r="N3614" i="16" s="1"/>
  <c r="O3614" i="16"/>
  <c r="O3396" i="16"/>
  <c r="K3396" i="16"/>
  <c r="N3396" i="16" s="1"/>
  <c r="N4387" i="16"/>
  <c r="K4335" i="16"/>
  <c r="N4335" i="16" s="1"/>
  <c r="O4335" i="16"/>
  <c r="K3804" i="16"/>
  <c r="N3804" i="16" s="1"/>
  <c r="O3804" i="16"/>
  <c r="O3745" i="16"/>
  <c r="K3745" i="16"/>
  <c r="N3745" i="16" s="1"/>
  <c r="N3820" i="16"/>
  <c r="N4081" i="16"/>
  <c r="K3760" i="16"/>
  <c r="N3760" i="16" s="1"/>
  <c r="O3760" i="16"/>
  <c r="O3895" i="16"/>
  <c r="K3895" i="16"/>
  <c r="N3895" i="16" s="1"/>
  <c r="O4182" i="16"/>
  <c r="K4182" i="16"/>
  <c r="N4182" i="16" s="1"/>
  <c r="O3732" i="16"/>
  <c r="K3732" i="16"/>
  <c r="O3674" i="16"/>
  <c r="K3674" i="16"/>
  <c r="N3674" i="16" s="1"/>
  <c r="O4013" i="16"/>
  <c r="K4013" i="16"/>
  <c r="N4013" i="16" s="1"/>
  <c r="O4177" i="16"/>
  <c r="K4177" i="16"/>
  <c r="N4177" i="16" s="1"/>
  <c r="O3802" i="16"/>
  <c r="K3802" i="16"/>
  <c r="N3802" i="16" s="1"/>
  <c r="K3897" i="16"/>
  <c r="N3897" i="16" s="1"/>
  <c r="O3897" i="16"/>
  <c r="N4235" i="16"/>
  <c r="K3773" i="16"/>
  <c r="N3773" i="16" s="1"/>
  <c r="O3773" i="16"/>
  <c r="O4254" i="16"/>
  <c r="K4254" i="16"/>
  <c r="N4254" i="16" s="1"/>
  <c r="K4338" i="16"/>
  <c r="N4338" i="16" s="1"/>
  <c r="O4338" i="16"/>
  <c r="N4814" i="16"/>
  <c r="K4097" i="16"/>
  <c r="N4097" i="16" s="1"/>
  <c r="O4097" i="16"/>
  <c r="K4301" i="16"/>
  <c r="N4301" i="16" s="1"/>
  <c r="O4301" i="16"/>
  <c r="O4162" i="16"/>
  <c r="K4162" i="16"/>
  <c r="N4162" i="16" s="1"/>
  <c r="K4370" i="16"/>
  <c r="N4370" i="16" s="1"/>
  <c r="O4370" i="16"/>
  <c r="O4879" i="16"/>
  <c r="K4879" i="16"/>
  <c r="N4879" i="16" s="1"/>
  <c r="O4230" i="16"/>
  <c r="K4230" i="16"/>
  <c r="N4230" i="16" s="1"/>
  <c r="K4349" i="16"/>
  <c r="N4349" i="16" s="1"/>
  <c r="O4349" i="16"/>
  <c r="N4045" i="16"/>
  <c r="K4195" i="16"/>
  <c r="N4195" i="16" s="1"/>
  <c r="O4195" i="16"/>
  <c r="N4326" i="16"/>
  <c r="O4231" i="16"/>
  <c r="K4231" i="16"/>
  <c r="N4231" i="16" s="1"/>
  <c r="K4864" i="16"/>
  <c r="N4864" i="16" s="1"/>
  <c r="O4864" i="16"/>
  <c r="O4242" i="16"/>
  <c r="K4242" i="16"/>
  <c r="N4242" i="16" s="1"/>
  <c r="K4337" i="16"/>
  <c r="O4337" i="16"/>
  <c r="O4354" i="16"/>
  <c r="K4354" i="16"/>
  <c r="N4354" i="16" s="1"/>
  <c r="K4460" i="16"/>
  <c r="N4460" i="16" s="1"/>
  <c r="O4460" i="16"/>
  <c r="N4557" i="16"/>
  <c r="K4641" i="16"/>
  <c r="N4641" i="16" s="1"/>
  <c r="O4641" i="16"/>
  <c r="N4810" i="16"/>
  <c r="O4504" i="16"/>
  <c r="K4504" i="16"/>
  <c r="N4504" i="16" s="1"/>
  <c r="N4531" i="16"/>
  <c r="O4621" i="16"/>
  <c r="K4621" i="16"/>
  <c r="N4621" i="16" s="1"/>
  <c r="K4409" i="16"/>
  <c r="N4409" i="16" s="1"/>
  <c r="O4409" i="16"/>
  <c r="K4720" i="16"/>
  <c r="N4720" i="16" s="1"/>
  <c r="O4720" i="16"/>
  <c r="N4840" i="16"/>
  <c r="N4559" i="16"/>
  <c r="O4716" i="16"/>
  <c r="K4716" i="16"/>
  <c r="N4716" i="16" s="1"/>
  <c r="N4467" i="16"/>
  <c r="K4690" i="16"/>
  <c r="N4690" i="16" s="1"/>
  <c r="O4690" i="16"/>
  <c r="K4889" i="16"/>
  <c r="K4888" i="16" s="1"/>
  <c r="K4887" i="16" s="1"/>
  <c r="N4887" i="16" s="1"/>
  <c r="O4889" i="16"/>
  <c r="O2046" i="16"/>
  <c r="K2046" i="16"/>
  <c r="N2046" i="16" s="1"/>
  <c r="O1884" i="16"/>
  <c r="K1884" i="16"/>
  <c r="N1884" i="16" s="1"/>
  <c r="N1536" i="16"/>
  <c r="K1649" i="16"/>
  <c r="N1649" i="16" s="1"/>
  <c r="O1649" i="16"/>
  <c r="O2041" i="16"/>
  <c r="K2041" i="16"/>
  <c r="N2041" i="16" s="1"/>
  <c r="N2082" i="16"/>
  <c r="K1890" i="16"/>
  <c r="N1890" i="16" s="1"/>
  <c r="O1890" i="16"/>
  <c r="K2068" i="16"/>
  <c r="N2068" i="16" s="1"/>
  <c r="O2068" i="16"/>
  <c r="N2160" i="16"/>
  <c r="O1937" i="16"/>
  <c r="K1937" i="16"/>
  <c r="N1937" i="16" s="1"/>
  <c r="N2053" i="16"/>
  <c r="K2003" i="16"/>
  <c r="N2003" i="16" s="1"/>
  <c r="O2003" i="16"/>
  <c r="O2215" i="16"/>
  <c r="K2215" i="16"/>
  <c r="N2215" i="16" s="1"/>
  <c r="K2472" i="16"/>
  <c r="N2472" i="16" s="1"/>
  <c r="O2472" i="16"/>
  <c r="K1922" i="16"/>
  <c r="N1922" i="16" s="1"/>
  <c r="O1922" i="16"/>
  <c r="N2137" i="16"/>
  <c r="K2118" i="16"/>
  <c r="N2118" i="16" s="1"/>
  <c r="O2118" i="16"/>
  <c r="O1908" i="16"/>
  <c r="K1908" i="16"/>
  <c r="N1908" i="16" s="1"/>
  <c r="K2109" i="16"/>
  <c r="N2109" i="16" s="1"/>
  <c r="O2109" i="16"/>
  <c r="O2217" i="16"/>
  <c r="K2217" i="16"/>
  <c r="N2217" i="16" s="1"/>
  <c r="N2465" i="16"/>
  <c r="K2325" i="16"/>
  <c r="N2325" i="16" s="1"/>
  <c r="O2325" i="16"/>
  <c r="N2661" i="16"/>
  <c r="K2214" i="16"/>
  <c r="N2214" i="16" s="1"/>
  <c r="O2214" i="16"/>
  <c r="O2537" i="16"/>
  <c r="K2537" i="16"/>
  <c r="N2537" i="16" s="1"/>
  <c r="K2307" i="16"/>
  <c r="N2307" i="16" s="1"/>
  <c r="O2307" i="16"/>
  <c r="N2498" i="16"/>
  <c r="O2571" i="16"/>
  <c r="K2571" i="16"/>
  <c r="N2571" i="16" s="1"/>
  <c r="K2630" i="16"/>
  <c r="N2630" i="16" s="1"/>
  <c r="O2630" i="16"/>
  <c r="N2698" i="16"/>
  <c r="N2538" i="16"/>
  <c r="O2724" i="16"/>
  <c r="K2724" i="16"/>
  <c r="N2724" i="16" s="1"/>
  <c r="K2304" i="16"/>
  <c r="N2304" i="16" s="1"/>
  <c r="O2304" i="16"/>
  <c r="O2510" i="16"/>
  <c r="K2510" i="16"/>
  <c r="N2510" i="16" s="1"/>
  <c r="O2649" i="16"/>
  <c r="K2649" i="16"/>
  <c r="N2649" i="16" s="1"/>
  <c r="O2426" i="16"/>
  <c r="K2426" i="16"/>
  <c r="N2426" i="16" s="1"/>
  <c r="O2601" i="16"/>
  <c r="K2601" i="16"/>
  <c r="N2601" i="16" s="1"/>
  <c r="N2359" i="16"/>
  <c r="O2752" i="16"/>
  <c r="K2752" i="16"/>
  <c r="N2851" i="16"/>
  <c r="N3100" i="16"/>
  <c r="O2640" i="16"/>
  <c r="K2640" i="16"/>
  <c r="N2640" i="16" s="1"/>
  <c r="K3074" i="16"/>
  <c r="N3074" i="16" s="1"/>
  <c r="O3074" i="16"/>
  <c r="O2592" i="16"/>
  <c r="K2592" i="16"/>
  <c r="N2592" i="16" s="1"/>
  <c r="K3172" i="16"/>
  <c r="O3172" i="16"/>
  <c r="O2655" i="16"/>
  <c r="K2655" i="16"/>
  <c r="N2655" i="16" s="1"/>
  <c r="K2754" i="16"/>
  <c r="N2754" i="16" s="1"/>
  <c r="O2754" i="16"/>
  <c r="K2908" i="16"/>
  <c r="N2908" i="16" s="1"/>
  <c r="O2908" i="16"/>
  <c r="O2835" i="16"/>
  <c r="K2835" i="16"/>
  <c r="N2835" i="16" s="1"/>
  <c r="K3207" i="16"/>
  <c r="N3207" i="16" s="1"/>
  <c r="O3207" i="16"/>
  <c r="O3029" i="16"/>
  <c r="K3029" i="16"/>
  <c r="N3029" i="16" s="1"/>
  <c r="N3128" i="16"/>
  <c r="N3245" i="16"/>
  <c r="N3015" i="16"/>
  <c r="K3148" i="16"/>
  <c r="N3148" i="16" s="1"/>
  <c r="O3148" i="16"/>
  <c r="O3514" i="16"/>
  <c r="K3514" i="16"/>
  <c r="O3124" i="16"/>
  <c r="K3124" i="16"/>
  <c r="N3124" i="16" s="1"/>
  <c r="O3226" i="16"/>
  <c r="K3226" i="16"/>
  <c r="N3226" i="16" s="1"/>
  <c r="O3319" i="16"/>
  <c r="K3319" i="16"/>
  <c r="N3319" i="16" s="1"/>
  <c r="O3873" i="16"/>
  <c r="K3873" i="16"/>
  <c r="N3873" i="16" s="1"/>
  <c r="N3130" i="16"/>
  <c r="N3251" i="16"/>
  <c r="K3364" i="16"/>
  <c r="N3364" i="16" s="1"/>
  <c r="O3364" i="16"/>
  <c r="N3150" i="16"/>
  <c r="K3352" i="16"/>
  <c r="N3352" i="16" s="1"/>
  <c r="O3352" i="16"/>
  <c r="K2935" i="16"/>
  <c r="N2935" i="16" s="1"/>
  <c r="O2935" i="16"/>
  <c r="O3038" i="16"/>
  <c r="K3038" i="16"/>
  <c r="N3038" i="16" s="1"/>
  <c r="K3121" i="16"/>
  <c r="N3121" i="16" s="1"/>
  <c r="O3121" i="16"/>
  <c r="O3474" i="16"/>
  <c r="K3474" i="16"/>
  <c r="N3474" i="16" s="1"/>
  <c r="K3198" i="16"/>
  <c r="N3198" i="16" s="1"/>
  <c r="O3198" i="16"/>
  <c r="K3273" i="16"/>
  <c r="N3273" i="16" s="1"/>
  <c r="O3273" i="16"/>
  <c r="K3117" i="16"/>
  <c r="N3117" i="16" s="1"/>
  <c r="O3117" i="16"/>
  <c r="K3328" i="16"/>
  <c r="N3328" i="16" s="1"/>
  <c r="O3328" i="16"/>
  <c r="K3137" i="16"/>
  <c r="N3137" i="16" s="1"/>
  <c r="O3137" i="16"/>
  <c r="K3741" i="16"/>
  <c r="N3741" i="16" s="1"/>
  <c r="O3741" i="16"/>
  <c r="N3320" i="16"/>
  <c r="K3416" i="16"/>
  <c r="N3416" i="16" s="1"/>
  <c r="O3416" i="16"/>
  <c r="N3610" i="16"/>
  <c r="K4228" i="16"/>
  <c r="N4228" i="16" s="1"/>
  <c r="O4228" i="16"/>
  <c r="K4046" i="16"/>
  <c r="N4046" i="16" s="1"/>
  <c r="O4046" i="16"/>
  <c r="N3373" i="16"/>
  <c r="O3478" i="16"/>
  <c r="K3478" i="16"/>
  <c r="N3478" i="16" s="1"/>
  <c r="O3562" i="16"/>
  <c r="K3562" i="16"/>
  <c r="N3562" i="16" s="1"/>
  <c r="K3721" i="16"/>
  <c r="N3721" i="16" s="1"/>
  <c r="O3721" i="16"/>
  <c r="N3389" i="16"/>
  <c r="N3470" i="16"/>
  <c r="O3547" i="16"/>
  <c r="K3547" i="16"/>
  <c r="N3547" i="16" s="1"/>
  <c r="O3343" i="16"/>
  <c r="K3343" i="16"/>
  <c r="K4073" i="16"/>
  <c r="N4073" i="16" s="1"/>
  <c r="O4073" i="16"/>
  <c r="N3548" i="16"/>
  <c r="N3936" i="16"/>
  <c r="O3629" i="16"/>
  <c r="K3629" i="16"/>
  <c r="N3629" i="16" s="1"/>
  <c r="O3825" i="16"/>
  <c r="K3825" i="16"/>
  <c r="N3825" i="16" s="1"/>
  <c r="K4040" i="16"/>
  <c r="N4040" i="16" s="1"/>
  <c r="O4040" i="16"/>
  <c r="N3672" i="16"/>
  <c r="K4067" i="16"/>
  <c r="N4067" i="16" s="1"/>
  <c r="O4067" i="16"/>
  <c r="O3953" i="16"/>
  <c r="K3953" i="16"/>
  <c r="N3953" i="16" s="1"/>
  <c r="N4106" i="16"/>
  <c r="K3775" i="16"/>
  <c r="N3775" i="16" s="1"/>
  <c r="O3775" i="16"/>
  <c r="K3928" i="16"/>
  <c r="N3928" i="16" s="1"/>
  <c r="O3928" i="16"/>
  <c r="N3822" i="16"/>
  <c r="K3908" i="16"/>
  <c r="N3908" i="16" s="1"/>
  <c r="O3908" i="16"/>
  <c r="K4043" i="16"/>
  <c r="N4043" i="16" s="1"/>
  <c r="O4043" i="16"/>
  <c r="K3723" i="16"/>
  <c r="N3723" i="16" s="1"/>
  <c r="O3723" i="16"/>
  <c r="O3798" i="16"/>
  <c r="K3798" i="16"/>
  <c r="N3798" i="16" s="1"/>
  <c r="N4021" i="16"/>
  <c r="K4897" i="16"/>
  <c r="N4897" i="16" s="1"/>
  <c r="O4897" i="16"/>
  <c r="O4261" i="16"/>
  <c r="K4261" i="16"/>
  <c r="O4365" i="16"/>
  <c r="K4365" i="16"/>
  <c r="N4365" i="16" s="1"/>
  <c r="K4102" i="16"/>
  <c r="N4102" i="16" s="1"/>
  <c r="O4102" i="16"/>
  <c r="O4219" i="16"/>
  <c r="K4219" i="16"/>
  <c r="N4219" i="16" s="1"/>
  <c r="K4469" i="16"/>
  <c r="N4469" i="16" s="1"/>
  <c r="O4469" i="16"/>
  <c r="K4240" i="16"/>
  <c r="K4186" i="16" s="1"/>
  <c r="N4186" i="16" s="1"/>
  <c r="O4240" i="16"/>
  <c r="K4206" i="16"/>
  <c r="N4206" i="16" s="1"/>
  <c r="O4206" i="16"/>
  <c r="O4331" i="16"/>
  <c r="K4331" i="16"/>
  <c r="N4331" i="16" s="1"/>
  <c r="O4236" i="16"/>
  <c r="K4236" i="16"/>
  <c r="N4236" i="16" s="1"/>
  <c r="O4362" i="16"/>
  <c r="K4362" i="16"/>
  <c r="N4362" i="16" s="1"/>
  <c r="O4655" i="16"/>
  <c r="K4655" i="16"/>
  <c r="N4655" i="16" s="1"/>
  <c r="O4595" i="16"/>
  <c r="K4595" i="16"/>
  <c r="N4595" i="16" s="1"/>
  <c r="O4358" i="16"/>
  <c r="K4358" i="16"/>
  <c r="N4358" i="16" s="1"/>
  <c r="K4793" i="16"/>
  <c r="N4793" i="16" s="1"/>
  <c r="O4793" i="16"/>
  <c r="K4465" i="16"/>
  <c r="N4465" i="16" s="1"/>
  <c r="O4465" i="16"/>
  <c r="K4651" i="16"/>
  <c r="N4651" i="16" s="1"/>
  <c r="O4651" i="16"/>
  <c r="N4408" i="16"/>
  <c r="O4515" i="16"/>
  <c r="K4515" i="16"/>
  <c r="N4515" i="16" s="1"/>
  <c r="K4627" i="16"/>
  <c r="N4627" i="16" s="1"/>
  <c r="O4627" i="16"/>
  <c r="K4778" i="16"/>
  <c r="N4778" i="16" s="1"/>
  <c r="O4778" i="16"/>
  <c r="O4421" i="16"/>
  <c r="K4421" i="16"/>
  <c r="N4421" i="16" s="1"/>
  <c r="N4542" i="16"/>
  <c r="O4642" i="16"/>
  <c r="K4642" i="16"/>
  <c r="N4642" i="16" s="1"/>
  <c r="K4730" i="16"/>
  <c r="N4730" i="16" s="1"/>
  <c r="O4730" i="16"/>
  <c r="N4848" i="16"/>
  <c r="O4457" i="16"/>
  <c r="K4457" i="16"/>
  <c r="N4457" i="16" s="1"/>
  <c r="K4773" i="16"/>
  <c r="N4773" i="16" s="1"/>
  <c r="O4773" i="16"/>
  <c r="O4427" i="16"/>
  <c r="K4427" i="16"/>
  <c r="K4741" i="16"/>
  <c r="N4741" i="16" s="1"/>
  <c r="O4741" i="16"/>
  <c r="K4746" i="16"/>
  <c r="N4746" i="16" s="1"/>
  <c r="O4746" i="16"/>
  <c r="O4604" i="16"/>
  <c r="K4604" i="16"/>
  <c r="N4604" i="16" s="1"/>
  <c r="K4513" i="16"/>
  <c r="N4513" i="16" s="1"/>
  <c r="O4513" i="16"/>
  <c r="O4609" i="16"/>
  <c r="K4609" i="16"/>
  <c r="K4904" i="16"/>
  <c r="O4904" i="16"/>
  <c r="K1743" i="16"/>
  <c r="N1743" i="16" s="1"/>
  <c r="O1743" i="16"/>
  <c r="O1503" i="16"/>
  <c r="K1503" i="16"/>
  <c r="N1503" i="16" s="1"/>
  <c r="N1587" i="16"/>
  <c r="K1653" i="16"/>
  <c r="N1653" i="16" s="1"/>
  <c r="O1653" i="16"/>
  <c r="K1724" i="16"/>
  <c r="N1724" i="16" s="1"/>
  <c r="O1724" i="16"/>
  <c r="K1893" i="16"/>
  <c r="N1893" i="16" s="1"/>
  <c r="O1893" i="16"/>
  <c r="N1799" i="16"/>
  <c r="K1919" i="16"/>
  <c r="N1919" i="16" s="1"/>
  <c r="O1919" i="16"/>
  <c r="N2398" i="16"/>
  <c r="O2087" i="16"/>
  <c r="K2087" i="16"/>
  <c r="N2087" i="16" s="1"/>
  <c r="O2164" i="16"/>
  <c r="K2164" i="16"/>
  <c r="N2164" i="16" s="1"/>
  <c r="O2469" i="16"/>
  <c r="K2469" i="16"/>
  <c r="N2469" i="16" s="1"/>
  <c r="K1821" i="16"/>
  <c r="N1821" i="16" s="1"/>
  <c r="O1821" i="16"/>
  <c r="K1982" i="16"/>
  <c r="N1982" i="16" s="1"/>
  <c r="O1982" i="16"/>
  <c r="N2073" i="16"/>
  <c r="O2188" i="16"/>
  <c r="K2188" i="16"/>
  <c r="N2188" i="16" s="1"/>
  <c r="N2436" i="16"/>
  <c r="K1942" i="16"/>
  <c r="N1942" i="16" s="1"/>
  <c r="O1942" i="16"/>
  <c r="O2058" i="16"/>
  <c r="K2058" i="16"/>
  <c r="K2132" i="16"/>
  <c r="N2132" i="16" s="1"/>
  <c r="O2132" i="16"/>
  <c r="K2222" i="16"/>
  <c r="O2222" i="16"/>
  <c r="K1933" i="16"/>
  <c r="N1933" i="16" s="1"/>
  <c r="O1933" i="16"/>
  <c r="K2054" i="16"/>
  <c r="N2054" i="16" s="1"/>
  <c r="O2054" i="16"/>
  <c r="O2024" i="16"/>
  <c r="K2024" i="16"/>
  <c r="N2024" i="16" s="1"/>
  <c r="N2253" i="16"/>
  <c r="K2807" i="16"/>
  <c r="N2807" i="16" s="1"/>
  <c r="O2807" i="16"/>
  <c r="O1913" i="16"/>
  <c r="K1913" i="16"/>
  <c r="N1913" i="16" s="1"/>
  <c r="N2474" i="16"/>
  <c r="K2441" i="16"/>
  <c r="N2441" i="16" s="1"/>
  <c r="O2441" i="16"/>
  <c r="O2331" i="16"/>
  <c r="K2331" i="16"/>
  <c r="N2331" i="16" s="1"/>
  <c r="K2428" i="16"/>
  <c r="N2428" i="16" s="1"/>
  <c r="O2428" i="16"/>
  <c r="K2248" i="16"/>
  <c r="N2248" i="16" s="1"/>
  <c r="O2248" i="16"/>
  <c r="K2312" i="16"/>
  <c r="N2312" i="16" s="1"/>
  <c r="O2312" i="16"/>
  <c r="O2409" i="16"/>
  <c r="K2409" i="16"/>
  <c r="N2409" i="16" s="1"/>
  <c r="O2577" i="16"/>
  <c r="K2577" i="16"/>
  <c r="N2577" i="16" s="1"/>
  <c r="O2921" i="16"/>
  <c r="K2921" i="16"/>
  <c r="N2921" i="16" s="1"/>
  <c r="N2419" i="16"/>
  <c r="K2714" i="16"/>
  <c r="N2714" i="16" s="1"/>
  <c r="O2714" i="16"/>
  <c r="O2249" i="16"/>
  <c r="K2249" i="16"/>
  <c r="N2249" i="16" s="1"/>
  <c r="K2225" i="16"/>
  <c r="N2225" i="16" s="1"/>
  <c r="O2225" i="16"/>
  <c r="K2519" i="16"/>
  <c r="N2519" i="16" s="1"/>
  <c r="O2519" i="16"/>
  <c r="O2658" i="16"/>
  <c r="K2658" i="16"/>
  <c r="N2658" i="16" s="1"/>
  <c r="O2235" i="16"/>
  <c r="K2235" i="16"/>
  <c r="N2235" i="16" s="1"/>
  <c r="O2435" i="16"/>
  <c r="K2435" i="16"/>
  <c r="N2435" i="16" s="1"/>
  <c r="K2750" i="16"/>
  <c r="N2750" i="16" s="1"/>
  <c r="O2750" i="16"/>
  <c r="O2324" i="16"/>
  <c r="K2324" i="16"/>
  <c r="N2324" i="16" s="1"/>
  <c r="O2535" i="16"/>
  <c r="K2535" i="16"/>
  <c r="N2535" i="16" s="1"/>
  <c r="K3398" i="16"/>
  <c r="N3398" i="16" s="1"/>
  <c r="O3398" i="16"/>
  <c r="O2370" i="16"/>
  <c r="K2370" i="16"/>
  <c r="N2370" i="16" s="1"/>
  <c r="K2856" i="16"/>
  <c r="N2856" i="16" s="1"/>
  <c r="O2856" i="16"/>
  <c r="O2753" i="16"/>
  <c r="K2753" i="16"/>
  <c r="N2753" i="16" s="1"/>
  <c r="K2868" i="16"/>
  <c r="N2868" i="16" s="1"/>
  <c r="O2868" i="16"/>
  <c r="K2597" i="16"/>
  <c r="N2597" i="16" s="1"/>
  <c r="O2597" i="16"/>
  <c r="K2685" i="16"/>
  <c r="N2685" i="16" s="1"/>
  <c r="O2685" i="16"/>
  <c r="O2783" i="16"/>
  <c r="K2783" i="16"/>
  <c r="N2783" i="16" s="1"/>
  <c r="O2880" i="16"/>
  <c r="K2880" i="16"/>
  <c r="N2880" i="16" s="1"/>
  <c r="O3017" i="16"/>
  <c r="K3017" i="16"/>
  <c r="N3017" i="16" s="1"/>
  <c r="K2618" i="16"/>
  <c r="N2618" i="16" s="1"/>
  <c r="O2618" i="16"/>
  <c r="K2840" i="16"/>
  <c r="N2840" i="16" s="1"/>
  <c r="O2840" i="16"/>
  <c r="N2925" i="16"/>
  <c r="K3246" i="16"/>
  <c r="N3246" i="16" s="1"/>
  <c r="O3246" i="16"/>
  <c r="N2628" i="16"/>
  <c r="N2731" i="16"/>
  <c r="K2932" i="16"/>
  <c r="N2932" i="16" s="1"/>
  <c r="O2932" i="16"/>
  <c r="K2682" i="16"/>
  <c r="N2682" i="16" s="1"/>
  <c r="O2682" i="16"/>
  <c r="O2775" i="16"/>
  <c r="K2775" i="16"/>
  <c r="N2775" i="16" s="1"/>
  <c r="O2894" i="16"/>
  <c r="K2894" i="16"/>
  <c r="N2894" i="16" s="1"/>
  <c r="K3255" i="16"/>
  <c r="N3255" i="16" s="1"/>
  <c r="O3255" i="16"/>
  <c r="O3397" i="16"/>
  <c r="K3397" i="16"/>
  <c r="N3397" i="16" s="1"/>
  <c r="O3020" i="16"/>
  <c r="K3020" i="16"/>
  <c r="N3020" i="16" s="1"/>
  <c r="K3330" i="16"/>
  <c r="N3330" i="16" s="1"/>
  <c r="O3330" i="16"/>
  <c r="O3135" i="16"/>
  <c r="K3135" i="16"/>
  <c r="N3135" i="16" s="1"/>
  <c r="K3160" i="16"/>
  <c r="N3160" i="16" s="1"/>
  <c r="O3160" i="16"/>
  <c r="K2950" i="16"/>
  <c r="N2950" i="16" s="1"/>
  <c r="O2950" i="16"/>
  <c r="K3056" i="16"/>
  <c r="N3056" i="16" s="1"/>
  <c r="O3056" i="16"/>
  <c r="O3136" i="16"/>
  <c r="K3136" i="16"/>
  <c r="N3136" i="16" s="1"/>
  <c r="K2945" i="16"/>
  <c r="N2945" i="16" s="1"/>
  <c r="O2945" i="16"/>
  <c r="O3132" i="16"/>
  <c r="K3132" i="16"/>
  <c r="N3132" i="16" s="1"/>
  <c r="N3278" i="16"/>
  <c r="O3452" i="16"/>
  <c r="K3452" i="16"/>
  <c r="N3452" i="16" s="1"/>
  <c r="K3035" i="16"/>
  <c r="N3035" i="16" s="1"/>
  <c r="O3035" i="16"/>
  <c r="K3440" i="16"/>
  <c r="N3440" i="16" s="1"/>
  <c r="O3440" i="16"/>
  <c r="N3425" i="16"/>
  <c r="O3525" i="16"/>
  <c r="K3525" i="16"/>
  <c r="N3525" i="16" s="1"/>
  <c r="O3615" i="16"/>
  <c r="K3615" i="16"/>
  <c r="N3615" i="16" s="1"/>
  <c r="K4274" i="16"/>
  <c r="N4274" i="16" s="1"/>
  <c r="O4274" i="16"/>
  <c r="O3759" i="16"/>
  <c r="K3759" i="16"/>
  <c r="N3759" i="16" s="1"/>
  <c r="N3484" i="16"/>
  <c r="O3567" i="16"/>
  <c r="K3567" i="16"/>
  <c r="N3567" i="16" s="1"/>
  <c r="O3683" i="16"/>
  <c r="K3683" i="16"/>
  <c r="N3683" i="16" s="1"/>
  <c r="O3612" i="16"/>
  <c r="K3612" i="16"/>
  <c r="N3612" i="16" s="1"/>
  <c r="K3744" i="16"/>
  <c r="N3744" i="16" s="1"/>
  <c r="O3744" i="16"/>
  <c r="K3559" i="16"/>
  <c r="N3559" i="16" s="1"/>
  <c r="O3559" i="16"/>
  <c r="K3664" i="16"/>
  <c r="N3664" i="16" s="1"/>
  <c r="O3664" i="16"/>
  <c r="K3635" i="16"/>
  <c r="N3635" i="16" s="1"/>
  <c r="O3635" i="16"/>
  <c r="K3809" i="16"/>
  <c r="O3809" i="16"/>
  <c r="N3835" i="16"/>
  <c r="K3841" i="16"/>
  <c r="N3841" i="16" s="1"/>
  <c r="O3841" i="16"/>
  <c r="O4124" i="16"/>
  <c r="K4124" i="16"/>
  <c r="O3922" i="16"/>
  <c r="K3922" i="16"/>
  <c r="N3922" i="16" s="1"/>
  <c r="O3949" i="16"/>
  <c r="K3949" i="16"/>
  <c r="N3949" i="16" s="1"/>
  <c r="K4025" i="16"/>
  <c r="N4025" i="16" s="1"/>
  <c r="O4025" i="16"/>
  <c r="K3827" i="16"/>
  <c r="N3827" i="16" s="1"/>
  <c r="O3827" i="16"/>
  <c r="N3918" i="16"/>
  <c r="K4050" i="16"/>
  <c r="N4050" i="16" s="1"/>
  <c r="O4050" i="16"/>
  <c r="N3813" i="16"/>
  <c r="O4316" i="16"/>
  <c r="K4316" i="16"/>
  <c r="N4316" i="16" s="1"/>
  <c r="O4038" i="16"/>
  <c r="K4038" i="16"/>
  <c r="N4038" i="16" s="1"/>
  <c r="K4369" i="16"/>
  <c r="N4369" i="16" s="1"/>
  <c r="O4369" i="16"/>
  <c r="O4112" i="16"/>
  <c r="K4112" i="16"/>
  <c r="K4224" i="16"/>
  <c r="N4224" i="16" s="1"/>
  <c r="O4224" i="16"/>
  <c r="K4479" i="16"/>
  <c r="N4479" i="16" s="1"/>
  <c r="O4479" i="16"/>
  <c r="K4256" i="16"/>
  <c r="N4256" i="16" s="1"/>
  <c r="O4256" i="16"/>
  <c r="K4216" i="16"/>
  <c r="N4216" i="16" s="1"/>
  <c r="O4216" i="16"/>
  <c r="K4269" i="16"/>
  <c r="N4269" i="16" s="1"/>
  <c r="O4269" i="16"/>
  <c r="K4656" i="16"/>
  <c r="N4656" i="16" s="1"/>
  <c r="O4656" i="16"/>
  <c r="N4830" i="16"/>
  <c r="O4520" i="16"/>
  <c r="K4520" i="16"/>
  <c r="N4520" i="16" s="1"/>
  <c r="K4646" i="16"/>
  <c r="N4646" i="16" s="1"/>
  <c r="O4646" i="16"/>
  <c r="N4805" i="16"/>
  <c r="O4637" i="16"/>
  <c r="K4637" i="16"/>
  <c r="N4637" i="16" s="1"/>
  <c r="N4431" i="16"/>
  <c r="O4740" i="16"/>
  <c r="K4740" i="16"/>
  <c r="O4581" i="16"/>
  <c r="K4581" i="16"/>
  <c r="O4432" i="16"/>
  <c r="K4432" i="16"/>
  <c r="N4432" i="16" s="1"/>
  <c r="N4622" i="16"/>
  <c r="K4761" i="16"/>
  <c r="N4761" i="16" s="1"/>
  <c r="O4761" i="16"/>
  <c r="N4482" i="16"/>
  <c r="K4587" i="16"/>
  <c r="N4587" i="16" s="1"/>
  <c r="O4587" i="16"/>
  <c r="O4614" i="16"/>
  <c r="K4614" i="16"/>
  <c r="N4614" i="16" s="1"/>
  <c r="K4700" i="16"/>
  <c r="N4700" i="16" s="1"/>
  <c r="O4700" i="16"/>
  <c r="O1438" i="16"/>
  <c r="K1438" i="16"/>
  <c r="O1305" i="16"/>
  <c r="K1305" i="16"/>
  <c r="N1305" i="16" s="1"/>
  <c r="O1126" i="16"/>
  <c r="K1126" i="16"/>
  <c r="N1126" i="16" s="1"/>
  <c r="O1201" i="16"/>
  <c r="K1201" i="16"/>
  <c r="N1201" i="16" s="1"/>
  <c r="O1382" i="16"/>
  <c r="K1382" i="16"/>
  <c r="N1382" i="16" s="1"/>
  <c r="K1540" i="16"/>
  <c r="N1540" i="16" s="1"/>
  <c r="O1540" i="16"/>
  <c r="K1076" i="16"/>
  <c r="N1076" i="16" s="1"/>
  <c r="O1076" i="16"/>
  <c r="O1363" i="16"/>
  <c r="K1363" i="16"/>
  <c r="N1363" i="16" s="1"/>
  <c r="O1478" i="16"/>
  <c r="K1478" i="16"/>
  <c r="N1478" i="16" s="1"/>
  <c r="O1800" i="16"/>
  <c r="K1800" i="16"/>
  <c r="N1800" i="16" s="1"/>
  <c r="N1122" i="16"/>
  <c r="K1216" i="16"/>
  <c r="N1216" i="16" s="1"/>
  <c r="O1216" i="16"/>
  <c r="N1373" i="16"/>
  <c r="K1240" i="16"/>
  <c r="N1240" i="16" s="1"/>
  <c r="O1240" i="16"/>
  <c r="K1354" i="16"/>
  <c r="N1354" i="16" s="1"/>
  <c r="O1354" i="16"/>
  <c r="K1311" i="16"/>
  <c r="N1311" i="16" s="1"/>
  <c r="O1311" i="16"/>
  <c r="N1383" i="16"/>
  <c r="N2094" i="16"/>
  <c r="N1523" i="16"/>
  <c r="K1904" i="16"/>
  <c r="N1904" i="16" s="1"/>
  <c r="O1904" i="16"/>
  <c r="O1538" i="16"/>
  <c r="K1538" i="16"/>
  <c r="N1538" i="16" s="1"/>
  <c r="K1637" i="16"/>
  <c r="N1637" i="16" s="1"/>
  <c r="O1637" i="16"/>
  <c r="K1823" i="16"/>
  <c r="N1823" i="16" s="1"/>
  <c r="O1823" i="16"/>
  <c r="O2232" i="16"/>
  <c r="K2232" i="16"/>
  <c r="N2232" i="16" s="1"/>
  <c r="O1576" i="16"/>
  <c r="K1576" i="16"/>
  <c r="N1576" i="16" s="1"/>
  <c r="K1767" i="16"/>
  <c r="N1767" i="16" s="1"/>
  <c r="O1767" i="16"/>
  <c r="O1562" i="16"/>
  <c r="K1562" i="16"/>
  <c r="N1562" i="16" s="1"/>
  <c r="K2522" i="16"/>
  <c r="N2522" i="16" s="1"/>
  <c r="O2522" i="16"/>
  <c r="N1476" i="16"/>
  <c r="O1558" i="16"/>
  <c r="K1558" i="16"/>
  <c r="N1558" i="16" s="1"/>
  <c r="K1643" i="16"/>
  <c r="N1643" i="16" s="1"/>
  <c r="O1643" i="16"/>
  <c r="N2728" i="16"/>
  <c r="N1662" i="16"/>
  <c r="N1748" i="16"/>
  <c r="N1507" i="16"/>
  <c r="N1592" i="16"/>
  <c r="K1780" i="16"/>
  <c r="N1780" i="16" s="1"/>
  <c r="O1780" i="16"/>
  <c r="K1559" i="16"/>
  <c r="N1559" i="16" s="1"/>
  <c r="O1559" i="16"/>
  <c r="O1658" i="16"/>
  <c r="K1658" i="16"/>
  <c r="N1658" i="16" s="1"/>
  <c r="K1729" i="16"/>
  <c r="O1729" i="16"/>
  <c r="O1910" i="16"/>
  <c r="K1910" i="16"/>
  <c r="N1910" i="16" s="1"/>
  <c r="N2091" i="16"/>
  <c r="N2187" i="16"/>
  <c r="O2499" i="16"/>
  <c r="K2499" i="16"/>
  <c r="N2499" i="16" s="1"/>
  <c r="N1825" i="16"/>
  <c r="O1900" i="16"/>
  <c r="K1900" i="16"/>
  <c r="N1900" i="16" s="1"/>
  <c r="O2012" i="16"/>
  <c r="K2012" i="16"/>
  <c r="K2126" i="16"/>
  <c r="O2126" i="16"/>
  <c r="K2083" i="16"/>
  <c r="N2083" i="16" s="1"/>
  <c r="O2083" i="16"/>
  <c r="O2199" i="16"/>
  <c r="K2199" i="16"/>
  <c r="N2199" i="16" s="1"/>
  <c r="K2063" i="16"/>
  <c r="N2063" i="16" s="1"/>
  <c r="O2063" i="16"/>
  <c r="N2509" i="16"/>
  <c r="N2018" i="16"/>
  <c r="N2566" i="16"/>
  <c r="K1948" i="16"/>
  <c r="N1948" i="16" s="1"/>
  <c r="O1948" i="16"/>
  <c r="N2069" i="16"/>
  <c r="K2029" i="16"/>
  <c r="N2029" i="16" s="1"/>
  <c r="O2029" i="16"/>
  <c r="O2133" i="16"/>
  <c r="K2133" i="16"/>
  <c r="N2133" i="16" s="1"/>
  <c r="N2284" i="16"/>
  <c r="N1813" i="16"/>
  <c r="O2718" i="16"/>
  <c r="K2718" i="16"/>
  <c r="N2718" i="16" s="1"/>
  <c r="O2555" i="16"/>
  <c r="K2555" i="16"/>
  <c r="N2555" i="16" s="1"/>
  <c r="O2223" i="16"/>
  <c r="K2223" i="16"/>
  <c r="N2223" i="16" s="1"/>
  <c r="N2326" i="16"/>
  <c r="N2317" i="16"/>
  <c r="K2747" i="16"/>
  <c r="N2747" i="16" s="1"/>
  <c r="O2747" i="16"/>
  <c r="O2732" i="16"/>
  <c r="K2732" i="16"/>
  <c r="N2732" i="16" s="1"/>
  <c r="O2373" i="16"/>
  <c r="K2373" i="16"/>
  <c r="N2373" i="16" s="1"/>
  <c r="K2792" i="16"/>
  <c r="N2792" i="16" s="1"/>
  <c r="O2792" i="16"/>
  <c r="O2406" i="16"/>
  <c r="K2406" i="16"/>
  <c r="N2406" i="16" s="1"/>
  <c r="N2524" i="16"/>
  <c r="O2444" i="16"/>
  <c r="K2444" i="16"/>
  <c r="N2444" i="16" s="1"/>
  <c r="O2822" i="16"/>
  <c r="K2822" i="16"/>
  <c r="N2822" i="16" s="1"/>
  <c r="O2231" i="16"/>
  <c r="K2231" i="16"/>
  <c r="N2231" i="16" s="1"/>
  <c r="K2339" i="16"/>
  <c r="N2339" i="16" s="1"/>
  <c r="O2339" i="16"/>
  <c r="O2440" i="16"/>
  <c r="K2440" i="16"/>
  <c r="N2440" i="16" s="1"/>
  <c r="O2634" i="16"/>
  <c r="K2634" i="16"/>
  <c r="N2634" i="16" s="1"/>
  <c r="K2276" i="16"/>
  <c r="N2276" i="16" s="1"/>
  <c r="O2276" i="16"/>
  <c r="O2379" i="16"/>
  <c r="K2379" i="16"/>
  <c r="N2379" i="16" s="1"/>
  <c r="O2464" i="16"/>
  <c r="K2464" i="16"/>
  <c r="N2464" i="16" s="1"/>
  <c r="O2673" i="16"/>
  <c r="K2673" i="16"/>
  <c r="N2673" i="16" s="1"/>
  <c r="N2883" i="16"/>
  <c r="N3140" i="16"/>
  <c r="K2700" i="16"/>
  <c r="N2700" i="16" s="1"/>
  <c r="O2700" i="16"/>
  <c r="K2858" i="16"/>
  <c r="N2858" i="16" s="1"/>
  <c r="O2858" i="16"/>
  <c r="O3026" i="16"/>
  <c r="K3026" i="16"/>
  <c r="N3026" i="16" s="1"/>
  <c r="K2651" i="16"/>
  <c r="N2651" i="16" s="1"/>
  <c r="O2651" i="16"/>
  <c r="N2976" i="16"/>
  <c r="K2769" i="16"/>
  <c r="N2769" i="16" s="1"/>
  <c r="O2769" i="16"/>
  <c r="N2623" i="16"/>
  <c r="K2954" i="16"/>
  <c r="N2954" i="16" s="1"/>
  <c r="O2954" i="16"/>
  <c r="K3363" i="16"/>
  <c r="N3363" i="16" s="1"/>
  <c r="O3363" i="16"/>
  <c r="O2741" i="16"/>
  <c r="K2741" i="16"/>
  <c r="N2741" i="16" s="1"/>
  <c r="K2939" i="16"/>
  <c r="N2939" i="16" s="1"/>
  <c r="O2939" i="16"/>
  <c r="O3145" i="16"/>
  <c r="K3145" i="16"/>
  <c r="N3145" i="16" s="1"/>
  <c r="K3058" i="16"/>
  <c r="N3058" i="16" s="1"/>
  <c r="O3058" i="16"/>
  <c r="K3270" i="16"/>
  <c r="N3270" i="16" s="1"/>
  <c r="O3270" i="16"/>
  <c r="N2943" i="16"/>
  <c r="O3037" i="16"/>
  <c r="K3037" i="16"/>
  <c r="N3037" i="16" s="1"/>
  <c r="O3394" i="16"/>
  <c r="K3394" i="16"/>
  <c r="N3394" i="16" s="1"/>
  <c r="O3141" i="16"/>
  <c r="K3141" i="16"/>
  <c r="N3141" i="16" s="1"/>
  <c r="O3304" i="16"/>
  <c r="K3304" i="16"/>
  <c r="N3304" i="16" s="1"/>
  <c r="K3044" i="16"/>
  <c r="N3044" i="16" s="1"/>
  <c r="O3044" i="16"/>
  <c r="K3208" i="16"/>
  <c r="N3208" i="16" s="1"/>
  <c r="O3208" i="16"/>
  <c r="K3360" i="16"/>
  <c r="N3360" i="16" s="1"/>
  <c r="O3360" i="16"/>
  <c r="K3147" i="16"/>
  <c r="N3147" i="16" s="1"/>
  <c r="O3147" i="16"/>
  <c r="O3348" i="16"/>
  <c r="K3348" i="16"/>
  <c r="N3348" i="16" s="1"/>
  <c r="N3045" i="16"/>
  <c r="N3430" i="16"/>
  <c r="N4364" i="16"/>
  <c r="K3689" i="16"/>
  <c r="N3689" i="16" s="1"/>
  <c r="O3689" i="16"/>
  <c r="K4503" i="16"/>
  <c r="N4503" i="16" s="1"/>
  <c r="O4503" i="16"/>
  <c r="K3485" i="16"/>
  <c r="N3485" i="16" s="1"/>
  <c r="O3485" i="16"/>
  <c r="N3652" i="16"/>
  <c r="N3573" i="16"/>
  <c r="N4155" i="16"/>
  <c r="O3671" i="16"/>
  <c r="K3671" i="16"/>
  <c r="N3872" i="16"/>
  <c r="K3411" i="16"/>
  <c r="N3411" i="16" s="1"/>
  <c r="O3411" i="16"/>
  <c r="O3539" i="16"/>
  <c r="K3539" i="16"/>
  <c r="N3844" i="16"/>
  <c r="K4052" i="16"/>
  <c r="N4052" i="16" s="1"/>
  <c r="O4052" i="16"/>
  <c r="K4313" i="16"/>
  <c r="N4313" i="16" s="1"/>
  <c r="O4313" i="16"/>
  <c r="N3959" i="16"/>
  <c r="N3695" i="16"/>
  <c r="K3939" i="16"/>
  <c r="N3939" i="16" s="1"/>
  <c r="O3939" i="16"/>
  <c r="O4289" i="16"/>
  <c r="K4289" i="16"/>
  <c r="N4289" i="16" s="1"/>
  <c r="K4083" i="16"/>
  <c r="N4083" i="16" s="1"/>
  <c r="O4083" i="16"/>
  <c r="K3686" i="16"/>
  <c r="N3686" i="16" s="1"/>
  <c r="O3686" i="16"/>
  <c r="K3788" i="16"/>
  <c r="N3788" i="16" s="1"/>
  <c r="O3788" i="16"/>
  <c r="O3945" i="16"/>
  <c r="K3945" i="16"/>
  <c r="N3945" i="16" s="1"/>
  <c r="O4290" i="16"/>
  <c r="K4290" i="16"/>
  <c r="N4290" i="16" s="1"/>
  <c r="K3924" i="16"/>
  <c r="N3924" i="16" s="1"/>
  <c r="O3924" i="16"/>
  <c r="K4070" i="16"/>
  <c r="N4070" i="16" s="1"/>
  <c r="O4070" i="16"/>
  <c r="K3951" i="16"/>
  <c r="N3951" i="16" s="1"/>
  <c r="O3951" i="16"/>
  <c r="K4084" i="16"/>
  <c r="N4084" i="16" s="1"/>
  <c r="O4084" i="16"/>
  <c r="O4065" i="16"/>
  <c r="K4065" i="16"/>
  <c r="N4065" i="16" s="1"/>
  <c r="K4180" i="16"/>
  <c r="N4180" i="16" s="1"/>
  <c r="O4180" i="16"/>
  <c r="K4379" i="16"/>
  <c r="N4379" i="16" s="1"/>
  <c r="O4379" i="16"/>
  <c r="O4141" i="16"/>
  <c r="K4141" i="16"/>
  <c r="N4141" i="16" s="1"/>
  <c r="O4374" i="16"/>
  <c r="K4374" i="16"/>
  <c r="O4315" i="16"/>
  <c r="K4315" i="16"/>
  <c r="N4315" i="16" s="1"/>
  <c r="K4189" i="16"/>
  <c r="N4189" i="16" s="1"/>
  <c r="O4189" i="16"/>
  <c r="N4044" i="16"/>
  <c r="K4262" i="16"/>
  <c r="N4262" i="16" s="1"/>
  <c r="O4262" i="16"/>
  <c r="N4509" i="16"/>
  <c r="O4356" i="16"/>
  <c r="K4356" i="16"/>
  <c r="N4356" i="16" s="1"/>
  <c r="N4062" i="16"/>
  <c r="N4273" i="16"/>
  <c r="K4246" i="16"/>
  <c r="N4246" i="16" s="1"/>
  <c r="O4246" i="16"/>
  <c r="K4174" i="16"/>
  <c r="N4174" i="16" s="1"/>
  <c r="O4174" i="16"/>
  <c r="O4368" i="16"/>
  <c r="K4368" i="16"/>
  <c r="N4368" i="16" s="1"/>
  <c r="K4718" i="16"/>
  <c r="N4718" i="16" s="1"/>
  <c r="O4718" i="16"/>
  <c r="N4574" i="16"/>
  <c r="K4661" i="16"/>
  <c r="N4661" i="16" s="1"/>
  <c r="O4661" i="16"/>
  <c r="N4838" i="16"/>
  <c r="N4420" i="16"/>
  <c r="K4525" i="16"/>
  <c r="N4525" i="16" s="1"/>
  <c r="O4525" i="16"/>
  <c r="O4724" i="16"/>
  <c r="K4724" i="16"/>
  <c r="N4724" i="16" s="1"/>
  <c r="K4461" i="16"/>
  <c r="N4461" i="16" s="1"/>
  <c r="O4461" i="16"/>
  <c r="N4800" i="16"/>
  <c r="O4543" i="16"/>
  <c r="K4543" i="16"/>
  <c r="K4768" i="16"/>
  <c r="N4768" i="16" s="1"/>
  <c r="O4768" i="16"/>
  <c r="K4756" i="16"/>
  <c r="N4756" i="16" s="1"/>
  <c r="O4756" i="16"/>
  <c r="K4883" i="16"/>
  <c r="N4883" i="16" s="1"/>
  <c r="O4883" i="16"/>
  <c r="K4478" i="16"/>
  <c r="N4478" i="16" s="1"/>
  <c r="O4478" i="16"/>
  <c r="N4780" i="16"/>
  <c r="K4707" i="16"/>
  <c r="N4707" i="16" s="1"/>
  <c r="O4707" i="16"/>
  <c r="K4803" i="16"/>
  <c r="O4803" i="16"/>
  <c r="K4907" i="16"/>
  <c r="N4907" i="16" s="1"/>
  <c r="O4907" i="16"/>
  <c r="B20" i="2"/>
  <c r="N4824" i="16" l="1"/>
  <c r="N4828" i="16"/>
  <c r="P298" i="16"/>
  <c r="P1648" i="16"/>
  <c r="P2566" i="16"/>
  <c r="P326" i="16"/>
  <c r="P2970" i="16"/>
  <c r="P960" i="16"/>
  <c r="P2749" i="16"/>
  <c r="K4007" i="16"/>
  <c r="N4007" i="16" s="1"/>
  <c r="K4797" i="16"/>
  <c r="N4797" i="16" s="1"/>
  <c r="P3266" i="16"/>
  <c r="P4343" i="16"/>
  <c r="N4822" i="16"/>
  <c r="N4009" i="16"/>
  <c r="K16" i="16"/>
  <c r="K15" i="16" s="1"/>
  <c r="K14" i="16" s="1"/>
  <c r="N14" i="16" s="1"/>
  <c r="P63" i="16"/>
  <c r="P3588" i="16"/>
  <c r="P1759" i="16"/>
  <c r="P1125" i="16"/>
  <c r="P948" i="16"/>
  <c r="P3452" i="16"/>
  <c r="N4834" i="16"/>
  <c r="P1740" i="16"/>
  <c r="P1827" i="16"/>
  <c r="P3737" i="16"/>
  <c r="P1616" i="16"/>
  <c r="P3507" i="16"/>
  <c r="P2988" i="16"/>
  <c r="P2421" i="16"/>
  <c r="P1024" i="16"/>
  <c r="P2626" i="16"/>
  <c r="P624" i="16"/>
  <c r="P3191" i="16"/>
  <c r="P2247" i="16"/>
  <c r="P3938" i="16"/>
  <c r="P3661" i="16"/>
  <c r="P1990" i="16"/>
  <c r="P4590" i="16"/>
  <c r="P1601" i="16"/>
  <c r="P2224" i="16"/>
  <c r="P3433" i="16"/>
  <c r="P4758" i="16"/>
  <c r="P621" i="16"/>
  <c r="P4517" i="16"/>
  <c r="N4240" i="16"/>
  <c r="P1168" i="16"/>
  <c r="P3172" i="16"/>
  <c r="N3771" i="16"/>
  <c r="P1618" i="16"/>
  <c r="P454" i="16"/>
  <c r="P1642" i="16"/>
  <c r="P2143" i="16"/>
  <c r="P4056" i="16"/>
  <c r="P4630" i="16"/>
  <c r="P4456" i="16"/>
  <c r="P2917" i="16"/>
  <c r="P4564" i="16"/>
  <c r="K4787" i="16"/>
  <c r="N4787" i="16" s="1"/>
  <c r="P3240" i="16"/>
  <c r="P2527" i="16"/>
  <c r="P2294" i="16"/>
  <c r="P2033" i="16"/>
  <c r="P4158" i="16"/>
  <c r="P2023" i="16"/>
  <c r="P3437" i="16"/>
  <c r="P2952" i="16"/>
  <c r="P1654" i="16"/>
  <c r="P4706" i="16"/>
  <c r="P3746" i="16"/>
  <c r="P1504" i="16"/>
  <c r="P2898" i="16"/>
  <c r="P1781" i="16"/>
  <c r="P4240" i="16"/>
  <c r="P2760" i="16"/>
  <c r="P1712" i="16"/>
  <c r="P4622" i="16"/>
  <c r="P1256" i="16"/>
  <c r="P3695" i="16"/>
  <c r="P2628" i="16"/>
  <c r="P2614" i="16"/>
  <c r="P2386" i="16"/>
  <c r="P4717" i="16"/>
  <c r="P805" i="16"/>
  <c r="P1411" i="16"/>
  <c r="P881" i="16"/>
  <c r="P619" i="16"/>
  <c r="P2257" i="16"/>
  <c r="P2256" i="16"/>
  <c r="P2139" i="16"/>
  <c r="P3608" i="16"/>
  <c r="P1319" i="16"/>
  <c r="P3000" i="16"/>
  <c r="P3276" i="16"/>
  <c r="P1087" i="16"/>
  <c r="P3010" i="16"/>
  <c r="P1092" i="16"/>
  <c r="P528" i="16"/>
  <c r="P1949" i="16"/>
  <c r="P1195" i="16"/>
  <c r="P2241" i="16"/>
  <c r="P3591" i="16"/>
  <c r="P1751" i="16"/>
  <c r="P1672" i="16"/>
  <c r="P589" i="16"/>
  <c r="P3614" i="16"/>
  <c r="P2607" i="16"/>
  <c r="P62" i="16"/>
  <c r="P2280" i="16"/>
  <c r="P1565" i="16"/>
  <c r="P420" i="16"/>
  <c r="P4167" i="16"/>
  <c r="P3674" i="16"/>
  <c r="P1632" i="16"/>
  <c r="P1838" i="16"/>
  <c r="P1599" i="16"/>
  <c r="P29" i="16"/>
  <c r="P4633" i="16"/>
  <c r="P3758" i="16"/>
  <c r="P4596" i="16"/>
  <c r="P429" i="16"/>
  <c r="P3400" i="16"/>
  <c r="P2180" i="16"/>
  <c r="P364" i="16"/>
  <c r="P779" i="16"/>
  <c r="P4168" i="16"/>
  <c r="P4893" i="16"/>
  <c r="P249" i="16"/>
  <c r="P2401" i="16"/>
  <c r="P272" i="16"/>
  <c r="P3979" i="16"/>
  <c r="P2747" i="16"/>
  <c r="P2083" i="16"/>
  <c r="P2615" i="16"/>
  <c r="P2507" i="16"/>
  <c r="P3708" i="16"/>
  <c r="P4079" i="16"/>
  <c r="P969" i="16"/>
  <c r="P2233" i="16"/>
  <c r="P2022" i="16"/>
  <c r="P1897" i="16"/>
  <c r="P4284" i="16"/>
  <c r="P1891" i="16"/>
  <c r="P2036" i="16"/>
  <c r="P1822" i="16"/>
  <c r="P3894" i="16"/>
  <c r="P1298" i="16"/>
  <c r="P3217" i="16"/>
  <c r="P3227" i="16"/>
  <c r="P214" i="16"/>
  <c r="P2839" i="16"/>
  <c r="P3039" i="16"/>
  <c r="P1036" i="16"/>
  <c r="P4694" i="16"/>
  <c r="P1551" i="16"/>
  <c r="P3891" i="16"/>
  <c r="P4375" i="16"/>
  <c r="P4602" i="16"/>
  <c r="P4104" i="16"/>
  <c r="P342" i="16"/>
  <c r="P1254" i="16"/>
  <c r="P4180" i="16"/>
  <c r="P2214" i="16"/>
  <c r="P2118" i="16"/>
  <c r="P4889" i="16"/>
  <c r="P4212" i="16"/>
  <c r="P1991" i="16"/>
  <c r="P1668" i="16"/>
  <c r="P475" i="16"/>
  <c r="P970" i="16"/>
  <c r="P950" i="16"/>
  <c r="P583" i="16"/>
  <c r="P2754" i="16"/>
  <c r="P4335" i="16"/>
  <c r="P384" i="16"/>
  <c r="P848" i="16"/>
  <c r="P785" i="16"/>
  <c r="P223" i="16"/>
  <c r="P3012" i="16"/>
  <c r="P634" i="16"/>
  <c r="P1807" i="16"/>
  <c r="P2004" i="16"/>
  <c r="P4093" i="16"/>
  <c r="P2774" i="16"/>
  <c r="P4788" i="16"/>
  <c r="P3356" i="16"/>
  <c r="P1377" i="16"/>
  <c r="P2274" i="16"/>
  <c r="P3890" i="16"/>
  <c r="P3972" i="16"/>
  <c r="P4600" i="16"/>
  <c r="P3627" i="16"/>
  <c r="P1281" i="16"/>
  <c r="P725" i="16"/>
  <c r="P2802" i="16"/>
  <c r="P191" i="16"/>
  <c r="P330" i="16"/>
  <c r="P1225" i="16"/>
  <c r="P244" i="16"/>
  <c r="P3503" i="16"/>
  <c r="P3532" i="16"/>
  <c r="P923" i="16"/>
  <c r="P698" i="16"/>
  <c r="P2474" i="16"/>
  <c r="P497" i="16"/>
  <c r="P1999" i="16"/>
  <c r="P163" i="16"/>
  <c r="P202" i="16"/>
  <c r="P3178" i="16"/>
  <c r="P1359" i="16"/>
  <c r="P3193" i="16"/>
  <c r="P1263" i="16"/>
  <c r="P3155" i="16"/>
  <c r="P4743" i="16"/>
  <c r="P4044" i="16"/>
  <c r="P3359" i="16"/>
  <c r="P1752" i="16"/>
  <c r="P1189" i="16"/>
  <c r="P1027" i="16"/>
  <c r="P897" i="16"/>
  <c r="P3054" i="16"/>
  <c r="P1161" i="16"/>
  <c r="P2786" i="16"/>
  <c r="P3585" i="16"/>
  <c r="P1203" i="16"/>
  <c r="P3704" i="16"/>
  <c r="P1280" i="16"/>
  <c r="P1573" i="16"/>
  <c r="P3950" i="16"/>
  <c r="P2933" i="16"/>
  <c r="P2767" i="16"/>
  <c r="P2902" i="16"/>
  <c r="P393" i="16"/>
  <c r="P2424" i="16"/>
  <c r="P307" i="16"/>
  <c r="P1987" i="16"/>
  <c r="P4377" i="16"/>
  <c r="P735" i="16"/>
  <c r="P912" i="16"/>
  <c r="P1449" i="16"/>
  <c r="P3924" i="16"/>
  <c r="P4083" i="16"/>
  <c r="P2555" i="16"/>
  <c r="P1643" i="16"/>
  <c r="N4888" i="16"/>
  <c r="P3993" i="16"/>
  <c r="P4319" i="16"/>
  <c r="P4855" i="16"/>
  <c r="P3370" i="16"/>
  <c r="P1208" i="16"/>
  <c r="P2638" i="16"/>
  <c r="P325" i="16"/>
  <c r="P2812" i="16"/>
  <c r="P852" i="16"/>
  <c r="P3031" i="16"/>
  <c r="P213" i="16"/>
  <c r="P2219" i="16"/>
  <c r="P222" i="16"/>
  <c r="P2021" i="16"/>
  <c r="P127" i="16"/>
  <c r="P2578" i="16"/>
  <c r="P1077" i="16"/>
  <c r="P3978" i="16"/>
  <c r="P3967" i="16"/>
  <c r="P2530" i="16"/>
  <c r="P2329" i="16"/>
  <c r="P3602" i="16"/>
  <c r="P333" i="16"/>
  <c r="P680" i="16"/>
  <c r="P2354" i="16"/>
  <c r="P74" i="16"/>
  <c r="P1787" i="16"/>
  <c r="P3815" i="16"/>
  <c r="P1489" i="16"/>
  <c r="P3577" i="16"/>
  <c r="P2204" i="16"/>
  <c r="P3822" i="16"/>
  <c r="P2271" i="16"/>
  <c r="P2287" i="16"/>
  <c r="P1690" i="16"/>
  <c r="P3341" i="16"/>
  <c r="P1391" i="16"/>
  <c r="P1435" i="16"/>
  <c r="P2815" i="16"/>
  <c r="P3682" i="16"/>
  <c r="P4610" i="16"/>
  <c r="P910" i="16"/>
  <c r="P4157" i="16"/>
  <c r="P3263" i="16"/>
  <c r="P3511" i="16"/>
  <c r="P432" i="16"/>
  <c r="P532" i="16"/>
  <c r="P2472" i="16"/>
  <c r="P2068" i="16"/>
  <c r="P2735" i="16"/>
  <c r="P2787" i="16"/>
  <c r="P2666" i="16"/>
  <c r="P4207" i="16"/>
  <c r="P883" i="16"/>
  <c r="P338" i="16"/>
  <c r="P1282" i="16"/>
  <c r="P4283" i="16"/>
  <c r="P4728" i="16"/>
  <c r="P1731" i="16"/>
  <c r="P68" i="16"/>
  <c r="P448" i="16"/>
  <c r="P3020" i="16"/>
  <c r="P2519" i="16"/>
  <c r="P3090" i="16"/>
  <c r="P809" i="16"/>
  <c r="P3982" i="16"/>
  <c r="P4051" i="16"/>
  <c r="P4016" i="16"/>
  <c r="P3061" i="16"/>
  <c r="P2877" i="16"/>
  <c r="P1385" i="16"/>
  <c r="P2889" i="16"/>
  <c r="P189" i="16"/>
  <c r="P2694" i="16"/>
  <c r="P340" i="16"/>
  <c r="P858" i="16"/>
  <c r="P3338" i="16"/>
  <c r="P1421" i="16"/>
  <c r="P4601" i="16"/>
  <c r="P4528" i="16"/>
  <c r="P1242" i="16"/>
  <c r="P1278" i="16"/>
  <c r="P4466" i="16"/>
  <c r="P3664" i="16"/>
  <c r="P2485" i="16"/>
  <c r="P4455" i="16"/>
  <c r="N4855" i="16"/>
  <c r="P4436" i="16"/>
  <c r="N4826" i="16"/>
  <c r="P1994" i="16"/>
  <c r="P3339" i="16"/>
  <c r="P93" i="16"/>
  <c r="P255" i="16"/>
  <c r="N4798" i="16"/>
  <c r="P3841" i="16"/>
  <c r="P3255" i="16"/>
  <c r="P3246" i="16"/>
  <c r="P2225" i="16"/>
  <c r="P2220" i="16"/>
  <c r="P4204" i="16"/>
  <c r="P2951" i="16"/>
  <c r="P3885" i="16"/>
  <c r="P3174" i="16"/>
  <c r="P3079" i="16"/>
  <c r="P3845" i="16"/>
  <c r="P3571" i="16"/>
  <c r="P820" i="16"/>
  <c r="P1346" i="16"/>
  <c r="P994" i="16"/>
  <c r="P1500" i="16"/>
  <c r="P1384" i="16"/>
  <c r="P964" i="16"/>
  <c r="P929" i="16"/>
  <c r="P451" i="16"/>
  <c r="P606" i="16"/>
  <c r="P578" i="16"/>
  <c r="P572" i="16"/>
  <c r="P1666" i="16"/>
  <c r="P2571" i="16"/>
  <c r="N4842" i="16"/>
  <c r="P2664" i="16"/>
  <c r="P2876" i="16"/>
  <c r="P3626" i="16"/>
  <c r="P1063" i="16"/>
  <c r="P305" i="16"/>
  <c r="P1204" i="16"/>
  <c r="P1015" i="16"/>
  <c r="P1037" i="16"/>
  <c r="P4608" i="16"/>
  <c r="P2270" i="16"/>
  <c r="P362" i="16"/>
  <c r="P745" i="16"/>
  <c r="P1133" i="16"/>
  <c r="P1577" i="16"/>
  <c r="P3377" i="16"/>
  <c r="P4524" i="16"/>
  <c r="P4598" i="16"/>
  <c r="P4142" i="16"/>
  <c r="P2236" i="16"/>
  <c r="P3818" i="16"/>
  <c r="P4863" i="16"/>
  <c r="P615" i="16"/>
  <c r="P726" i="16"/>
  <c r="P1875" i="16"/>
  <c r="P713" i="16"/>
  <c r="P106" i="16"/>
  <c r="P513" i="16"/>
  <c r="P1284" i="16"/>
  <c r="P299" i="16"/>
  <c r="P3421" i="16"/>
  <c r="P3078" i="16"/>
  <c r="P3749" i="16"/>
  <c r="P4730" i="16"/>
  <c r="P3406" i="16"/>
  <c r="P3083" i="16"/>
  <c r="P2715" i="16"/>
  <c r="P4705" i="16"/>
  <c r="P2963" i="16"/>
  <c r="P137" i="16"/>
  <c r="P1431" i="16"/>
  <c r="P580" i="16"/>
  <c r="P2689" i="16"/>
  <c r="P3947" i="16"/>
  <c r="P3118" i="16"/>
  <c r="P4064" i="16"/>
  <c r="P4640" i="16"/>
  <c r="P470" i="16"/>
  <c r="P3995" i="16"/>
  <c r="P1635" i="16"/>
  <c r="N4820" i="16"/>
  <c r="P3636" i="16"/>
  <c r="P1343" i="16"/>
  <c r="P4308" i="16"/>
  <c r="P541" i="16"/>
  <c r="P507" i="16"/>
  <c r="P3535" i="16"/>
  <c r="P3422" i="16"/>
  <c r="P4672" i="16"/>
  <c r="P3701" i="16"/>
  <c r="P2627" i="16"/>
  <c r="P4275" i="16"/>
  <c r="P4359" i="16"/>
  <c r="P4585" i="16"/>
  <c r="P2044" i="16"/>
  <c r="P1605" i="16"/>
  <c r="N4844" i="16"/>
  <c r="P3775" i="16"/>
  <c r="P2003" i="16"/>
  <c r="N4788" i="16"/>
  <c r="P4222" i="16"/>
  <c r="P4148" i="16"/>
  <c r="P2237" i="16"/>
  <c r="P701" i="16"/>
  <c r="P4901" i="16"/>
  <c r="P1846" i="16"/>
  <c r="P4871" i="16"/>
  <c r="P4669" i="16"/>
  <c r="P2556" i="16"/>
  <c r="P519" i="16"/>
  <c r="P1387" i="16"/>
  <c r="P628" i="16"/>
  <c r="P2838" i="16"/>
  <c r="P789" i="16"/>
  <c r="P3321" i="16"/>
  <c r="P819" i="16"/>
  <c r="P2281" i="16"/>
  <c r="P2072" i="16"/>
  <c r="P1845" i="16"/>
  <c r="P3470" i="16"/>
  <c r="P2958" i="16"/>
  <c r="P1379" i="16"/>
  <c r="P3248" i="16"/>
  <c r="P3462" i="16"/>
  <c r="P4015" i="16"/>
  <c r="P4755" i="16"/>
  <c r="P957" i="16"/>
  <c r="P4342" i="16"/>
  <c r="P3901" i="16"/>
  <c r="P3324" i="16"/>
  <c r="P4467" i="16"/>
  <c r="P4266" i="16"/>
  <c r="P2447" i="16"/>
  <c r="P4759" i="16"/>
  <c r="P3011" i="16"/>
  <c r="P3235" i="16"/>
  <c r="P2706" i="16"/>
  <c r="P1962" i="16"/>
  <c r="P1782" i="16"/>
  <c r="P2582" i="16"/>
  <c r="P2032" i="16"/>
  <c r="P1627" i="16"/>
  <c r="P1059" i="16"/>
  <c r="P2955" i="16"/>
  <c r="P1774" i="16"/>
  <c r="P738" i="16"/>
  <c r="P4412" i="16"/>
  <c r="P4689" i="16"/>
  <c r="P4062" i="16"/>
  <c r="P4794" i="16"/>
  <c r="P2617" i="16"/>
  <c r="P3043" i="16"/>
  <c r="P1328" i="16"/>
  <c r="P3797" i="16"/>
  <c r="P3269" i="16"/>
  <c r="P3310" i="16"/>
  <c r="P1386" i="16"/>
  <c r="P1178" i="16"/>
  <c r="P1156" i="16"/>
  <c r="P1588" i="16"/>
  <c r="P274" i="16"/>
  <c r="P2168" i="16"/>
  <c r="P1468" i="16"/>
  <c r="P2886" i="16"/>
  <c r="P909" i="16"/>
  <c r="P3265" i="16"/>
  <c r="P1617" i="16"/>
  <c r="P3334" i="16"/>
  <c r="P870" i="16"/>
  <c r="P2114" i="16"/>
  <c r="P230" i="16"/>
  <c r="P43" i="16"/>
  <c r="P4008" i="16"/>
  <c r="P4750" i="16"/>
  <c r="P2017" i="16"/>
  <c r="N3370" i="16"/>
  <c r="P635" i="16"/>
  <c r="P4816" i="16"/>
  <c r="P3050" i="16"/>
  <c r="P1855" i="16"/>
  <c r="P2700" i="16"/>
  <c r="P1729" i="16"/>
  <c r="P1240" i="16"/>
  <c r="P4581" i="16"/>
  <c r="P4050" i="16"/>
  <c r="P3744" i="16"/>
  <c r="P3908" i="16"/>
  <c r="P4073" i="16"/>
  <c r="P2630" i="16"/>
  <c r="P2325" i="16"/>
  <c r="P1937" i="16"/>
  <c r="P2637" i="16"/>
  <c r="P3234" i="16"/>
  <c r="P2987" i="16"/>
  <c r="P2170" i="16"/>
  <c r="P4653" i="16"/>
  <c r="P2299" i="16"/>
  <c r="P2107" i="16"/>
  <c r="P4498" i="16"/>
  <c r="P1965" i="16"/>
  <c r="P991" i="16"/>
  <c r="P4886" i="16"/>
  <c r="P4463" i="16"/>
  <c r="P577" i="16"/>
  <c r="P1288" i="16"/>
  <c r="P1307" i="16"/>
  <c r="P1014" i="16"/>
  <c r="P1862" i="16"/>
  <c r="P3925" i="16"/>
  <c r="P1245" i="16"/>
  <c r="P1051" i="16"/>
  <c r="P2569" i="16"/>
  <c r="P1620" i="16"/>
  <c r="P1879" i="16"/>
  <c r="P2793" i="16"/>
  <c r="P2720" i="16"/>
  <c r="P894" i="16"/>
  <c r="P336" i="16"/>
  <c r="P3811" i="16"/>
  <c r="P1692" i="16"/>
  <c r="P3541" i="16"/>
  <c r="P1869" i="16"/>
  <c r="P3888" i="16"/>
  <c r="P2016" i="16"/>
  <c r="P3952" i="16"/>
  <c r="P2134" i="16"/>
  <c r="P3158" i="16"/>
  <c r="P2743" i="16"/>
  <c r="P2306" i="16"/>
  <c r="P228" i="16"/>
  <c r="P2864" i="16"/>
  <c r="P4561" i="16"/>
  <c r="P4535" i="16"/>
  <c r="P4723" i="16"/>
  <c r="P1104" i="16"/>
  <c r="P4760" i="16"/>
  <c r="P3203" i="16"/>
  <c r="P4551" i="16"/>
  <c r="P88" i="16"/>
  <c r="P2406" i="16"/>
  <c r="K4835" i="16"/>
  <c r="N4835" i="16" s="1"/>
  <c r="N4836" i="16"/>
  <c r="P1791" i="16"/>
  <c r="N1791" i="16"/>
  <c r="P1216" i="16"/>
  <c r="P3559" i="16"/>
  <c r="P3615" i="16"/>
  <c r="P3038" i="16"/>
  <c r="P2655" i="16"/>
  <c r="P2649" i="16"/>
  <c r="P3732" i="16"/>
  <c r="P4243" i="16"/>
  <c r="P3604" i="16"/>
  <c r="P4358" i="16"/>
  <c r="P3141" i="16"/>
  <c r="P4368" i="16"/>
  <c r="P2058" i="16"/>
  <c r="P3741" i="16"/>
  <c r="P3198" i="16"/>
  <c r="P3352" i="16"/>
  <c r="P2304" i="16"/>
  <c r="P3597" i="16"/>
  <c r="P3505" i="16"/>
  <c r="P3687" i="16"/>
  <c r="P4404" i="16"/>
  <c r="P1865" i="16"/>
  <c r="P2373" i="16"/>
  <c r="P2223" i="16"/>
  <c r="P4642" i="16"/>
  <c r="P2316" i="16"/>
  <c r="P2479" i="16"/>
  <c r="P1811" i="16"/>
  <c r="P4190" i="16"/>
  <c r="P3431" i="16"/>
  <c r="P1900" i="16"/>
  <c r="P1562" i="16"/>
  <c r="P1478" i="16"/>
  <c r="P4614" i="16"/>
  <c r="P3759" i="16"/>
  <c r="P2783" i="16"/>
  <c r="P3670" i="16"/>
  <c r="P2435" i="16"/>
  <c r="P2249" i="16"/>
  <c r="P4421" i="16"/>
  <c r="P4362" i="16"/>
  <c r="P4290" i="16"/>
  <c r="P2444" i="16"/>
  <c r="P2199" i="16"/>
  <c r="P2499" i="16"/>
  <c r="P1305" i="16"/>
  <c r="P2597" i="16"/>
  <c r="P4778" i="16"/>
  <c r="P4465" i="16"/>
  <c r="P3328" i="16"/>
  <c r="P3121" i="16"/>
  <c r="P3351" i="16"/>
  <c r="P1927" i="16"/>
  <c r="P4673" i="16"/>
  <c r="P2995" i="16"/>
  <c r="P2745" i="16"/>
  <c r="P2843" i="16"/>
  <c r="P3665" i="16"/>
  <c r="P2179" i="16"/>
  <c r="P3871" i="16"/>
  <c r="P2461" i="16"/>
  <c r="P2394" i="16"/>
  <c r="P2174" i="16"/>
  <c r="P4696" i="16"/>
  <c r="K3727" i="16"/>
  <c r="N3727" i="16" s="1"/>
  <c r="P4376" i="16"/>
  <c r="P4330" i="16"/>
  <c r="P2633" i="16"/>
  <c r="P2387" i="16"/>
  <c r="P1824" i="16"/>
  <c r="P4860" i="16"/>
  <c r="P1896" i="16"/>
  <c r="P873" i="16"/>
  <c r="P4068" i="16"/>
  <c r="P4074" i="16"/>
  <c r="P1303" i="16"/>
  <c r="P783" i="16"/>
  <c r="P4850" i="16"/>
  <c r="P1544" i="16"/>
  <c r="P392" i="16"/>
  <c r="P797" i="16"/>
  <c r="P794" i="16"/>
  <c r="P2173" i="16"/>
  <c r="P629" i="16"/>
  <c r="P4276" i="16"/>
  <c r="P2513" i="16"/>
  <c r="P1584" i="16"/>
  <c r="P174" i="16"/>
  <c r="P1009" i="16"/>
  <c r="P3232" i="16"/>
  <c r="P233" i="16"/>
  <c r="P2804" i="16"/>
  <c r="P2430" i="16"/>
  <c r="P3944" i="16"/>
  <c r="P4559" i="16"/>
  <c r="P3763" i="16"/>
  <c r="P966" i="16"/>
  <c r="P3966" i="16"/>
  <c r="P3586" i="16"/>
  <c r="P321" i="16"/>
  <c r="P3116" i="16"/>
  <c r="P669" i="16"/>
  <c r="P3740" i="16"/>
  <c r="P1295" i="16"/>
  <c r="P1269" i="16"/>
  <c r="P997" i="16"/>
  <c r="P617" i="16"/>
  <c r="P2648" i="16"/>
  <c r="P4303" i="16"/>
  <c r="P3300" i="16"/>
  <c r="P2544" i="16"/>
  <c r="K4807" i="16"/>
  <c r="N4807" i="16" s="1"/>
  <c r="P4257" i="16"/>
  <c r="P3471" i="16"/>
  <c r="P1847" i="16"/>
  <c r="P47" i="16"/>
  <c r="P285" i="16"/>
  <c r="P50" i="16"/>
  <c r="P176" i="16"/>
  <c r="P988" i="16"/>
  <c r="P3128" i="16"/>
  <c r="P3404" i="16"/>
  <c r="P1516" i="16"/>
  <c r="P3260" i="16"/>
  <c r="P2521" i="16"/>
  <c r="P737" i="16"/>
  <c r="P2944" i="16"/>
  <c r="P3150" i="16"/>
  <c r="P2524" i="16"/>
  <c r="P1830" i="16"/>
  <c r="P3512" i="16"/>
  <c r="P921" i="16"/>
  <c r="P2612" i="16"/>
  <c r="P2683" i="16"/>
  <c r="P690" i="16"/>
  <c r="P3332" i="16"/>
  <c r="P753" i="16"/>
  <c r="P531" i="16"/>
  <c r="P2851" i="16"/>
  <c r="P2196" i="16"/>
  <c r="P2242" i="16"/>
  <c r="P3325" i="16"/>
  <c r="P4445" i="16"/>
  <c r="P4476" i="16"/>
  <c r="P4439" i="16"/>
  <c r="P2790" i="16"/>
  <c r="P3882" i="16"/>
  <c r="P4241" i="16"/>
  <c r="P4512" i="16"/>
  <c r="P1205" i="16"/>
  <c r="P474" i="16"/>
  <c r="P70" i="16"/>
  <c r="P1744" i="16"/>
  <c r="P1909" i="16"/>
  <c r="P1725" i="16"/>
  <c r="P2992" i="16"/>
  <c r="P855" i="16"/>
  <c r="P2226" i="16"/>
  <c r="P2863" i="16"/>
  <c r="P112" i="16"/>
  <c r="P60" i="16"/>
  <c r="P4203" i="16"/>
  <c r="P1451" i="16"/>
  <c r="P1442" i="16"/>
  <c r="P3177" i="16"/>
  <c r="P1042" i="16"/>
  <c r="P1045" i="16"/>
  <c r="P2641" i="16"/>
  <c r="P4687" i="16"/>
  <c r="P1628" i="16"/>
  <c r="P1609" i="16"/>
  <c r="P1424" i="16"/>
  <c r="P447" i="16"/>
  <c r="P3755" i="16"/>
  <c r="P4747" i="16"/>
  <c r="P140" i="16"/>
  <c r="P1078" i="16"/>
  <c r="P159" i="16"/>
  <c r="P1944" i="16"/>
  <c r="P1187" i="16"/>
  <c r="P936" i="16"/>
  <c r="P4393" i="16"/>
  <c r="P4448" i="16"/>
  <c r="P898" i="16"/>
  <c r="P4751" i="16"/>
  <c r="P4900" i="16"/>
  <c r="P3733" i="16"/>
  <c r="P4017" i="16"/>
  <c r="P3647" i="16"/>
  <c r="P2661" i="16"/>
  <c r="P1630" i="16"/>
  <c r="P3299" i="16"/>
  <c r="P1665" i="16"/>
  <c r="P2797" i="16"/>
  <c r="P4282" i="16"/>
  <c r="P2942" i="16"/>
  <c r="P348" i="16"/>
  <c r="P4475" i="16"/>
  <c r="P653" i="16"/>
  <c r="P354" i="16"/>
  <c r="P2705" i="16"/>
  <c r="P651" i="16"/>
  <c r="P2404" i="16"/>
  <c r="P2865" i="16"/>
  <c r="P4446" i="16"/>
  <c r="P4423" i="16"/>
  <c r="P4540" i="16"/>
  <c r="P4832" i="16"/>
  <c r="P3613" i="16"/>
  <c r="P4420" i="16"/>
  <c r="P4767" i="16"/>
  <c r="P4737" i="16"/>
  <c r="P4178" i="16"/>
  <c r="P4034" i="16"/>
  <c r="P4477" i="16"/>
  <c r="P1180" i="16"/>
  <c r="P1521" i="16"/>
  <c r="P961" i="16"/>
  <c r="P1019" i="16"/>
  <c r="P3358" i="16"/>
  <c r="P885" i="16"/>
  <c r="P1497" i="16"/>
  <c r="P2990" i="16"/>
  <c r="P2313" i="16"/>
  <c r="P3068" i="16"/>
  <c r="P1953" i="16"/>
  <c r="P1776" i="16"/>
  <c r="P3420" i="16"/>
  <c r="P1217" i="16"/>
  <c r="P2049" i="16"/>
  <c r="P2298" i="16"/>
  <c r="P1833" i="16"/>
  <c r="P3637" i="16"/>
  <c r="P1619" i="16"/>
  <c r="P545" i="16"/>
  <c r="P2536" i="16"/>
  <c r="P4248" i="16"/>
  <c r="P4502" i="16"/>
  <c r="P4169" i="16"/>
  <c r="P3062" i="16"/>
  <c r="P182" i="16"/>
  <c r="P1290" i="16"/>
  <c r="P803" i="16"/>
  <c r="P402" i="16"/>
  <c r="P3553" i="16"/>
  <c r="P1306" i="16"/>
  <c r="P3296" i="16"/>
  <c r="P3445" i="16"/>
  <c r="P609" i="16"/>
  <c r="P618" i="16"/>
  <c r="P576" i="16"/>
  <c r="P4424" i="16"/>
  <c r="P4830" i="16"/>
  <c r="P3761" i="16"/>
  <c r="P1226" i="16"/>
  <c r="P1505" i="16"/>
  <c r="P872" i="16"/>
  <c r="P1651" i="16"/>
  <c r="P512" i="16"/>
  <c r="P2423" i="16"/>
  <c r="P3320" i="16"/>
  <c r="P2207" i="16"/>
  <c r="P1989" i="16"/>
  <c r="P3983" i="16"/>
  <c r="P2925" i="16"/>
  <c r="P2255" i="16"/>
  <c r="P1778" i="16"/>
  <c r="P3131" i="16"/>
  <c r="P3568" i="16"/>
  <c r="P4784" i="16"/>
  <c r="P4214" i="16"/>
  <c r="P1797" i="16"/>
  <c r="P3378" i="16"/>
  <c r="P3008" i="16"/>
  <c r="P1229" i="16"/>
  <c r="P2343" i="16"/>
  <c r="P2205" i="16"/>
  <c r="P3354" i="16"/>
  <c r="P1270" i="16"/>
  <c r="P4320" i="16"/>
  <c r="P2384" i="16"/>
  <c r="P1279" i="16"/>
  <c r="P1422" i="16"/>
  <c r="P373" i="16"/>
  <c r="P95" i="16"/>
  <c r="P616" i="16"/>
  <c r="P3556" i="16"/>
  <c r="P1110" i="16"/>
  <c r="P3179" i="16"/>
  <c r="P1404" i="16"/>
  <c r="P2899" i="16"/>
  <c r="P1277" i="16"/>
  <c r="P3182" i="16"/>
  <c r="P3633" i="16"/>
  <c r="P1022" i="16"/>
  <c r="P1283" i="16"/>
  <c r="P1174" i="16"/>
  <c r="P446" i="16"/>
  <c r="P303" i="16"/>
  <c r="P1652" i="16"/>
  <c r="P3243" i="16"/>
  <c r="P4054" i="16"/>
  <c r="P3780" i="16"/>
  <c r="P3599" i="16"/>
  <c r="P3225" i="16"/>
  <c r="P2702" i="16"/>
  <c r="P2924" i="16"/>
  <c r="P2429" i="16"/>
  <c r="P3881" i="16"/>
  <c r="P3572" i="16"/>
  <c r="P4323" i="16"/>
  <c r="P2511" i="16"/>
  <c r="P2453" i="16"/>
  <c r="P2595" i="16"/>
  <c r="P4676" i="16"/>
  <c r="P3975" i="16"/>
  <c r="P3303" i="16"/>
  <c r="P3180" i="16"/>
  <c r="P2778" i="16"/>
  <c r="P2832" i="16"/>
  <c r="P2006" i="16"/>
  <c r="P4488" i="16"/>
  <c r="P3268" i="16"/>
  <c r="P3976" i="16"/>
  <c r="P1167" i="16"/>
  <c r="P3884" i="16"/>
  <c r="P1127" i="16"/>
  <c r="P4428" i="16"/>
  <c r="P1615" i="16"/>
  <c r="P1475" i="16"/>
  <c r="P1067" i="16"/>
  <c r="P1420" i="16"/>
  <c r="P3036" i="16"/>
  <c r="P442" i="16"/>
  <c r="P2494" i="16"/>
  <c r="P269" i="16"/>
  <c r="P2047" i="16"/>
  <c r="P372" i="16"/>
  <c r="P1958" i="16"/>
  <c r="P419" i="16"/>
  <c r="P1963" i="16"/>
  <c r="P3875" i="16"/>
  <c r="P1973" i="16"/>
  <c r="P3933" i="16"/>
  <c r="P1636" i="16"/>
  <c r="P1247" i="16"/>
  <c r="P1008" i="16"/>
  <c r="P954" i="16"/>
  <c r="P2949" i="16"/>
  <c r="P4555" i="16"/>
  <c r="P2172" i="16"/>
  <c r="P4713" i="16"/>
  <c r="P4547" i="16"/>
  <c r="P3914" i="16"/>
  <c r="P1232" i="16"/>
  <c r="P781" i="16"/>
  <c r="P1222" i="16"/>
  <c r="P4677" i="16"/>
  <c r="P2699" i="16"/>
  <c r="P1228" i="16"/>
  <c r="P395" i="16"/>
  <c r="P1393" i="16"/>
  <c r="P1210" i="16"/>
  <c r="P1099" i="16"/>
  <c r="P2981" i="16"/>
  <c r="P2517" i="16"/>
  <c r="P1983" i="16"/>
  <c r="P3184" i="16"/>
  <c r="P3211" i="16"/>
  <c r="P3340" i="16"/>
  <c r="P2388" i="16"/>
  <c r="P2372" i="16"/>
  <c r="P2484" i="16"/>
  <c r="P3424" i="16"/>
  <c r="P2273" i="16"/>
  <c r="P2550" i="16"/>
  <c r="P2189" i="16"/>
  <c r="P2795" i="16"/>
  <c r="P492" i="16"/>
  <c r="P1552" i="16"/>
  <c r="P1453" i="16"/>
  <c r="P585" i="16"/>
  <c r="P3986" i="16"/>
  <c r="P3726" i="16"/>
  <c r="P297" i="16"/>
  <c r="P138" i="16"/>
  <c r="P2258" i="16"/>
  <c r="P3930" i="16"/>
  <c r="P1733" i="16"/>
  <c r="P3676" i="16"/>
  <c r="P3368" i="16"/>
  <c r="P1493" i="16"/>
  <c r="P4134" i="16"/>
  <c r="P1760" i="16"/>
  <c r="P1062" i="16"/>
  <c r="P3405" i="16"/>
  <c r="P242" i="16"/>
  <c r="P2317" i="16"/>
  <c r="P1921" i="16"/>
  <c r="P4202" i="16"/>
  <c r="P1889" i="16"/>
  <c r="P2095" i="16"/>
  <c r="P4233" i="16"/>
  <c r="P570" i="16"/>
  <c r="P1419" i="16"/>
  <c r="P1462" i="16"/>
  <c r="P1955" i="16"/>
  <c r="P1292" i="16"/>
  <c r="P1046" i="16"/>
  <c r="P1593" i="16"/>
  <c r="P773" i="16"/>
  <c r="P195" i="16"/>
  <c r="P3865" i="16"/>
  <c r="P4023" i="16"/>
  <c r="P2182" i="16"/>
  <c r="P1241" i="16"/>
  <c r="P757" i="16"/>
  <c r="P4857" i="16"/>
  <c r="P4139" i="16"/>
  <c r="P4526" i="16"/>
  <c r="P4072" i="16"/>
  <c r="P4151" i="16"/>
  <c r="P4364" i="16"/>
  <c r="P4726" i="16"/>
  <c r="P2583" i="16"/>
  <c r="P1490" i="16"/>
  <c r="P1547" i="16"/>
  <c r="P1488" i="16"/>
  <c r="P1215" i="16"/>
  <c r="P505" i="16"/>
  <c r="P381" i="16"/>
  <c r="P1366" i="16"/>
  <c r="P818" i="16"/>
  <c r="P746" i="16"/>
  <c r="P708" i="16"/>
  <c r="P2642" i="16"/>
  <c r="P571" i="16"/>
  <c r="P2239" i="16"/>
  <c r="P792" i="16"/>
  <c r="P2916" i="16"/>
  <c r="P1761" i="16"/>
  <c r="P715" i="16"/>
  <c r="P1183" i="16"/>
  <c r="P650" i="16"/>
  <c r="P1527" i="16"/>
  <c r="P1569" i="16"/>
  <c r="P379" i="16"/>
  <c r="P347" i="16"/>
  <c r="P692" i="16"/>
  <c r="P441" i="16"/>
  <c r="P4045" i="16"/>
  <c r="P4789" i="16"/>
  <c r="P3611" i="16"/>
  <c r="P1401" i="16"/>
  <c r="P4557" i="16"/>
  <c r="P1472" i="16"/>
  <c r="P268" i="16"/>
  <c r="P2674" i="16"/>
  <c r="P1924" i="16"/>
  <c r="P3410" i="16"/>
  <c r="P1259" i="16"/>
  <c r="P1691" i="16"/>
  <c r="P3084" i="16"/>
  <c r="P702" i="16"/>
  <c r="P3456" i="16"/>
  <c r="P864" i="16"/>
  <c r="P3284" i="16"/>
  <c r="P353" i="16"/>
  <c r="P3640" i="16"/>
  <c r="P4298" i="16"/>
  <c r="P3103" i="16"/>
  <c r="P2487" i="16"/>
  <c r="P3989" i="16"/>
  <c r="P3655" i="16"/>
  <c r="P4176" i="16"/>
  <c r="P3893" i="16"/>
  <c r="P4444" i="16"/>
  <c r="P3070" i="16"/>
  <c r="P2909" i="16"/>
  <c r="P2363" i="16"/>
  <c r="P2837" i="16"/>
  <c r="P4244" i="16"/>
  <c r="P4366" i="16"/>
  <c r="P953" i="16"/>
  <c r="P862" i="16"/>
  <c r="P1199" i="16"/>
  <c r="P71" i="16"/>
  <c r="P869" i="16"/>
  <c r="P1331" i="16"/>
  <c r="P569" i="16"/>
  <c r="P3403" i="16"/>
  <c r="P1742" i="16"/>
  <c r="P1771" i="16"/>
  <c r="P865" i="16"/>
  <c r="P947" i="16"/>
  <c r="P611" i="16"/>
  <c r="P1873" i="16"/>
  <c r="P1705" i="16"/>
  <c r="P928" i="16"/>
  <c r="P316" i="16"/>
  <c r="P4536" i="16"/>
  <c r="P262" i="16"/>
  <c r="P414" i="16"/>
  <c r="P457" i="16"/>
  <c r="P1596" i="16"/>
  <c r="P1720" i="16"/>
  <c r="P1088" i="16"/>
  <c r="P246" i="16"/>
  <c r="P1235" i="16"/>
  <c r="P3509" i="16"/>
  <c r="P2854" i="16"/>
  <c r="P121" i="16"/>
  <c r="P2369" i="16"/>
  <c r="P2053" i="16"/>
  <c r="P1894" i="16"/>
  <c r="P1819" i="16"/>
  <c r="P2198" i="16"/>
  <c r="P3725" i="16"/>
  <c r="P3580" i="16"/>
  <c r="P768" i="16"/>
  <c r="P2819" i="16"/>
  <c r="P2463" i="16"/>
  <c r="P1013" i="16"/>
  <c r="P2422" i="16"/>
  <c r="P3484" i="16"/>
  <c r="P4516" i="16"/>
  <c r="P3446" i="16"/>
  <c r="P4388" i="16"/>
  <c r="P1716" i="16"/>
  <c r="P4122" i="16"/>
  <c r="P802" i="16"/>
  <c r="P1274" i="16"/>
  <c r="P1866" i="16"/>
  <c r="P1398" i="16"/>
  <c r="P943" i="16"/>
  <c r="P524" i="16"/>
  <c r="P3027" i="16"/>
  <c r="P1530" i="16"/>
  <c r="P1762" i="16"/>
  <c r="P1772" i="16"/>
  <c r="P2291" i="16"/>
  <c r="P1508" i="16"/>
  <c r="P148" i="16"/>
  <c r="P2012" i="16"/>
  <c r="P2522" i="16"/>
  <c r="P1823" i="16"/>
  <c r="P4637" i="16"/>
  <c r="P4269" i="16"/>
  <c r="P3567" i="16"/>
  <c r="P3160" i="16"/>
  <c r="P2132" i="16"/>
  <c r="P1919" i="16"/>
  <c r="P3721" i="16"/>
  <c r="P3514" i="16"/>
  <c r="P3074" i="16"/>
  <c r="P2724" i="16"/>
  <c r="P4195" i="16"/>
  <c r="P3396" i="16"/>
  <c r="P3638" i="16"/>
  <c r="P4100" i="16"/>
  <c r="P3210" i="16"/>
  <c r="P3231" i="16"/>
  <c r="P2378" i="16"/>
  <c r="P4684" i="16"/>
  <c r="P2476" i="16"/>
  <c r="P2399" i="16"/>
  <c r="P4437" i="16"/>
  <c r="P3999" i="16"/>
  <c r="P2335" i="16"/>
  <c r="P2293" i="16"/>
  <c r="P2162" i="16"/>
  <c r="P4473" i="16"/>
  <c r="P2831" i="16"/>
  <c r="P2918" i="16"/>
  <c r="P2546" i="16"/>
  <c r="P1614" i="16"/>
  <c r="P1192" i="16"/>
  <c r="P1425" i="16"/>
  <c r="P4872" i="16"/>
  <c r="P4307" i="16"/>
  <c r="P3312" i="16"/>
  <c r="P3199" i="16"/>
  <c r="N2767" i="16"/>
  <c r="P2817" i="16"/>
  <c r="P3085" i="16"/>
  <c r="P2631" i="16"/>
  <c r="P2676" i="16"/>
  <c r="P3555" i="16"/>
  <c r="P3495" i="16"/>
  <c r="P2552" i="16"/>
  <c r="P1176" i="16"/>
  <c r="P823" i="16"/>
  <c r="K4485" i="16"/>
  <c r="P4756" i="16"/>
  <c r="P4461" i="16"/>
  <c r="P4289" i="16"/>
  <c r="P3132" i="16"/>
  <c r="P3928" i="16"/>
  <c r="P3416" i="16"/>
  <c r="P4354" i="16"/>
  <c r="P3773" i="16"/>
  <c r="P4013" i="16"/>
  <c r="P3112" i="16"/>
  <c r="P3288" i="16"/>
  <c r="P3768" i="16"/>
  <c r="P2437" i="16"/>
  <c r="P3442" i="16"/>
  <c r="P3331" i="16"/>
  <c r="P3476" i="16"/>
  <c r="P2993" i="16"/>
  <c r="P3237" i="16"/>
  <c r="P2397" i="16"/>
  <c r="P4748" i="16"/>
  <c r="P4321" i="16"/>
  <c r="P3297" i="16"/>
  <c r="N1983" i="16"/>
  <c r="P1239" i="16"/>
  <c r="P1299" i="16"/>
  <c r="P4698" i="16"/>
  <c r="P3579" i="16"/>
  <c r="P2350" i="16"/>
  <c r="P2789" i="16"/>
  <c r="P3375" i="16"/>
  <c r="P3558" i="16"/>
  <c r="P2624" i="16"/>
  <c r="P2106" i="16"/>
  <c r="P3620" i="16"/>
  <c r="P3064" i="16"/>
  <c r="P4907" i="16"/>
  <c r="P3951" i="16"/>
  <c r="P3939" i="16"/>
  <c r="P3539" i="16"/>
  <c r="P4646" i="16"/>
  <c r="P4112" i="16"/>
  <c r="P2577" i="16"/>
  <c r="P2441" i="16"/>
  <c r="P1893" i="16"/>
  <c r="P4904" i="16"/>
  <c r="P3798" i="16"/>
  <c r="P3207" i="16"/>
  <c r="P4720" i="16"/>
  <c r="P4337" i="16"/>
  <c r="P4301" i="16"/>
  <c r="P3441" i="16"/>
  <c r="P3023" i="16"/>
  <c r="P2768" i="16"/>
  <c r="P2211" i="16"/>
  <c r="P2481" i="16"/>
  <c r="P4798" i="16"/>
  <c r="P4061" i="16"/>
  <c r="P3790" i="16"/>
  <c r="P3419" i="16"/>
  <c r="P2561" i="16"/>
  <c r="P4869" i="16"/>
  <c r="P2026" i="16"/>
  <c r="P4302" i="16"/>
  <c r="P4304" i="16"/>
  <c r="P3800" i="16"/>
  <c r="P1848" i="16"/>
  <c r="P2161" i="16"/>
  <c r="P3965" i="16"/>
  <c r="P2828" i="16"/>
  <c r="P4617" i="16"/>
  <c r="P4381" i="16"/>
  <c r="P3963" i="16"/>
  <c r="P2037" i="16"/>
  <c r="P3157" i="16"/>
  <c r="P2850" i="16"/>
  <c r="P2547" i="16"/>
  <c r="P4803" i="16"/>
  <c r="P4768" i="16"/>
  <c r="P4724" i="16"/>
  <c r="P4262" i="16"/>
  <c r="P3788" i="16"/>
  <c r="P3411" i="16"/>
  <c r="P3348" i="16"/>
  <c r="P2651" i="16"/>
  <c r="N3211" i="16"/>
  <c r="P3135" i="16"/>
  <c r="P2894" i="16"/>
  <c r="P2840" i="16"/>
  <c r="P2685" i="16"/>
  <c r="P1724" i="16"/>
  <c r="P4609" i="16"/>
  <c r="P3723" i="16"/>
  <c r="P3478" i="16"/>
  <c r="P3273" i="16"/>
  <c r="P1922" i="16"/>
  <c r="P1649" i="16"/>
  <c r="P4097" i="16"/>
  <c r="P3897" i="16"/>
  <c r="P3133" i="16"/>
  <c r="P3957" i="16"/>
  <c r="P1714" i="16"/>
  <c r="P3584" i="16"/>
  <c r="P3307" i="16"/>
  <c r="P3518" i="16"/>
  <c r="P2580" i="16"/>
  <c r="P2466" i="16"/>
  <c r="P4138" i="16"/>
  <c r="P3862" i="16"/>
  <c r="P3455" i="16"/>
  <c r="P1741" i="16"/>
  <c r="P4732" i="16"/>
  <c r="P4170" i="16"/>
  <c r="P3854" i="16"/>
  <c r="P3395" i="16"/>
  <c r="P2290" i="16"/>
  <c r="P4643" i="16"/>
  <c r="P4597" i="16"/>
  <c r="P3714" i="16"/>
  <c r="P3413" i="16"/>
  <c r="P2957" i="16"/>
  <c r="P2855" i="16"/>
  <c r="P2912" i="16"/>
  <c r="P3524" i="16"/>
  <c r="K4802" i="16"/>
  <c r="N4802" i="16" s="1"/>
  <c r="P4503" i="16"/>
  <c r="P3147" i="16"/>
  <c r="P1948" i="16"/>
  <c r="P1904" i="16"/>
  <c r="P1076" i="16"/>
  <c r="P4587" i="16"/>
  <c r="P4740" i="16"/>
  <c r="P2312" i="16"/>
  <c r="P1933" i="16"/>
  <c r="P3343" i="16"/>
  <c r="P4409" i="16"/>
  <c r="P4641" i="16"/>
  <c r="P3705" i="16"/>
  <c r="P3694" i="16"/>
  <c r="P3216" i="16"/>
  <c r="P3123" i="16"/>
  <c r="P4152" i="16"/>
  <c r="P4333" i="16"/>
  <c r="P4082" i="16"/>
  <c r="P3523" i="16"/>
  <c r="P1988" i="16"/>
  <c r="P2115" i="16"/>
  <c r="P4862" i="16"/>
  <c r="P4607" i="16"/>
  <c r="P4193" i="16"/>
  <c r="P2496" i="16"/>
  <c r="P4481" i="16"/>
  <c r="P1853" i="16"/>
  <c r="P1805" i="16"/>
  <c r="P4086" i="16"/>
  <c r="P3774" i="16"/>
  <c r="P3096" i="16"/>
  <c r="P2089" i="16"/>
  <c r="P3718" i="16"/>
  <c r="P2975" i="16"/>
  <c r="P2969" i="16"/>
  <c r="P4174" i="16"/>
  <c r="P4189" i="16"/>
  <c r="K3667" i="16"/>
  <c r="N3667" i="16" s="1"/>
  <c r="P3058" i="16"/>
  <c r="P2954" i="16"/>
  <c r="P2792" i="16"/>
  <c r="P3056" i="16"/>
  <c r="P3330" i="16"/>
  <c r="P2682" i="16"/>
  <c r="P2618" i="16"/>
  <c r="P2714" i="16"/>
  <c r="P2188" i="16"/>
  <c r="P2087" i="16"/>
  <c r="P4773" i="16"/>
  <c r="P4338" i="16"/>
  <c r="P3802" i="16"/>
  <c r="P3258" i="16"/>
  <c r="P4399" i="16"/>
  <c r="P4160" i="16"/>
  <c r="P3816" i="16"/>
  <c r="P3267" i="16"/>
  <c r="P1971" i="16"/>
  <c r="P3716" i="16"/>
  <c r="P3660" i="16"/>
  <c r="P3754" i="16"/>
  <c r="N3331" i="16"/>
  <c r="P4663" i="16"/>
  <c r="P3399" i="16"/>
  <c r="P3457" i="16"/>
  <c r="P3109" i="16"/>
  <c r="P2321" i="16"/>
  <c r="P4754" i="16"/>
  <c r="P4001" i="16"/>
  <c r="P2636" i="16"/>
  <c r="P4766" i="16"/>
  <c r="P4386" i="16"/>
  <c r="P4722" i="16"/>
  <c r="P4263" i="16"/>
  <c r="P3423" i="16"/>
  <c r="P2729" i="16"/>
  <c r="P4851" i="16"/>
  <c r="P3771" i="16"/>
  <c r="P2654" i="16"/>
  <c r="P3067" i="16"/>
  <c r="P3247" i="16"/>
  <c r="K4845" i="16"/>
  <c r="N4845" i="16" s="1"/>
  <c r="N4846" i="16"/>
  <c r="P3394" i="16"/>
  <c r="P2126" i="16"/>
  <c r="P4761" i="16"/>
  <c r="P4038" i="16"/>
  <c r="P4025" i="16"/>
  <c r="P2235" i="16"/>
  <c r="P2428" i="16"/>
  <c r="P4604" i="16"/>
  <c r="P2908" i="16"/>
  <c r="P2215" i="16"/>
  <c r="P1890" i="16"/>
  <c r="P4231" i="16"/>
  <c r="P3941" i="16"/>
  <c r="P2344" i="16"/>
  <c r="P2014" i="16"/>
  <c r="P1876" i="16"/>
  <c r="P4771" i="16"/>
  <c r="P3144" i="16"/>
  <c r="P2829" i="16"/>
  <c r="P2639" i="16"/>
  <c r="P4680" i="16"/>
  <c r="P4126" i="16"/>
  <c r="P3531" i="16"/>
  <c r="P3013" i="16"/>
  <c r="P2999" i="16"/>
  <c r="P3498" i="16"/>
  <c r="P2814" i="16"/>
  <c r="P2425" i="16"/>
  <c r="P1916" i="16"/>
  <c r="P1850" i="16"/>
  <c r="P4650" i="16"/>
  <c r="P3327" i="16"/>
  <c r="P2998" i="16"/>
  <c r="P2057" i="16"/>
  <c r="P1511" i="16"/>
  <c r="P1130" i="16"/>
  <c r="P4873" i="16"/>
  <c r="P3877" i="16"/>
  <c r="P3621" i="16"/>
  <c r="P2780" i="16"/>
  <c r="P2495" i="16"/>
  <c r="P3427" i="16"/>
  <c r="P2703" i="16"/>
  <c r="P2452" i="16"/>
  <c r="P2738" i="16"/>
  <c r="P2007" i="16"/>
  <c r="P4371" i="16"/>
  <c r="P4395" i="16"/>
  <c r="P3829" i="16"/>
  <c r="P3059" i="16"/>
  <c r="P2045" i="16"/>
  <c r="P4808" i="16"/>
  <c r="P4341" i="16"/>
  <c r="P3492" i="16"/>
  <c r="P3642" i="16"/>
  <c r="P3369" i="16"/>
  <c r="P2467" i="16"/>
  <c r="P397" i="16"/>
  <c r="P649" i="16"/>
  <c r="P2355" i="16"/>
  <c r="P1679" i="16"/>
  <c r="P808" i="16"/>
  <c r="P565" i="16"/>
  <c r="P54" i="16"/>
  <c r="P4004" i="16"/>
  <c r="P1212" i="16"/>
  <c r="P2892" i="16"/>
  <c r="P857" i="16"/>
  <c r="P878" i="16"/>
  <c r="P152" i="16"/>
  <c r="P1801" i="16"/>
  <c r="P2096" i="16"/>
  <c r="P4563" i="16"/>
  <c r="P1368" i="16"/>
  <c r="P4325" i="16"/>
  <c r="P4539" i="16"/>
  <c r="P1044" i="16"/>
  <c r="P549" i="16"/>
  <c r="P154" i="16"/>
  <c r="P1887" i="16"/>
  <c r="P1138" i="16"/>
  <c r="P631" i="16"/>
  <c r="P3634" i="16"/>
  <c r="P405" i="16"/>
  <c r="P2184" i="16"/>
  <c r="P3857" i="16"/>
  <c r="P1940" i="16"/>
  <c r="P3551" i="16"/>
  <c r="P3060" i="16"/>
  <c r="P4846" i="16"/>
  <c r="P2523" i="16"/>
  <c r="P1612" i="16"/>
  <c r="P1066" i="16"/>
  <c r="P1993" i="16"/>
  <c r="P1250" i="16"/>
  <c r="P1750" i="16"/>
  <c r="P3127" i="16"/>
  <c r="P1710" i="16"/>
  <c r="P216" i="16"/>
  <c r="P3384" i="16"/>
  <c r="P1777" i="16"/>
  <c r="P1711" i="16"/>
  <c r="P886" i="16"/>
  <c r="P430" i="16"/>
  <c r="P4874" i="16"/>
  <c r="P1470" i="16"/>
  <c r="P4317" i="16"/>
  <c r="P4462" i="16"/>
  <c r="P3004" i="16"/>
  <c r="P2362" i="16"/>
  <c r="P535" i="16"/>
  <c r="P1171" i="16"/>
  <c r="P815" i="16"/>
  <c r="P4812" i="16"/>
  <c r="P880" i="16"/>
  <c r="P434" i="16"/>
  <c r="P3753" i="16"/>
  <c r="P327" i="16"/>
  <c r="P2772" i="16"/>
  <c r="P2328" i="16"/>
  <c r="P2146" i="16"/>
  <c r="P814" i="16"/>
  <c r="P958" i="16"/>
  <c r="P179" i="16"/>
  <c r="P458" i="16"/>
  <c r="P3821" i="16"/>
  <c r="P3917" i="16"/>
  <c r="P1545" i="16"/>
  <c r="P3783" i="16"/>
  <c r="P263" i="16"/>
  <c r="P563" i="16"/>
  <c r="P2330" i="16"/>
  <c r="P3851" i="16"/>
  <c r="P1686" i="16"/>
  <c r="P3245" i="16"/>
  <c r="P3840" i="16"/>
  <c r="P1336" i="16"/>
  <c r="P3097" i="16"/>
  <c r="P1403" i="16"/>
  <c r="P3102" i="16"/>
  <c r="P801" i="16"/>
  <c r="P806" i="16"/>
  <c r="P2709" i="16"/>
  <c r="P480" i="16"/>
  <c r="P1158" i="16"/>
  <c r="P4137" i="16"/>
  <c r="P3959" i="16"/>
  <c r="P4569" i="16"/>
  <c r="P4468" i="16"/>
  <c r="P1629" i="16"/>
  <c r="P1252" i="16"/>
  <c r="P1113" i="16"/>
  <c r="P1365" i="16"/>
  <c r="P30" i="16"/>
  <c r="P403" i="16"/>
  <c r="P296" i="16"/>
  <c r="P2509" i="16"/>
  <c r="P322" i="16"/>
  <c r="P3805" i="16"/>
  <c r="P1445" i="16"/>
  <c r="P3278" i="16"/>
  <c r="P860" i="16"/>
  <c r="P2931" i="16"/>
  <c r="P3087" i="16"/>
  <c r="P2650" i="16"/>
  <c r="P1360" i="16"/>
  <c r="P2660" i="16"/>
  <c r="P771" i="16"/>
  <c r="P574" i="16"/>
  <c r="P2079" i="16"/>
  <c r="P4838" i="16"/>
  <c r="P1713" i="16"/>
  <c r="P4701" i="16"/>
  <c r="P3762" i="16"/>
  <c r="P4810" i="16"/>
  <c r="P2859" i="16"/>
  <c r="P992" i="16"/>
  <c r="P667" i="16"/>
  <c r="P888" i="16"/>
  <c r="P2823" i="16"/>
  <c r="P1816" i="16"/>
  <c r="P2028" i="16"/>
  <c r="P4130" i="16"/>
  <c r="P1498" i="16"/>
  <c r="P3152" i="16"/>
  <c r="P920" i="16"/>
  <c r="P2873" i="16"/>
  <c r="P267" i="16"/>
  <c r="P2337" i="16"/>
  <c r="P76" i="16"/>
  <c r="P1926" i="16"/>
  <c r="P34" i="16"/>
  <c r="P1943" i="16"/>
  <c r="P4194" i="16"/>
  <c r="P3719" i="16"/>
  <c r="P1072" i="16"/>
  <c r="P827" i="16"/>
  <c r="P655" i="16"/>
  <c r="P220" i="16"/>
  <c r="P4268" i="16"/>
  <c r="P3293" i="16"/>
  <c r="P522" i="16"/>
  <c r="P2475" i="16"/>
  <c r="P1799" i="16"/>
  <c r="P4172" i="16"/>
  <c r="P2897" i="16"/>
  <c r="P2244" i="16"/>
  <c r="P1997" i="16"/>
  <c r="P2432" i="16"/>
  <c r="P1793" i="16"/>
  <c r="P1414" i="16"/>
  <c r="P1437" i="16"/>
  <c r="P344" i="16"/>
  <c r="P1057" i="16"/>
  <c r="P527" i="16"/>
  <c r="P2872" i="16"/>
  <c r="P2131" i="16"/>
  <c r="P2154" i="16"/>
  <c r="P3715" i="16"/>
  <c r="P1915" i="16"/>
  <c r="P2238" i="16"/>
  <c r="P4271" i="16"/>
  <c r="P4192" i="16"/>
  <c r="P4815" i="16"/>
  <c r="P4620" i="16"/>
  <c r="P4618" i="16"/>
  <c r="P2230" i="16"/>
  <c r="P4391" i="16"/>
  <c r="P4250" i="16"/>
  <c r="P4098" i="16"/>
  <c r="P661" i="16"/>
  <c r="P1454" i="16"/>
  <c r="P1050" i="16"/>
  <c r="P731" i="16"/>
  <c r="P493" i="16"/>
  <c r="P1383" i="16"/>
  <c r="P1662" i="16"/>
  <c r="P1485" i="16"/>
  <c r="P1509" i="16"/>
  <c r="P1096" i="16"/>
  <c r="P1770" i="16"/>
  <c r="P1004" i="16"/>
  <c r="P1324" i="16"/>
  <c r="P793" i="16"/>
  <c r="P218" i="16"/>
  <c r="P462" i="16"/>
  <c r="P4826" i="16"/>
  <c r="P4905" i="16"/>
  <c r="P4413" i="16"/>
  <c r="P1571" i="16"/>
  <c r="P874" i="16"/>
  <c r="P509" i="16"/>
  <c r="P331" i="16"/>
  <c r="P2040" i="16"/>
  <c r="P301" i="16"/>
  <c r="P682" i="16"/>
  <c r="P1327" i="16"/>
  <c r="P1631" i="16"/>
  <c r="P460" i="16"/>
  <c r="P1028" i="16"/>
  <c r="P822" i="16"/>
  <c r="N822" i="16"/>
  <c r="P1763" i="16"/>
  <c r="P3522" i="16"/>
  <c r="P3106" i="16"/>
  <c r="P3781" i="16"/>
  <c r="P1146" i="16"/>
  <c r="P2410" i="16"/>
  <c r="P2710" i="16"/>
  <c r="P4534" i="16"/>
  <c r="N15" i="16"/>
  <c r="P842" i="16"/>
  <c r="P52" i="16"/>
  <c r="P550" i="16"/>
  <c r="P306" i="16"/>
  <c r="P443" i="16"/>
  <c r="P1400" i="16"/>
  <c r="P3215" i="16"/>
  <c r="P866" i="16"/>
  <c r="P1623" i="16"/>
  <c r="P1664" i="16"/>
  <c r="P1494" i="16"/>
  <c r="P971" i="16"/>
  <c r="P1163" i="16"/>
  <c r="P3607" i="16"/>
  <c r="P1622" i="16"/>
  <c r="P2878" i="16"/>
  <c r="P2758" i="16"/>
  <c r="P4822" i="16"/>
  <c r="P3722" i="16"/>
  <c r="P4649" i="16"/>
  <c r="P3910" i="16"/>
  <c r="P1439" i="16"/>
  <c r="P1251" i="16"/>
  <c r="P1322" i="16"/>
  <c r="P552" i="16"/>
  <c r="P383" i="16"/>
  <c r="P264" i="16"/>
  <c r="P3971" i="16"/>
  <c r="P1364" i="16"/>
  <c r="P542" i="16"/>
  <c r="P276" i="16"/>
  <c r="P2396" i="16"/>
  <c r="P4678" i="16"/>
  <c r="P2621" i="16"/>
  <c r="P2292" i="16"/>
  <c r="P2598" i="16"/>
  <c r="P2315" i="16"/>
  <c r="P3205" i="16"/>
  <c r="P3765" i="16"/>
  <c r="P790" i="16"/>
  <c r="P3948" i="16"/>
  <c r="P1788" i="16"/>
  <c r="P908" i="16"/>
  <c r="P270" i="16"/>
  <c r="P131" i="16"/>
  <c r="P3057" i="16"/>
  <c r="P1683" i="16"/>
  <c r="P1464" i="16"/>
  <c r="P905" i="16"/>
  <c r="P136" i="16"/>
  <c r="P98" i="16"/>
  <c r="P2262" i="16"/>
  <c r="P375" i="16"/>
  <c r="P2159" i="16"/>
  <c r="P3852" i="16"/>
  <c r="P1185" i="16"/>
  <c r="P3313" i="16"/>
  <c r="P4490" i="16"/>
  <c r="P1874" i="16"/>
  <c r="P110" i="16"/>
  <c r="P4063" i="16"/>
  <c r="P1901" i="16"/>
  <c r="P3942" i="16"/>
  <c r="P1318" i="16"/>
  <c r="P1613" i="16"/>
  <c r="P3376" i="16"/>
  <c r="P1010" i="16"/>
  <c r="P4094" i="16"/>
  <c r="P1471" i="16"/>
  <c r="P955" i="16"/>
  <c r="P2594" i="16"/>
  <c r="P3130" i="16"/>
  <c r="P1895" i="16"/>
  <c r="P4657" i="16"/>
  <c r="P4820" i="16"/>
  <c r="P1697" i="16"/>
  <c r="P3984" i="16"/>
  <c r="P686" i="16"/>
  <c r="P365" i="16"/>
  <c r="P899" i="16"/>
  <c r="P390" i="16"/>
  <c r="P2127" i="16"/>
  <c r="P4213" i="16"/>
  <c r="P3864" i="16"/>
  <c r="P4811" i="16"/>
  <c r="P4267" i="16"/>
  <c r="P304" i="16"/>
  <c r="P849" i="16"/>
  <c r="P3322" i="16"/>
  <c r="P566" i="16"/>
  <c r="P3856" i="16"/>
  <c r="P237" i="16"/>
  <c r="P431" i="16"/>
  <c r="P400" i="16"/>
  <c r="P1608" i="16"/>
  <c r="P722" i="16"/>
  <c r="P445" i="16"/>
  <c r="P543" i="16"/>
  <c r="P3806" i="16"/>
  <c r="P1663" i="16"/>
  <c r="P3709" i="16"/>
  <c r="P3561" i="16"/>
  <c r="P3931" i="16"/>
  <c r="P328" i="16"/>
  <c r="P2322" i="16"/>
  <c r="P764" i="16"/>
  <c r="P477" i="16"/>
  <c r="P625" i="16"/>
  <c r="P416" i="16"/>
  <c r="P1378" i="16"/>
  <c r="P1049" i="16"/>
  <c r="P135" i="16"/>
  <c r="P4774" i="16"/>
  <c r="P3192" i="16"/>
  <c r="P4166" i="16"/>
  <c r="P1447" i="16"/>
  <c r="P1309" i="16"/>
  <c r="P1055" i="16"/>
  <c r="P1640" i="16"/>
  <c r="P38" i="16"/>
  <c r="P525" i="16"/>
  <c r="P2332" i="16"/>
  <c r="P2827" i="16"/>
  <c r="P4800" i="16"/>
  <c r="P1405" i="16"/>
  <c r="P1193" i="16"/>
  <c r="P226" i="16"/>
  <c r="P4135" i="16"/>
  <c r="P3631" i="16"/>
  <c r="P2701" i="16"/>
  <c r="P4253" i="16"/>
  <c r="P4550" i="16"/>
  <c r="P3213" i="16"/>
  <c r="P4894" i="16"/>
  <c r="P833" i="16"/>
  <c r="P156" i="16"/>
  <c r="P3595" i="16"/>
  <c r="P378" i="16"/>
  <c r="P1556" i="16"/>
  <c r="P1093" i="16"/>
  <c r="P1234" i="16"/>
  <c r="P1395" i="16"/>
  <c r="P904" i="16"/>
  <c r="P2056" i="16"/>
  <c r="P3548" i="16"/>
  <c r="P1564" i="16"/>
  <c r="P2407" i="16"/>
  <c r="P4670" i="16"/>
  <c r="P1128" i="16"/>
  <c r="P769" i="16"/>
  <c r="P2129" i="16"/>
  <c r="P1001" i="16"/>
  <c r="P308" i="16"/>
  <c r="P1160" i="16"/>
  <c r="P2893" i="16"/>
  <c r="P282" i="16"/>
  <c r="P2716" i="16"/>
  <c r="P729" i="16"/>
  <c r="P829" i="16"/>
  <c r="P2310" i="16"/>
  <c r="P394" i="16"/>
  <c r="P1951" i="16"/>
  <c r="P1914" i="16"/>
  <c r="P4075" i="16"/>
  <c r="P1730" i="16"/>
  <c r="P1260" i="16"/>
  <c r="P2677" i="16"/>
  <c r="P1257" i="16"/>
  <c r="P828" i="16"/>
  <c r="P3252" i="16"/>
  <c r="P83" i="16"/>
  <c r="P3007" i="16"/>
  <c r="P3575" i="16"/>
  <c r="P924" i="16"/>
  <c r="P2928" i="16"/>
  <c r="P2759" i="16"/>
  <c r="P4772" i="16"/>
  <c r="P4727" i="16"/>
  <c r="P2349" i="16"/>
  <c r="P4840" i="16"/>
  <c r="P3628" i="16"/>
  <c r="P3554" i="16"/>
  <c r="P1141" i="16"/>
  <c r="P1248" i="16"/>
  <c r="P1361" i="16"/>
  <c r="P206" i="16"/>
  <c r="P2980" i="16"/>
  <c r="P4226" i="16"/>
  <c r="P472" i="16"/>
  <c r="P2679" i="16"/>
  <c r="P334" i="16"/>
  <c r="P2218" i="16"/>
  <c r="P42" i="16"/>
  <c r="P2389" i="16"/>
  <c r="P3242" i="16"/>
  <c r="P101" i="16"/>
  <c r="P456" i="16"/>
  <c r="P2647" i="16"/>
  <c r="P657" i="16"/>
  <c r="P376" i="16"/>
  <c r="P1834" i="16"/>
  <c r="P2227" i="16"/>
  <c r="P3799" i="16"/>
  <c r="P1106" i="16"/>
  <c r="P3357" i="16"/>
  <c r="P2824" i="16"/>
  <c r="P762" i="16"/>
  <c r="P2803" i="16"/>
  <c r="P1170" i="16"/>
  <c r="P3309" i="16"/>
  <c r="P3650" i="16"/>
  <c r="P4573" i="16"/>
  <c r="P4638" i="16"/>
  <c r="P4197" i="16"/>
  <c r="P3409" i="16"/>
  <c r="P706" i="16"/>
  <c r="P3785" i="16"/>
  <c r="P1255" i="16"/>
  <c r="P544" i="16"/>
  <c r="P3646" i="16"/>
  <c r="P778" i="16"/>
  <c r="P32" i="16"/>
  <c r="P3154" i="16"/>
  <c r="P3482" i="16"/>
  <c r="P4405" i="16"/>
  <c r="P4877" i="16"/>
  <c r="P846" i="16"/>
  <c r="P551" i="16"/>
  <c r="P2105" i="16"/>
  <c r="P3224" i="16"/>
  <c r="P1738" i="16"/>
  <c r="P683" i="16"/>
  <c r="P1166" i="16"/>
  <c r="P914" i="16"/>
  <c r="P151" i="16"/>
  <c r="P3022" i="16"/>
  <c r="P1413" i="16"/>
  <c r="P360" i="16"/>
  <c r="P3690" i="16"/>
  <c r="P2480" i="16"/>
  <c r="P3702" i="16"/>
  <c r="P1006" i="16"/>
  <c r="P1038" i="16"/>
  <c r="P199" i="16"/>
  <c r="P775" i="16"/>
  <c r="P956" i="16"/>
  <c r="P3878" i="16"/>
  <c r="P4146" i="16"/>
  <c r="P2171" i="16"/>
  <c r="P247" i="16"/>
  <c r="P668" i="16"/>
  <c r="P1432" i="16"/>
  <c r="P2964" i="16"/>
  <c r="P389" i="16"/>
  <c r="P2149" i="16"/>
  <c r="P3609" i="16"/>
  <c r="P1566" i="16"/>
  <c r="P3292" i="16"/>
  <c r="P1707" i="16"/>
  <c r="P1103" i="16"/>
  <c r="P1863" i="16"/>
  <c r="P2272" i="16"/>
  <c r="P1854" i="16"/>
  <c r="P4438" i="16"/>
  <c r="P192" i="16"/>
  <c r="P3264" i="16"/>
  <c r="P3680" i="16"/>
  <c r="P1930" i="16"/>
  <c r="P1102" i="16"/>
  <c r="P1153" i="16"/>
  <c r="P1179" i="16"/>
  <c r="P87" i="16"/>
  <c r="P3923" i="16"/>
  <c r="P4121" i="16"/>
  <c r="P1221" i="16"/>
  <c r="P3146" i="16"/>
  <c r="P1519" i="16"/>
  <c r="P4796" i="16"/>
  <c r="P2147" i="16"/>
  <c r="P1253" i="16"/>
  <c r="P2094" i="16"/>
  <c r="P1380" i="16"/>
  <c r="P1026" i="16"/>
  <c r="P977" i="16"/>
  <c r="P4057" i="16"/>
  <c r="P4779" i="16"/>
  <c r="P1150" i="16"/>
  <c r="P1227" i="16"/>
  <c r="P1143" i="16"/>
  <c r="P562" i="16"/>
  <c r="P835" i="16"/>
  <c r="P3596" i="16"/>
  <c r="P469" i="16"/>
  <c r="P1984" i="16"/>
  <c r="P1480" i="16"/>
  <c r="P1342" i="16"/>
  <c r="P2860" i="16"/>
  <c r="P3055" i="16"/>
  <c r="P696" i="16"/>
  <c r="P3045" i="16"/>
  <c r="P369" i="16"/>
  <c r="P3190" i="16"/>
  <c r="P1151" i="16"/>
  <c r="P4884" i="16"/>
  <c r="P777" i="16"/>
  <c r="P3970" i="16"/>
  <c r="P4876" i="16"/>
  <c r="P1112" i="16"/>
  <c r="P2545" i="16"/>
  <c r="P495" i="16"/>
  <c r="P3699" i="16"/>
  <c r="P3964" i="16"/>
  <c r="P4380" i="16"/>
  <c r="P4712" i="16"/>
  <c r="P3173" i="16"/>
  <c r="P688" i="16"/>
  <c r="P3253" i="16"/>
  <c r="P1002" i="16"/>
  <c r="P2671" i="16"/>
  <c r="P751" i="16"/>
  <c r="P3767" i="16"/>
  <c r="P1813" i="16"/>
  <c r="P283" i="16"/>
  <c r="P2052" i="16"/>
  <c r="P4326" i="16"/>
  <c r="P1757" i="16"/>
  <c r="P3592" i="16"/>
  <c r="P4003" i="16"/>
  <c r="P2563" i="16"/>
  <c r="P1898" i="16"/>
  <c r="P2069" i="16"/>
  <c r="P681" i="16"/>
  <c r="P4048" i="16"/>
  <c r="P4237" i="16"/>
  <c r="P3569" i="16"/>
  <c r="P4711" i="16"/>
  <c r="P1849" i="16"/>
  <c r="P3672" i="16"/>
  <c r="P1304" i="16"/>
  <c r="P2465" i="16"/>
  <c r="P2157" i="16"/>
  <c r="P126" i="16"/>
  <c r="P3454" i="16"/>
  <c r="P3110" i="16"/>
  <c r="P4480" i="16"/>
  <c r="P65" i="16"/>
  <c r="P3896" i="16"/>
  <c r="P1031" i="16"/>
  <c r="P1374" i="16"/>
  <c r="P4809" i="16"/>
  <c r="P3903" i="16"/>
  <c r="P4278" i="16"/>
  <c r="P826" i="16"/>
  <c r="P640" i="16"/>
  <c r="P3287" i="16"/>
  <c r="P1173" i="16"/>
  <c r="P2269" i="16"/>
  <c r="P3521" i="16"/>
  <c r="P1134" i="16"/>
  <c r="P1315" i="16"/>
  <c r="P4181" i="16"/>
  <c r="P3724" i="16"/>
  <c r="P1595" i="16"/>
  <c r="P2997" i="16"/>
  <c r="P3803" i="16"/>
  <c r="P4799" i="16"/>
  <c r="P2076" i="16"/>
  <c r="P183" i="16"/>
  <c r="P1582" i="16"/>
  <c r="P648" i="16"/>
  <c r="P1825" i="16"/>
  <c r="P850" i="16"/>
  <c r="P1810" i="16"/>
  <c r="P2593" i="16"/>
  <c r="P437" i="16"/>
  <c r="P115" i="16"/>
  <c r="P2266" i="16"/>
  <c r="P309" i="16"/>
  <c r="P3139" i="16"/>
  <c r="P4745" i="16"/>
  <c r="P4429" i="16"/>
  <c r="P705" i="16"/>
  <c r="P4777" i="16"/>
  <c r="P1086" i="16"/>
  <c r="P1491" i="16"/>
  <c r="P811" i="16"/>
  <c r="P664" i="16"/>
  <c r="P534" i="16"/>
  <c r="P1748" i="16"/>
  <c r="P3506" i="16"/>
  <c r="P1244" i="16"/>
  <c r="P3610" i="16"/>
  <c r="P2412" i="16"/>
  <c r="P351" i="16"/>
  <c r="P598" i="16"/>
  <c r="P2575" i="16"/>
  <c r="P292" i="16"/>
  <c r="P4408" i="16"/>
  <c r="P1798" i="16"/>
  <c r="P3601" i="16"/>
  <c r="P939" i="16"/>
  <c r="P3206" i="16"/>
  <c r="P4106" i="16"/>
  <c r="P1878" i="16"/>
  <c r="P3918" i="16"/>
  <c r="P2591" i="16"/>
  <c r="P741" i="16"/>
  <c r="P2216" i="16"/>
  <c r="P4685" i="16"/>
  <c r="P699" i="16"/>
  <c r="P2959" i="16"/>
  <c r="P2081" i="16"/>
  <c r="P1583" i="16"/>
  <c r="P2309" i="16"/>
  <c r="P4235" i="16"/>
  <c r="P2895" i="16"/>
  <c r="P4632" i="16"/>
  <c r="P4293" i="16"/>
  <c r="P2906" i="16"/>
  <c r="P332" i="16"/>
  <c r="P501" i="16"/>
  <c r="P3107" i="16"/>
  <c r="P2505" i="16"/>
  <c r="P1483" i="16"/>
  <c r="P508" i="16"/>
  <c r="P998" i="16"/>
  <c r="P1190" i="16"/>
  <c r="P752" i="16"/>
  <c r="P1579" i="16"/>
  <c r="P772" i="16"/>
  <c r="P35" i="16"/>
  <c r="P59" i="16"/>
  <c r="P2284" i="16"/>
  <c r="P658" i="16"/>
  <c r="P750" i="16"/>
  <c r="P2142" i="16"/>
  <c r="P1970" i="16"/>
  <c r="P2449" i="16"/>
  <c r="P1308" i="16"/>
  <c r="P638" i="16"/>
  <c r="P3849" i="16"/>
  <c r="P4345" i="16"/>
  <c r="P4790" i="16"/>
  <c r="P1196" i="16"/>
  <c r="P1549" i="16"/>
  <c r="P277" i="16"/>
  <c r="P556" i="16"/>
  <c r="P449" i="16"/>
  <c r="P312" i="16"/>
  <c r="P3021" i="16"/>
  <c r="P1348" i="16"/>
  <c r="P3095" i="16"/>
  <c r="P942" i="16"/>
  <c r="P1202" i="16"/>
  <c r="P3033" i="16"/>
  <c r="P4221" i="16"/>
  <c r="P175" i="16"/>
  <c r="P4295" i="16"/>
  <c r="P385" i="16"/>
  <c r="P1839" i="16"/>
  <c r="P1152" i="16"/>
  <c r="P602" i="16"/>
  <c r="P687" i="16"/>
  <c r="P1513" i="16"/>
  <c r="P3439" i="16"/>
  <c r="P1769" i="16"/>
  <c r="P2183" i="16"/>
  <c r="P3819" i="16"/>
  <c r="P4149" i="16"/>
  <c r="P231" i="16"/>
  <c r="P3233" i="16"/>
  <c r="P4109" i="16"/>
  <c r="P1732" i="16"/>
  <c r="P1155" i="16"/>
  <c r="P197" i="16"/>
  <c r="P674" i="16"/>
  <c r="P1699" i="16"/>
  <c r="P1355" i="16"/>
  <c r="P291" i="16"/>
  <c r="P564" i="16"/>
  <c r="P4611" i="16"/>
  <c r="P4518" i="16"/>
  <c r="P3743" i="16"/>
  <c r="P4908" i="16"/>
  <c r="P1406" i="16"/>
  <c r="P4288" i="16"/>
  <c r="P4707" i="16"/>
  <c r="P4543" i="16"/>
  <c r="P4379" i="16"/>
  <c r="P4070" i="16"/>
  <c r="P3686" i="16"/>
  <c r="P4313" i="16"/>
  <c r="N3539" i="16"/>
  <c r="P2276" i="16"/>
  <c r="P2732" i="16"/>
  <c r="P2029" i="16"/>
  <c r="P2063" i="16"/>
  <c r="P1637" i="16"/>
  <c r="P1354" i="16"/>
  <c r="P1201" i="16"/>
  <c r="P4432" i="16"/>
  <c r="P4224" i="16"/>
  <c r="P3525" i="16"/>
  <c r="P2950" i="16"/>
  <c r="P2932" i="16"/>
  <c r="P2868" i="16"/>
  <c r="P3398" i="16"/>
  <c r="P2248" i="16"/>
  <c r="P1653" i="16"/>
  <c r="P4513" i="16"/>
  <c r="P4427" i="16"/>
  <c r="K4426" i="16"/>
  <c r="N4426" i="16" s="1"/>
  <c r="P4651" i="16"/>
  <c r="P4365" i="16"/>
  <c r="P3474" i="16"/>
  <c r="P3364" i="16"/>
  <c r="P3124" i="16"/>
  <c r="P3029" i="16"/>
  <c r="P2592" i="16"/>
  <c r="P2307" i="16"/>
  <c r="P2109" i="16"/>
  <c r="P1884" i="16"/>
  <c r="P4864" i="16"/>
  <c r="P4349" i="16"/>
  <c r="P3382" i="16"/>
  <c r="P3318" i="16"/>
  <c r="P2866" i="16"/>
  <c r="P2903" i="16"/>
  <c r="P2734" i="16"/>
  <c r="P2540" i="16"/>
  <c r="P2691" i="16"/>
  <c r="P2347" i="16"/>
  <c r="P2098" i="16"/>
  <c r="P4291" i="16"/>
  <c r="P4136" i="16"/>
  <c r="P3747" i="16"/>
  <c r="P3912" i="16"/>
  <c r="P4033" i="16"/>
  <c r="P3204" i="16"/>
  <c r="P3315" i="16"/>
  <c r="P2825" i="16"/>
  <c r="P2431" i="16"/>
  <c r="P2482" i="16"/>
  <c r="P2302" i="16"/>
  <c r="P4752" i="16"/>
  <c r="P3742" i="16"/>
  <c r="P3113" i="16"/>
  <c r="P2358" i="16"/>
  <c r="P2610" i="16"/>
  <c r="P2375" i="16"/>
  <c r="P1861" i="16"/>
  <c r="P4120" i="16"/>
  <c r="P3527" i="16"/>
  <c r="P3459" i="16"/>
  <c r="P2282" i="16"/>
  <c r="P1443" i="16"/>
  <c r="P4422" i="16"/>
  <c r="P4449" i="16"/>
  <c r="P3739" i="16"/>
  <c r="P3402" i="16"/>
  <c r="P2687" i="16"/>
  <c r="P2564" i="16"/>
  <c r="P1956" i="16"/>
  <c r="P1458" i="16"/>
  <c r="P4538" i="16"/>
  <c r="P4744" i="16"/>
  <c r="P3973" i="16"/>
  <c r="P3842" i="16"/>
  <c r="P3574" i="16"/>
  <c r="P3336" i="16"/>
  <c r="P2965" i="16"/>
  <c r="N2343" i="16"/>
  <c r="K2342" i="16"/>
  <c r="N2342" i="16" s="1"/>
  <c r="P2413" i="16"/>
  <c r="P4410" i="16"/>
  <c r="P4069" i="16"/>
  <c r="P3625" i="16"/>
  <c r="P3080" i="16"/>
  <c r="P2870" i="16"/>
  <c r="P2693" i="16"/>
  <c r="P2663" i="16"/>
  <c r="P2443" i="16"/>
  <c r="P1796" i="16"/>
  <c r="P4400" i="16"/>
  <c r="P3159" i="16"/>
  <c r="P2972" i="16"/>
  <c r="P2891" i="16"/>
  <c r="P2264" i="16"/>
  <c r="K4260" i="16"/>
  <c r="N3514" i="16"/>
  <c r="N4609" i="16"/>
  <c r="P3833" i="16"/>
  <c r="N3833" i="16"/>
  <c r="K4570" i="16"/>
  <c r="N4570" i="16" s="1"/>
  <c r="P3671" i="16"/>
  <c r="P3304" i="16"/>
  <c r="P2741" i="16"/>
  <c r="P1126" i="16"/>
  <c r="P4316" i="16"/>
  <c r="P3949" i="16"/>
  <c r="P3017" i="16"/>
  <c r="P1913" i="16"/>
  <c r="P4261" i="16"/>
  <c r="P3562" i="16"/>
  <c r="P2046" i="16"/>
  <c r="P3745" i="16"/>
  <c r="P2616" i="16"/>
  <c r="P2319" i="16"/>
  <c r="K1880" i="16"/>
  <c r="N1880" i="16" s="1"/>
  <c r="N1881" i="16"/>
  <c r="P2450" i="16"/>
  <c r="P1644" i="16"/>
  <c r="P3477" i="16"/>
  <c r="P2295" i="16"/>
  <c r="P2619" i="16"/>
  <c r="K3777" i="16"/>
  <c r="N3777" i="16" s="1"/>
  <c r="N3780" i="16"/>
  <c r="N3282" i="16"/>
  <c r="K3281" i="16"/>
  <c r="P2402" i="16"/>
  <c r="P2403" i="16"/>
  <c r="N4427" i="16"/>
  <c r="K4704" i="16"/>
  <c r="P3387" i="16"/>
  <c r="P3271" i="16"/>
  <c r="P2777" i="16"/>
  <c r="P2420" i="16"/>
  <c r="P2382" i="16"/>
  <c r="P2090" i="16"/>
  <c r="P1465" i="16"/>
  <c r="P1325" i="16"/>
  <c r="P4658" i="16"/>
  <c r="P4200" i="16"/>
  <c r="P4132" i="16"/>
  <c r="P4114" i="16"/>
  <c r="P3108" i="16"/>
  <c r="P2708" i="16"/>
  <c r="P2568" i="16"/>
  <c r="P2308" i="16"/>
  <c r="P2075" i="16"/>
  <c r="P2121" i="16"/>
  <c r="P1625" i="16"/>
  <c r="P4688" i="16"/>
  <c r="P4686" i="16"/>
  <c r="P4005" i="16"/>
  <c r="P3594" i="16"/>
  <c r="P3606" i="16"/>
  <c r="P3238" i="16"/>
  <c r="P3443" i="16"/>
  <c r="P2305" i="16"/>
  <c r="P4499" i="16"/>
  <c r="P4671" i="16"/>
  <c r="P4407" i="16"/>
  <c r="P3837" i="16"/>
  <c r="P3969" i="16"/>
  <c r="P2721" i="16"/>
  <c r="P2346" i="16"/>
  <c r="P2796" i="16"/>
  <c r="P4629" i="16"/>
  <c r="N4112" i="16"/>
  <c r="P4095" i="16"/>
  <c r="P485" i="16"/>
  <c r="P4478" i="16"/>
  <c r="P4661" i="16"/>
  <c r="P4246" i="16"/>
  <c r="P3689" i="16"/>
  <c r="P3360" i="16"/>
  <c r="P3270" i="16"/>
  <c r="P3363" i="16"/>
  <c r="P2634" i="16"/>
  <c r="P2718" i="16"/>
  <c r="K1728" i="16"/>
  <c r="N1728" i="16" s="1"/>
  <c r="N1729" i="16"/>
  <c r="P1767" i="16"/>
  <c r="P1538" i="16"/>
  <c r="P1363" i="16"/>
  <c r="P4520" i="16"/>
  <c r="P4216" i="16"/>
  <c r="P3809" i="16"/>
  <c r="P3440" i="16"/>
  <c r="P3397" i="16"/>
  <c r="P2753" i="16"/>
  <c r="P2535" i="16"/>
  <c r="P2658" i="16"/>
  <c r="P2807" i="16"/>
  <c r="P2222" i="16"/>
  <c r="P4236" i="16"/>
  <c r="P4897" i="16"/>
  <c r="P4040" i="16"/>
  <c r="P3117" i="16"/>
  <c r="P2601" i="16"/>
  <c r="P2537" i="16"/>
  <c r="P1908" i="16"/>
  <c r="P4716" i="16"/>
  <c r="P4621" i="16"/>
  <c r="P4460" i="16"/>
  <c r="P4230" i="16"/>
  <c r="K3731" i="16"/>
  <c r="N3731" i="16" s="1"/>
  <c r="P3804" i="16"/>
  <c r="P3543" i="16"/>
  <c r="P3379" i="16"/>
  <c r="P4140" i="16"/>
  <c r="P2852" i="16"/>
  <c r="P2681" i="16"/>
  <c r="P2532" i="16"/>
  <c r="P2104" i="16"/>
  <c r="P1881" i="16"/>
  <c r="P4736" i="16"/>
  <c r="P4783" i="16"/>
  <c r="P4615" i="16"/>
  <c r="P4348" i="16"/>
  <c r="P4327" i="16"/>
  <c r="P3537" i="16"/>
  <c r="P3600" i="16"/>
  <c r="P2986" i="16"/>
  <c r="P3041" i="16"/>
  <c r="P3014" i="16"/>
  <c r="P2206" i="16"/>
  <c r="P2526" i="16"/>
  <c r="P2141" i="16"/>
  <c r="P1512" i="16"/>
  <c r="P4692" i="16"/>
  <c r="P3282" i="16"/>
  <c r="P2820" i="16"/>
  <c r="P2586" i="16"/>
  <c r="P2136" i="16"/>
  <c r="P1966" i="16"/>
  <c r="P2000" i="16"/>
  <c r="P2177" i="16"/>
  <c r="P3285" i="16"/>
  <c r="P3071" i="16"/>
  <c r="P2966" i="16"/>
  <c r="P3289" i="16"/>
  <c r="P2498" i="16"/>
  <c r="P2080" i="16"/>
  <c r="P2385" i="16"/>
  <c r="P2135" i="16"/>
  <c r="P1621" i="16"/>
  <c r="P1529" i="16"/>
  <c r="P3961" i="16"/>
  <c r="N3732" i="16"/>
  <c r="P4036" i="16"/>
  <c r="P4292" i="16"/>
  <c r="P3997" i="16"/>
  <c r="P3306" i="16"/>
  <c r="P2936" i="16"/>
  <c r="P2473" i="16"/>
  <c r="P2357" i="16"/>
  <c r="P2376" i="16"/>
  <c r="N2012" i="16"/>
  <c r="P2086" i="16"/>
  <c r="N1625" i="16"/>
  <c r="K1624" i="16"/>
  <c r="N1624" i="16" s="1"/>
  <c r="P4471" i="16"/>
  <c r="P4875" i="16"/>
  <c r="P4355" i="16"/>
  <c r="P4128" i="16"/>
  <c r="P3259" i="16"/>
  <c r="P3195" i="16"/>
  <c r="P2762" i="16"/>
  <c r="P2559" i="16"/>
  <c r="P2165" i="16"/>
  <c r="P4639" i="16"/>
  <c r="P4565" i="16"/>
  <c r="P1920" i="16"/>
  <c r="N1920" i="16"/>
  <c r="K3808" i="16"/>
  <c r="N3808" i="16" s="1"/>
  <c r="N3809" i="16"/>
  <c r="N2222" i="16"/>
  <c r="K2221" i="16"/>
  <c r="N2221" i="16" s="1"/>
  <c r="P1982" i="16"/>
  <c r="P4627" i="16"/>
  <c r="P4793" i="16"/>
  <c r="P4469" i="16"/>
  <c r="P3148" i="16"/>
  <c r="P1638" i="16"/>
  <c r="N1638" i="16"/>
  <c r="N4581" i="16"/>
  <c r="P2528" i="16"/>
  <c r="P4667" i="16"/>
  <c r="N4667" i="16"/>
  <c r="N3427" i="16"/>
  <c r="K2099" i="16"/>
  <c r="N2099" i="16" s="1"/>
  <c r="P4883" i="16"/>
  <c r="P4315" i="16"/>
  <c r="P4065" i="16"/>
  <c r="P4052" i="16"/>
  <c r="P3026" i="16"/>
  <c r="P2440" i="16"/>
  <c r="P1658" i="16"/>
  <c r="P1438" i="16"/>
  <c r="N1438" i="16"/>
  <c r="P3922" i="16"/>
  <c r="P2880" i="16"/>
  <c r="P2324" i="16"/>
  <c r="P2921" i="16"/>
  <c r="P2331" i="16"/>
  <c r="P1503" i="16"/>
  <c r="P4457" i="16"/>
  <c r="P4331" i="16"/>
  <c r="K3824" i="16"/>
  <c r="N3824" i="16" s="1"/>
  <c r="P2640" i="16"/>
  <c r="P2426" i="16"/>
  <c r="P4879" i="16"/>
  <c r="P3735" i="16"/>
  <c r="P2414" i="16"/>
  <c r="P1812" i="16"/>
  <c r="P2336" i="16"/>
  <c r="P4548" i="16"/>
  <c r="P4041" i="16"/>
  <c r="P3510" i="16"/>
  <c r="P3444" i="16"/>
  <c r="P2585" i="16"/>
  <c r="K2030" i="16"/>
  <c r="N2030" i="16" s="1"/>
  <c r="P3866" i="16"/>
  <c r="P3985" i="16"/>
  <c r="P3463" i="16"/>
  <c r="P4742" i="16"/>
  <c r="P4390" i="16"/>
  <c r="N3871" i="16"/>
  <c r="K3870" i="16"/>
  <c r="P3111" i="16"/>
  <c r="P2625" i="16"/>
  <c r="N2058" i="16"/>
  <c r="N4455" i="16"/>
  <c r="P3566" i="16"/>
  <c r="P2984" i="16"/>
  <c r="P2508" i="16"/>
  <c r="N4261" i="16"/>
  <c r="N3343" i="16"/>
  <c r="P2805" i="16"/>
  <c r="P2361" i="16"/>
  <c r="P2116" i="16"/>
  <c r="P4430" i="16"/>
  <c r="N4430" i="16"/>
  <c r="P3086" i="16"/>
  <c r="P2784" i="16"/>
  <c r="N3693" i="16"/>
  <c r="K3692" i="16"/>
  <c r="N3692" i="16" s="1"/>
  <c r="P3249" i="16"/>
  <c r="P4084" i="16"/>
  <c r="P3208" i="16"/>
  <c r="P2858" i="16"/>
  <c r="P2673" i="16"/>
  <c r="P2339" i="16"/>
  <c r="P1559" i="16"/>
  <c r="P1576" i="16"/>
  <c r="P1540" i="16"/>
  <c r="P4656" i="16"/>
  <c r="P4256" i="16"/>
  <c r="P4369" i="16"/>
  <c r="P4124" i="16"/>
  <c r="P3635" i="16"/>
  <c r="P4274" i="16"/>
  <c r="P3035" i="16"/>
  <c r="P2945" i="16"/>
  <c r="P2856" i="16"/>
  <c r="P2750" i="16"/>
  <c r="P2024" i="16"/>
  <c r="P1821" i="16"/>
  <c r="P1743" i="16"/>
  <c r="P4746" i="16"/>
  <c r="P4206" i="16"/>
  <c r="P4043" i="16"/>
  <c r="P3825" i="16"/>
  <c r="P4046" i="16"/>
  <c r="P2935" i="16"/>
  <c r="P3873" i="16"/>
  <c r="P2041" i="16"/>
  <c r="P4690" i="16"/>
  <c r="K4352" i="16"/>
  <c r="P4370" i="16"/>
  <c r="P4177" i="16"/>
  <c r="P4182" i="16"/>
  <c r="P3850" i="16"/>
  <c r="P3605" i="16"/>
  <c r="P3099" i="16"/>
  <c r="P2613" i="16"/>
  <c r="P2119" i="16"/>
  <c r="P4442" i="16"/>
  <c r="P4616" i="16"/>
  <c r="P4347" i="16"/>
  <c r="P3756" i="16"/>
  <c r="P3916" i="16"/>
  <c r="P3639" i="16"/>
  <c r="P3222" i="16"/>
  <c r="P2667" i="16"/>
  <c r="P2847" i="16"/>
  <c r="P2514" i="16"/>
  <c r="P2408" i="16"/>
  <c r="P2074" i="16"/>
  <c r="P2031" i="16"/>
  <c r="P4443" i="16"/>
  <c r="P4210" i="16"/>
  <c r="P3710" i="16"/>
  <c r="P2589" i="16"/>
  <c r="P2646" i="16"/>
  <c r="P2390" i="16"/>
  <c r="P1820" i="16"/>
  <c r="P4117" i="16"/>
  <c r="P3098" i="16"/>
  <c r="P2737" i="16"/>
  <c r="N2737" i="16"/>
  <c r="P2202" i="16"/>
  <c r="P2901" i="16"/>
  <c r="P2288" i="16"/>
  <c r="P2167" i="16"/>
  <c r="P2020" i="16"/>
  <c r="P1537" i="16"/>
  <c r="P1097" i="16"/>
  <c r="P1570" i="16"/>
  <c r="P4659" i="16"/>
  <c r="P4619" i="16"/>
  <c r="P2810" i="16"/>
  <c r="P2739" i="16"/>
  <c r="P2696" i="16"/>
  <c r="P1844" i="16"/>
  <c r="P4576" i="16"/>
  <c r="N4302" i="16"/>
  <c r="P3977" i="16"/>
  <c r="P3560" i="16"/>
  <c r="P3500" i="16"/>
  <c r="P2726" i="16"/>
  <c r="K2289" i="16"/>
  <c r="N2289" i="16" s="1"/>
  <c r="P2301" i="16"/>
  <c r="P2194" i="16"/>
  <c r="N2031" i="16"/>
  <c r="P4401" i="16"/>
  <c r="P3883" i="16"/>
  <c r="P3187" i="16"/>
  <c r="P2915" i="16"/>
  <c r="P2260" i="16"/>
  <c r="P2756" i="16"/>
  <c r="P2138" i="16"/>
  <c r="P4554" i="16"/>
  <c r="P4108" i="16"/>
  <c r="P3693" i="16"/>
  <c r="K4708" i="16"/>
  <c r="N4708" i="16" s="1"/>
  <c r="K3219" i="16"/>
  <c r="N3219" i="16" s="1"/>
  <c r="N3222" i="16"/>
  <c r="P4631" i="16"/>
  <c r="P2927" i="16"/>
  <c r="P3473" i="16"/>
  <c r="P3791" i="16"/>
  <c r="P4164" i="16"/>
  <c r="P3342" i="16"/>
  <c r="P3186" i="16"/>
  <c r="P4867" i="16"/>
  <c r="P4575" i="16"/>
  <c r="P3858" i="16"/>
  <c r="P4486" i="16"/>
  <c r="P3472" i="16"/>
  <c r="P3578" i="16"/>
  <c r="N3578" i="16"/>
  <c r="P3451" i="16"/>
  <c r="P3261" i="16"/>
  <c r="P2816" i="16"/>
  <c r="P2558" i="16"/>
  <c r="K4579" i="16"/>
  <c r="N4579" i="16" s="1"/>
  <c r="P4324" i="16"/>
  <c r="P2960" i="16"/>
  <c r="P2711" i="16"/>
  <c r="P2251" i="16"/>
  <c r="P2234" i="16"/>
  <c r="N4554" i="16"/>
  <c r="K4553" i="16"/>
  <c r="N4553" i="16" s="1"/>
  <c r="P4738" i="16"/>
  <c r="P3981" i="16"/>
  <c r="K1977" i="16"/>
  <c r="N1977" i="16" s="1"/>
  <c r="N4374" i="16"/>
  <c r="K4351" i="16"/>
  <c r="N4351" i="16" s="1"/>
  <c r="P3145" i="16"/>
  <c r="P1558" i="16"/>
  <c r="P3612" i="16"/>
  <c r="P4219" i="16"/>
  <c r="P3629" i="16"/>
  <c r="P3547" i="16"/>
  <c r="P3319" i="16"/>
  <c r="P2835" i="16"/>
  <c r="P4504" i="16"/>
  <c r="P4254" i="16"/>
  <c r="P3895" i="16"/>
  <c r="N3520" i="16"/>
  <c r="K3519" i="16"/>
  <c r="N3519" i="16" s="1"/>
  <c r="P2525" i="16"/>
  <c r="P1945" i="16"/>
  <c r="P4332" i="16"/>
  <c r="P3703" i="16"/>
  <c r="P3651" i="16"/>
  <c r="P2338" i="16"/>
  <c r="P2186" i="16"/>
  <c r="P4165" i="16"/>
  <c r="P2882" i="16"/>
  <c r="N2206" i="16"/>
  <c r="P2391" i="16"/>
  <c r="N4740" i="16"/>
  <c r="K3653" i="16"/>
  <c r="N3653" i="16" s="1"/>
  <c r="P2799" i="16"/>
  <c r="P2417" i="16"/>
  <c r="P3502" i="16"/>
  <c r="N3502" i="16"/>
  <c r="P2731" i="16"/>
  <c r="N4867" i="16"/>
  <c r="K4866" i="16"/>
  <c r="N4866" i="16" s="1"/>
  <c r="N4082" i="16"/>
  <c r="N4485" i="16"/>
  <c r="K3448" i="16"/>
  <c r="N3448" i="16" s="1"/>
  <c r="N4383" i="16"/>
  <c r="K4382" i="16"/>
  <c r="N4382" i="16" s="1"/>
  <c r="N3665" i="16"/>
  <c r="P4734" i="16"/>
  <c r="P4314" i="16"/>
  <c r="P3937" i="16"/>
  <c r="N3640" i="16"/>
  <c r="P2971" i="16"/>
  <c r="P2360" i="16"/>
  <c r="N4545" i="16"/>
  <c r="K4544" i="16"/>
  <c r="N4544" i="16" s="1"/>
  <c r="P4356" i="16"/>
  <c r="P4718" i="16"/>
  <c r="P4374" i="16"/>
  <c r="P3945" i="16"/>
  <c r="P3485" i="16"/>
  <c r="P3044" i="16"/>
  <c r="P3037" i="16"/>
  <c r="P2464" i="16"/>
  <c r="P2231" i="16"/>
  <c r="N2126" i="16"/>
  <c r="K2125" i="16"/>
  <c r="N2125" i="16" s="1"/>
  <c r="P1910" i="16"/>
  <c r="P1780" i="16"/>
  <c r="P2232" i="16"/>
  <c r="P1311" i="16"/>
  <c r="P1382" i="16"/>
  <c r="P4700" i="16"/>
  <c r="P4479" i="16"/>
  <c r="P3827" i="16"/>
  <c r="P3136" i="16"/>
  <c r="P2775" i="16"/>
  <c r="P2409" i="16"/>
  <c r="P2054" i="16"/>
  <c r="P1942" i="16"/>
  <c r="P2469" i="16"/>
  <c r="N4904" i="16"/>
  <c r="K4903" i="16"/>
  <c r="P4515" i="16"/>
  <c r="P4595" i="16"/>
  <c r="P4102" i="16"/>
  <c r="K3905" i="16"/>
  <c r="N3905" i="16" s="1"/>
  <c r="P3953" i="16"/>
  <c r="P4228" i="16"/>
  <c r="P3226" i="16"/>
  <c r="N3172" i="16"/>
  <c r="K3171" i="16"/>
  <c r="P2752" i="16"/>
  <c r="N2752" i="16"/>
  <c r="P2510" i="16"/>
  <c r="N4337" i="16"/>
  <c r="K4336" i="16"/>
  <c r="N4336" i="16" s="1"/>
  <c r="P4162" i="16"/>
  <c r="K4012" i="16"/>
  <c r="P3760" i="16"/>
  <c r="P3515" i="16"/>
  <c r="P3520" i="16"/>
  <c r="P3656" i="16"/>
  <c r="P2742" i="16"/>
  <c r="P2400" i="16"/>
  <c r="P2117" i="16"/>
  <c r="P2077" i="16"/>
  <c r="P1856" i="16"/>
  <c r="N1856" i="16"/>
  <c r="P4453" i="16"/>
  <c r="P4403" i="16"/>
  <c r="N4803" i="16"/>
  <c r="K4060" i="16"/>
  <c r="P3648" i="16"/>
  <c r="P3546" i="16"/>
  <c r="P3028" i="16"/>
  <c r="P3120" i="16"/>
  <c r="P2176" i="16"/>
  <c r="P2145" i="16"/>
  <c r="P4899" i="16"/>
  <c r="N4899" i="16"/>
  <c r="P4710" i="16"/>
  <c r="P4277" i="16"/>
  <c r="P4218" i="16"/>
  <c r="P3381" i="16"/>
  <c r="P3196" i="16"/>
  <c r="P2600" i="16"/>
  <c r="P3920" i="16"/>
  <c r="P1693" i="16"/>
  <c r="P4549" i="16"/>
  <c r="P4532" i="16"/>
  <c r="P4019" i="16"/>
  <c r="P4116" i="16"/>
  <c r="N4124" i="16"/>
  <c r="P3570" i="16"/>
  <c r="P3779" i="16"/>
  <c r="P2285" i="16"/>
  <c r="P2243" i="16"/>
  <c r="P2603" i="16"/>
  <c r="P1979" i="16"/>
  <c r="P2103" i="16"/>
  <c r="P1995" i="16"/>
  <c r="P1687" i="16"/>
  <c r="P1670" i="16"/>
  <c r="P1591" i="16"/>
  <c r="N4307" i="16"/>
  <c r="K4259" i="16"/>
  <c r="N4259" i="16" s="1"/>
  <c r="P4344" i="16"/>
  <c r="P3728" i="16"/>
  <c r="P2978" i="16"/>
  <c r="P2643" i="16"/>
  <c r="P2456" i="16"/>
  <c r="P2538" i="16"/>
  <c r="P4521" i="16"/>
  <c r="P2717" i="16"/>
  <c r="P2841" i="16"/>
  <c r="P1974" i="16"/>
  <c r="P1968" i="16"/>
  <c r="P2112" i="16"/>
  <c r="P2263" i="16"/>
  <c r="P4441" i="16"/>
  <c r="P4383" i="16"/>
  <c r="P4077" i="16"/>
  <c r="P4156" i="16"/>
  <c r="P3757" i="16"/>
  <c r="P4096" i="16"/>
  <c r="P4105" i="16"/>
  <c r="P1090" i="16"/>
  <c r="N1090" i="16"/>
  <c r="P2370" i="16"/>
  <c r="K2367" i="16"/>
  <c r="N2367" i="16" s="1"/>
  <c r="P4741" i="16"/>
  <c r="K4101" i="16"/>
  <c r="N4101" i="16" s="1"/>
  <c r="P4067" i="16"/>
  <c r="P3137" i="16"/>
  <c r="N4889" i="16"/>
  <c r="P4493" i="16"/>
  <c r="N4399" i="16"/>
  <c r="K3778" i="16"/>
  <c r="N4543" i="16"/>
  <c r="N3671" i="16"/>
  <c r="N2787" i="16"/>
  <c r="N4549" i="16"/>
  <c r="P3355" i="16"/>
  <c r="P4525" i="16"/>
  <c r="P4141" i="16"/>
  <c r="P2939" i="16"/>
  <c r="P2769" i="16"/>
  <c r="P2379" i="16"/>
  <c r="P2822" i="16"/>
  <c r="P2133" i="16"/>
  <c r="P1800" i="16"/>
  <c r="P3683" i="16"/>
  <c r="K2311" i="16"/>
  <c r="N2311" i="16" s="1"/>
  <c r="P2164" i="16"/>
  <c r="P4655" i="16"/>
  <c r="P2217" i="16"/>
  <c r="P4242" i="16"/>
  <c r="P3662" i="16"/>
  <c r="P3316" i="16"/>
  <c r="P2765" i="16"/>
  <c r="P2203" i="16"/>
  <c r="P2208" i="16"/>
  <c r="P2048" i="16"/>
  <c r="K4770" i="16"/>
  <c r="N4770" i="16" s="1"/>
  <c r="P3932" i="16"/>
  <c r="N4319" i="16"/>
  <c r="K4318" i="16"/>
  <c r="N4318" i="16" s="1"/>
  <c r="P2606" i="16"/>
  <c r="P4817" i="16"/>
  <c r="N4817" i="16"/>
  <c r="P3426" i="16"/>
  <c r="P3223" i="16"/>
  <c r="P3165" i="16"/>
  <c r="P2574" i="16"/>
  <c r="P2713" i="16"/>
  <c r="P1868" i="16"/>
  <c r="P1417" i="16"/>
  <c r="P1258" i="16"/>
  <c r="P3889" i="16"/>
  <c r="P2844" i="16"/>
  <c r="P2093" i="16"/>
  <c r="K4892" i="16"/>
  <c r="K3093" i="16"/>
  <c r="N3093" i="16" s="1"/>
  <c r="P3076" i="16"/>
  <c r="P2252" i="16"/>
  <c r="P3286" i="16"/>
  <c r="P2781" i="16"/>
  <c r="P2846" i="16"/>
  <c r="P1936" i="16"/>
  <c r="P1829" i="16"/>
  <c r="N4061" i="16"/>
  <c r="P318" i="16"/>
  <c r="K3906" i="16"/>
  <c r="P2565" i="16"/>
  <c r="P2261" i="16"/>
  <c r="P1095" i="16"/>
  <c r="P1018" i="16"/>
  <c r="P128" i="16"/>
  <c r="P605" i="16"/>
  <c r="K1681" i="16"/>
  <c r="N1681" i="16" s="1"/>
  <c r="P1148" i="16"/>
  <c r="P2590" i="16"/>
  <c r="P2609" i="16"/>
  <c r="P3892" i="16"/>
  <c r="P817" i="16"/>
  <c r="P2808" i="16"/>
  <c r="P4578" i="16"/>
  <c r="P4450" i="16"/>
  <c r="P4895" i="16"/>
  <c r="P1266" i="16"/>
  <c r="P1553" i="16"/>
  <c r="P217" i="16"/>
  <c r="P2268" i="16"/>
  <c r="P1677" i="16"/>
  <c r="P3347" i="16"/>
  <c r="P1702" i="16"/>
  <c r="P3362" i="16"/>
  <c r="P4127" i="16"/>
  <c r="P4594" i="16"/>
  <c r="P1070" i="16"/>
  <c r="P488" i="16"/>
  <c r="K2042" i="16"/>
  <c r="N2042" i="16" s="1"/>
  <c r="N4188" i="16"/>
  <c r="K4187" i="16"/>
  <c r="K2150" i="16"/>
  <c r="N2150" i="16" s="1"/>
  <c r="K3280" i="16"/>
  <c r="N3280" i="16" s="1"/>
  <c r="K3869" i="16"/>
  <c r="N3869" i="16" s="1"/>
  <c r="K1120" i="16"/>
  <c r="K4764" i="16"/>
  <c r="N1551" i="16"/>
  <c r="K355" i="16"/>
  <c r="N355" i="16" s="1"/>
  <c r="P1764" i="16"/>
  <c r="P4603" i="16"/>
  <c r="P4099" i="16"/>
  <c r="P3826" i="16"/>
  <c r="P3593" i="16"/>
  <c r="K3366" i="16"/>
  <c r="N3366" i="16" s="1"/>
  <c r="P3415" i="16"/>
  <c r="P1959" i="16"/>
  <c r="P517" i="16"/>
  <c r="P250" i="16"/>
  <c r="P147" i="16"/>
  <c r="P510" i="16"/>
  <c r="P1682" i="16"/>
  <c r="P3536" i="16"/>
  <c r="P1486" i="16"/>
  <c r="P3251" i="16"/>
  <c r="P1542" i="16"/>
  <c r="P3622" i="16"/>
  <c r="P1802" i="16"/>
  <c r="P3430" i="16"/>
  <c r="P1157" i="16"/>
  <c r="P3438" i="16"/>
  <c r="P945" i="16"/>
  <c r="P972" i="16"/>
  <c r="P2320" i="16"/>
  <c r="P406" i="16"/>
  <c r="P2506" i="16"/>
  <c r="P1347" i="16"/>
  <c r="P4571" i="16"/>
  <c r="P917" i="16"/>
  <c r="P4508" i="16"/>
  <c r="P4435" i="16"/>
  <c r="P4699" i="16"/>
  <c r="P1739" i="16"/>
  <c r="P3913" i="16"/>
  <c r="P4103" i="16"/>
  <c r="P4785" i="16"/>
  <c r="P4842" i="16"/>
  <c r="P4654" i="16"/>
  <c r="P896" i="16"/>
  <c r="P2212" i="16"/>
  <c r="P1358" i="16"/>
  <c r="P1338" i="16"/>
  <c r="P1427" i="16"/>
  <c r="P1452" i="16"/>
  <c r="P594" i="16"/>
  <c r="P133" i="16"/>
  <c r="P579" i="16"/>
  <c r="P554" i="16"/>
  <c r="P162" i="16"/>
  <c r="P3126" i="16"/>
  <c r="P1194" i="16"/>
  <c r="P1356" i="16"/>
  <c r="P2871" i="16"/>
  <c r="P3345" i="16"/>
  <c r="P2857" i="16"/>
  <c r="P114" i="16"/>
  <c r="P1786" i="16"/>
  <c r="P4118" i="16"/>
  <c r="P257" i="16"/>
  <c r="P2415" i="16"/>
  <c r="P4662" i="16"/>
  <c r="P4255" i="16"/>
  <c r="N3415" i="16"/>
  <c r="P2678" i="16"/>
  <c r="P1899" i="16"/>
  <c r="P1023" i="16"/>
  <c r="P1563" i="16"/>
  <c r="P1885" i="16"/>
  <c r="P1514" i="16"/>
  <c r="P926" i="16"/>
  <c r="P796" i="16"/>
  <c r="P893" i="16"/>
  <c r="P367" i="16"/>
  <c r="P240" i="16"/>
  <c r="P173" i="16"/>
  <c r="P1482" i="16"/>
  <c r="P586" i="16"/>
  <c r="P547" i="16"/>
  <c r="P3073" i="16"/>
  <c r="P3814" i="16"/>
  <c r="P3927" i="16"/>
  <c r="P2572" i="16"/>
  <c r="P1661" i="16"/>
  <c r="P1859" i="16"/>
  <c r="P4037" i="16"/>
  <c r="K4589" i="16"/>
  <c r="P4522" i="16"/>
  <c r="K3432" i="16"/>
  <c r="N3432" i="16" s="1"/>
  <c r="P2240" i="16"/>
  <c r="P279" i="16"/>
  <c r="P4006" i="16"/>
  <c r="P1603" i="16"/>
  <c r="P1317" i="16"/>
  <c r="P134" i="16"/>
  <c r="P464" i="16"/>
  <c r="P142" i="16"/>
  <c r="P627" i="16"/>
  <c r="P2323" i="16"/>
  <c r="P637" i="16"/>
  <c r="P4024" i="16"/>
  <c r="P2991" i="16"/>
  <c r="P1589" i="16"/>
  <c r="P3290" i="16"/>
  <c r="P3391" i="16"/>
  <c r="P1030" i="16"/>
  <c r="P2943" i="16"/>
  <c r="P1911" i="16"/>
  <c r="P4143" i="16"/>
  <c r="P1536" i="16"/>
  <c r="P1145" i="16"/>
  <c r="P3429" i="16"/>
  <c r="P3460" i="16"/>
  <c r="P2356" i="16"/>
  <c r="P4402" i="16"/>
  <c r="P4215" i="16"/>
  <c r="P4714" i="16"/>
  <c r="P4433" i="16"/>
  <c r="P4861" i="16"/>
  <c r="P3706" i="16"/>
  <c r="P1939" i="16"/>
  <c r="P1268" i="16"/>
  <c r="P1094" i="16"/>
  <c r="P973" i="16"/>
  <c r="P1237" i="16"/>
  <c r="P180" i="16"/>
  <c r="P1084" i="16"/>
  <c r="P2602" i="16"/>
  <c r="P2043" i="16"/>
  <c r="P4009" i="16"/>
  <c r="P1238" i="16"/>
  <c r="P1694" i="16"/>
  <c r="P467" i="16"/>
  <c r="P4865" i="16"/>
  <c r="K4560" i="16"/>
  <c r="N4560" i="16" s="1"/>
  <c r="P2297" i="16"/>
  <c r="P3185" i="16"/>
  <c r="P3698" i="16"/>
  <c r="P4425" i="16"/>
  <c r="P1864" i="16"/>
  <c r="K1418" i="16"/>
  <c r="N1418" i="16" s="1"/>
  <c r="P1293" i="16"/>
  <c r="P854" i="16"/>
  <c r="P1246" i="16"/>
  <c r="P117" i="16"/>
  <c r="P288" i="16"/>
  <c r="P1647" i="16"/>
  <c r="P1172" i="16"/>
  <c r="P714" i="16"/>
  <c r="P813" i="16"/>
  <c r="P984" i="16"/>
  <c r="P4188" i="16"/>
  <c r="P89" i="16"/>
  <c r="P3016" i="16"/>
  <c r="P295" i="16"/>
  <c r="P500" i="16"/>
  <c r="P2348" i="16"/>
  <c r="P4220" i="16"/>
  <c r="P4769" i="16"/>
  <c r="P3935" i="16"/>
  <c r="P4252" i="16"/>
  <c r="P555" i="16"/>
  <c r="P3679" i="16"/>
  <c r="P523" i="16"/>
  <c r="P418" i="16"/>
  <c r="P824" i="16"/>
  <c r="P1429" i="16"/>
  <c r="P3176" i="16"/>
  <c r="P319" i="16"/>
  <c r="P2533" i="16"/>
  <c r="P530" i="16"/>
  <c r="P2002" i="16"/>
  <c r="P2392" i="16"/>
  <c r="P69" i="16"/>
  <c r="P75" i="16"/>
  <c r="P4209" i="16"/>
  <c r="P1998" i="16"/>
  <c r="P1795" i="16"/>
  <c r="P3954" i="16"/>
  <c r="P1639" i="16"/>
  <c r="P539" i="16"/>
  <c r="P1929" i="16"/>
  <c r="P4217" i="16"/>
  <c r="P4492" i="16"/>
  <c r="P4494" i="16"/>
  <c r="P4454" i="16"/>
  <c r="P2727" i="16"/>
  <c r="P4372" i="16"/>
  <c r="P557" i="16"/>
  <c r="P4440" i="16"/>
  <c r="P4078" i="16"/>
  <c r="P4806" i="16"/>
  <c r="P4300" i="16"/>
  <c r="P4506" i="16"/>
  <c r="P4367" i="16"/>
  <c r="P3065" i="16"/>
  <c r="P659" i="16"/>
  <c r="P1806" i="16"/>
  <c r="P3337" i="16"/>
  <c r="P1685" i="16"/>
  <c r="P84" i="16"/>
  <c r="P511" i="16"/>
  <c r="P3960" i="16"/>
  <c r="P3239" i="16"/>
  <c r="P1122" i="16"/>
  <c r="P2250" i="16"/>
  <c r="P1033" i="16"/>
  <c r="P2534" i="16"/>
  <c r="P453" i="16"/>
  <c r="P2548" i="16"/>
  <c r="P245" i="16"/>
  <c r="P2923" i="16"/>
  <c r="P3140" i="16"/>
  <c r="P4795" i="16"/>
  <c r="P141" i="16"/>
  <c r="P2541" i="16"/>
  <c r="P1426" i="16"/>
  <c r="P1164" i="16"/>
  <c r="P1109" i="16"/>
  <c r="P724" i="16"/>
  <c r="P227" i="16"/>
  <c r="K3508" i="16"/>
  <c r="N3508" i="16" s="1"/>
  <c r="P834" i="16"/>
  <c r="N2369" i="16"/>
  <c r="K2368" i="16"/>
  <c r="P357" i="16"/>
  <c r="P341" i="16"/>
  <c r="N2198" i="16"/>
  <c r="K2197" i="16"/>
  <c r="N2197" i="16" s="1"/>
  <c r="P1548" i="16"/>
  <c r="P123" i="16"/>
  <c r="P816" i="16"/>
  <c r="P2229" i="16"/>
  <c r="P4844" i="16"/>
  <c r="P4154" i="16"/>
  <c r="P4482" i="16"/>
  <c r="P4836" i="16"/>
  <c r="N1786" i="16"/>
  <c r="N1269" i="16"/>
  <c r="K1119" i="16"/>
  <c r="N1119" i="16" s="1"/>
  <c r="P396" i="16"/>
  <c r="N357" i="16"/>
  <c r="P293" i="16"/>
  <c r="P433" i="16"/>
  <c r="P102" i="16"/>
  <c r="P1175" i="16"/>
  <c r="P840" i="16"/>
  <c r="P483" i="16"/>
  <c r="P2018" i="16"/>
  <c r="P861" i="16"/>
  <c r="P876" i="16"/>
  <c r="P343" i="16"/>
  <c r="P2065" i="16"/>
  <c r="P4196" i="16"/>
  <c r="P3434" i="16"/>
  <c r="P1211" i="16"/>
  <c r="P3115" i="16"/>
  <c r="P853" i="16"/>
  <c r="P1423" i="16"/>
  <c r="P2904" i="16"/>
  <c r="P27" i="16"/>
  <c r="P4387" i="16"/>
  <c r="P324" i="16"/>
  <c r="P4721" i="16"/>
  <c r="P4031" i="16"/>
  <c r="P2486" i="16"/>
  <c r="P1600" i="16"/>
  <c r="P1068" i="16"/>
  <c r="P1135" i="16"/>
  <c r="P1409" i="16"/>
  <c r="P494" i="16"/>
  <c r="P409" i="16"/>
  <c r="P427" i="16"/>
  <c r="P2209" i="16"/>
  <c r="P186" i="16"/>
  <c r="P1946" i="16"/>
  <c r="P4155" i="16"/>
  <c r="P1301" i="16"/>
  <c r="P3257" i="16"/>
  <c r="P931" i="16"/>
  <c r="P2665" i="16"/>
  <c r="P3125" i="16"/>
  <c r="P3843" i="16"/>
  <c r="P1586" i="16"/>
  <c r="P1416" i="16"/>
  <c r="P2985" i="16"/>
  <c r="P1476" i="16"/>
  <c r="P3275" i="16"/>
  <c r="P51" i="16"/>
  <c r="P3428" i="16"/>
  <c r="P4264" i="16"/>
  <c r="P4613" i="16"/>
  <c r="P937" i="16"/>
  <c r="P3943" i="16"/>
  <c r="P4360" i="16"/>
  <c r="P1954" i="16"/>
  <c r="P2907" i="16"/>
  <c r="P663" i="16"/>
  <c r="P1746" i="16"/>
  <c r="P4674" i="16"/>
  <c r="P3298" i="16"/>
  <c r="N1268" i="16"/>
  <c r="K1267" i="16"/>
  <c r="N1267" i="16" s="1"/>
  <c r="K499" i="16"/>
  <c r="N499" i="16" s="1"/>
  <c r="N3935" i="16"/>
  <c r="K3934" i="16"/>
  <c r="N3934" i="16" s="1"/>
  <c r="N4492" i="16"/>
  <c r="K4491" i="16"/>
  <c r="N4491" i="16" s="1"/>
  <c r="N4511" i="16"/>
  <c r="K4510" i="16"/>
  <c r="N4510" i="16" s="1"/>
  <c r="N1009" i="16"/>
  <c r="N186" i="16"/>
  <c r="K185" i="16"/>
  <c r="N185" i="16" s="1"/>
  <c r="P901" i="16"/>
  <c r="P3181" i="16"/>
  <c r="P484" i="16"/>
  <c r="P3828" i="16"/>
  <c r="P4163" i="16"/>
  <c r="K4644" i="16"/>
  <c r="N4644" i="16" s="1"/>
  <c r="P3988" i="16"/>
  <c r="P3907" i="16"/>
  <c r="P4020" i="16"/>
  <c r="P2191" i="16"/>
  <c r="P1213" i="16"/>
  <c r="P410" i="16"/>
  <c r="P591" i="16"/>
  <c r="P588" i="16"/>
  <c r="P1978" i="16"/>
  <c r="P2427" i="16"/>
  <c r="K2245" i="16"/>
  <c r="N2245" i="16" s="1"/>
  <c r="N16" i="16"/>
  <c r="P1261" i="16"/>
  <c r="P887" i="16"/>
  <c r="K22" i="16"/>
  <c r="P366" i="16"/>
  <c r="P1972" i="16"/>
  <c r="P1139" i="16"/>
  <c r="P1039" i="16"/>
  <c r="P2073" i="16"/>
  <c r="P831" i="16"/>
  <c r="P2097" i="16"/>
  <c r="P452" i="16"/>
  <c r="P2365" i="16"/>
  <c r="P4018" i="16"/>
  <c r="P4434" i="16"/>
  <c r="P934" i="16"/>
  <c r="P1535" i="16"/>
  <c r="P604" i="16"/>
  <c r="P4709" i="16"/>
  <c r="P2351" i="16"/>
  <c r="P4032" i="16"/>
  <c r="P1888" i="16"/>
  <c r="P1680" i="16"/>
  <c r="P800" i="16"/>
  <c r="P120" i="16"/>
  <c r="P3149" i="16"/>
  <c r="P1224" i="16"/>
  <c r="P3552" i="16"/>
  <c r="P3163" i="16"/>
  <c r="P2398" i="16"/>
  <c r="P4145" i="16"/>
  <c r="P4668" i="16"/>
  <c r="P2529" i="16"/>
  <c r="P2941" i="16"/>
  <c r="P1287" i="16"/>
  <c r="P455" i="16"/>
  <c r="K1950" i="16"/>
  <c r="N1950" i="16" s="1"/>
  <c r="P4191" i="16"/>
  <c r="P3091" i="16"/>
  <c r="P4238" i="16"/>
  <c r="P1262" i="16"/>
  <c r="P2994" i="16"/>
  <c r="P2728" i="16"/>
  <c r="P1755" i="16"/>
  <c r="P1198" i="16"/>
  <c r="P215" i="16"/>
  <c r="K103" i="16"/>
  <c r="N103" i="16" s="1"/>
  <c r="P949" i="16"/>
  <c r="P1108" i="16"/>
  <c r="P436" i="16"/>
  <c r="P377" i="16"/>
  <c r="P491" i="16"/>
  <c r="P2887" i="16"/>
  <c r="P4296" i="16"/>
  <c r="P3034" i="16"/>
  <c r="P1688" i="16"/>
  <c r="P1506" i="16"/>
  <c r="P689" i="16"/>
  <c r="P3516" i="16"/>
  <c r="P1291" i="16"/>
  <c r="P2744" i="16"/>
  <c r="P2468" i="16"/>
  <c r="P58" i="16"/>
  <c r="P788" i="16"/>
  <c r="P4511" i="16"/>
  <c r="P4890" i="16"/>
  <c r="P3844" i="16"/>
  <c r="P1448" i="16"/>
  <c r="P3847" i="16"/>
  <c r="P678" i="16"/>
  <c r="P1779" i="16"/>
  <c r="P1159" i="16"/>
  <c r="P1021" i="16"/>
  <c r="P983" i="16"/>
  <c r="P1314" i="16"/>
  <c r="P1381" i="16"/>
  <c r="P845" i="16"/>
  <c r="P671" i="16"/>
  <c r="P412" i="16"/>
  <c r="P941" i="16"/>
  <c r="P2605" i="16"/>
  <c r="P2318" i="16"/>
  <c r="P3807" i="16"/>
  <c r="P913" i="16"/>
  <c r="P3899" i="16"/>
  <c r="P1610" i="16"/>
  <c r="P3162" i="16"/>
  <c r="P3380" i="16"/>
  <c r="P4092" i="16"/>
  <c r="P4593" i="16"/>
  <c r="P633" i="16"/>
  <c r="P3493" i="16"/>
  <c r="P4039" i="16"/>
  <c r="P4636" i="16"/>
  <c r="P4329" i="16"/>
  <c r="K124" i="16"/>
  <c r="N124" i="16" s="1"/>
  <c r="P4285" i="16"/>
  <c r="P3435" i="16"/>
  <c r="P1003" i="16"/>
  <c r="P963" i="16"/>
  <c r="P4487" i="16"/>
  <c r="P3488" i="16"/>
  <c r="P4580" i="16"/>
  <c r="P4150" i="16"/>
  <c r="P4129" i="16"/>
  <c r="P2977" i="16"/>
  <c r="P2296" i="16"/>
  <c r="P2553" i="16"/>
  <c r="P2155" i="16"/>
  <c r="P1597" i="16"/>
  <c r="P4398" i="16"/>
  <c r="P3817" i="16"/>
  <c r="P3987" i="16"/>
  <c r="P3250" i="16"/>
  <c r="P2688" i="16"/>
  <c r="P2438" i="16"/>
  <c r="P2152" i="16"/>
  <c r="P1836" i="16"/>
  <c r="P2148" i="16"/>
  <c r="P1611" i="16"/>
  <c r="P401" i="16"/>
  <c r="P168" i="16"/>
  <c r="P113" i="16"/>
  <c r="P1775" i="16"/>
  <c r="P951" i="16"/>
  <c r="P2644" i="16"/>
  <c r="P561" i="16"/>
  <c r="P3813" i="16"/>
  <c r="P2163" i="16"/>
  <c r="P2027" i="16"/>
  <c r="P3867" i="16"/>
  <c r="P3657" i="16"/>
  <c r="P1065" i="16"/>
  <c r="P1674" i="16"/>
  <c r="P3879" i="16"/>
  <c r="P4645" i="16"/>
  <c r="N4860" i="16"/>
  <c r="K4859" i="16"/>
  <c r="P4568" i="16"/>
  <c r="P4281" i="16"/>
  <c r="P3876" i="16"/>
  <c r="P4725" i="16"/>
  <c r="P4123" i="16"/>
  <c r="P877" i="16"/>
  <c r="P1123" i="16"/>
  <c r="P1353" i="16"/>
  <c r="P1075" i="16"/>
  <c r="P314" i="16"/>
  <c r="P158" i="16"/>
  <c r="P238" i="16"/>
  <c r="P2253" i="16"/>
  <c r="P2504" i="16"/>
  <c r="P1457" i="16"/>
  <c r="P1572" i="16"/>
  <c r="P3048" i="16"/>
  <c r="P1273" i="16"/>
  <c r="P1376" i="16"/>
  <c r="P2570" i="16"/>
  <c r="P194" i="16"/>
  <c r="P2246" i="16"/>
  <c r="P2377" i="16"/>
  <c r="N4528" i="16"/>
  <c r="K4527" i="16"/>
  <c r="N4527" i="16" s="1"/>
  <c r="P3734" i="16"/>
  <c r="P4749" i="16"/>
  <c r="P2445" i="16"/>
  <c r="P2707" i="16"/>
  <c r="P1723" i="16"/>
  <c r="P1756" i="16"/>
  <c r="P1436" i="16"/>
  <c r="P980" i="16"/>
  <c r="P856" i="16"/>
  <c r="P728" i="16"/>
  <c r="P665" i="16"/>
  <c r="P153" i="16"/>
  <c r="P24" i="16"/>
  <c r="P879" i="16"/>
  <c r="P2587" i="16"/>
  <c r="P2433" i="16"/>
  <c r="P3748" i="16"/>
  <c r="P1773" i="16"/>
  <c r="P1560" i="16"/>
  <c r="P1200" i="16"/>
  <c r="P3501" i="16"/>
  <c r="P1233" i="16"/>
  <c r="P3138" i="16"/>
  <c r="K607" i="16"/>
  <c r="N607" i="16" s="1"/>
  <c r="P2326" i="16"/>
  <c r="P2381" i="16"/>
  <c r="P61" i="16"/>
  <c r="P1923" i="16"/>
  <c r="P2259" i="16"/>
  <c r="P1981" i="16"/>
  <c r="P4870" i="16"/>
  <c r="P4029" i="16"/>
  <c r="P363" i="16"/>
  <c r="N4758" i="16"/>
  <c r="K4757" i="16"/>
  <c r="N4757" i="16" s="1"/>
  <c r="P2471" i="16"/>
  <c r="P3236" i="16"/>
  <c r="P1272" i="16"/>
  <c r="P1058" i="16"/>
  <c r="P1265" i="16"/>
  <c r="P479" i="16"/>
  <c r="P290" i="16"/>
  <c r="P203" i="16"/>
  <c r="P626" i="16"/>
  <c r="P2788" i="16"/>
  <c r="P1747" i="16"/>
  <c r="N3368" i="16"/>
  <c r="K3367" i="16"/>
  <c r="P3142" i="16"/>
  <c r="P225" i="16"/>
  <c r="P3490" i="16"/>
  <c r="P2091" i="16"/>
  <c r="P4205" i="16"/>
  <c r="P4406" i="16"/>
  <c r="P2160" i="16"/>
  <c r="N3753" i="16"/>
  <c r="K3752" i="16"/>
  <c r="P4297" i="16"/>
  <c r="P4523" i="16"/>
  <c r="P3730" i="16"/>
  <c r="P1032" i="16"/>
  <c r="P100" i="16"/>
  <c r="P33" i="16"/>
  <c r="P1790" i="16"/>
  <c r="P1533" i="16"/>
  <c r="P3254" i="16"/>
  <c r="P990" i="16"/>
  <c r="P3272" i="16"/>
  <c r="P2653" i="16"/>
  <c r="P374" i="16"/>
  <c r="P2623" i="16"/>
  <c r="P422" i="16"/>
  <c r="P2723" i="16"/>
  <c r="P440" i="16"/>
  <c r="P3994" i="16"/>
  <c r="P1709" i="16"/>
  <c r="P3652" i="16"/>
  <c r="P1645" i="16"/>
  <c r="P1147" i="16"/>
  <c r="P3277" i="16"/>
  <c r="P1329" i="16"/>
  <c r="P1903" i="16"/>
  <c r="P4531" i="16"/>
  <c r="P4599" i="16"/>
  <c r="P4848" i="16"/>
  <c r="P770" i="16"/>
  <c r="P4514" i="16"/>
  <c r="P2562" i="16"/>
  <c r="P1082" i="16"/>
  <c r="P1188" i="16"/>
  <c r="P1515" i="16"/>
  <c r="P884" i="16"/>
  <c r="P710" i="16"/>
  <c r="P26" i="16"/>
  <c r="P676" i="16"/>
  <c r="P358" i="16"/>
  <c r="P466" i="16"/>
  <c r="K85" i="16"/>
  <c r="N85" i="16" s="1"/>
  <c r="P1964" i="16"/>
  <c r="P2108" i="16"/>
  <c r="P2005" i="16"/>
  <c r="P3980" i="16"/>
  <c r="P1495" i="16"/>
  <c r="P3480" i="16"/>
  <c r="P3329" i="16"/>
  <c r="P1276" i="16"/>
  <c r="P3006" i="16"/>
  <c r="P1592" i="16"/>
  <c r="P804" i="16"/>
  <c r="P4251" i="16"/>
  <c r="P3333" i="16"/>
  <c r="P2652" i="16"/>
  <c r="K1025" i="16"/>
  <c r="N1025" i="16" s="1"/>
  <c r="P767" i="16"/>
  <c r="P428" i="16"/>
  <c r="P18" i="16"/>
  <c r="N262" i="16"/>
  <c r="K260" i="16"/>
  <c r="N260" i="16" s="1"/>
  <c r="P207" i="16"/>
  <c r="P289" i="16"/>
  <c r="P967" i="16"/>
  <c r="P1286" i="16"/>
  <c r="P3372" i="16"/>
  <c r="P498" i="16"/>
  <c r="P2794" i="16"/>
  <c r="P732" i="16"/>
  <c r="P2809" i="16"/>
  <c r="P536" i="16"/>
  <c r="P1079" i="16"/>
  <c r="P79" i="16"/>
  <c r="P105" i="16"/>
  <c r="P4085" i="16"/>
  <c r="P4030" i="16"/>
  <c r="P3962" i="16"/>
  <c r="P3766" i="16"/>
  <c r="P2669" i="16"/>
  <c r="P529" i="16"/>
  <c r="P675" i="16"/>
  <c r="P1818" i="16"/>
  <c r="P1817" i="16"/>
  <c r="P1011" i="16"/>
  <c r="P329" i="16"/>
  <c r="P596" i="16"/>
  <c r="P211" i="16"/>
  <c r="P1444" i="16"/>
  <c r="P1016" i="16"/>
  <c r="P2875" i="16"/>
  <c r="P2113" i="16"/>
  <c r="P4125" i="16"/>
  <c r="P1758" i="16"/>
  <c r="P239" i="16"/>
  <c r="P1996" i="16"/>
  <c r="P1706" i="16"/>
  <c r="P3349" i="16"/>
  <c r="P1182" i="16"/>
  <c r="P3089" i="16"/>
  <c r="P889" i="16"/>
  <c r="P3517" i="16"/>
  <c r="P3603" i="16"/>
  <c r="P1935" i="16"/>
  <c r="P1402" i="16"/>
  <c r="P1105" i="16"/>
  <c r="N1006" i="16"/>
  <c r="K1005" i="16"/>
  <c r="N1005" i="16" s="1"/>
  <c r="P868" i="16"/>
  <c r="P251" i="16"/>
  <c r="P164" i="16"/>
  <c r="P171" i="16"/>
  <c r="P1941" i="16"/>
  <c r="P4111" i="16"/>
  <c r="P1496" i="16"/>
  <c r="P3412" i="16"/>
  <c r="P1492" i="16"/>
  <c r="P3201" i="16"/>
  <c r="P2938" i="16"/>
  <c r="P662" i="16"/>
  <c r="P2478" i="16"/>
  <c r="P592" i="16"/>
  <c r="P1858" i="16"/>
  <c r="P3886" i="16"/>
  <c r="P1557" i="16"/>
  <c r="P3040" i="16"/>
  <c r="P1115" i="16"/>
  <c r="P3371" i="16"/>
  <c r="P1333" i="16"/>
  <c r="P3018" i="16"/>
  <c r="P3793" i="16"/>
  <c r="P3383" i="16"/>
  <c r="P4159" i="16"/>
  <c r="P4882" i="16"/>
  <c r="P4385" i="16"/>
  <c r="N3409" i="16"/>
  <c r="K3408" i="16"/>
  <c r="N3408" i="16" s="1"/>
  <c r="P4021" i="16"/>
  <c r="K66" i="16"/>
  <c r="N66" i="16" s="1"/>
  <c r="P2213" i="16"/>
  <c r="P1667" i="16"/>
  <c r="P1696" i="16"/>
  <c r="P1555" i="16"/>
  <c r="P1142" i="16"/>
  <c r="P922" i="16"/>
  <c r="P415" i="16"/>
  <c r="P345" i="16"/>
  <c r="P234" i="16"/>
  <c r="P3075" i="16"/>
  <c r="P1507" i="16"/>
  <c r="P2946" i="16"/>
  <c r="P902" i="16"/>
  <c r="P201" i="16"/>
  <c r="P3834" i="16"/>
  <c r="K3468" i="16"/>
  <c r="P1149" i="16"/>
  <c r="P3624" i="16"/>
  <c r="P1736" i="16"/>
  <c r="P4780" i="16"/>
  <c r="P537" i="16"/>
  <c r="P1501" i="16"/>
  <c r="P1357" i="16"/>
  <c r="P1335" i="16"/>
  <c r="P1069" i="16"/>
  <c r="P81" i="16"/>
  <c r="N4092" i="16"/>
  <c r="K4091" i="16"/>
  <c r="P3458" i="16"/>
  <c r="N1790" i="16"/>
  <c r="K1789" i="16"/>
  <c r="N1789" i="16" s="1"/>
  <c r="N1903" i="16"/>
  <c r="K1902" i="16"/>
  <c r="N1902" i="16" s="1"/>
  <c r="P4081" i="16"/>
  <c r="K4080" i="16"/>
  <c r="N4080" i="16" s="1"/>
  <c r="K4881" i="16"/>
  <c r="P172" i="16"/>
  <c r="P4472" i="16"/>
  <c r="P3711" i="16"/>
  <c r="P3491" i="16"/>
  <c r="P985" i="16"/>
  <c r="P1676" i="16"/>
  <c r="P1877" i="16"/>
  <c r="P938" i="16"/>
  <c r="P1575" i="16"/>
  <c r="P590" i="16"/>
  <c r="P77" i="16"/>
  <c r="P205" i="16"/>
  <c r="P740" i="16"/>
  <c r="P2483" i="16"/>
  <c r="P3581" i="16"/>
  <c r="P1469" i="16"/>
  <c r="P3921" i="16"/>
  <c r="P3197" i="16"/>
  <c r="P25" i="16"/>
  <c r="P118" i="16"/>
  <c r="P3974" i="16"/>
  <c r="P1369" i="16"/>
  <c r="P2265" i="16"/>
  <c r="P3314" i="16"/>
  <c r="P4053" i="16"/>
  <c r="P4247" i="16"/>
  <c r="P286" i="16"/>
  <c r="P3583" i="16"/>
  <c r="P4199" i="16"/>
  <c r="P1928" i="16"/>
  <c r="P3582" i="16"/>
  <c r="P3998" i="16"/>
  <c r="P3675" i="16"/>
  <c r="P3846" i="16"/>
  <c r="P1578" i="16"/>
  <c r="P4028" i="16"/>
  <c r="P4896" i="16"/>
  <c r="P4339" i="16"/>
  <c r="P4309" i="16"/>
  <c r="P4144" i="16"/>
  <c r="P3786" i="16"/>
  <c r="P3425" i="16"/>
  <c r="P2811" i="16"/>
  <c r="P2460" i="16"/>
  <c r="P1446" i="16"/>
  <c r="P847" i="16"/>
  <c r="P677" i="16"/>
  <c r="P221" i="16"/>
  <c r="P587" i="16"/>
  <c r="P1459" i="16"/>
  <c r="P3335" i="16"/>
  <c r="P1441" i="16"/>
  <c r="P2979" i="16"/>
  <c r="P795" i="16"/>
  <c r="P2501" i="16"/>
  <c r="P188" i="16"/>
  <c r="P504" i="16"/>
  <c r="P2278" i="16"/>
  <c r="P559" i="16"/>
  <c r="P3874" i="16"/>
  <c r="P2100" i="16"/>
  <c r="P3900" i="16"/>
  <c r="P2940" i="16"/>
  <c r="P927" i="16"/>
  <c r="P3688" i="16"/>
  <c r="P3795" i="16"/>
  <c r="P1214" i="16"/>
  <c r="K4059" i="16"/>
  <c r="N4059" i="16" s="1"/>
  <c r="P4753" i="16"/>
  <c r="P4818" i="16"/>
  <c r="P4834" i="16"/>
  <c r="P4606" i="16"/>
  <c r="P4739" i="16"/>
  <c r="P3105" i="16"/>
  <c r="P749" i="16"/>
  <c r="P786" i="16"/>
  <c r="P2011" i="16"/>
  <c r="P1700" i="16"/>
  <c r="P1191" i="16"/>
  <c r="P742" i="16"/>
  <c r="P652" i="16"/>
  <c r="P196" i="16"/>
  <c r="P2818" i="16"/>
  <c r="P1052" i="16"/>
  <c r="P2973" i="16"/>
  <c r="P1892" i="16"/>
  <c r="P2635" i="16"/>
  <c r="P2314" i="16"/>
  <c r="P2968" i="16"/>
  <c r="P4828" i="16"/>
  <c r="P2341" i="16"/>
  <c r="P28" i="16"/>
  <c r="P1745" i="16"/>
  <c r="P1594" i="16"/>
  <c r="P1302" i="16"/>
  <c r="P907" i="16"/>
  <c r="P2983" i="16"/>
  <c r="P979" i="16"/>
  <c r="P3202" i="16"/>
  <c r="P516" i="16"/>
  <c r="P1992" i="16"/>
  <c r="P3836" i="16"/>
  <c r="P1520" i="16"/>
  <c r="P3483" i="16"/>
  <c r="P1678" i="16"/>
  <c r="P3587" i="16"/>
  <c r="P1598" i="16"/>
  <c r="P3530" i="16"/>
  <c r="P1389" i="16"/>
  <c r="P694" i="16"/>
  <c r="P2890" i="16"/>
  <c r="P759" i="16"/>
  <c r="P2842" i="16"/>
  <c r="P1872" i="16"/>
  <c r="P4496" i="16"/>
  <c r="P4691" i="16"/>
  <c r="P4582" i="16"/>
  <c r="P4715" i="16"/>
  <c r="P4286" i="16"/>
  <c r="P1396" i="16"/>
  <c r="P538" i="16"/>
  <c r="P1184" i="16"/>
  <c r="P1671" i="16"/>
  <c r="P1390" i="16"/>
  <c r="P368" i="16"/>
  <c r="P540" i="16"/>
  <c r="P209" i="16"/>
  <c r="P3350" i="16"/>
  <c r="P94" i="16"/>
  <c r="P1792" i="16"/>
  <c r="P600" i="16"/>
  <c r="P404" i="16"/>
  <c r="P3497" i="16"/>
  <c r="P1815" i="16"/>
  <c r="K1925" i="16"/>
  <c r="N1925" i="16" s="1"/>
  <c r="P4076" i="16"/>
  <c r="P3772" i="16"/>
  <c r="P4733" i="16"/>
  <c r="P4693" i="16"/>
  <c r="P4586" i="16"/>
  <c r="P1543" i="16"/>
  <c r="P1206" i="16"/>
  <c r="P1587" i="16"/>
  <c r="P1370" i="16"/>
  <c r="P976" i="16"/>
  <c r="P776" i="16"/>
  <c r="P380" i="16"/>
  <c r="P2110" i="16"/>
  <c r="P3643" i="16"/>
  <c r="P3030" i="16"/>
  <c r="P871" i="16"/>
  <c r="P2515" i="16"/>
  <c r="P2675" i="16"/>
  <c r="P975" i="16"/>
  <c r="P2680" i="16"/>
  <c r="P1020" i="16"/>
  <c r="P2690" i="16"/>
  <c r="P2193" i="16"/>
  <c r="P3880" i="16"/>
  <c r="P1719" i="16"/>
  <c r="P3658" i="16"/>
  <c r="P1083" i="16"/>
  <c r="P3001" i="16"/>
  <c r="P4577" i="16"/>
  <c r="P4652" i="16"/>
  <c r="P4814" i="16"/>
  <c r="P3860" i="16"/>
  <c r="P2620" i="16"/>
  <c r="P3262" i="16"/>
  <c r="P3940" i="16"/>
  <c r="P3911" i="16"/>
  <c r="P1606" i="16"/>
  <c r="P1410" i="16"/>
  <c r="P1089" i="16"/>
  <c r="P1684" i="16"/>
  <c r="P1053" i="16"/>
  <c r="P703" i="16"/>
  <c r="P581" i="16"/>
  <c r="P386" i="16"/>
  <c r="P253" i="16"/>
  <c r="P435" i="16"/>
  <c r="P2584" i="16"/>
  <c r="P645" i="16"/>
  <c r="P2848" i="16"/>
  <c r="P684" i="16"/>
  <c r="P2013" i="16"/>
  <c r="P4042" i="16"/>
  <c r="P3291" i="16"/>
  <c r="P4474" i="16"/>
  <c r="P1960" i="16"/>
  <c r="P3528" i="16"/>
  <c r="P1524" i="16"/>
  <c r="P3361" i="16"/>
  <c r="P1100" i="16"/>
  <c r="K3170" i="16"/>
  <c r="N3170" i="16" s="1"/>
  <c r="P2359" i="16"/>
  <c r="P3929" i="16"/>
  <c r="P4792" i="16"/>
  <c r="P3887" i="16"/>
  <c r="P3958" i="16"/>
  <c r="P2543" i="16"/>
  <c r="P1098" i="16"/>
  <c r="P743" i="16"/>
  <c r="P1231" i="16"/>
  <c r="P315" i="16"/>
  <c r="P266" i="16"/>
  <c r="P3717" i="16"/>
  <c r="P3063" i="16"/>
  <c r="P978" i="16"/>
  <c r="P1580" i="16"/>
  <c r="K1091" i="16"/>
  <c r="N1091" i="16" s="1"/>
  <c r="P3344" i="16"/>
  <c r="P2695" i="16"/>
  <c r="P533" i="16"/>
  <c r="P825" i="16"/>
  <c r="P3256" i="16"/>
  <c r="P3859" i="16"/>
  <c r="P4179" i="16"/>
  <c r="P691" i="16"/>
  <c r="P1980" i="16"/>
  <c r="P4394" i="16"/>
  <c r="P490" i="16"/>
  <c r="N156" i="16"/>
  <c r="K155" i="16"/>
  <c r="N155" i="16" s="1"/>
  <c r="P1541" i="16"/>
  <c r="P1154" i="16"/>
  <c r="P1114" i="16"/>
  <c r="P916" i="16"/>
  <c r="P1071" i="16"/>
  <c r="P632" i="16"/>
  <c r="P187" i="16"/>
  <c r="P558" i="16"/>
  <c r="P1701" i="16"/>
  <c r="P3855" i="16"/>
  <c r="P1392" i="16"/>
  <c r="P2353" i="16"/>
  <c r="P109" i="16"/>
  <c r="P503" i="16"/>
  <c r="P349" i="16"/>
  <c r="P2001" i="16"/>
  <c r="P1722" i="16"/>
  <c r="P3390" i="16"/>
  <c r="P1285" i="16"/>
  <c r="N3095" i="16"/>
  <c r="K3094" i="16"/>
  <c r="P601" i="16"/>
  <c r="P1832" i="16"/>
  <c r="P1655" i="16"/>
  <c r="P1408" i="16"/>
  <c r="P1650" i="16"/>
  <c r="P424" i="16"/>
  <c r="P146" i="16"/>
  <c r="P450" i="16"/>
  <c r="P311" i="16"/>
  <c r="P2140" i="16"/>
  <c r="P3565" i="16"/>
  <c r="P1477" i="16"/>
  <c r="P3072" i="16"/>
  <c r="P3308" i="16"/>
  <c r="P906" i="16"/>
  <c r="P2962" i="16"/>
  <c r="P672" i="16"/>
  <c r="P2549" i="16"/>
  <c r="P2497" i="16"/>
  <c r="P3052" i="16"/>
  <c r="P1669" i="16"/>
  <c r="P2130" i="16"/>
  <c r="P4562" i="16"/>
  <c r="P3736" i="16"/>
  <c r="P3839" i="16"/>
  <c r="P4537" i="16"/>
  <c r="P765" i="16"/>
  <c r="P4022" i="16"/>
  <c r="P4066" i="16"/>
  <c r="P3274" i="16"/>
  <c r="P2228" i="16"/>
  <c r="P603" i="16"/>
  <c r="P1316" i="16"/>
  <c r="P1230" i="16"/>
  <c r="P1140" i="16"/>
  <c r="P1060" i="16"/>
  <c r="P1835" i="16"/>
  <c r="P1056" i="16"/>
  <c r="P595" i="16"/>
  <c r="P323" i="16"/>
  <c r="P3968" i="16"/>
  <c r="P3212" i="16"/>
  <c r="P1085" i="16"/>
  <c r="P3373" i="16"/>
  <c r="P1843" i="16"/>
  <c r="P3164" i="16"/>
  <c r="K229" i="16"/>
  <c r="N229" i="16" s="1"/>
  <c r="P2082" i="16"/>
  <c r="P3861" i="16"/>
  <c r="P1768" i="16"/>
  <c r="N1575" i="16"/>
  <c r="K1574" i="16"/>
  <c r="N1574" i="16" s="1"/>
  <c r="P170" i="16"/>
  <c r="P411" i="16"/>
  <c r="P178" i="16"/>
  <c r="K4198" i="16"/>
  <c r="N4198" i="16" s="1"/>
  <c r="P4509" i="16"/>
  <c r="P3955" i="16"/>
  <c r="P4431" i="16"/>
  <c r="P2771" i="16"/>
  <c r="P3166" i="16"/>
  <c r="P3529" i="16"/>
  <c r="P359" i="16"/>
  <c r="P1602" i="16"/>
  <c r="P471" i="16"/>
  <c r="K4625" i="16"/>
  <c r="N2460" i="16"/>
  <c r="K2459" i="16"/>
  <c r="N2459" i="16" s="1"/>
  <c r="P2493" i="16"/>
  <c r="K2490" i="16"/>
  <c r="P1275" i="16"/>
  <c r="P56" i="16"/>
  <c r="P463" i="16"/>
  <c r="P370" i="16"/>
  <c r="P518" i="16"/>
  <c r="P2283" i="16"/>
  <c r="P612" i="16"/>
  <c r="P3909" i="16"/>
  <c r="P3616" i="16"/>
  <c r="P1882" i="16"/>
  <c r="P3770" i="16"/>
  <c r="P4305" i="16"/>
  <c r="P4679" i="16"/>
  <c r="P1341" i="16"/>
  <c r="P4334" i="16"/>
  <c r="P4541" i="16"/>
  <c r="K4501" i="16"/>
  <c r="N4501" i="16" s="1"/>
  <c r="P4729" i="16"/>
  <c r="P4014" i="16"/>
  <c r="P2806" i="16"/>
  <c r="P3317" i="16"/>
  <c r="P1867" i="16"/>
  <c r="P1528" i="16"/>
  <c r="P399" i="16"/>
  <c r="P177" i="16"/>
  <c r="P2418" i="16"/>
  <c r="P210" i="16"/>
  <c r="P1986" i="16"/>
  <c r="P132" i="16"/>
  <c r="P1826" i="16"/>
  <c r="P2025" i="16"/>
  <c r="P2101" i="16"/>
  <c r="P3915" i="16"/>
  <c r="P2770" i="16"/>
  <c r="P1312" i="16"/>
  <c r="P2785" i="16"/>
  <c r="P2740" i="16"/>
  <c r="P2656" i="16"/>
  <c r="P3229" i="16"/>
  <c r="P1136" i="16"/>
  <c r="K4849" i="16"/>
  <c r="N4849" i="16" s="1"/>
  <c r="P4115" i="16"/>
  <c r="P4558" i="16"/>
  <c r="P2500" i="16"/>
  <c r="K2333" i="16"/>
  <c r="N2333" i="16" s="1"/>
  <c r="P736" i="16"/>
  <c r="K568" i="16"/>
  <c r="N568" i="16" s="1"/>
  <c r="P346" i="16"/>
  <c r="P3801" i="16"/>
  <c r="P1737" i="16"/>
  <c r="P1626" i="16"/>
  <c r="P167" i="16"/>
  <c r="P317" i="16"/>
  <c r="P1837" i="16"/>
  <c r="P3209" i="16"/>
  <c r="P1484" i="16"/>
  <c r="P165" i="16"/>
  <c r="P198" i="16"/>
  <c r="P2010" i="16"/>
  <c r="P97" i="16"/>
  <c r="P39" i="16"/>
  <c r="P1517" i="16"/>
  <c r="P3513" i="16"/>
  <c r="P1433" i="16"/>
  <c r="P3088" i="16"/>
  <c r="P930" i="16"/>
  <c r="P2896" i="16"/>
  <c r="P2181" i="16"/>
  <c r="P41" i="16"/>
  <c r="P2275" i="16"/>
  <c r="P4697" i="16"/>
  <c r="P278" i="16"/>
  <c r="K4813" i="16"/>
  <c r="N4813" i="16" s="1"/>
  <c r="P2051" i="16"/>
  <c r="P1296" i="16"/>
  <c r="P1111" i="16"/>
  <c r="P1129" i="16"/>
  <c r="P944" i="16"/>
  <c r="P704" i="16"/>
  <c r="K643" i="16"/>
  <c r="P1828" i="16"/>
  <c r="P3167" i="16"/>
  <c r="P1871" i="16"/>
  <c r="P3598" i="16"/>
  <c r="P3228" i="16"/>
  <c r="P2061" i="16"/>
  <c r="P3326" i="16"/>
  <c r="P2659" i="16"/>
  <c r="P3919" i="16"/>
  <c r="P4245" i="16"/>
  <c r="K4791" i="16"/>
  <c r="N4791" i="16" s="1"/>
  <c r="P1236" i="16"/>
  <c r="P143" i="16"/>
  <c r="P697" i="16"/>
  <c r="P90" i="16"/>
  <c r="P224" i="16"/>
  <c r="P2120" i="16"/>
  <c r="P72" i="16"/>
  <c r="P2019" i="16"/>
  <c r="P1561" i="16"/>
  <c r="P1695" i="16"/>
  <c r="P2457" i="16"/>
  <c r="P2967" i="16"/>
  <c r="P1510" i="16"/>
  <c r="P3659" i="16"/>
  <c r="P1534" i="16"/>
  <c r="P3025" i="16"/>
  <c r="P3134" i="16"/>
  <c r="P3200" i="16"/>
  <c r="P2910" i="16"/>
  <c r="P1297" i="16"/>
  <c r="P3101" i="16"/>
  <c r="P4411" i="16"/>
  <c r="P3496" i="16"/>
  <c r="N3849" i="16"/>
  <c r="K3848" i="16"/>
  <c r="N3848" i="16" s="1"/>
  <c r="P4612" i="16"/>
  <c r="P4775" i="16"/>
  <c r="P4419" i="16"/>
  <c r="P4211" i="16"/>
  <c r="P3461" i="16"/>
  <c r="P4731" i="16"/>
  <c r="P2416" i="16"/>
  <c r="P2340" i="16"/>
  <c r="P2692" i="16"/>
  <c r="P1532" i="16"/>
  <c r="P1659" i="16"/>
  <c r="P646" i="16"/>
  <c r="K2352" i="16"/>
  <c r="N2352" i="16" s="1"/>
  <c r="P1590" i="16"/>
  <c r="P3389" i="16"/>
  <c r="P1660" i="16"/>
  <c r="P3418" i="16"/>
  <c r="P1704" i="16"/>
  <c r="P1931" i="16"/>
  <c r="P4173" i="16"/>
  <c r="P4161" i="16"/>
  <c r="P2834" i="16"/>
  <c r="P2071" i="16"/>
  <c r="N1691" i="16"/>
  <c r="P1585" i="16"/>
  <c r="P1144" i="16"/>
  <c r="K144" i="16"/>
  <c r="N144" i="16" s="1"/>
  <c r="P4279" i="16"/>
  <c r="P1367" i="16"/>
  <c r="P1340" i="16"/>
  <c r="P208" i="16"/>
  <c r="P2192" i="16"/>
  <c r="P3810" i="16"/>
  <c r="P1717" i="16"/>
  <c r="P3302" i="16"/>
  <c r="P1487" i="16"/>
  <c r="P3122" i="16"/>
  <c r="P3590" i="16"/>
  <c r="P3407" i="16"/>
  <c r="P2124" i="16"/>
  <c r="P3346" i="16"/>
  <c r="P408" i="16"/>
  <c r="P584" i="16"/>
  <c r="P2123" i="16"/>
  <c r="P4270" i="16"/>
  <c r="P1673" i="16"/>
  <c r="P284" i="16"/>
  <c r="P232" i="16"/>
  <c r="P1047" i="16"/>
  <c r="P219" i="16"/>
  <c r="P166" i="16"/>
  <c r="P1388" i="16"/>
  <c r="P1857" i="16"/>
  <c r="P3823" i="16"/>
  <c r="P4113" i="16"/>
  <c r="P4626" i="16"/>
  <c r="P1607" i="16"/>
  <c r="P3479" i="16"/>
  <c r="P1412" i="16"/>
  <c r="P1007" i="16"/>
  <c r="P2755" i="16"/>
  <c r="P149" i="16"/>
  <c r="P2383" i="16"/>
  <c r="P989" i="16"/>
  <c r="P2861" i="16"/>
  <c r="N3770" i="16"/>
  <c r="K3769" i="16"/>
  <c r="N3769" i="16" s="1"/>
  <c r="P3311" i="16"/>
  <c r="P4683" i="16"/>
  <c r="P3046" i="16"/>
  <c r="P1131" i="16"/>
  <c r="P1074" i="16"/>
  <c r="P45" i="16"/>
  <c r="P807" i="16"/>
  <c r="P2821" i="16"/>
  <c r="N4115" i="16"/>
  <c r="K4090" i="16"/>
  <c r="P3153" i="16"/>
  <c r="P2034" i="16"/>
  <c r="P1351" i="16"/>
  <c r="P352" i="16"/>
  <c r="P1207" i="16"/>
  <c r="P718" i="16"/>
  <c r="P599" i="16"/>
  <c r="P1460" i="16"/>
  <c r="P3244" i="16"/>
  <c r="P1080" i="16"/>
  <c r="P3015" i="16"/>
  <c r="P489" i="16"/>
  <c r="P391" i="16"/>
  <c r="P2078" i="16"/>
  <c r="P3831" i="16"/>
  <c r="P1698" i="16"/>
  <c r="P1703" i="16"/>
  <c r="P3623" i="16"/>
  <c r="P2629" i="16"/>
  <c r="P1209" i="16"/>
  <c r="P2698" i="16"/>
  <c r="P1041" i="16"/>
  <c r="P2830" i="16"/>
  <c r="P1766" i="16"/>
  <c r="P4681" i="16"/>
  <c r="P4853" i="16"/>
  <c r="P1932" i="16"/>
  <c r="P4361" i="16"/>
  <c r="P4583" i="16"/>
  <c r="P3294" i="16"/>
  <c r="P1907" i="16"/>
  <c r="P2516" i="16"/>
  <c r="P1466" i="16"/>
  <c r="P1428" i="16"/>
  <c r="P721" i="16"/>
  <c r="P252" i="16"/>
  <c r="P281" i="16"/>
  <c r="P2169" i="16"/>
  <c r="P3696" i="16"/>
  <c r="P4306" i="16"/>
  <c r="P4552" i="16"/>
  <c r="P3729" i="16"/>
  <c r="P3838" i="16"/>
  <c r="P4519" i="16"/>
  <c r="K1474" i="16"/>
  <c r="N1474" i="16" s="1"/>
  <c r="P763" i="16"/>
  <c r="P787" i="16"/>
  <c r="P1064" i="16"/>
  <c r="P439" i="16"/>
  <c r="P55" i="16"/>
  <c r="P2009" i="16"/>
  <c r="P3782" i="16"/>
  <c r="P1842" i="16"/>
  <c r="P3374" i="16"/>
  <c r="P1012" i="16"/>
  <c r="P2920" i="16"/>
  <c r="P1362" i="16"/>
  <c r="P3104" i="16"/>
  <c r="P1371" i="16"/>
  <c r="P3119" i="16"/>
  <c r="P3129" i="16"/>
  <c r="P639" i="16"/>
  <c r="P2195" i="16"/>
  <c r="P468" i="16"/>
  <c r="P2035" i="16"/>
  <c r="P3794" i="16"/>
  <c r="P1918" i="16"/>
  <c r="P4451" i="16"/>
  <c r="P4572" i="16"/>
  <c r="P2395" i="16"/>
  <c r="P4026" i="16"/>
  <c r="P4497" i="16"/>
  <c r="P3617" i="16"/>
  <c r="P1969" i="16"/>
  <c r="P2751" i="16"/>
  <c r="P1656" i="16"/>
  <c r="N1626" i="16"/>
  <c r="P1399" i="16"/>
  <c r="P461" i="16"/>
  <c r="P243" i="16"/>
  <c r="P2869" i="16"/>
  <c r="P610" i="16"/>
  <c r="P3557" i="16"/>
  <c r="P160" i="16"/>
  <c r="P2451" i="16"/>
  <c r="P730" i="16"/>
  <c r="P2137" i="16"/>
  <c r="P4556" i="16"/>
  <c r="P3533" i="16"/>
  <c r="K1852" i="16"/>
  <c r="N1852" i="16" s="1"/>
  <c r="P4447" i="16"/>
  <c r="P4027" i="16"/>
  <c r="P2144" i="16"/>
  <c r="P812" i="16"/>
  <c r="P107" i="16"/>
  <c r="P1546" i="16"/>
  <c r="P2190" i="16"/>
  <c r="P3685" i="16"/>
  <c r="N1682" i="16"/>
  <c r="P1808" i="16"/>
  <c r="P1375" i="16"/>
  <c r="P1043" i="16"/>
  <c r="K642" i="16"/>
  <c r="N642" i="16" s="1"/>
  <c r="P679" i="16"/>
  <c r="P99" i="16"/>
  <c r="P567" i="16"/>
  <c r="P2551" i="16"/>
  <c r="P3450" i="16"/>
  <c r="P3143" i="16"/>
  <c r="P716" i="16"/>
  <c r="P2853" i="16"/>
  <c r="P184" i="16"/>
  <c r="P2883" i="16"/>
  <c r="P2070" i="16"/>
  <c r="P417" i="16"/>
  <c r="P2067" i="16"/>
  <c r="P3764" i="16"/>
  <c r="K3388" i="16"/>
  <c r="N3388" i="16" s="1"/>
  <c r="P1531" i="16"/>
  <c r="N1475" i="16"/>
  <c r="P1264" i="16"/>
  <c r="P1249" i="16"/>
  <c r="P1294" i="16"/>
  <c r="P1040" i="16"/>
  <c r="N896" i="16"/>
  <c r="P80" i="16"/>
  <c r="N42" i="16"/>
  <c r="P2454" i="16"/>
  <c r="P720" i="16"/>
  <c r="P2557" i="16"/>
  <c r="P3738" i="16"/>
  <c r="P2158" i="16"/>
  <c r="P3619" i="16"/>
  <c r="P1525" i="16"/>
  <c r="P3540" i="16"/>
  <c r="P1344" i="16"/>
  <c r="P3393" i="16"/>
  <c r="P933" i="16"/>
  <c r="P3114" i="16"/>
  <c r="P294" i="16"/>
  <c r="P2156" i="16"/>
  <c r="P3863" i="16"/>
  <c r="P2596" i="16"/>
  <c r="P3898" i="16"/>
  <c r="P515" i="16"/>
  <c r="P3784" i="16"/>
  <c r="P4505" i="16"/>
  <c r="P3926" i="16"/>
  <c r="P4229" i="16"/>
  <c r="P4546" i="16"/>
  <c r="P4458" i="16"/>
  <c r="P3156" i="16"/>
  <c r="P573" i="16"/>
  <c r="P1726" i="16"/>
  <c r="P940" i="16"/>
  <c r="P761" i="16"/>
  <c r="P496" i="16"/>
  <c r="P1906" i="16"/>
  <c r="P3990" i="16"/>
  <c r="P4357" i="16"/>
  <c r="P4133" i="16"/>
  <c r="P4628" i="16"/>
  <c r="P1461" i="16"/>
  <c r="P1326" i="16"/>
  <c r="P1218" i="16"/>
  <c r="P838" i="16"/>
  <c r="P754" i="16"/>
  <c r="P1794" i="16"/>
  <c r="P1479" i="16"/>
  <c r="P756" i="16"/>
  <c r="P40" i="16"/>
  <c r="P560" i="16"/>
  <c r="P2442" i="16"/>
  <c r="P4500" i="16"/>
  <c r="P4131" i="16"/>
  <c r="P4328" i="16"/>
  <c r="P4470" i="16"/>
  <c r="P407" i="16"/>
  <c r="P2512" i="16"/>
  <c r="P3992" i="16"/>
  <c r="P1957" i="16"/>
  <c r="P4507" i="16"/>
  <c r="P3534" i="16"/>
  <c r="P4396" i="16"/>
  <c r="P254" i="16"/>
  <c r="P4002" i="16"/>
  <c r="P4804" i="16"/>
  <c r="P723" i="16"/>
  <c r="P996" i="16"/>
  <c r="P4805" i="16"/>
  <c r="K2008" i="16"/>
  <c r="N2008" i="16" s="1"/>
  <c r="K4781" i="16"/>
  <c r="N4781" i="16" s="1"/>
  <c r="N3450" i="16"/>
  <c r="K3449" i="16"/>
  <c r="K2066" i="16"/>
  <c r="N2066" i="16" s="1"/>
  <c r="N45" i="16"/>
  <c r="N735" i="16"/>
  <c r="K4416" i="16"/>
  <c r="P2254" i="16"/>
  <c r="K4703" i="16"/>
  <c r="P4648" i="16"/>
  <c r="P4885" i="16"/>
  <c r="K4675" i="16"/>
  <c r="N4675" i="16" s="1"/>
  <c r="P4340" i="16"/>
  <c r="K3712" i="16"/>
  <c r="N3712" i="16" s="1"/>
  <c r="P3183" i="16"/>
  <c r="P3436" i="16"/>
  <c r="P3175" i="16"/>
  <c r="P2801" i="16"/>
  <c r="P3019" i="16"/>
  <c r="P2670" i="16"/>
  <c r="P2757" i="16"/>
  <c r="P2153" i="16"/>
  <c r="P4153" i="16"/>
  <c r="P4310" i="16"/>
  <c r="P3820" i="16"/>
  <c r="P3392" i="16"/>
  <c r="P3168" i="16"/>
  <c r="P2185" i="16"/>
  <c r="P1749" i="16"/>
  <c r="P1117" i="16"/>
  <c r="P656" i="16"/>
  <c r="P17" i="16"/>
  <c r="P265" i="16"/>
  <c r="P1967" i="16"/>
  <c r="P3796" i="16"/>
  <c r="P1321" i="16"/>
  <c r="P3630" i="16"/>
  <c r="P1814" i="16"/>
  <c r="P2764" i="16"/>
  <c r="P1061" i="16"/>
  <c r="P2867" i="16"/>
  <c r="P361" i="16"/>
  <c r="P3700" i="16"/>
  <c r="P1073" i="16"/>
  <c r="P4545" i="16"/>
  <c r="P1124" i="16"/>
  <c r="P1220" i="16"/>
  <c r="P4147" i="16"/>
  <c r="N4250" i="16"/>
  <c r="K4249" i="16"/>
  <c r="N4249" i="16" s="1"/>
  <c r="P3812" i="16"/>
  <c r="P798" i="16"/>
  <c r="P4322" i="16"/>
  <c r="P4591" i="16"/>
  <c r="P2948" i="16"/>
  <c r="P2448" i="16"/>
  <c r="P2503" i="16"/>
  <c r="P1440" i="16"/>
  <c r="P1186" i="16"/>
  <c r="P1689" i="16"/>
  <c r="P1313" i="16"/>
  <c r="P2961" i="16"/>
  <c r="P204" i="16"/>
  <c r="P2200" i="16"/>
  <c r="P1841" i="16"/>
  <c r="P1886" i="16"/>
  <c r="P4119" i="16"/>
  <c r="P1345" i="16"/>
  <c r="P1734" i="16"/>
  <c r="P4389" i="16"/>
  <c r="P4574" i="16"/>
  <c r="P4906" i="16"/>
  <c r="P3946" i="16"/>
  <c r="P2604" i="16"/>
  <c r="P2122" i="16"/>
  <c r="P1783" i="16"/>
  <c r="P1550" i="16"/>
  <c r="P1162" i="16"/>
  <c r="P758" i="16"/>
  <c r="P695" i="16"/>
  <c r="P473" i="16"/>
  <c r="P108" i="16"/>
  <c r="P1754" i="16"/>
  <c r="P1499" i="16"/>
  <c r="P3353" i="16"/>
  <c r="P962" i="16"/>
  <c r="P2668" i="16"/>
  <c r="P1029" i="16"/>
  <c r="P1804" i="16"/>
  <c r="P465" i="16"/>
  <c r="P2704" i="16"/>
  <c r="P2088" i="16"/>
  <c r="P425" i="16"/>
  <c r="P4047" i="16"/>
  <c r="P1137" i="16"/>
  <c r="N3551" i="16"/>
  <c r="K3549" i="16"/>
  <c r="N3549" i="16" s="1"/>
  <c r="P1430" i="16"/>
  <c r="P1803" i="16"/>
  <c r="P3189" i="16"/>
  <c r="P1633" i="16"/>
  <c r="P4175" i="16"/>
  <c r="P4533" i="16"/>
  <c r="P4311" i="16"/>
  <c r="P3221" i="16"/>
  <c r="P3082" i="16"/>
  <c r="P2885" i="16"/>
  <c r="P830" i="16"/>
  <c r="P169" i="16"/>
  <c r="P1526" i="16"/>
  <c r="P1271" i="16"/>
  <c r="P1352" i="16"/>
  <c r="P1394" i="16"/>
  <c r="P546" i="16"/>
  <c r="P478" i="16"/>
  <c r="P582" i="16"/>
  <c r="P273" i="16"/>
  <c r="P3385" i="16"/>
  <c r="P3081" i="16"/>
  <c r="P915" i="16"/>
  <c r="P2303" i="16"/>
  <c r="P2038" i="16"/>
  <c r="P3161" i="16"/>
  <c r="P2393" i="16"/>
  <c r="P4878" i="16"/>
  <c r="P3681" i="16"/>
  <c r="P4287" i="16"/>
  <c r="P4719" i="16"/>
  <c r="P4634" i="16"/>
  <c r="P3956" i="16"/>
  <c r="P4055" i="16"/>
  <c r="P4280" i="16"/>
  <c r="P2279" i="16"/>
  <c r="P2060" i="16"/>
  <c r="P1334" i="16"/>
  <c r="P841" i="16"/>
  <c r="P82" i="16"/>
  <c r="P350" i="16"/>
  <c r="P310" i="16"/>
  <c r="P2518" i="16"/>
  <c r="P4208" i="16"/>
  <c r="P3563" i="16"/>
  <c r="P1330" i="16"/>
  <c r="P3641" i="16"/>
  <c r="P1646" i="16"/>
  <c r="P3305" i="16"/>
  <c r="P1675" i="16"/>
  <c r="P3323" i="16"/>
  <c r="P1456" i="16"/>
  <c r="P2719" i="16"/>
  <c r="P666" i="16"/>
  <c r="P2210" i="16"/>
  <c r="P506" i="16"/>
  <c r="P2178" i="16"/>
  <c r="P426" i="16"/>
  <c r="P2539" i="16"/>
  <c r="P4529" i="16"/>
  <c r="P4898" i="16"/>
  <c r="P4566" i="16"/>
  <c r="P3691" i="16"/>
  <c r="P3194" i="16"/>
  <c r="P3936" i="16"/>
  <c r="P4623" i="16"/>
  <c r="P3544" i="16"/>
  <c r="P1753" i="16"/>
  <c r="P1473" i="16"/>
  <c r="P647" i="16"/>
  <c r="P1107" i="16"/>
  <c r="P1715" i="16"/>
  <c r="K1101" i="16"/>
  <c r="N1101" i="16" s="1"/>
  <c r="P1243" i="16"/>
  <c r="P1568" i="16"/>
  <c r="P748" i="16"/>
  <c r="P836" i="16"/>
  <c r="P388" i="16"/>
  <c r="P235" i="16"/>
  <c r="P1132" i="16"/>
  <c r="P986" i="16"/>
  <c r="P2974" i="16"/>
  <c r="P711" i="16"/>
  <c r="P3214" i="16"/>
  <c r="P2833" i="16"/>
  <c r="P46" i="16"/>
  <c r="P2446" i="16"/>
  <c r="P755" i="16"/>
  <c r="P2439" i="16"/>
  <c r="P766" i="16"/>
  <c r="P2477" i="16"/>
  <c r="P2175" i="16"/>
  <c r="P4666" i="16"/>
  <c r="P3573" i="16"/>
  <c r="P4223" i="16"/>
  <c r="P1718" i="16"/>
  <c r="P157" i="16"/>
  <c r="P2111" i="16"/>
  <c r="P3902" i="16"/>
  <c r="P4786" i="16"/>
  <c r="P1567" i="16"/>
  <c r="P734" i="16"/>
  <c r="P3151" i="16"/>
  <c r="P844" i="16"/>
  <c r="P782" i="16"/>
  <c r="P614" i="16"/>
  <c r="P1337" i="16"/>
  <c r="P520" i="16"/>
  <c r="P258" i="16"/>
  <c r="P2334" i="16"/>
  <c r="P4660" i="16"/>
  <c r="P3832" i="16"/>
  <c r="P3678" i="16"/>
  <c r="P3453" i="16"/>
  <c r="P1223" i="16"/>
  <c r="P2746" i="16"/>
  <c r="P3673" i="16"/>
  <c r="P4592" i="16"/>
  <c r="P4464" i="16"/>
  <c r="P3542" i="16"/>
  <c r="P4782" i="16"/>
  <c r="P2937" i="16"/>
  <c r="P2608" i="16"/>
  <c r="P4418" i="16"/>
  <c r="P2455" i="16"/>
  <c r="P300" i="16"/>
  <c r="P1634" i="16"/>
  <c r="P1851" i="16"/>
  <c r="P481" i="16"/>
  <c r="P521" i="16"/>
  <c r="P53" i="16"/>
  <c r="P116" i="16"/>
  <c r="P1934" i="16"/>
  <c r="P181" i="16"/>
  <c r="P1961" i="16"/>
  <c r="P3487" i="16"/>
  <c r="P1181" i="16"/>
  <c r="P3576" i="16"/>
  <c r="P837" i="16"/>
  <c r="P2953" i="16"/>
  <c r="P3241" i="16"/>
  <c r="P526" i="16"/>
  <c r="P2085" i="16"/>
  <c r="P1975" i="16"/>
  <c r="P3538" i="16"/>
  <c r="P1323" i="16"/>
  <c r="P4397" i="16"/>
  <c r="P1481" i="16"/>
  <c r="P1985" i="16"/>
  <c r="P1467" i="16"/>
  <c r="P1809" i="16"/>
  <c r="P1165" i="16"/>
  <c r="P1434" i="16"/>
  <c r="N1026" i="16"/>
  <c r="P122" i="16"/>
  <c r="P982" i="16"/>
  <c r="P2662" i="16"/>
  <c r="P2374" i="16"/>
  <c r="P4107" i="16"/>
  <c r="P2039" i="16"/>
  <c r="P37" i="16"/>
  <c r="P2187" i="16"/>
  <c r="P1539" i="16"/>
  <c r="P1373" i="16"/>
  <c r="P92" i="16"/>
  <c r="P2458" i="16"/>
  <c r="P2166" i="16"/>
  <c r="P502" i="16"/>
  <c r="P2462" i="16"/>
  <c r="P486" i="16"/>
  <c r="P2345" i="16"/>
  <c r="P4452" i="16"/>
  <c r="P2092" i="16"/>
  <c r="P2371" i="16"/>
  <c r="P4000" i="16"/>
  <c r="P3230" i="16"/>
  <c r="P1735" i="16"/>
  <c r="P1840" i="16"/>
  <c r="P3645" i="16"/>
  <c r="P3417" i="16"/>
  <c r="P712" i="16"/>
  <c r="P2300" i="16"/>
  <c r="P4346" i="16"/>
  <c r="P3663" i="16"/>
  <c r="P4110" i="16"/>
  <c r="P4049" i="16"/>
  <c r="N4777" i="16"/>
  <c r="K4776" i="16"/>
  <c r="N4776" i="16" s="1"/>
  <c r="P593" i="16"/>
  <c r="P548" i="16"/>
  <c r="N2412" i="16"/>
  <c r="K2411" i="16"/>
  <c r="N2411" i="16" s="1"/>
  <c r="P1917" i="16"/>
  <c r="P2062" i="16"/>
  <c r="P4232" i="16"/>
  <c r="P4495" i="16"/>
  <c r="P444" i="16"/>
  <c r="P4299" i="16"/>
  <c r="P4417" i="16"/>
  <c r="P4384" i="16"/>
  <c r="K3668" i="16"/>
  <c r="P2419" i="16"/>
  <c r="P1455" i="16"/>
  <c r="P613" i="16"/>
  <c r="P891" i="16"/>
  <c r="P4605" i="16"/>
  <c r="P1938" i="16"/>
  <c r="P4567" i="16"/>
  <c r="P4584" i="16"/>
  <c r="K1320" i="16"/>
  <c r="N1320" i="16" s="1"/>
  <c r="K2267" i="16"/>
  <c r="N2267" i="16" s="1"/>
  <c r="P4273" i="16"/>
  <c r="K4272" i="16"/>
  <c r="N4272" i="16" s="1"/>
  <c r="N17" i="16"/>
  <c r="N3221" i="16"/>
  <c r="K3220" i="16"/>
  <c r="P3789" i="16"/>
  <c r="P1581" i="16"/>
  <c r="P1116" i="16"/>
  <c r="P1339" i="16"/>
  <c r="P575" i="16"/>
  <c r="P2084" i="16"/>
  <c r="P2836" i="16"/>
  <c r="P744" i="16"/>
  <c r="P2914" i="16"/>
  <c r="P2929" i="16"/>
  <c r="P129" i="16"/>
  <c r="P2327" i="16"/>
  <c r="P3996" i="16"/>
  <c r="P1463" i="16"/>
  <c r="P3188" i="16"/>
  <c r="P1415" i="16"/>
  <c r="P4868" i="16"/>
  <c r="P1349" i="16"/>
  <c r="P1177" i="16"/>
  <c r="P1000" i="16"/>
  <c r="N713" i="16"/>
  <c r="P236" i="16"/>
  <c r="P553" i="16"/>
  <c r="N500" i="16"/>
  <c r="N1055" i="16"/>
  <c r="K1054" i="16"/>
  <c r="N1054" i="16" s="1"/>
  <c r="P995" i="16"/>
  <c r="K4665" i="16"/>
  <c r="P2151" i="16"/>
  <c r="P259" i="16"/>
  <c r="P1870" i="16"/>
  <c r="P660" i="16"/>
  <c r="P2277" i="16"/>
  <c r="P4225" i="16"/>
  <c r="P2761" i="16"/>
  <c r="P2976" i="16"/>
  <c r="P4647" i="16"/>
  <c r="P287" i="16"/>
  <c r="P2380" i="16"/>
  <c r="P3386" i="16"/>
  <c r="P1034" i="16"/>
  <c r="P1017" i="16"/>
  <c r="P622" i="16"/>
  <c r="P514" i="16"/>
  <c r="P2849" i="16"/>
  <c r="P2725" i="16"/>
  <c r="P313" i="16"/>
  <c r="P1912" i="16"/>
  <c r="P3787" i="16"/>
  <c r="P1785" i="16"/>
  <c r="P2059" i="16"/>
  <c r="P271" i="16"/>
  <c r="P2064" i="16"/>
  <c r="P280" i="16"/>
  <c r="P2128" i="16"/>
  <c r="P3853" i="16"/>
  <c r="P1784" i="16"/>
  <c r="P1721" i="16"/>
  <c r="P3283" i="16"/>
  <c r="P1169" i="16"/>
  <c r="P2434" i="16"/>
  <c r="P4542" i="16"/>
  <c r="P4459" i="16"/>
  <c r="P3872" i="16"/>
  <c r="P4265" i="16"/>
  <c r="P4695" i="16"/>
  <c r="P3401" i="16"/>
  <c r="P4227" i="16"/>
  <c r="P482" i="16"/>
  <c r="P4239" i="16"/>
  <c r="P4682" i="16"/>
  <c r="P780" i="16"/>
  <c r="P4765" i="16"/>
  <c r="P2201" i="16"/>
  <c r="P1947" i="16"/>
  <c r="P3499" i="16"/>
  <c r="P4201" i="16"/>
  <c r="P4824" i="16"/>
  <c r="P4378" i="16"/>
  <c r="N1659" i="16"/>
  <c r="P1310" i="16"/>
  <c r="P1219" i="16"/>
  <c r="N1241" i="16"/>
  <c r="P919" i="16"/>
  <c r="P193" i="16"/>
  <c r="K1372" i="16"/>
  <c r="N1372" i="16" s="1"/>
  <c r="P161" i="16"/>
  <c r="P3991" i="16"/>
  <c r="P3792" i="16"/>
  <c r="P3414" i="16"/>
  <c r="P2286" i="16"/>
  <c r="P1641" i="16"/>
  <c r="P1518" i="16"/>
  <c r="P1523" i="16"/>
  <c r="K1522" i="16"/>
  <c r="N1522" i="16" s="1"/>
  <c r="P1035" i="16"/>
  <c r="P863" i="16"/>
  <c r="P335" i="16"/>
  <c r="P597" i="16"/>
  <c r="P2436" i="16"/>
  <c r="P200" i="16"/>
  <c r="P1976" i="16"/>
  <c r="P3644" i="16"/>
  <c r="P2015" i="16"/>
  <c r="P212" i="16"/>
  <c r="P2050" i="16"/>
  <c r="P241" i="16"/>
  <c r="P2055" i="16"/>
  <c r="P903" i="16"/>
  <c r="P1860" i="16"/>
  <c r="P3649" i="16"/>
  <c r="P3100" i="16"/>
  <c r="P717" i="16"/>
  <c r="P2686" i="16"/>
  <c r="P190" i="16"/>
  <c r="P2405" i="16"/>
  <c r="P3003" i="16"/>
  <c r="P4735" i="16"/>
  <c r="P48" i="16"/>
  <c r="P4071" i="16"/>
  <c r="K4392" i="16"/>
  <c r="N4392" i="16" s="1"/>
  <c r="P4801" i="16"/>
  <c r="P3835" i="16"/>
  <c r="P4530" i="16"/>
  <c r="P4234" i="16"/>
  <c r="P3830" i="16"/>
  <c r="P1727" i="16"/>
  <c r="P2364" i="16"/>
  <c r="P709" i="16"/>
  <c r="P1952" i="16"/>
  <c r="P4312" i="16"/>
  <c r="P3526" i="16"/>
  <c r="P839" i="16"/>
  <c r="P2881" i="16"/>
  <c r="P339" i="16"/>
  <c r="P892" i="16"/>
  <c r="P2905" i="16"/>
  <c r="P623" i="16"/>
  <c r="P2581" i="16"/>
  <c r="P2102" i="16"/>
  <c r="P3684" i="16"/>
  <c r="P1407" i="16"/>
  <c r="P2800" i="16"/>
  <c r="P1332" i="16"/>
  <c r="P1289" i="16"/>
  <c r="P2766" i="16"/>
  <c r="P4489" i="16"/>
  <c r="P387" i="16"/>
  <c r="P3564" i="16"/>
  <c r="P4294" i="16"/>
  <c r="P4171" i="16"/>
  <c r="P4635" i="16"/>
  <c r="N4808" i="16"/>
  <c r="B22" i="2"/>
  <c r="B23" i="2" s="1"/>
  <c r="B24" i="2" s="1"/>
  <c r="F15" i="2" l="1"/>
  <c r="N4913" i="16" s="1"/>
  <c r="I15" i="2"/>
  <c r="H15" i="2"/>
  <c r="N4703" i="16"/>
  <c r="N4187" i="16"/>
  <c r="K4185" i="16"/>
  <c r="K3868" i="16"/>
  <c r="N3868" i="16" s="1"/>
  <c r="N3870" i="16"/>
  <c r="K4880" i="16"/>
  <c r="N4880" i="16" s="1"/>
  <c r="N4881" i="16"/>
  <c r="N4416" i="16"/>
  <c r="K4414" i="16"/>
  <c r="N4414" i="16" s="1"/>
  <c r="K641" i="16"/>
  <c r="N641" i="16" s="1"/>
  <c r="N643" i="16"/>
  <c r="N4625" i="16"/>
  <c r="K4624" i="16"/>
  <c r="N4624" i="16" s="1"/>
  <c r="K4588" i="16"/>
  <c r="N4588" i="16" s="1"/>
  <c r="N4589" i="16"/>
  <c r="N3778" i="16"/>
  <c r="K3776" i="16"/>
  <c r="N3776" i="16" s="1"/>
  <c r="K4902" i="16"/>
  <c r="N4902" i="16" s="1"/>
  <c r="N4903" i="16"/>
  <c r="K4664" i="16"/>
  <c r="N4664" i="16" s="1"/>
  <c r="N4665" i="16"/>
  <c r="K3365" i="16"/>
  <c r="N3365" i="16" s="1"/>
  <c r="N3367" i="16"/>
  <c r="N4260" i="16"/>
  <c r="K4258" i="16"/>
  <c r="N4258" i="16" s="1"/>
  <c r="K4858" i="16"/>
  <c r="N4858" i="16" s="1"/>
  <c r="N4859" i="16"/>
  <c r="K3169" i="16"/>
  <c r="N3169" i="16" s="1"/>
  <c r="N3171" i="16"/>
  <c r="K4484" i="16"/>
  <c r="K3447" i="16"/>
  <c r="N3447" i="16" s="1"/>
  <c r="N3449" i="16"/>
  <c r="K4891" i="16"/>
  <c r="N4891" i="16" s="1"/>
  <c r="N4892" i="16"/>
  <c r="K3465" i="16"/>
  <c r="N3465" i="16" s="1"/>
  <c r="K4702" i="16"/>
  <c r="N4704" i="16"/>
  <c r="K3750" i="16"/>
  <c r="N3750" i="16" s="1"/>
  <c r="N3752" i="16"/>
  <c r="N22" i="16"/>
  <c r="K21" i="16"/>
  <c r="N4764" i="16"/>
  <c r="K4763" i="16"/>
  <c r="N3906" i="16"/>
  <c r="K3904" i="16"/>
  <c r="N3904" i="16" s="1"/>
  <c r="K3092" i="16"/>
  <c r="N3092" i="16" s="1"/>
  <c r="N3094" i="16"/>
  <c r="N2368" i="16"/>
  <c r="K2366" i="16"/>
  <c r="N2366" i="16" s="1"/>
  <c r="K1118" i="16"/>
  <c r="N1118" i="16" s="1"/>
  <c r="N1120" i="16"/>
  <c r="K4058" i="16"/>
  <c r="N4058" i="16" s="1"/>
  <c r="N4060" i="16"/>
  <c r="K4184" i="16"/>
  <c r="N4184" i="16" s="1"/>
  <c r="K3218" i="16"/>
  <c r="N3218" i="16" s="1"/>
  <c r="N3220" i="16"/>
  <c r="K4088" i="16"/>
  <c r="N4088" i="16" s="1"/>
  <c r="N4090" i="16"/>
  <c r="K4089" i="16"/>
  <c r="N4091" i="16"/>
  <c r="N3468" i="16"/>
  <c r="K3466" i="16"/>
  <c r="K2491" i="16"/>
  <c r="K2488" i="16"/>
  <c r="N2488" i="16" s="1"/>
  <c r="N2490" i="16"/>
  <c r="K4010" i="16"/>
  <c r="N4010" i="16" s="1"/>
  <c r="N4012" i="16"/>
  <c r="N4352" i="16"/>
  <c r="K4350" i="16"/>
  <c r="N4350" i="16" s="1"/>
  <c r="K3279" i="16"/>
  <c r="N3279" i="16" s="1"/>
  <c r="N3281" i="16"/>
  <c r="K3666" i="16"/>
  <c r="N3666" i="16" s="1"/>
  <c r="N3668" i="16"/>
  <c r="E21" i="2"/>
  <c r="F21" i="2" s="1"/>
  <c r="F20" i="2" s="1"/>
  <c r="K4762" i="16" l="1"/>
  <c r="N4763" i="16"/>
  <c r="K4483" i="16"/>
  <c r="N4483" i="16" s="1"/>
  <c r="N4484" i="16"/>
  <c r="N21" i="16"/>
  <c r="K19" i="16"/>
  <c r="K2489" i="16"/>
  <c r="N2491" i="16"/>
  <c r="N3466" i="16"/>
  <c r="K3464" i="16"/>
  <c r="N3464" i="16" s="1"/>
  <c r="N4185" i="16"/>
  <c r="K4183" i="16"/>
  <c r="N4183" i="16" s="1"/>
  <c r="K4087" i="16"/>
  <c r="N4087" i="16" s="1"/>
  <c r="N4089" i="16"/>
  <c r="H17" i="2"/>
  <c r="N4702" i="16"/>
  <c r="D19" i="2"/>
  <c r="K20" i="16" l="1"/>
  <c r="N2489" i="16"/>
  <c r="K4910" i="16"/>
  <c r="N19" i="16"/>
  <c r="K4914" i="16"/>
  <c r="O4914" i="16" s="1"/>
  <c r="N7" i="16" s="1"/>
  <c r="N4762" i="16"/>
  <c r="B25" i="2"/>
  <c r="K4915" i="16" l="1"/>
  <c r="K4916" i="16" s="1"/>
  <c r="K4913" i="16"/>
  <c r="O4913" i="16" s="1"/>
  <c r="N6" i="16" s="1"/>
  <c r="N20" i="16"/>
  <c r="F19" i="2"/>
  <c r="K4917" i="16" l="1"/>
  <c r="K4918" i="16" s="1"/>
  <c r="K4912" i="16"/>
  <c r="O4912" i="16" l="1"/>
  <c r="N5" i="16" s="1"/>
  <c r="F24" i="2"/>
  <c r="F25" i="2" s="1"/>
  <c r="N4915" i="16"/>
  <c r="G24" i="2"/>
  <c r="N4916" i="16" l="1"/>
  <c r="O4915" i="16"/>
  <c r="D25" i="2"/>
  <c r="N4917" i="16" l="1"/>
  <c r="O4916" i="16"/>
  <c r="N4918" i="16" l="1"/>
  <c r="O4918" i="16" s="1"/>
  <c r="O4917" i="16"/>
</calcChain>
</file>

<file path=xl/sharedStrings.xml><?xml version="1.0" encoding="utf-8"?>
<sst xmlns="http://schemas.openxmlformats.org/spreadsheetml/2006/main" count="55355" uniqueCount="10755">
  <si>
    <t>Приложение № 6</t>
  </si>
  <si>
    <t>Утверждено приказом № 421 от 4 августа 2020 г. Минстроя РФ</t>
  </si>
  <si>
    <t>Заказчик</t>
  </si>
  <si>
    <t>(наименование организации)</t>
  </si>
  <si>
    <t>(ссылка на документ об утверждении)</t>
  </si>
  <si>
    <t>(наименование стройки)</t>
  </si>
  <si>
    <t>№ п/п</t>
  </si>
  <si>
    <t>Обоснование</t>
  </si>
  <si>
    <t>Наименование глав, объектов капитального строительства, работ и затрат</t>
  </si>
  <si>
    <t>Сметная стоимость, тыс. руб.</t>
  </si>
  <si>
    <t>Строительных
(ремонтно- строительных, ремонтно- реставрационных) работ</t>
  </si>
  <si>
    <t>монтажных работ</t>
  </si>
  <si>
    <t>оборудования</t>
  </si>
  <si>
    <t>прочих затрат</t>
  </si>
  <si>
    <t>всего</t>
  </si>
  <si>
    <t>Глава 4. Объекты энергетического хозяйства</t>
  </si>
  <si>
    <t>04-01-01</t>
  </si>
  <si>
    <t>Итого по Главе 4. "Объекты энергетического хозяйства"</t>
  </si>
  <si>
    <t>Глава 6. Наружные сети и сооружения водоснабжения, водоотведения, теплоснабжения и газоснабжения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</si>
  <si>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</si>
  <si>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</si>
  <si>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</si>
  <si>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</si>
  <si>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</si>
  <si>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Итого по Главам 1-8</t>
  </si>
  <si>
    <t>Глава 9. Прочие работы и затраты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</si>
  <si>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</si>
  <si>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</si>
  <si>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</si>
  <si>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Приказ от 04.08.2020 № 421/пр п.167, Постановление №468 от 21 июня 2010г.</t>
  </si>
  <si>
    <t>Итого по Главе 10. "Содержание службы заказчика. Строительный контроль"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</si>
  <si>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</si>
  <si>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Итого по Главе 12.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</si>
  <si>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Главам 1-12</t>
  </si>
  <si>
    <t>Непредвиденные затраты</t>
  </si>
  <si>
    <t>Непредвиденные затраты для объектов капитального строительства непроизводственного назначения - 2%</t>
  </si>
  <si>
    <t>Итого "Непредвиденные затраты"</t>
  </si>
  <si>
    <t>Итого с учетом "Непредвиденные затраты"</t>
  </si>
  <si>
    <t>Налоги и обязательные платежи</t>
  </si>
  <si>
    <t>20%Г1.С:Г14.С</t>
  </si>
  <si>
    <t>20%Г1.М:Г14.М</t>
  </si>
  <si>
    <t>20%Г1.О:Г14.О</t>
  </si>
  <si>
    <t>Итого "Налоги и обязательные платежи"</t>
  </si>
  <si>
    <t>Итого по сводному расчету</t>
  </si>
  <si>
    <t>[подпись (инициалы, фамилия)]</t>
  </si>
  <si>
    <t>[должность, подпись (инициалы, фамилия)]</t>
  </si>
  <si>
    <t>СВОДНЫЙ СМЕТНЫЙ РАСЧЕТ СТОИМОСТИ СТРОИТЕЛЬСТВА № ССРСС</t>
  </si>
  <si>
    <t>Расчет начальной (максимальной) цены контракта</t>
  </si>
  <si>
    <t>Основания для расчета:</t>
  </si>
  <si>
    <t>1.</t>
  </si>
  <si>
    <t>(руб.)</t>
  </si>
  <si>
    <t>Наименование работ и затрат</t>
  </si>
  <si>
    <t>Индекс фактической инфляции</t>
  </si>
  <si>
    <t>Индекс прогнозный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</si>
  <si>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</si>
  <si>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Строительно-монтажные работы</t>
  </si>
  <si>
    <t>Стоимость оборудования</t>
  </si>
  <si>
    <t>Затраты на осуществление работ вахтовым методом, командирование рабочих, перебазирование строительно-монтажных организаций</t>
  </si>
  <si>
    <t>НМЦК без учета НДС (при наличии)</t>
  </si>
  <si>
    <t>НДС (20 %) (при наличии)</t>
  </si>
  <si>
    <t>НМЦК с учетом НДС (при наличии)</t>
  </si>
  <si>
    <t>Дата формирования НМЦК</t>
  </si>
  <si>
    <t>Начало строительства</t>
  </si>
  <si>
    <t>Окончание строительства</t>
  </si>
  <si>
    <t>Продолжительность строительства</t>
  </si>
  <si>
    <t>1. Расчет индекса фактической инфляции с использованием ИПЦ Росстата</t>
  </si>
  <si>
    <t>Итого индекс фактической инфляции:</t>
  </si>
  <si>
    <t>2. Расчет индекса прогнозной инфляции</t>
  </si>
  <si>
    <t>Годовые индексы прогнозной инфляции:</t>
  </si>
  <si>
    <t>Ежемесячные индексы прогнозной инфляции:</t>
  </si>
  <si>
    <t>¹²√1,053</t>
  </si>
  <si>
    <t>Индексы прогнозной инфляции на период исполнения контракта:</t>
  </si>
  <si>
    <t>Итого индекс прогнозной инфляции:</t>
  </si>
  <si>
    <t>Непредвиденные затраты для объектов капитального строительства непроизводственного назначения - 1%</t>
  </si>
  <si>
    <t>1%Г1.С:Г12.С</t>
  </si>
  <si>
    <t>1%Г1.М:Г12.М</t>
  </si>
  <si>
    <t>1%Г1.О:Г12.О</t>
  </si>
  <si>
    <t>1%Г1.П:Г12.П</t>
  </si>
  <si>
    <t>Резерв средств на непредвиденные работы и затраты 1%</t>
  </si>
  <si>
    <t>Затраты, связанные с получением банковской гарантии (НДС не облагается)</t>
  </si>
  <si>
    <t xml:space="preserve">Руководитель проектной организации </t>
  </si>
  <si>
    <t>()</t>
  </si>
  <si>
    <t>Главный инженер проекта</t>
  </si>
  <si>
    <t xml:space="preserve">Начальник </t>
  </si>
  <si>
    <t/>
  </si>
  <si>
    <t>Временные здания и сооружения</t>
  </si>
  <si>
    <t>на 2025 год</t>
  </si>
  <si>
    <t>К на 2025 год</t>
  </si>
  <si>
    <t>Проект сметы контракта</t>
  </si>
  <si>
    <t>№пп</t>
  </si>
  <si>
    <t>Наименование конструктивных решений (элементов), комплексов (видов) работ</t>
  </si>
  <si>
    <t>Единица измерения</t>
  </si>
  <si>
    <t>Количество (объем работ)</t>
  </si>
  <si>
    <t xml:space="preserve">Цена </t>
  </si>
  <si>
    <t>На единицу измерения</t>
  </si>
  <si>
    <t>Всего</t>
  </si>
  <si>
    <t>Кснижения</t>
  </si>
  <si>
    <t>скрыть</t>
  </si>
  <si>
    <t>2.1.1</t>
  </si>
  <si>
    <t>02-01-02</t>
  </si>
  <si>
    <t>1000 м3</t>
  </si>
  <si>
    <t>2.1.2</t>
  </si>
  <si>
    <t>2.1.3</t>
  </si>
  <si>
    <t>2.1.4</t>
  </si>
  <si>
    <t>2.1.5</t>
  </si>
  <si>
    <t>2.1.6</t>
  </si>
  <si>
    <t>1 т груза</t>
  </si>
  <si>
    <t>2.1.7</t>
  </si>
  <si>
    <t>2.1.8</t>
  </si>
  <si>
    <t>ТЕР08-01-002-02</t>
  </si>
  <si>
    <t>Устройство основания под фундаменты: щебеночного</t>
  </si>
  <si>
    <t>м3</t>
  </si>
  <si>
    <t>2.1.9</t>
  </si>
  <si>
    <t>ТССЦ-02.2.05.04-0093</t>
  </si>
  <si>
    <t>Щебень из природного камня для строительных работ марка: 800, фракция 20-40 мм</t>
  </si>
  <si>
    <t>2.1.10</t>
  </si>
  <si>
    <t>100 м3</t>
  </si>
  <si>
    <t>2.1.11</t>
  </si>
  <si>
    <t>2.1.12</t>
  </si>
  <si>
    <t>2.1.13</t>
  </si>
  <si>
    <t>2.1.14</t>
  </si>
  <si>
    <t>Горячекатаная арматурная сталь гладкая класса А-I, диаметром: 6 мм</t>
  </si>
  <si>
    <t>т</t>
  </si>
  <si>
    <t>2.1.15</t>
  </si>
  <si>
    <t>ТЕР08-01-003-07</t>
  </si>
  <si>
    <t>100 м2</t>
  </si>
  <si>
    <t>ТССЦ-08.4.03.02-0002</t>
  </si>
  <si>
    <t>Горячекатаная арматурная сталь гладкая класса А-I, диаметром: 8 мм</t>
  </si>
  <si>
    <t>ТЕР06-01-037-01</t>
  </si>
  <si>
    <t>Устройство ригелей гражданских зданий в металлической опалубке</t>
  </si>
  <si>
    <t>Бетон тяжелый, класс: В20 (М250)</t>
  </si>
  <si>
    <t>10 м2</t>
  </si>
  <si>
    <t>Сетка сварная из холоднотянутой проволоки 4-5 мм</t>
  </si>
  <si>
    <t>2.2.1</t>
  </si>
  <si>
    <t>ТЕР08-03-004-01</t>
  </si>
  <si>
    <t>2.2.2</t>
  </si>
  <si>
    <t>Блоки из ячеистых бетонов стеновые 2 категории, объемная масса: 900 кг/м3, класс В 3,5</t>
  </si>
  <si>
    <t>2.2.3</t>
  </si>
  <si>
    <t>Клей монтажный "AEROC" для укладки блоков и плит из ячеистых бетонов</t>
  </si>
  <si>
    <t>кг</t>
  </si>
  <si>
    <t>2.3.1</t>
  </si>
  <si>
    <t>2.3.2</t>
  </si>
  <si>
    <t>2.3.3</t>
  </si>
  <si>
    <t>2.4.1</t>
  </si>
  <si>
    <t>ТЕР10-01-034-01</t>
  </si>
  <si>
    <t>Установка в жилых и общественных зданиях оконных блоков из ПВХ профилей: глухих с площадью проема до 2 м2</t>
  </si>
  <si>
    <t>2.4.2</t>
  </si>
  <si>
    <t>м2</t>
  </si>
  <si>
    <t>2.4.3</t>
  </si>
  <si>
    <t>ТЕР10-01-034-02</t>
  </si>
  <si>
    <t>Установка в жилых и общественных зданиях оконных блоков из ПВХ профилей: глухих с площадью проема более 2 м2</t>
  </si>
  <si>
    <t>2.4.4</t>
  </si>
  <si>
    <t>Блок оконный пластиковый: глухой, одностворчатый с однокамерным стеклопакетом (24 мм), площадью более 2 м2</t>
  </si>
  <si>
    <t>2.4.5</t>
  </si>
  <si>
    <t>ТЕР10-01-034-06</t>
  </si>
  <si>
    <t>Установка в жилых и общественных зданиях оконных блоков из ПВХ профилей: поворотных (откидных, поворотно-откидных) с площадью проема более 2 м2 двухстворчатых</t>
  </si>
  <si>
    <t>2.4.6</t>
  </si>
  <si>
    <t>2.4.7</t>
  </si>
  <si>
    <t>ТЕР10-01-034-08</t>
  </si>
  <si>
    <t>Установка в жилых и общественных зданиях оконных блоков из ПВХ профилей: поворотных (откидных, поворотно-откидных) с площадью проема более 2 м2 трехстворчатых, в том числе при наличии створок глухого остекления</t>
  </si>
  <si>
    <t>2.4.8</t>
  </si>
  <si>
    <t>2.4.9</t>
  </si>
  <si>
    <t>ТЕР10-01-035-01</t>
  </si>
  <si>
    <t>Установка подоконных досок из ПВХ: в каменных стенах толщиной до 0,51 м</t>
  </si>
  <si>
    <t>100 м</t>
  </si>
  <si>
    <t>2.4.10</t>
  </si>
  <si>
    <t>ТССЦ-11.3.03.01-0005</t>
  </si>
  <si>
    <t>Доски подоконные ПВХ, шириной: 300 мм</t>
  </si>
  <si>
    <t>м</t>
  </si>
  <si>
    <t>2.4.11</t>
  </si>
  <si>
    <t>ТЕР12-01-010-01</t>
  </si>
  <si>
    <t>Кровля</t>
  </si>
  <si>
    <t>2.5.1</t>
  </si>
  <si>
    <t>ТЕР09-03-012-01</t>
  </si>
  <si>
    <t>Монтаж стропильных и подстропильных ферм на высоте до 25 м пролетом: до 24 м массой до 3,0 т</t>
  </si>
  <si>
    <t>2.5.2</t>
  </si>
  <si>
    <t>2.5.3</t>
  </si>
  <si>
    <t>2.5.4</t>
  </si>
  <si>
    <t>2.5.5</t>
  </si>
  <si>
    <t>ТЕР09-04-002-01</t>
  </si>
  <si>
    <t>Монтаж кровельного покрытия: из профилированного листа при высоте здания до 25 м</t>
  </si>
  <si>
    <t>2.5.6</t>
  </si>
  <si>
    <t>2.5.7</t>
  </si>
  <si>
    <t>ТЕР13-03-002-04</t>
  </si>
  <si>
    <t>Огрунтовка металлических поверхностей за один раз: грунтовкой ГФ-021</t>
  </si>
  <si>
    <t>2.5.8</t>
  </si>
  <si>
    <t>ТЕР13-03-004-26</t>
  </si>
  <si>
    <t>Окраска металлических огрунтованных поверхностей: эмалью ПФ-115 (за 2 раза)</t>
  </si>
  <si>
    <t>2.5.9</t>
  </si>
  <si>
    <t>ТЕР12-01-012-01</t>
  </si>
  <si>
    <t>Ограждение кровель перилами</t>
  </si>
  <si>
    <t>2.5.10</t>
  </si>
  <si>
    <t>2.5.11</t>
  </si>
  <si>
    <t>ТЕР12-01-007-10</t>
  </si>
  <si>
    <t>Комплекс работ по устройству кровель из наплавляемых рулонных материалов для зданий шириной от 12 до 24 метров: в два слоя</t>
  </si>
  <si>
    <t>2.5.12</t>
  </si>
  <si>
    <t>Изопласт: К ЭКП-4,5</t>
  </si>
  <si>
    <t>2.5.13</t>
  </si>
  <si>
    <t>Изопласт: П ЭПП-4,0</t>
  </si>
  <si>
    <t>2.5.14</t>
  </si>
  <si>
    <t>ТЕР11-01-011-01</t>
  </si>
  <si>
    <t>Устройство стяжек: цементных толщиной 20 мм</t>
  </si>
  <si>
    <t>2.5.15</t>
  </si>
  <si>
    <t>Раствор готовый кладочный цементный марки: 50</t>
  </si>
  <si>
    <t>2.5.16</t>
  </si>
  <si>
    <t>ТЕР11-01-050-01</t>
  </si>
  <si>
    <t>Устройство пароизоляции из полиэтиленовой пленки в один слой насухо</t>
  </si>
  <si>
    <t>Пленка полиэтиленовая толщиной: 0,2-0,5 мм</t>
  </si>
  <si>
    <t>ТЕР12-01-013-03</t>
  </si>
  <si>
    <t>Утепление покрытий плитами: из минеральной ваты или перлита на битумной мастике в один слой</t>
  </si>
  <si>
    <t>ТЕР11-01-011-02</t>
  </si>
  <si>
    <t>ТЕР10-05-011-02</t>
  </si>
  <si>
    <t>Устройство подвесных потолков из гипсокартонных листов (ГКЛ) по системе «КНАУФ»: одноуровневых (П 113)</t>
  </si>
  <si>
    <t>Листы гипсокартонные: ГКЛ 12,5 мм</t>
  </si>
  <si>
    <t>2.6.1</t>
  </si>
  <si>
    <t>ТЕР16-07-002-01</t>
  </si>
  <si>
    <t>Установка воронок водосточных</t>
  </si>
  <si>
    <t>шт</t>
  </si>
  <si>
    <t>2.6.2</t>
  </si>
  <si>
    <t>2.6.3</t>
  </si>
  <si>
    <t>2.6.4</t>
  </si>
  <si>
    <t>ТЕР15-02-001-01</t>
  </si>
  <si>
    <t>Улучшенная штукатурка фасадов цементно-известковым раствором по камню: стен</t>
  </si>
  <si>
    <t>2.6.5</t>
  </si>
  <si>
    <t>2.6.6</t>
  </si>
  <si>
    <t>2.6.7</t>
  </si>
  <si>
    <t>2.6.8</t>
  </si>
  <si>
    <t>ТССЦ-02.3.01.02-0015</t>
  </si>
  <si>
    <t>Песок природный для строительных: работ средний</t>
  </si>
  <si>
    <t>ТЕР06-01-015-07</t>
  </si>
  <si>
    <t>Установка закладных деталей весом: до 4 кг</t>
  </si>
  <si>
    <t>Детали закладные и накладные изготовленные: с применением сварки, гнутья, сверления (пробивки) отверстий (при наличии одной из этих операций или всего перечня в любых сочетаниях) поставляемые отдельно</t>
  </si>
  <si>
    <t>ТЕР10-01-047-01</t>
  </si>
  <si>
    <t>Установка блоков из ПВХ в наружных и внутренних дверных проемах: в каменных стенах площадью проема до 3 м2</t>
  </si>
  <si>
    <t>Кабельно-проводниковая продукция</t>
  </si>
  <si>
    <t>02-01-05</t>
  </si>
  <si>
    <t>шкаф</t>
  </si>
  <si>
    <t>ТЕРм08-03-603-01</t>
  </si>
  <si>
    <t>Ящик с понижающим трансформатором</t>
  </si>
  <si>
    <t>ТЕРм08-03-573-04</t>
  </si>
  <si>
    <t>Шкаф (пульт) управления навесной, высота, ширина и глубина: до 600х600х350 мм</t>
  </si>
  <si>
    <t>ТЕРм08-03-594-03</t>
  </si>
  <si>
    <t>Светильник отдельно устанавливаемый: на штырях с количеством ламп в светильнике до 4</t>
  </si>
  <si>
    <t>100 шт</t>
  </si>
  <si>
    <t>ТЕРм08-03-594-02</t>
  </si>
  <si>
    <t>Светильник отдельно устанавливаемый: на штырях с количеством ламп в светильнике 2</t>
  </si>
  <si>
    <t>ТЕРм08-03-593-06</t>
  </si>
  <si>
    <t>Светильник потолочный или настенный с креплением винтами или болтами для помещений: с нормальными условиями среды, одноламповый</t>
  </si>
  <si>
    <t>10 шт</t>
  </si>
  <si>
    <t>ТЕРм08-10-010-01</t>
  </si>
  <si>
    <t>Прокладка труб гофрированных ПВХ для защиты проводов и кабелей</t>
  </si>
  <si>
    <t>10 м</t>
  </si>
  <si>
    <t>1000 м</t>
  </si>
  <si>
    <t>ТЕРм08-02-148-02</t>
  </si>
  <si>
    <t>Кабель до 35 кВ в проложенных трубах, блоках и коробах, масса 1 м кабеля: до 2 кг</t>
  </si>
  <si>
    <t>ТЕРм08-02-148-01</t>
  </si>
  <si>
    <t>Кабель до 35 кВ в проложенных трубах, блоках и коробах, масса 1 м кабеля: до 1 кг</t>
  </si>
  <si>
    <t>ТССЦ-21.1.06.09-0151</t>
  </si>
  <si>
    <t>ТЕР01-02-057-03</t>
  </si>
  <si>
    <t>Разработка грунта вручную в траншеях глубиной до 2 м без креплений с откосами, группа грунтов: 3</t>
  </si>
  <si>
    <t>ТЕРм08-02-472-02</t>
  </si>
  <si>
    <t>Заземлитель горизонтальный из стали: полосовой сечением 160 мм2</t>
  </si>
  <si>
    <t>ТЕР01-02-061-02</t>
  </si>
  <si>
    <t>Засыпка вручную траншей, пазух котлованов и ям, группа грунтов: 2</t>
  </si>
  <si>
    <t>ТЕРм08-02-472-08</t>
  </si>
  <si>
    <t>ТЕРм08-03-591-02</t>
  </si>
  <si>
    <t>Выключатель: одноклавишный утопленного типа при скрытой проводке</t>
  </si>
  <si>
    <t>ТЕРм08-03-591-05</t>
  </si>
  <si>
    <t>Выключатель: двухклавишный утопленного типа при скрытой проводке</t>
  </si>
  <si>
    <t>ТЕРм08-03-591-10</t>
  </si>
  <si>
    <t>Розетка штепсельная: полугерметическая и герметическая</t>
  </si>
  <si>
    <t>ТЕРм08-03-591-09</t>
  </si>
  <si>
    <t>Розетка штепсельная: утопленного типа при скрытой проводке</t>
  </si>
  <si>
    <t>ТССЦ-20.5.02.06-0044</t>
  </si>
  <si>
    <t>шт.</t>
  </si>
  <si>
    <t>02-01-07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</si>
  <si>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- 3 и сечением 1,5 мм2</t>
  </si>
  <si>
    <t>ТЕРм08-02-146-01</t>
  </si>
  <si>
    <t>Кабель до 35 кВ с креплением накладными скобами, масса 1 м кабеля: до 0,5 кг</t>
  </si>
  <si>
    <t>ТЕРм08-02-395-01</t>
  </si>
  <si>
    <t>Лоток металлический штампованный по установленным конструкциям, ширина лотка: до 200 мм</t>
  </si>
  <si>
    <t>02-01-03</t>
  </si>
  <si>
    <t>ТЕР16-06-005-01</t>
  </si>
  <si>
    <t>Установка счетчиков (водомеров) диаметром: до 40 мм</t>
  </si>
  <si>
    <t>ТЕР18-06-007-03</t>
  </si>
  <si>
    <t>Установка фильтров диаметром : 40 мм</t>
  </si>
  <si>
    <t>ТЕР16-05-001-03</t>
  </si>
  <si>
    <t>Установка вентилей, задвижек, затворов, клапанов обратных, кранов проходных на трубопроводах из стальных труб диаметром: до 100 мм</t>
  </si>
  <si>
    <t>ТЕР16-02-007-03</t>
  </si>
  <si>
    <t>Установка фланцевых соединений на стальных трубопроводах диаметром: 80 мм</t>
  </si>
  <si>
    <t>соединение</t>
  </si>
  <si>
    <t>компл.</t>
  </si>
  <si>
    <t>ТЕР18-06-007-01</t>
  </si>
  <si>
    <t>Установка фильтров диаметром : 25 мм</t>
  </si>
  <si>
    <t>ТЕР16-05-001-02</t>
  </si>
  <si>
    <t>Установка вентилей, задвижек, затворов, клапанов обратных, кранов проходных на трубопроводах из стальных труб диаметром: до 50 мм</t>
  </si>
  <si>
    <t>ТЕР16-02-007-01</t>
  </si>
  <si>
    <t>Установка фланцевых соединений на стальных трубопроводах диаметром: 50 мм</t>
  </si>
  <si>
    <t>ТЕР16-07-001-02</t>
  </si>
  <si>
    <t>Установка кранов поливочных диаметром: 25 мм</t>
  </si>
  <si>
    <t>Рукава поливочные диаметром: 25 мм</t>
  </si>
  <si>
    <t>ТЕР18-07-001-02</t>
  </si>
  <si>
    <t>Установка манометров: с трехходовым краном</t>
  </si>
  <si>
    <t>Манометр для неагрессивных сред (класс точности 1.5) с резьбовым присоединением марка: МП-3У-16 с трехходовым краном 11П18пкРу16</t>
  </si>
  <si>
    <t>ТЕР16-04-002-01</t>
  </si>
  <si>
    <t>Прокладка трубопроводов водоснабжения из напорных полиэтиленовых труб низкого давления среднего типа наружным диаметром: 20 мм</t>
  </si>
  <si>
    <t>ТЕР16-04-002-02</t>
  </si>
  <si>
    <t>Прокладка трубопроводов водоснабжения из напорных полиэтиленовых труб низкого давления среднего типа наружным диаметром: 25 мм</t>
  </si>
  <si>
    <t>ТЕР16-04-002-03</t>
  </si>
  <si>
    <t>Прокладка трубопроводов водоснабжения из напорных полиэтиленовых труб низкого давления среднего типа наружным диаметром: 32 мм</t>
  </si>
  <si>
    <t>ТЕР16-04-002-04</t>
  </si>
  <si>
    <t>Прокладка трубопроводов водоснабжения из напорных полиэтиленовых труб низкого давления среднего типа наружным диаметром: 40 мм</t>
  </si>
  <si>
    <t>ТЕР16-04-002-05</t>
  </si>
  <si>
    <t>Прокладка трубопроводов водоснабжения из напорных полиэтиленовых труб низкого давления среднего типа наружным диаметром: 50 мм</t>
  </si>
  <si>
    <t>ТЕР16-04-002-06</t>
  </si>
  <si>
    <t>Прокладка трубопроводов водоснабжения из напорных полиэтиленовых труб низкого давления среднего типа наружным диаметром: 63 мм</t>
  </si>
  <si>
    <t>ТЕР26-01-017-01</t>
  </si>
  <si>
    <t>Изоляция трубопроводов диаметром 180 мм изделиями из вспененного каучука ( «Армофлекс»), вспененного полиэтилена ( «Термофлекс»): трубками</t>
  </si>
  <si>
    <t>л</t>
  </si>
  <si>
    <t>ТЕР18-06-003-10</t>
  </si>
  <si>
    <t>Установка воздухоотводчиков</t>
  </si>
  <si>
    <t>Воздухоотводчик автоматический с наружным резьбовым присоединением Рр=1,0 МПа, Т max = 120 град С, D = 15 мм</t>
  </si>
  <si>
    <t>10 компл.</t>
  </si>
  <si>
    <t>ТССЦ-04.3.01.09-0014</t>
  </si>
  <si>
    <t>Раствор готовый кладочный цементный марки: 100</t>
  </si>
  <si>
    <t>ТЕР17-01-002-03</t>
  </si>
  <si>
    <t>Установка смесителей</t>
  </si>
  <si>
    <t>Дюбели распорные полиэтиленовые: 6х30 мм</t>
  </si>
  <si>
    <t>1000 шт</t>
  </si>
  <si>
    <t>02-01-04</t>
  </si>
  <si>
    <t>ТЕР17-01-001-14</t>
  </si>
  <si>
    <t>Установка умывальников одиночных: с подводкой холодной и горячей воды</t>
  </si>
  <si>
    <t>ТЕР17-01-001-22</t>
  </si>
  <si>
    <t>ТЕР17-01-001-23</t>
  </si>
  <si>
    <t>Установка трапов диаметром : 100 мм</t>
  </si>
  <si>
    <t>ТЕР17-01-003-01</t>
  </si>
  <si>
    <t>Установка унитазов: с бачком непосредственно присоединенным</t>
  </si>
  <si>
    <t>ТЕР17-01-001-16</t>
  </si>
  <si>
    <t>Установка биде</t>
  </si>
  <si>
    <t>ТЕР16-04-001-02</t>
  </si>
  <si>
    <t>Прокладка трубопроводов канализации из полиэтиленовых труб высокой плотности диаметром: 110 мм</t>
  </si>
  <si>
    <t>Трубопроводы канализации из полиэтиленовых труб высокой плотности с гильзами, диаметром: 110 мм</t>
  </si>
  <si>
    <t>ТЕР16-04-001-01</t>
  </si>
  <si>
    <t>Прокладка трубопроводов канализации из полиэтиленовых труб высокой плотности диаметром: 50 мм</t>
  </si>
  <si>
    <t>Трубопроводы канализации из полиэтиленовых труб высокой плотности с гильзами, диаметром: 50 мм</t>
  </si>
  <si>
    <t>ТЕР22-01-021-03</t>
  </si>
  <si>
    <t>км</t>
  </si>
  <si>
    <t>ТЕР18-05-001-01</t>
  </si>
  <si>
    <t>Установка насосов центробежных с электродвигателем, масса агрегата: до 0,1 т</t>
  </si>
  <si>
    <t>ТЕР22-01-021-01</t>
  </si>
  <si>
    <t>Укладка трубопроводов из полиэтиленовых труб диаметром: 50 мм</t>
  </si>
  <si>
    <t>ТССЦ-24.3.03.13-0414</t>
  </si>
  <si>
    <t>Трубы напорные из полиэтилена низкого давления среднего типа, наружным диаметром: 50 мм</t>
  </si>
  <si>
    <t>ТЕР18-04-001-17</t>
  </si>
  <si>
    <t>Установка баков унифицированных с переливным бачком вместимостью: 1 м3</t>
  </si>
  <si>
    <t>Вентиляция</t>
  </si>
  <si>
    <t>02-01-06</t>
  </si>
  <si>
    <t>ТЕР20-06-002-01</t>
  </si>
  <si>
    <t>Установка камер приточных типовых: без секции орошения производительностью до 10 тыс. м3/час</t>
  </si>
  <si>
    <t>Болты анкерные</t>
  </si>
  <si>
    <t>ТЕР20-02-002-01</t>
  </si>
  <si>
    <t>Установка решеток жалюзийных площадью в свету: до 0,5 м2</t>
  </si>
  <si>
    <t>ТЕР20-01-001-02</t>
  </si>
  <si>
    <t>Прокладка воздуховодов из листовой, оцинкованной стали и алюминия класса Н (нормальные) толщиной : 0,5 мм, периметром до 600 мм</t>
  </si>
  <si>
    <t>ТССЦ-19.1.01.03-0072</t>
  </si>
  <si>
    <t>ТЕР20-01-002-11</t>
  </si>
  <si>
    <t>ТЕР20-02-017-07</t>
  </si>
  <si>
    <t>Установка люков герметических</t>
  </si>
  <si>
    <t>ТЕР20-01-001-03</t>
  </si>
  <si>
    <t>Прокладка воздуховодов из листовой, оцинкованной стали и алюминия класса Н (нормальные) толщиной : 0,5 мм, периметром 800, 1000 мм</t>
  </si>
  <si>
    <t>Воздуховоды из оцинкованной стали с шиной и уголками толщиной: 0,55 мм, периметром 700 мм</t>
  </si>
  <si>
    <t>ТЕР20-01-001-10</t>
  </si>
  <si>
    <t>ТЕР20-01-002-10</t>
  </si>
  <si>
    <t>Крепления для воздуховодов: подвески СТД6208, СТД6209, СТД6210</t>
  </si>
  <si>
    <t>Воздуховоды из оцинкованной стали с шиной и уголками толщиной: 0,55 мм, периметром 1000 мм</t>
  </si>
  <si>
    <t>ТЕР20-01-002-01</t>
  </si>
  <si>
    <t>ТЕР20-01-001-01</t>
  </si>
  <si>
    <t>ТЕР20-03-003-01</t>
  </si>
  <si>
    <t>Установка вентиляторов крышных массой: до 0,1 т</t>
  </si>
  <si>
    <t>ТЕР20-02-002-02</t>
  </si>
  <si>
    <t>Установка решеток жалюзийных площадью в свету: до 1,0 м2</t>
  </si>
  <si>
    <t>Отопление</t>
  </si>
  <si>
    <t>узел</t>
  </si>
  <si>
    <t>100 кВт</t>
  </si>
  <si>
    <t>ТЕР18-03-001-02</t>
  </si>
  <si>
    <t>Установка радиаторов: стальных</t>
  </si>
  <si>
    <t>ТЕР18-06-007-04</t>
  </si>
  <si>
    <t>Установка фильтров диаметром : 50 мм</t>
  </si>
  <si>
    <t>Фильтры для очистки воды в трубопроводах систем отопления диаметром: 50 мм</t>
  </si>
  <si>
    <t>ТЕР16-02-001-02</t>
  </si>
  <si>
    <t>Прокладка трубопроводов отопления из стальных водогазопроводных неоцинкованных труб диаметром: 20 мм</t>
  </si>
  <si>
    <t>Узлы укрупненные монтажные (трубопроводы) из стальных водогазопроводных : неоцинкованных труб с гильзами для систем отопления диаметром 20 мм</t>
  </si>
  <si>
    <t>ТЕР16-02-001-03</t>
  </si>
  <si>
    <t>Прокладка трубопроводов отопления из стальных водогазопроводных неоцинкованных труб диаметром: 25 мм</t>
  </si>
  <si>
    <t>Узлы укрупненные монтажные (трубопроводы) из стальных водогазопроводных : неоцинкованных труб с гильзами для систем отопления диаметром 25 мм</t>
  </si>
  <si>
    <t>ТЕР16-02-001-04</t>
  </si>
  <si>
    <t>Прокладка трубопроводов отопления из стальных водогазопроводных неоцинкованных труб диаметром: 32 мм</t>
  </si>
  <si>
    <t>Узлы укрупненные монтажные (трубопроводы) из стальных водогазопроводных : неоцинкованных труб с гильзами для систем отопления диаметром 32 мм</t>
  </si>
  <si>
    <t>ТЕР16-07-005-01</t>
  </si>
  <si>
    <t>Гидравлическое испытание трубопроводов систем отопления, водопровода и горячего водоснабжения диаметром: до 50 мм</t>
  </si>
  <si>
    <t>ТЕР16-07-005-02</t>
  </si>
  <si>
    <t>Гидравлическое испытание трубопроводов систем отопления, водопровода и горячего водоснабжения диаметром: до 100 мм</t>
  </si>
  <si>
    <t>Трубки защитные гофрированные</t>
  </si>
  <si>
    <t>Узлы укрупненные монтажные (трубопроводы) из стальных водогазопроводных : неоцинкованных труб с гильзами для систем отопления диаметром 15 мм</t>
  </si>
  <si>
    <t>ТЕР16-05-001-01</t>
  </si>
  <si>
    <t>Установка вентилей, задвижек, затворов, клапанов обратных, кранов проходных на трубопроводах из стальных труб диаметром: до 25 мм</t>
  </si>
  <si>
    <t>02-01-08</t>
  </si>
  <si>
    <t>ТЕРм10-08-001-02</t>
  </si>
  <si>
    <t>Приборы ПС приемно-контрольные, пусковые, концентратор: блок базовый на 20 лучей</t>
  </si>
  <si>
    <t>ТЕРм10-08-001-01</t>
  </si>
  <si>
    <t>Приборы ПС приемно-контрольные, пусковые, концентратор: блок базовый на 10 лучей</t>
  </si>
  <si>
    <t>ТЕРм10-08-003-01</t>
  </si>
  <si>
    <t>Прибор сигнализирующий емкостной</t>
  </si>
  <si>
    <t>Трубы гибкие гофрированные легкие из самозатухающего ПВХ (IP55) серии FL, диаметром: 16 мм</t>
  </si>
  <si>
    <t>Трубы гибкие гофрированные легкие из самозатухающего ПВХ (IP55) серии FL, диаметром: 20 мм</t>
  </si>
  <si>
    <t>ТЕРм08-02-412-02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</si>
  <si>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</t>
  </si>
  <si>
    <t>ТЕРм10-08-001-13</t>
  </si>
  <si>
    <t>Устройства промежуточные на количество лучей: 1</t>
  </si>
  <si>
    <t>ТЕРм11-03-001-01</t>
  </si>
  <si>
    <t>Приборы, устанавливаемые на металлоконструкциях, щитах и пультах, масса: до 5 кг</t>
  </si>
  <si>
    <t>ТЕРм10-10-001-01</t>
  </si>
  <si>
    <t>Камеры видеонаблюдения: фиксированные</t>
  </si>
  <si>
    <t>канал</t>
  </si>
  <si>
    <t>ТЕРм10-02-016-06</t>
  </si>
  <si>
    <t>Отдельно устанавливаемый: преобразователь или блок питания</t>
  </si>
  <si>
    <t>ТЕРм10-03-001-01</t>
  </si>
  <si>
    <t>Стойка, полустойка, каркас стойки или шкаф, масса: до 100 кг</t>
  </si>
  <si>
    <t>ТЕРм11-04-002-01</t>
  </si>
  <si>
    <t>Аппарат настольный, масса: до 0,015 т</t>
  </si>
  <si>
    <t>ТЕРм11-04-008-01</t>
  </si>
  <si>
    <t>Съемные и выдвижные блоки (модули, ячейки, ТЭЗ), масса: до 5 кг</t>
  </si>
  <si>
    <t>Трубы гибкие гофрированные из самозатухающего ПВХ- пластиката легкого типа диаметром 16 мм</t>
  </si>
  <si>
    <t>ТЕРм10-04-066-04</t>
  </si>
  <si>
    <t>Коробка кабельная соединительная или разветвительная</t>
  </si>
  <si>
    <t>ТЕРм08-01-083-01</t>
  </si>
  <si>
    <t>ТЕРм10-10-005-02</t>
  </si>
  <si>
    <t>Турникет роторный: полуростовой</t>
  </si>
  <si>
    <t>02-01-09</t>
  </si>
  <si>
    <t>ТЕРм10-08-001-08</t>
  </si>
  <si>
    <t>Прибор ОПС на 4 луча</t>
  </si>
  <si>
    <t>ТЕРм10-08-002-02</t>
  </si>
  <si>
    <t>Извещатель ПС автоматический: дымовой, фотоэлектрический, радиоизотопный, световой в нормальном исполнении</t>
  </si>
  <si>
    <t>ТЕРм10-08-002-01</t>
  </si>
  <si>
    <t>Извещатель ПС автоматический: тепловой электро-контактный, магнитоконтактный в нормальном исполнении</t>
  </si>
  <si>
    <t>ТЕРм08-01-081-01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</si>
  <si>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</t>
  </si>
  <si>
    <t>ТЕРм10-04-101-15</t>
  </si>
  <si>
    <t>Транспарант световой (табло)</t>
  </si>
  <si>
    <t>1000м</t>
  </si>
  <si>
    <t>ТЕРм10-01-055-03</t>
  </si>
  <si>
    <t>Прокладка кабеля, масса 1 м: до 1 кг, по стене бетонной</t>
  </si>
  <si>
    <t>ТЕРм10-04-101-07</t>
  </si>
  <si>
    <t>Громкоговоритель или звуковая колонка: в помещении</t>
  </si>
  <si>
    <t>ТЕРм10-04-030-02</t>
  </si>
  <si>
    <t>Дополнительная установка на пультах и панелях: реле</t>
  </si>
  <si>
    <t>ТЕРм11-06-001-01</t>
  </si>
  <si>
    <t>Щиты и пульты, масса: до 50 кг</t>
  </si>
  <si>
    <t>ТЕРм10-04-100-06</t>
  </si>
  <si>
    <t>Оборудование радиотрансляционных узлов: аппаратура настольная, масса до 20 кг</t>
  </si>
  <si>
    <t>ТЕРм08-02-142-01</t>
  </si>
  <si>
    <t>Устройство постели при одном кабеле в траншее</t>
  </si>
  <si>
    <t>ТЕРм08-02-143-01</t>
  </si>
  <si>
    <t>Покрытие кабеля, проложенного в траншее: кирпичом одного кабеля</t>
  </si>
  <si>
    <t>ТЕРм10-06-048-05</t>
  </si>
  <si>
    <t>ТЕРм08-02-141-04</t>
  </si>
  <si>
    <t>Кабель до 35 кВ в готовых траншеях без покрытий, масса 1 м: до 6 кг</t>
  </si>
  <si>
    <t>ТЕР01-01-033-02</t>
  </si>
  <si>
    <t>Засыпка траншей и котлованов с перемещением грунта до 5 м бульдозерами мощностью: 59 кВт (80 л.с.), группа грунтов 2</t>
  </si>
  <si>
    <t>ТЕР01-02-005-01</t>
  </si>
  <si>
    <t>Уплотнение грунта пневматическими трамбовками, группа грунтов: 1-2</t>
  </si>
  <si>
    <t>07-01-02</t>
  </si>
  <si>
    <t>ТЕРм08-02-141-01</t>
  </si>
  <si>
    <t>Кабель до 35 кВ в готовых траншеях без покрытий, масса 1 м: до 1 кг</t>
  </si>
  <si>
    <t>ТЕР09-08-001-03</t>
  </si>
  <si>
    <t>Установка металлических столбов высотой до 4 м: на подготовленный бетонный фундамент</t>
  </si>
  <si>
    <t>ТЕРм08-02-363-01</t>
  </si>
  <si>
    <t>Кронштейны специальные на опорах для светильников сварные металлические, количество рожков: 1</t>
  </si>
  <si>
    <t>Сталь полосовая: 40х4 мм</t>
  </si>
  <si>
    <t>ТЕРм08-02-471-01</t>
  </si>
  <si>
    <t>Заземлитель вертикальный из угловой стали размером: 50х50х5 мм</t>
  </si>
  <si>
    <t>Сталь угловая равнополочная, марка стали: ВСт3кп2, размером 50x50x5 мм</t>
  </si>
  <si>
    <t>Наружные сети водоснабжения</t>
  </si>
  <si>
    <t>06-01-01</t>
  </si>
  <si>
    <t>Укладка трубопроводов из полиэтиленовых труб диаметром: 100 мм</t>
  </si>
  <si>
    <t>Труба напорная из полиэтилена PE 100 питьевая: ПЭ100 SDR17, размером 90х5,4 мм (ГОСТ 18599-2001, ГОСТ Р 52134-2003)</t>
  </si>
  <si>
    <t>Труба напорная из полиэтилена PE 100 питьевая: ПЭ100 SDR17, размером 110х6,6 мм (ГОСТ 18599-2001, ГОСТ Р 52134-2003)</t>
  </si>
  <si>
    <t>ТЕР22-03-007-02</t>
  </si>
  <si>
    <t>Установка задвижек или клапанов обратных стальных диаметром: 100 мм</t>
  </si>
  <si>
    <t>Задвижки параллельные фланцевые с выдвижным шпинделем для воды и пара давлением 1 Мпа (10 кгс/см2) 30ч6бр диаметром: 80 мм</t>
  </si>
  <si>
    <t>ТЕР22-03-011-03</t>
  </si>
  <si>
    <t>Установка: гидрантов пожарных</t>
  </si>
  <si>
    <t>Фланцы стальные плоские приварные из стали ВСт3сп2, ВСт3сп3, давлением: 1,0 МПа (10 кгс/см2), диаметром 80 мм</t>
  </si>
  <si>
    <t>ТЕР22-04-001-02</t>
  </si>
  <si>
    <t>Устройство круглых колодцев из сборного железобетона в грунтах: мокрых</t>
  </si>
  <si>
    <t>10 м3</t>
  </si>
  <si>
    <t>Смеси асфальтобетонные дорожные мелкозернистые щебеночные типа Б марки 1</t>
  </si>
  <si>
    <t>Раствор асбоцементный</t>
  </si>
  <si>
    <t>Кольца для колодцев сборные железобетонные диаметром: 1500 мм</t>
  </si>
  <si>
    <t>Кольца для колодцев сборные железобетонные диаметром: 700 мм</t>
  </si>
  <si>
    <t>Люки чугунные: тяжелые</t>
  </si>
  <si>
    <t>02-01-10</t>
  </si>
  <si>
    <t>ТЕРм08-02-390-03</t>
  </si>
  <si>
    <t>Короба пластмассовые: шириной до 120 мм</t>
  </si>
  <si>
    <t>Розетка телефонная для скрытой проводки, марка РТ-4, белая</t>
  </si>
  <si>
    <t>Радиофикация</t>
  </si>
  <si>
    <t>ТЕРм10-08-019-01</t>
  </si>
  <si>
    <t>Коробка ответвительная на стене</t>
  </si>
  <si>
    <t>комплект</t>
  </si>
  <si>
    <t>ТЕРм10-04-101-08</t>
  </si>
  <si>
    <t>Громкоговоритель или звуковая колонка: на столбе или на крыше, мощность до 10 Вт</t>
  </si>
  <si>
    <t>ТЕРм08-03-604-01</t>
  </si>
  <si>
    <t>Звонок электрический с кнопкой</t>
  </si>
  <si>
    <t>100 компл.</t>
  </si>
  <si>
    <t>Подземный газопровод</t>
  </si>
  <si>
    <t>06-01-04</t>
  </si>
  <si>
    <t>ТЕР23-01-001-01</t>
  </si>
  <si>
    <t>Устройство основания под трубопроводы: песчаного</t>
  </si>
  <si>
    <t>ТЕР24-02-034-01</t>
  </si>
  <si>
    <t>Укладка газопроводов из одиночных полиэтиленовых труб в траншею, диаметр газопровода: до 110 мм</t>
  </si>
  <si>
    <t>ТЕР06-01-001-01</t>
  </si>
  <si>
    <t>Трубы стальные электросварные прямошовные со снятой фаской из стали марок БСт2кп-БСт4кп и БСт2пс-БСт4пс наружный диаметр: 159 мм, толщина стенки 4 мм</t>
  </si>
  <si>
    <t>ТЕР24-02-081-01</t>
  </si>
  <si>
    <t>Устройство контрольной трубки на кожухе перехода газопровода</t>
  </si>
  <si>
    <t>установка</t>
  </si>
  <si>
    <t>Ковер</t>
  </si>
  <si>
    <t>Трубка контрольная</t>
  </si>
  <si>
    <t>ТЕР01-02-061-03</t>
  </si>
  <si>
    <t>Засыпка вручную траншей, пазух котлованов и ям, группа грунтов: 3</t>
  </si>
  <si>
    <t>ТССЦ-23.3.06.04-0008</t>
  </si>
  <si>
    <t>Трубы стальные сварные водогазопроводные с резьбой черные легкие (неоцинкованные) диаметр условного прохода: 25 мм, толщина стенки 2,8 мм</t>
  </si>
  <si>
    <t>ТЕР24-02-120-02</t>
  </si>
  <si>
    <t>06-01-03</t>
  </si>
  <si>
    <t>Пластина замковая из полиэтилена</t>
  </si>
  <si>
    <t>Котельная</t>
  </si>
  <si>
    <t>1000 м2</t>
  </si>
  <si>
    <t>Устройство бетонной подготовки</t>
  </si>
  <si>
    <t>Наружные сети водоотведения</t>
  </si>
  <si>
    <t>ТЕР23-01-030-01</t>
  </si>
  <si>
    <t>Укладка безнапорных трубопроводов из полиэтиленовых труб диаметром: 200 мм</t>
  </si>
  <si>
    <t>2.9.1</t>
  </si>
  <si>
    <t>ТЕР15-02-019-04</t>
  </si>
  <si>
    <t>2.9.2</t>
  </si>
  <si>
    <t>2.9.3</t>
  </si>
  <si>
    <t>2.9.4</t>
  </si>
  <si>
    <t>Стены</t>
  </si>
  <si>
    <t>2.9.5</t>
  </si>
  <si>
    <t>ТЕР15-02-019-03</t>
  </si>
  <si>
    <t>Сплошное выравнивание внутренних поверхностей (однослойное оштукатуривание)из сухих растворных смесей толщиной до 10 мм: стен</t>
  </si>
  <si>
    <t>2.9.6</t>
  </si>
  <si>
    <t>2.9.7</t>
  </si>
  <si>
    <t>Полы</t>
  </si>
  <si>
    <t>Тип 1</t>
  </si>
  <si>
    <t>2.9.8</t>
  </si>
  <si>
    <t>2.9.9</t>
  </si>
  <si>
    <t>2.9.10</t>
  </si>
  <si>
    <t>2.9.11</t>
  </si>
  <si>
    <t>2.9.12</t>
  </si>
  <si>
    <t>ТЕР06-01-015-10</t>
  </si>
  <si>
    <t>Армирование подстилающих слоев и набетонок</t>
  </si>
  <si>
    <t>2.9.13</t>
  </si>
  <si>
    <t>2.9.14</t>
  </si>
  <si>
    <t>2.9.15</t>
  </si>
  <si>
    <t>2.9.16</t>
  </si>
  <si>
    <t>2.9.17</t>
  </si>
  <si>
    <t>2.9.18</t>
  </si>
  <si>
    <t>2.9.19</t>
  </si>
  <si>
    <t>2.9.20</t>
  </si>
  <si>
    <t>Тип 2</t>
  </si>
  <si>
    <t>2.9.21</t>
  </si>
  <si>
    <t>2.9.22</t>
  </si>
  <si>
    <t>2.9.23</t>
  </si>
  <si>
    <t>2.9.24</t>
  </si>
  <si>
    <t>2.9.25</t>
  </si>
  <si>
    <t>2.9.26</t>
  </si>
  <si>
    <t>2.9.27</t>
  </si>
  <si>
    <t>2.9.28</t>
  </si>
  <si>
    <t>Тип 3</t>
  </si>
  <si>
    <t>ТЕР11-01-009-01</t>
  </si>
  <si>
    <t>Раствор готовый кладочный цементный марки: 150</t>
  </si>
  <si>
    <t>ТЕР11-01-004-01</t>
  </si>
  <si>
    <t>Устройство гидроизоляции оклеечной рулонными материалами: на мастике Битуминоль, первый слой</t>
  </si>
  <si>
    <t>ТЕР11-01-004-02</t>
  </si>
  <si>
    <t>Устройство гидроизоляции оклеечной рулонными материалами: на мастике Битуминоль, последующий слой</t>
  </si>
  <si>
    <t>ТЕР11-01-011-05</t>
  </si>
  <si>
    <t>Устройство стяжек: легкобетонных толщиной 20 мм</t>
  </si>
  <si>
    <t>ТЕР11-01-011-06</t>
  </si>
  <si>
    <t>Горячекатаная арматурная сталь класса: А-I, А-II, А-III</t>
  </si>
  <si>
    <t>Щебень из природного камня для строительных работ марка: 400, фракция 5(3)-10 мм</t>
  </si>
  <si>
    <t>ТССЦ-04.1.02.05-0043</t>
  </si>
  <si>
    <t>Бетон тяжелый, крупность заполнителя: 20 мм, класс В15 (М200)</t>
  </si>
  <si>
    <t>Проемы</t>
  </si>
  <si>
    <t>2.10.1</t>
  </si>
  <si>
    <t>ТЕР09-04-012-01</t>
  </si>
  <si>
    <t>Установка металлических дверных блоков в готовые проемы</t>
  </si>
  <si>
    <t>2.10.2</t>
  </si>
  <si>
    <t>2.10.3</t>
  </si>
  <si>
    <t>ТЕР10-01-039-01</t>
  </si>
  <si>
    <t>Установка блоков в наружных и внутренних дверных проемах: в каменных стенах, площадь проема до 3 м2</t>
  </si>
  <si>
    <t>2.10.4</t>
  </si>
  <si>
    <t>Ерши металлические строительные</t>
  </si>
  <si>
    <t>2.10.5</t>
  </si>
  <si>
    <t>ТССЦ-11.2.02.02-0031</t>
  </si>
  <si>
    <t>Блоки дверные с рамочными полотнами однопольные: ДН 21-10, площадь 2,05 м2; ДН 24-10, площадь 2,35 м2</t>
  </si>
  <si>
    <t>2.10.6</t>
  </si>
  <si>
    <t>ТССЦ-01.7.04.07-0022</t>
  </si>
  <si>
    <t>Скобяные изделия при заполнении отдельными элементами дверей в помещение: однопольных</t>
  </si>
  <si>
    <t>2.10.7</t>
  </si>
  <si>
    <t>ТЕР10-01-039-02</t>
  </si>
  <si>
    <t>Установка блоков в наружных и внутренних дверных проемах: в каменных стенах, площадь проема более 3 м2</t>
  </si>
  <si>
    <t>2.10.8</t>
  </si>
  <si>
    <t>2.10.9</t>
  </si>
  <si>
    <t>ТССЦ-11.2.02.02-0034</t>
  </si>
  <si>
    <t>Блоки дверные с рамочными полотнами однопольные: ДН 21-15А, площадь 3,07 м2; ДН 24-15А, площадь 3,52 м2</t>
  </si>
  <si>
    <t>2.10.10</t>
  </si>
  <si>
    <t>2.10.11</t>
  </si>
  <si>
    <t>ТЕР15-01-047-15</t>
  </si>
  <si>
    <t>Устройство: подвесных потолков типа &lt;Армстронг&gt; по каркасу из оцинкованного профиля</t>
  </si>
  <si>
    <t>2.10.12</t>
  </si>
  <si>
    <t>2.10.13</t>
  </si>
  <si>
    <t>2.10.14</t>
  </si>
  <si>
    <t>ТЕР15-04-007-02</t>
  </si>
  <si>
    <t>Окраска водно-дисперсионными акриловыми составами улучшенная: по штукатурке потолков</t>
  </si>
  <si>
    <t>2.10.15</t>
  </si>
  <si>
    <t>ТССЦ-14.4.01.02-0113</t>
  </si>
  <si>
    <t>Грунтовка акриловая: НОРТЕКС-ГРУНТ</t>
  </si>
  <si>
    <t>2.10.16</t>
  </si>
  <si>
    <t>2.10.17</t>
  </si>
  <si>
    <t>ТЕР15-04-002-01</t>
  </si>
  <si>
    <t>Известковая окраска водными составами внутри помещений: по штукатурке</t>
  </si>
  <si>
    <t>2.10.18</t>
  </si>
  <si>
    <t>2.10.19</t>
  </si>
  <si>
    <t>2.10.20</t>
  </si>
  <si>
    <t>ТЕР15-04-007-01</t>
  </si>
  <si>
    <t>Окраска водно-дисперсионными акриловыми составами улучшенная: по штукатурке стен</t>
  </si>
  <si>
    <t>2.10.21</t>
  </si>
  <si>
    <t>2.10.22</t>
  </si>
  <si>
    <t>2.10.23</t>
  </si>
  <si>
    <t>2.10.24</t>
  </si>
  <si>
    <t>2.10.25</t>
  </si>
  <si>
    <t>2.10.26</t>
  </si>
  <si>
    <t>2.10.27</t>
  </si>
  <si>
    <t>ТЕР15-01-019-05</t>
  </si>
  <si>
    <t>Гладкая облицовка стен, столбов, пилястр и откосов (без карнизных, плинтусных и угловых плиток) без установки плиток туалетного гарнитура на клее из сухих смесей: по кирпичу и бетону</t>
  </si>
  <si>
    <t>2.10.28</t>
  </si>
  <si>
    <t>Смесь сухая: (фуга) АТЛАС разных цветов для заделки швов водостойкая</t>
  </si>
  <si>
    <t>2.10.29</t>
  </si>
  <si>
    <t>2.10.30</t>
  </si>
  <si>
    <t>2.10.31</t>
  </si>
  <si>
    <t>ТЕР11-01-047-01</t>
  </si>
  <si>
    <t>Устройство покрытий из плит керамогранитных размером: 40х40 см</t>
  </si>
  <si>
    <t>2.10.32</t>
  </si>
  <si>
    <t>2.10.33</t>
  </si>
  <si>
    <t>2.10.34</t>
  </si>
  <si>
    <t>2.10.35</t>
  </si>
  <si>
    <t>2.10.36</t>
  </si>
  <si>
    <t>ТЕР11-01-036-01</t>
  </si>
  <si>
    <t>Устройство покрытий из линолеума на клее</t>
  </si>
  <si>
    <t>2.10.37</t>
  </si>
  <si>
    <t>2.10.38</t>
  </si>
  <si>
    <t>2.10.39</t>
  </si>
  <si>
    <t>ТЕР11-01-040-03</t>
  </si>
  <si>
    <t>Устройство плинтусов поливинилхлоридных: на винтах самонарезающих</t>
  </si>
  <si>
    <t>2.10.40</t>
  </si>
  <si>
    <t>Плинтуса для полов пластиковые, 19х48 мм</t>
  </si>
  <si>
    <t>2.10.41</t>
  </si>
  <si>
    <t>Заглушка торцевая для пластикового плинтуса левая, высота 48 мм</t>
  </si>
  <si>
    <t>2.10.42</t>
  </si>
  <si>
    <t>Заглушки торцевая для пластикового плинтуса правая, высота 48 мм</t>
  </si>
  <si>
    <t>2.10.43</t>
  </si>
  <si>
    <t>Соединитель для пластикового плинтуса, высота 48 мм</t>
  </si>
  <si>
    <t>2.10.44</t>
  </si>
  <si>
    <t>Уголок внутренний для пластикового плинтуса, высота 48 мм</t>
  </si>
  <si>
    <t>2.10.45</t>
  </si>
  <si>
    <t>Уголок наружный для пластикового плинтуса, высота 48 мм</t>
  </si>
  <si>
    <t>2.10.46</t>
  </si>
  <si>
    <t>2.10.47</t>
  </si>
  <si>
    <t>2.10.48</t>
  </si>
  <si>
    <t>2.10.49</t>
  </si>
  <si>
    <t>2.10.50</t>
  </si>
  <si>
    <t>2.10.51</t>
  </si>
  <si>
    <t>2.10.52</t>
  </si>
  <si>
    <t>2.10.53</t>
  </si>
  <si>
    <t>2.10.54</t>
  </si>
  <si>
    <t>2.10.55</t>
  </si>
  <si>
    <t>2.10.56</t>
  </si>
  <si>
    <t>2.10.57</t>
  </si>
  <si>
    <t>2.10.58</t>
  </si>
  <si>
    <t>2.10.59</t>
  </si>
  <si>
    <t>2.10.60</t>
  </si>
  <si>
    <t>ТЕР11-01-035-01</t>
  </si>
  <si>
    <t>Устройство покрытий: из щитов паркетных</t>
  </si>
  <si>
    <t>2.10.61</t>
  </si>
  <si>
    <t>Щиты паркетные, облицованные паркетными планками из: древесины березы</t>
  </si>
  <si>
    <t>2.10.62</t>
  </si>
  <si>
    <t>ТЕР15-01-045-01</t>
  </si>
  <si>
    <t>2.10.63</t>
  </si>
  <si>
    <t>2.10.64</t>
  </si>
  <si>
    <t>2.10.65</t>
  </si>
  <si>
    <t>2.10.66</t>
  </si>
  <si>
    <t>2.10.67</t>
  </si>
  <si>
    <t>2.10.68</t>
  </si>
  <si>
    <t>2.10.69</t>
  </si>
  <si>
    <t>2.10.70</t>
  </si>
  <si>
    <t>2.10.71</t>
  </si>
  <si>
    <t>2.10.72</t>
  </si>
  <si>
    <t>2.10.73</t>
  </si>
  <si>
    <t>Анкерные детали из прямых или гнутых круглых стержней с резьбой (в комплекте с шайбами и гайками или без них),: поставляемые отдельно</t>
  </si>
  <si>
    <t>2.10.74</t>
  </si>
  <si>
    <t>2.10.75</t>
  </si>
  <si>
    <t>2.10.76</t>
  </si>
  <si>
    <t>2.11.1</t>
  </si>
  <si>
    <t>2.11.2</t>
  </si>
  <si>
    <t>2.11.3</t>
  </si>
  <si>
    <t>ТЕР27-06-026-01</t>
  </si>
  <si>
    <t>Розлив вяжущих материалов</t>
  </si>
  <si>
    <t>2.11.4</t>
  </si>
  <si>
    <t>2.11.5</t>
  </si>
  <si>
    <t>ТЕР27-06-020-01</t>
  </si>
  <si>
    <t>Устройство покрытия толщиной 4 см из горячих асфальтобетонных смесей плотных мелкозернистых типа АБВ, плотность каменных материалов: 2,5-2,9 т/м3</t>
  </si>
  <si>
    <t>2.11.6</t>
  </si>
  <si>
    <t>2.11.7</t>
  </si>
  <si>
    <t>2.11.8</t>
  </si>
  <si>
    <t>2.11.9</t>
  </si>
  <si>
    <t>2.11.10</t>
  </si>
  <si>
    <t>2.11.11</t>
  </si>
  <si>
    <t>2.11.12</t>
  </si>
  <si>
    <t>2.11.13</t>
  </si>
  <si>
    <t>2.11.14</t>
  </si>
  <si>
    <t>2.11.15</t>
  </si>
  <si>
    <t>2.11.16</t>
  </si>
  <si>
    <t>2.11.17</t>
  </si>
  <si>
    <t>Смеси асфальтобетонные дорожные, аэродромные и асфальтобетон (горячие для плотного асфальтобетона мелко и крупнозернистые, песчаные), марка: II, тип Б</t>
  </si>
  <si>
    <t>2.11.18</t>
  </si>
  <si>
    <t>2.11.19</t>
  </si>
  <si>
    <t>2.11.20</t>
  </si>
  <si>
    <t>2.11.21</t>
  </si>
  <si>
    <t>2.11.22</t>
  </si>
  <si>
    <t>2.11.23</t>
  </si>
  <si>
    <t>2.11.24</t>
  </si>
  <si>
    <t>2.11.25</t>
  </si>
  <si>
    <t>2.11.26</t>
  </si>
  <si>
    <t>2.11.27</t>
  </si>
  <si>
    <t>2.11.28</t>
  </si>
  <si>
    <t>2.11.29</t>
  </si>
  <si>
    <t>2.11.30</t>
  </si>
  <si>
    <t>Семена газонных трав (смесь)</t>
  </si>
  <si>
    <t>2.11.31</t>
  </si>
  <si>
    <t>ТЕР11-01-001-02</t>
  </si>
  <si>
    <t>Уплотнение грунта: щебнем</t>
  </si>
  <si>
    <t>2.11.32</t>
  </si>
  <si>
    <t>2.11.33</t>
  </si>
  <si>
    <t>ТЕР27-02-010-02</t>
  </si>
  <si>
    <t>Установка бортовых камней бетонных: при других видах покрытий</t>
  </si>
  <si>
    <t>2.11.34</t>
  </si>
  <si>
    <t>ТССЦ-05.2.03.03-0032</t>
  </si>
  <si>
    <t>Камни бортовые: БР 100.30.15 /бетон В30 (М400), объем 0,043 м3/ (ГОСТ 6665-91)</t>
  </si>
  <si>
    <t>2.11.35</t>
  </si>
  <si>
    <t>2.11.36</t>
  </si>
  <si>
    <t>Бетон тяжелый, класс: В15 (М200)</t>
  </si>
  <si>
    <t>2.11.37</t>
  </si>
  <si>
    <t>2.11.38</t>
  </si>
  <si>
    <t>2.11.39</t>
  </si>
  <si>
    <t>2.11.40</t>
  </si>
  <si>
    <t>ТССЦ-05.2.03.03-0031</t>
  </si>
  <si>
    <t>Камни бортовые: БР 100.20.8 /бетон В22,5 (М300), объем 0,016 м3/ (ГОСТ 6665-91)</t>
  </si>
  <si>
    <t>2.11.41</t>
  </si>
  <si>
    <t>2.11.42</t>
  </si>
  <si>
    <t>2.11.43</t>
  </si>
  <si>
    <t>2.11.44</t>
  </si>
  <si>
    <t>2.11.45</t>
  </si>
  <si>
    <t>ТССЦ-16.2.02.07-0081</t>
  </si>
  <si>
    <t>Луковицы и клубнелуковицы цветов-многолетников, грунтовые первого разбора, при диаметре луковицы не менее 2,5-3,0 см (лилия, тюльпан и т.д.)</t>
  </si>
  <si>
    <t>2.11.46</t>
  </si>
  <si>
    <t>2.11.47</t>
  </si>
  <si>
    <t>2.11.48</t>
  </si>
  <si>
    <t>ТССЦ-01.7.20.07-0001</t>
  </si>
  <si>
    <t>Шпагат из пенькового волокна</t>
  </si>
  <si>
    <t>2.11.49</t>
  </si>
  <si>
    <t>ТССЦ-01.7.20.08-0162</t>
  </si>
  <si>
    <t>Ткань мешочная</t>
  </si>
  <si>
    <t>2.11.50</t>
  </si>
  <si>
    <t>ТССЦ-11.2.04.06-0031</t>
  </si>
  <si>
    <t>Колья деревянные посадочные 2200x60 мм</t>
  </si>
  <si>
    <t>2.11.51</t>
  </si>
  <si>
    <t>ТССЦ-16.2.02.10-0001</t>
  </si>
  <si>
    <t>Деревья-саженцы с кроной 9-12 лет (вяз, дуб, каштан, клен, липа, орех, ясень)</t>
  </si>
  <si>
    <t>2.11.52</t>
  </si>
  <si>
    <t>2.11.53</t>
  </si>
  <si>
    <t>2.11.54</t>
  </si>
  <si>
    <t>2.11.55</t>
  </si>
  <si>
    <t>2.11.56</t>
  </si>
  <si>
    <t>2.11.57</t>
  </si>
  <si>
    <t>2.11.58</t>
  </si>
  <si>
    <t>ТЕР09-08-002-05</t>
  </si>
  <si>
    <t>Устройство заграждений из готовых металлических решетчатых панелей: высотой до 2 м</t>
  </si>
  <si>
    <t>2.11.59</t>
  </si>
  <si>
    <t>2.11.60</t>
  </si>
  <si>
    <t>2.11.61</t>
  </si>
  <si>
    <t>2.11.62</t>
  </si>
  <si>
    <t>2.11.63</t>
  </si>
  <si>
    <t>2.11.64</t>
  </si>
  <si>
    <t>2.11.65</t>
  </si>
  <si>
    <t>2.11.66</t>
  </si>
  <si>
    <t>2.11.67</t>
  </si>
  <si>
    <t>2.11.68</t>
  </si>
  <si>
    <t>2.11.69</t>
  </si>
  <si>
    <t>2.11.70</t>
  </si>
  <si>
    <t>2.11.71</t>
  </si>
  <si>
    <t>2.11.72</t>
  </si>
  <si>
    <t>2.11.73</t>
  </si>
  <si>
    <t>2.11.74</t>
  </si>
  <si>
    <t>2.11.75</t>
  </si>
  <si>
    <t>2.11.76</t>
  </si>
  <si>
    <t>2.11.77</t>
  </si>
  <si>
    <t>Трубы хризотилцементные безнапорные БНТ, диаметр условного прохода: 100 мм</t>
  </si>
  <si>
    <t>2.11.78</t>
  </si>
  <si>
    <t>2.11.79</t>
  </si>
  <si>
    <t>2.11.80</t>
  </si>
  <si>
    <t>ТЕР27-02-004-01</t>
  </si>
  <si>
    <t>Устройство водосбросных сооружений с проезжей части из лотков в откосах насыпи</t>
  </si>
  <si>
    <t>2.11.81</t>
  </si>
  <si>
    <t>2.11.82</t>
  </si>
  <si>
    <t>2.12.1</t>
  </si>
  <si>
    <t>ТЕР07-01-055-01</t>
  </si>
  <si>
    <t>Устройство ворот распашных с установкой столбов: металлических</t>
  </si>
  <si>
    <t>2.12.2</t>
  </si>
  <si>
    <t>2.12.3</t>
  </si>
  <si>
    <t>Кирпич керамический одинарный, размером 250х120х65 мм, марка: 100</t>
  </si>
  <si>
    <t>2.12.4</t>
  </si>
  <si>
    <t>2.12.5</t>
  </si>
  <si>
    <t>2.12.6</t>
  </si>
  <si>
    <t>2.12.7</t>
  </si>
  <si>
    <t>2.12.8</t>
  </si>
  <si>
    <t>2.12.9</t>
  </si>
  <si>
    <t>2.12.10</t>
  </si>
  <si>
    <t>2.12.11</t>
  </si>
  <si>
    <t>2.12.12</t>
  </si>
  <si>
    <t>2.12.13</t>
  </si>
  <si>
    <t>2.12.14</t>
  </si>
  <si>
    <t>2.12.15</t>
  </si>
  <si>
    <t>2.12.16</t>
  </si>
  <si>
    <t>2.12.17</t>
  </si>
  <si>
    <t>2.12.18</t>
  </si>
  <si>
    <t>2.12.19</t>
  </si>
  <si>
    <t>2.12.20</t>
  </si>
  <si>
    <t>2.12.21</t>
  </si>
  <si>
    <t>2.12.22</t>
  </si>
  <si>
    <t>2.12.23</t>
  </si>
  <si>
    <t>2.12.24</t>
  </si>
  <si>
    <t>2.12.25</t>
  </si>
  <si>
    <t>2.12.26</t>
  </si>
  <si>
    <t>Оборудование</t>
  </si>
  <si>
    <t>2.13.1</t>
  </si>
  <si>
    <t>02-01-11</t>
  </si>
  <si>
    <t>ТЕР10-01-059-01</t>
  </si>
  <si>
    <t>2.13.2</t>
  </si>
  <si>
    <t>Моечная тары</t>
  </si>
  <si>
    <t>2.13.3</t>
  </si>
  <si>
    <t>2.13.4</t>
  </si>
  <si>
    <t>2.13.5</t>
  </si>
  <si>
    <t>2.13.6</t>
  </si>
  <si>
    <t>2.13.7</t>
  </si>
  <si>
    <t>2.13.8</t>
  </si>
  <si>
    <t>2.13.9</t>
  </si>
  <si>
    <t>2.13.10</t>
  </si>
  <si>
    <t>Кладовая овощей</t>
  </si>
  <si>
    <t>2.13.11</t>
  </si>
  <si>
    <t>2.13.12</t>
  </si>
  <si>
    <t>2.13.13</t>
  </si>
  <si>
    <t>2.13.14</t>
  </si>
  <si>
    <t>2.13.15</t>
  </si>
  <si>
    <t>2.13.16</t>
  </si>
  <si>
    <t>2.13.17</t>
  </si>
  <si>
    <t>2.13.18</t>
  </si>
  <si>
    <t>2.13.19</t>
  </si>
  <si>
    <t>2.13.20</t>
  </si>
  <si>
    <t>2.13.21</t>
  </si>
  <si>
    <t>2.13.22</t>
  </si>
  <si>
    <t>2.13.23</t>
  </si>
  <si>
    <t>2.13.24</t>
  </si>
  <si>
    <t>2.13.25</t>
  </si>
  <si>
    <t>Моечная столовой посуды</t>
  </si>
  <si>
    <t>2.13.26</t>
  </si>
  <si>
    <t>2.13.27</t>
  </si>
  <si>
    <t>2.13.28</t>
  </si>
  <si>
    <t>2.13.29</t>
  </si>
  <si>
    <t>2.13.30</t>
  </si>
  <si>
    <t>2.13.31</t>
  </si>
  <si>
    <t>2.13.32</t>
  </si>
  <si>
    <t>2.13.33</t>
  </si>
  <si>
    <t>2.13.34</t>
  </si>
  <si>
    <t>2.13.35</t>
  </si>
  <si>
    <t>2.13.36</t>
  </si>
  <si>
    <t>2.13.37</t>
  </si>
  <si>
    <t>2.13.38</t>
  </si>
  <si>
    <t>ТЕР17-01-002-04</t>
  </si>
  <si>
    <t>Установка гарнитуры туалетной: вешалок, подстаканников, поручней для ванн и т.д.</t>
  </si>
  <si>
    <t>ТЕР17-01-005-01</t>
  </si>
  <si>
    <t>Установка моек: на одно отделение</t>
  </si>
  <si>
    <t>Мясо-рыбный цех</t>
  </si>
  <si>
    <t>Моечная кухонной посуды</t>
  </si>
  <si>
    <t>Холодный цех</t>
  </si>
  <si>
    <t>ТЕРм28-07-032-05</t>
  </si>
  <si>
    <t>Котел для варки и выпаривания овощефруктов</t>
  </si>
  <si>
    <t>Обеденный зал</t>
  </si>
  <si>
    <t>Кабинет врача</t>
  </si>
  <si>
    <t>Санузел</t>
  </si>
  <si>
    <t>ТЕРм08-03-602-02</t>
  </si>
  <si>
    <t>Электроплита</t>
  </si>
  <si>
    <t>Актовый зал</t>
  </si>
  <si>
    <t>ТЕРм03-05-001-01</t>
  </si>
  <si>
    <t>Лифт пассажирский со скоростью движения кабины до 1 м/с: грузоподъемностью 400 кг, количество остановок 9, высота шахты 29 м</t>
  </si>
  <si>
    <t>ТЕРм03-05-001-04</t>
  </si>
  <si>
    <t>ТЕРм03-05-001-06</t>
  </si>
  <si>
    <t>Загрузочная</t>
  </si>
  <si>
    <t>2.14.1</t>
  </si>
  <si>
    <t>2.14.2</t>
  </si>
  <si>
    <t>2.14.3</t>
  </si>
  <si>
    <t>2.14.4</t>
  </si>
  <si>
    <t>2.14.5</t>
  </si>
  <si>
    <t>2.14.6</t>
  </si>
  <si>
    <t>2.14.7</t>
  </si>
  <si>
    <t>2.14.8</t>
  </si>
  <si>
    <t>2.14.9</t>
  </si>
  <si>
    <t>2.14.10</t>
  </si>
  <si>
    <t>2.14.11</t>
  </si>
  <si>
    <t>2.14.12</t>
  </si>
  <si>
    <t>2.14.13</t>
  </si>
  <si>
    <t>2.14.14</t>
  </si>
  <si>
    <t>2.14.15</t>
  </si>
  <si>
    <t>Кладовая сухих продуктов</t>
  </si>
  <si>
    <t>2.14.16</t>
  </si>
  <si>
    <t>2.14.17</t>
  </si>
  <si>
    <t>2.14.18</t>
  </si>
  <si>
    <t>2.14.19</t>
  </si>
  <si>
    <t>2.14.20</t>
  </si>
  <si>
    <t>2.14.21</t>
  </si>
  <si>
    <t>2.14.22</t>
  </si>
  <si>
    <t>2.14.23</t>
  </si>
  <si>
    <t>2.14.24</t>
  </si>
  <si>
    <t>2.14.25</t>
  </si>
  <si>
    <t>2.14.26</t>
  </si>
  <si>
    <t>2.14.27</t>
  </si>
  <si>
    <t>2.14.28</t>
  </si>
  <si>
    <t>2.14.29</t>
  </si>
  <si>
    <t>Помещение уборочного инвентаря</t>
  </si>
  <si>
    <t>Держатель туалетной бумаги</t>
  </si>
  <si>
    <t>Бактерицидная лампа</t>
  </si>
  <si>
    <t>Библиотека</t>
  </si>
  <si>
    <t>Итого, руб.</t>
  </si>
  <si>
    <t>в том числе:</t>
  </si>
  <si>
    <t>Строительно-монтажные работы, руб.</t>
  </si>
  <si>
    <t>Оборудование, руб.</t>
  </si>
  <si>
    <t>Резерв средств на непредвиденные работы и затраты (1%)</t>
  </si>
  <si>
    <t>Н(М)ЦК без НДС, руб</t>
  </si>
  <si>
    <t>НДС - 20%, руб.</t>
  </si>
  <si>
    <t>Н(М)ЦК с НДС, руб.</t>
  </si>
  <si>
    <t>Ведомость объемов конструктивных решений (элементов) и комплексов (видов) работ</t>
  </si>
  <si>
    <t>"Утвержден" "___"______________________2024г</t>
  </si>
  <si>
    <t>Сметная стоимость, руб.</t>
  </si>
  <si>
    <t>Технологическое оборудование</t>
  </si>
  <si>
    <t>Иные прочие работы и затраты</t>
  </si>
  <si>
    <t>Заключение государственной экспертизы (ГАУ РК "ГОССТРОЙЭКСПЕРТИЗА")  
от 26.09.2024 г. № 91-1-1-2-056749-2024</t>
  </si>
  <si>
    <t xml:space="preserve">Утвержденный сводный сметный расчет стоимости строительства в сумме  951 413,86 тыс.руб. в ценах на 
1 квартал 2024 г. </t>
  </si>
  <si>
    <r>
      <t xml:space="preserve">Стоимость работ в ценах на дату утверждения сметной документации 
"квартал" 1 
"год" </t>
    </r>
    <r>
      <rPr>
        <u/>
        <sz val="12"/>
        <rFont val="Times New Roman"/>
        <family val="1"/>
        <charset val="204"/>
      </rPr>
      <t>2024</t>
    </r>
    <r>
      <rPr>
        <sz val="12"/>
        <rFont val="Times New Roman"/>
        <family val="1"/>
        <charset val="204"/>
      </rPr>
      <t xml:space="preserve">
</t>
    </r>
  </si>
  <si>
    <t>Удорожание работ в зимнее время</t>
  </si>
  <si>
    <t xml:space="preserve">ГОСУДАРСТВЕННОЕ КАЗЕННОЕ УЧРЕЖДЕНИЕ РЕСПУБЛИКИ КРЫМ "ИНВЕСТИЦИОННО-СТРОИТЕЛЬНОЕ УПРАВЛЕНИЕ РЕСПУБЛИКИ КРЫМ" </t>
  </si>
  <si>
    <t>Сводный сметный расчет сметной стоимостью 709 000 597,5 руб.</t>
  </si>
  <si>
    <t>ДЛЯ НМЦК</t>
  </si>
  <si>
    <t>(В РУБЛЯХ)</t>
  </si>
  <si>
    <t>Строительство общеобразовательной школы на 500 мест в микрорайоне "Марьино" г. Симферополь</t>
  </si>
  <si>
    <t>Составлен в текущем уровне цен I квартал 2024 года</t>
  </si>
  <si>
    <t xml:space="preserve">Составлен в текущем уровне цен </t>
  </si>
  <si>
    <t>Глава 1. Подготовка территории строительства, реконструкции, капитального ремонта</t>
  </si>
  <si>
    <t>01-01-01
ОСТАТОК к НМЦК_01.10.2024</t>
  </si>
  <si>
    <t>Снятие плодородного грунта</t>
  </si>
  <si>
    <t>Итого по Главе 1. "Подготовка территории строительства, реконструкции, капитального ремонта"</t>
  </si>
  <si>
    <t>Глава 2. Основные объекты строительства, реконструкции, капитального ремонта</t>
  </si>
  <si>
    <t>02-01-01
ОСТАТОК к НМЦК_01.10.2024</t>
  </si>
  <si>
    <t>Общестроительные работы</t>
  </si>
  <si>
    <t>Силовое электрооборудование и электрическое освещение</t>
  </si>
  <si>
    <t>Отопление и вентиляция</t>
  </si>
  <si>
    <t>Водоснабжение и водоотведение</t>
  </si>
  <si>
    <t>Автоматизация пожарной сигнализации, система оповещения о пожаре и управление эвакуацией</t>
  </si>
  <si>
    <t>Система охранного видеонаблюдения</t>
  </si>
  <si>
    <t>Структурированная кабельная система. Локальная вычислительная сеть.</t>
  </si>
  <si>
    <t>Система контроля и управления доступом</t>
  </si>
  <si>
    <t>Телефонизация. Радиофикация. Телевизионная сеть</t>
  </si>
  <si>
    <t>Подъемник БК</t>
  </si>
  <si>
    <t>Итого по Главе 2. "Основные объекты строительства, реконструкции, капитального ремонта"</t>
  </si>
  <si>
    <t>Глава 3. Объекты подсобного и обслуживающего назначения</t>
  </si>
  <si>
    <t>03-01-01
ОСТАТОК к НМЦК_01.10.2024</t>
  </si>
  <si>
    <t>Общестроительные работы. Котельная</t>
  </si>
  <si>
    <t>03-01-02</t>
  </si>
  <si>
    <t>Система электроснабжения. Котельная</t>
  </si>
  <si>
    <t>03-01-03</t>
  </si>
  <si>
    <t>Отопление и вентиляция. Котельная</t>
  </si>
  <si>
    <t>03-01-04</t>
  </si>
  <si>
    <t>Система водоснабжения и водоотведения. Котельная</t>
  </si>
  <si>
    <t>03-01-05</t>
  </si>
  <si>
    <t>Сети газа. Котельная</t>
  </si>
  <si>
    <t>03-01-06</t>
  </si>
  <si>
    <t>Монтаж оборудования. Котельная</t>
  </si>
  <si>
    <t>03-01-07</t>
  </si>
  <si>
    <t>Телефонизация котельной</t>
  </si>
  <si>
    <t>03-01-08</t>
  </si>
  <si>
    <t>Монтаж системы автоматизации котельной</t>
  </si>
  <si>
    <t>Итого по Главе 3. "Объекты подсобного и обслуживающего назначения"</t>
  </si>
  <si>
    <t>Сети 0,4 кВ и наружного освещения</t>
  </si>
  <si>
    <t>Наружные сети газа</t>
  </si>
  <si>
    <t>06-01-02
ОСТАТОК к НМЦК_01.10.2024</t>
  </si>
  <si>
    <t>Наружные тепловые сети</t>
  </si>
  <si>
    <t>07-01-01 : 100 %выполнение</t>
  </si>
  <si>
    <t>Покрытия</t>
  </si>
  <si>
    <t>07-01-03</t>
  </si>
  <si>
    <t>Озеленение</t>
  </si>
  <si>
    <t>07-01-04</t>
  </si>
  <si>
    <t>Малые архитектурные формы</t>
  </si>
  <si>
    <t>07-01-05
ОСТАТОК к НМЦК_01.10.2024</t>
  </si>
  <si>
    <t>Подпорные стены</t>
  </si>
  <si>
    <t>08-01-01
ОСТАТОК к НМЦК_01.10.2024</t>
  </si>
  <si>
    <t>Итого по Главе 8. "Временные здания и сооружения"</t>
  </si>
  <si>
    <t>09-01-01</t>
  </si>
  <si>
    <t>Пусконаладочные работы систем вентиляции</t>
  </si>
  <si>
    <t>09-01-02</t>
  </si>
  <si>
    <t>Пусконаладочные работы систем теплоснабжения</t>
  </si>
  <si>
    <t>09-01-03</t>
  </si>
  <si>
    <t>Пусконаладочные работы систем электроснабжения</t>
  </si>
  <si>
    <t>09-01-04</t>
  </si>
  <si>
    <t>Пусконаладочные работы АПС и СОУЭ</t>
  </si>
  <si>
    <t>09-01-05</t>
  </si>
  <si>
    <t>Пусконаладочные работы. Локальные очистные сооружения</t>
  </si>
  <si>
    <t>09-01-06</t>
  </si>
  <si>
    <t>Пусконаладочные работы. Лифтовое оборудование</t>
  </si>
  <si>
    <t>прил.9 п.2.17 Методики от 04.08.2020 г. N421/пр</t>
  </si>
  <si>
    <t>Стоимость независимой банковской гарантии</t>
  </si>
  <si>
    <t>Приказ от 04.08.2020 № 421/пр п.179</t>
  </si>
  <si>
    <t>№303-ФЗ от 03.08.2018, 
пп.180,181 Методики №421/пр от 04.08.2020 в редакции №557/пр от 07.07.2022</t>
  </si>
  <si>
    <t>НДС - 20% (без учета п.37)</t>
  </si>
  <si>
    <t>20%(Г1.П:Г14.П-509638)</t>
  </si>
  <si>
    <t>Уровень цен утвержденной сметной документации</t>
  </si>
  <si>
    <t xml:space="preserve">
I квартал 2024 (Март 2024)</t>
  </si>
  <si>
    <t>на 2026 год</t>
  </si>
  <si>
    <t>¹²√1,078</t>
  </si>
  <si>
    <t>К на 2026 год</t>
  </si>
  <si>
    <t>к НМЦК</t>
  </si>
  <si>
    <t>Сводный сметный расчет сметной стоимостью 709 643 159,53 руб.</t>
  </si>
  <si>
    <t>СВОДНЫЙ СМЕТНЫЙ РАСЧЕТ СТОИМОСТИ СТРОИТЕЛЬСТВА № ССРСС на ОСТАТКИ</t>
  </si>
  <si>
    <t>Составлен в текущем уровне цен 29.03.2024</t>
  </si>
  <si>
    <t>01-01-01 ОСТАТОК к НМЦК_01.10.2024</t>
  </si>
  <si>
    <t>02-01-01 ОСТАТОК к НМЦК_01.10.2024</t>
  </si>
  <si>
    <t>03-01-01 ОСТАТОК к НМЦК_01.10.2024</t>
  </si>
  <si>
    <t>06-01-02 ОСТАТОК к НМЦК_01.10.2024</t>
  </si>
  <si>
    <t>07-01-05 ОСТАТОК к НМЦК_01.10.2024</t>
  </si>
  <si>
    <t>08-01-01 ОСТАТОК к НМЦК_01.10.2024</t>
  </si>
  <si>
    <t>НДС - 20%</t>
  </si>
  <si>
    <t>20%(Г1.П:Г14.П)</t>
  </si>
  <si>
    <t>БЕЗ БГ</t>
  </si>
  <si>
    <t>по объекту "Строительство общеобразовательной школы на 500 мест в микрорайоне "Марьино" г. Симферополь"</t>
  </si>
  <si>
    <t>(наименование объекта)</t>
  </si>
  <si>
    <t>Наименование конструктивных решений (элементов), комплексов (видов) работ, оборудования</t>
  </si>
  <si>
    <t xml:space="preserve">Цена, руб </t>
  </si>
  <si>
    <t>индекс фактической инфляции</t>
  </si>
  <si>
    <t>индекс прогнозной инфляции</t>
  </si>
  <si>
    <t>Подготовка территории</t>
  </si>
  <si>
    <t>1. Снятие плодородного грунта</t>
  </si>
  <si>
    <t>1.1</t>
  </si>
  <si>
    <t>Земляные работы</t>
  </si>
  <si>
    <t>1.1.1</t>
  </si>
  <si>
    <t>01-01-01 (ост.)</t>
  </si>
  <si>
    <t>6</t>
  </si>
  <si>
    <t>ТЕР01-01-013-07</t>
  </si>
  <si>
    <t>Разработка грунта с погрузкой на автомобили-самосвалы экскаваторами с ковшом вместимостью: 0,65 (0,5-1) м3, группа грунтов 1.</t>
  </si>
  <si>
    <t>1.1.2</t>
  </si>
  <si>
    <t>7</t>
  </si>
  <si>
    <t>ТССЦпг-03-21-01-001</t>
  </si>
  <si>
    <t>Перевозка грузов автомобилями-самосвалами грузоподъемностью 10 т работающих вне карьера на расстояние: I класс груза до 1 км</t>
  </si>
  <si>
    <t>Основные объекты строительства</t>
  </si>
  <si>
    <t>в том числе оборудование</t>
  </si>
  <si>
    <t>2. Общестроительные работы</t>
  </si>
  <si>
    <t>2.1</t>
  </si>
  <si>
    <t>Корпус "А"</t>
  </si>
  <si>
    <t>Крыльца железобетонные (все корпуса)</t>
  </si>
  <si>
    <t>02-01-01 (ост.)</t>
  </si>
  <si>
    <t>14</t>
  </si>
  <si>
    <t>14.1</t>
  </si>
  <si>
    <t>02.2.05.04-0080</t>
  </si>
  <si>
    <t>15</t>
  </si>
  <si>
    <t>ТЕР06-01-024-04</t>
  </si>
  <si>
    <t>Устройство стен подвалов и подпорных стен железобетонных высотой: до 3 м, толщиной до 500 мм</t>
  </si>
  <si>
    <t>15.1</t>
  </si>
  <si>
    <t>04.1.02.05-0060</t>
  </si>
  <si>
    <t>Бетон тяжелый, крупность заполнителя: 40 мм, класс В15 (М200)</t>
  </si>
  <si>
    <t>15.2</t>
  </si>
  <si>
    <t>08.4.02.06-0003</t>
  </si>
  <si>
    <t>16</t>
  </si>
  <si>
    <t>ТЕР08-02-007-03</t>
  </si>
  <si>
    <t>Установка металлических решеток (решетки Р-1, Р-2)</t>
  </si>
  <si>
    <t>16.1</t>
  </si>
  <si>
    <t>07.2.07.12-0003</t>
  </si>
  <si>
    <t>Конструктивные элементы вспомогательного назначения: массой не более 50 кг с преобладанием толстолистовой стали собираемые из двух и более деталей, с отверстиями и без отверстий, соединяемые на сварке</t>
  </si>
  <si>
    <t>Крыльца металлические (крыльцо К-1)</t>
  </si>
  <si>
    <t>17</t>
  </si>
  <si>
    <t>ТЕР39-01-009-05</t>
  </si>
  <si>
    <t>Монтаж металлических: лестниц и площадок</t>
  </si>
  <si>
    <t>17.1</t>
  </si>
  <si>
    <t>ТССЦ-07.2.07.04-0004</t>
  </si>
  <si>
    <t>Конструкции стальные индивидуальные: решетчатые сварные массой 0,5-1 т</t>
  </si>
  <si>
    <t>18</t>
  </si>
  <si>
    <t>ТЕР13-03-002-05</t>
  </si>
  <si>
    <t>Огрунтовка металлических поверхностей за один раз: грунтовкой ГФ-0119</t>
  </si>
  <si>
    <t>19</t>
  </si>
  <si>
    <t>Окраска металлических огрунтованных поверхностей: эмалью ПФ-115</t>
  </si>
  <si>
    <t>Диафрагмы</t>
  </si>
  <si>
    <t>20</t>
  </si>
  <si>
    <t>ТЕР06-01-031-10</t>
  </si>
  <si>
    <t>Устройство железобетонных стен и перегородок высотой: до 6 м, толщиной 500 мм</t>
  </si>
  <si>
    <t>20.1</t>
  </si>
  <si>
    <t>04.1.02.05-0009</t>
  </si>
  <si>
    <t>Бетон тяжелый, класс: В25 (М350)</t>
  </si>
  <si>
    <t>20.2</t>
  </si>
  <si>
    <t>08.4.03.02-0002</t>
  </si>
  <si>
    <t>20.3</t>
  </si>
  <si>
    <t>08.4.03.03-0032</t>
  </si>
  <si>
    <t>Горячекатаная арматурная сталь периодического профиля класса: А-III, диаметром 12 мм</t>
  </si>
  <si>
    <t>2.1.16</t>
  </si>
  <si>
    <t>20.4</t>
  </si>
  <si>
    <t>08.4.03.03-0034</t>
  </si>
  <si>
    <t>Горячекатаная арматурная сталь периодического профиля класса: А-III, диаметром 16-18 мм</t>
  </si>
  <si>
    <t>2.1.17</t>
  </si>
  <si>
    <t>20.5</t>
  </si>
  <si>
    <t>08.4.03.03-0035</t>
  </si>
  <si>
    <t>Горячекатаная арматурная сталь периодического профиля класса: А-III, диаметром 20-22 мм</t>
  </si>
  <si>
    <t>2.1.18</t>
  </si>
  <si>
    <t>20.6</t>
  </si>
  <si>
    <t>08.4.03.03-0036</t>
  </si>
  <si>
    <t>Горячекатаная арматурная сталь периодического профиля класса: А-III, диаметром 25-28 мм</t>
  </si>
  <si>
    <t>Колонны</t>
  </si>
  <si>
    <t>2.1.19</t>
  </si>
  <si>
    <t>21</t>
  </si>
  <si>
    <t>ТЕР06-01-026-04</t>
  </si>
  <si>
    <t>Устройство железобетонных колонн в деревянной опалубке высотой: до 4 м, периметром до 2 м</t>
  </si>
  <si>
    <t>2.1.20</t>
  </si>
  <si>
    <t>21.1</t>
  </si>
  <si>
    <t>2.1.21</t>
  </si>
  <si>
    <t>21.2</t>
  </si>
  <si>
    <t>2.1.22</t>
  </si>
  <si>
    <t>21.3</t>
  </si>
  <si>
    <t>Ригели</t>
  </si>
  <si>
    <t>2.1.23</t>
  </si>
  <si>
    <t>23</t>
  </si>
  <si>
    <t>2.1.24</t>
  </si>
  <si>
    <t>23.1</t>
  </si>
  <si>
    <t>2.1.25</t>
  </si>
  <si>
    <t>23.2</t>
  </si>
  <si>
    <t>2.1.26</t>
  </si>
  <si>
    <t>23.3</t>
  </si>
  <si>
    <t>08.4.03.02-0004</t>
  </si>
  <si>
    <t>Горячекатаная арматурная сталь гладкая класса А-I, диаметром: 12 мм</t>
  </si>
  <si>
    <t>2.1.27</t>
  </si>
  <si>
    <t>23.4</t>
  </si>
  <si>
    <t>2.1.28</t>
  </si>
  <si>
    <t>23.5</t>
  </si>
  <si>
    <t>2.1.29</t>
  </si>
  <si>
    <t>23.6</t>
  </si>
  <si>
    <t>Перекрытия</t>
  </si>
  <si>
    <t>2.1.30</t>
  </si>
  <si>
    <t>25</t>
  </si>
  <si>
    <t>ТЕР06-01-041-01</t>
  </si>
  <si>
    <t>Устройство перекрытий безбалочных толщиной: до 200 мм на высоте от опорной площади до 6 м</t>
  </si>
  <si>
    <t>2.1.31</t>
  </si>
  <si>
    <t>25.1</t>
  </si>
  <si>
    <t>2.1.32</t>
  </si>
  <si>
    <t>25.2</t>
  </si>
  <si>
    <t>08.4.03.02-0001</t>
  </si>
  <si>
    <t>2.1.33</t>
  </si>
  <si>
    <t>25.3</t>
  </si>
  <si>
    <t>08.4.03.03-0031</t>
  </si>
  <si>
    <t>Горячекатаная арматурная сталь периодического профиля класса: А-III, диаметром 10 мм</t>
  </si>
  <si>
    <t>2.1.34</t>
  </si>
  <si>
    <t>25.4</t>
  </si>
  <si>
    <t>2.1.35</t>
  </si>
  <si>
    <t>25.5</t>
  </si>
  <si>
    <t>Фахверки (обрамления проемов)</t>
  </si>
  <si>
    <t>2.1.36</t>
  </si>
  <si>
    <t>28</t>
  </si>
  <si>
    <t>2.2</t>
  </si>
  <si>
    <t>Корпус "Б"</t>
  </si>
  <si>
    <t>33</t>
  </si>
  <si>
    <t>33.1</t>
  </si>
  <si>
    <t>33.2</t>
  </si>
  <si>
    <t>2.2.4</t>
  </si>
  <si>
    <t>33.3</t>
  </si>
  <si>
    <t>08.4.03.02-0003</t>
  </si>
  <si>
    <t>Горячекатаная арматурная сталь гладкая класса А-I, диаметром: 10 мм</t>
  </si>
  <si>
    <t>2.2.5</t>
  </si>
  <si>
    <t>33.4</t>
  </si>
  <si>
    <t>Пояс монолитный</t>
  </si>
  <si>
    <t>2.2.6</t>
  </si>
  <si>
    <t>36</t>
  </si>
  <si>
    <t>ТЕР06-01-031-03</t>
  </si>
  <si>
    <t>Устройство железобетонных стен и перегородок высотой: до 3 м, толщиной 200 мм</t>
  </si>
  <si>
    <t>2.2.7</t>
  </si>
  <si>
    <t>36.1</t>
  </si>
  <si>
    <t>2.2.8</t>
  </si>
  <si>
    <t>36.2</t>
  </si>
  <si>
    <t>2.2.9</t>
  </si>
  <si>
    <t>36.3</t>
  </si>
  <si>
    <t>Лестницы</t>
  </si>
  <si>
    <t>2.2.10</t>
  </si>
  <si>
    <t>37</t>
  </si>
  <si>
    <t>2.2.11</t>
  </si>
  <si>
    <t>37.1</t>
  </si>
  <si>
    <t>2.2.12</t>
  </si>
  <si>
    <t>37.2</t>
  </si>
  <si>
    <t>2.2.13</t>
  </si>
  <si>
    <t>37.3</t>
  </si>
  <si>
    <t>2.2.14</t>
  </si>
  <si>
    <t>37.4</t>
  </si>
  <si>
    <t>2.2.15</t>
  </si>
  <si>
    <t>37.5</t>
  </si>
  <si>
    <t>2.3</t>
  </si>
  <si>
    <t>Корпус "В"</t>
  </si>
  <si>
    <t>42</t>
  </si>
  <si>
    <t>42.1</t>
  </si>
  <si>
    <t>42.2</t>
  </si>
  <si>
    <t>2.3.4</t>
  </si>
  <si>
    <t>42.3</t>
  </si>
  <si>
    <t>2.3.5</t>
  </si>
  <si>
    <t>45</t>
  </si>
  <si>
    <t>2.3.6</t>
  </si>
  <si>
    <t>45.1</t>
  </si>
  <si>
    <t>2.3.7</t>
  </si>
  <si>
    <t>45.2</t>
  </si>
  <si>
    <t>2.3.8</t>
  </si>
  <si>
    <t>45.3</t>
  </si>
  <si>
    <t>2.3.9</t>
  </si>
  <si>
    <t>46</t>
  </si>
  <si>
    <t>2.3.10</t>
  </si>
  <si>
    <t>46.1</t>
  </si>
  <si>
    <t>2.3.11</t>
  </si>
  <si>
    <t>46.2</t>
  </si>
  <si>
    <t>2.3.12</t>
  </si>
  <si>
    <t>46.3</t>
  </si>
  <si>
    <t>2.3.13</t>
  </si>
  <si>
    <t>46.4</t>
  </si>
  <si>
    <t>2.3.14</t>
  </si>
  <si>
    <t>46.5</t>
  </si>
  <si>
    <t>2.4</t>
  </si>
  <si>
    <t>Корпус "Г"</t>
  </si>
  <si>
    <t>51</t>
  </si>
  <si>
    <t>51.1</t>
  </si>
  <si>
    <t>51.2</t>
  </si>
  <si>
    <t>51.3</t>
  </si>
  <si>
    <t>51.4</t>
  </si>
  <si>
    <t>51.5</t>
  </si>
  <si>
    <t>52</t>
  </si>
  <si>
    <t>52.1</t>
  </si>
  <si>
    <t>52.2</t>
  </si>
  <si>
    <t>52.3</t>
  </si>
  <si>
    <t>08.4.03.03-0030</t>
  </si>
  <si>
    <t>Горячекатаная арматурная сталь периодического профиля класса: А-III, диаметром 8 мм</t>
  </si>
  <si>
    <t>52.4</t>
  </si>
  <si>
    <t>2.4.12</t>
  </si>
  <si>
    <t>52.5</t>
  </si>
  <si>
    <t>2.4.13</t>
  </si>
  <si>
    <t>52.6</t>
  </si>
  <si>
    <t>2.4.14</t>
  </si>
  <si>
    <t>53</t>
  </si>
  <si>
    <t>2.4.15</t>
  </si>
  <si>
    <t>53.1</t>
  </si>
  <si>
    <t>2.4.16</t>
  </si>
  <si>
    <t>53.2</t>
  </si>
  <si>
    <t>2.4.17</t>
  </si>
  <si>
    <t>53.3</t>
  </si>
  <si>
    <t>2.5</t>
  </si>
  <si>
    <t>Корпус "Д"</t>
  </si>
  <si>
    <t>59</t>
  </si>
  <si>
    <t>59.1</t>
  </si>
  <si>
    <t>59.2</t>
  </si>
  <si>
    <t>59.3</t>
  </si>
  <si>
    <t>61</t>
  </si>
  <si>
    <t>61.1</t>
  </si>
  <si>
    <t>61.2</t>
  </si>
  <si>
    <t>61.3</t>
  </si>
  <si>
    <t>61.4</t>
  </si>
  <si>
    <t>61.5</t>
  </si>
  <si>
    <t>61.6</t>
  </si>
  <si>
    <t>08.4.03.03-0033</t>
  </si>
  <si>
    <t>Горячекатаная арматурная сталь периодического профиля класса: А-III, диаметром 14 мм</t>
  </si>
  <si>
    <t>61.7</t>
  </si>
  <si>
    <t>62</t>
  </si>
  <si>
    <t>ТЕР06-01-035-01</t>
  </si>
  <si>
    <t>Устройство поясов: в опалубке</t>
  </si>
  <si>
    <t>62.1</t>
  </si>
  <si>
    <t>04.1.02.05-0006</t>
  </si>
  <si>
    <t>62.2</t>
  </si>
  <si>
    <t>62.3</t>
  </si>
  <si>
    <t>2.6</t>
  </si>
  <si>
    <t>Корпус "Е"</t>
  </si>
  <si>
    <t>67</t>
  </si>
  <si>
    <t>67.1</t>
  </si>
  <si>
    <t>67.2</t>
  </si>
  <si>
    <t>67.3</t>
  </si>
  <si>
    <t>70</t>
  </si>
  <si>
    <t>70.1</t>
  </si>
  <si>
    <t>70.2</t>
  </si>
  <si>
    <t>70.3</t>
  </si>
  <si>
    <t>2.7</t>
  </si>
  <si>
    <t>Стены и перегородки</t>
  </si>
  <si>
    <t>2.7.1</t>
  </si>
  <si>
    <t>74</t>
  </si>
  <si>
    <t>Кладка стен из газобетонных блоков на клее без облицовки толщиной: 400 мм при высоте этажа до 4 м (толщина 300 мм)</t>
  </si>
  <si>
    <t>2.7.2</t>
  </si>
  <si>
    <t>74.1</t>
  </si>
  <si>
    <t>05.2.02.09-0058</t>
  </si>
  <si>
    <t>2.7.3</t>
  </si>
  <si>
    <t>74.2</t>
  </si>
  <si>
    <t>14.1.06.04-0008</t>
  </si>
  <si>
    <t>Клей монтажный «БОЛАРС» для укладки ячеистых блоков</t>
  </si>
  <si>
    <t>2.7.4</t>
  </si>
  <si>
    <t>77</t>
  </si>
  <si>
    <t>ТЕР08-02-002-03</t>
  </si>
  <si>
    <t>Кладка перегородок из кирпича: армированных толщиной в 1/2 кирпича при высоте этажа до 4 м</t>
  </si>
  <si>
    <t>2.7.5</t>
  </si>
  <si>
    <t>77.1</t>
  </si>
  <si>
    <t>06.1.01.05-0039</t>
  </si>
  <si>
    <t>Кирпич керамический одинарный, размером 250х120х65 мм, марка: 200</t>
  </si>
  <si>
    <t>2.7.6</t>
  </si>
  <si>
    <t>77.2</t>
  </si>
  <si>
    <t>ТССЦ-08.4.03.03-0031</t>
  </si>
  <si>
    <t>2.7.7</t>
  </si>
  <si>
    <t>79</t>
  </si>
  <si>
    <t>ТЕР08-04-003-03</t>
  </si>
  <si>
    <t>Кладка перегородок из газобетонных блоков на клее толщиной: 200 мм при высоте этажа до 4 м</t>
  </si>
  <si>
    <t>2.7.8</t>
  </si>
  <si>
    <t>79.1</t>
  </si>
  <si>
    <t>2.7.9</t>
  </si>
  <si>
    <t>79.2</t>
  </si>
  <si>
    <t>2.7.10</t>
  </si>
  <si>
    <t>80</t>
  </si>
  <si>
    <t>ТЕР08-02-007-01</t>
  </si>
  <si>
    <t>Армирование кладки стен и других конструкций</t>
  </si>
  <si>
    <t>2.7.11</t>
  </si>
  <si>
    <t>80.1</t>
  </si>
  <si>
    <t>ТССЦ-08.4.02.01-0021</t>
  </si>
  <si>
    <t>Арматурные сетки сварные</t>
  </si>
  <si>
    <t>2.7.12</t>
  </si>
  <si>
    <t>81</t>
  </si>
  <si>
    <t>2.7.13</t>
  </si>
  <si>
    <t>81.1</t>
  </si>
  <si>
    <t>2.7.14</t>
  </si>
  <si>
    <t>82</t>
  </si>
  <si>
    <t>ТЕР10-01-015-01</t>
  </si>
  <si>
    <t>Устройство перегородок каркасно-филенчатых в санузлах</t>
  </si>
  <si>
    <t>2.7.15</t>
  </si>
  <si>
    <t>82.1</t>
  </si>
  <si>
    <t>11.1.03.01-0078</t>
  </si>
  <si>
    <t>Бруски обрезные хвойных пород длиной: 4-6,5 м, шириной 75-150 мм, толщиной 40-75 мм, II сорта</t>
  </si>
  <si>
    <t>2.7.16</t>
  </si>
  <si>
    <t>82.2</t>
  </si>
  <si>
    <t>ТЦ_26.30.30.22_91_9108122635_
10.12.2020_01</t>
  </si>
  <si>
    <t>Сантехнические перегородки пластиковые с дверными блоками (санузлы)</t>
  </si>
  <si>
    <t>2.7.17</t>
  </si>
  <si>
    <t>82.3</t>
  </si>
  <si>
    <t>Перегородки из ПВХ-профиля с дверными блоками (киноаппаратная)</t>
  </si>
  <si>
    <t>2.7.18</t>
  </si>
  <si>
    <t>83</t>
  </si>
  <si>
    <t>ТЕР09-03-046-03</t>
  </si>
  <si>
    <t>Монтаж перегородок: стальных, консольных, сетчатых (металлические перегородки)</t>
  </si>
  <si>
    <t>2.7.19</t>
  </si>
  <si>
    <t>83.1</t>
  </si>
  <si>
    <t>07.2.07.04-0007</t>
  </si>
  <si>
    <t>Конструкции стальные индивидуальные: решетчатые сварные массой до 0,1 т</t>
  </si>
  <si>
    <t>2.7.20</t>
  </si>
  <si>
    <t>84</t>
  </si>
  <si>
    <t>ТЕР10-05-001-02</t>
  </si>
  <si>
    <t>Устройство перегородок из гипсокартонных листов (ГКЛ) по системе «КНАУФ» с одинарным металлическим каркасом и однослойной обшивкой с обеих сторон (С 111): с одним дверным проемом</t>
  </si>
  <si>
    <t>2.7.21</t>
  </si>
  <si>
    <t>84.1</t>
  </si>
  <si>
    <t>01.6.01.02-0008</t>
  </si>
  <si>
    <t>Листы гипсокартонные: ГКЛВ 12,5 мм</t>
  </si>
  <si>
    <t>2.7.22</t>
  </si>
  <si>
    <t>84.2</t>
  </si>
  <si>
    <t>01.7.06.11-0013</t>
  </si>
  <si>
    <t>Лента уплотнительная шириной: 70 мм</t>
  </si>
  <si>
    <t>2.7.23</t>
  </si>
  <si>
    <t>84.3</t>
  </si>
  <si>
    <t>07.2.06.03-0115</t>
  </si>
  <si>
    <t>Профиль направляющий: ПН-4 75/30/0,6</t>
  </si>
  <si>
    <t>2.7.24</t>
  </si>
  <si>
    <t>84.4</t>
  </si>
  <si>
    <t>07.2.06.03-0199</t>
  </si>
  <si>
    <t>Профиль стоечный: ПС-4 75/50/0,6</t>
  </si>
  <si>
    <t>2.7.25</t>
  </si>
  <si>
    <t>84.5</t>
  </si>
  <si>
    <t>11.1.03.01-0003</t>
  </si>
  <si>
    <t>Бруски деревянные: 75*50 мм</t>
  </si>
  <si>
    <t>2.7.26</t>
  </si>
  <si>
    <t>84.6</t>
  </si>
  <si>
    <t>ТССЦ-12.2.04.04-0001</t>
  </si>
  <si>
    <t>Маты прошивные из минеральной ваты: без обкладок М1-100 (ГОСТ 21880-94), негорючие, толщина 50 мм</t>
  </si>
  <si>
    <t>2.7.27</t>
  </si>
  <si>
    <t>85</t>
  </si>
  <si>
    <t>ТЕР46-03-001-01</t>
  </si>
  <si>
    <t>Сверление установками алмазного бурения в железобетонных конструкциях вертикальных отверстий глубиной 200 мм диаметром: 20 мм</t>
  </si>
  <si>
    <t>2.7.28</t>
  </si>
  <si>
    <t>86</t>
  </si>
  <si>
    <t>2.7.29</t>
  </si>
  <si>
    <t>87</t>
  </si>
  <si>
    <t>2.8</t>
  </si>
  <si>
    <t>Двери и витраж</t>
  </si>
  <si>
    <t>2.8.1</t>
  </si>
  <si>
    <t>88</t>
  </si>
  <si>
    <t>2.8.2</t>
  </si>
  <si>
    <t>88.1</t>
  </si>
  <si>
    <t>07.1.01.03-0001</t>
  </si>
  <si>
    <t>Блок дверной стальной внутренний однопольный ДСВ, площадь 2,1 м2 (ГОСТ 31173-2003)</t>
  </si>
  <si>
    <t>2.8.3</t>
  </si>
  <si>
    <t>88.2</t>
  </si>
  <si>
    <t>07.1.01.03-0002</t>
  </si>
  <si>
    <t>Блок дверной стальной наружный двупольный ДСН ДКН, площадь 2,73 м2 (ГОСТ 31173-2003)</t>
  </si>
  <si>
    <t>2.8.4</t>
  </si>
  <si>
    <t>89</t>
  </si>
  <si>
    <t>ТЕР09-04-013-01</t>
  </si>
  <si>
    <t>Установка противопожарных дверей: однопольных глухих</t>
  </si>
  <si>
    <t>2.8.5</t>
  </si>
  <si>
    <t>89.1</t>
  </si>
  <si>
    <t>07.1.01.01-0019</t>
  </si>
  <si>
    <t>Дверь противопожарная металлическая: однопольная ДПМ-01/60, размером 900х2100 мм</t>
  </si>
  <si>
    <t>2.8.6</t>
  </si>
  <si>
    <t>89.2</t>
  </si>
  <si>
    <t>07.1.01.01-0020</t>
  </si>
  <si>
    <t>Дверь противопожарная металлическая: однопольная ДПМ-01/60, размером 1000х2100 мм</t>
  </si>
  <si>
    <t>2.8.7</t>
  </si>
  <si>
    <t>90</t>
  </si>
  <si>
    <t>ТЕР09-04-013-02</t>
  </si>
  <si>
    <t>Установка противопожарных дверей: двупольных глухих</t>
  </si>
  <si>
    <t>2.8.8</t>
  </si>
  <si>
    <t>90.1</t>
  </si>
  <si>
    <t>07.1.01.01-0008</t>
  </si>
  <si>
    <t>Дверь противопожарная металлическая: двупольная ДПМ-02/60, размером 1500х2100 мм</t>
  </si>
  <si>
    <t>2.8.9</t>
  </si>
  <si>
    <t>91</t>
  </si>
  <si>
    <t>2.8.10</t>
  </si>
  <si>
    <t>91.1</t>
  </si>
  <si>
    <t>11.3.01.02-0003</t>
  </si>
  <si>
    <t>Блоки дверные входные пластиковые: с простой коробкой, однопольная с клювовой фурнитурой, без стеклопакета по типу сэндвич, площадь от 1,5-2 м2</t>
  </si>
  <si>
    <t>2.8.11</t>
  </si>
  <si>
    <t>91.2</t>
  </si>
  <si>
    <t>11.3.01.02-0019</t>
  </si>
  <si>
    <t>Блоки дверные входные пластиковые: с простой коробкой, однопольная с простой фурнитурой, без стеклопакета по типу сэндвич, площадь более 2 м2</t>
  </si>
  <si>
    <t>2.8.12</t>
  </si>
  <si>
    <t>92</t>
  </si>
  <si>
    <t>2.8.13</t>
  </si>
  <si>
    <t>92.1</t>
  </si>
  <si>
    <t>2.8.14</t>
  </si>
  <si>
    <t>92.2</t>
  </si>
  <si>
    <t>2.8.15</t>
  </si>
  <si>
    <t>92.3</t>
  </si>
  <si>
    <t>11.2.02.01-0072</t>
  </si>
  <si>
    <t>Блоки дверные однопольные с полотном: глухим ДГ 21-9, площадь 1,80 м2; ДГ 21-10, площадь 2,01 м2</t>
  </si>
  <si>
    <t>2.8.16</t>
  </si>
  <si>
    <t>92.4</t>
  </si>
  <si>
    <t>11.2.02.01-0051</t>
  </si>
  <si>
    <t>Блоки дверные двупольные с полотном: глухим ДГ 21-13, площадь 2,63 м2</t>
  </si>
  <si>
    <t>2.8.17</t>
  </si>
  <si>
    <t>92.5</t>
  </si>
  <si>
    <t>2.8.18</t>
  </si>
  <si>
    <t>92.6</t>
  </si>
  <si>
    <t>01.7.04.07-0894</t>
  </si>
  <si>
    <t>Скобяные изделия при заполнении отдельными элементами дверей в помещение: двупольных</t>
  </si>
  <si>
    <t>2.8.19</t>
  </si>
  <si>
    <t>93</t>
  </si>
  <si>
    <t>2.8.20</t>
  </si>
  <si>
    <t>93.1</t>
  </si>
  <si>
    <t>11.2.02.01-0054</t>
  </si>
  <si>
    <t>Блоки дверные двупольные с полотном: под остекление ДО 21-13, площадь 2,63 м2</t>
  </si>
  <si>
    <t>2.8.21</t>
  </si>
  <si>
    <t>93.2</t>
  </si>
  <si>
    <t>2.8.22</t>
  </si>
  <si>
    <t>93.3</t>
  </si>
  <si>
    <t>2.8.23</t>
  </si>
  <si>
    <t>94</t>
  </si>
  <si>
    <t>ТЕР09-04-012-02</t>
  </si>
  <si>
    <t>Установка дверного доводчика к металлическим дверям (двери входные, лестничных клеток, общих коридоров)</t>
  </si>
  <si>
    <t>2.8.24</t>
  </si>
  <si>
    <t>94.1</t>
  </si>
  <si>
    <t>01.7.04.01-0011</t>
  </si>
  <si>
    <t>Закрыватель дверной гидравлический рычажный в алюминиевом корпусе</t>
  </si>
  <si>
    <t>2.8.25</t>
  </si>
  <si>
    <t>95</t>
  </si>
  <si>
    <t>ТЕР10-01-060-01</t>
  </si>
  <si>
    <t>Установка и крепление наличников</t>
  </si>
  <si>
    <t>2.8.26</t>
  </si>
  <si>
    <t>95.1</t>
  </si>
  <si>
    <t>11.1.01.10-0004</t>
  </si>
  <si>
    <t>Наличники из древесины типа: Н-1, размером 13х74 мм</t>
  </si>
  <si>
    <t>2.8.27</t>
  </si>
  <si>
    <t>96</t>
  </si>
  <si>
    <t>ТЕР09-04-009-04</t>
  </si>
  <si>
    <t>Монтаж оконных блоков: из алюминиевых многокамерных профилей с герметичными стеклопакетами (витражи)</t>
  </si>
  <si>
    <t>2.8.28</t>
  </si>
  <si>
    <t>96.1</t>
  </si>
  <si>
    <t>ТЦ_16.23.11.11_91_9108122635_
30.11.2020_01</t>
  </si>
  <si>
    <t>Витраж В1 с однокамерным стеклопакетом 3350х2880 мм, площадь изделия 9,65 м2</t>
  </si>
  <si>
    <t>2.8.29</t>
  </si>
  <si>
    <t>96.2</t>
  </si>
  <si>
    <t>Витраж ВП1 (противопожарный) с однокамерным стеклопакетом 2100х3520 мм, площадь изделий 29,56 м2</t>
  </si>
  <si>
    <t>2.8.30</t>
  </si>
  <si>
    <t>96.3</t>
  </si>
  <si>
    <t>Витраж В2 с однокамерным стеклопакетом 3050х2600 мм, площадь изделий 23,79 м2</t>
  </si>
  <si>
    <t>2.8.31</t>
  </si>
  <si>
    <t>96.4</t>
  </si>
  <si>
    <t>Витраж ВП2 (противопожарный) с однокамерным стеклопакетом 3350х2560 мм, площадь изделий 25,74 м2</t>
  </si>
  <si>
    <t>2.8.32</t>
  </si>
  <si>
    <t>96.5</t>
  </si>
  <si>
    <t>Витраж В3 с однокамерным стеклопакетом 2420х2860 мм, площадь изделий 13,84 м2</t>
  </si>
  <si>
    <t>2.8.33</t>
  </si>
  <si>
    <t>96.6</t>
  </si>
  <si>
    <t>Витраж В4 с однокамерным стеклопакетом 3130х2560 мм, площадь изделий 8,01 м2</t>
  </si>
  <si>
    <t>2.8.34</t>
  </si>
  <si>
    <t>96.7</t>
  </si>
  <si>
    <t>Витраж В5у (утепленный) с однокамерным стеклопакетом 3600х5560 мм, площадь изделий 20,02 м2</t>
  </si>
  <si>
    <t>2.8.35</t>
  </si>
  <si>
    <t>96.8</t>
  </si>
  <si>
    <t>Витраж В6 с однокамерным стеклопакетом 2800х5560 мм, площадь изделий 15,57 м2</t>
  </si>
  <si>
    <t>2.8.36</t>
  </si>
  <si>
    <t>96.9</t>
  </si>
  <si>
    <t>Витраж В7 с однокамерным стеклопакетом 2560х3600 мм, площадь изделий 18,44 м2</t>
  </si>
  <si>
    <t>2.8.37</t>
  </si>
  <si>
    <t>96.10</t>
  </si>
  <si>
    <t>Витраж В8 с однокамерным стеклопакетом 2800х3760 мм, площадь изделий 10,53 м2</t>
  </si>
  <si>
    <t>2.8.38</t>
  </si>
  <si>
    <t>96.11</t>
  </si>
  <si>
    <t>Витраж В9 с однокамерным стеклопакетом 5560х3760 мм, площадь изделий 20,91 м2</t>
  </si>
  <si>
    <t>2.8.39</t>
  </si>
  <si>
    <t>96.12</t>
  </si>
  <si>
    <t>Витраж В10 с однокамерным стеклопакетом 2350х2860 мм, площадь изделий 6,72 м2</t>
  </si>
  <si>
    <t>2.8.40</t>
  </si>
  <si>
    <t>96.13</t>
  </si>
  <si>
    <t>Витраж В11 с однокамерным стеклопакетом 3650х1620 мм, площадь изделий 5,91 м2</t>
  </si>
  <si>
    <t>2.8.41</t>
  </si>
  <si>
    <t>96.14</t>
  </si>
  <si>
    <t>Витраж В12 с однокамерным стеклопакетом 3350х2500 мм, площадь изделий 8,38 м2</t>
  </si>
  <si>
    <t>2.8.42</t>
  </si>
  <si>
    <t>97</t>
  </si>
  <si>
    <t>ТЕР11-01-049-01</t>
  </si>
  <si>
    <t>Укладка металлического накладного профиля (порога)</t>
  </si>
  <si>
    <t>2.8.43</t>
  </si>
  <si>
    <t>97.1</t>
  </si>
  <si>
    <t>09.2.03.02-0022</t>
  </si>
  <si>
    <t>Профили стыкоперекрывающие из алюминиевых сплавов (порожки) с покрытием, шириной: 60 мм</t>
  </si>
  <si>
    <t>2.9</t>
  </si>
  <si>
    <t>Окна</t>
  </si>
  <si>
    <t>98</t>
  </si>
  <si>
    <t>98.1</t>
  </si>
  <si>
    <t>11.3.02.04-0010</t>
  </si>
  <si>
    <t>Блок оконный пластиковый: трехстворчатый, глухой, с однокамерным стеклопакетом (24 мм), площадью до 2 м2 (Ок 7: 2,86*0,66*22 шт)</t>
  </si>
  <si>
    <t>99</t>
  </si>
  <si>
    <t>99.1</t>
  </si>
  <si>
    <t>11.3.02.02-0006</t>
  </si>
  <si>
    <t>99.2</t>
  </si>
  <si>
    <t>ТЦ_25.12.10.09_91_9108122635_
30.11.2020_01</t>
  </si>
  <si>
    <t>Оконный блок ОкП 1  противопожарный, предел огнестойкости Е30 (2,86*2,21*2 шт)</t>
  </si>
  <si>
    <t>99.3</t>
  </si>
  <si>
    <t>Оконный блок ОкП 2 противопожарный, предел огнестойкости Е30 (1,21*2,21*8 шт)</t>
  </si>
  <si>
    <t>99.4</t>
  </si>
  <si>
    <t>Оконный блок ОкП 3 противопожарный, предел огнестойкости Е30 (2,46*2,21*4 шт)</t>
  </si>
  <si>
    <t>99.5</t>
  </si>
  <si>
    <t>Оконный блок ОкП 4 противопожарный, предел огнестойкости Е30 (2,56*2,21*4 шт)</t>
  </si>
  <si>
    <t>100</t>
  </si>
  <si>
    <t>ТЕР10-01-034-03</t>
  </si>
  <si>
    <t>Установка в жилых и общественных зданиях оконных блоков из ПВХ профилей: поворотных (откидных, поворотно-откидных) с площадью проема до 2 м2 одностворчатых</t>
  </si>
  <si>
    <t>100.1</t>
  </si>
  <si>
    <t>11.3.02.02-0024</t>
  </si>
  <si>
    <t>Блок оконный пластиковый: одностворчатый, с поворотной створкой, с однокамерным стеклопакетом (24 мм), площадью более 1,5 м2 (Ок 6: 1,26*1,36*10 шт, Ок 6* 1,26*1,27*2 шт)</t>
  </si>
  <si>
    <t>101</t>
  </si>
  <si>
    <t>ТЕР10-01-034-04</t>
  </si>
  <si>
    <t>Установка в жилых и общественных зданиях оконных блоков из ПВХ профилей: поворотных (откидных, поворотно-откидных) с площадью проема более 2 м2 одностворчатых</t>
  </si>
  <si>
    <t>101.1</t>
  </si>
  <si>
    <t>Блок оконный пластиковый: одностворчатый, с поворотной створкой, с однокамерным стеклопакетом (24 мм), площадью более 1,5 м2 (Ок 3: 1,21*2,21*17 шт)</t>
  </si>
  <si>
    <t>102</t>
  </si>
  <si>
    <t>ТЕР10-01-034-05</t>
  </si>
  <si>
    <t>Установка в жилых и общественных зданиях оконных блоков из ПВХ профилей: поворотных (откидных, поворотно-откидных) с площадью проема до 2 м2 двухстворчатых</t>
  </si>
  <si>
    <t>102.1</t>
  </si>
  <si>
    <t>11.3.02.01-0036</t>
  </si>
  <si>
    <t>Блок оконный пластиковый: двустворчатый, с глухой и поворотной створкой, однокамерным стеклопакетом (24 мм), площадью до 1 м2 (Ок 8: 1,17*0,48*36 шт)</t>
  </si>
  <si>
    <t>103</t>
  </si>
  <si>
    <t>103.1</t>
  </si>
  <si>
    <t>11.3.02.01-0035</t>
  </si>
  <si>
    <t>Блок оконный пластиковый: двустворчатый, с глухой и поворотной створкой, однокамерным стеклопакетом (24 мм), площадью более 3 м2 (Ок 2: 1,96*2,21*19 шт, Ок 13: 1,71*4,76*4 шт)</t>
  </si>
  <si>
    <t>104</t>
  </si>
  <si>
    <t>104.1</t>
  </si>
  <si>
    <t>11.3.02.04-0045</t>
  </si>
  <si>
    <t>Блок оконный пластиковый: трехстворчатый, с поворотной и поворотно-откидной створкой, однокамерным стеклопакетом (24 мм), площадью более 3,5 м2</t>
  </si>
  <si>
    <t>Подоконные доски</t>
  </si>
  <si>
    <t>105</t>
  </si>
  <si>
    <t>ТЕР06-01-013-01</t>
  </si>
  <si>
    <t>Устройство подливки толщиной 20 мм</t>
  </si>
  <si>
    <t>105.1</t>
  </si>
  <si>
    <t>106</t>
  </si>
  <si>
    <t>ТЕР06-01-013-02</t>
  </si>
  <si>
    <t>На каждые 10 мм изменения толщины добавлять к расценке 06-01-013-01 до 30 мм</t>
  </si>
  <si>
    <t>106.1</t>
  </si>
  <si>
    <t>04.3.01.09-0014</t>
  </si>
  <si>
    <t>107</t>
  </si>
  <si>
    <t>107.1</t>
  </si>
  <si>
    <t>11.3.03.01-0003</t>
  </si>
  <si>
    <t>Доски подоконные ПВХ, шириной: 200 мм</t>
  </si>
  <si>
    <t>107.2</t>
  </si>
  <si>
    <t>Отливы оконные</t>
  </si>
  <si>
    <t>108</t>
  </si>
  <si>
    <t>Устройство мелких покрытий (брандмауэры, парапеты, свесы и т.п.) из листовой оцинкованной стали</t>
  </si>
  <si>
    <t>108.1</t>
  </si>
  <si>
    <t>08.3.05.05-0053</t>
  </si>
  <si>
    <t>Сталь листовая оцинкованная толщиной листа: 0,7 мм</t>
  </si>
  <si>
    <t>108.2</t>
  </si>
  <si>
    <t>08.1.02.03-0021</t>
  </si>
  <si>
    <t>Водоотлив оконный шириной планки 250 мм из оцинкованной стали с полимерным покрытием</t>
  </si>
  <si>
    <t>п.м</t>
  </si>
  <si>
    <t>2.10</t>
  </si>
  <si>
    <t>М/К кровли (корпус "Е")</t>
  </si>
  <si>
    <t>109</t>
  </si>
  <si>
    <t>109.1</t>
  </si>
  <si>
    <t>ТССЦ-07.2.07.13-0101</t>
  </si>
  <si>
    <t>Конструкции стропильных и подстропильных ферм металлические из труб квадратных периметром от 0,32 м до 0,56 м и труб прямо-угольных от 0,64 м до 0,72 м, тощиной от 3 мм до 10 мм, стали листовой толщиной от 4 мм до 32 мм, стали угловой 110х8 мм, огрунтованные грунт-эмалью ХВ- 0278 за два раза</t>
  </si>
  <si>
    <t>110</t>
  </si>
  <si>
    <t>111</t>
  </si>
  <si>
    <t>112</t>
  </si>
  <si>
    <t>112.1</t>
  </si>
  <si>
    <t>07.2.07.13-0101</t>
  </si>
  <si>
    <t>113</t>
  </si>
  <si>
    <t>ТЕР06-01-015-08</t>
  </si>
  <si>
    <t>Установка закладных деталей весом: до 20 кг (закладное изделие ЗД-2)</t>
  </si>
  <si>
    <t>113.1</t>
  </si>
  <si>
    <t>08.4.01.02-0013</t>
  </si>
  <si>
    <t>113.2</t>
  </si>
  <si>
    <t>01.7.15.01-0001</t>
  </si>
  <si>
    <t>Анкер-шпилька Hilti HST М12х115/20</t>
  </si>
  <si>
    <t>114</t>
  </si>
  <si>
    <t>ТЕР26-02-011-01</t>
  </si>
  <si>
    <t>Огнезащитное покрытие металлоконструкций краской по подготовленной поверхности, толщина покрытия 1 мм</t>
  </si>
  <si>
    <t>114.1</t>
  </si>
  <si>
    <t>14.2.02.03-0021</t>
  </si>
  <si>
    <t>Краска огнезащитная: «УНИКУМ»</t>
  </si>
  <si>
    <t>115</t>
  </si>
  <si>
    <t>ТЕР26-02-011-02</t>
  </si>
  <si>
    <t>Огнезащитное покрытие металлоконструкций краской по подготовленной поверхности, при изменении толщины покрытия на 0,3 мм (до 1,6 мм)</t>
  </si>
  <si>
    <t>115.1</t>
  </si>
  <si>
    <t>116</t>
  </si>
  <si>
    <t>ТЕР12-01-015-03</t>
  </si>
  <si>
    <t>Устройство пароизоляции: прокладочной в один слой</t>
  </si>
  <si>
    <t>117</t>
  </si>
  <si>
    <t>ТЕР12-01-017-01</t>
  </si>
  <si>
    <t>Устройство выравнивающих стяжек: цементно-песчаных толщиной 15 мм (разуклонка 50-250 мм)</t>
  </si>
  <si>
    <t>117.1</t>
  </si>
  <si>
    <t>04.1.01.01-0077</t>
  </si>
  <si>
    <t>Бетон легкий на пористых заполнителях, объемная масса 1300 кг/м3, крупность заполнителя: 10 мм, класс В15 (М200)</t>
  </si>
  <si>
    <t>118</t>
  </si>
  <si>
    <t>ТЕР12-01-017-02</t>
  </si>
  <si>
    <t>Устройство выравнивающих стяжек: на каждый 1 мм изменения толщины добавлять к расценке 12-01-017-01 до 150 мм</t>
  </si>
  <si>
    <t>118.1</t>
  </si>
  <si>
    <t>119</t>
  </si>
  <si>
    <t>Армирование подстилающих слоев и набетонок (сетка из проволоки 5Вр-1, ячейка 150х150 мм)</t>
  </si>
  <si>
    <t>119.1</t>
  </si>
  <si>
    <t>120</t>
  </si>
  <si>
    <t>120.1</t>
  </si>
  <si>
    <t>12.2.05.10-0006</t>
  </si>
  <si>
    <t>Плиты минераловатные "Руф Баттс" ROCKWOOL (100 мм)</t>
  </si>
  <si>
    <t>121</t>
  </si>
  <si>
    <t>ТЕР12-01-013-04</t>
  </si>
  <si>
    <t>Утепление покрытий плитами: на каждый последующий слой добавлять к расценке 12-01-013-03</t>
  </si>
  <si>
    <t>121.1</t>
  </si>
  <si>
    <t>Плиты минераловатные "Руф Баттс" ROCKWOOL (50 мм)</t>
  </si>
  <si>
    <t>122</t>
  </si>
  <si>
    <t>123</t>
  </si>
  <si>
    <t>Устройство выравнивающих стяжек: цементно-песчаных толщиной 15 мм</t>
  </si>
  <si>
    <t>123.1</t>
  </si>
  <si>
    <t>124</t>
  </si>
  <si>
    <t>Устройство выравнивающих стяжек: на каждый 1 мм изменения толщины добавлять к расценке 12-01-017-01 до 40 мм</t>
  </si>
  <si>
    <t>124.1</t>
  </si>
  <si>
    <t>125</t>
  </si>
  <si>
    <t>ТЕР26-01-048-04</t>
  </si>
  <si>
    <t>Устройство на плоских и криволинейных поверхностях каркаса изоляции: из сетки</t>
  </si>
  <si>
    <t>125.1</t>
  </si>
  <si>
    <t>01.8.01.06-0006</t>
  </si>
  <si>
    <t>Сетка стеклянная строительная СС-1</t>
  </si>
  <si>
    <t>126</t>
  </si>
  <si>
    <t>126.1</t>
  </si>
  <si>
    <t>12.1.02.03-0052</t>
  </si>
  <si>
    <t>126.2</t>
  </si>
  <si>
    <t>12.1.02.03-0055</t>
  </si>
  <si>
    <t>127</t>
  </si>
  <si>
    <t>ТЕР12-01-001-07</t>
  </si>
  <si>
    <t>Защита ковра скатных кровель гравием на битумной мастике</t>
  </si>
  <si>
    <t>127.1</t>
  </si>
  <si>
    <t>02.2.02.02-0001</t>
  </si>
  <si>
    <t>Каменная мелочь марки 300</t>
  </si>
  <si>
    <t>128</t>
  </si>
  <si>
    <t>ТЕР09-03-022-03</t>
  </si>
  <si>
    <t>Монтаж оконных фонарных остекленных покрытий из герметичных одно- и двухкамерных стеклопакетов в пластиковой и алюминиевой обвязке</t>
  </si>
  <si>
    <t>128.1</t>
  </si>
  <si>
    <t>01.7.15.04-0045</t>
  </si>
  <si>
    <t>Винты самонарезающие: для крепления профилированного настила и панелей к несущим конструкциям</t>
  </si>
  <si>
    <t>128.2</t>
  </si>
  <si>
    <t>Световой фонарь из алюминиевых профилей, заполнение однокамерный
стеклопакет. Стекло с внутренней стороны закаленное, толщиной 8 мм 6800х6490х955 (h)</t>
  </si>
  <si>
    <t>129</t>
  </si>
  <si>
    <t>Устройство выравнивающих стяжек: цементно-песчаных толщиной 15 мм (разуклонка 50-85 мм)</t>
  </si>
  <si>
    <t>129.1</t>
  </si>
  <si>
    <t>130</t>
  </si>
  <si>
    <t>Устройство выравнивающих стяжек: на каждый 1 мм изменения толщины добавлять к расценке 12-01-017-01 до 70 мм</t>
  </si>
  <si>
    <t>130.1</t>
  </si>
  <si>
    <t>131</t>
  </si>
  <si>
    <t>131.1</t>
  </si>
  <si>
    <t>132</t>
  </si>
  <si>
    <t>132.1</t>
  </si>
  <si>
    <t>133</t>
  </si>
  <si>
    <t>133.1</t>
  </si>
  <si>
    <t>134</t>
  </si>
  <si>
    <t>134.1</t>
  </si>
  <si>
    <t>135</t>
  </si>
  <si>
    <t>135.1</t>
  </si>
  <si>
    <t>135.2</t>
  </si>
  <si>
    <t>136</t>
  </si>
  <si>
    <t>136.1</t>
  </si>
  <si>
    <t>137</t>
  </si>
  <si>
    <t>ТЕР09-03-015-01</t>
  </si>
  <si>
    <t>Монтаж прогонов при шаге ферм до 12 м при высоте здания: до 25 м</t>
  </si>
  <si>
    <t>138</t>
  </si>
  <si>
    <t>138.1</t>
  </si>
  <si>
    <t>Винты самонарезающие: для крепления профилированного настила и панелей к несущим конструкциям (расход винтов 4,8х38 мм = 9шт/м2*576*0,006кг=31,1 кг)</t>
  </si>
  <si>
    <t>138.2</t>
  </si>
  <si>
    <t>08.3.09.02-0005</t>
  </si>
  <si>
    <t>Профилированный лист оцинкованный окрашенный: Н57-750-0,6 (вес 1 м2 - 7,5 кг)</t>
  </si>
  <si>
    <t>139</t>
  </si>
  <si>
    <t>139.1</t>
  </si>
  <si>
    <t>12.1.02.06-0022</t>
  </si>
  <si>
    <t>Рубероид кровельный с пылевидной посыпкой марки РКП- 350б</t>
  </si>
  <si>
    <t>139.2</t>
  </si>
  <si>
    <t>01.7.07.12-0022</t>
  </si>
  <si>
    <t>140</t>
  </si>
  <si>
    <t>140.1</t>
  </si>
  <si>
    <t>141</t>
  </si>
  <si>
    <t>141.1</t>
  </si>
  <si>
    <t>142</t>
  </si>
  <si>
    <t>142.1</t>
  </si>
  <si>
    <t>142.2</t>
  </si>
  <si>
    <t>142.3</t>
  </si>
  <si>
    <t>143</t>
  </si>
  <si>
    <t>Водосточная система, покрытие парапетов</t>
  </si>
  <si>
    <t>144</t>
  </si>
  <si>
    <t>145</t>
  </si>
  <si>
    <t>ТЕР16-07-002-04</t>
  </si>
  <si>
    <t>Установка воронок сливных диаметром: 150 мм (перелив)</t>
  </si>
  <si>
    <t>146</t>
  </si>
  <si>
    <t>146.1</t>
  </si>
  <si>
    <t>08.1.02.07-0002</t>
  </si>
  <si>
    <t>Воронка водосборная МП, диаметр 300/100 мм, стандартный цвет</t>
  </si>
  <si>
    <t>2.10.77</t>
  </si>
  <si>
    <t>146.2</t>
  </si>
  <si>
    <t>08.1.02.07-0006</t>
  </si>
  <si>
    <t>Воронка выпускная МП, диаметр 125/100 мм, стандартный цвет</t>
  </si>
  <si>
    <t>2.10.78</t>
  </si>
  <si>
    <t>147</t>
  </si>
  <si>
    <t>ТЕР12-01-009-02</t>
  </si>
  <si>
    <t>Устройство желобов: подвесных</t>
  </si>
  <si>
    <t>2.10.79</t>
  </si>
  <si>
    <t>147.1</t>
  </si>
  <si>
    <t>2.10.80</t>
  </si>
  <si>
    <t>147.2</t>
  </si>
  <si>
    <t>08.1.02.07-0116</t>
  </si>
  <si>
    <t>Труба водосточная МП, диаметр 100х3000 мм, стандартный цвет</t>
  </si>
  <si>
    <t>2.10.81</t>
  </si>
  <si>
    <t>147.3</t>
  </si>
  <si>
    <t>08.1.02.07-0022</t>
  </si>
  <si>
    <t>Держатель трубы (на кирпич) МП, диаметр 100 мм, стандартный цвет</t>
  </si>
  <si>
    <t>2.10.82</t>
  </si>
  <si>
    <t>147.4</t>
  </si>
  <si>
    <t>08.1.02.07-0067</t>
  </si>
  <si>
    <t>Колено трубы МП, диаметр 100 (60°), стандартный цвет</t>
  </si>
  <si>
    <t>2.10.83</t>
  </si>
  <si>
    <t>148</t>
  </si>
  <si>
    <t>2.10.84</t>
  </si>
  <si>
    <t>148.1</t>
  </si>
  <si>
    <t>2.10.85</t>
  </si>
  <si>
    <t>148.2</t>
  </si>
  <si>
    <t>08.1.02.07-0014</t>
  </si>
  <si>
    <t>Держатель желоба МП, диаметр 125х320 мм, стандартный цвет</t>
  </si>
  <si>
    <t>2.10.86</t>
  </si>
  <si>
    <t>148.3</t>
  </si>
  <si>
    <t>08.1.02.07-0042</t>
  </si>
  <si>
    <t>Желоб водосточный МП, диаметр 125х3000 мм, стандартный цвет</t>
  </si>
  <si>
    <t>2.10.87</t>
  </si>
  <si>
    <t>148.4</t>
  </si>
  <si>
    <t>08.1.02.07-0054</t>
  </si>
  <si>
    <t>Заглушка желоба МП, диаметр 125 мм, стандартный цвет</t>
  </si>
  <si>
    <t>2.10.88</t>
  </si>
  <si>
    <t>148.5</t>
  </si>
  <si>
    <t>08.1.02.07-0092</t>
  </si>
  <si>
    <t>Соединитель желоба МП, диаметр 125 мм, стандартный цвет</t>
  </si>
  <si>
    <t>2.10.89</t>
  </si>
  <si>
    <t>148.6</t>
  </si>
  <si>
    <t>08.1.02.07-0133</t>
  </si>
  <si>
    <t>Угол желоба МП внутренний, диаметр 125 мм, стандартный цвет</t>
  </si>
  <si>
    <t>2.11</t>
  </si>
  <si>
    <t>Деталь 1</t>
  </si>
  <si>
    <t>151</t>
  </si>
  <si>
    <t>151.1</t>
  </si>
  <si>
    <t>08.4.02.05-0002</t>
  </si>
  <si>
    <t>Сетка сварная с ячейкой 10 из арматурной стали: А-I и А-II диаметром 6 мм</t>
  </si>
  <si>
    <t>152</t>
  </si>
  <si>
    <t>152.1</t>
  </si>
  <si>
    <t>04.3.01.09-0015</t>
  </si>
  <si>
    <t>153</t>
  </si>
  <si>
    <t>Устройство стяжек: на каждые 5 мм изменения толщины стяжки добавлять или исключать к расценке 11-01-011-01. Добавляется 40 мм</t>
  </si>
  <si>
    <t>153.1</t>
  </si>
  <si>
    <t>154</t>
  </si>
  <si>
    <t>154.1</t>
  </si>
  <si>
    <t>155</t>
  </si>
  <si>
    <t>155.1</t>
  </si>
  <si>
    <t>156</t>
  </si>
  <si>
    <t>156.1</t>
  </si>
  <si>
    <t>157</t>
  </si>
  <si>
    <t>Устройство стяжек: на каждые 5 мм изменения толщины стяжки добавлять или исключать к расценке 11-01-011-01. Добавляется 20 мм</t>
  </si>
  <si>
    <t>157.1</t>
  </si>
  <si>
    <t>Деталь 2</t>
  </si>
  <si>
    <t>158</t>
  </si>
  <si>
    <t>Устройство тепло- и звукоизоляции сплошной из плит: или матов минераловатных или стекловолокнистых</t>
  </si>
  <si>
    <t>158.1</t>
  </si>
  <si>
    <t>12.2.05.10-0011</t>
  </si>
  <si>
    <t>Плиты минераловатные "Тех Баттс 150" ROCKWOOL</t>
  </si>
  <si>
    <t>159</t>
  </si>
  <si>
    <t>160</t>
  </si>
  <si>
    <t>160.1</t>
  </si>
  <si>
    <t>161</t>
  </si>
  <si>
    <t>Устройство стяжек: на каждые 5 мм изменения толщины стяжки добавлять к расценке 11-01-011-01. Добавляется 20 мм</t>
  </si>
  <si>
    <t>161.1</t>
  </si>
  <si>
    <t>162</t>
  </si>
  <si>
    <t>162.1</t>
  </si>
  <si>
    <t>163</t>
  </si>
  <si>
    <t>ТЕР11-01-027-06</t>
  </si>
  <si>
    <t>Устройство покрытий на растворе из сухой смеси с приготовлением раствора в построечных условиях из плиток: гладких неглазурованных керамических для полов одноцветных</t>
  </si>
  <si>
    <t>Деталь 3</t>
  </si>
  <si>
    <t>164</t>
  </si>
  <si>
    <t>164.1</t>
  </si>
  <si>
    <t>165</t>
  </si>
  <si>
    <t>165.1</t>
  </si>
  <si>
    <t>166</t>
  </si>
  <si>
    <t>166.1</t>
  </si>
  <si>
    <t>167</t>
  </si>
  <si>
    <t>167.1</t>
  </si>
  <si>
    <t>168</t>
  </si>
  <si>
    <t>168.1</t>
  </si>
  <si>
    <t>169</t>
  </si>
  <si>
    <t>169.1</t>
  </si>
  <si>
    <t>170</t>
  </si>
  <si>
    <t>170.1</t>
  </si>
  <si>
    <t>171</t>
  </si>
  <si>
    <t>Деталь 4</t>
  </si>
  <si>
    <t>172</t>
  </si>
  <si>
    <t>172.1</t>
  </si>
  <si>
    <t>173</t>
  </si>
  <si>
    <t>174</t>
  </si>
  <si>
    <t>174.1</t>
  </si>
  <si>
    <t>175</t>
  </si>
  <si>
    <t>175.1</t>
  </si>
  <si>
    <t>176</t>
  </si>
  <si>
    <t>176.1</t>
  </si>
  <si>
    <t>177</t>
  </si>
  <si>
    <t>Устройство стяжек: цементных толщиной 20 мм (выравнивание перепадов)</t>
  </si>
  <si>
    <t>177.1</t>
  </si>
  <si>
    <t>178</t>
  </si>
  <si>
    <t>178.1</t>
  </si>
  <si>
    <t>01.6.03.04-0095</t>
  </si>
  <si>
    <t>Линолеум коммерческий гетерогенный: "ТАРКЕТТ ACCZENT UNIVERSAL" (толщина 2 мм, толщина защитного слоя 0,7 мм, класс 34/43, пож. безопасность Г2, В2, РП1, Д2, Т2)</t>
  </si>
  <si>
    <t>178.2</t>
  </si>
  <si>
    <t>14.1.02.04-0102</t>
  </si>
  <si>
    <t>Клей Forbo 522, для укладки ПВХ-покрытий (расход 0,320г)</t>
  </si>
  <si>
    <t>Деталь 5</t>
  </si>
  <si>
    <t>179</t>
  </si>
  <si>
    <t>179.1</t>
  </si>
  <si>
    <t>180</t>
  </si>
  <si>
    <t>Устройство стяжек: на каждые 5 мм изменения толщины стяжки добавлять к расценке 11-01-011-01. Добавляется 60 мм</t>
  </si>
  <si>
    <t>180.1</t>
  </si>
  <si>
    <t>181</t>
  </si>
  <si>
    <t>181.1</t>
  </si>
  <si>
    <t>182</t>
  </si>
  <si>
    <t>Деталь 6</t>
  </si>
  <si>
    <t>183</t>
  </si>
  <si>
    <t>Деталь 7 Актовый зал</t>
  </si>
  <si>
    <t>184</t>
  </si>
  <si>
    <t>184.1</t>
  </si>
  <si>
    <t>185</t>
  </si>
  <si>
    <t>186</t>
  </si>
  <si>
    <t>186.1</t>
  </si>
  <si>
    <t>187</t>
  </si>
  <si>
    <t>187.1</t>
  </si>
  <si>
    <t>188</t>
  </si>
  <si>
    <t>188.1</t>
  </si>
  <si>
    <t>189</t>
  </si>
  <si>
    <t>189.1</t>
  </si>
  <si>
    <t>189.2</t>
  </si>
  <si>
    <t>11.3.03.08-0001</t>
  </si>
  <si>
    <t>Подложка звукоизоляционная под паркет толщина 3 мм</t>
  </si>
  <si>
    <t>190</t>
  </si>
  <si>
    <t>190.1</t>
  </si>
  <si>
    <t>11.2.10.02-0011</t>
  </si>
  <si>
    <t>Деталь 8 Эстрада</t>
  </si>
  <si>
    <t>191</t>
  </si>
  <si>
    <t>191.1</t>
  </si>
  <si>
    <t>192</t>
  </si>
  <si>
    <t>193</t>
  </si>
  <si>
    <t>193.1</t>
  </si>
  <si>
    <t>194</t>
  </si>
  <si>
    <t>194.1</t>
  </si>
  <si>
    <t>2.11.83</t>
  </si>
  <si>
    <t>195</t>
  </si>
  <si>
    <t>2.11.84</t>
  </si>
  <si>
    <t>195.1</t>
  </si>
  <si>
    <t>2.11.85</t>
  </si>
  <si>
    <t>196</t>
  </si>
  <si>
    <t>ТЕР09-03-030-01</t>
  </si>
  <si>
    <t>Монтаж площадок с настилом и ограждением из листовой, рифленой, просечной и круглой стали</t>
  </si>
  <si>
    <t>2.11.86</t>
  </si>
  <si>
    <t>196.1</t>
  </si>
  <si>
    <t>2.11.87</t>
  </si>
  <si>
    <t>197</t>
  </si>
  <si>
    <t>ТЕР11-01-033-02</t>
  </si>
  <si>
    <t>Устройство покрытий: дощатых толщиной 36 мм</t>
  </si>
  <si>
    <t>2.11.88</t>
  </si>
  <si>
    <t>197.1</t>
  </si>
  <si>
    <t>11.1.01.04-0026</t>
  </si>
  <si>
    <t>Доски для покрытия полов со шпунтом и гребнем из древесины антисептированные тип: ДП-35 толщиной 35 мм, шириной без гребня от 100 до 140 мм</t>
  </si>
  <si>
    <t>2.11.89</t>
  </si>
  <si>
    <t>198</t>
  </si>
  <si>
    <t>ТЕР11-01-053-02</t>
  </si>
  <si>
    <t>Устройство оснований полов из фанеры в один слой площадью: свыше 20 м2</t>
  </si>
  <si>
    <t>2.11.90</t>
  </si>
  <si>
    <t>198.1</t>
  </si>
  <si>
    <t>01.7.15.14-0183</t>
  </si>
  <si>
    <t>Шурупы с потайной головкой черные размером: 5,0х45 мм</t>
  </si>
  <si>
    <t>2.11.91</t>
  </si>
  <si>
    <t>199</t>
  </si>
  <si>
    <t>2.11.92</t>
  </si>
  <si>
    <t>199.1</t>
  </si>
  <si>
    <t>2.11.93</t>
  </si>
  <si>
    <t>199.2</t>
  </si>
  <si>
    <t>2.11.94</t>
  </si>
  <si>
    <t>200</t>
  </si>
  <si>
    <t>2.11.95</t>
  </si>
  <si>
    <t>200.1</t>
  </si>
  <si>
    <t>Деталь 9</t>
  </si>
  <si>
    <t>2.11.96</t>
  </si>
  <si>
    <t>201</t>
  </si>
  <si>
    <t>2.11.97</t>
  </si>
  <si>
    <t>201.1</t>
  </si>
  <si>
    <t>2.11.98</t>
  </si>
  <si>
    <t>202</t>
  </si>
  <si>
    <t>2.11.99</t>
  </si>
  <si>
    <t>202.1</t>
  </si>
  <si>
    <t>2.11.100</t>
  </si>
  <si>
    <t>203</t>
  </si>
  <si>
    <t>2.11.101</t>
  </si>
  <si>
    <t>203.1</t>
  </si>
  <si>
    <t>2.11.102</t>
  </si>
  <si>
    <t>204</t>
  </si>
  <si>
    <t>Устройство пароизоляции из полиэтиленовой пленки в один слой насухо (применительно)</t>
  </si>
  <si>
    <t>2.11.103</t>
  </si>
  <si>
    <t>204.1</t>
  </si>
  <si>
    <t>2.11.104</t>
  </si>
  <si>
    <t>204.2</t>
  </si>
  <si>
    <t>12.1.01.03-0036</t>
  </si>
  <si>
    <t>Пленка пароизоляционная ЮТАФОЛ (3-х слойная полиэтиленовая с армированным слоем из полиэтиленовых полос)</t>
  </si>
  <si>
    <t>2.11.105</t>
  </si>
  <si>
    <t>205</t>
  </si>
  <si>
    <t>ТЕР26-01-039-01</t>
  </si>
  <si>
    <t>Изоляция покрытий и перекрытий изделиями из волокнистых и зернистых материалов насухо</t>
  </si>
  <si>
    <t>2.11.106</t>
  </si>
  <si>
    <t>205.1</t>
  </si>
  <si>
    <t>12.2.05.11-0028</t>
  </si>
  <si>
    <t>Плиты теплоизоляционные: перлитоцементные</t>
  </si>
  <si>
    <t>2.11.107</t>
  </si>
  <si>
    <t>206</t>
  </si>
  <si>
    <t>ТЕР11-01-012-03</t>
  </si>
  <si>
    <t>Укладка лаг: по плитам перекрытий</t>
  </si>
  <si>
    <t>2.11.108</t>
  </si>
  <si>
    <t>207</t>
  </si>
  <si>
    <t>2.11.109</t>
  </si>
  <si>
    <t>207.1</t>
  </si>
  <si>
    <t>11.1.01.04-0001</t>
  </si>
  <si>
    <t>Доска половая (лиственница) толщиной 20, 27, 32 мм, шириной 80, 90, 110, 134 мм, длиной 2-4 м, класс "А" (толщина 60 мм: 20,02/35*60=34,32 м3)</t>
  </si>
  <si>
    <t>2.11.110</t>
  </si>
  <si>
    <t>208</t>
  </si>
  <si>
    <t>ТЕР15-04-025-03</t>
  </si>
  <si>
    <t>Улучшенная окраска масляными составами по дереву: полов</t>
  </si>
  <si>
    <t>2.11.111</t>
  </si>
  <si>
    <t>208.1</t>
  </si>
  <si>
    <t>14.4.04.08-0002</t>
  </si>
  <si>
    <t>Эмаль ПФ-115 БИО различных цветов</t>
  </si>
  <si>
    <t>Пандус</t>
  </si>
  <si>
    <t>2.11.112</t>
  </si>
  <si>
    <t>209</t>
  </si>
  <si>
    <t>2.11.113</t>
  </si>
  <si>
    <t>209.1</t>
  </si>
  <si>
    <t>07.2.07.04-0003</t>
  </si>
  <si>
    <t>Конструкции стальные индивидуальные: решетчатые сварные массой 0,1-0,5 т</t>
  </si>
  <si>
    <t>2.11.114</t>
  </si>
  <si>
    <t>210</t>
  </si>
  <si>
    <t>2.11.115</t>
  </si>
  <si>
    <t>211</t>
  </si>
  <si>
    <t>2.11.116</t>
  </si>
  <si>
    <t>212</t>
  </si>
  <si>
    <t>2.11.117</t>
  </si>
  <si>
    <t>212.1</t>
  </si>
  <si>
    <t>11.2.11.04-0052</t>
  </si>
  <si>
    <t>Фанера общего назначения из шпона лиственных пород водостойкая марки ФК,: сорт 2/4, толщина 12 мм</t>
  </si>
  <si>
    <t>2.11.118</t>
  </si>
  <si>
    <t>212.2</t>
  </si>
  <si>
    <t>11.2.09.05-0027</t>
  </si>
  <si>
    <t>Плиты ориентированно-стружечные типа OSB-3, длиной 2500 мм, шириной 1250 мм, толщиной: 22 мм</t>
  </si>
  <si>
    <t>2.11.119</t>
  </si>
  <si>
    <t>213</t>
  </si>
  <si>
    <t>ТЕР11-01-038-03</t>
  </si>
  <si>
    <t>Устройство покрытий из плиток поливинилхлоридных: на мастике КН-3</t>
  </si>
  <si>
    <t>2.11.120</t>
  </si>
  <si>
    <t>213.1</t>
  </si>
  <si>
    <t>01.6.03.01-0031</t>
  </si>
  <si>
    <t>Плитки поливинилхлоридные прессованные «Превинил», марки ВК для полов</t>
  </si>
  <si>
    <t>2.11.121</t>
  </si>
  <si>
    <t>213.2</t>
  </si>
  <si>
    <t>01.6.03.01-0011</t>
  </si>
  <si>
    <t>Плитки поливинилхлоридные</t>
  </si>
  <si>
    <t>Плинтусы</t>
  </si>
  <si>
    <t>2.11.122</t>
  </si>
  <si>
    <t>214</t>
  </si>
  <si>
    <t>2.11.123</t>
  </si>
  <si>
    <t>214.1</t>
  </si>
  <si>
    <t>11.3.03.06-0001</t>
  </si>
  <si>
    <t>2.11.124</t>
  </si>
  <si>
    <t>214.2</t>
  </si>
  <si>
    <t>11.3.03.14-0001</t>
  </si>
  <si>
    <t>2.11.125</t>
  </si>
  <si>
    <t>214.3</t>
  </si>
  <si>
    <t>11.3.03.14-0011</t>
  </si>
  <si>
    <t>2.11.126</t>
  </si>
  <si>
    <t>214.4</t>
  </si>
  <si>
    <t>11.3.03.14-0021</t>
  </si>
  <si>
    <t>2.11.127</t>
  </si>
  <si>
    <t>214.5</t>
  </si>
  <si>
    <t>11.3.03.14-0031</t>
  </si>
  <si>
    <t>2.11.128</t>
  </si>
  <si>
    <t>214.6</t>
  </si>
  <si>
    <t>11.3.03.14-0033</t>
  </si>
  <si>
    <t>2.11.129</t>
  </si>
  <si>
    <t>215</t>
  </si>
  <si>
    <t>ТЕР11-01-039-01</t>
  </si>
  <si>
    <t>Устройство плинтусов: деревянных (спортзал)</t>
  </si>
  <si>
    <t>2.11.130</t>
  </si>
  <si>
    <t>216</t>
  </si>
  <si>
    <t>ТЕР11-01-039-04</t>
  </si>
  <si>
    <t>Устройство плинтусов: из плиток керамических</t>
  </si>
  <si>
    <t>2.11.131</t>
  </si>
  <si>
    <t>216.1</t>
  </si>
  <si>
    <t>06.2.05.03-0031</t>
  </si>
  <si>
    <t>Плитки керамические плинтусные прямые</t>
  </si>
  <si>
    <t>2.11.132</t>
  </si>
  <si>
    <t>216.2</t>
  </si>
  <si>
    <t>14.1.06.02-0037</t>
  </si>
  <si>
    <t>Клей плиточный «Старатель-стандарт»</t>
  </si>
  <si>
    <t>2.12</t>
  </si>
  <si>
    <t>Внутренняя отделка</t>
  </si>
  <si>
    <t>217</t>
  </si>
  <si>
    <t>ТЕР15-02-016-03</t>
  </si>
  <si>
    <t>Штукатурка поверхностей внутри здания цементно-известковым или цементным раствором по камню и бетону: улучшенная стен</t>
  </si>
  <si>
    <t>218</t>
  </si>
  <si>
    <t>ТЕР15-02-019-05</t>
  </si>
  <si>
    <t>Сплошное выравнивание внутренних поверхностей (однослойное оштукатуривание) из сухих растворных смесей толщиной до 10 мм: оконных и дверных откосов плоских</t>
  </si>
  <si>
    <t>218.1</t>
  </si>
  <si>
    <t>ТЦ_23.64.10.04_91_9102264111_
30.11.2020_01</t>
  </si>
  <si>
    <t>Штукатурная гипсовая смесь "Маконат"</t>
  </si>
  <si>
    <t>218.2</t>
  </si>
  <si>
    <t>14.4.01.02-0012</t>
  </si>
  <si>
    <t>Грунтовка: «Тифенгрунд», КНАУФ</t>
  </si>
  <si>
    <t>219</t>
  </si>
  <si>
    <t>Окраска водно-дисперсионными акриловыми составами улучшенная: по штукатурке стен (стены и откосы)</t>
  </si>
  <si>
    <t>219.1</t>
  </si>
  <si>
    <t>14.3.02.01-0112</t>
  </si>
  <si>
    <t>Краска акриловая: ВД-АК 2180, ВГТ</t>
  </si>
  <si>
    <t>219.2</t>
  </si>
  <si>
    <t>14.4.01.02-0113</t>
  </si>
  <si>
    <t>220</t>
  </si>
  <si>
    <t>Окраска водно-дисперсионными акриловыми составами улучшенная: по штукатурке потолков (включая потолки подвалов)</t>
  </si>
  <si>
    <t>220.1</t>
  </si>
  <si>
    <t>220.2</t>
  </si>
  <si>
    <t>221</t>
  </si>
  <si>
    <t>221.1</t>
  </si>
  <si>
    <t>221.2</t>
  </si>
  <si>
    <t>01.7.06.01-0044</t>
  </si>
  <si>
    <t>Лента эластичная самоклеящаяся для профилей направляющих «Дихтунгсбанд»: 95/30000 мм</t>
  </si>
  <si>
    <t>221.3</t>
  </si>
  <si>
    <t>07.2.06.04-0111</t>
  </si>
  <si>
    <t>Тяга подвеса: 250 мм</t>
  </si>
  <si>
    <t>222</t>
  </si>
  <si>
    <t>ТЕР15-04-007-04</t>
  </si>
  <si>
    <t>Окраска водно-дисперсионными акриловыми составами улучшенная: по сборным конструкциям потолков, подготовленным под окраску</t>
  </si>
  <si>
    <t>222.1</t>
  </si>
  <si>
    <t>222.2</t>
  </si>
  <si>
    <t>223</t>
  </si>
  <si>
    <t>224</t>
  </si>
  <si>
    <t>ТЕР10-01-022-04</t>
  </si>
  <si>
    <t>Подшивка потолков: сталью кровельной неоцинкованной по дереву (прим.)</t>
  </si>
  <si>
    <t>224.1</t>
  </si>
  <si>
    <t>08.3.05.05-0031</t>
  </si>
  <si>
    <t>Сталь листовая кровельная СТК-1 толщиной: 0,50 мм</t>
  </si>
  <si>
    <t>224.2</t>
  </si>
  <si>
    <t>08.3.09.04-0046</t>
  </si>
  <si>
    <t>Профнастил оцинкованный с покрытием: полиэстер НС35-1000-0,8</t>
  </si>
  <si>
    <t>225</t>
  </si>
  <si>
    <t>Сплошное выравнивание внутренних поверхностей (однослойное оштукатуривание)из сухих растворных смесей толщиной до 10 мм: стен (включая стены подвалов)</t>
  </si>
  <si>
    <t>225.1</t>
  </si>
  <si>
    <t>225.2</t>
  </si>
  <si>
    <t>226</t>
  </si>
  <si>
    <t>ТЕР15-02-019-07</t>
  </si>
  <si>
    <t>Сплошное выравнивание внутренних поверхностей (однослойное оштукатуривание) из сухих растворных смесей: на каждый 1 мм изменения толщины слоя добавлять к расценке 15-02-019-03 до 20 мм</t>
  </si>
  <si>
    <t>226.1</t>
  </si>
  <si>
    <t>2.12.27</t>
  </si>
  <si>
    <t>227</t>
  </si>
  <si>
    <t>Сплошное выравнивание внутренних поверхностей (однослойное оштукатуривание) из сухих растворных смесей толщиной до 10 мм: потолков (включая потолки подвалов)</t>
  </si>
  <si>
    <t>2.12.28</t>
  </si>
  <si>
    <t>227.1</t>
  </si>
  <si>
    <t>2.12.29</t>
  </si>
  <si>
    <t>227.2</t>
  </si>
  <si>
    <t>2.12.30</t>
  </si>
  <si>
    <t>228</t>
  </si>
  <si>
    <t>ТЕР15-02-019-08</t>
  </si>
  <si>
    <t>Сплошное выравнивание внутренних поверхностей (однослойное оштукатуривание) из сухих растворных смесей: на каждый 1 мм изменения толщины слоя добавлять или исключать к расценке 15-02-019-04</t>
  </si>
  <si>
    <t>2.12.31</t>
  </si>
  <si>
    <t>228.1</t>
  </si>
  <si>
    <t>2.12.32</t>
  </si>
  <si>
    <t>229</t>
  </si>
  <si>
    <t>2.12.33</t>
  </si>
  <si>
    <t>229.1</t>
  </si>
  <si>
    <t>08.3.03.04-0031</t>
  </si>
  <si>
    <t>Проволока стальная низкоуглеродистая отожженная диаметром 0,8 мм</t>
  </si>
  <si>
    <t>2.12.34</t>
  </si>
  <si>
    <t>229.2</t>
  </si>
  <si>
    <t>2.12.35</t>
  </si>
  <si>
    <t>230</t>
  </si>
  <si>
    <t>ТЕР10-05-012-01</t>
  </si>
  <si>
    <t>Облицовка стен глухих (без проемов) по металлическому одинарному каркасу гипсокартонными листами (обшивка венткоробов гипсокартоном)</t>
  </si>
  <si>
    <t>2.12.36</t>
  </si>
  <si>
    <t>230.1</t>
  </si>
  <si>
    <t>01.6.01.02-0006</t>
  </si>
  <si>
    <t>2.12.37</t>
  </si>
  <si>
    <t>231</t>
  </si>
  <si>
    <t>Сплошное выравнивание внутренних поверхностей (однослойное оштукатуривание)из сухих растворных смесей толщиной до 10 мм: оконных и дверных откосов плоских</t>
  </si>
  <si>
    <t>2.12.38</t>
  </si>
  <si>
    <t>231.1</t>
  </si>
  <si>
    <t>2.12.39</t>
  </si>
  <si>
    <t>231.2</t>
  </si>
  <si>
    <t>2.12.40</t>
  </si>
  <si>
    <t>232</t>
  </si>
  <si>
    <t>ТЕР15-02-019-09</t>
  </si>
  <si>
    <t>Сплошное выравнивание внутренних поверхностей (однослойное оштукатуривание) из сухих растворных смесей: на каждый 1 мм изменения толщины слоя добавлять к расценке 15-02-019-05 до 3 мм</t>
  </si>
  <si>
    <t>2.12.41</t>
  </si>
  <si>
    <t>232.1</t>
  </si>
  <si>
    <t>2.12.42</t>
  </si>
  <si>
    <t>233</t>
  </si>
  <si>
    <t>ТЕР15-04-007-03</t>
  </si>
  <si>
    <t>Окраска водно-дисперсионными акриловыми составами улучшенная: по сборным конструкциям стен, подготовленным под окраску</t>
  </si>
  <si>
    <t>2.12.43</t>
  </si>
  <si>
    <t>233.1</t>
  </si>
  <si>
    <t>14.3.02.01-0323</t>
  </si>
  <si>
    <t>Краски акриловые гладкие серии «КамАкрил» для внутренних работ: КА-23 Люкс цветная, насыщенных тонов</t>
  </si>
  <si>
    <t>2.12.44</t>
  </si>
  <si>
    <t>233.2</t>
  </si>
  <si>
    <t>2.12.45</t>
  </si>
  <si>
    <t>234</t>
  </si>
  <si>
    <t>2.12.46</t>
  </si>
  <si>
    <t>234.1</t>
  </si>
  <si>
    <t>2.12.47</t>
  </si>
  <si>
    <t>234.2</t>
  </si>
  <si>
    <t>2.12.48</t>
  </si>
  <si>
    <t>235</t>
  </si>
  <si>
    <t>Сплошное выравнивание внутренних поверхностей (однослойное оштукатуривание) из сухих растворных смесей: на каждый 1 мм изменения толщины слоя добавлять или исключать к расценке 15-02-019-05</t>
  </si>
  <si>
    <t>2.12.49</t>
  </si>
  <si>
    <t>235.1</t>
  </si>
  <si>
    <t>2.12.50</t>
  </si>
  <si>
    <t>236</t>
  </si>
  <si>
    <t>ТЕР15-04-027-05</t>
  </si>
  <si>
    <t>Третья шпатлевка при высококачественной окраске по штукатурке и сборным конструкциям: стен, подготовленных под окраску</t>
  </si>
  <si>
    <t>2.12.51</t>
  </si>
  <si>
    <t>237</t>
  </si>
  <si>
    <t>2.12.52</t>
  </si>
  <si>
    <t>237.1</t>
  </si>
  <si>
    <t>2.12.53</t>
  </si>
  <si>
    <t>237.2</t>
  </si>
  <si>
    <t>2.12.54</t>
  </si>
  <si>
    <t>238</t>
  </si>
  <si>
    <t>2.12.55</t>
  </si>
  <si>
    <t>238.1</t>
  </si>
  <si>
    <t>04.3.02.09-0741</t>
  </si>
  <si>
    <t>2.12.56</t>
  </si>
  <si>
    <t>238.2</t>
  </si>
  <si>
    <t>06.2.01.02-0014</t>
  </si>
  <si>
    <t>Плитки керамические глазурованные для внутренней облицовки стен: гладкие с завалом цветные (однотонные)</t>
  </si>
  <si>
    <t>2.12.57</t>
  </si>
  <si>
    <t>238.3</t>
  </si>
  <si>
    <t>14.1.06.02-0024</t>
  </si>
  <si>
    <t>Клей плиточный «Ceresit» CM11</t>
  </si>
  <si>
    <t>2.12.58</t>
  </si>
  <si>
    <t>239</t>
  </si>
  <si>
    <t>2.12.59</t>
  </si>
  <si>
    <t>240</t>
  </si>
  <si>
    <t>2.12.60</t>
  </si>
  <si>
    <t>240.1</t>
  </si>
  <si>
    <t>2.12.61</t>
  </si>
  <si>
    <t>240.2</t>
  </si>
  <si>
    <t>2.12.62</t>
  </si>
  <si>
    <t>241</t>
  </si>
  <si>
    <t>Сплошное выравнивание внутренних поверхностей (однослойное оштукатуривание) из сухих растворных смесей толщиной до 10 мм: потолков</t>
  </si>
  <si>
    <t>2.12.63</t>
  </si>
  <si>
    <t>241.1</t>
  </si>
  <si>
    <t>2.12.64</t>
  </si>
  <si>
    <t>241.2</t>
  </si>
  <si>
    <t>2.12.65</t>
  </si>
  <si>
    <t>242</t>
  </si>
  <si>
    <t>Сплошное выравнивание внутренних поверхностей (однослойное оштукатуривание) из сухих растворных смесей: на каждый 1 мм изменения толщины слоя исключать к расценке 15-02-019-04 до 3 мм</t>
  </si>
  <si>
    <t>2.12.66</t>
  </si>
  <si>
    <t>242.1</t>
  </si>
  <si>
    <t>2.12.67</t>
  </si>
  <si>
    <t>243</t>
  </si>
  <si>
    <t>ТЕР10-01-036-01</t>
  </si>
  <si>
    <t>Установка уголков ПВХ на клее</t>
  </si>
  <si>
    <t>2.12.68</t>
  </si>
  <si>
    <t>243.1</t>
  </si>
  <si>
    <t>07.2.06.03-0222</t>
  </si>
  <si>
    <t>Профиль угловой: перфорированный оцинкованный PL 21х21 мм</t>
  </si>
  <si>
    <t>2.13</t>
  </si>
  <si>
    <t>Наружная отделка</t>
  </si>
  <si>
    <t>244</t>
  </si>
  <si>
    <t>ТЕР15-02-005-01</t>
  </si>
  <si>
    <t>Высококачественная штукатурка фасадов декоративным раствором по камню: стен гладких</t>
  </si>
  <si>
    <t>244.1</t>
  </si>
  <si>
    <t>14.4.01.02-0022</t>
  </si>
  <si>
    <t>Грунтовка акриловая: CAPAGRUND, адгезионная, CAPAROL</t>
  </si>
  <si>
    <t>244.2</t>
  </si>
  <si>
    <t>04.3.02.09-1527</t>
  </si>
  <si>
    <t>Штукатурка декоративная фасадная CAPAROL: Mineral- Leichputz 134 (расход 4,5 кг/м2: 471,41*4,5=2121,34 кг)</t>
  </si>
  <si>
    <t>245</t>
  </si>
  <si>
    <t>ТЕР15-01-080-01</t>
  </si>
  <si>
    <t>Устройство наружной теплоизоляции зданий с тонкой штукатуркой по утеплителю толщиной плит до: 50 мм</t>
  </si>
  <si>
    <t>245.1</t>
  </si>
  <si>
    <t>ТССЦ-12.2.05.10-0016</t>
  </si>
  <si>
    <t>Плиты минераловатные «Лайт-Баттс» ROCKWOOL</t>
  </si>
  <si>
    <t>246</t>
  </si>
  <si>
    <t>Устройство наружной теплоизоляции зданий с тонкой штукатуркой по утеплителю толщиной плит до: 50 мм (карнизы, наличники, русты)</t>
  </si>
  <si>
    <t>246.1</t>
  </si>
  <si>
    <t>14.3.02.05-0105</t>
  </si>
  <si>
    <t>Краска силикатная типа "BOLIX SZ"</t>
  </si>
  <si>
    <t>246.2</t>
  </si>
  <si>
    <t>14.3.02.01-0308</t>
  </si>
  <si>
    <t>Краска универсальная на акриловой основе, марка "Caparol Amphibolin"</t>
  </si>
  <si>
    <t>246.3</t>
  </si>
  <si>
    <t>12.2.05.10-0039</t>
  </si>
  <si>
    <t>Плиты теплоизоляционные на основе базальтовых пород КТ фасад (русты, h=500)</t>
  </si>
  <si>
    <t>247</t>
  </si>
  <si>
    <t>247.1</t>
  </si>
  <si>
    <t>04.3.01.12-0111</t>
  </si>
  <si>
    <t>Раствор готовый отделочный тяжелый,: цементно-известковый 1:1:6</t>
  </si>
  <si>
    <t>247.2</t>
  </si>
  <si>
    <t>04.3.02.05-0002</t>
  </si>
  <si>
    <t>Смесь штукатурная «Ротбанд», КНАУФ (расход: при тощине 20 мм - 17 кг/м2)</t>
  </si>
  <si>
    <t>247.3</t>
  </si>
  <si>
    <t>248</t>
  </si>
  <si>
    <t>ТЕР15-04-029-04</t>
  </si>
  <si>
    <t>Оклейка тканями: стен (сеткой по парапетам)</t>
  </si>
  <si>
    <t>248.1</t>
  </si>
  <si>
    <t>14.1.03.02-0301</t>
  </si>
  <si>
    <t>Клейстер готовый</t>
  </si>
  <si>
    <t>248.2</t>
  </si>
  <si>
    <t>14.1.01.01-0003</t>
  </si>
  <si>
    <t>Клей столярный сухой</t>
  </si>
  <si>
    <t>248.3</t>
  </si>
  <si>
    <t>01.7.20.08-0102</t>
  </si>
  <si>
    <t>Миткаль «Т-2» суровый (суровье)</t>
  </si>
  <si>
    <t>248.4</t>
  </si>
  <si>
    <t>249</t>
  </si>
  <si>
    <t>Устройство стяжек: цементных толщиной 20 мм (на крыльцах)</t>
  </si>
  <si>
    <t>249.1</t>
  </si>
  <si>
    <t>250</t>
  </si>
  <si>
    <t>250.1</t>
  </si>
  <si>
    <t>251</t>
  </si>
  <si>
    <t>ТЕР08-07-001-02</t>
  </si>
  <si>
    <t>Установка и разборка наружных инвентарных лесов высотой до 16 м: трубчатых для прочих отделочных работ</t>
  </si>
  <si>
    <t>251.1</t>
  </si>
  <si>
    <t>01.7.16.02-0001</t>
  </si>
  <si>
    <t>Детали деревянные лесов из пиломатериалов хвойных пород</t>
  </si>
  <si>
    <t>251.2</t>
  </si>
  <si>
    <t>01.7.16.02-0003</t>
  </si>
  <si>
    <t>Детали стальных трубчатых лесов, укомплектованные пробками, крючками и хомутами, окрашенные</t>
  </si>
  <si>
    <t>252</t>
  </si>
  <si>
    <t>252.1</t>
  </si>
  <si>
    <t>252.2</t>
  </si>
  <si>
    <t>252.3</t>
  </si>
  <si>
    <t>Грунтовка акриловая: CAPAGRUND, адгезионная, CAPAROL (расход 13 л/100 м2 декоративного слоя)</t>
  </si>
  <si>
    <t>252.4</t>
  </si>
  <si>
    <t>12.2.05.11-0026</t>
  </si>
  <si>
    <t>Плиты теплоизоляционные: из пенополиуретана ППУ-50 (наличник пенополиуретановый, h=400)</t>
  </si>
  <si>
    <t>252.5</t>
  </si>
  <si>
    <t>ТЦ_22.21.10.06_91_9108122635_
30.11.2020_01</t>
  </si>
  <si>
    <t>Изделия погонные из пенополиуретана (карниз К-1, h=600)</t>
  </si>
  <si>
    <t>252.6</t>
  </si>
  <si>
    <t>Изделия погонные из пенополиуретана (карниз К-2, h=200)</t>
  </si>
  <si>
    <t>252.7</t>
  </si>
  <si>
    <t>253</t>
  </si>
  <si>
    <t>ТЕР09-04-006-01</t>
  </si>
  <si>
    <t>Монтаж фахверка (крепление водоотливов над пенополиуретановыми карнизами)</t>
  </si>
  <si>
    <t>253.1</t>
  </si>
  <si>
    <t>07.2.07.13-0081</t>
  </si>
  <si>
    <t>Конструкции стальные приспособлений: для монтажа</t>
  </si>
  <si>
    <t>254</t>
  </si>
  <si>
    <t>Устройство мелких покрытий (брандмауэры, парапеты, свесы и т.п.) из листовой оцинкованной стали (над карнизами пенополиуретановыми)</t>
  </si>
  <si>
    <t>254.1</t>
  </si>
  <si>
    <t>254.2</t>
  </si>
  <si>
    <t>08.1.02.03-0011</t>
  </si>
  <si>
    <t>Водоотводящий фартук из оцинкованной стали толщиной 0,55 мм (2,418т:5,70*4,52=1,9174 т)</t>
  </si>
  <si>
    <t>2.14</t>
  </si>
  <si>
    <t>Прочие работы</t>
  </si>
  <si>
    <t>Ограждения лестничных маршей, площадок и пандусов</t>
  </si>
  <si>
    <t>255</t>
  </si>
  <si>
    <t>ТЕР07-05-016-04</t>
  </si>
  <si>
    <t>Устройство металлических ограждений: без поручней</t>
  </si>
  <si>
    <t>255.1</t>
  </si>
  <si>
    <t>07.2.05.01-0032</t>
  </si>
  <si>
    <t>Ограждения лестничных проемов, лестничные марши, пожарные лестницы</t>
  </si>
  <si>
    <t>255.2</t>
  </si>
  <si>
    <t>ТССЦ-07.2.05.01-0032</t>
  </si>
  <si>
    <t>256</t>
  </si>
  <si>
    <t>257</t>
  </si>
  <si>
    <t>ТЕР46-03-013-45</t>
  </si>
  <si>
    <t>Сверление горизонтальных отверстий в бетонных конструкциях стен перфоратором глубиной 200 мм диаметром: 20 мм</t>
  </si>
  <si>
    <t>258</t>
  </si>
  <si>
    <t>ТЕР06-01-015-01</t>
  </si>
  <si>
    <t>Установка анкерных болтов: в готовые гнезда с заделкой длиной до 1 м</t>
  </si>
  <si>
    <t>258.1</t>
  </si>
  <si>
    <t>08.4.01.01-0022</t>
  </si>
  <si>
    <t>258.2</t>
  </si>
  <si>
    <t>01.7.15.03-0043</t>
  </si>
  <si>
    <t>Болты строительные анкерные с гайками</t>
  </si>
  <si>
    <t>259</t>
  </si>
  <si>
    <t>ТЕР13-07-001-02</t>
  </si>
  <si>
    <t>Обезжиривание поверхностей аппаратов и трубопроводов диаметром до 500 мм: уайт-спиритом (металлических ограждений лестниц, пандусов, кровли)</t>
  </si>
  <si>
    <t>260</t>
  </si>
  <si>
    <t>261</t>
  </si>
  <si>
    <t>Лестницы ЛМ-1, ЛМ-2, ЛМ-3</t>
  </si>
  <si>
    <t>262</t>
  </si>
  <si>
    <t>ТЕРм38-01-004-02</t>
  </si>
  <si>
    <t>Сборка с помощью крана на автомобильном ходу: лестницы прямолинейные и криволинейные с ограждением</t>
  </si>
  <si>
    <t>263</t>
  </si>
  <si>
    <t>ТЕР09-03-029-01</t>
  </si>
  <si>
    <t>Монтаж лестниц прямолинейных и криволинейных, пожарных с ограждением</t>
  </si>
  <si>
    <t>263.1</t>
  </si>
  <si>
    <t>264</t>
  </si>
  <si>
    <t>265</t>
  </si>
  <si>
    <t>265.1</t>
  </si>
  <si>
    <t>265.2</t>
  </si>
  <si>
    <t>266</t>
  </si>
  <si>
    <t>267</t>
  </si>
  <si>
    <t>Антисейсмические швы</t>
  </si>
  <si>
    <t>268</t>
  </si>
  <si>
    <t>Устройство мелких покрытий (брандмауэры, парапеты, свесы и т.п.) из листовой оцинкованной стали (компенсатор из оцинкованной стали)</t>
  </si>
  <si>
    <t>269</t>
  </si>
  <si>
    <t>ТЕР07-01-061-01</t>
  </si>
  <si>
    <t>Устройство антисейсмических швов</t>
  </si>
  <si>
    <t>269.1</t>
  </si>
  <si>
    <t>01.7.07.27-0014</t>
  </si>
  <si>
    <t>Шпонка ТПО гидроизоляционная, наружного заложения, марка "Sika Waterbar WT AF 310/30 MP"</t>
  </si>
  <si>
    <t>269.2</t>
  </si>
  <si>
    <t>12.2.04.12-0022</t>
  </si>
  <si>
    <t>Маты минераловатные вертикально-слоистые из мягких плит на синтетическом связующем с покрытием из рубероида марки 75 (ГОСТ 23307-78) толщиной 50 мм</t>
  </si>
  <si>
    <t>269.3</t>
  </si>
  <si>
    <t>12.2.05.09-0044</t>
  </si>
  <si>
    <t>Плиты теплоизоляционные из экструзионного вспененного полистирола ПЕНОПЛЭКС-45</t>
  </si>
  <si>
    <t>Заделка деформационных швов</t>
  </si>
  <si>
    <t>270</t>
  </si>
  <si>
    <t>ТЕР07-05-039-04</t>
  </si>
  <si>
    <t>Устройство герметизации стеновых панелей: пенополистиролом, стык горизонтальный (ширина 300 мм)</t>
  </si>
  <si>
    <t>271</t>
  </si>
  <si>
    <t>ТЕР07-05-039-05</t>
  </si>
  <si>
    <t>Устройство герметизации стеновых панелей: пенополистиролом, стык вертикальный (ширина 300 мм)</t>
  </si>
  <si>
    <t>272</t>
  </si>
  <si>
    <t>Устройство герметизации стеновых панелей: пенополистиролом, стык горизонтальный (ширина 200 мм)</t>
  </si>
  <si>
    <t>273</t>
  </si>
  <si>
    <t>Устройство герметизации стеновых панелей: пенополистиролом, стык вертикальный (ширина 200 мм)</t>
  </si>
  <si>
    <t>3. Силовое электрооборудование и электрическое освещение</t>
  </si>
  <si>
    <t>3.1</t>
  </si>
  <si>
    <t>Щиты силовые</t>
  </si>
  <si>
    <t>ВРУ</t>
  </si>
  <si>
    <t>3.1.1</t>
  </si>
  <si>
    <t>1</t>
  </si>
  <si>
    <t>ТЕРм08-03-573-06</t>
  </si>
  <si>
    <t>Шкаф (пульт) управления навесной, высота, ширина и глубина: до 1200х600х500 мм</t>
  </si>
  <si>
    <t>3.1.2</t>
  </si>
  <si>
    <t>1.1 об</t>
  </si>
  <si>
    <t>ТЦ_27.12.31.62_91_9102018701_
13.11.2020_01</t>
  </si>
  <si>
    <t>ВРУ сборный корпус 1800х600х600 IP31 SMART</t>
  </si>
  <si>
    <t>3.1.3</t>
  </si>
  <si>
    <t>2</t>
  </si>
  <si>
    <t>ТЕРм08-01-053-01</t>
  </si>
  <si>
    <t>Трансформатор тока напряжением: до 10 кВ</t>
  </si>
  <si>
    <t>3.1.4</t>
  </si>
  <si>
    <t>2.1 об</t>
  </si>
  <si>
    <t>ТЦ_27.11.42.62_91_9102018701_
13.11.2020_01</t>
  </si>
  <si>
    <t>Трансформатор тока Т-0,66М - 300/5 - 0,5S 24Ø</t>
  </si>
  <si>
    <t>3.1.5</t>
  </si>
  <si>
    <t>2.2 об</t>
  </si>
  <si>
    <t xml:space="preserve">Трансформатор тока Т-0,66 - 100/5 - 0,5S </t>
  </si>
  <si>
    <t>3.1.6</t>
  </si>
  <si>
    <t>3</t>
  </si>
  <si>
    <t>ТЕРм08-03-600-02</t>
  </si>
  <si>
    <t>Счетчики, устанавливаемые на готовом основании: трехфазные</t>
  </si>
  <si>
    <t>3.1.7</t>
  </si>
  <si>
    <t>3.1 об</t>
  </si>
  <si>
    <t>62.5.01.04-0081</t>
  </si>
  <si>
    <t>Счетчик электроэнергии трехфазный, тип: СА4У-И672М 5 А</t>
  </si>
  <si>
    <t>3.1.8</t>
  </si>
  <si>
    <t>4</t>
  </si>
  <si>
    <t>ТЕРм08-03-523-01</t>
  </si>
  <si>
    <t>Предохранитель, устанавливаемый на изоляционном основании, на ток: до 100 А</t>
  </si>
  <si>
    <t>3.1.9</t>
  </si>
  <si>
    <t>4.1</t>
  </si>
  <si>
    <t>ТЦ_27.12.31.20_91_9102018701_
13.11.2020_01</t>
  </si>
  <si>
    <t>Плавкая вставка предохранителя ППНИ-37, габарит 2,  315А   ИЭК</t>
  </si>
  <si>
    <t>ГРЩ</t>
  </si>
  <si>
    <t>3.1.10</t>
  </si>
  <si>
    <t>5</t>
  </si>
  <si>
    <t>3.1.11</t>
  </si>
  <si>
    <t>5.1</t>
  </si>
  <si>
    <t>Корпус щита с металлической дверцей встраиваемый КМПв 4/56 ИЭК #(1/1)</t>
  </si>
  <si>
    <t>3.1.12</t>
  </si>
  <si>
    <t>ТЕРм08-03-526-03</t>
  </si>
  <si>
    <t>Автомат одно-, двух-, трехполюсный, устанавливаемый на конструкции: на стене или колонне, на ток до 250 А</t>
  </si>
  <si>
    <t>3.1.13</t>
  </si>
  <si>
    <t>6.1 об</t>
  </si>
  <si>
    <t>62.1.01.09-0045</t>
  </si>
  <si>
    <t>Выключатели автоматические: «IEK» ВА88-35 3Р 250А</t>
  </si>
  <si>
    <t>3.1.14</t>
  </si>
  <si>
    <t>ТЕРм08-03-526-02</t>
  </si>
  <si>
    <t>Автомат одно-, двух-, трехполюсный, устанавливаемый на конструкции: на стене или колонне, на ток до 100 А</t>
  </si>
  <si>
    <t>3.1.15</t>
  </si>
  <si>
    <t>7.1 об</t>
  </si>
  <si>
    <t>ТЦ_27.33.11.62_91_9102018701_
13.11.2020_01</t>
  </si>
  <si>
    <t>Автоматический выключатель ВА88-35 3Р 100А
35кА ИЭК</t>
  </si>
  <si>
    <t>3.1.16</t>
  </si>
  <si>
    <t>7.2 об</t>
  </si>
  <si>
    <t>62.1.01.09-0038</t>
  </si>
  <si>
    <t>Выключатели автоматические: «IEK» ВА47-100 3Р 100А, характеристика С</t>
  </si>
  <si>
    <t>3.1.17</t>
  </si>
  <si>
    <t>7.3 об</t>
  </si>
  <si>
    <t>62.1.01.09-0037</t>
  </si>
  <si>
    <t>Выключатели автоматические: «IEK» ВА47-100 3Р 80А, характеристика С</t>
  </si>
  <si>
    <t>3.1.18</t>
  </si>
  <si>
    <t>7.4 об</t>
  </si>
  <si>
    <t>ИЕК Автоматический выключатель ВА 47-60 3Р 32А
6 кА х-ка С ИЭК</t>
  </si>
  <si>
    <t>3.1.19</t>
  </si>
  <si>
    <t>7.5 об</t>
  </si>
  <si>
    <t>ИЕК Автоматический выключатель ВА 47-60 3Р 40А
6 кА х-ка С ИЭК</t>
  </si>
  <si>
    <t>3.1.20</t>
  </si>
  <si>
    <t>7.6 об</t>
  </si>
  <si>
    <t>ИЕК Автоматический выключатель ВА 47-60 3Р 50А
6 кА х-ка С ИЭК</t>
  </si>
  <si>
    <t>3.1.21</t>
  </si>
  <si>
    <t>8</t>
  </si>
  <si>
    <t>ТЕРм08-03-526-01</t>
  </si>
  <si>
    <t>Автомат одно-, двух-, трехполюсный, устанавливаемый на конструкции: на стене или колонне, на ток до 25 А</t>
  </si>
  <si>
    <t>3.1.22</t>
  </si>
  <si>
    <t>8.1 об</t>
  </si>
  <si>
    <t>ИЕК Автоматический выключатель ВА 47-60 3Р 25А
6 кА х-ка С ИЭК</t>
  </si>
  <si>
    <t>3.1.23</t>
  </si>
  <si>
    <t>8.2 об</t>
  </si>
  <si>
    <t>ИЕК Автоматический выключатель ВА 47-60 1Р 25А
6 кА х-ка С ИЭК</t>
  </si>
  <si>
    <t>3.1.24</t>
  </si>
  <si>
    <t>8.3</t>
  </si>
  <si>
    <t>ТЦ_27.33.13.62_91_9102018701_
13.11.2020_01</t>
  </si>
  <si>
    <t>Расцепитель независ.РН47 на DIN-рейку ИЭК #(10/100)</t>
  </si>
  <si>
    <t>АВР</t>
  </si>
  <si>
    <t>3.1.25</t>
  </si>
  <si>
    <t>9</t>
  </si>
  <si>
    <t>3.1.26</t>
  </si>
  <si>
    <t>9.1 об</t>
  </si>
  <si>
    <t>АВР-50-2 (50А)</t>
  </si>
  <si>
    <t>ЩРА</t>
  </si>
  <si>
    <t>3.1.27</t>
  </si>
  <si>
    <t>10</t>
  </si>
  <si>
    <t>3.1.28</t>
  </si>
  <si>
    <t>10.1</t>
  </si>
  <si>
    <t>3.1.29</t>
  </si>
  <si>
    <t>11</t>
  </si>
  <si>
    <t>3.1.30</t>
  </si>
  <si>
    <t>11.1 об</t>
  </si>
  <si>
    <t>3.1.31</t>
  </si>
  <si>
    <t>11.2 об</t>
  </si>
  <si>
    <t>3.1.32</t>
  </si>
  <si>
    <t>11.3 об</t>
  </si>
  <si>
    <t>ИЕК Автоматический выключатель ВА 47-60 1Р 32А
6 кА х-ка С ИЭК</t>
  </si>
  <si>
    <t>3.1.33</t>
  </si>
  <si>
    <t>12</t>
  </si>
  <si>
    <t>3.1.34</t>
  </si>
  <si>
    <t>12.1 об</t>
  </si>
  <si>
    <t>ИЕК Автоматический выключатель ВА 47-60 1Р 25А 6 кА х-ка С ИЭК</t>
  </si>
  <si>
    <t>3.1.35</t>
  </si>
  <si>
    <t>12.2 об</t>
  </si>
  <si>
    <t>Авт.выкл. ВА 47-60 1Р 16А 6 кА  х-ка С ИЭК</t>
  </si>
  <si>
    <t>3.1.36</t>
  </si>
  <si>
    <t>13</t>
  </si>
  <si>
    <t>3.1.37</t>
  </si>
  <si>
    <t>13.1 об</t>
  </si>
  <si>
    <t>ЩР1.1</t>
  </si>
  <si>
    <t>3.1.38</t>
  </si>
  <si>
    <t>3.1.39</t>
  </si>
  <si>
    <t>20.4.04.02-0022</t>
  </si>
  <si>
    <t>Щиты распределительные навесные: ЩРН-12, размер корпуса 220х300х125 мм</t>
  </si>
  <si>
    <t>3.1.40</t>
  </si>
  <si>
    <t>ТЕРм08-03-521-01</t>
  </si>
  <si>
    <t>Рубильник на плите с центральной или боковой рукояткой или управлением штангой, устанавливаемый на металлическом основании, однополюсный на ток до 250 А</t>
  </si>
  <si>
    <t>3.1.41</t>
  </si>
  <si>
    <t>15.1 об</t>
  </si>
  <si>
    <t>Выключатель нагрузки (мини-рубильник) ВН-32 1Р 32А ИЭК #(12/240)</t>
  </si>
  <si>
    <t>3.1.42</t>
  </si>
  <si>
    <t>3.1.43</t>
  </si>
  <si>
    <t>16.1 об</t>
  </si>
  <si>
    <t>62.1.01.09-0004</t>
  </si>
  <si>
    <t>Выключатели автоматические: «IEK» ВА47-29 1Р 10А, характеристика С</t>
  </si>
  <si>
    <t>3.1.44</t>
  </si>
  <si>
    <t>16.2 об</t>
  </si>
  <si>
    <t>ТЦ_27.12.22.62_91_9102018701_
13.11.2020_01</t>
  </si>
  <si>
    <t>Диф.автомат АД12 2Р 16А  30мА ИЭК</t>
  </si>
  <si>
    <t>ЩР1.2</t>
  </si>
  <si>
    <t>3.1.45</t>
  </si>
  <si>
    <t>3.1.46</t>
  </si>
  <si>
    <t>20.4.04.02-0008</t>
  </si>
  <si>
    <t>Щиты распределительные встраиваемые: ЩРВ-48з, с замком, размером 630х320х120 мм</t>
  </si>
  <si>
    <t>3.1.47</t>
  </si>
  <si>
    <t>3.1.48</t>
  </si>
  <si>
    <t>18.1 об</t>
  </si>
  <si>
    <t>Авт. выкл. ВА47-29 3Р 25А 4,5кА х-ка С ИЭК</t>
  </si>
  <si>
    <t>3.1.49</t>
  </si>
  <si>
    <t>18.2 об</t>
  </si>
  <si>
    <t>ИЭК Автоматический выключатель ВА47-29 3Р 16А 4,5кА х-ка С</t>
  </si>
  <si>
    <t>3.1.50</t>
  </si>
  <si>
    <t>18.3 об</t>
  </si>
  <si>
    <t>ЩР1.3</t>
  </si>
  <si>
    <t>3.1.51</t>
  </si>
  <si>
    <t>3.1.52</t>
  </si>
  <si>
    <t>19.1</t>
  </si>
  <si>
    <t>20.4.04.02-0025</t>
  </si>
  <si>
    <t>Щиты распределительные навесные: ЩРН-24, размер корпуса 350х300х125 мм</t>
  </si>
  <si>
    <t>3.1.53</t>
  </si>
  <si>
    <t>3.1.54</t>
  </si>
  <si>
    <t>20.1 об</t>
  </si>
  <si>
    <t>3.1.55</t>
  </si>
  <si>
    <t>20.2 об</t>
  </si>
  <si>
    <t>3.1.56</t>
  </si>
  <si>
    <t>20.3 об</t>
  </si>
  <si>
    <t>ЩР1.4</t>
  </si>
  <si>
    <t>3.1.57</t>
  </si>
  <si>
    <t>3.1.58</t>
  </si>
  <si>
    <t>3.1.59</t>
  </si>
  <si>
    <t xml:space="preserve">22 </t>
  </si>
  <si>
    <t>ТЕРм08-03-521-15</t>
  </si>
  <si>
    <t>Рубильник на плите с центральной или боковой рукояткой или управлением штангой, устанавливаемый на металлическом основании, трехполюсный на ток до 250 А</t>
  </si>
  <si>
    <t>3.1.60</t>
  </si>
  <si>
    <t>22.1 об</t>
  </si>
  <si>
    <t>Выключатель нагрузки (мини-рубильник) ВН-32 3Р 100А ИЭК</t>
  </si>
  <si>
    <t>3.1.61</t>
  </si>
  <si>
    <t>3.1.62</t>
  </si>
  <si>
    <t>23.1 об</t>
  </si>
  <si>
    <t>3.1.63</t>
  </si>
  <si>
    <t>23.2 об</t>
  </si>
  <si>
    <t>ИЭК Автоматический выключатель ВА47-29 3Р 40А 4,5кА х-ка С</t>
  </si>
  <si>
    <t>3.1.64</t>
  </si>
  <si>
    <t>24</t>
  </si>
  <si>
    <t>3.1.65</t>
  </si>
  <si>
    <t>24.1 об</t>
  </si>
  <si>
    <t>62.1.01.09-0005</t>
  </si>
  <si>
    <t>Выключатели автоматические: «IEK» ВА47-29 1Р 16А, характеристика С</t>
  </si>
  <si>
    <t>3.1.66</t>
  </si>
  <si>
    <t>24.2 об</t>
  </si>
  <si>
    <t>3.1.67</t>
  </si>
  <si>
    <t>24.3 об</t>
  </si>
  <si>
    <t>62.1.01.02-0017</t>
  </si>
  <si>
    <t>Выключатели автоматические: дифференциального тока четырехполюсные АД-14 4Р 16А 30мА</t>
  </si>
  <si>
    <t>ЩР1.5</t>
  </si>
  <si>
    <t>3.1.68</t>
  </si>
  <si>
    <t>3.1.69</t>
  </si>
  <si>
    <t>3.1.70</t>
  </si>
  <si>
    <t>26</t>
  </si>
  <si>
    <t>3.1.71</t>
  </si>
  <si>
    <t>26.1 об</t>
  </si>
  <si>
    <t>Выключатель нагрузки (мини-рубильник) ВН-32 1Р 25А ИЭК #(12/240)</t>
  </si>
  <si>
    <t>3.1.72</t>
  </si>
  <si>
    <t>27</t>
  </si>
  <si>
    <t>3.1.73</t>
  </si>
  <si>
    <t>27.1 об</t>
  </si>
  <si>
    <t>3.1.74</t>
  </si>
  <si>
    <t>27.2 об</t>
  </si>
  <si>
    <t>ЩР 2.1</t>
  </si>
  <si>
    <t>3.1.75</t>
  </si>
  <si>
    <t>3.1.76</t>
  </si>
  <si>
    <t>28.1</t>
  </si>
  <si>
    <t>3.1.77</t>
  </si>
  <si>
    <t>29</t>
  </si>
  <si>
    <t>3.1.78</t>
  </si>
  <si>
    <t>29.1 об</t>
  </si>
  <si>
    <t>3.1.79</t>
  </si>
  <si>
    <t>29.2 об</t>
  </si>
  <si>
    <t>ЩР 2.2</t>
  </si>
  <si>
    <t>3.1.80</t>
  </si>
  <si>
    <t>30</t>
  </si>
  <si>
    <t>3.1.81</t>
  </si>
  <si>
    <t>30.1</t>
  </si>
  <si>
    <t>3.1.82</t>
  </si>
  <si>
    <t>31</t>
  </si>
  <si>
    <t>3.1.83</t>
  </si>
  <si>
    <t>31.1 об</t>
  </si>
  <si>
    <t>3.1.84</t>
  </si>
  <si>
    <t>31.2 об</t>
  </si>
  <si>
    <t>ЩР 2.3</t>
  </si>
  <si>
    <t>3.1.85</t>
  </si>
  <si>
    <t>32</t>
  </si>
  <si>
    <t>3.1.86</t>
  </si>
  <si>
    <t>32.1</t>
  </si>
  <si>
    <t>3.1.87</t>
  </si>
  <si>
    <t>3.1.88</t>
  </si>
  <si>
    <t>33.1 об</t>
  </si>
  <si>
    <t>ТЦ_62.3.02.01_91_9102018701_13.11.2020_01</t>
  </si>
  <si>
    <t>3.1.89</t>
  </si>
  <si>
    <t>34</t>
  </si>
  <si>
    <t>3.1.90</t>
  </si>
  <si>
    <t>34.1 об</t>
  </si>
  <si>
    <t>3.1.91</t>
  </si>
  <si>
    <t>34.2 об</t>
  </si>
  <si>
    <t>ЩР 2.4</t>
  </si>
  <si>
    <t>3.1.92</t>
  </si>
  <si>
    <t>35</t>
  </si>
  <si>
    <t>3.1.93</t>
  </si>
  <si>
    <t>35.1</t>
  </si>
  <si>
    <t>Пластиковый щит 36 авт. IEK. ЩРВ-П-36 внутренний</t>
  </si>
  <si>
    <t>3.1.94</t>
  </si>
  <si>
    <t>3.1.95</t>
  </si>
  <si>
    <t>ТЦ_27.33.11.62_91_9102264111_08.0
4.2021_01</t>
  </si>
  <si>
    <t>Выключатель нагрузки (мини-рубильник) ВН-32 3Р  63 А ИЭК</t>
  </si>
  <si>
    <t>3.1.96</t>
  </si>
  <si>
    <t>3.1.97</t>
  </si>
  <si>
    <t>37.1 об</t>
  </si>
  <si>
    <t>3.1.98</t>
  </si>
  <si>
    <t>38</t>
  </si>
  <si>
    <t>3.1.99</t>
  </si>
  <si>
    <t>38.1 об</t>
  </si>
  <si>
    <t>3.1.100</t>
  </si>
  <si>
    <t>38.2 об</t>
  </si>
  <si>
    <t>62.1.01.09-0006</t>
  </si>
  <si>
    <t>Выключатели автоматические: «IEK» ВА47-29 1Р 25А, характеристика С</t>
  </si>
  <si>
    <t>3.1.101</t>
  </si>
  <si>
    <t>38.3 об</t>
  </si>
  <si>
    <t>3.1.102</t>
  </si>
  <si>
    <t>38.4 об</t>
  </si>
  <si>
    <t>3.1.103</t>
  </si>
  <si>
    <t>38.5 об</t>
  </si>
  <si>
    <t>ЩВ 1.1</t>
  </si>
  <si>
    <t>3.1.104</t>
  </si>
  <si>
    <t>39</t>
  </si>
  <si>
    <t>3.1.105</t>
  </si>
  <si>
    <t>39.1</t>
  </si>
  <si>
    <t>3.1.106</t>
  </si>
  <si>
    <t>40</t>
  </si>
  <si>
    <t>3.1.107</t>
  </si>
  <si>
    <t>40.1 об</t>
  </si>
  <si>
    <t>Выключатель нагрузки (мини-рубильник) ВН-32 3Р100А ИЭК</t>
  </si>
  <si>
    <t>3.1.108</t>
  </si>
  <si>
    <t>41</t>
  </si>
  <si>
    <t>3.1.109</t>
  </si>
  <si>
    <t>41.1 об</t>
  </si>
  <si>
    <t>ИЭК Автоматический выключатель ВА47-29 3Р 32А 4,5кА х-ка С ИЭК</t>
  </si>
  <si>
    <t>3.1.110</t>
  </si>
  <si>
    <t>41.2 об</t>
  </si>
  <si>
    <t>Авт. выкл. ВА47-29 3Р 50А 4,5кА х-ка D ИЭК #(4/48)</t>
  </si>
  <si>
    <t>3.1.111</t>
  </si>
  <si>
    <t>3.1.112</t>
  </si>
  <si>
    <t>42.1 об</t>
  </si>
  <si>
    <t>ИЭК Автоматический выключатель ВА47-29 3Р 16А
4,5кА х-ка С</t>
  </si>
  <si>
    <t>3.1.113</t>
  </si>
  <si>
    <t>42.2 об</t>
  </si>
  <si>
    <t>Авт. выкл. ВА47-29 1Р 16А 4.5кА х-ка D ИЭК</t>
  </si>
  <si>
    <t>3.1.114</t>
  </si>
  <si>
    <t>42.3 об</t>
  </si>
  <si>
    <t>Авт. выкл. ВА47-29 3Р 10А 4,5кА х-ка D ИЭК #(4/48)</t>
  </si>
  <si>
    <t>3.1.115</t>
  </si>
  <si>
    <t>42.4 об</t>
  </si>
  <si>
    <t>62.1.01.09-0016</t>
  </si>
  <si>
    <t>Выключатели автоматические: «IEK» ВА47-29 3Р 10А, характеристика С</t>
  </si>
  <si>
    <t>3.1.116</t>
  </si>
  <si>
    <t>42.5 об</t>
  </si>
  <si>
    <t>ЩВ 1.2</t>
  </si>
  <si>
    <t>3.1.117</t>
  </si>
  <si>
    <t>43</t>
  </si>
  <si>
    <t>3.1.118</t>
  </si>
  <si>
    <t>43.1</t>
  </si>
  <si>
    <t>3.1.119</t>
  </si>
  <si>
    <t>44</t>
  </si>
  <si>
    <t>3.1.120</t>
  </si>
  <si>
    <t>44.1 об</t>
  </si>
  <si>
    <t>Авт. выкл. ВА47-29 1Р 32А 4.5кА х-ка D ИЭК
#(12/144)</t>
  </si>
  <si>
    <t>3.1.121</t>
  </si>
  <si>
    <t>44.2 об</t>
  </si>
  <si>
    <t>3.1.122</t>
  </si>
  <si>
    <t>3.1.123</t>
  </si>
  <si>
    <t>45.1 об</t>
  </si>
  <si>
    <t>Авт. выкл. ВА47-29 3Р 25А 4,5кА х-ка D ИЭК #(4/40)</t>
  </si>
  <si>
    <t>3.1.124</t>
  </si>
  <si>
    <t>45.2 об</t>
  </si>
  <si>
    <t>3.1.125</t>
  </si>
  <si>
    <t>45.3 об</t>
  </si>
  <si>
    <t>ЩВ 2.1</t>
  </si>
  <si>
    <t>3.1.126</t>
  </si>
  <si>
    <t>3.1.127</t>
  </si>
  <si>
    <t>3.1.128</t>
  </si>
  <si>
    <t>3.1.129</t>
  </si>
  <si>
    <t>46.3 об</t>
  </si>
  <si>
    <t>3.1.130</t>
  </si>
  <si>
    <t>47</t>
  </si>
  <si>
    <t>3.1.131</t>
  </si>
  <si>
    <t>47.1 об</t>
  </si>
  <si>
    <t>ЩВ 2.2</t>
  </si>
  <si>
    <t>3.1.132</t>
  </si>
  <si>
    <t>48</t>
  </si>
  <si>
    <t>3.1.133</t>
  </si>
  <si>
    <t>48.1</t>
  </si>
  <si>
    <t>3.1.134</t>
  </si>
  <si>
    <t>49</t>
  </si>
  <si>
    <t>3.1.135</t>
  </si>
  <si>
    <t>49.1 об</t>
  </si>
  <si>
    <t>Авт. выкл. ВА47-29 3Р 16А 4,5кА х-ка D ИЭК #(4/48)</t>
  </si>
  <si>
    <t>3.1.136</t>
  </si>
  <si>
    <t>49.2 об</t>
  </si>
  <si>
    <t>3.1.137</t>
  </si>
  <si>
    <t>49.3 об</t>
  </si>
  <si>
    <t>3.1.138</t>
  </si>
  <si>
    <t>49.4 об</t>
  </si>
  <si>
    <t>ЩВ 1.3</t>
  </si>
  <si>
    <t>3.1.139</t>
  </si>
  <si>
    <t>50</t>
  </si>
  <si>
    <t>3.1.140</t>
  </si>
  <si>
    <t>50.1</t>
  </si>
  <si>
    <t>3.1.141</t>
  </si>
  <si>
    <t>3.1.142</t>
  </si>
  <si>
    <t>51.1 об</t>
  </si>
  <si>
    <t>Выключатель нагрузки (мини-рубильник) ВН-32 3Р 63А ИЭК #(4/80)</t>
  </si>
  <si>
    <t>3.1.143</t>
  </si>
  <si>
    <t>3.1.144</t>
  </si>
  <si>
    <t>52.1 об</t>
  </si>
  <si>
    <t>3.1.145</t>
  </si>
  <si>
    <t>3.1.146</t>
  </si>
  <si>
    <t>53.1 об</t>
  </si>
  <si>
    <t>3.1.147</t>
  </si>
  <si>
    <t>53.2 об</t>
  </si>
  <si>
    <t>3.1.148</t>
  </si>
  <si>
    <t>53.3 об</t>
  </si>
  <si>
    <t>ЩЭ 1</t>
  </si>
  <si>
    <t>3.1.149</t>
  </si>
  <si>
    <t>54</t>
  </si>
  <si>
    <t>3.1.150</t>
  </si>
  <si>
    <t>54.1</t>
  </si>
  <si>
    <t>3.1.151</t>
  </si>
  <si>
    <t>55</t>
  </si>
  <si>
    <t>3.1.152</t>
  </si>
  <si>
    <t>55.1 об</t>
  </si>
  <si>
    <t>3.1.153</t>
  </si>
  <si>
    <t>56</t>
  </si>
  <si>
    <t>3.1.154</t>
  </si>
  <si>
    <t>56.1 об</t>
  </si>
  <si>
    <t>3.1.155</t>
  </si>
  <si>
    <t>56.2 об</t>
  </si>
  <si>
    <t>3.1.156</t>
  </si>
  <si>
    <t>56.3 об</t>
  </si>
  <si>
    <t>3.1.157</t>
  </si>
  <si>
    <t>56.4 об</t>
  </si>
  <si>
    <t>3.1.158</t>
  </si>
  <si>
    <t>56.5 об</t>
  </si>
  <si>
    <t>ЩЭ 2</t>
  </si>
  <si>
    <t>3.1.159</t>
  </si>
  <si>
    <t>57</t>
  </si>
  <si>
    <t>3.1.160</t>
  </si>
  <si>
    <t>57.1</t>
  </si>
  <si>
    <t>3.1.161</t>
  </si>
  <si>
    <t>58</t>
  </si>
  <si>
    <t>3.1.162</t>
  </si>
  <si>
    <t>58.1 об</t>
  </si>
  <si>
    <t>3.1.163</t>
  </si>
  <si>
    <t>3.1.164</t>
  </si>
  <si>
    <t>59.1 об</t>
  </si>
  <si>
    <t>3.1.165</t>
  </si>
  <si>
    <t>59.2 об</t>
  </si>
  <si>
    <t>3.1.166</t>
  </si>
  <si>
    <t>59.3 об</t>
  </si>
  <si>
    <t>3.1.167</t>
  </si>
  <si>
    <t>59.4 об</t>
  </si>
  <si>
    <t>3.1.168</t>
  </si>
  <si>
    <t>59.5 об</t>
  </si>
  <si>
    <t>ЩЭ 3</t>
  </si>
  <si>
    <t>3.1.169</t>
  </si>
  <si>
    <t>60</t>
  </si>
  <si>
    <t>3.1.170</t>
  </si>
  <si>
    <t>60.1</t>
  </si>
  <si>
    <t>3.1.171</t>
  </si>
  <si>
    <t>3.1.172</t>
  </si>
  <si>
    <t>61.1 об</t>
  </si>
  <si>
    <t>3.1.173</t>
  </si>
  <si>
    <t>3.1.174</t>
  </si>
  <si>
    <t>62.1 об</t>
  </si>
  <si>
    <t>3.1.175</t>
  </si>
  <si>
    <t>62.2 об</t>
  </si>
  <si>
    <t>3.1.176</t>
  </si>
  <si>
    <t>62.3 об</t>
  </si>
  <si>
    <t>3.1.177</t>
  </si>
  <si>
    <t>62.4 об</t>
  </si>
  <si>
    <t>3.1.178</t>
  </si>
  <si>
    <t>62.5 об</t>
  </si>
  <si>
    <t>ЩР(лаб) 2.1</t>
  </si>
  <si>
    <t>3.1.179</t>
  </si>
  <si>
    <t>63</t>
  </si>
  <si>
    <t>ТЕРм08-03-601-01</t>
  </si>
  <si>
    <t>Щиток лабораторный</t>
  </si>
  <si>
    <t>3.1.180</t>
  </si>
  <si>
    <t>63.1</t>
  </si>
  <si>
    <t>3.1.181</t>
  </si>
  <si>
    <t>64</t>
  </si>
  <si>
    <t>3.1.182</t>
  </si>
  <si>
    <t>64.1 об</t>
  </si>
  <si>
    <t>10.10.2020_01</t>
  </si>
  <si>
    <t>3.1.183</t>
  </si>
  <si>
    <t>65</t>
  </si>
  <si>
    <t>3.1.184</t>
  </si>
  <si>
    <t>65.1 об</t>
  </si>
  <si>
    <t>3.1.185</t>
  </si>
  <si>
    <t>65.2 об</t>
  </si>
  <si>
    <t>ЩР(лаб) 2.2</t>
  </si>
  <si>
    <t>3.1.186</t>
  </si>
  <si>
    <t>66</t>
  </si>
  <si>
    <t>3.1.187</t>
  </si>
  <si>
    <t>66.1</t>
  </si>
  <si>
    <t>3.1.188</t>
  </si>
  <si>
    <t>3.1.189</t>
  </si>
  <si>
    <t>67.1 об</t>
  </si>
  <si>
    <t>3.1.190</t>
  </si>
  <si>
    <t>68</t>
  </si>
  <si>
    <t>3.1.191</t>
  </si>
  <si>
    <t>68.1 об</t>
  </si>
  <si>
    <t>3.1.192</t>
  </si>
  <si>
    <t>68.2 об</t>
  </si>
  <si>
    <t>ЩР(лаб) 2.3</t>
  </si>
  <si>
    <t>3.1.193</t>
  </si>
  <si>
    <t>69</t>
  </si>
  <si>
    <t>3.1.194</t>
  </si>
  <si>
    <t>69.1</t>
  </si>
  <si>
    <t>3.1.195</t>
  </si>
  <si>
    <t>3.1.196</t>
  </si>
  <si>
    <t>70.1 об</t>
  </si>
  <si>
    <t>3.1.197</t>
  </si>
  <si>
    <t>71</t>
  </si>
  <si>
    <t>3.1.198</t>
  </si>
  <si>
    <t>71.1 об</t>
  </si>
  <si>
    <t>3.1.199</t>
  </si>
  <si>
    <t>71.2 об</t>
  </si>
  <si>
    <t>ЩР(лаб) 2.4</t>
  </si>
  <si>
    <t>3.1.200</t>
  </si>
  <si>
    <t>72</t>
  </si>
  <si>
    <t>3.1.201</t>
  </si>
  <si>
    <t>72.1</t>
  </si>
  <si>
    <t>3.1.202</t>
  </si>
  <si>
    <t>73</t>
  </si>
  <si>
    <t>3.1.203</t>
  </si>
  <si>
    <t>73.1 об</t>
  </si>
  <si>
    <t>3.1.204</t>
  </si>
  <si>
    <t>3.1.205</t>
  </si>
  <si>
    <t>74.1 об</t>
  </si>
  <si>
    <t>3.1.206</t>
  </si>
  <si>
    <t>74.2 об</t>
  </si>
  <si>
    <t>ЩР(лаб) 2.5</t>
  </si>
  <si>
    <t>3.1.207</t>
  </si>
  <si>
    <t>75</t>
  </si>
  <si>
    <t>3.1.208</t>
  </si>
  <si>
    <t>75.1</t>
  </si>
  <si>
    <t>3.1.209</t>
  </si>
  <si>
    <t>76</t>
  </si>
  <si>
    <t>3.1.210</t>
  </si>
  <si>
    <t>76.1 об</t>
  </si>
  <si>
    <t>3.1.211</t>
  </si>
  <si>
    <t>3.1.212</t>
  </si>
  <si>
    <t>77.1 об</t>
  </si>
  <si>
    <t>ЩР(лаб) 3.1</t>
  </si>
  <si>
    <t>3.1.213</t>
  </si>
  <si>
    <t>78</t>
  </si>
  <si>
    <t>3.1.214</t>
  </si>
  <si>
    <t>78.1</t>
  </si>
  <si>
    <t>3.1.215</t>
  </si>
  <si>
    <t>3.1.216</t>
  </si>
  <si>
    <t>79.1 об</t>
  </si>
  <si>
    <t>3.1.217</t>
  </si>
  <si>
    <t>3.1.218</t>
  </si>
  <si>
    <t>80.1 об</t>
  </si>
  <si>
    <t>3.1.219</t>
  </si>
  <si>
    <t>80.2 об</t>
  </si>
  <si>
    <t>ЩР(лаб) 3.2</t>
  </si>
  <si>
    <t>3.1.220</t>
  </si>
  <si>
    <t>3.1.221</t>
  </si>
  <si>
    <t>3.1.222</t>
  </si>
  <si>
    <t>3.1.223</t>
  </si>
  <si>
    <t>82.1 об</t>
  </si>
  <si>
    <t>ЩР(лаб) 3.3</t>
  </si>
  <si>
    <t>3.1.224</t>
  </si>
  <si>
    <t>3.1.225</t>
  </si>
  <si>
    <t>3.1.226</t>
  </si>
  <si>
    <t>3.1.227</t>
  </si>
  <si>
    <t>84.1 об</t>
  </si>
  <si>
    <t>ЩРн</t>
  </si>
  <si>
    <t>3.1.228</t>
  </si>
  <si>
    <t>ТЕРм08-02-370-01</t>
  </si>
  <si>
    <t>Щиток до трех групп, устанавливаемый в: обхват колонн</t>
  </si>
  <si>
    <t>3.1.229</t>
  </si>
  <si>
    <t>85.1</t>
  </si>
  <si>
    <t>3.1.230</t>
  </si>
  <si>
    <t>3.1.231</t>
  </si>
  <si>
    <t>86.1 об</t>
  </si>
  <si>
    <t>3.1.232</t>
  </si>
  <si>
    <t>3.1.233</t>
  </si>
  <si>
    <t>87.1 об</t>
  </si>
  <si>
    <t>ИЭК Автоматический выключатель ВА47-29 3Р 32А
4,5кА х-ка С ИЭК</t>
  </si>
  <si>
    <t>3.1.234</t>
  </si>
  <si>
    <t>3.1.235</t>
  </si>
  <si>
    <t>88.1 об</t>
  </si>
  <si>
    <t>3.1.236</t>
  </si>
  <si>
    <t>88.2 об</t>
  </si>
  <si>
    <t>3.1.237</t>
  </si>
  <si>
    <t>88.3 об</t>
  </si>
  <si>
    <t>ЩРп</t>
  </si>
  <si>
    <t>3.1.238</t>
  </si>
  <si>
    <t>3.1.239</t>
  </si>
  <si>
    <t>3.1.240</t>
  </si>
  <si>
    <t>3.1.241</t>
  </si>
  <si>
    <t>90.1 об</t>
  </si>
  <si>
    <t>3.1.242</t>
  </si>
  <si>
    <t>3.1.243</t>
  </si>
  <si>
    <t>91.1 об</t>
  </si>
  <si>
    <t>Щоп</t>
  </si>
  <si>
    <t>3.1.244</t>
  </si>
  <si>
    <t>3.1.245</t>
  </si>
  <si>
    <t>Пластиковый щит 6 авт. IEK. ЩРВ-П-6 внутренний</t>
  </si>
  <si>
    <t>3.1.246</t>
  </si>
  <si>
    <t>3.1.247</t>
  </si>
  <si>
    <t>93.1 об</t>
  </si>
  <si>
    <t>Выключатель нагрузки (мини-рубильник) ВН-32 1Р 20А ИЭК #(12/240)</t>
  </si>
  <si>
    <t>3.1.248</t>
  </si>
  <si>
    <t>3.1.249</t>
  </si>
  <si>
    <t>94.1 об</t>
  </si>
  <si>
    <t>ЩРсс</t>
  </si>
  <si>
    <t>3.1.250</t>
  </si>
  <si>
    <t>3.1.251</t>
  </si>
  <si>
    <t>3.1.252</t>
  </si>
  <si>
    <t>3.1.253</t>
  </si>
  <si>
    <t>96.1 об</t>
  </si>
  <si>
    <t>3.1.254</t>
  </si>
  <si>
    <t>3.1.255</t>
  </si>
  <si>
    <t>97.1 об</t>
  </si>
  <si>
    <t>ШУНП</t>
  </si>
  <si>
    <t>3.1.256</t>
  </si>
  <si>
    <t>3.1.257</t>
  </si>
  <si>
    <t>ТЦ_27.33.13.77_91_9102018701_
13.11.2020_01</t>
  </si>
  <si>
    <t>Шкаф управления насосом ШУН-7,5</t>
  </si>
  <si>
    <t>ЩО 1.1</t>
  </si>
  <si>
    <t>3.1.258</t>
  </si>
  <si>
    <t>3.1.259</t>
  </si>
  <si>
    <t>3.1.260</t>
  </si>
  <si>
    <t>3.1.261</t>
  </si>
  <si>
    <t>100.1 об</t>
  </si>
  <si>
    <t>3.1.262</t>
  </si>
  <si>
    <t>3.1.263</t>
  </si>
  <si>
    <t>101.1 об</t>
  </si>
  <si>
    <t>ИЕК Автоматический выключатель ВА 47-60 3Р 25А 6 кА х-ка С ИЭК</t>
  </si>
  <si>
    <t>3.1.264</t>
  </si>
  <si>
    <t>101.2 об</t>
  </si>
  <si>
    <t>3.1.265</t>
  </si>
  <si>
    <t>101.3 об</t>
  </si>
  <si>
    <t>Авт. выкл. ВА47-29 1Р 10А 4,5кА х-ка D ИЭК #(12/144)</t>
  </si>
  <si>
    <t>3.1.266</t>
  </si>
  <si>
    <t>ТЕРм08-03-530-04</t>
  </si>
  <si>
    <t>Пускатель магнитный общего назначения отдельно стоящий, устанавливаемый на конструкции: на стене или колонне, на ток до 40 А</t>
  </si>
  <si>
    <t>3.1.267</t>
  </si>
  <si>
    <t>102.1 об</t>
  </si>
  <si>
    <t>62.6.02.01-0011</t>
  </si>
  <si>
    <t>Пускатели электромагнитные нереверсивные без реле, без кнопок: ПМА-3102 УХЛ4В</t>
  </si>
  <si>
    <t>ЩО 1.2</t>
  </si>
  <si>
    <t>3.1.268</t>
  </si>
  <si>
    <t>3.1.269</t>
  </si>
  <si>
    <t>3.1.270</t>
  </si>
  <si>
    <t>3.1.271</t>
  </si>
  <si>
    <t>104.1 об</t>
  </si>
  <si>
    <t>3.1.272</t>
  </si>
  <si>
    <t>104.2 об</t>
  </si>
  <si>
    <t>ЩОП</t>
  </si>
  <si>
    <t>3.1.273</t>
  </si>
  <si>
    <t>3.1.274</t>
  </si>
  <si>
    <t>3.1.275</t>
  </si>
  <si>
    <t>3.1.276</t>
  </si>
  <si>
    <t>106.1 об</t>
  </si>
  <si>
    <t>3.1.277</t>
  </si>
  <si>
    <t>3.1.278</t>
  </si>
  <si>
    <t>107.1 об</t>
  </si>
  <si>
    <t>ЩАО</t>
  </si>
  <si>
    <t>3.1.279</t>
  </si>
  <si>
    <t>3.1.280</t>
  </si>
  <si>
    <t>3.1.281</t>
  </si>
  <si>
    <t>3.1.282</t>
  </si>
  <si>
    <t>109.1 об</t>
  </si>
  <si>
    <t>3.1.283</t>
  </si>
  <si>
    <t>109.2 об</t>
  </si>
  <si>
    <t>ЯТП 24</t>
  </si>
  <si>
    <t>3.1.284</t>
  </si>
  <si>
    <t>3.1.285</t>
  </si>
  <si>
    <t>110.1</t>
  </si>
  <si>
    <t>62.1.02.22-0033</t>
  </si>
  <si>
    <t>Ящики с понижающим трансформатором автомат. выключателем,: 36в ЯТП-0,25-1</t>
  </si>
  <si>
    <t>ЩО 1.3</t>
  </si>
  <si>
    <t>3.1.286</t>
  </si>
  <si>
    <t>3.1.287</t>
  </si>
  <si>
    <t>111.1</t>
  </si>
  <si>
    <t>3.1.288</t>
  </si>
  <si>
    <t>3.1.289</t>
  </si>
  <si>
    <t>112.1 об</t>
  </si>
  <si>
    <t>3.1.290</t>
  </si>
  <si>
    <t>112.2 об</t>
  </si>
  <si>
    <t>ЩО 1.4</t>
  </si>
  <si>
    <t>3.1.291</t>
  </si>
  <si>
    <t>3.1.292</t>
  </si>
  <si>
    <t>3.1.293</t>
  </si>
  <si>
    <t>3.1.294</t>
  </si>
  <si>
    <t>114.1 об</t>
  </si>
  <si>
    <t>3.1.295</t>
  </si>
  <si>
    <t>3.1.296</t>
  </si>
  <si>
    <t>115.1 об</t>
  </si>
  <si>
    <t>ЩО 2.1</t>
  </si>
  <si>
    <t>3.1.297</t>
  </si>
  <si>
    <t>3.1.298</t>
  </si>
  <si>
    <t>116.1</t>
  </si>
  <si>
    <t>3.1.299</t>
  </si>
  <si>
    <t>3.1.300</t>
  </si>
  <si>
    <t>117.1 об</t>
  </si>
  <si>
    <t>3.1.301</t>
  </si>
  <si>
    <t>117.2 об</t>
  </si>
  <si>
    <t>ЩО 2.2</t>
  </si>
  <si>
    <t>3.1.302</t>
  </si>
  <si>
    <t>3.1.303</t>
  </si>
  <si>
    <t>3.1.304</t>
  </si>
  <si>
    <t>3.1.305</t>
  </si>
  <si>
    <t>119.1 об</t>
  </si>
  <si>
    <t>3.1.306</t>
  </si>
  <si>
    <t>119.2 об</t>
  </si>
  <si>
    <t>ЩО 2.3</t>
  </si>
  <si>
    <t>3.1.307</t>
  </si>
  <si>
    <t>3.1.308</t>
  </si>
  <si>
    <t>3.1.309</t>
  </si>
  <si>
    <t>3.1.310</t>
  </si>
  <si>
    <t>121.1 об</t>
  </si>
  <si>
    <t>3.1.311</t>
  </si>
  <si>
    <t>121.2 об</t>
  </si>
  <si>
    <t>ЩО 2.4</t>
  </si>
  <si>
    <t>3.1.312</t>
  </si>
  <si>
    <t>3.1.313</t>
  </si>
  <si>
    <t>122.1</t>
  </si>
  <si>
    <t>3.1.314</t>
  </si>
  <si>
    <t>3.1.315</t>
  </si>
  <si>
    <t>123.1 об</t>
  </si>
  <si>
    <t>3.1.316</t>
  </si>
  <si>
    <t>123.2 об</t>
  </si>
  <si>
    <t>3.2</t>
  </si>
  <si>
    <t>Светотехнические изделия</t>
  </si>
  <si>
    <t>3.2.1</t>
  </si>
  <si>
    <t>3.2.2</t>
  </si>
  <si>
    <t>ТЦ_27.40.25.20_77_7725764574_
04.11.2020_01</t>
  </si>
  <si>
    <t>Светильник 10Вт IP65  V1-U025w</t>
  </si>
  <si>
    <t>3.2.3</t>
  </si>
  <si>
    <t>124.2</t>
  </si>
  <si>
    <t>Светильник светодиодный POWERLED60D80</t>
  </si>
  <si>
    <t>3.2.4</t>
  </si>
  <si>
    <t>124.3</t>
  </si>
  <si>
    <t>Светильник 10Вт IP65 V1-U010w</t>
  </si>
  <si>
    <t>3.2.5</t>
  </si>
  <si>
    <t>124.4</t>
  </si>
  <si>
    <t>Светильник 24Вт IP65  V1-U025w</t>
  </si>
  <si>
    <t>3.2.6</t>
  </si>
  <si>
    <t>124.5</t>
  </si>
  <si>
    <t>Светильник аварийный с аккумулятором</t>
  </si>
  <si>
    <t>3.2.7</t>
  </si>
  <si>
    <t>3.2.8</t>
  </si>
  <si>
    <t>Светильник светодиодный V1-E0-00070-01000-2003639 +V2-A0-OP00-03.2.0007.15</t>
  </si>
  <si>
    <t>3.2.9</t>
  </si>
  <si>
    <t>125.2</t>
  </si>
  <si>
    <t>Светильник светодиодный V1-E0-00270-01000-2003639 +V2-A0-PS00-00.2.0017.20</t>
  </si>
  <si>
    <t>3.2.10</t>
  </si>
  <si>
    <t>125.3</t>
  </si>
  <si>
    <t>Светильник светодиодный V1-E0-00070-01000-2003639 +V2-A0-PS00-00.2.0007.20</t>
  </si>
  <si>
    <t>3.2.11</t>
  </si>
  <si>
    <t>125.4</t>
  </si>
  <si>
    <t>Светильник светодиодный V1-A0-00032-80A00-2003640 +V2-A0-MP00-02.2.0021.20</t>
  </si>
  <si>
    <t>3.2.12</t>
  </si>
  <si>
    <t>125.5</t>
  </si>
  <si>
    <t>Светильник светодиодный V1-E0-00024-20000-2003640 +V2-A0-PR00-00.2.0007.25</t>
  </si>
  <si>
    <t>3.2.13</t>
  </si>
  <si>
    <t>3.2.14</t>
  </si>
  <si>
    <t>Светильник STRONG 36Вт</t>
  </si>
  <si>
    <t>3.2.15</t>
  </si>
  <si>
    <t>Светильник STRONG 18Вт</t>
  </si>
  <si>
    <t>3.2.16</t>
  </si>
  <si>
    <t>126.3</t>
  </si>
  <si>
    <t>Светильник светодиодный А220 18w</t>
  </si>
  <si>
    <t>3.2.17</t>
  </si>
  <si>
    <t>126.4</t>
  </si>
  <si>
    <t>Светильник светодиодный Е220 18w</t>
  </si>
  <si>
    <t>3.2.18</t>
  </si>
  <si>
    <t>126.5</t>
  </si>
  <si>
    <t>Светильник светодиодный А170 18w</t>
  </si>
  <si>
    <t>3.2.19</t>
  </si>
  <si>
    <t>126.6</t>
  </si>
  <si>
    <t>ТЦ_27.40.25.20_77_7725764574_
04.08.2020_01</t>
  </si>
  <si>
    <t>Светильник светодиодный S270 18w</t>
  </si>
  <si>
    <t>3.3</t>
  </si>
  <si>
    <t>Электроустановочные изделия</t>
  </si>
  <si>
    <t>3.3.1</t>
  </si>
  <si>
    <t>ТЕРм10-08-003-07</t>
  </si>
  <si>
    <t>Устройство оптико-(фото)электрическое: комплект преобразователей (излучатель, фотоприемник)</t>
  </si>
  <si>
    <t>3.3.2</t>
  </si>
  <si>
    <t>ТЦ_26.30.50.77_91_9102018701_
13.11.2020_01</t>
  </si>
  <si>
    <t>Датчик движения 180 градусов</t>
  </si>
  <si>
    <t>3.3.3</t>
  </si>
  <si>
    <t>3.3.4</t>
  </si>
  <si>
    <t>20.4.01.02-0021</t>
  </si>
  <si>
    <t>Выключатель одноклавишный для скрытой проводки</t>
  </si>
  <si>
    <t>3.3.5</t>
  </si>
  <si>
    <t>ТЕРм08-03-591-01</t>
  </si>
  <si>
    <t>Выключатель: одноклавишный неутопленного типа при открытой проводке</t>
  </si>
  <si>
    <t>3.3.6</t>
  </si>
  <si>
    <t>20.4.01.01-0032</t>
  </si>
  <si>
    <t>Выключатель одноклавишный для открытой проводки брызгозащищенный</t>
  </si>
  <si>
    <t>3.3.7</t>
  </si>
  <si>
    <t>3.3.8</t>
  </si>
  <si>
    <t>20.4.01.02-0001</t>
  </si>
  <si>
    <t>Выключатель двухклавишный для скрытой проводки</t>
  </si>
  <si>
    <t>3.3.9</t>
  </si>
  <si>
    <t>3.3.10</t>
  </si>
  <si>
    <t>20.4.03.06-0003</t>
  </si>
  <si>
    <t>Розетка скрытой проводки</t>
  </si>
  <si>
    <t>3.3.11</t>
  </si>
  <si>
    <t>ТЕРм08-03-641-09</t>
  </si>
  <si>
    <t>Лючки для штепсельных коробок типа ЛП-6</t>
  </si>
  <si>
    <t>3.3.12</t>
  </si>
  <si>
    <t>ТЦ_27.33.13.20_91_9102018701_
13.11.2020_01</t>
  </si>
  <si>
    <t>Лючок в пол под две розетки на 2 поста</t>
  </si>
  <si>
    <t>3.3.13</t>
  </si>
  <si>
    <t>3.3.14</t>
  </si>
  <si>
    <t>ТЦ_27.33.13.20_91_9102264111_
08.04.2021_01</t>
  </si>
  <si>
    <t>Розетка с заземляющим контактом под углом 45 градусов</t>
  </si>
  <si>
    <t>3.3.15</t>
  </si>
  <si>
    <t>133.2 об</t>
  </si>
  <si>
    <t>20.5.02.11-0041</t>
  </si>
  <si>
    <t>Коробка установочная У-92</t>
  </si>
  <si>
    <t>3.3.16</t>
  </si>
  <si>
    <t>133.3</t>
  </si>
  <si>
    <t>ТЦ_27.33.13.20_91_9102264111_08.0
4.2021_01</t>
  </si>
  <si>
    <t>Коробка дозовая</t>
  </si>
  <si>
    <t>3.3.17</t>
  </si>
  <si>
    <t>ТЕРм08-03-591-11</t>
  </si>
  <si>
    <t>Розетка штепсельная: трехполюсная</t>
  </si>
  <si>
    <t>3.3.18</t>
  </si>
  <si>
    <t>20.4.03.06-0002</t>
  </si>
  <si>
    <t>Розетка РС16-126 Б IP44 для скрытой проводки с заземляющими контактами</t>
  </si>
  <si>
    <t>3.3.19</t>
  </si>
  <si>
    <t>134.2</t>
  </si>
  <si>
    <t>Коробка КМ41242 распаячная для о/п 150х110х70мм
IP55 (RAL7035, 10 гермовводов) ИЭК #(30/30)</t>
  </si>
  <si>
    <t>3.3.20</t>
  </si>
  <si>
    <t>134.3</t>
  </si>
  <si>
    <t>Коробка КМ41255 распаячная для о/п 100х100х50мм
IP44 (RAL7035, 6 гермовводов, защелкивающаяся
крышка</t>
  </si>
  <si>
    <t>3.3.21</t>
  </si>
  <si>
    <t>ТЕРм08-03-532-01</t>
  </si>
  <si>
    <t>Пост управления кнопочный общего назначения, устанавливаемый на конструкции: на полу, количество элементов поста до 3</t>
  </si>
  <si>
    <t>3.3.22</t>
  </si>
  <si>
    <t>ТЦ_27.33.13.62_91_9102018701_
13.11.2020_0</t>
  </si>
  <si>
    <t>Пост кнопочный на 2 кнопки</t>
  </si>
  <si>
    <t>Прокладка кабеля(077/075-ЭО-1С лист 4 п. 1,2 1)</t>
  </si>
  <si>
    <t>3.3.23</t>
  </si>
  <si>
    <t>3.3.24</t>
  </si>
  <si>
    <t>24.3.01.02-0021</t>
  </si>
  <si>
    <t>Трубы гибкие гофрированные легкие из самозатухающего ПВХ (IP55) серии FL, с зондом, диаметром: 16 мм</t>
  </si>
  <si>
    <t>3.3.25</t>
  </si>
  <si>
    <t>3.3.26</t>
  </si>
  <si>
    <t>137.1</t>
  </si>
  <si>
    <t>ТЦ_27.32.13.21_91_9102018701_
13.11.2020_01</t>
  </si>
  <si>
    <t>Кабель ВВГнг(А) FRLSLTx- 3х1,5</t>
  </si>
  <si>
    <t>3.3.27</t>
  </si>
  <si>
    <t>137.2</t>
  </si>
  <si>
    <t>3.4</t>
  </si>
  <si>
    <t>Кабельные изделия</t>
  </si>
  <si>
    <t>3.4.1</t>
  </si>
  <si>
    <t>3.4.2</t>
  </si>
  <si>
    <t>Кабель ВВГнг(А) LSLTx- 5х1,5</t>
  </si>
  <si>
    <t>3.4.3</t>
  </si>
  <si>
    <t>Кабель ВВГнг(А) LSLTx- 3х2,5</t>
  </si>
  <si>
    <t>3.4.4</t>
  </si>
  <si>
    <t>138.3</t>
  </si>
  <si>
    <t>Кабель ВВГнг(А) LSLTx- 3х4</t>
  </si>
  <si>
    <t>3.4.5</t>
  </si>
  <si>
    <t>138.4</t>
  </si>
  <si>
    <t>Кабель ВВГнг(А) LSLTx- 3х6</t>
  </si>
  <si>
    <t>3.4.6</t>
  </si>
  <si>
    <t>138.5</t>
  </si>
  <si>
    <t>Кабель ВВГнг(А) LSLTx- 5х2,5</t>
  </si>
  <si>
    <t>3.4.7</t>
  </si>
  <si>
    <t>138.6</t>
  </si>
  <si>
    <t>Кабель ВВГнг(А) LSLTx- 5х4</t>
  </si>
  <si>
    <t>3.4.8</t>
  </si>
  <si>
    <t>138.7</t>
  </si>
  <si>
    <t>Кабель ВВГнг(А) LSLTx- 5х6</t>
  </si>
  <si>
    <t>3.4.9</t>
  </si>
  <si>
    <t>138.8</t>
  </si>
  <si>
    <t>3.4.10</t>
  </si>
  <si>
    <t>138.9</t>
  </si>
  <si>
    <t>Кабель ВВГнг(А) FRLSLTx- 3х2,5</t>
  </si>
  <si>
    <t>3.4.11</t>
  </si>
  <si>
    <t>138.10</t>
  </si>
  <si>
    <t>Кабель ВВГнг(А) LSLTx- 5х10</t>
  </si>
  <si>
    <t>3.4.12</t>
  </si>
  <si>
    <t>138.11</t>
  </si>
  <si>
    <t>21.1.06.10-0239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</si>
  <si>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марки: ВВГнг-FRLS 3х4(ож)</t>
  </si>
  <si>
    <t>3.4.13</t>
  </si>
  <si>
    <t>138.12</t>
  </si>
  <si>
    <t>21.1.06.10-0264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</si>
  <si>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марки: ВВГнг-FRLS 5х1,5</t>
  </si>
  <si>
    <t>3.4.14</t>
  </si>
  <si>
    <t>138.13</t>
  </si>
  <si>
    <t>21.1.06.10-0266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</si>
  <si>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марки: ВВГнг-FRLS 5х4</t>
  </si>
  <si>
    <t>3.4.15</t>
  </si>
  <si>
    <t>138.14</t>
  </si>
  <si>
    <t>21.1.06.10-0267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</si>
  <si>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марки: ВВГнг-FRLS 5х6</t>
  </si>
  <si>
    <t>3.4.16</t>
  </si>
  <si>
    <t>3.4.17</t>
  </si>
  <si>
    <t>Кабель ВВГнг(А) LSLTx- 5х16</t>
  </si>
  <si>
    <t>3.4.18</t>
  </si>
  <si>
    <t>Кабель ВВГнг(А) LSLTx- 5х25</t>
  </si>
  <si>
    <t>3.4.19</t>
  </si>
  <si>
    <t>139.3</t>
  </si>
  <si>
    <t>Кабель ВВГнг(А) LSLTx- 5х35</t>
  </si>
  <si>
    <t>3.4.20</t>
  </si>
  <si>
    <t>139.4</t>
  </si>
  <si>
    <t>Кабель ВВГнг(А) FRLSLTx- 5х16</t>
  </si>
  <si>
    <t>3.4.21</t>
  </si>
  <si>
    <t>3.4.22</t>
  </si>
  <si>
    <t>20.2.07.05-0012</t>
  </si>
  <si>
    <t>Лоток перфорированный 150х50 мм, длиной 3000 мм (480м/3м*1,02=163 шт)</t>
  </si>
  <si>
    <t>3.4.23</t>
  </si>
  <si>
    <t>ТЕРм08-02-148-04</t>
  </si>
  <si>
    <t>Кабель до 35 кВ в проложенных трубах, блоках и коробах, масса 1 м кабеля: до 6 кг</t>
  </si>
  <si>
    <t>3.4.24</t>
  </si>
  <si>
    <t>Кабель ВВГнг(А) LSLTx- 5х50</t>
  </si>
  <si>
    <t>3.4.25</t>
  </si>
  <si>
    <t>ТЕРм08-02-148-05</t>
  </si>
  <si>
    <t>Кабель до 35 кВ в проложенных трубах, блоках и коробах, масса 1 м кабеля: до 9 кг</t>
  </si>
  <si>
    <t>3.4.26</t>
  </si>
  <si>
    <t>Кабель ВВГнг(А) LSLTx- 5х150</t>
  </si>
  <si>
    <t>Присоединения к силовому оборудованию</t>
  </si>
  <si>
    <t>3.4.27</t>
  </si>
  <si>
    <t>ТЕРм08-03-574-01</t>
  </si>
  <si>
    <t>Разводка по устройствам и подключение жил кабелей или проводов сечением: до 10 мм2</t>
  </si>
  <si>
    <t>3.4.28</t>
  </si>
  <si>
    <t>143.1</t>
  </si>
  <si>
    <t>20.2.10.03-0002</t>
  </si>
  <si>
    <t>Наконечники кабельные: медные для электротехнических установок</t>
  </si>
  <si>
    <t>3.4.29</t>
  </si>
  <si>
    <t>ТЕРм08-03-574-03</t>
  </si>
  <si>
    <t>Разводка по устройствам и подключение жил кабелей или проводов сечением: до 35 мм2</t>
  </si>
  <si>
    <t>3.4.30</t>
  </si>
  <si>
    <t>144.1</t>
  </si>
  <si>
    <t>3.4.31</t>
  </si>
  <si>
    <t>ТЕРм08-03-574-04</t>
  </si>
  <si>
    <t>Разводка по устройствам и подключение жил кабелей или проводов сечением: до 70 мм2</t>
  </si>
  <si>
    <t>3.4.32</t>
  </si>
  <si>
    <t>145.1</t>
  </si>
  <si>
    <t>3.4.33</t>
  </si>
  <si>
    <t>ТЕРм08-03-574-05</t>
  </si>
  <si>
    <t>Разводка по устройствам и подключение жил кабелей или проводов сечением: до 95 мм2</t>
  </si>
  <si>
    <t>3.4.34</t>
  </si>
  <si>
    <t>3.4.35</t>
  </si>
  <si>
    <t>20.5.04.02-0031</t>
  </si>
  <si>
    <t>Набор соединительных кабелей, разъемов и материалов Delta Adjustable Kit DEL14-MA-R</t>
  </si>
  <si>
    <t>3.5</t>
  </si>
  <si>
    <t>Короба и трубы</t>
  </si>
  <si>
    <t>3.5.1</t>
  </si>
  <si>
    <t>3.5.2</t>
  </si>
  <si>
    <t>12.2.01.01-0021</t>
  </si>
  <si>
    <t>Клипсы (зажимы)</t>
  </si>
  <si>
    <t>3.5.3</t>
  </si>
  <si>
    <t>3.5.4</t>
  </si>
  <si>
    <t>24.3.01.02-0022</t>
  </si>
  <si>
    <t>Трубы гибкие гофрированные легкие из самозатухающего ПВХ (IP55) серии FL, с зондом, диаметром: 20 мм</t>
  </si>
  <si>
    <t>3.5.5</t>
  </si>
  <si>
    <t>24.3.01.02-0023</t>
  </si>
  <si>
    <t>Трубы гибкие гофрированные легкие из самозатухающего ПВХ (IP55) серии FL, с зондом, диаметром: 25 мм</t>
  </si>
  <si>
    <t>3.5.6</t>
  </si>
  <si>
    <t>147.5</t>
  </si>
  <si>
    <t>24.3.01.02-0024</t>
  </si>
  <si>
    <t>Трубы гибкие гофрированные легкие из самозатухающего ПВХ (IP55) серии FL, с зондом, диаметром: 32 мм</t>
  </si>
  <si>
    <t>3.5.7</t>
  </si>
  <si>
    <t>147.6</t>
  </si>
  <si>
    <t>24.3.01.02-0025</t>
  </si>
  <si>
    <t>Трубы гибкие гофрированные легкие из самозатухающего ПВХ (IP55) серии FL, с зондом, диаметром: 40 мм</t>
  </si>
  <si>
    <t>3.5.8</t>
  </si>
  <si>
    <t>147.7</t>
  </si>
  <si>
    <t>24.3.01.02-0026</t>
  </si>
  <si>
    <t>Трубы гибкие гофрированные легкие из самозатухающего ПВХ (IP55) серии FL, с зондом, диаметром: 50 мм</t>
  </si>
  <si>
    <t>3.5.9</t>
  </si>
  <si>
    <t>147.8</t>
  </si>
  <si>
    <t>24.3.01.03-0005</t>
  </si>
  <si>
    <t>Трубы гладкие жесткие из ПВХ "DKC" диаметром: 63 мм</t>
  </si>
  <si>
    <t>3.6</t>
  </si>
  <si>
    <t>Устройство заземления</t>
  </si>
  <si>
    <t>3.6.1</t>
  </si>
  <si>
    <t>ТЕР01-01-003-09</t>
  </si>
  <si>
    <t>Разработка грунта в отвал экскаваторами «драглайн» или «обратная лопата» с ковшом вместимостью: 0,65 (0,5-1) м3, группа грунтов 3</t>
  </si>
  <si>
    <t>3.6.2</t>
  </si>
  <si>
    <t>149</t>
  </si>
  <si>
    <t>3.6.3</t>
  </si>
  <si>
    <t>150</t>
  </si>
  <si>
    <t>3.6.4</t>
  </si>
  <si>
    <t>3.6.5</t>
  </si>
  <si>
    <t>ТЕР01-02-001-01</t>
  </si>
  <si>
    <t>Уплотнение грунта прицепными катками на пневмоколесном ходу 25 т на первый проход по одному следу при толщине слоя: 25 см</t>
  </si>
  <si>
    <t>3.6.6</t>
  </si>
  <si>
    <t>ТЕР01-02-001-07</t>
  </si>
  <si>
    <t>На каждый последующий проход по одному следу добавлять: к расценке 01-02-001-01. Добавляется 9 проходов катка</t>
  </si>
  <si>
    <t>3.6.7</t>
  </si>
  <si>
    <t>3.6.8</t>
  </si>
  <si>
    <t>08.3.07.01-0041</t>
  </si>
  <si>
    <t>3.6.9</t>
  </si>
  <si>
    <t>3.6.10</t>
  </si>
  <si>
    <t>08.3.08.02-0052</t>
  </si>
  <si>
    <t>3.6.11</t>
  </si>
  <si>
    <t>ТЕРм08-02-472-04</t>
  </si>
  <si>
    <t>Проводник заземляющий скрыто в подливке пола из стали: круглой диаметром 8 мм</t>
  </si>
  <si>
    <t>3.6.12</t>
  </si>
  <si>
    <t>ТЦ_24.34.11.08_91_9102018701_
13.11.2020_01</t>
  </si>
  <si>
    <t>Проволока из оцинкованной стали RD 8-FT</t>
  </si>
  <si>
    <t>3.6.13</t>
  </si>
  <si>
    <t>156.2</t>
  </si>
  <si>
    <t>ТЦ_25.11.23.22_91_9102018701_
13.11.2020_01</t>
  </si>
  <si>
    <t>Держатель проволоки для плоской кровли MBG-8</t>
  </si>
  <si>
    <t>3.6.14</t>
  </si>
  <si>
    <t>156.3</t>
  </si>
  <si>
    <t>Держатель проволоки с фланцем 113 Z8-10</t>
  </si>
  <si>
    <t>3.6.15</t>
  </si>
  <si>
    <t>3.6.16</t>
  </si>
  <si>
    <t>25.2.01.06-0052</t>
  </si>
  <si>
    <t>Зажим соединительный: 054-1 (КС-324)</t>
  </si>
  <si>
    <t>4. Отопление и вентиляция</t>
  </si>
  <si>
    <t>Корпус А</t>
  </si>
  <si>
    <t>4.1.1</t>
  </si>
  <si>
    <t>4.1.2</t>
  </si>
  <si>
    <t>01.7.15.07-0025</t>
  </si>
  <si>
    <t>Дюбели распорные полиэтиленовые: 10х40 мм</t>
  </si>
  <si>
    <t>4.1.3</t>
  </si>
  <si>
    <t>1.2</t>
  </si>
  <si>
    <t>01.7.15.14-0221</t>
  </si>
  <si>
    <t>Шурупы стальные</t>
  </si>
  <si>
    <t>4.1.4</t>
  </si>
  <si>
    <t>1.3</t>
  </si>
  <si>
    <t>18.5.10.06-0142</t>
  </si>
  <si>
    <t>Радиаторы стальные панельные марка: «Purmo», тип C22, мощность 1130 Вт, размер 500х500 мм</t>
  </si>
  <si>
    <t>4.1.5</t>
  </si>
  <si>
    <t>1.4</t>
  </si>
  <si>
    <t>18.5.10.06-0145</t>
  </si>
  <si>
    <t>Радиаторы стальные панельные марка: «Purmo», тип C22, мощность 1356 Вт, размер 500х600 мм</t>
  </si>
  <si>
    <t>4.1.6</t>
  </si>
  <si>
    <t>1.5</t>
  </si>
  <si>
    <t>18.5.10.06-0172</t>
  </si>
  <si>
    <t>Радиаторы стальные панельные марка: «Purmo», тип C33, мощность 2197 Вт, размер 500х700 мм</t>
  </si>
  <si>
    <t>4.1.7</t>
  </si>
  <si>
    <t>1.6</t>
  </si>
  <si>
    <t>18.5.10.06-0150</t>
  </si>
  <si>
    <t>Радиаторы стальные панельные марка: «Purmo», тип C22, мощность 1808 Вт, размер 500х800 мм</t>
  </si>
  <si>
    <t>4.1.8</t>
  </si>
  <si>
    <t>1.7</t>
  </si>
  <si>
    <t>18.5.10.06-0151</t>
  </si>
  <si>
    <t>Радиаторы стальные панельные марка: «Purmo», тип C22, мощность 2034 Вт, размер 500х900 мм</t>
  </si>
  <si>
    <t>4.1.9</t>
  </si>
  <si>
    <t>1.8</t>
  </si>
  <si>
    <t>18.5.10.06-0153</t>
  </si>
  <si>
    <t>Радиаторы стальные панельные марка: «Purmo», тип C22, мощность 2260 Вт, размер 500х1000 мм</t>
  </si>
  <si>
    <t>4.1.10</t>
  </si>
  <si>
    <t>1.9</t>
  </si>
  <si>
    <t>18.5.10.06-0157</t>
  </si>
  <si>
    <t>Радиаторы стальные панельные марка: «Purmo», тип C22, мощность 2712 Вт, размер 500х1200 мм</t>
  </si>
  <si>
    <t>4.1.11</t>
  </si>
  <si>
    <t>1.10</t>
  </si>
  <si>
    <t>18.5.10.06-0179</t>
  </si>
  <si>
    <t>Радиаторы стальные панельные марка: «Purmo», тип C33, мощность 5023 Вт, размер 500х1600 мм</t>
  </si>
  <si>
    <t>4.1.12</t>
  </si>
  <si>
    <t>ТЕР16-02-005-05</t>
  </si>
  <si>
    <t>Прокладка трубопроводов отопления и водоснабжения из стальных электросварных труб диаметром: 100 мм (с гильзой 1,8 м)</t>
  </si>
  <si>
    <t>4.1.13</t>
  </si>
  <si>
    <t>04.3.01.09-0012</t>
  </si>
  <si>
    <t>4.1.14</t>
  </si>
  <si>
    <t>23.1.02.07-0001</t>
  </si>
  <si>
    <t>Крепления для трубопроводов оцинкованные: кронштейны, планки, хомуты</t>
  </si>
  <si>
    <t>4.1.15</t>
  </si>
  <si>
    <t>23.7.01.04-0005</t>
  </si>
  <si>
    <t>Трубопроводы из стальных электросварных труб с гильзами для отопления и водоснабжения, наружный диаметр: 108 мм, толщина стенки 4 мм</t>
  </si>
  <si>
    <t>4.1.16</t>
  </si>
  <si>
    <t>ТЕР16-02-005-04</t>
  </si>
  <si>
    <t>Прокладка трубопроводов отопления и водоснабжения из стальных электросварных труб диаметром: 80 мм</t>
  </si>
  <si>
    <t>4.1.17</t>
  </si>
  <si>
    <t>4.1.18</t>
  </si>
  <si>
    <t>4.1.19</t>
  </si>
  <si>
    <t>23.7.01.04-0004</t>
  </si>
  <si>
    <t>Трубопроводы из стальных электросварных труб с гильзами для отопления и водоснабжения, наружный диаметр: 89 мм, толщина стенки 3,5 мм</t>
  </si>
  <si>
    <t>4.1.20</t>
  </si>
  <si>
    <t>ТЕР16-02-005-03</t>
  </si>
  <si>
    <t>Прокладка трубопроводов отопления и водоснабжения из стальных электросварных труб диаметром: 65 мм</t>
  </si>
  <si>
    <t>4.1.21</t>
  </si>
  <si>
    <t>4.1.22</t>
  </si>
  <si>
    <t>4.2</t>
  </si>
  <si>
    <t>4.1.23</t>
  </si>
  <si>
    <t>4.3</t>
  </si>
  <si>
    <t>23.7.01.04-0003</t>
  </si>
  <si>
    <t>Трубопроводы из стальных электросварных труб с гильзами для отопления и водоснабжения, наружный диаметр: 76 мм, толщина стенки 3,5 мм</t>
  </si>
  <si>
    <t>4.1.24</t>
  </si>
  <si>
    <t>ТЕР16-02-005-02</t>
  </si>
  <si>
    <t>Прокладка трубопроводов отопления и водоснабжения из стальных электросварных труб диаметром: 50 мм</t>
  </si>
  <si>
    <t>4.1.25</t>
  </si>
  <si>
    <t>4.1.26</t>
  </si>
  <si>
    <t>5.2</t>
  </si>
  <si>
    <t>4.1.27</t>
  </si>
  <si>
    <t>5.3</t>
  </si>
  <si>
    <t>23.7.01.04-0002</t>
  </si>
  <si>
    <t>Трубопроводы из стальных электросварных труб с гильзами для отопления и водоснабжения, наружный диаметр: 57 мм, толщина стенки 3,5 мм</t>
  </si>
  <si>
    <t>4.1.28</t>
  </si>
  <si>
    <t>ТЕР16-02-005-01</t>
  </si>
  <si>
    <t>Прокладка трубопроводов отопления и водоснабжения из стальных электросварных труб диаметром: до 40 мм</t>
  </si>
  <si>
    <t>4.1.29</t>
  </si>
  <si>
    <t>6.1</t>
  </si>
  <si>
    <t>4.1.30</t>
  </si>
  <si>
    <t>6.2</t>
  </si>
  <si>
    <t>4.1.31</t>
  </si>
  <si>
    <t>6.3</t>
  </si>
  <si>
    <t>23.7.01.04-0001</t>
  </si>
  <si>
    <t>Трубопроводы из стальных электросварных труб с гильзами для отопления и водоснабжения, наружный диаметр: 45 мм, толщина стенки 3,5 мм</t>
  </si>
  <si>
    <t>4.1.32</t>
  </si>
  <si>
    <t>4.1.33</t>
  </si>
  <si>
    <t>7.1</t>
  </si>
  <si>
    <t>4.1.34</t>
  </si>
  <si>
    <t>7.2</t>
  </si>
  <si>
    <t>18.5.13.01-0004</t>
  </si>
  <si>
    <t>4.1.35</t>
  </si>
  <si>
    <t>4.1.36</t>
  </si>
  <si>
    <t>8.1</t>
  </si>
  <si>
    <t>4.1.37</t>
  </si>
  <si>
    <t>8.2</t>
  </si>
  <si>
    <t>18.5.13.01-0003</t>
  </si>
  <si>
    <t>4.1.38</t>
  </si>
  <si>
    <t>4.1.39</t>
  </si>
  <si>
    <t>9.1</t>
  </si>
  <si>
    <t>4.1.40</t>
  </si>
  <si>
    <t>9.2</t>
  </si>
  <si>
    <t>18.5.13.01-0002</t>
  </si>
  <si>
    <t>4.1.41</t>
  </si>
  <si>
    <t>ТЕР16-02-002-01</t>
  </si>
  <si>
    <t>Прокладка трубопроводов водоснабжения из стальных водогазопроводных оцинкованных труб диаметром: 15 мм</t>
  </si>
  <si>
    <t>4.1.42</t>
  </si>
  <si>
    <t>4.1.43</t>
  </si>
  <si>
    <t>10.2</t>
  </si>
  <si>
    <t>18.5.13.01-0001</t>
  </si>
  <si>
    <t>4.1.44</t>
  </si>
  <si>
    <t>10.3</t>
  </si>
  <si>
    <t>18.1.10.12-0003</t>
  </si>
  <si>
    <t>Кран пробно-спускной с прямым спуском сальниковый для воды марки 10б19бк диаметром 15 мм</t>
  </si>
  <si>
    <t>4.1.45</t>
  </si>
  <si>
    <t>4.1.46</t>
  </si>
  <si>
    <t>4.1.47</t>
  </si>
  <si>
    <t>ТЕР16-07-005-03</t>
  </si>
  <si>
    <t>Гидравлическое испытание трубопроводов систем отопления, водопровода и горячего водоснабжения диаметром: до 200 мм</t>
  </si>
  <si>
    <t>4.1.48</t>
  </si>
  <si>
    <t>4.1.49</t>
  </si>
  <si>
    <t>4.1.50</t>
  </si>
  <si>
    <t>4.1.51</t>
  </si>
  <si>
    <t>ТЦ_23.99.19.12_91_9102222048_
10.12.2020_01</t>
  </si>
  <si>
    <t>Энергофлекс для труб, толщина изоляции 13 мм, д. 114/13-2</t>
  </si>
  <si>
    <t>4.1.52</t>
  </si>
  <si>
    <t>16.2</t>
  </si>
  <si>
    <t>Энергофлекс для труб, толщина изоляции 13 мм, д. 76/13-2</t>
  </si>
  <si>
    <t>4.1.53</t>
  </si>
  <si>
    <t>16.3</t>
  </si>
  <si>
    <t>Энергофлекс для труб, толщина изоляции 13 мм, д. 60/13-2</t>
  </si>
  <si>
    <t>4.1.54</t>
  </si>
  <si>
    <t>16.4</t>
  </si>
  <si>
    <t>Энергофлекс для труб, толщина изоляции 13 мм, д. 48/13-2</t>
  </si>
  <si>
    <t>4.1.55</t>
  </si>
  <si>
    <t>16.5</t>
  </si>
  <si>
    <t>Энергофлекс для труб, толщина изоляции 13 мм, д. 42/13-2</t>
  </si>
  <si>
    <t>4.1.56</t>
  </si>
  <si>
    <t>16.6</t>
  </si>
  <si>
    <t>Энергофлекс для труб, толщина изоляции 13 мм, д. 35/13-2</t>
  </si>
  <si>
    <t>4.1.57</t>
  </si>
  <si>
    <t>16.7</t>
  </si>
  <si>
    <t>Энергофлекс для труб, толщина изоляции 13 мм, д. 28/13-2</t>
  </si>
  <si>
    <t>4.1.58</t>
  </si>
  <si>
    <t>16.8</t>
  </si>
  <si>
    <t>Энергофлекс для труб, толщина изоляции 13 мм, д. 22/13-2</t>
  </si>
  <si>
    <t>4.1.59</t>
  </si>
  <si>
    <t>16.9</t>
  </si>
  <si>
    <t>Энергофлекс для труб, толщина изоляции 13 мм, д. 15/13-2</t>
  </si>
  <si>
    <t>4.1.60</t>
  </si>
  <si>
    <t>4.1.61</t>
  </si>
  <si>
    <t>18.1.10.14-0001</t>
  </si>
  <si>
    <t>Кран Маевского для чугунных радиаторов 15 мм</t>
  </si>
  <si>
    <t>4.1.62</t>
  </si>
  <si>
    <t>ТЕРм11-02-001-01</t>
  </si>
  <si>
    <t>Прибор, устанавливаемый на резьбовых соединениях, масса: до 1,5 кг</t>
  </si>
  <si>
    <t>4.1.63</t>
  </si>
  <si>
    <t>18.1</t>
  </si>
  <si>
    <t>18.1.06.02-0013</t>
  </si>
  <si>
    <t>Клапан терморегулятора BROEN BALLOTHERM, латунный никелированный,: давлением 1,0 МПа (10 кгс/см2), диаметром 15 мм, проходной, присоединение 1/2"х1/2"</t>
  </si>
  <si>
    <t>4.1.64</t>
  </si>
  <si>
    <t>18.2</t>
  </si>
  <si>
    <t>18.1.10.06-0012</t>
  </si>
  <si>
    <t>Клапан термостатический из цветных металлов (без головки) для установки на радиатор, давлением 1,0 МПа (10 кгс/см2), диаметром: 15 мм</t>
  </si>
  <si>
    <t>4.1.65</t>
  </si>
  <si>
    <t>18.3</t>
  </si>
  <si>
    <t>18.1.06.04-0003</t>
  </si>
  <si>
    <t>Клапан "Danfoss", марка: RLV-15 прямой</t>
  </si>
  <si>
    <t>4.1.66</t>
  </si>
  <si>
    <t>18.4</t>
  </si>
  <si>
    <t>ТССЦ-18.1.06.02-0011</t>
  </si>
  <si>
    <t>Клапан балансировочный запорный ручной ASV-М: с внутренней резьбой, с фиксацией настройки и возможностью подключения измерительных ниппелей, давлением 1,6 МПа (16 кгс/см2), диаметром 15 мм</t>
  </si>
  <si>
    <t>4.1.67</t>
  </si>
  <si>
    <t>18.5</t>
  </si>
  <si>
    <t>ТССЦ-18.1.06.02-0012</t>
  </si>
  <si>
    <t>Клапан балансировочный запорный ручной ASV-М: с внутренней резьбой, с фиксацией настройки и возможностью подключения измерительных ниппелей, давлением 1,6 МПа (16 кгс/см2), диаметром 20 мм</t>
  </si>
  <si>
    <t>4.1.68</t>
  </si>
  <si>
    <t>18.6</t>
  </si>
  <si>
    <t>ТССЦ-18.1.09.08-0002</t>
  </si>
  <si>
    <t>Кран шаровой В-В размером: 1/2"</t>
  </si>
  <si>
    <t>4.1.69</t>
  </si>
  <si>
    <t>18.7</t>
  </si>
  <si>
    <t>ТССЦ-18.1.09.08-0027</t>
  </si>
  <si>
    <t>Кран шаровой латунный, резьбовой марки "Danfoss", диаметром: 65 мм</t>
  </si>
  <si>
    <t>4.1.70</t>
  </si>
  <si>
    <t>18.8</t>
  </si>
  <si>
    <t>ТЦ_28.14.13.69_91_9102222048_
10.12.2020_01</t>
  </si>
  <si>
    <t>Клапан автоматический балансировочный ASV-PV с внутренней резьбой, с
изменяемой настройкой, со спускным краном и импульсной трубкой,
диапазоном перепада давления 0,02-0,04 МПа (0,2–0,4 кгс/см2), диаметром 15
мм</t>
  </si>
  <si>
    <t>4.1.71</t>
  </si>
  <si>
    <t>18.9</t>
  </si>
  <si>
    <t>Клапан автоматический балансировочный ASV-PV с внутренней резьбой, с
изменяемой настройкой, со спускным краном и импульсной трубкой,
диапазоном перепада давления 0,02-0,04 МПа (0,2–0,4 кгс/см2), диаметром 20
мм</t>
  </si>
  <si>
    <t>4.1.72</t>
  </si>
  <si>
    <t>18.10</t>
  </si>
  <si>
    <t>Клапан автоматический балансировочный ASV-PV с внутренней резьбой, с
изменяемой настройкой, со спускным краном и импульсной трубкой,
диапазоном перепада давления 0,02-0,04 МПа (0,2–0,4 кгс/см2), диаметром 25
мм</t>
  </si>
  <si>
    <t>4.1.73</t>
  </si>
  <si>
    <t>18.11</t>
  </si>
  <si>
    <t>Клапан балансировочный запорный ручной ASV-М с внутренней резьбой, с
фиксацией настройки и возможностью подключения измерительных ниппелей,
давлением 1,6 МПа (16 кгс/см2), диаметром 25 мм</t>
  </si>
  <si>
    <t>4.1.74</t>
  </si>
  <si>
    <t>18.12</t>
  </si>
  <si>
    <t>Клапан автоматический балансировочный ASV-P с внутренней резьбой, с
фиксированной настройкой, со спускным краном и импульсной трубкой,
диапазоном перепада давления 0,01 МПа (0,1 кгс/см2), диаметром 32 мм</t>
  </si>
  <si>
    <t>4.1.75</t>
  </si>
  <si>
    <t>18.13</t>
  </si>
  <si>
    <t>Клапан балансировочный запорный ручной ASV-М с внутренней резьбой, с
фиксацией настройки и возможностью подключения измерительных ниппелей,
давлением 1,6 МПа (16 кгс/см2), диаметром 32 мм</t>
  </si>
  <si>
    <t>Корпусы Б, В, Г, Д</t>
  </si>
  <si>
    <t>4.1.76</t>
  </si>
  <si>
    <t>4.1.77</t>
  </si>
  <si>
    <t>4.1.78</t>
  </si>
  <si>
    <t>19.2</t>
  </si>
  <si>
    <t>4.1.79</t>
  </si>
  <si>
    <t>19.3</t>
  </si>
  <si>
    <t>ТЦ_25.21.11.18_91_9102222048_
10.12.2020_01</t>
  </si>
  <si>
    <t>Радиаторы стальные панельные марка «Purmo», тип C33, мощность 539 Вт, размер 400х300 мм</t>
  </si>
  <si>
    <t>4.1.80</t>
  </si>
  <si>
    <t>19.4</t>
  </si>
  <si>
    <t>18.5.10.06-0169</t>
  </si>
  <si>
    <t>Радиаторы стальные панельные марка: «Purmo», тип C33, мощность 1256 Вт, размер 500х400 мм</t>
  </si>
  <si>
    <t>4.1.81</t>
  </si>
  <si>
    <t>19.5</t>
  </si>
  <si>
    <t>18.5.10.06-0171</t>
  </si>
  <si>
    <t>Радиаторы стальные панельные марка: «Purmo», тип C33, мощность 1884 Вт, размер 500х600 мм</t>
  </si>
  <si>
    <t>4.1.82</t>
  </si>
  <si>
    <t>19.6</t>
  </si>
  <si>
    <t>4.1.83</t>
  </si>
  <si>
    <t>19.7</t>
  </si>
  <si>
    <t>18.5.10.06-0173</t>
  </si>
  <si>
    <t>Радиаторы стальные панельные марка: «Purmo», тип C33, мощность 2511 Вт, размер 500х800 мм</t>
  </si>
  <si>
    <t>4.1.84</t>
  </si>
  <si>
    <t>19.8</t>
  </si>
  <si>
    <t>18.5.10.06-0174</t>
  </si>
  <si>
    <t>Радиаторы стальные панельные марка: «Purmo», тип C33, мощность 2825 Вт, размер 500х900 мм</t>
  </si>
  <si>
    <t>4.1.85</t>
  </si>
  <si>
    <t>19.9</t>
  </si>
  <si>
    <t>18.5.10.06-0175</t>
  </si>
  <si>
    <t>Радиаторы стальные панельные марка: «Purmo», тип C33, мощность 3139 Вт, размер 500х1000 мм</t>
  </si>
  <si>
    <t>4.1.86</t>
  </si>
  <si>
    <t>19.10</t>
  </si>
  <si>
    <t>18.5.10.06-0176</t>
  </si>
  <si>
    <t>Радиаторы стальные панельные марка: «Purmo», тип C33, мощность 3453 Вт, размер 500х1100 мм</t>
  </si>
  <si>
    <t>4.1.87</t>
  </si>
  <si>
    <t>19.11</t>
  </si>
  <si>
    <t>18.5.10.06-0177</t>
  </si>
  <si>
    <t>Радиаторы стальные панельные марка: «Purmo», тип C33, мощность 3767 Вт, размер 500х1200 мм</t>
  </si>
  <si>
    <t>4.1.88</t>
  </si>
  <si>
    <t>19.12</t>
  </si>
  <si>
    <t>Радиаторы стальные панельные марка «Purmo», тип C33, мощность 3849 Вт, размер 500х1300 мм</t>
  </si>
  <si>
    <t>4.1.89</t>
  </si>
  <si>
    <t>19.13</t>
  </si>
  <si>
    <t>18.5.10.06-0178</t>
  </si>
  <si>
    <t>Радиаторы стальные панельные марка: «Purmo», тип C33, мощность 4395 Вт, размер 500х1400 мм</t>
  </si>
  <si>
    <t>4.1.90</t>
  </si>
  <si>
    <t>19.14</t>
  </si>
  <si>
    <t>4.1.91</t>
  </si>
  <si>
    <t>19.15</t>
  </si>
  <si>
    <t>Радиаторы стальные панельные марка: «Purmo», тип C33, мощность 5311 Вт, размер 500х1700 мм</t>
  </si>
  <si>
    <t>4.1.92</t>
  </si>
  <si>
    <t>Прокладка трубопроводов отопления и водоснабжения из стальных электросварных труб диаметром: 100 мм</t>
  </si>
  <si>
    <t>4.1.93</t>
  </si>
  <si>
    <t>4.1.94</t>
  </si>
  <si>
    <t>4.1.95</t>
  </si>
  <si>
    <t>4.1.96</t>
  </si>
  <si>
    <t>4.1.97</t>
  </si>
  <si>
    <t>4.1.98</t>
  </si>
  <si>
    <t>4.1.99</t>
  </si>
  <si>
    <t>4.1.100</t>
  </si>
  <si>
    <t>22</t>
  </si>
  <si>
    <t>4.1.101</t>
  </si>
  <si>
    <t>22.1</t>
  </si>
  <si>
    <t>4.1.102</t>
  </si>
  <si>
    <t>22.2</t>
  </si>
  <si>
    <t>4.1.103</t>
  </si>
  <si>
    <t>22.3</t>
  </si>
  <si>
    <t>4.1.104</t>
  </si>
  <si>
    <t>4.1.105</t>
  </si>
  <si>
    <t>4.1.106</t>
  </si>
  <si>
    <t>4.1.107</t>
  </si>
  <si>
    <t>4.1.108</t>
  </si>
  <si>
    <t>4.1.109</t>
  </si>
  <si>
    <t>24.1</t>
  </si>
  <si>
    <t>4.1.110</t>
  </si>
  <si>
    <t>24.2</t>
  </si>
  <si>
    <t>4.1.111</t>
  </si>
  <si>
    <t>24.3</t>
  </si>
  <si>
    <t>4.1.112</t>
  </si>
  <si>
    <t>4.1.113</t>
  </si>
  <si>
    <t>4.1.114</t>
  </si>
  <si>
    <t>4.1.115</t>
  </si>
  <si>
    <t>ТЕР16-02-002-02</t>
  </si>
  <si>
    <t>Прокладка трубопроводов водоснабжения из стальных водогазопроводных оцинкованных труб диаметром: 20 мм</t>
  </si>
  <si>
    <t>4.1.116</t>
  </si>
  <si>
    <t>26.1</t>
  </si>
  <si>
    <t>4.1.117</t>
  </si>
  <si>
    <t>26.2</t>
  </si>
  <si>
    <t>4.1.118</t>
  </si>
  <si>
    <t>4.1.119</t>
  </si>
  <si>
    <t>27.1</t>
  </si>
  <si>
    <t>4.1.120</t>
  </si>
  <si>
    <t>27.2</t>
  </si>
  <si>
    <t>4.1.121</t>
  </si>
  <si>
    <t>4.1.122</t>
  </si>
  <si>
    <t>4.1.123</t>
  </si>
  <si>
    <t>28.2</t>
  </si>
  <si>
    <t>4.1.124</t>
  </si>
  <si>
    <t>28.3</t>
  </si>
  <si>
    <t>4.1.125</t>
  </si>
  <si>
    <t>28.4</t>
  </si>
  <si>
    <t>4.1.126</t>
  </si>
  <si>
    <t>28.5</t>
  </si>
  <si>
    <t>4.1.127</t>
  </si>
  <si>
    <t>28.6</t>
  </si>
  <si>
    <t>ТЦ_12.2.07.01_91_9102222048_10.12.2020_01</t>
  </si>
  <si>
    <t>4.1.128</t>
  </si>
  <si>
    <t>28.7</t>
  </si>
  <si>
    <t>4.1.129</t>
  </si>
  <si>
    <t>28.8</t>
  </si>
  <si>
    <t>4.1.130</t>
  </si>
  <si>
    <t>28.9</t>
  </si>
  <si>
    <t>4.1.131</t>
  </si>
  <si>
    <t>4.1.132</t>
  </si>
  <si>
    <t>29.1</t>
  </si>
  <si>
    <t>4.1.133</t>
  </si>
  <si>
    <t>4.1.134</t>
  </si>
  <si>
    <t>4.1.135</t>
  </si>
  <si>
    <t>30.2</t>
  </si>
  <si>
    <t>4.1.136</t>
  </si>
  <si>
    <t>30.3</t>
  </si>
  <si>
    <t>Клапан "Danfoss", марка RLV-15 прямой</t>
  </si>
  <si>
    <t>4.1.137</t>
  </si>
  <si>
    <t>30.4</t>
  </si>
  <si>
    <t>4.1.138</t>
  </si>
  <si>
    <t>30.5</t>
  </si>
  <si>
    <t>4.1.139</t>
  </si>
  <si>
    <t>30.6</t>
  </si>
  <si>
    <t>4.1.140</t>
  </si>
  <si>
    <t>30.7</t>
  </si>
  <si>
    <t>4.1.141</t>
  </si>
  <si>
    <t>30.8</t>
  </si>
  <si>
    <t>18.1.09.08-0194</t>
  </si>
  <si>
    <t>Кран шаровый латунный полнопроходной с внутренней резьбой, давлением 4 МПа (40 кгс/см2), диаметром: 50 мм</t>
  </si>
  <si>
    <t>4.1.142</t>
  </si>
  <si>
    <t>30.9</t>
  </si>
  <si>
    <t>18.1.09.08-0195</t>
  </si>
  <si>
    <t>Кран шаровый латунный полнопроходной с внутренней резьбой, давлением 4 МПа (40 кгс/см2), диаметром: 65 мм</t>
  </si>
  <si>
    <t>4.1.143</t>
  </si>
  <si>
    <t>30.10</t>
  </si>
  <si>
    <t>4.1.144</t>
  </si>
  <si>
    <t>30.11</t>
  </si>
  <si>
    <t>18.1.10.12-0001</t>
  </si>
  <si>
    <t>Кран пробно-спускной с изогнутым спуском сальниковый для воды марки 11б6бк диаметром 20 мм</t>
  </si>
  <si>
    <t>Теплоснабжение систем вентиляции</t>
  </si>
  <si>
    <t>4.2.1</t>
  </si>
  <si>
    <t>ТЕР20-03-002-02</t>
  </si>
  <si>
    <t>Установка вентиляторов осевых массой: до 0,05 т</t>
  </si>
  <si>
    <t>4.2.2</t>
  </si>
  <si>
    <t>ТЦ_64.1.01.07_91_9102222048_10.12.2020_01</t>
  </si>
  <si>
    <t>Тепловой вентилятор Volcano VR1</t>
  </si>
  <si>
    <t>4.2.3</t>
  </si>
  <si>
    <t>ТЕР16-02-005-07</t>
  </si>
  <si>
    <t>Прокладка трубопроводов отопления и водоснабжения из стальных электросварных труб диаметром: 150 мм</t>
  </si>
  <si>
    <t>4.2.4</t>
  </si>
  <si>
    <t>4.2.5</t>
  </si>
  <si>
    <t>32.2</t>
  </si>
  <si>
    <t>23.5.02.02-0073</t>
  </si>
  <si>
    <t>4.2.6</t>
  </si>
  <si>
    <t>4.2.7</t>
  </si>
  <si>
    <t>4.2.8</t>
  </si>
  <si>
    <t>4.2.9</t>
  </si>
  <si>
    <t>4.2.10</t>
  </si>
  <si>
    <t>34.1</t>
  </si>
  <si>
    <t>ТССЦ-23.7.01.04-0004</t>
  </si>
  <si>
    <t>4.2.11</t>
  </si>
  <si>
    <t>34.2</t>
  </si>
  <si>
    <t>4.2.12</t>
  </si>
  <si>
    <t>34.3</t>
  </si>
  <si>
    <t>23.5.02.02-0048</t>
  </si>
  <si>
    <t>Трубы стальные электросварные прямошовные со снятой фаской из стали марок БСт2кп-БСт4кп и БСт2пс-БСт4пс наружный диаметр: 89 мм, толщина стенки 3,0 мм</t>
  </si>
  <si>
    <t>4.2.13</t>
  </si>
  <si>
    <t>4.2.14</t>
  </si>
  <si>
    <t>4.2.15</t>
  </si>
  <si>
    <t>35.2</t>
  </si>
  <si>
    <t>4.2.16</t>
  </si>
  <si>
    <t>4.2.17</t>
  </si>
  <si>
    <t>4.2.18</t>
  </si>
  <si>
    <t>4.2.19</t>
  </si>
  <si>
    <t>4.2.20</t>
  </si>
  <si>
    <t>4.2.21</t>
  </si>
  <si>
    <t>4.2.22</t>
  </si>
  <si>
    <t>18.1.09.08-0003</t>
  </si>
  <si>
    <t>Кран шаровой В-В размером: 3/4"</t>
  </si>
  <si>
    <t>4.2.23</t>
  </si>
  <si>
    <t>18.5.08.09-0002</t>
  </si>
  <si>
    <t>Патрубки стальные (гильзы стальные)</t>
  </si>
  <si>
    <t>4.2.24</t>
  </si>
  <si>
    <t>4.2.25</t>
  </si>
  <si>
    <t>38.1</t>
  </si>
  <si>
    <t>Энергофлекс для труб, толщина изоляции 13 мм, д. 160/13-2</t>
  </si>
  <si>
    <t>4.2.26</t>
  </si>
  <si>
    <t>38.2</t>
  </si>
  <si>
    <t>Энергофлекс для труб, толщина изоляции 13 мм, д. 110/13-2</t>
  </si>
  <si>
    <t>4.2.27</t>
  </si>
  <si>
    <t>38.3</t>
  </si>
  <si>
    <t>Энергофлекс для труб, толщина изоляции 13 мм, д. 89/13-2</t>
  </si>
  <si>
    <t>4.2.28</t>
  </si>
  <si>
    <t>38.4</t>
  </si>
  <si>
    <t>4.2.29</t>
  </si>
  <si>
    <t>38.5</t>
  </si>
  <si>
    <t>4.2.30</t>
  </si>
  <si>
    <t>38.6</t>
  </si>
  <si>
    <t>4.2.31</t>
  </si>
  <si>
    <t>38.7</t>
  </si>
  <si>
    <t>4.2.32</t>
  </si>
  <si>
    <t>38.8</t>
  </si>
  <si>
    <t>Узел обвязки</t>
  </si>
  <si>
    <t>4.2.33</t>
  </si>
  <si>
    <t>4.2.34</t>
  </si>
  <si>
    <t>18.1.06.06-0001</t>
  </si>
  <si>
    <t>Клапан регулирующий-балансировочный "Danfoss" диаметром: 25 мм</t>
  </si>
  <si>
    <t>4.2.35</t>
  </si>
  <si>
    <t>39.2</t>
  </si>
  <si>
    <t>18.1.09.06-0051</t>
  </si>
  <si>
    <t>Кран шаровый муфтовый 11Б41п для воды, давлением 1,6 МПа (16 кгс/см2), диаметром: 15 мм</t>
  </si>
  <si>
    <t>4.2.36</t>
  </si>
  <si>
    <t>4.2.37</t>
  </si>
  <si>
    <t>40.1</t>
  </si>
  <si>
    <t>18.1.09.06-0056</t>
  </si>
  <si>
    <t>Кран шаровый муфтовый 11Б41п для воды, давлением 1,6 МПа (16 кгс/см2), диаметром: 50 мм</t>
  </si>
  <si>
    <t>4.2.38</t>
  </si>
  <si>
    <t>4.2.39</t>
  </si>
  <si>
    <t>41.1</t>
  </si>
  <si>
    <t>18.5.14.01-0004</t>
  </si>
  <si>
    <t>4.2.40</t>
  </si>
  <si>
    <t>ТЕРм11-05-001-01</t>
  </si>
  <si>
    <t>Механизм исполнительный, масса: до 20 кг</t>
  </si>
  <si>
    <t>4.2.41</t>
  </si>
  <si>
    <t>69.3.01.02-0007</t>
  </si>
  <si>
    <t>Электропривод редукторный к клапану, тип GM24-SR, 30 Нм</t>
  </si>
  <si>
    <t>4.2.42</t>
  </si>
  <si>
    <t>4.2.43</t>
  </si>
  <si>
    <t>43.1 об</t>
  </si>
  <si>
    <t>63.4.01.01-0001</t>
  </si>
  <si>
    <t>Манометр для неагрессивных сред (класс точности 1.5) с резьбовым присоединением марка: МП4-У диаметром 160 мм</t>
  </si>
  <si>
    <t>4.2.44</t>
  </si>
  <si>
    <t>43.2</t>
  </si>
  <si>
    <t>18.1.06.10-0004</t>
  </si>
  <si>
    <t>Краны регулирующие: трехходовые КРТПП, латунные диаметром 15 мм</t>
  </si>
  <si>
    <t>4.2.45</t>
  </si>
  <si>
    <t>43.3</t>
  </si>
  <si>
    <t>ТЦ_24.20.40.18_91_9102222048_
10.12.2020_01</t>
  </si>
  <si>
    <t>Закладная конструкция ЗК-14 под манометр</t>
  </si>
  <si>
    <t>4.2.46</t>
  </si>
  <si>
    <t>43.4</t>
  </si>
  <si>
    <t>23.8.04.08-0175</t>
  </si>
  <si>
    <t>Соединительная арматура трубопроводов, переход диаметром: 50х32 мм</t>
  </si>
  <si>
    <t>4.2.47</t>
  </si>
  <si>
    <t>ТЕР18-07-001-04</t>
  </si>
  <si>
    <t>Установка термометров в оправе прямых и угловых</t>
  </si>
  <si>
    <t>4.2.48</t>
  </si>
  <si>
    <t>63.4.05.01-0001</t>
  </si>
  <si>
    <t>Термометр биметаллический А 5000-63 (0-200 град С)</t>
  </si>
  <si>
    <t>4.2.49</t>
  </si>
  <si>
    <t>44.2</t>
  </si>
  <si>
    <t>Закладная конструкция ЗД-4 под термопреобразователь</t>
  </si>
  <si>
    <t>4.2.50</t>
  </si>
  <si>
    <t>4.2.51</t>
  </si>
  <si>
    <t>19.1.02.01-0011</t>
  </si>
  <si>
    <t>Система вентиляции ПВ 1</t>
  </si>
  <si>
    <t>4.3.1</t>
  </si>
  <si>
    <t>4.3.2</t>
  </si>
  <si>
    <t>46.1 об</t>
  </si>
  <si>
    <t>ТЦ_28.25.12.64_91_9102222048_
10.12.2020_01</t>
  </si>
  <si>
    <t>Приточно-вытяжная установка Стандарт-300</t>
  </si>
  <si>
    <t>4.3.3</t>
  </si>
  <si>
    <t>ТЕР20-02-006-09</t>
  </si>
  <si>
    <t>Установка заслонок воздушных и клапанов воздушных КВР с электрическим или пневматическим приводом: периметром до 4000 мм</t>
  </si>
  <si>
    <t>4.3.4</t>
  </si>
  <si>
    <t>ТЦ_28.14.11.19_91_9102222048_
10.12.2020_01</t>
  </si>
  <si>
    <t>Воздушный клапан АВК 1200*600М</t>
  </si>
  <si>
    <t>4.3.5</t>
  </si>
  <si>
    <t>ТЕР20-02-016-03</t>
  </si>
  <si>
    <t>Установка глушителей шума вентиляционных установок пластинчатых типа: ПП1-3, ВП1-3, размер пластин 100х1000х1000 мм</t>
  </si>
  <si>
    <t>4.3.6</t>
  </si>
  <si>
    <t>01.7.15.04-0054</t>
  </si>
  <si>
    <t>Винты самонарезающие: оцинкованные, размером 4-12 мм ГОСТ 10621-80</t>
  </si>
  <si>
    <t>4.3.7</t>
  </si>
  <si>
    <t>48.2</t>
  </si>
  <si>
    <t>ТЦ_25.11.23.27_91_9102222048_
10.12.2020_01</t>
  </si>
  <si>
    <t>Канальный шумоглушитель ПШГ 1200*600/1000-4*200</t>
  </si>
  <si>
    <t>4.3.8</t>
  </si>
  <si>
    <t>ТЕР20-06-013-01</t>
  </si>
  <si>
    <t>Установка блоков тепломассообмена производительностью: до 10 тыс. м3/час</t>
  </si>
  <si>
    <t>4.3.9</t>
  </si>
  <si>
    <t>ТЦ_28.25.12.64_91_9102264111_
10.10.2020_01</t>
  </si>
  <si>
    <t>Компрессорно-конденсаторный блок BSC 26Е</t>
  </si>
  <si>
    <t>4.3.10</t>
  </si>
  <si>
    <t>ТЕР20-02-004-17</t>
  </si>
  <si>
    <t>Установка клапанов: огнезадерживающих с ручной регулировкой периметром до 4500 мм</t>
  </si>
  <si>
    <t>4.3.11</t>
  </si>
  <si>
    <t>50.1 об</t>
  </si>
  <si>
    <t>Огнезадерживающий клапан КЛОП-1 (60) 1000*1000</t>
  </si>
  <si>
    <t>4.3.12</t>
  </si>
  <si>
    <t>4.3.13</t>
  </si>
  <si>
    <t>ТЦ_25.12.10.08_91_9102222048_
10.12.2020_01</t>
  </si>
  <si>
    <t>Лючок пьезометрический</t>
  </si>
  <si>
    <t>4.3.14</t>
  </si>
  <si>
    <t>4.3.15</t>
  </si>
  <si>
    <t>19.2.03.02-0131</t>
  </si>
  <si>
    <t>Решетки вентиляционные алюминиевые "АРКТОС" типа: АМР, размером 300х1000 мм</t>
  </si>
  <si>
    <t>4.3.16</t>
  </si>
  <si>
    <t>ТЕР20-01-002-07</t>
  </si>
  <si>
    <t>Прокладка воздуховодов из листовой, оцинкованной стали и алюминия класса П (плотные) толщиной: 0,7 мм, диаметром от 500 до 560 мм</t>
  </si>
  <si>
    <t>4.3.17</t>
  </si>
  <si>
    <t>ТЦ_28.25.20.64_91_9102222048_
10.12.2020_01</t>
  </si>
  <si>
    <t>Воздуховод шумоизолированный TexAir диам. 500 мм</t>
  </si>
  <si>
    <t>4.3.18</t>
  </si>
  <si>
    <t>ТЕР20-01-002-12</t>
  </si>
  <si>
    <t>Прокладка воздуховодов из листовой, оцинкованной стали и алюминия класса П (плотные) толщиной: 0,7 мм, периметром до 3200 мм</t>
  </si>
  <si>
    <t>4.3.19</t>
  </si>
  <si>
    <t>19.1.01.03-0079</t>
  </si>
  <si>
    <t>Воздуховоды из оцинкованной стали толщиной: 0,7 мм, периметром от 1700 до 4000 мм</t>
  </si>
  <si>
    <t>4.3.20</t>
  </si>
  <si>
    <t>ТЕР20-01-002-14</t>
  </si>
  <si>
    <t>Прокладка воздуховодов из листовой, оцинкованной стали и алюминия класса П (плотные) толщиной 0,7 мм, периметром до 4000 мм</t>
  </si>
  <si>
    <t>4.3.21</t>
  </si>
  <si>
    <t>55.1</t>
  </si>
  <si>
    <t>4.3.22</t>
  </si>
  <si>
    <t>55.2</t>
  </si>
  <si>
    <t>19.1.01.09-0023</t>
  </si>
  <si>
    <t>Изделия фасонные для воздуховодов из оцинкованной стали с шиной и уголками толщиной: 0,7 мм, периметром 3600 мм</t>
  </si>
  <si>
    <t>4.3.23</t>
  </si>
  <si>
    <t>55.3</t>
  </si>
  <si>
    <t>19.1.01.11-0011</t>
  </si>
  <si>
    <t>4.3.24</t>
  </si>
  <si>
    <t>ТЕР26-02-007-01</t>
  </si>
  <si>
    <t>Огнезащитное покрытие воздуховодов комплексной огнезащитой на основе плит теплоизоляционных с пределом огнестойкости 2,0 часа</t>
  </si>
  <si>
    <t>4.3.25</t>
  </si>
  <si>
    <t>56.1</t>
  </si>
  <si>
    <t>12.2.05.05-0015</t>
  </si>
  <si>
    <t>Плиты из минеральной ваты: полужесткие М-150</t>
  </si>
  <si>
    <t>4.3.26</t>
  </si>
  <si>
    <t>56.2</t>
  </si>
  <si>
    <t>08.3.02.01-0041</t>
  </si>
  <si>
    <t>Лента стальная упаковочная, мягкая, нормальной точности 0,7х20-50 мм</t>
  </si>
  <si>
    <t>4.3.27</t>
  </si>
  <si>
    <t>56.3</t>
  </si>
  <si>
    <t>12.2.05.10-0020</t>
  </si>
  <si>
    <t>Плиты минераловатные огнезащитные, марка "Conlit 150SL" ROCKWOOL</t>
  </si>
  <si>
    <t>4.3.28</t>
  </si>
  <si>
    <t>56.4</t>
  </si>
  <si>
    <t>14.2.02.01-0001</t>
  </si>
  <si>
    <t>Клей огнестойкий, марка: "Conlit Glue" ROCKWOOL (расход 1,25кг*124=155 кг)</t>
  </si>
  <si>
    <t>4.3.29</t>
  </si>
  <si>
    <t>56.5</t>
  </si>
  <si>
    <t>14.2.02.03-0101</t>
  </si>
  <si>
    <t>Краска огнезащитная: , марка "Conlit М" ROCKWOOL (расход 1,53кгх124=189,7 кг)</t>
  </si>
  <si>
    <t>Комплект автоматики</t>
  </si>
  <si>
    <t>4.3.30</t>
  </si>
  <si>
    <t>4.3.31</t>
  </si>
  <si>
    <t>57.1 об</t>
  </si>
  <si>
    <t>ТЦ_26.30.50.61_91_9102222048_
10.12.2020_01</t>
  </si>
  <si>
    <t>Модуль управления ACM-KDSC(L 148)</t>
  </si>
  <si>
    <t>4.3.32</t>
  </si>
  <si>
    <t>4.3.33</t>
  </si>
  <si>
    <t>ТЦ_28.14.11.6_92__10.12.2020_01</t>
  </si>
  <si>
    <t>Датчик давления DPC-1500N</t>
  </si>
  <si>
    <t>4.3.34</t>
  </si>
  <si>
    <t>58.2 об</t>
  </si>
  <si>
    <t>ТЦ_
28.14.11.6_92__10.12.2020_01</t>
  </si>
  <si>
    <t>Датчик давления DPC-500N</t>
  </si>
  <si>
    <t>4.3.35</t>
  </si>
  <si>
    <t>58.3 об</t>
  </si>
  <si>
    <t>ТЦ_26.51.52.63_91_9102222048_
10.12.2020_01</t>
  </si>
  <si>
    <t>Канальный  датчик температуры ST-K1/PT 1000</t>
  </si>
  <si>
    <t>4.3.36</t>
  </si>
  <si>
    <t>58.4 об</t>
  </si>
  <si>
    <t>Комнатный датчик температуры  датчик  ST-R2/PT 1000</t>
  </si>
  <si>
    <t>4.3.37</t>
  </si>
  <si>
    <t>58.5 об</t>
  </si>
  <si>
    <t>Контактный  датчик температуры  датчик  ST-C1/PT 1000</t>
  </si>
  <si>
    <t>4.3.38</t>
  </si>
  <si>
    <t>58.6 об</t>
  </si>
  <si>
    <t>Наружный   датчик температуры  ST-U1/PT 1000</t>
  </si>
  <si>
    <t>4.3.39</t>
  </si>
  <si>
    <t>4.3.40</t>
  </si>
  <si>
    <t>68.1.03.02-0003</t>
  </si>
  <si>
    <t>Насос циркуляционный "GRUNDFOS" серии: 100, марки UPS-25х60 (220 В)</t>
  </si>
  <si>
    <t>4.3.41</t>
  </si>
  <si>
    <t>4.3.42</t>
  </si>
  <si>
    <t>ТЦ_28.14.12.18_91_9102222048_
10.12.2020_01</t>
  </si>
  <si>
    <t>Вентиль 3-х ходовй STR 20-4.2</t>
  </si>
  <si>
    <t>4.3.43</t>
  </si>
  <si>
    <t>60.2 об</t>
  </si>
  <si>
    <t>Терморегулирующий вентиль TX6-Z14</t>
  </si>
  <si>
    <t>4.3.44</t>
  </si>
  <si>
    <t>4.3.45</t>
  </si>
  <si>
    <t>Электропривод AQM 2000A-1R</t>
  </si>
  <si>
    <t>4.3.46</t>
  </si>
  <si>
    <t>61.2 об</t>
  </si>
  <si>
    <t>Электропривод ASO-R16.F</t>
  </si>
  <si>
    <t>4.3.47</t>
  </si>
  <si>
    <t>61.3 об</t>
  </si>
  <si>
    <t>Электропривод AST 16</t>
  </si>
  <si>
    <t>4.3.48</t>
  </si>
  <si>
    <t>4.3.49</t>
  </si>
  <si>
    <t>ТЦ_27.90.70.61_91_9102222048_
10.12.2020_01</t>
  </si>
  <si>
    <t>Преобразователь частоты EFC3610-4K00-3P4-MDA-7P-NNNNN-NNNN(R912005722)</t>
  </si>
  <si>
    <t>4.3.50</t>
  </si>
  <si>
    <t>Преобразователь частоты EFC3610-5K50-3P4-MDA-7P-NNNNN-NNNN(R912005091)</t>
  </si>
  <si>
    <t>4.4</t>
  </si>
  <si>
    <t>"Система вентиляции ПВ 2"</t>
  </si>
  <si>
    <t>4.4.1</t>
  </si>
  <si>
    <t>4.4.2</t>
  </si>
  <si>
    <t>63.1 об</t>
  </si>
  <si>
    <t>4.4.3</t>
  </si>
  <si>
    <t>ТЕР20-02-007-01</t>
  </si>
  <si>
    <t>Установка клапанов воздушных утепленных КВУ с электрическим или пневматическим приводом периметром : до 3200 мм</t>
  </si>
  <si>
    <t>4.4.4</t>
  </si>
  <si>
    <t>64.1</t>
  </si>
  <si>
    <t>ТЦ_28.14.11.19_91_9102264111_
10.10.2020_01</t>
  </si>
  <si>
    <t>Воздушный клапан АВК 800*500 К8</t>
  </si>
  <si>
    <t>4.4.5</t>
  </si>
  <si>
    <t>4.4.6</t>
  </si>
  <si>
    <t>65.1</t>
  </si>
  <si>
    <t>Канальный шумоглушитель ПШГ 800*500/1000-5*100</t>
  </si>
  <si>
    <t>4.4.7</t>
  </si>
  <si>
    <t>4.4.8</t>
  </si>
  <si>
    <t>66.1 об</t>
  </si>
  <si>
    <t>Компрессорно-конденсаторный блок BSC 14Е</t>
  </si>
  <si>
    <t>4.4.9</t>
  </si>
  <si>
    <t>ТЕР20-02-004-16</t>
  </si>
  <si>
    <t>Установка клапанов: огнезадерживающих с ручной регулировкой периметром до 3200 мм</t>
  </si>
  <si>
    <t>4.4.10</t>
  </si>
  <si>
    <t>69.2.02.04-0001</t>
  </si>
  <si>
    <t>Клапаны огнезадерживающие: с исполнительным механизмом Belimo КЛОП-1, диаметром 250 мм</t>
  </si>
  <si>
    <t>4.4.11</t>
  </si>
  <si>
    <t>4.4.12</t>
  </si>
  <si>
    <t>68.1</t>
  </si>
  <si>
    <t>4.4.13</t>
  </si>
  <si>
    <t>4.4.14</t>
  </si>
  <si>
    <t>4.4.15</t>
  </si>
  <si>
    <t>Прокладка воздуховодов из листовой, оцинкованной стали и алюминия класса П (плотные) толщиной: 0,7 мм, периметром до 2400 мм</t>
  </si>
  <si>
    <t>4.4.16</t>
  </si>
  <si>
    <t>4.4.17</t>
  </si>
  <si>
    <t>19.1.01.09-0017</t>
  </si>
  <si>
    <t>Изделия фасонные для воздуховодов из оцинкованной стали с шиной и уголками толщиной: 0,7 мм, периметром 2500 мм</t>
  </si>
  <si>
    <t>4.4.18</t>
  </si>
  <si>
    <t>4.4.19</t>
  </si>
  <si>
    <t>4.4.20</t>
  </si>
  <si>
    <t>71.1</t>
  </si>
  <si>
    <t>4.4.21</t>
  </si>
  <si>
    <t>71.2</t>
  </si>
  <si>
    <t>4.4.22</t>
  </si>
  <si>
    <t>71.3</t>
  </si>
  <si>
    <t>4.4.23</t>
  </si>
  <si>
    <t>71.4</t>
  </si>
  <si>
    <t>Клей огнестойкий, марка: "Conlit Glue" ROCKWOOL (расход 1,25кг*229=286,2 кг)</t>
  </si>
  <si>
    <t>4.4.24</t>
  </si>
  <si>
    <t>71.5</t>
  </si>
  <si>
    <t>Краска огнезащитная: , марка "Conlit М" ROCKWOOL (расход 1,53кгх229=350,3 кг)</t>
  </si>
  <si>
    <t>4.4.25</t>
  </si>
  <si>
    <t>4.4.26</t>
  </si>
  <si>
    <t>72.1 об</t>
  </si>
  <si>
    <t>4.4.27</t>
  </si>
  <si>
    <t>4.4.28</t>
  </si>
  <si>
    <t>4.4.29</t>
  </si>
  <si>
    <t>73.2 об</t>
  </si>
  <si>
    <t>4.4.30</t>
  </si>
  <si>
    <t>73.3 об</t>
  </si>
  <si>
    <t>4.4.31</t>
  </si>
  <si>
    <t>73.4 об</t>
  </si>
  <si>
    <t>4.4.32</t>
  </si>
  <si>
    <t>73.5 об</t>
  </si>
  <si>
    <t>4.4.33</t>
  </si>
  <si>
    <t>73.6 об</t>
  </si>
  <si>
    <t>Наружный   датчик температуры   ST-U1/PT 1000</t>
  </si>
  <si>
    <t>4.4.34</t>
  </si>
  <si>
    <t>4.4.35</t>
  </si>
  <si>
    <t>4.4.36</t>
  </si>
  <si>
    <t>4.4.37</t>
  </si>
  <si>
    <t>Вентиль 3-х ходовй STR 15-2.7</t>
  </si>
  <si>
    <t>4.4.38</t>
  </si>
  <si>
    <t>75.2</t>
  </si>
  <si>
    <t>Терморегулирующий вентиль TX3-Z37</t>
  </si>
  <si>
    <t>4.4.39</t>
  </si>
  <si>
    <t>4.4.40</t>
  </si>
  <si>
    <t>4.4.41</t>
  </si>
  <si>
    <t>76.2 об</t>
  </si>
  <si>
    <t>Электропривод ASO-R08.F</t>
  </si>
  <si>
    <t>4.4.42</t>
  </si>
  <si>
    <t>76.3 об</t>
  </si>
  <si>
    <t>Электропривод AST 08</t>
  </si>
  <si>
    <t>4.4.43</t>
  </si>
  <si>
    <t>4.4.44</t>
  </si>
  <si>
    <t>Преобразователь частоты EFC3610-2К20-3P4-MDA-7P-NNNNN-NNNN(R912005720)</t>
  </si>
  <si>
    <t>4.5</t>
  </si>
  <si>
    <t>"Система вентиляции П3"</t>
  </si>
  <si>
    <t>4.5.1</t>
  </si>
  <si>
    <t>ТЕР20-03-002-03</t>
  </si>
  <si>
    <t>Установка вентиляторов осевых массой: до 0,1 т</t>
  </si>
  <si>
    <t>4.5.2</t>
  </si>
  <si>
    <t>78.1 об</t>
  </si>
  <si>
    <t>Вентилятор канальный прямоугольный IRE 50*30 F1</t>
  </si>
  <si>
    <t>4.5.3</t>
  </si>
  <si>
    <t>ТЕР20-04-001-01</t>
  </si>
  <si>
    <t>Установка агрегатов воздушно-отопительных массой: до 0,25 т</t>
  </si>
  <si>
    <t>4.5.4</t>
  </si>
  <si>
    <t>64.5.02.04-0008</t>
  </si>
  <si>
    <t>Воздухонагреватели водяные для прямоугольных воздуховодов марки: PBAS 500х300-3-2,5 POLAR BEAR</t>
  </si>
  <si>
    <t>4.5.5</t>
  </si>
  <si>
    <t>79.2 об</t>
  </si>
  <si>
    <t>ТЦ_20.14.13.01_91_9102222048_
10.12.2020_01</t>
  </si>
  <si>
    <t>Фреонный воздухонагреватель PBED 500-300-2-2.1</t>
  </si>
  <si>
    <t>4.5.6</t>
  </si>
  <si>
    <t>ТЕР20-05-001-01</t>
  </si>
  <si>
    <t>Установка фильтров ячейковых</t>
  </si>
  <si>
    <t>4.5.7</t>
  </si>
  <si>
    <t>Касетный фильтр ФЛР 500-300М в корпусе</t>
  </si>
  <si>
    <t>4.5.8</t>
  </si>
  <si>
    <t>ТЕР20-02-016-08</t>
  </si>
  <si>
    <t>Установка глушителей шума вентиляционных установок пластинчатых типа: ПП3-2, ВП3-2, размер пластин 400х500х1000 мм</t>
  </si>
  <si>
    <t>4.5.9</t>
  </si>
  <si>
    <t>ТЦ_28.25.12.19_91_9102222048_
10.12.2020_01</t>
  </si>
  <si>
    <t>Шумоглушитель RSA 500-300/1000</t>
  </si>
  <si>
    <t>4.5.10</t>
  </si>
  <si>
    <t>ТЕР20-02-006-07</t>
  </si>
  <si>
    <t>Установка заслонок воздушных и клапанов воздушных КВР с электрическим или пневматическим приводом: периметром до 1600 мм</t>
  </si>
  <si>
    <t>4.5.11</t>
  </si>
  <si>
    <t>Клапан с сервоприводом АВК 500*300 К 8</t>
  </si>
  <si>
    <t>4.5.12</t>
  </si>
  <si>
    <t>ТЕР20-02-018-01</t>
  </si>
  <si>
    <t>Установка вставок гибких к радиальным вентиляторам</t>
  </si>
  <si>
    <t>4.5.13</t>
  </si>
  <si>
    <t>ТЦ_28.13.32.19_91_9102222048_
10.12.2020_01</t>
  </si>
  <si>
    <t>Прямоугольная гибкая вставка DS 500-300</t>
  </si>
  <si>
    <t>4.5.14</t>
  </si>
  <si>
    <t>4.5.15</t>
  </si>
  <si>
    <t>19.1.05.04-0007</t>
  </si>
  <si>
    <t>Диффузоры потолочные пластиковые "АРКТОС" марки ДПУ: универсальные ДПУ-М, диаметр 125 мм</t>
  </si>
  <si>
    <t>4.5.16</t>
  </si>
  <si>
    <t>19.1.05.04-0008</t>
  </si>
  <si>
    <t>Диффузоры потолочные пластиковые "АРКТОС" марки ДПУ: универсальные ДПУ-М, диаметр 160 мм</t>
  </si>
  <si>
    <t>4.5.17</t>
  </si>
  <si>
    <t>4.5.18</t>
  </si>
  <si>
    <t>85.1 об</t>
  </si>
  <si>
    <t>Компрессорно-конденсаторный блок SUZ-KA 50VA</t>
  </si>
  <si>
    <t>4.5.19</t>
  </si>
  <si>
    <t>4.5.20</t>
  </si>
  <si>
    <t>86.1</t>
  </si>
  <si>
    <t>4.5.21</t>
  </si>
  <si>
    <t>Прокладка воздуховодов из листовой, оцинкованной стали и алюминия класса П (плотные) толщиной: 0,7 мм, периметром от 1100 до 1600 мм</t>
  </si>
  <si>
    <t>4.5.22</t>
  </si>
  <si>
    <t>87.1</t>
  </si>
  <si>
    <t>19.1.01.03-0078</t>
  </si>
  <si>
    <t>Воздуховоды из оцинкованной стали толщиной: 0,7 мм, периметром от 1100 до 1600 мм</t>
  </si>
  <si>
    <t>4.5.23</t>
  </si>
  <si>
    <t>87.2</t>
  </si>
  <si>
    <t>19.1.01.09-0006</t>
  </si>
  <si>
    <t>Изделия фасонные для воздуховодов из оцинкованной стали с шиной и уголками толщиной: 0,7 мм, периметром 1500 мм</t>
  </si>
  <si>
    <t>4.5.24</t>
  </si>
  <si>
    <t>87.3</t>
  </si>
  <si>
    <t>4.5.25</t>
  </si>
  <si>
    <t>87.4</t>
  </si>
  <si>
    <t>4.5.26</t>
  </si>
  <si>
    <t>4.5.27</t>
  </si>
  <si>
    <t>4.5.28</t>
  </si>
  <si>
    <t>4.5.29</t>
  </si>
  <si>
    <t>88.3</t>
  </si>
  <si>
    <t>4.5.30</t>
  </si>
  <si>
    <t>88.4</t>
  </si>
  <si>
    <t>Клей огнестойкий, марка: "Conlit Glue" ROCKWOOL (расход 1,25кг*75=93,7 кг)</t>
  </si>
  <si>
    <t>4.5.31</t>
  </si>
  <si>
    <t>88.5</t>
  </si>
  <si>
    <t>Краска огнезащитная: , марка "Conlit М" ROCKWOOL (расход 1,53кгх75=114,7 кг)</t>
  </si>
  <si>
    <t>4.5.32</t>
  </si>
  <si>
    <t>4.5.33</t>
  </si>
  <si>
    <t>89.1 об</t>
  </si>
  <si>
    <t>Модуль управления ACM-KDC7FZ310 (L-18)</t>
  </si>
  <si>
    <t>4.5.34</t>
  </si>
  <si>
    <t>89.2 об</t>
  </si>
  <si>
    <t>Пульт управления PAR-31 MAA</t>
  </si>
  <si>
    <t>4.5.35</t>
  </si>
  <si>
    <t>89.3 об</t>
  </si>
  <si>
    <t>Контроллер PAC-IF012B-E</t>
  </si>
  <si>
    <t>4.5.36</t>
  </si>
  <si>
    <t>4.5.37</t>
  </si>
  <si>
    <t>4.5.38</t>
  </si>
  <si>
    <t>90.2 об</t>
  </si>
  <si>
    <t>4.5.39</t>
  </si>
  <si>
    <t>90.3 об</t>
  </si>
  <si>
    <t>4.5.40</t>
  </si>
  <si>
    <t>90.4 об</t>
  </si>
  <si>
    <t>4.5.41</t>
  </si>
  <si>
    <t>90.5 об</t>
  </si>
  <si>
    <t>4.5.42</t>
  </si>
  <si>
    <t>90.6 об</t>
  </si>
  <si>
    <t>4.5.43</t>
  </si>
  <si>
    <t>4.5.44</t>
  </si>
  <si>
    <t>4.5.45</t>
  </si>
  <si>
    <t>4.5.46</t>
  </si>
  <si>
    <t>4.5.47</t>
  </si>
  <si>
    <t>4.5.48</t>
  </si>
  <si>
    <t>ТЦ_25.11.23.22_91_9102222048_
10.12.2020_01</t>
  </si>
  <si>
    <t>Фильтр-осушитель(1/4) ADK 032S</t>
  </si>
  <si>
    <t>4.5.49</t>
  </si>
  <si>
    <t>ТЦ_28.14.20.18_91_9102222048_
10.12.2020_01</t>
  </si>
  <si>
    <t>Стекло смотровое-инд.вл-сти(1/4) MIA 014</t>
  </si>
  <si>
    <t>4.5.50</t>
  </si>
  <si>
    <t>4.5.51</t>
  </si>
  <si>
    <t>4.5.52</t>
  </si>
  <si>
    <t>94.2 об</t>
  </si>
  <si>
    <t>4.5.53</t>
  </si>
  <si>
    <t>4.5.54</t>
  </si>
  <si>
    <t>95.1 об</t>
  </si>
  <si>
    <t>Преобразователь частоты EFC3610-OK75-3P4-MDA-7P-NNNNN-NNNN(R912005718)</t>
  </si>
  <si>
    <t>4.6</t>
  </si>
  <si>
    <t>Система вентиляции П4</t>
  </si>
  <si>
    <t>4.6.1</t>
  </si>
  <si>
    <t>4.6.2</t>
  </si>
  <si>
    <t>01.7.15.02-0051</t>
  </si>
  <si>
    <t>4.6.3</t>
  </si>
  <si>
    <t>96.2 об</t>
  </si>
  <si>
    <t>Приточно-вытяжная установка Стандарт-240</t>
  </si>
  <si>
    <t>4.6.4</t>
  </si>
  <si>
    <t>4.6.5</t>
  </si>
  <si>
    <t>4.6.6</t>
  </si>
  <si>
    <t>4.6.7</t>
  </si>
  <si>
    <t>4.6.8</t>
  </si>
  <si>
    <t>98.2</t>
  </si>
  <si>
    <t>4.6.9</t>
  </si>
  <si>
    <t>98.3 об</t>
  </si>
  <si>
    <t>4.6.10</t>
  </si>
  <si>
    <t>4.6.11</t>
  </si>
  <si>
    <t>99.1 об</t>
  </si>
  <si>
    <t>Огнезадерживающий клапан КЛОП-1 (60) 900*300</t>
  </si>
  <si>
    <t>4.6.12</t>
  </si>
  <si>
    <t>4.6.13</t>
  </si>
  <si>
    <t>4.6.14</t>
  </si>
  <si>
    <t>ТЕР20-01-002-08</t>
  </si>
  <si>
    <t>Прокладка воздуховодов из листовой, оцинкованной стали и алюминия класса П (плотные) толщиной: 0,7 мм, диаметром до 800 мм</t>
  </si>
  <si>
    <t>4.6.15</t>
  </si>
  <si>
    <t>Воздуховод шумоизолированный TexAir диам. 650 мм</t>
  </si>
  <si>
    <t>4.6.16</t>
  </si>
  <si>
    <t>4.6.17</t>
  </si>
  <si>
    <t>4.6.18</t>
  </si>
  <si>
    <t>4.6.19</t>
  </si>
  <si>
    <t>4.6.20</t>
  </si>
  <si>
    <t>103.2</t>
  </si>
  <si>
    <t>19.1.01.09-0020</t>
  </si>
  <si>
    <t>Изделия фасонные для воздуховодов из оцинкованной стали с шиной и уголками толщиной: 0,7 мм, периметром 3000 мм</t>
  </si>
  <si>
    <t>4.6.21</t>
  </si>
  <si>
    <t>103.3</t>
  </si>
  <si>
    <t>4.6.22</t>
  </si>
  <si>
    <t>4.6.23</t>
  </si>
  <si>
    <t>4.6.24</t>
  </si>
  <si>
    <t>104.2</t>
  </si>
  <si>
    <t>4.6.25</t>
  </si>
  <si>
    <t>104.3</t>
  </si>
  <si>
    <t>4.6.26</t>
  </si>
  <si>
    <t>104.4</t>
  </si>
  <si>
    <t>Клей огнестойкий, марка: "Conlit Glue" ROCKWOOL (расход 1,25кг*136=170 кг)</t>
  </si>
  <si>
    <t>4.6.27</t>
  </si>
  <si>
    <t>104.5</t>
  </si>
  <si>
    <t>Краска огнезащитная: , марка "Conlit М" ROCKWOOL (расход 1,53кгх136=208,1 кг)</t>
  </si>
  <si>
    <t>4.6.28</t>
  </si>
  <si>
    <t>4.6.29</t>
  </si>
  <si>
    <t>105.1 об</t>
  </si>
  <si>
    <t>4.6.30</t>
  </si>
  <si>
    <t>4.6.31</t>
  </si>
  <si>
    <t>4.6.32</t>
  </si>
  <si>
    <t>106.2 об</t>
  </si>
  <si>
    <t>4.6.33</t>
  </si>
  <si>
    <t>106.3 об</t>
  </si>
  <si>
    <t>4.6.34</t>
  </si>
  <si>
    <t>106.4 об</t>
  </si>
  <si>
    <t>4.6.35</t>
  </si>
  <si>
    <t>106.5 об</t>
  </si>
  <si>
    <t>4.6.36</t>
  </si>
  <si>
    <t>106.6 об</t>
  </si>
  <si>
    <t>Hapyжный датчик температуры ST-U1/PT1000</t>
  </si>
  <si>
    <t>4.6.37</t>
  </si>
  <si>
    <t>4.6.38</t>
  </si>
  <si>
    <t>4.6.39</t>
  </si>
  <si>
    <t>4.6.40</t>
  </si>
  <si>
    <t>108.1 об</t>
  </si>
  <si>
    <t>Вентиль 2-х ходовй STV 25-10</t>
  </si>
  <si>
    <t>4.6.41</t>
  </si>
  <si>
    <t>108.2 об</t>
  </si>
  <si>
    <t>4.6.42</t>
  </si>
  <si>
    <t>4.6.43</t>
  </si>
  <si>
    <t>4.6.44</t>
  </si>
  <si>
    <t>4.6.45</t>
  </si>
  <si>
    <t>4.6.46</t>
  </si>
  <si>
    <t>110.1 об</t>
  </si>
  <si>
    <t>Преобразователь частоты EFC3610-3К00-3P4-MDA-7P-NNNNN-NNNN(R912005721)</t>
  </si>
  <si>
    <t>4.7</t>
  </si>
  <si>
    <t>Система вентиляции П5</t>
  </si>
  <si>
    <t>4.7.1</t>
  </si>
  <si>
    <t>4.7.2</t>
  </si>
  <si>
    <t>111.1 об</t>
  </si>
  <si>
    <t>Вентилятор канальный прямоугольный IRE 40*20 F1</t>
  </si>
  <si>
    <t>4.7.3</t>
  </si>
  <si>
    <t>4.7.4</t>
  </si>
  <si>
    <t>64.5.02.04-0001</t>
  </si>
  <si>
    <t>Воздухонагреватели водяные для прямоугольных воздуховодов марки: PBAS 400х200-2-2,5 POLAR BEAR</t>
  </si>
  <si>
    <t>4.7.5</t>
  </si>
  <si>
    <t>4.7.6</t>
  </si>
  <si>
    <t>Касетный фильтр ФЛР 400-200М в корпусе</t>
  </si>
  <si>
    <t>4.7.7</t>
  </si>
  <si>
    <t>4.7.8</t>
  </si>
  <si>
    <t>Шумоглушитель RSA 400-200/1000</t>
  </si>
  <si>
    <t>4.7.9</t>
  </si>
  <si>
    <t>4.7.10</t>
  </si>
  <si>
    <t>Клапан с сервопрводом АВК 400*200 К 8</t>
  </si>
  <si>
    <t>4.7.11</t>
  </si>
  <si>
    <t>4.7.12</t>
  </si>
  <si>
    <t>19.2.01.02-0004</t>
  </si>
  <si>
    <t>Вставки гибкие к канальным вентиляторам из оцинкованной стали с тканевой лентой типа DS (АРКТОС), размером: 500х300 мм</t>
  </si>
  <si>
    <t>4.7.13</t>
  </si>
  <si>
    <t>4.7.14</t>
  </si>
  <si>
    <t>4.7.15</t>
  </si>
  <si>
    <t>117.2</t>
  </si>
  <si>
    <t>4.7.16</t>
  </si>
  <si>
    <t>ТЕР20-01-002-09</t>
  </si>
  <si>
    <t>Прокладка воздуховодов из листовой оцинкованной стали и алюминия класса П (плотные) толщиной 0,7 мм, периметром до 1000 мм</t>
  </si>
  <si>
    <t>4.7.17</t>
  </si>
  <si>
    <t>4.7.18</t>
  </si>
  <si>
    <t>Прокладка воздуховодов из листовой, оцинкованной стали и алюминия класса Н (нормальные) толщиной: 0,5 мм, периметром до 600 мм</t>
  </si>
  <si>
    <t>4.7.19</t>
  </si>
  <si>
    <t>19.1.01.03-0072</t>
  </si>
  <si>
    <t>Воздуховоды из оцинкованной стали толщиной: 0,5 мм, периметром до 600 мм</t>
  </si>
  <si>
    <t>4.7.20</t>
  </si>
  <si>
    <t>Прокладка воздуховодов из листовой, оцинкованной стали и алюминия класса Н (нормальные) толщиной: 0,5 мм, периметром до 1000 мм</t>
  </si>
  <si>
    <t>4.7.21</t>
  </si>
  <si>
    <t>4.7.22</t>
  </si>
  <si>
    <t>4.7.23</t>
  </si>
  <si>
    <t>4.7.24</t>
  </si>
  <si>
    <t>121.2</t>
  </si>
  <si>
    <t>19.1.01.09-0004</t>
  </si>
  <si>
    <t>Изделия фасонные для воздуховодов из оцинкованной стали с шиной и уголками толщиной: 0,7 мм, периметром 1300 мм</t>
  </si>
  <si>
    <t>4.7.25</t>
  </si>
  <si>
    <t>121.3</t>
  </si>
  <si>
    <t>4.7.26</t>
  </si>
  <si>
    <t>4.7.27</t>
  </si>
  <si>
    <t>4.7.28</t>
  </si>
  <si>
    <t>122.2</t>
  </si>
  <si>
    <t>4.7.29</t>
  </si>
  <si>
    <t>122.3</t>
  </si>
  <si>
    <t>4.7.30</t>
  </si>
  <si>
    <t>122.4</t>
  </si>
  <si>
    <t>Клей огнестойкий, марка: "Conlit Glue" ROCKWOOL (расход 1,25кг*65=81,25 кг)</t>
  </si>
  <si>
    <t>4.7.31</t>
  </si>
  <si>
    <t>122.5</t>
  </si>
  <si>
    <t>Краска огнезащитная: , марка "Conlit М" ROCKWOOL (расход 1,53кгх65=99,45 кг)</t>
  </si>
  <si>
    <t>4.7.32</t>
  </si>
  <si>
    <t>4.7.33</t>
  </si>
  <si>
    <t>Модуль управления ACM-KDC7FZ308 (L-18)</t>
  </si>
  <si>
    <t>4.7.34</t>
  </si>
  <si>
    <t>4.7.35</t>
  </si>
  <si>
    <t>124.1 об</t>
  </si>
  <si>
    <t>4.7.36</t>
  </si>
  <si>
    <t>124.2 об</t>
  </si>
  <si>
    <t>4.7.37</t>
  </si>
  <si>
    <t>124.3 об</t>
  </si>
  <si>
    <t>4.7.38</t>
  </si>
  <si>
    <t>124.4 об</t>
  </si>
  <si>
    <t>4.7.39</t>
  </si>
  <si>
    <t>124.5 об</t>
  </si>
  <si>
    <t>4.7.40</t>
  </si>
  <si>
    <t>124.6 об</t>
  </si>
  <si>
    <t>4.7.41</t>
  </si>
  <si>
    <t>4.7.42</t>
  </si>
  <si>
    <t>125.1 об</t>
  </si>
  <si>
    <t>68.1.03.02-0001</t>
  </si>
  <si>
    <t>Насос циркуляционный "GRUNDFOS" серии: 100, марки UPS-25х40 (220 В)</t>
  </si>
  <si>
    <t>4.7.43</t>
  </si>
  <si>
    <t>4.7.44</t>
  </si>
  <si>
    <t>Вентиль 3-х ходовой STR 15-1.0</t>
  </si>
  <si>
    <t>4.7.45</t>
  </si>
  <si>
    <t>126.2 об</t>
  </si>
  <si>
    <t>4.7.46</t>
  </si>
  <si>
    <t>4.7.47</t>
  </si>
  <si>
    <t>127.1 об</t>
  </si>
  <si>
    <t>4.7.48</t>
  </si>
  <si>
    <t>127.2 об</t>
  </si>
  <si>
    <t>4.7.49</t>
  </si>
  <si>
    <t>4.7.50</t>
  </si>
  <si>
    <t>128.1 об</t>
  </si>
  <si>
    <t>Преобразователь частоты EFC3610-0К75-3P4-MDA-7P-NNNNN-NNNN(R912005718)</t>
  </si>
  <si>
    <t>4.8</t>
  </si>
  <si>
    <t>Система вентиляции П6</t>
  </si>
  <si>
    <t>4.8.1</t>
  </si>
  <si>
    <t>4.8.2</t>
  </si>
  <si>
    <t>4.8.3</t>
  </si>
  <si>
    <t>129.2 об</t>
  </si>
  <si>
    <t>Приточно-вытяжная установка Стандарт-150</t>
  </si>
  <si>
    <t>4.8.4</t>
  </si>
  <si>
    <t>4.8.5</t>
  </si>
  <si>
    <t>4.8.6</t>
  </si>
  <si>
    <t>4.8.7</t>
  </si>
  <si>
    <t>131.1 об</t>
  </si>
  <si>
    <t>4.8.8</t>
  </si>
  <si>
    <t>4.8.9</t>
  </si>
  <si>
    <t>132.1 об</t>
  </si>
  <si>
    <t>Огнезадерживающий клапан КЛОП-1 (60) 800*500</t>
  </si>
  <si>
    <t>4.8.10</t>
  </si>
  <si>
    <t>4.8.11</t>
  </si>
  <si>
    <t>4.8.12</t>
  </si>
  <si>
    <t>4.8.13</t>
  </si>
  <si>
    <t>19.2.03.02-0344</t>
  </si>
  <si>
    <t>Решетки жалюзийные регулируемые из алюминиевого профиля с порошковым покрытием марки: РВ-2, размером 300х150 мм</t>
  </si>
  <si>
    <t>4.8.14</t>
  </si>
  <si>
    <t>19.2.03.02-0319</t>
  </si>
  <si>
    <t>Решетки жалюзийные регулируемые из алюминиевого профиля с порошковым покрытием марки: РВ-2, размером 200х100 мм</t>
  </si>
  <si>
    <t>4.8.15</t>
  </si>
  <si>
    <t>ТЕР20-01-002-05</t>
  </si>
  <si>
    <t>Прокладка воздуховодов из листовой, оцинкованной стали и алюминия класса П (плотные) толщиной: 0,6 мм, диаметром до 355 мм</t>
  </si>
  <si>
    <t>4.8.16</t>
  </si>
  <si>
    <t>ТЦ_24.20.14.19_91_9102222048_
10.12.2020_01</t>
  </si>
  <si>
    <t>Воздуховод из листовой оцинкованной стали толщ. 0,7 мм  диам. 315 мм</t>
  </si>
  <si>
    <t>4.8.17</t>
  </si>
  <si>
    <t>4.8.18</t>
  </si>
  <si>
    <t>4.8.19</t>
  </si>
  <si>
    <t>4.8.20</t>
  </si>
  <si>
    <t>4.8.21</t>
  </si>
  <si>
    <t>4.8.22</t>
  </si>
  <si>
    <t>137.3</t>
  </si>
  <si>
    <t>4.8.23</t>
  </si>
  <si>
    <t>137.4</t>
  </si>
  <si>
    <t>4.8.24</t>
  </si>
  <si>
    <t>4.8.25</t>
  </si>
  <si>
    <t>4.8.26</t>
  </si>
  <si>
    <t>4.8.27</t>
  </si>
  <si>
    <t>4.8.28</t>
  </si>
  <si>
    <t>Клей огнестойкий, марка: "Conlit Glue" ROCKWOOL (расход 1,25кг*185,2=231,5 кг)</t>
  </si>
  <si>
    <t>4.8.29</t>
  </si>
  <si>
    <t>Краска огнезащитная: , марка "Conlit М" ROCKWOOL (расход 1,53кгх185,2=283,3 кг)</t>
  </si>
  <si>
    <t>4.8.30</t>
  </si>
  <si>
    <t>4.8.31</t>
  </si>
  <si>
    <t>139.1 об</t>
  </si>
  <si>
    <t>4.8.32</t>
  </si>
  <si>
    <t>4.8.33</t>
  </si>
  <si>
    <t>140.1 об</t>
  </si>
  <si>
    <t>4.8.34</t>
  </si>
  <si>
    <t>140.2 об</t>
  </si>
  <si>
    <t>4.8.35</t>
  </si>
  <si>
    <t>140.3 об</t>
  </si>
  <si>
    <t>4.8.36</t>
  </si>
  <si>
    <t>140.4 об</t>
  </si>
  <si>
    <t>4.8.37</t>
  </si>
  <si>
    <t>140.5 об</t>
  </si>
  <si>
    <t>4.8.38</t>
  </si>
  <si>
    <t>140.6 об</t>
  </si>
  <si>
    <t>4.8.39</t>
  </si>
  <si>
    <t>4.8.40</t>
  </si>
  <si>
    <t>141.1 об</t>
  </si>
  <si>
    <t>4.8.41</t>
  </si>
  <si>
    <t>4.8.42</t>
  </si>
  <si>
    <t>Вентиль 3-х ходовй STR 20-5.6</t>
  </si>
  <si>
    <t>4.8.43</t>
  </si>
  <si>
    <t>142.2 об</t>
  </si>
  <si>
    <t>4.8.44</t>
  </si>
  <si>
    <t>4.8.45</t>
  </si>
  <si>
    <t>143.1 об</t>
  </si>
  <si>
    <t>4.8.46</t>
  </si>
  <si>
    <t>143.2 об</t>
  </si>
  <si>
    <t>4.8.47</t>
  </si>
  <si>
    <t>4.8.48</t>
  </si>
  <si>
    <t>144.1 об</t>
  </si>
  <si>
    <t>Преобразователь частоты EFC3610-1К50-3P4-MDA-7P-NNNNN-NNNN(R912005719)</t>
  </si>
  <si>
    <t>4.9</t>
  </si>
  <si>
    <t>Система вентиляции П7</t>
  </si>
  <si>
    <t>4.9.1</t>
  </si>
  <si>
    <t>4.9.2</t>
  </si>
  <si>
    <t>145.1 об</t>
  </si>
  <si>
    <t>4.9.3</t>
  </si>
  <si>
    <t>4.9.4</t>
  </si>
  <si>
    <t>146.1 об</t>
  </si>
  <si>
    <t>4.9.5</t>
  </si>
  <si>
    <t>146.2 об</t>
  </si>
  <si>
    <t>4.9.6</t>
  </si>
  <si>
    <t>4.9.7</t>
  </si>
  <si>
    <t>4.9.8</t>
  </si>
  <si>
    <t>4.9.9</t>
  </si>
  <si>
    <t>4.9.10</t>
  </si>
  <si>
    <t>4.9.11</t>
  </si>
  <si>
    <t>149.1</t>
  </si>
  <si>
    <t>4.9.12</t>
  </si>
  <si>
    <t>4.9.13</t>
  </si>
  <si>
    <t>ТЦ_25.11.21.07_91_9102222048_
10.12.2020_01</t>
  </si>
  <si>
    <t>Прямоугольная гибкая вставка DS 50-30</t>
  </si>
  <si>
    <t>4.9.14</t>
  </si>
  <si>
    <t>4.9.15</t>
  </si>
  <si>
    <t>ТЦ_25.11.23.19_91_9102222048_
10.12.2020_01</t>
  </si>
  <si>
    <t>Приточный диффузор 4АПР 300*300П</t>
  </si>
  <si>
    <t>4.9.16</t>
  </si>
  <si>
    <t>4.9.17</t>
  </si>
  <si>
    <t>153.1 об</t>
  </si>
  <si>
    <t>4.9.18</t>
  </si>
  <si>
    <t>4.9.19</t>
  </si>
  <si>
    <t>4.9.20</t>
  </si>
  <si>
    <t>4.9.21</t>
  </si>
  <si>
    <t>4.9.22</t>
  </si>
  <si>
    <t>ТЕР20-01-002-03</t>
  </si>
  <si>
    <t>Прокладка воздуховодов из листовой оцинкованной стали и алюминия класса П (плотные) толщиной 0,5 мм, периметром до 1000 мм</t>
  </si>
  <si>
    <t>4.9.23</t>
  </si>
  <si>
    <t>19.1.01.03-0077</t>
  </si>
  <si>
    <t>Воздуховоды из оцинкованной стали толщиной: 0,7 мм, периметром до 1000 мм</t>
  </si>
  <si>
    <t>4.9.24</t>
  </si>
  <si>
    <t>4.9.25</t>
  </si>
  <si>
    <t>4.9.26</t>
  </si>
  <si>
    <t>157.2</t>
  </si>
  <si>
    <t>4.9.27</t>
  </si>
  <si>
    <t>4.9.28</t>
  </si>
  <si>
    <t>4.9.29</t>
  </si>
  <si>
    <t>158.2</t>
  </si>
  <si>
    <t>4.9.30</t>
  </si>
  <si>
    <t>158.3</t>
  </si>
  <si>
    <t>4.9.31</t>
  </si>
  <si>
    <t>158.4</t>
  </si>
  <si>
    <t>4.9.32</t>
  </si>
  <si>
    <t>158.5</t>
  </si>
  <si>
    <t>4.9.33</t>
  </si>
  <si>
    <t>4.9.34</t>
  </si>
  <si>
    <t>159.1 об</t>
  </si>
  <si>
    <t>4.9.35</t>
  </si>
  <si>
    <t>159.2 об</t>
  </si>
  <si>
    <t>4.9.36</t>
  </si>
  <si>
    <t>159.3 об</t>
  </si>
  <si>
    <t>4.9.37</t>
  </si>
  <si>
    <t>4.9.38</t>
  </si>
  <si>
    <t>160.1 об</t>
  </si>
  <si>
    <t>4.9.39</t>
  </si>
  <si>
    <t>160.2 об</t>
  </si>
  <si>
    <t>4.9.40</t>
  </si>
  <si>
    <t>160.3 об</t>
  </si>
  <si>
    <t>4.9.41</t>
  </si>
  <si>
    <t>160.4 об</t>
  </si>
  <si>
    <t>4.9.42</t>
  </si>
  <si>
    <t>160.5 об</t>
  </si>
  <si>
    <t>4.9.43</t>
  </si>
  <si>
    <t>160.6 об</t>
  </si>
  <si>
    <t>4.9.44</t>
  </si>
  <si>
    <t>4.9.45</t>
  </si>
  <si>
    <t>161.1 об</t>
  </si>
  <si>
    <t>4.9.46</t>
  </si>
  <si>
    <t>4.9.47</t>
  </si>
  <si>
    <t>Вентиль 3-х ходовой STR 15-1.6</t>
  </si>
  <si>
    <t>4.9.48</t>
  </si>
  <si>
    <t>4.9.49</t>
  </si>
  <si>
    <t>163.1</t>
  </si>
  <si>
    <t>4.9.50</t>
  </si>
  <si>
    <t>163.2</t>
  </si>
  <si>
    <t>4.9.51</t>
  </si>
  <si>
    <t>4.9.52</t>
  </si>
  <si>
    <t>164.1 об</t>
  </si>
  <si>
    <t>4.9.53</t>
  </si>
  <si>
    <t>164.2 об</t>
  </si>
  <si>
    <t>4.9.54</t>
  </si>
  <si>
    <t>4.9.55</t>
  </si>
  <si>
    <t>165.1 об</t>
  </si>
  <si>
    <t>4.10</t>
  </si>
  <si>
    <t>Система вентиляции П8</t>
  </si>
  <si>
    <t>4.10.1</t>
  </si>
  <si>
    <t>4.10.2</t>
  </si>
  <si>
    <t>166.1 об</t>
  </si>
  <si>
    <t>4.10.3</t>
  </si>
  <si>
    <t>4.10.4</t>
  </si>
  <si>
    <t>167.1 об</t>
  </si>
  <si>
    <t>64.5.02.04-0014</t>
  </si>
  <si>
    <t>Воздухонагреватели водяные для прямоугольных воздуховодов марки: PBAS 600х350-3-2,5 POLAR BEAR</t>
  </si>
  <si>
    <t>4.10.5</t>
  </si>
  <si>
    <t>167.2 об</t>
  </si>
  <si>
    <t>Фреонный воздухонагреватель PBED 600-350-3-2.1</t>
  </si>
  <si>
    <t>4.10.6</t>
  </si>
  <si>
    <t>4.10.7</t>
  </si>
  <si>
    <t>Касетный фильтр ФЛР 600-350М в корпусе АРКТИКА</t>
  </si>
  <si>
    <t>4.10.8</t>
  </si>
  <si>
    <t>4.10.9</t>
  </si>
  <si>
    <t>Шумоглушитель RSA 600-350/1000</t>
  </si>
  <si>
    <t>4.10.10</t>
  </si>
  <si>
    <t>4.10.11</t>
  </si>
  <si>
    <t>4.10.12</t>
  </si>
  <si>
    <t>170.2</t>
  </si>
  <si>
    <t>Клапан с сервопрводом АВК 600-350 К 8</t>
  </si>
  <si>
    <t>4.10.13</t>
  </si>
  <si>
    <t>4.10.14</t>
  </si>
  <si>
    <t>171.1</t>
  </si>
  <si>
    <t>Прямоугольная гибкая вставка DS 60-35</t>
  </si>
  <si>
    <t>4.10.15</t>
  </si>
  <si>
    <t>4.10.16</t>
  </si>
  <si>
    <t>4.10.17</t>
  </si>
  <si>
    <t>4.10.18</t>
  </si>
  <si>
    <t>173.1 об</t>
  </si>
  <si>
    <t>4.10.19</t>
  </si>
  <si>
    <t>4.10.20</t>
  </si>
  <si>
    <t>4.10.21</t>
  </si>
  <si>
    <t>4.10.22</t>
  </si>
  <si>
    <t>4.10.23</t>
  </si>
  <si>
    <t>175.2</t>
  </si>
  <si>
    <t>4.10.24</t>
  </si>
  <si>
    <t>175.3</t>
  </si>
  <si>
    <t>4.10.25</t>
  </si>
  <si>
    <t>175.4</t>
  </si>
  <si>
    <t>Клей огнестойкий, марка: "Conlit Glue" ROCKWOOL (расход 1,25кг*65=81,2 кг)</t>
  </si>
  <si>
    <t>4.10.26</t>
  </si>
  <si>
    <t>175.5</t>
  </si>
  <si>
    <t>Краска огнезащитная: , марка "Conlit М" ROCKWOOL (расход 1,53кгх65=99,5 кг)</t>
  </si>
  <si>
    <t>4.10.27</t>
  </si>
  <si>
    <t>4.10.28</t>
  </si>
  <si>
    <t>176.1 об</t>
  </si>
  <si>
    <t>4.10.29</t>
  </si>
  <si>
    <t>4.10.30</t>
  </si>
  <si>
    <t>177.1 об</t>
  </si>
  <si>
    <t>4.10.31</t>
  </si>
  <si>
    <t>177.2 об</t>
  </si>
  <si>
    <t>4.10.32</t>
  </si>
  <si>
    <t>177.3 об</t>
  </si>
  <si>
    <t>4.10.33</t>
  </si>
  <si>
    <t>177.4 об</t>
  </si>
  <si>
    <t>4.10.34</t>
  </si>
  <si>
    <t>177.5 об</t>
  </si>
  <si>
    <t>4.10.35</t>
  </si>
  <si>
    <t>177.6 об</t>
  </si>
  <si>
    <t>4.10.36</t>
  </si>
  <si>
    <t>4.10.37</t>
  </si>
  <si>
    <t>178.1 об</t>
  </si>
  <si>
    <t>4.10.38</t>
  </si>
  <si>
    <t>4.10.39</t>
  </si>
  <si>
    <t>4.10.40</t>
  </si>
  <si>
    <t>179.2 об</t>
  </si>
  <si>
    <t>4.10.41</t>
  </si>
  <si>
    <t>4.10.42</t>
  </si>
  <si>
    <t>180.1 об</t>
  </si>
  <si>
    <t>4.10.43</t>
  </si>
  <si>
    <t>180.2 об</t>
  </si>
  <si>
    <t>4.10.44</t>
  </si>
  <si>
    <t>4.10.45</t>
  </si>
  <si>
    <t>181.1 об</t>
  </si>
  <si>
    <t>Преобразователь частоты EFC3610-1К50-3P4-MDA-7P-NNNNN-NNNN(R9120057219)</t>
  </si>
  <si>
    <t>4.11</t>
  </si>
  <si>
    <t>Система вентиляции П9</t>
  </si>
  <si>
    <t>4.11.1</t>
  </si>
  <si>
    <t>4.11.2</t>
  </si>
  <si>
    <t>182.1 об</t>
  </si>
  <si>
    <t>4.11.3</t>
  </si>
  <si>
    <t>4.11.4</t>
  </si>
  <si>
    <t>183.1 об</t>
  </si>
  <si>
    <t>4.11.5</t>
  </si>
  <si>
    <t>183.2 об</t>
  </si>
  <si>
    <t>4.11.6</t>
  </si>
  <si>
    <t>4.11.7</t>
  </si>
  <si>
    <t>4.11.8</t>
  </si>
  <si>
    <t>4.11.9</t>
  </si>
  <si>
    <t>185.1</t>
  </si>
  <si>
    <t>4.11.10</t>
  </si>
  <si>
    <t>4.11.11</t>
  </si>
  <si>
    <t>4.11.12</t>
  </si>
  <si>
    <t>4.11.13</t>
  </si>
  <si>
    <t>4.11.14</t>
  </si>
  <si>
    <t>4.11.15</t>
  </si>
  <si>
    <t>4.11.16</t>
  </si>
  <si>
    <t>188.2</t>
  </si>
  <si>
    <t>19.1.05.04-0010</t>
  </si>
  <si>
    <t>Диффузоры потолочные пластиковые "АРКТОС" марки ДПУ: универсальные ДПУ-М, диаметр 250 мм</t>
  </si>
  <si>
    <t>4.11.17</t>
  </si>
  <si>
    <t>4.11.18</t>
  </si>
  <si>
    <t>189.1 об</t>
  </si>
  <si>
    <t>4.11.19</t>
  </si>
  <si>
    <t>4.11.20</t>
  </si>
  <si>
    <t>4.11.21</t>
  </si>
  <si>
    <t>4.11.22</t>
  </si>
  <si>
    <t>19.1.01.02-0003</t>
  </si>
  <si>
    <t>Воздуховоды из листовой стали толщиной: 0,5 мм, периметром до 1000 мм</t>
  </si>
  <si>
    <t>4.11.23</t>
  </si>
  <si>
    <t>4.11.24</t>
  </si>
  <si>
    <t>192.1</t>
  </si>
  <si>
    <t>4.11.25</t>
  </si>
  <si>
    <t>192.2</t>
  </si>
  <si>
    <t>4.11.26</t>
  </si>
  <si>
    <t>192.3</t>
  </si>
  <si>
    <t>19.1.01.09-0007</t>
  </si>
  <si>
    <t>Изделия фасонные для воздуховодов из оцинкованной стали с шиной и уголками толщиной: 0,7 мм, периметром 1600 мм</t>
  </si>
  <si>
    <t>4.11.27</t>
  </si>
  <si>
    <t>4.11.28</t>
  </si>
  <si>
    <t>4.11.29</t>
  </si>
  <si>
    <t>193.2</t>
  </si>
  <si>
    <t>4.11.30</t>
  </si>
  <si>
    <t>193.3</t>
  </si>
  <si>
    <t>4.11.31</t>
  </si>
  <si>
    <t>4.11.32</t>
  </si>
  <si>
    <t>4.11.33</t>
  </si>
  <si>
    <t>194.2</t>
  </si>
  <si>
    <t>4.11.34</t>
  </si>
  <si>
    <t>194.3</t>
  </si>
  <si>
    <t>4.11.35</t>
  </si>
  <si>
    <t>194.4</t>
  </si>
  <si>
    <t>Клей огнестойкий, марка: "Conlit Glue" ROCKWOOL (расход 1,25кг*60=75 кг)</t>
  </si>
  <si>
    <t>4.11.36</t>
  </si>
  <si>
    <t>194.5</t>
  </si>
  <si>
    <t>Краска огнезащитная: , марка "Conlit М" ROCKWOOL (расход 1,53кгх60=91,8 кг)</t>
  </si>
  <si>
    <t>4.11.37</t>
  </si>
  <si>
    <t>4.11.38</t>
  </si>
  <si>
    <t>195.1 об</t>
  </si>
  <si>
    <t>4.11.39</t>
  </si>
  <si>
    <t>195.2 об</t>
  </si>
  <si>
    <t>4.11.40</t>
  </si>
  <si>
    <t>195.3 об</t>
  </si>
  <si>
    <t>4.11.41</t>
  </si>
  <si>
    <t>4.11.42</t>
  </si>
  <si>
    <t>196.1 об</t>
  </si>
  <si>
    <t>4.11.43</t>
  </si>
  <si>
    <t>196.2 об</t>
  </si>
  <si>
    <t>4.11.44</t>
  </si>
  <si>
    <t>196.3 об</t>
  </si>
  <si>
    <t>4.11.45</t>
  </si>
  <si>
    <t>196.4 об</t>
  </si>
  <si>
    <t>4.11.46</t>
  </si>
  <si>
    <t>196.5 об</t>
  </si>
  <si>
    <t>4.11.47</t>
  </si>
  <si>
    <t>196.6 об</t>
  </si>
  <si>
    <t>4.11.48</t>
  </si>
  <si>
    <t>4.11.49</t>
  </si>
  <si>
    <t>197.1 об</t>
  </si>
  <si>
    <t>4.11.50</t>
  </si>
  <si>
    <t>4.11.51</t>
  </si>
  <si>
    <t>4.11.52</t>
  </si>
  <si>
    <t>4.11.53</t>
  </si>
  <si>
    <t>4.11.54</t>
  </si>
  <si>
    <t>4.11.55</t>
  </si>
  <si>
    <t>4.11.56</t>
  </si>
  <si>
    <t>200.1 об</t>
  </si>
  <si>
    <t>4.11.57</t>
  </si>
  <si>
    <t>200.2 об</t>
  </si>
  <si>
    <t>4.11.58</t>
  </si>
  <si>
    <t>4.11.59</t>
  </si>
  <si>
    <t>201.1 об</t>
  </si>
  <si>
    <t>4.12</t>
  </si>
  <si>
    <t>Система вентиляции П10</t>
  </si>
  <si>
    <t>4.12.1</t>
  </si>
  <si>
    <t>4.12.2</t>
  </si>
  <si>
    <t>4.12.3</t>
  </si>
  <si>
    <t>202.2 об</t>
  </si>
  <si>
    <t>Приточная установка Стандарт-750</t>
  </si>
  <si>
    <t>4.12.4</t>
  </si>
  <si>
    <t>202.3</t>
  </si>
  <si>
    <t>ТЦ_28.14.11.19.3.01.06_91_9102264111_01</t>
  </si>
  <si>
    <t>Воздушный клапан АВК 1600*1000 К8</t>
  </si>
  <si>
    <t>4.12.5</t>
  </si>
  <si>
    <t>4.12.6</t>
  </si>
  <si>
    <t>4.12.7</t>
  </si>
  <si>
    <t>4.12.8</t>
  </si>
  <si>
    <t>Канальный шумоглушитель ПШГ1600*1000/1000-5/200  М1</t>
  </si>
  <si>
    <t>4.12.9</t>
  </si>
  <si>
    <t>4.12.10</t>
  </si>
  <si>
    <t>205.1 об</t>
  </si>
  <si>
    <t>Компрессорно-конденсаторный блок BDC 050Е</t>
  </si>
  <si>
    <t>4.12.11</t>
  </si>
  <si>
    <t>4.12.12</t>
  </si>
  <si>
    <t>206.1 об</t>
  </si>
  <si>
    <t>Огнезадерживающий клапан КЛОП-1 (60) 800*250</t>
  </si>
  <si>
    <t>4.12.13</t>
  </si>
  <si>
    <t>206.2 об</t>
  </si>
  <si>
    <t>Огнезадерживающий клапан КЛОП-1 (60) 600*250</t>
  </si>
  <si>
    <t>4.12.14</t>
  </si>
  <si>
    <t>4.12.15</t>
  </si>
  <si>
    <t>4.12.16</t>
  </si>
  <si>
    <t>4.12.17</t>
  </si>
  <si>
    <t>4.12.18</t>
  </si>
  <si>
    <t>208.2</t>
  </si>
  <si>
    <t>4.12.19</t>
  </si>
  <si>
    <t>208.3</t>
  </si>
  <si>
    <t>19.1.05.04-0009</t>
  </si>
  <si>
    <t>Диффузоры потолочные пластиковые "АРКТОС" марки ДПУ: универсальные ДПУ-М, диаметр 200 мм</t>
  </si>
  <si>
    <t>4.12.20</t>
  </si>
  <si>
    <t>208.4</t>
  </si>
  <si>
    <t>19.2.03.01-0073</t>
  </si>
  <si>
    <t>Решетки приточные алюминиевые типа РП размером: 150х150 мм</t>
  </si>
  <si>
    <t>4.12.21</t>
  </si>
  <si>
    <t>4.12.22</t>
  </si>
  <si>
    <t>4.12.23</t>
  </si>
  <si>
    <t>4.12.24</t>
  </si>
  <si>
    <t>210.1</t>
  </si>
  <si>
    <t>19.3.01.01-0012</t>
  </si>
  <si>
    <t>Дроссель-клапаны в обечайке с сектором управления из тонколистовой оцинкованной и сортовой стали: прямоугольные периметром до 1000 мм</t>
  </si>
  <si>
    <t>4.12.25</t>
  </si>
  <si>
    <t>210.2</t>
  </si>
  <si>
    <t>ТССЦ-19.1.01.03-0077</t>
  </si>
  <si>
    <t>4.12.26</t>
  </si>
  <si>
    <t>4.12.27</t>
  </si>
  <si>
    <t>211.1</t>
  </si>
  <si>
    <t>4.12.28</t>
  </si>
  <si>
    <t>4.12.29</t>
  </si>
  <si>
    <t>4.12.30</t>
  </si>
  <si>
    <t>19.1.01.09-0022</t>
  </si>
  <si>
    <t>Изделия фасонные для воздуховодов из оцинкованной стали с шиной и уголками толщиной: 0,7 мм, периметром 3400 мм</t>
  </si>
  <si>
    <t>4.12.31</t>
  </si>
  <si>
    <t>4.12.32</t>
  </si>
  <si>
    <t>4.12.33</t>
  </si>
  <si>
    <t>ТЕР20-01-002-13</t>
  </si>
  <si>
    <t>Прокладка воздуховодов из листовой, оцинкованной стали и алюминия класса П (плотные) толщиной: 0,7 мм, периметром до 3600 мм</t>
  </si>
  <si>
    <t>4.12.34</t>
  </si>
  <si>
    <t>4.12.35</t>
  </si>
  <si>
    <t>4.12.36</t>
  </si>
  <si>
    <t>4.12.37</t>
  </si>
  <si>
    <t>215.1</t>
  </si>
  <si>
    <t>4.12.38</t>
  </si>
  <si>
    <t>215.2</t>
  </si>
  <si>
    <t>4.12.39</t>
  </si>
  <si>
    <t>215.3</t>
  </si>
  <si>
    <t>4.12.40</t>
  </si>
  <si>
    <t>215.4</t>
  </si>
  <si>
    <t>Клей огнестойкий, марка: "Conlit Glue" ROCKWOOL (расход 1,25кг*754=942,5 кг)</t>
  </si>
  <si>
    <t>4.12.41</t>
  </si>
  <si>
    <t>215.5</t>
  </si>
  <si>
    <t>Краска огнезащитная: , марка "Conlit М" ROCKWOOL (расход 1,53кг*754=1153,6 кг)</t>
  </si>
  <si>
    <t>4.12.42</t>
  </si>
  <si>
    <t>4.12.43</t>
  </si>
  <si>
    <t>216.1 об</t>
  </si>
  <si>
    <t>Модуль управления ACM-KDSC(L 18)</t>
  </si>
  <si>
    <t>4.12.44</t>
  </si>
  <si>
    <t>4.12.45</t>
  </si>
  <si>
    <t>217.1 об</t>
  </si>
  <si>
    <t>4.12.46</t>
  </si>
  <si>
    <t>217.2 об</t>
  </si>
  <si>
    <t>4.12.47</t>
  </si>
  <si>
    <t>217.3 об</t>
  </si>
  <si>
    <t>4.12.48</t>
  </si>
  <si>
    <t>217.4 об</t>
  </si>
  <si>
    <t>4.12.49</t>
  </si>
  <si>
    <t>217.5 об</t>
  </si>
  <si>
    <t>4.12.50</t>
  </si>
  <si>
    <t>217.6 об</t>
  </si>
  <si>
    <t>4.12.51</t>
  </si>
  <si>
    <t>4.12.52</t>
  </si>
  <si>
    <t>218.1 об</t>
  </si>
  <si>
    <t>68.1.03.02-0019</t>
  </si>
  <si>
    <t>Насос циркуляционный "GRUNDFOS" серии: 200, марки UPS-40х60/2F (380 В)</t>
  </si>
  <si>
    <t>4.12.53</t>
  </si>
  <si>
    <t>4.12.54</t>
  </si>
  <si>
    <t>Вентиль 3-х ходовй STR 40-27</t>
  </si>
  <si>
    <t>4.12.55</t>
  </si>
  <si>
    <t>219.2 об</t>
  </si>
  <si>
    <t>Терморегулирующий вентиль TX6-Z16</t>
  </si>
  <si>
    <t>4.12.56</t>
  </si>
  <si>
    <t>219.3</t>
  </si>
  <si>
    <t>ТЦ_24.51.30.24_91_9102222048_
10.12.2020_01</t>
  </si>
  <si>
    <t>Фланцевое соединение DN 40</t>
  </si>
  <si>
    <t>4.12.57</t>
  </si>
  <si>
    <t>4.12.58</t>
  </si>
  <si>
    <t>220.1 об</t>
  </si>
  <si>
    <t>4.12.59</t>
  </si>
  <si>
    <t>220.2 об</t>
  </si>
  <si>
    <t>4.12.60</t>
  </si>
  <si>
    <t>4.12.61</t>
  </si>
  <si>
    <t>221.1 об</t>
  </si>
  <si>
    <t>Преобразователь частоты EFC3610-11K0-3P4-MDA-7P-NNNNN-NNNN(R912005093)</t>
  </si>
  <si>
    <t>4.13</t>
  </si>
  <si>
    <t>Система вентиляции В3</t>
  </si>
  <si>
    <t>4.13.1</t>
  </si>
  <si>
    <t>4.13.2</t>
  </si>
  <si>
    <t>4.13.3</t>
  </si>
  <si>
    <t>222.2 об</t>
  </si>
  <si>
    <t>ТЦ_27.51.15.64_91_9102222048_
10.12.2020_01</t>
  </si>
  <si>
    <t>Вентилятор крышный ТКН 560В3</t>
  </si>
  <si>
    <t>4.13.4</t>
  </si>
  <si>
    <t>ТЕР20-02-014-05</t>
  </si>
  <si>
    <t>Установка шумоглушителей вентиляционных трубчатых круглого сечения типа: ГТК1-5, диаметр обечайки 400 мм</t>
  </si>
  <si>
    <t>4.13.5</t>
  </si>
  <si>
    <t>223.1</t>
  </si>
  <si>
    <t>Шумоглушители для круглых воздуховодов марки: CSA-600/600 АРКТОС</t>
  </si>
  <si>
    <t>4.13.6</t>
  </si>
  <si>
    <t>ТЕРм11-02-022-11</t>
  </si>
  <si>
    <t>Ротаметр, счетчик, преобразователь, устанавливаемые на фланцевых соединениях, диаметр условного прохода: до 350 мм</t>
  </si>
  <si>
    <t>4.13.7</t>
  </si>
  <si>
    <t>224.1 об</t>
  </si>
  <si>
    <t>Регулятор скорости VRTT L1.5</t>
  </si>
  <si>
    <t>4.13.8</t>
  </si>
  <si>
    <t>4.13.9</t>
  </si>
  <si>
    <t>19.1.05.02-0005</t>
  </si>
  <si>
    <t>Диффузор потолочный прямоугольный из алюминиевого профиля марки: ДПР регулируемый, размером 450х450 мм</t>
  </si>
  <si>
    <t>4.13.10</t>
  </si>
  <si>
    <t>4.13.11</t>
  </si>
  <si>
    <t>4.13.12</t>
  </si>
  <si>
    <t>ТЕР20-01-002-02</t>
  </si>
  <si>
    <t>Прокладка воздуховодов из листовой, оцинкованной стали и алюминия класса П (плотные) толщиной: 0,5 мм, периметром до 600 мм</t>
  </si>
  <si>
    <t>4.13.13</t>
  </si>
  <si>
    <t>4.13.14</t>
  </si>
  <si>
    <t>4.13.15</t>
  </si>
  <si>
    <t>4.13.16</t>
  </si>
  <si>
    <t>4.13.17</t>
  </si>
  <si>
    <t>4.13.18</t>
  </si>
  <si>
    <t>4.13.19</t>
  </si>
  <si>
    <t>4.13.20</t>
  </si>
  <si>
    <t>230.2</t>
  </si>
  <si>
    <t>4.13.21</t>
  </si>
  <si>
    <t>230.3</t>
  </si>
  <si>
    <t>4.13.22</t>
  </si>
  <si>
    <t>4.13.23</t>
  </si>
  <si>
    <t>4.13.24</t>
  </si>
  <si>
    <t>4.13.25</t>
  </si>
  <si>
    <t>231.3</t>
  </si>
  <si>
    <t>4.13.26</t>
  </si>
  <si>
    <t>231.4</t>
  </si>
  <si>
    <t>Клей огнестойкий, марка: "Conlit Glue" ROCKWOOL (расход 1,25кг*26=32,5 кг)</t>
  </si>
  <si>
    <t>4.13.27</t>
  </si>
  <si>
    <t>231.5</t>
  </si>
  <si>
    <t>Краска огнезащитная: , марка "Conlit М" ROCKWOOL (расход 1,53кг*26=39,7 кг)</t>
  </si>
  <si>
    <t>4.14</t>
  </si>
  <si>
    <t>Система вентиляции В4</t>
  </si>
  <si>
    <t>4.14.1</t>
  </si>
  <si>
    <t>4.14.2</t>
  </si>
  <si>
    <t>4.14.3</t>
  </si>
  <si>
    <t>232.2</t>
  </si>
  <si>
    <t>64.1.02.01-0086</t>
  </si>
  <si>
    <t>Вентиляторы канальные для круглых воздуховодов OSTBERG марки: СК 125 А, производительность 360 м3/час</t>
  </si>
  <si>
    <t>4.14.4</t>
  </si>
  <si>
    <t>ТЕР20-02-014-01</t>
  </si>
  <si>
    <t>Установка шумоглушителей вентиляционных трубчатых круглого сечения типа: ГТК1-1, диаметр обечайки 125 мм</t>
  </si>
  <si>
    <t>4.14.5</t>
  </si>
  <si>
    <t>19.4.02.04-0003</t>
  </si>
  <si>
    <t>Шумоглушители для круглых воздуховодов марки: CSA-125/600 АРКТОС</t>
  </si>
  <si>
    <t>4.14.6</t>
  </si>
  <si>
    <t>ТЕРм11-02-022-01</t>
  </si>
  <si>
    <t>Ротаметр показывающий, диаметр условного прохода до 10 мм; счетчик, диаметр условного прохода до 40 мм, устанавливаемые на резьбовых (муфтовых) соединениях</t>
  </si>
  <si>
    <t>4.14.7</t>
  </si>
  <si>
    <t>234.1 об</t>
  </si>
  <si>
    <t>4.14.8</t>
  </si>
  <si>
    <t>4.14.9</t>
  </si>
  <si>
    <t>19.1.05.04-0002</t>
  </si>
  <si>
    <t>Диффузоры потолочные пластиковые "АРКТОС" марки ДПУ: веерные ДПУ-К, диаметр 125 мм</t>
  </si>
  <si>
    <t>4.14.10</t>
  </si>
  <si>
    <t>4.14.11</t>
  </si>
  <si>
    <t>236.1</t>
  </si>
  <si>
    <t>4.14.12</t>
  </si>
  <si>
    <t>4.14.13</t>
  </si>
  <si>
    <t>4.14.14</t>
  </si>
  <si>
    <t>4.14.15</t>
  </si>
  <si>
    <t>4.14.16</t>
  </si>
  <si>
    <t>4.14.17</t>
  </si>
  <si>
    <t>239.1</t>
  </si>
  <si>
    <t>4.14.18</t>
  </si>
  <si>
    <t>239.2</t>
  </si>
  <si>
    <t>4.14.19</t>
  </si>
  <si>
    <t>239.3</t>
  </si>
  <si>
    <t>4.14.20</t>
  </si>
  <si>
    <t>239.4</t>
  </si>
  <si>
    <t>Клей огнестойкий, марка: "Conlit Glue" ROCKWOOL (расход 1,25кг*19,3=24,1 кг)</t>
  </si>
  <si>
    <t>4.14.21</t>
  </si>
  <si>
    <t>239.5</t>
  </si>
  <si>
    <t>Краска огнезащитная: , марка "Conlit М" ROCKWOOL (расход 1,53кг*19,3=29,5 кг)</t>
  </si>
  <si>
    <t>4.15</t>
  </si>
  <si>
    <t>Система вентиляции В5</t>
  </si>
  <si>
    <t>4.15.1</t>
  </si>
  <si>
    <t>4.15.2</t>
  </si>
  <si>
    <t>4.15.3</t>
  </si>
  <si>
    <t>4.15.4</t>
  </si>
  <si>
    <t>4.15.5</t>
  </si>
  <si>
    <t>4.15.6</t>
  </si>
  <si>
    <t>4.15.7</t>
  </si>
  <si>
    <t>242.1 об</t>
  </si>
  <si>
    <t>4.15.8</t>
  </si>
  <si>
    <t>4.15.9</t>
  </si>
  <si>
    <t>4.15.10</t>
  </si>
  <si>
    <t>4.15.11</t>
  </si>
  <si>
    <t>4.15.12</t>
  </si>
  <si>
    <t>4.15.13</t>
  </si>
  <si>
    <t>4.15.14</t>
  </si>
  <si>
    <t>4.15.15</t>
  </si>
  <si>
    <t>19.1.01.09-0025</t>
  </si>
  <si>
    <t>Изделия фасонные для воздуховодов из оцинкованной стали с шиной и уголками толщиной: 0,55 мм, периметром 600 мм</t>
  </si>
  <si>
    <t>4.15.16</t>
  </si>
  <si>
    <t>4.15.17</t>
  </si>
  <si>
    <t>4.15.18</t>
  </si>
  <si>
    <t>4.15.19</t>
  </si>
  <si>
    <t>4.15.20</t>
  </si>
  <si>
    <t>4.15.21</t>
  </si>
  <si>
    <t>247.4</t>
  </si>
  <si>
    <t>4.15.22</t>
  </si>
  <si>
    <t>247.5</t>
  </si>
  <si>
    <t>4.16</t>
  </si>
  <si>
    <t>Система вентиляции В6</t>
  </si>
  <si>
    <t>4.16.1</t>
  </si>
  <si>
    <t>4.16.2</t>
  </si>
  <si>
    <t>4.16.3</t>
  </si>
  <si>
    <t>248.2 об</t>
  </si>
  <si>
    <t>Вентилятор крышный ТКН 960С3</t>
  </si>
  <si>
    <t>4.16.4</t>
  </si>
  <si>
    <t>ТЕР20-02-014-04</t>
  </si>
  <si>
    <t>Установка шумоглушителей вентиляционных трубчатых круглого сечения типа: ГТК1-4, диаметр обечайки 315 мм</t>
  </si>
  <si>
    <t>4.16.5</t>
  </si>
  <si>
    <t>4.16.6</t>
  </si>
  <si>
    <t>4.16.7</t>
  </si>
  <si>
    <t>250.1 об</t>
  </si>
  <si>
    <t>Регулятор скорости VRTT L4</t>
  </si>
  <si>
    <t>4.16.8</t>
  </si>
  <si>
    <t>4.16.9</t>
  </si>
  <si>
    <t>4.16.10</t>
  </si>
  <si>
    <t>4.16.11</t>
  </si>
  <si>
    <t>19.2.03.02-0010</t>
  </si>
  <si>
    <t>Алюминиевые вентиляционные решетки: АП 300х150 мм</t>
  </si>
  <si>
    <t>4.16.12</t>
  </si>
  <si>
    <t>4.16.13</t>
  </si>
  <si>
    <t>4.16.14</t>
  </si>
  <si>
    <t>4.16.15</t>
  </si>
  <si>
    <t>4.16.16</t>
  </si>
  <si>
    <t>19.1.01.09-0016</t>
  </si>
  <si>
    <t>Изделия фасонные для воздуховодов из оцинкованной стали с шиной и уголками толщиной: 0,7 мм, периметром 2400 мм (со стороной от 800 мм)</t>
  </si>
  <si>
    <t>4.16.17</t>
  </si>
  <si>
    <t>254.3</t>
  </si>
  <si>
    <t>4.16.18</t>
  </si>
  <si>
    <t>254.4</t>
  </si>
  <si>
    <t>4.16.19</t>
  </si>
  <si>
    <t>4.16.20</t>
  </si>
  <si>
    <t>4.16.21</t>
  </si>
  <si>
    <t>4.16.22</t>
  </si>
  <si>
    <t>255.3</t>
  </si>
  <si>
    <t>4.16.23</t>
  </si>
  <si>
    <t>255.4</t>
  </si>
  <si>
    <t>Клей огнестойкий, марка: "Conlit Glue" ROCKWOOL (расход 1,25кг*106,4=133 кг)</t>
  </si>
  <si>
    <t>4.16.24</t>
  </si>
  <si>
    <t>255.5</t>
  </si>
  <si>
    <t>Краска огнезащитная: , марка "Conlit М" ROCKWOOL (расход 1,53кг*106,4=162,8 кг)</t>
  </si>
  <si>
    <t>4.17</t>
  </si>
  <si>
    <t>Система вентиляции В7</t>
  </si>
  <si>
    <t>4.17.1</t>
  </si>
  <si>
    <t>4.17.2</t>
  </si>
  <si>
    <t>256.1</t>
  </si>
  <si>
    <t>4.17.3</t>
  </si>
  <si>
    <t>256.2 об</t>
  </si>
  <si>
    <t>Вентилятор крышный ТКН 400 Е</t>
  </si>
  <si>
    <t>4.17.4</t>
  </si>
  <si>
    <t>4.17.5</t>
  </si>
  <si>
    <t>257.1</t>
  </si>
  <si>
    <t>Шумоглушители для круглых воздуховодов марки: CSA-300/600 АРКТОС</t>
  </si>
  <si>
    <t>4.17.6</t>
  </si>
  <si>
    <t>4.17.7</t>
  </si>
  <si>
    <t>258.1 об</t>
  </si>
  <si>
    <t>4.17.8</t>
  </si>
  <si>
    <t>4.17.9</t>
  </si>
  <si>
    <t>259.1</t>
  </si>
  <si>
    <t>19.2.03.02-0054</t>
  </si>
  <si>
    <t>Решетки вентиляционные алюминиевые "АРКТОС" типа: АЛР, размером 300х300 мм</t>
  </si>
  <si>
    <t>4.17.10</t>
  </si>
  <si>
    <t>4.17.11</t>
  </si>
  <si>
    <t>260.1</t>
  </si>
  <si>
    <t>4.17.12</t>
  </si>
  <si>
    <t>4.17.13</t>
  </si>
  <si>
    <t>261.1</t>
  </si>
  <si>
    <t>4.17.14</t>
  </si>
  <si>
    <t>4.17.15</t>
  </si>
  <si>
    <t>262.1</t>
  </si>
  <si>
    <t>4.17.16</t>
  </si>
  <si>
    <t>4.17.17</t>
  </si>
  <si>
    <t>4.17.18</t>
  </si>
  <si>
    <t>263.2</t>
  </si>
  <si>
    <t>4.17.19</t>
  </si>
  <si>
    <t>263.3</t>
  </si>
  <si>
    <t>19.1.01.09-0002</t>
  </si>
  <si>
    <t>Изделия фасонные для воздуховодов из оцинкованной стали с шиной и уголками толщиной: 0,7 мм, периметром 1100 мм</t>
  </si>
  <si>
    <t>4.17.20</t>
  </si>
  <si>
    <t>263.4</t>
  </si>
  <si>
    <t>4.17.21</t>
  </si>
  <si>
    <t>4.17.22</t>
  </si>
  <si>
    <t>264.1</t>
  </si>
  <si>
    <t>4.17.23</t>
  </si>
  <si>
    <t>264.2</t>
  </si>
  <si>
    <t>4.17.24</t>
  </si>
  <si>
    <t>264.3</t>
  </si>
  <si>
    <t>4.17.25</t>
  </si>
  <si>
    <t>264.4</t>
  </si>
  <si>
    <t>Клей огнестойкий, марка: "Conlit Glue" ROCKWOOL (расход 1,25кг*36,4=45,5 кг)</t>
  </si>
  <si>
    <t>4.17.26</t>
  </si>
  <si>
    <t>264.5</t>
  </si>
  <si>
    <t>Краска огнезащитная: , марка "Conlit М" ROCKWOOL (расход 1,53кг*36,4=55,7 кг)</t>
  </si>
  <si>
    <t>4.18</t>
  </si>
  <si>
    <t>Система вентиляции В8</t>
  </si>
  <si>
    <t>4.18.1</t>
  </si>
  <si>
    <t>4.18.2</t>
  </si>
  <si>
    <t>4.18.3</t>
  </si>
  <si>
    <t>265.2 об</t>
  </si>
  <si>
    <t>4.18.4</t>
  </si>
  <si>
    <t>4.18.5</t>
  </si>
  <si>
    <t>266.1</t>
  </si>
  <si>
    <t>4.18.6</t>
  </si>
  <si>
    <t>4.18.7</t>
  </si>
  <si>
    <t>267.1 об</t>
  </si>
  <si>
    <t>4.18.8</t>
  </si>
  <si>
    <t>4.18.9</t>
  </si>
  <si>
    <t>268.1</t>
  </si>
  <si>
    <t>4.18.10</t>
  </si>
  <si>
    <t>4.18.11</t>
  </si>
  <si>
    <t>4.18.12</t>
  </si>
  <si>
    <t>4.18.13</t>
  </si>
  <si>
    <t>270.1</t>
  </si>
  <si>
    <t>4.18.14</t>
  </si>
  <si>
    <t>4.18.15</t>
  </si>
  <si>
    <t>271.1</t>
  </si>
  <si>
    <t>4.18.16</t>
  </si>
  <si>
    <t>4.18.17</t>
  </si>
  <si>
    <t>272.1</t>
  </si>
  <si>
    <t>4.18.18</t>
  </si>
  <si>
    <t>4.18.19</t>
  </si>
  <si>
    <t>273.1</t>
  </si>
  <si>
    <t>4.18.20</t>
  </si>
  <si>
    <t>274</t>
  </si>
  <si>
    <t>4.18.21</t>
  </si>
  <si>
    <t>274.1</t>
  </si>
  <si>
    <t>4.18.22</t>
  </si>
  <si>
    <t>274.2</t>
  </si>
  <si>
    <t>4.18.23</t>
  </si>
  <si>
    <t>274.3</t>
  </si>
  <si>
    <t>4.18.24</t>
  </si>
  <si>
    <t>274.4</t>
  </si>
  <si>
    <t>4.18.25</t>
  </si>
  <si>
    <t>275</t>
  </si>
  <si>
    <t>4.18.26</t>
  </si>
  <si>
    <t>275.1</t>
  </si>
  <si>
    <t>4.18.27</t>
  </si>
  <si>
    <t>275.2</t>
  </si>
  <si>
    <t>4.18.28</t>
  </si>
  <si>
    <t>275.3</t>
  </si>
  <si>
    <t>4.18.29</t>
  </si>
  <si>
    <t>275.4</t>
  </si>
  <si>
    <t>4.18.30</t>
  </si>
  <si>
    <t>275.5</t>
  </si>
  <si>
    <t>Краска огнезащитная: , марка "Conlit М" ROCKWOOL (расход 1,53кг*75=114,7 кг)</t>
  </si>
  <si>
    <t>4.19</t>
  </si>
  <si>
    <t>система вентиляции В9</t>
  </si>
  <si>
    <t>4.19.1</t>
  </si>
  <si>
    <t>276</t>
  </si>
  <si>
    <t>4.19.2</t>
  </si>
  <si>
    <t>276.1</t>
  </si>
  <si>
    <t>4.19.3</t>
  </si>
  <si>
    <t>276.2 об</t>
  </si>
  <si>
    <t>4.19.4</t>
  </si>
  <si>
    <t>277</t>
  </si>
  <si>
    <t>4.19.5</t>
  </si>
  <si>
    <t>277.1</t>
  </si>
  <si>
    <t>4.19.6</t>
  </si>
  <si>
    <t>278</t>
  </si>
  <si>
    <t>4.19.7</t>
  </si>
  <si>
    <t>278.1 об</t>
  </si>
  <si>
    <t>4.19.8</t>
  </si>
  <si>
    <t>279</t>
  </si>
  <si>
    <t>4.19.9</t>
  </si>
  <si>
    <t>279.1</t>
  </si>
  <si>
    <t>4.19.10</t>
  </si>
  <si>
    <t>280</t>
  </si>
  <si>
    <t>4.19.11</t>
  </si>
  <si>
    <t>280.1</t>
  </si>
  <si>
    <t>4.19.12</t>
  </si>
  <si>
    <t>281</t>
  </si>
  <si>
    <t>4.19.13</t>
  </si>
  <si>
    <t>281.1</t>
  </si>
  <si>
    <t>4.19.14</t>
  </si>
  <si>
    <t>281.2</t>
  </si>
  <si>
    <t>4.19.15</t>
  </si>
  <si>
    <t>281.3</t>
  </si>
  <si>
    <t>4.19.16</t>
  </si>
  <si>
    <t>282</t>
  </si>
  <si>
    <t>4.19.17</t>
  </si>
  <si>
    <t>282.1</t>
  </si>
  <si>
    <t>4.19.18</t>
  </si>
  <si>
    <t>282.2</t>
  </si>
  <si>
    <t>4.19.19</t>
  </si>
  <si>
    <t>282.3</t>
  </si>
  <si>
    <t>4.19.20</t>
  </si>
  <si>
    <t>282.4</t>
  </si>
  <si>
    <t>Клей огнестойкий, марка: "Conlit Glue" ROCKWOOL (расход 1,25кг*24,8=31 кг)</t>
  </si>
  <si>
    <t>4.19.21</t>
  </si>
  <si>
    <t>282.5</t>
  </si>
  <si>
    <t>Краска огнезащитная: , марка "Conlit М" ROCKWOOL (расход 1,53кг*24,8=37,9 кг)</t>
  </si>
  <si>
    <t>4.20</t>
  </si>
  <si>
    <t>Система вентиляции В10</t>
  </si>
  <si>
    <t>4.20.1</t>
  </si>
  <si>
    <t>283</t>
  </si>
  <si>
    <t>ТЕР20-03-002-01</t>
  </si>
  <si>
    <t>Установка вентиляторов осевых массой: до 0,025 т</t>
  </si>
  <si>
    <t>4.20.2</t>
  </si>
  <si>
    <t>283.1 об</t>
  </si>
  <si>
    <t>4.20.3</t>
  </si>
  <si>
    <t>284</t>
  </si>
  <si>
    <t>4.20.4</t>
  </si>
  <si>
    <t>284.1</t>
  </si>
  <si>
    <t>4.20.5</t>
  </si>
  <si>
    <t>284.2</t>
  </si>
  <si>
    <t>4.20.6</t>
  </si>
  <si>
    <t>285</t>
  </si>
  <si>
    <t>4.20.7</t>
  </si>
  <si>
    <t>285.1</t>
  </si>
  <si>
    <t>4.20.8</t>
  </si>
  <si>
    <t>285.2</t>
  </si>
  <si>
    <t>4.20.9</t>
  </si>
  <si>
    <t>285.3</t>
  </si>
  <si>
    <t>4.20.10</t>
  </si>
  <si>
    <t>285.4</t>
  </si>
  <si>
    <t>Клей огнестойкий, марка: "Conlit Glue" ROCKWOOL (расход 1,25кг*18,2=22,7 кг)</t>
  </si>
  <si>
    <t>4.20.11</t>
  </si>
  <si>
    <t>285.5</t>
  </si>
  <si>
    <t>Краска огнезащитная: , марка "Conlit М" ROCKWOOL (расход 1,53кг*18,2=27,8 кг)</t>
  </si>
  <si>
    <t>4.21</t>
  </si>
  <si>
    <t>Система вентиляции В11</t>
  </si>
  <si>
    <t>4.21.1</t>
  </si>
  <si>
    <t>286</t>
  </si>
  <si>
    <t>4.21.2</t>
  </si>
  <si>
    <t>286.1</t>
  </si>
  <si>
    <t>4.21.3</t>
  </si>
  <si>
    <t>286.2 об</t>
  </si>
  <si>
    <t>64.1.02.01-0088</t>
  </si>
  <si>
    <t>Вентиляторы канальные для круглых воздуховодов OSTBERG марки: СК 160 В, производительность 500 м3/час</t>
  </si>
  <si>
    <t>4.21.4</t>
  </si>
  <si>
    <t>287</t>
  </si>
  <si>
    <t>4.21.5</t>
  </si>
  <si>
    <t>287.1</t>
  </si>
  <si>
    <t>19.4.02.04-0005</t>
  </si>
  <si>
    <t>Шумоглушители для круглых воздуховодов марки: CSA-160/600 АРКТОС</t>
  </si>
  <si>
    <t>4.21.6</t>
  </si>
  <si>
    <t>288</t>
  </si>
  <si>
    <t>4.21.7</t>
  </si>
  <si>
    <t>288.1 об</t>
  </si>
  <si>
    <t>4.21.8</t>
  </si>
  <si>
    <t>289</t>
  </si>
  <si>
    <t>4.21.9</t>
  </si>
  <si>
    <t>289.1</t>
  </si>
  <si>
    <t>4.21.10</t>
  </si>
  <si>
    <t>290</t>
  </si>
  <si>
    <t>4.21.11</t>
  </si>
  <si>
    <t>290.1</t>
  </si>
  <si>
    <t>4.21.12</t>
  </si>
  <si>
    <t>291</t>
  </si>
  <si>
    <t>Прокладка воздуховодов из листовой, оцинкованной стали и алюминия класса П (плотные) толщиной: 0,5 мм, диаметром до 200 мм</t>
  </si>
  <si>
    <t>4.21.13</t>
  </si>
  <si>
    <t>291.1</t>
  </si>
  <si>
    <t>Воздуховоды и фасонные изделия из оцинкованной стали толщиной: 0,5 мм, диаметром от 100 до 200 мм</t>
  </si>
  <si>
    <t>4.21.14</t>
  </si>
  <si>
    <t>292</t>
  </si>
  <si>
    <t>4.21.15</t>
  </si>
  <si>
    <t>292.1</t>
  </si>
  <si>
    <t>4.21.16</t>
  </si>
  <si>
    <t>292.2</t>
  </si>
  <si>
    <t>19.1.01.09-0001</t>
  </si>
  <si>
    <t>Изделия фасонные для воздуховодов из оцинкованной стали с шиной и уголками толщиной: 0,7 мм, периметром 1000 мм</t>
  </si>
  <si>
    <t>4.21.17</t>
  </si>
  <si>
    <t>292.3</t>
  </si>
  <si>
    <t>4.21.18</t>
  </si>
  <si>
    <t>293</t>
  </si>
  <si>
    <t>4.21.19</t>
  </si>
  <si>
    <t>293.1</t>
  </si>
  <si>
    <t>4.21.20</t>
  </si>
  <si>
    <t>293.2</t>
  </si>
  <si>
    <t>4.21.21</t>
  </si>
  <si>
    <t>293.3</t>
  </si>
  <si>
    <t>4.21.22</t>
  </si>
  <si>
    <t>293.4</t>
  </si>
  <si>
    <t>Клей огнестойкий, марка: "Conlit Glue" ROCKWOOL (расход 1,25кг*204=255 кг)</t>
  </si>
  <si>
    <t>4.21.23</t>
  </si>
  <si>
    <t>293.5</t>
  </si>
  <si>
    <t>Краска огнезащитная: , марка "Conlit М" ROCKWOOL (расход 1,53кг*204=312,1 кг)</t>
  </si>
  <si>
    <t>4.22</t>
  </si>
  <si>
    <t>Система вентиляции В12</t>
  </si>
  <si>
    <t>4.22.1</t>
  </si>
  <si>
    <t>294</t>
  </si>
  <si>
    <t>4.22.2</t>
  </si>
  <si>
    <t>294.1</t>
  </si>
  <si>
    <t>4.22.3</t>
  </si>
  <si>
    <t>294.2 об</t>
  </si>
  <si>
    <t>4.22.4</t>
  </si>
  <si>
    <t>295</t>
  </si>
  <si>
    <t>4.22.5</t>
  </si>
  <si>
    <t>295.1</t>
  </si>
  <si>
    <t>4.22.6</t>
  </si>
  <si>
    <t>296</t>
  </si>
  <si>
    <t>4.22.7</t>
  </si>
  <si>
    <t>296.1 об</t>
  </si>
  <si>
    <t>4.22.8</t>
  </si>
  <si>
    <t>297</t>
  </si>
  <si>
    <t>4.22.9</t>
  </si>
  <si>
    <t>297.1</t>
  </si>
  <si>
    <t>4.22.10</t>
  </si>
  <si>
    <t>297.2</t>
  </si>
  <si>
    <t>4.22.11</t>
  </si>
  <si>
    <t>298</t>
  </si>
  <si>
    <t>4.22.12</t>
  </si>
  <si>
    <t>298.1</t>
  </si>
  <si>
    <t>4.22.13</t>
  </si>
  <si>
    <t>299</t>
  </si>
  <si>
    <t>Прокладка воздуховодов из листовой, оцинкованной стали и алюминия класса Н (нормальные) толщиной: 0,7 мм, периметром от 1100 до 1600 мм</t>
  </si>
  <si>
    <t>4.22.14</t>
  </si>
  <si>
    <t>299.1</t>
  </si>
  <si>
    <t>4.22.15</t>
  </si>
  <si>
    <t>300</t>
  </si>
  <si>
    <t>4.22.16</t>
  </si>
  <si>
    <t>300.1</t>
  </si>
  <si>
    <t>19.1.01.03-0049</t>
  </si>
  <si>
    <t>4.22.17</t>
  </si>
  <si>
    <t>301</t>
  </si>
  <si>
    <t>4.22.18</t>
  </si>
  <si>
    <t>301.1</t>
  </si>
  <si>
    <t>Прайс-лист, стр. 68</t>
  </si>
  <si>
    <t>Воздуховоды и фасонные изделия из оцинкованной стали толщиной: 0,5 мм, периметром до 800 мм</t>
  </si>
  <si>
    <t>4.22.19</t>
  </si>
  <si>
    <t>301.2</t>
  </si>
  <si>
    <t>4.22.20</t>
  </si>
  <si>
    <t>302</t>
  </si>
  <si>
    <t>4.22.21</t>
  </si>
  <si>
    <t>302.1</t>
  </si>
  <si>
    <t>4.22.22</t>
  </si>
  <si>
    <t>303</t>
  </si>
  <si>
    <t>4.22.23</t>
  </si>
  <si>
    <t>303.1</t>
  </si>
  <si>
    <t>Воздуховоды и фасонные изделия из оцинкованной стали толщиной: 0,7 мм, периметром от 900 до 1600 мм</t>
  </si>
  <si>
    <t>4.22.24</t>
  </si>
  <si>
    <t>303.2</t>
  </si>
  <si>
    <t>4.22.25</t>
  </si>
  <si>
    <t>303.3</t>
  </si>
  <si>
    <t>4.22.26</t>
  </si>
  <si>
    <t>303.4</t>
  </si>
  <si>
    <t>4.22.27</t>
  </si>
  <si>
    <t>304</t>
  </si>
  <si>
    <t>4.22.28</t>
  </si>
  <si>
    <t>304.1</t>
  </si>
  <si>
    <t>4.22.29</t>
  </si>
  <si>
    <t>304.2</t>
  </si>
  <si>
    <t>4.22.30</t>
  </si>
  <si>
    <t>304.3</t>
  </si>
  <si>
    <t>4.22.31</t>
  </si>
  <si>
    <t>304.4</t>
  </si>
  <si>
    <t>4.22.32</t>
  </si>
  <si>
    <t>304.5</t>
  </si>
  <si>
    <t>Краска огнезащитная: , марка "Conlit М" ROCKWOOL (расход 1,53кг*60=91,8 кг)</t>
  </si>
  <si>
    <t>4.23</t>
  </si>
  <si>
    <t>Система вентиляции В13</t>
  </si>
  <si>
    <t>4.23.1</t>
  </si>
  <si>
    <t>305</t>
  </si>
  <si>
    <t>ТЕР20-03-001-01</t>
  </si>
  <si>
    <t>Установка вентиляторов радиальных массой: до 0,05 т</t>
  </si>
  <si>
    <t>4.23.2</t>
  </si>
  <si>
    <t>305.1</t>
  </si>
  <si>
    <t>4.23.3</t>
  </si>
  <si>
    <t>305.2 об</t>
  </si>
  <si>
    <t>64.1.02.01-0085</t>
  </si>
  <si>
    <t>Вентиляторы канальные для круглых воздуховодов OSTBERG марки: СК 100 С, производительность 320 м3/час</t>
  </si>
  <si>
    <t>4.23.4</t>
  </si>
  <si>
    <t>305.3 об</t>
  </si>
  <si>
    <t>4.23.5</t>
  </si>
  <si>
    <t>306</t>
  </si>
  <si>
    <t>4.23.6</t>
  </si>
  <si>
    <t>306.1</t>
  </si>
  <si>
    <t>19.4.02.04-0001</t>
  </si>
  <si>
    <t>Шумоглушители для круглых воздуховодов марки: CSA-100/600 АРКТОС</t>
  </si>
  <si>
    <t>4.23.7</t>
  </si>
  <si>
    <t>306.2</t>
  </si>
  <si>
    <t>4.23.8</t>
  </si>
  <si>
    <t>307</t>
  </si>
  <si>
    <t>4.23.9</t>
  </si>
  <si>
    <t>307.1 об</t>
  </si>
  <si>
    <t>4.23.10</t>
  </si>
  <si>
    <t>308</t>
  </si>
  <si>
    <t>4.23.11</t>
  </si>
  <si>
    <t>308.1</t>
  </si>
  <si>
    <t>4.23.12</t>
  </si>
  <si>
    <t>308.2</t>
  </si>
  <si>
    <t>4.23.13</t>
  </si>
  <si>
    <t>309</t>
  </si>
  <si>
    <t>4.23.14</t>
  </si>
  <si>
    <t>309.1</t>
  </si>
  <si>
    <t>4.23.15</t>
  </si>
  <si>
    <t>310</t>
  </si>
  <si>
    <t>4.23.16</t>
  </si>
  <si>
    <t>310.1</t>
  </si>
  <si>
    <t>4.23.17</t>
  </si>
  <si>
    <t>310.2</t>
  </si>
  <si>
    <t>4.23.18</t>
  </si>
  <si>
    <t>310.3</t>
  </si>
  <si>
    <t>19.1.01.03-0046</t>
  </si>
  <si>
    <t>4.23.19</t>
  </si>
  <si>
    <t>310.4</t>
  </si>
  <si>
    <t>4.23.20</t>
  </si>
  <si>
    <t>311</t>
  </si>
  <si>
    <t>4.23.21</t>
  </si>
  <si>
    <t>311.1</t>
  </si>
  <si>
    <t>4.23.22</t>
  </si>
  <si>
    <t>311.2</t>
  </si>
  <si>
    <t>4.23.23</t>
  </si>
  <si>
    <t>311.3</t>
  </si>
  <si>
    <t>4.23.24</t>
  </si>
  <si>
    <t>311.4</t>
  </si>
  <si>
    <t>Клей огнестойкий, марка: "Conlit Glue" ROCKWOOL (расход 1,25кг*27,69=34,6 кг)</t>
  </si>
  <si>
    <t>4.23.25</t>
  </si>
  <si>
    <t>311.5</t>
  </si>
  <si>
    <t>Краска огнезащитная: , марка "Conlit М" ROCKWOOL (расход 1,53кг*27,69=42,3 кг)</t>
  </si>
  <si>
    <t>4.24</t>
  </si>
  <si>
    <t>Система вентиляции В14</t>
  </si>
  <si>
    <t>4.24.1</t>
  </si>
  <si>
    <t>312</t>
  </si>
  <si>
    <t>4.24.2</t>
  </si>
  <si>
    <t>312.1 об</t>
  </si>
  <si>
    <t>4.24.3</t>
  </si>
  <si>
    <t>313</t>
  </si>
  <si>
    <t>4.24.4</t>
  </si>
  <si>
    <t>313.1</t>
  </si>
  <si>
    <t>4.24.5</t>
  </si>
  <si>
    <t>314</t>
  </si>
  <si>
    <t>4.24.6</t>
  </si>
  <si>
    <t>314.1 об</t>
  </si>
  <si>
    <t>4.24.7</t>
  </si>
  <si>
    <t>315</t>
  </si>
  <si>
    <t>4.24.8</t>
  </si>
  <si>
    <t>315.1</t>
  </si>
  <si>
    <t>4.24.9</t>
  </si>
  <si>
    <t>316</t>
  </si>
  <si>
    <t>4.24.10</t>
  </si>
  <si>
    <t>316.1</t>
  </si>
  <si>
    <t>4.24.11</t>
  </si>
  <si>
    <t>317</t>
  </si>
  <si>
    <t>Прокладка воздуховодов из листовой, оцинкованной стали и алюминия класса Н (нормальные) толщиной: 0,5 мм, диаметром до 200 мм</t>
  </si>
  <si>
    <t>4.24.12</t>
  </si>
  <si>
    <t>317.1</t>
  </si>
  <si>
    <t>4.24.13</t>
  </si>
  <si>
    <t>318</t>
  </si>
  <si>
    <t>4.24.14</t>
  </si>
  <si>
    <t>318.1</t>
  </si>
  <si>
    <t>4.24.15</t>
  </si>
  <si>
    <t>318.2</t>
  </si>
  <si>
    <t>4.24.16</t>
  </si>
  <si>
    <t>318.3</t>
  </si>
  <si>
    <t>4.24.17</t>
  </si>
  <si>
    <t>319</t>
  </si>
  <si>
    <t>4.24.18</t>
  </si>
  <si>
    <t>319.1 об</t>
  </si>
  <si>
    <t>4.24.19</t>
  </si>
  <si>
    <t>320</t>
  </si>
  <si>
    <t>4.24.20</t>
  </si>
  <si>
    <t>320.1</t>
  </si>
  <si>
    <t>4.24.21</t>
  </si>
  <si>
    <t>320.2</t>
  </si>
  <si>
    <t>4.24.22</t>
  </si>
  <si>
    <t>320.3</t>
  </si>
  <si>
    <t>4.24.23</t>
  </si>
  <si>
    <t>320.4</t>
  </si>
  <si>
    <t>4.24.24</t>
  </si>
  <si>
    <t>320.5</t>
  </si>
  <si>
    <t>4.25</t>
  </si>
  <si>
    <t>Система вентиляции В15</t>
  </si>
  <si>
    <t>4.25.1</t>
  </si>
  <si>
    <t>321</t>
  </si>
  <si>
    <t>ТЕР20-03-003-02</t>
  </si>
  <si>
    <t>Установка вентиляторов крышных массой: до 0,2 т</t>
  </si>
  <si>
    <t>4.25.2</t>
  </si>
  <si>
    <t>321.1</t>
  </si>
  <si>
    <t>4.25.3</t>
  </si>
  <si>
    <t>321.2 об</t>
  </si>
  <si>
    <t>Вентилятор крышный ТКН 560С3</t>
  </si>
  <si>
    <t>4.25.4</t>
  </si>
  <si>
    <t>321.3 об</t>
  </si>
  <si>
    <t>4.25.5</t>
  </si>
  <si>
    <t>322</t>
  </si>
  <si>
    <t>4.25.6</t>
  </si>
  <si>
    <t>322.1</t>
  </si>
  <si>
    <t>Шумоглушители для круглых воздуховодов марки: CSA-800/800 АРКТОС</t>
  </si>
  <si>
    <t>4.25.7</t>
  </si>
  <si>
    <t>322.2</t>
  </si>
  <si>
    <t>Шумоглушители для круглых воздуховодов марки CSA-400/400 АРКТОС</t>
  </si>
  <si>
    <t>4.25.8</t>
  </si>
  <si>
    <t>323</t>
  </si>
  <si>
    <t>4.25.9</t>
  </si>
  <si>
    <t>323.1 об</t>
  </si>
  <si>
    <t>4.25.10</t>
  </si>
  <si>
    <t>324</t>
  </si>
  <si>
    <t>4.25.11</t>
  </si>
  <si>
    <t>324.1</t>
  </si>
  <si>
    <t>19.2.03.02-0048</t>
  </si>
  <si>
    <t>Решетки вентиляционные алюминиевые "АРКТОС" типа: АЛР, размером 150х150 мм</t>
  </si>
  <si>
    <t>4.25.12</t>
  </si>
  <si>
    <t>324.2</t>
  </si>
  <si>
    <t>4.25.13</t>
  </si>
  <si>
    <t>324.3</t>
  </si>
  <si>
    <t>4.25.14</t>
  </si>
  <si>
    <t>325</t>
  </si>
  <si>
    <t>4.25.15</t>
  </si>
  <si>
    <t>325.1</t>
  </si>
  <si>
    <t>4.25.16</t>
  </si>
  <si>
    <t>326</t>
  </si>
  <si>
    <t>Установка клапанов: огнезадерживающих периметром до 3200 мм</t>
  </si>
  <si>
    <t>4.25.17</t>
  </si>
  <si>
    <t>326.1 об</t>
  </si>
  <si>
    <t>Огнезадерживающий клапан КЛОП-1 (60) 800*400</t>
  </si>
  <si>
    <t>4.25.18</t>
  </si>
  <si>
    <t>327</t>
  </si>
  <si>
    <t>4.25.19</t>
  </si>
  <si>
    <t>327.1</t>
  </si>
  <si>
    <t>4.25.20</t>
  </si>
  <si>
    <t>327.2</t>
  </si>
  <si>
    <t>4.25.21</t>
  </si>
  <si>
    <t>327.3</t>
  </si>
  <si>
    <t>4.25.22</t>
  </si>
  <si>
    <t>328</t>
  </si>
  <si>
    <t>4.25.23</t>
  </si>
  <si>
    <t>328.1</t>
  </si>
  <si>
    <t>4.25.24</t>
  </si>
  <si>
    <t>328.2</t>
  </si>
  <si>
    <t>4.25.25</t>
  </si>
  <si>
    <t>328.3</t>
  </si>
  <si>
    <t>4.25.26</t>
  </si>
  <si>
    <t>329</t>
  </si>
  <si>
    <t>4.25.27</t>
  </si>
  <si>
    <t>329.1</t>
  </si>
  <si>
    <t>4.25.28</t>
  </si>
  <si>
    <t>329.2</t>
  </si>
  <si>
    <t>4.25.29</t>
  </si>
  <si>
    <t>329.3</t>
  </si>
  <si>
    <t>4.25.30</t>
  </si>
  <si>
    <t>330</t>
  </si>
  <si>
    <t>4.25.31</t>
  </si>
  <si>
    <t>330.1</t>
  </si>
  <si>
    <t>4.25.32</t>
  </si>
  <si>
    <t>331</t>
  </si>
  <si>
    <t>4.25.33</t>
  </si>
  <si>
    <t>331.1</t>
  </si>
  <si>
    <t>4.25.34</t>
  </si>
  <si>
    <t>331.2</t>
  </si>
  <si>
    <t>4.25.35</t>
  </si>
  <si>
    <t>331.3</t>
  </si>
  <si>
    <t>4.25.36</t>
  </si>
  <si>
    <t>332</t>
  </si>
  <si>
    <t>4.25.37</t>
  </si>
  <si>
    <t>332.1</t>
  </si>
  <si>
    <t>4.25.38</t>
  </si>
  <si>
    <t>332.2</t>
  </si>
  <si>
    <t>4.25.39</t>
  </si>
  <si>
    <t>332.3</t>
  </si>
  <si>
    <t>4.25.40</t>
  </si>
  <si>
    <t>332.4</t>
  </si>
  <si>
    <t>4.25.41</t>
  </si>
  <si>
    <t>333</t>
  </si>
  <si>
    <t>4.25.42</t>
  </si>
  <si>
    <t>333.1</t>
  </si>
  <si>
    <t>4.25.43</t>
  </si>
  <si>
    <t>333.2</t>
  </si>
  <si>
    <t>4.25.44</t>
  </si>
  <si>
    <t>333.3</t>
  </si>
  <si>
    <t>4.25.45</t>
  </si>
  <si>
    <t>333.4</t>
  </si>
  <si>
    <t>4.25.46</t>
  </si>
  <si>
    <t>333.5</t>
  </si>
  <si>
    <t>4.26</t>
  </si>
  <si>
    <t>Система вентиляции В16-В17</t>
  </si>
  <si>
    <t>4.26.1</t>
  </si>
  <si>
    <t>334</t>
  </si>
  <si>
    <t>4.26.2</t>
  </si>
  <si>
    <t>334.1</t>
  </si>
  <si>
    <t>4.26.3</t>
  </si>
  <si>
    <t>334.2 об</t>
  </si>
  <si>
    <t>64.1.02.01-0087</t>
  </si>
  <si>
    <t>Вентиляторы канальные для круглых воздуховодов OSTBERG марки: СК 125 С, производительность 430 м3/час</t>
  </si>
  <si>
    <t>4.26.4</t>
  </si>
  <si>
    <t>334.3 об</t>
  </si>
  <si>
    <t>Вентиляторы канальные фирмы "Арктика" марки 125 К</t>
  </si>
  <si>
    <t>4.26.5</t>
  </si>
  <si>
    <t>335</t>
  </si>
  <si>
    <t>4.26.6</t>
  </si>
  <si>
    <t>335.1</t>
  </si>
  <si>
    <t>4.26.7</t>
  </si>
  <si>
    <t>336</t>
  </si>
  <si>
    <t>4.26.8</t>
  </si>
  <si>
    <t>336.1 об</t>
  </si>
  <si>
    <t>4.26.9</t>
  </si>
  <si>
    <t>337</t>
  </si>
  <si>
    <t>4.26.10</t>
  </si>
  <si>
    <t>337.1</t>
  </si>
  <si>
    <t>4.26.11</t>
  </si>
  <si>
    <t>338</t>
  </si>
  <si>
    <t>4.26.12</t>
  </si>
  <si>
    <t>338.1</t>
  </si>
  <si>
    <t>4.26.13</t>
  </si>
  <si>
    <t>338.2</t>
  </si>
  <si>
    <t>4.26.14</t>
  </si>
  <si>
    <t>339</t>
  </si>
  <si>
    <t>4.26.15</t>
  </si>
  <si>
    <t>339.1</t>
  </si>
  <si>
    <t>4.26.16</t>
  </si>
  <si>
    <t>339.2</t>
  </si>
  <si>
    <t>4.26.17</t>
  </si>
  <si>
    <t>339.3</t>
  </si>
  <si>
    <t>4.26.18</t>
  </si>
  <si>
    <t>340</t>
  </si>
  <si>
    <t>4.26.19</t>
  </si>
  <si>
    <t>340.1</t>
  </si>
  <si>
    <t>4.26.20</t>
  </si>
  <si>
    <t>340.2</t>
  </si>
  <si>
    <t>4.26.21</t>
  </si>
  <si>
    <t>340.3</t>
  </si>
  <si>
    <t>4.26.22</t>
  </si>
  <si>
    <t>340.4</t>
  </si>
  <si>
    <t>Клей огнестойкий, марка: "Conlit Glue" ROCKWOOL (расход 1,25кг*25,2=31,5 кг)</t>
  </si>
  <si>
    <t>4.26.23</t>
  </si>
  <si>
    <t>340.5</t>
  </si>
  <si>
    <t>Краска огнезащитная: , марка "Conlit М" ROCKWOOL (расход 1,53кг*25,2=38,5 кг)</t>
  </si>
  <si>
    <t>4.27</t>
  </si>
  <si>
    <t>Система вентиляции В18</t>
  </si>
  <si>
    <t>4.27.1</t>
  </si>
  <si>
    <t>341</t>
  </si>
  <si>
    <t>4.27.2</t>
  </si>
  <si>
    <t>341.1 об</t>
  </si>
  <si>
    <t>4.27.3</t>
  </si>
  <si>
    <t>341.2 об</t>
  </si>
  <si>
    <t>4.27.4</t>
  </si>
  <si>
    <t>342</t>
  </si>
  <si>
    <t>4.27.5</t>
  </si>
  <si>
    <t>342.1</t>
  </si>
  <si>
    <t>4.27.6</t>
  </si>
  <si>
    <t>343</t>
  </si>
  <si>
    <t>4.27.7</t>
  </si>
  <si>
    <t>343.1 об</t>
  </si>
  <si>
    <t>4.27.8</t>
  </si>
  <si>
    <t>344</t>
  </si>
  <si>
    <t>4.27.9</t>
  </si>
  <si>
    <t>344.1</t>
  </si>
  <si>
    <t>4.27.10</t>
  </si>
  <si>
    <t>344.2</t>
  </si>
  <si>
    <t>4.27.11</t>
  </si>
  <si>
    <t>345</t>
  </si>
  <si>
    <t>4.27.12</t>
  </si>
  <si>
    <t>346</t>
  </si>
  <si>
    <t>4.27.13</t>
  </si>
  <si>
    <t>346.1</t>
  </si>
  <si>
    <t>4.27.14</t>
  </si>
  <si>
    <t>347</t>
  </si>
  <si>
    <t>4.27.15</t>
  </si>
  <si>
    <t>347.1</t>
  </si>
  <si>
    <t>4.27.16</t>
  </si>
  <si>
    <t>347.2</t>
  </si>
  <si>
    <t>4.27.17</t>
  </si>
  <si>
    <t>347.3</t>
  </si>
  <si>
    <t>4.27.18</t>
  </si>
  <si>
    <t>348</t>
  </si>
  <si>
    <t>4.27.19</t>
  </si>
  <si>
    <t>348.1</t>
  </si>
  <si>
    <t>4.27.20</t>
  </si>
  <si>
    <t>348.2</t>
  </si>
  <si>
    <t>4.27.21</t>
  </si>
  <si>
    <t>348.3</t>
  </si>
  <si>
    <t>4.27.22</t>
  </si>
  <si>
    <t>348.4</t>
  </si>
  <si>
    <t>Клей огнестойкий, марка: "Conlit Glue" ROCKWOOL (расход 1,25кг*67,9=84,8 кг)</t>
  </si>
  <si>
    <t>4.27.23</t>
  </si>
  <si>
    <t>348.5</t>
  </si>
  <si>
    <t>Краска огнезащитная: , марка "Conlit М" ROCKWOOL (расход 1,53кг*67,9=103,9 кг)</t>
  </si>
  <si>
    <t>4.28</t>
  </si>
  <si>
    <t>Система вентиляции МО1</t>
  </si>
  <si>
    <t>4.28.1</t>
  </si>
  <si>
    <t>349</t>
  </si>
  <si>
    <t>4.28.2</t>
  </si>
  <si>
    <t>349.1</t>
  </si>
  <si>
    <t>4.28.3</t>
  </si>
  <si>
    <t>349.2 об</t>
  </si>
  <si>
    <t>4.28.4</t>
  </si>
  <si>
    <t>350</t>
  </si>
  <si>
    <t>4.28.5</t>
  </si>
  <si>
    <t>350.1</t>
  </si>
  <si>
    <t>4.28.6</t>
  </si>
  <si>
    <t>351</t>
  </si>
  <si>
    <t>4.28.7</t>
  </si>
  <si>
    <t>351.1 об</t>
  </si>
  <si>
    <t>4.28.8</t>
  </si>
  <si>
    <t>352</t>
  </si>
  <si>
    <t>4.28.9</t>
  </si>
  <si>
    <t>352.1</t>
  </si>
  <si>
    <t>4.28.10</t>
  </si>
  <si>
    <t>353</t>
  </si>
  <si>
    <t>ТЕР20-02-013-01</t>
  </si>
  <si>
    <t>Установка узлов прохода вытяжных вентиляционных шахт диаметром патрубка: до 250 мм</t>
  </si>
  <si>
    <t>4.28.11</t>
  </si>
  <si>
    <t>353.1</t>
  </si>
  <si>
    <t>ТЦ_23.70.12.19_91_9102222048_
10.12.2020_01</t>
  </si>
  <si>
    <t>Зонт вытяжной 450х550 мм</t>
  </si>
  <si>
    <t>4.28.12</t>
  </si>
  <si>
    <t>354</t>
  </si>
  <si>
    <t>4.28.13</t>
  </si>
  <si>
    <t>354.1</t>
  </si>
  <si>
    <t>4.28.14</t>
  </si>
  <si>
    <t>354.2</t>
  </si>
  <si>
    <t>19.1.01.09-0003</t>
  </si>
  <si>
    <t>Изделия фасонные для воздуховодов из оцинкованной стали с шиной и уголками толщиной: 0,7 мм, периметром 1200 мм</t>
  </si>
  <si>
    <t>4.28.15</t>
  </si>
  <si>
    <t>354.3</t>
  </si>
  <si>
    <t>4.28.16</t>
  </si>
  <si>
    <t>355</t>
  </si>
  <si>
    <t>4.28.17</t>
  </si>
  <si>
    <t>355.1</t>
  </si>
  <si>
    <t>4.28.18</t>
  </si>
  <si>
    <t>355.2</t>
  </si>
  <si>
    <t>4.28.19</t>
  </si>
  <si>
    <t>355.3</t>
  </si>
  <si>
    <t>4.28.20</t>
  </si>
  <si>
    <t>355.4</t>
  </si>
  <si>
    <t>Клей огнестойкий, марка: "Conlit Glue" ROCKWOOL (расход 1,25кг*61=76,2 кг)</t>
  </si>
  <si>
    <t>4.28.21</t>
  </si>
  <si>
    <t>355.5</t>
  </si>
  <si>
    <t>Краска огнезащитная: , марка "Conlit М" ROCKWOOL (расход 1,53кг*61=93,3 кг)</t>
  </si>
  <si>
    <t>4.29</t>
  </si>
  <si>
    <t>Система вентиляции МО2</t>
  </si>
  <si>
    <t>4.29.1</t>
  </si>
  <si>
    <t>356</t>
  </si>
  <si>
    <t>4.29.2</t>
  </si>
  <si>
    <t>356.1</t>
  </si>
  <si>
    <t>4.29.3</t>
  </si>
  <si>
    <t>356.2 об</t>
  </si>
  <si>
    <t>Вентилятор крышный ТНК 560С1</t>
  </si>
  <si>
    <t>4.29.4</t>
  </si>
  <si>
    <t>357</t>
  </si>
  <si>
    <t>4.29.5</t>
  </si>
  <si>
    <t>357.1</t>
  </si>
  <si>
    <t>4.29.6</t>
  </si>
  <si>
    <t>358</t>
  </si>
  <si>
    <t>4.29.7</t>
  </si>
  <si>
    <t>358.1 об</t>
  </si>
  <si>
    <t>4.29.8</t>
  </si>
  <si>
    <t>359</t>
  </si>
  <si>
    <t>4.29.9</t>
  </si>
  <si>
    <t>359.1</t>
  </si>
  <si>
    <t>4.29.10</t>
  </si>
  <si>
    <t>360</t>
  </si>
  <si>
    <t>4.29.11</t>
  </si>
  <si>
    <t>360.1</t>
  </si>
  <si>
    <t>4.29.12</t>
  </si>
  <si>
    <t>361</t>
  </si>
  <si>
    <t>4.29.13</t>
  </si>
  <si>
    <t>361.1</t>
  </si>
  <si>
    <t>4.29.14</t>
  </si>
  <si>
    <t>361.2</t>
  </si>
  <si>
    <t>4.29.15</t>
  </si>
  <si>
    <t>361.3</t>
  </si>
  <si>
    <t>4.29.16</t>
  </si>
  <si>
    <t>362</t>
  </si>
  <si>
    <t>4.29.17</t>
  </si>
  <si>
    <t>362.1</t>
  </si>
  <si>
    <t>4.29.18</t>
  </si>
  <si>
    <t>362.2</t>
  </si>
  <si>
    <t>4.29.19</t>
  </si>
  <si>
    <t>362.3</t>
  </si>
  <si>
    <t>4.29.20</t>
  </si>
  <si>
    <t>362.4</t>
  </si>
  <si>
    <t>4.29.21</t>
  </si>
  <si>
    <t>362.5</t>
  </si>
  <si>
    <t>4.30</t>
  </si>
  <si>
    <t>Система вентиляции МО3</t>
  </si>
  <si>
    <t>4.30.1</t>
  </si>
  <si>
    <t>363</t>
  </si>
  <si>
    <t>4.30.2</t>
  </si>
  <si>
    <t>363.1</t>
  </si>
  <si>
    <t>4.30.3</t>
  </si>
  <si>
    <t>363.2 об</t>
  </si>
  <si>
    <t>4.30.4</t>
  </si>
  <si>
    <t>364</t>
  </si>
  <si>
    <t>4.30.5</t>
  </si>
  <si>
    <t>364.1</t>
  </si>
  <si>
    <t>4.30.6</t>
  </si>
  <si>
    <t>365</t>
  </si>
  <si>
    <t>4.30.7</t>
  </si>
  <si>
    <t>365.1 об</t>
  </si>
  <si>
    <t>4.30.8</t>
  </si>
  <si>
    <t>366</t>
  </si>
  <si>
    <t>4.30.9</t>
  </si>
  <si>
    <t>366.1</t>
  </si>
  <si>
    <t>4.30.10</t>
  </si>
  <si>
    <t>367</t>
  </si>
  <si>
    <t>4.30.11</t>
  </si>
  <si>
    <t>367.1</t>
  </si>
  <si>
    <t>4.30.12</t>
  </si>
  <si>
    <t>368</t>
  </si>
  <si>
    <t>4.30.13</t>
  </si>
  <si>
    <t>368.1</t>
  </si>
  <si>
    <t>4.30.14</t>
  </si>
  <si>
    <t>368.2</t>
  </si>
  <si>
    <t>4.30.15</t>
  </si>
  <si>
    <t>368.3</t>
  </si>
  <si>
    <t>4.30.16</t>
  </si>
  <si>
    <t>369</t>
  </si>
  <si>
    <t>4.30.17</t>
  </si>
  <si>
    <t>369.1</t>
  </si>
  <si>
    <t>4.30.18</t>
  </si>
  <si>
    <t>369.2</t>
  </si>
  <si>
    <t>4.30.19</t>
  </si>
  <si>
    <t>369.3</t>
  </si>
  <si>
    <t>4.30.20</t>
  </si>
  <si>
    <t>369.4</t>
  </si>
  <si>
    <t>4.30.21</t>
  </si>
  <si>
    <t>369.5</t>
  </si>
  <si>
    <t>4.31</t>
  </si>
  <si>
    <t>Система вентиляции МО4-МО11</t>
  </si>
  <si>
    <t>4.31.1</t>
  </si>
  <si>
    <t>370</t>
  </si>
  <si>
    <t>4.31.2</t>
  </si>
  <si>
    <t>370.1</t>
  </si>
  <si>
    <t>4.31.3</t>
  </si>
  <si>
    <t>370.2 об</t>
  </si>
  <si>
    <t>4.31.4</t>
  </si>
  <si>
    <t>371</t>
  </si>
  <si>
    <t>4.31.5</t>
  </si>
  <si>
    <t>371.1</t>
  </si>
  <si>
    <t>4.31.6</t>
  </si>
  <si>
    <t>372</t>
  </si>
  <si>
    <t>Ротаметр показывающий, диаметр условного прохода до 10 мм; счетчик, диаметр условного прохода до 40 мм, устанавливаемые на резьбовых (муфтовых) соединениях. Регулятор</t>
  </si>
  <si>
    <t>4.31.7</t>
  </si>
  <si>
    <t>372.1 об</t>
  </si>
  <si>
    <t>4.31.8</t>
  </si>
  <si>
    <t>373</t>
  </si>
  <si>
    <t>4.31.9</t>
  </si>
  <si>
    <t>373.1</t>
  </si>
  <si>
    <t>4.31.10</t>
  </si>
  <si>
    <t>374</t>
  </si>
  <si>
    <t>4.31.11</t>
  </si>
  <si>
    <t>374.1</t>
  </si>
  <si>
    <t>4.31.12</t>
  </si>
  <si>
    <t>375</t>
  </si>
  <si>
    <t>4.31.13</t>
  </si>
  <si>
    <t>375.1</t>
  </si>
  <si>
    <t>4.31.14</t>
  </si>
  <si>
    <t>375.2</t>
  </si>
  <si>
    <t>4.31.15</t>
  </si>
  <si>
    <t>375.3</t>
  </si>
  <si>
    <t>4.31.16</t>
  </si>
  <si>
    <t>376</t>
  </si>
  <si>
    <t>4.31.17</t>
  </si>
  <si>
    <t>376.1</t>
  </si>
  <si>
    <t>4.31.18</t>
  </si>
  <si>
    <t>376.2</t>
  </si>
  <si>
    <t>4.31.19</t>
  </si>
  <si>
    <t>376.3</t>
  </si>
  <si>
    <t>4.31.20</t>
  </si>
  <si>
    <t>376.4</t>
  </si>
  <si>
    <t>Клей огнестойкий, марка: "Conlit Glue" ROCKWOOL (расход 1,25кг*89,35=111,7 кг)</t>
  </si>
  <si>
    <t>4.31.21</t>
  </si>
  <si>
    <t>376.5</t>
  </si>
  <si>
    <t>Краска огнезащитная: , марка "Conlit М" ROCKWOOL (расход 1,53кг*89,35=136,7 кг)</t>
  </si>
  <si>
    <t>4.32</t>
  </si>
  <si>
    <t>Тепловые завесы</t>
  </si>
  <si>
    <t>4.32.1</t>
  </si>
  <si>
    <t>377</t>
  </si>
  <si>
    <t>ТЕР20-06-001-01</t>
  </si>
  <si>
    <t>Установка кондиционеров доводчиков эжекционных</t>
  </si>
  <si>
    <t>4.32.2</t>
  </si>
  <si>
    <t>377.1 об</t>
  </si>
  <si>
    <t>ТЦ_27.51.26.64_91_9102222048_
10.12.2020_01</t>
  </si>
  <si>
    <t>Обогреватель Заслон 1018 (воздушная завеса)</t>
  </si>
  <si>
    <t>4.32.3</t>
  </si>
  <si>
    <t>378</t>
  </si>
  <si>
    <t>4.32.4</t>
  </si>
  <si>
    <t>378.1</t>
  </si>
  <si>
    <t>4.32.5</t>
  </si>
  <si>
    <t>379</t>
  </si>
  <si>
    <t>4.32.6</t>
  </si>
  <si>
    <t>379.1 об</t>
  </si>
  <si>
    <t>4.32.7</t>
  </si>
  <si>
    <t>380</t>
  </si>
  <si>
    <t>4.32.8</t>
  </si>
  <si>
    <t>380.1</t>
  </si>
  <si>
    <t>4.33</t>
  </si>
  <si>
    <t>Узел приготовления теплоносителя для установки ПВ-1</t>
  </si>
  <si>
    <t>4.33.1</t>
  </si>
  <si>
    <t>381</t>
  </si>
  <si>
    <t>4.33.2</t>
  </si>
  <si>
    <t>381.1 об</t>
  </si>
  <si>
    <t>ТЦ_28.14.11.18_91_9102222048_
10.12.2020_01</t>
  </si>
  <si>
    <t>Затвор дисковый поворотный межфланцевый чугунный марки "Гранвел" ЗПВС-
FL-3-E, диаметром 40 мм</t>
  </si>
  <si>
    <t>4.33.3</t>
  </si>
  <si>
    <t>382</t>
  </si>
  <si>
    <t>ТЕРм08-01-104-03</t>
  </si>
  <si>
    <t>Теплообменник для преобразовательных устройств, мощность отводимого тепла: до 100 кВт</t>
  </si>
  <si>
    <t>4.33.4</t>
  </si>
  <si>
    <t>382.1 об</t>
  </si>
  <si>
    <t>ТЦ_28.25.11.64_92_9204004338_
10.12.2020_01</t>
  </si>
  <si>
    <t>Теплообменник ТТАИ-1241-16</t>
  </si>
  <si>
    <t>4.33.5</t>
  </si>
  <si>
    <t>383</t>
  </si>
  <si>
    <t>4.33.6</t>
  </si>
  <si>
    <t>383.1</t>
  </si>
  <si>
    <t>18.1.09.08-0021</t>
  </si>
  <si>
    <t>Кран шаровой латунный, резьбовой марки "Danfoss", диаметром 25 мм</t>
  </si>
  <si>
    <t>4.33.7</t>
  </si>
  <si>
    <t>383.2</t>
  </si>
  <si>
    <t>18.1.06.05-0023</t>
  </si>
  <si>
    <t>Клапан регулирующий двухходовой "Danfoss", марка VB 2, диаметр 25 мм</t>
  </si>
  <si>
    <t>4.33.8</t>
  </si>
  <si>
    <t>384</t>
  </si>
  <si>
    <t>4.33.9</t>
  </si>
  <si>
    <t>384.1 об</t>
  </si>
  <si>
    <t>Термоманометр ТМТБ-41Т.1(0-120С)(0-1MPa)G1/2.2,5 и БП-БТ-30-G1/2</t>
  </si>
  <si>
    <t>4.34</t>
  </si>
  <si>
    <t>Ввод теплосети</t>
  </si>
  <si>
    <t>4.34.1</t>
  </si>
  <si>
    <t>385</t>
  </si>
  <si>
    <t>4.34.2</t>
  </si>
  <si>
    <t>385.1 об</t>
  </si>
  <si>
    <t>Затвор дисковый поворотный Гренвэл Dу 80, Ру 16, Т=115 С  ЗПТЛ-FLN(W)-5-EPDM HT</t>
  </si>
  <si>
    <t>4.34.3</t>
  </si>
  <si>
    <t>385.2 об</t>
  </si>
  <si>
    <t>Затвор дисковый поворотный Гренвэл Dу 100, Ру 16, Т=115 С  ЗПТЛ-FLN(W)-5-EPDM HT</t>
  </si>
  <si>
    <t>4.34.4</t>
  </si>
  <si>
    <t>386</t>
  </si>
  <si>
    <t>4.34.5</t>
  </si>
  <si>
    <t>386.1</t>
  </si>
  <si>
    <t>4.34.6</t>
  </si>
  <si>
    <t>387</t>
  </si>
  <si>
    <t>ТЕР18-06-007-07</t>
  </si>
  <si>
    <t>Установка фильтров диаметром : 100 мм</t>
  </si>
  <si>
    <t>4.34.7</t>
  </si>
  <si>
    <t>387.1</t>
  </si>
  <si>
    <t>ТЦ_28.29.12.18_91_9102222048_
10.12.2020_01</t>
  </si>
  <si>
    <t>Фильтр сетчатый фланцевый со сливной пробкой Dу 100, Ру 16 ADL</t>
  </si>
  <si>
    <t>4.34.8</t>
  </si>
  <si>
    <t>388</t>
  </si>
  <si>
    <t>ТЕР18-06-007-06</t>
  </si>
  <si>
    <t>Установка фильтров диаметром : 80 мм</t>
  </si>
  <si>
    <t>4.34.9</t>
  </si>
  <si>
    <t>388.1</t>
  </si>
  <si>
    <t>Фильтр сетчатый резьбовой со сливной пробкой Dу 80, Ру 16 ADL</t>
  </si>
  <si>
    <t>4.34.10</t>
  </si>
  <si>
    <t>389</t>
  </si>
  <si>
    <t>4.34.11</t>
  </si>
  <si>
    <t>389.1 об</t>
  </si>
  <si>
    <t>Манометр показывающий со шкалой 0-0,6 МПа, ТМ-510Т.00 G1/2.2,5 с краном MV25-015</t>
  </si>
  <si>
    <t>4.34.12</t>
  </si>
  <si>
    <t>390</t>
  </si>
  <si>
    <t>4.34.13</t>
  </si>
  <si>
    <t>390.1 об</t>
  </si>
  <si>
    <t>Термоманометр со шкалой 0-120С и 0-0,6 МПа с бобышкой ТМТБ-41Т.1 G1/2.2,5 и БП-БТ-30-G1/2</t>
  </si>
  <si>
    <t>5. Водоснабжение и водоотведение</t>
  </si>
  <si>
    <t>Водомерный узел и насосная станция</t>
  </si>
  <si>
    <t>5.1.1</t>
  </si>
  <si>
    <t>ТЕР16-06-005-02</t>
  </si>
  <si>
    <t>Установка счетчиков (водомеров) диаметром: до 50 мм</t>
  </si>
  <si>
    <t>5.1.2</t>
  </si>
  <si>
    <t>65.1.01.02-0001</t>
  </si>
  <si>
    <t>Счетчики (водомеры) турбинные диаметром: 50 мм</t>
  </si>
  <si>
    <t>5.1.3</t>
  </si>
  <si>
    <t>5.1.4</t>
  </si>
  <si>
    <t>18.1.02.02-0001</t>
  </si>
  <si>
    <t>Задвижки клиновые разборные Hawle 4000Е2, диаметром 50 мм</t>
  </si>
  <si>
    <t>5.1.5</t>
  </si>
  <si>
    <t>18.1.04.06-0002</t>
  </si>
  <si>
    <t>Клапаны обратные пружинные "Danfoss" тип 402, чугунные, фланцевые, давлением 1,6 МПа (16 кгс/см2), диаметром: 50 мм</t>
  </si>
  <si>
    <t>5.1.6</t>
  </si>
  <si>
    <t>5.1.7</t>
  </si>
  <si>
    <t>18.1.10.05-0021</t>
  </si>
  <si>
    <t>Клапаны поплавковые пластмассовые ППП</t>
  </si>
  <si>
    <t>5.1.8</t>
  </si>
  <si>
    <t>18.1.09.06-0022</t>
  </si>
  <si>
    <t>Кран шаровой муфтовый 11Б27П1, диаметром: 20 мм</t>
  </si>
  <si>
    <t>5.1.9</t>
  </si>
  <si>
    <t>5.1.10</t>
  </si>
  <si>
    <t>18.2.08.08-0021</t>
  </si>
  <si>
    <t>Фильтры сетчатые: Y222P DANFOSS со сливным краном, с внутренней резьбой, латунные диаметром 50 мм</t>
  </si>
  <si>
    <t>5.1.11</t>
  </si>
  <si>
    <t>18.5.08.09-0001</t>
  </si>
  <si>
    <t>Патрубки</t>
  </si>
  <si>
    <t>5.1.12</t>
  </si>
  <si>
    <t>ТЕР18-07-001-03</t>
  </si>
  <si>
    <t>Установка манометров: с трехходовым краном и трубкой-сифоном</t>
  </si>
  <si>
    <t>5.1.13</t>
  </si>
  <si>
    <t>5.1 об</t>
  </si>
  <si>
    <t>63.4.01.02-0011</t>
  </si>
  <si>
    <t>Манометры общего назначения с трехходовым краном ОБМ1-100</t>
  </si>
  <si>
    <t>5.1.14</t>
  </si>
  <si>
    <t>23.8.01.11-0003</t>
  </si>
  <si>
    <t>Переходник Н-В размером 1/2"</t>
  </si>
  <si>
    <t>5.1.15</t>
  </si>
  <si>
    <t>ТЕР18-05-002-03</t>
  </si>
  <si>
    <t>Установка вставок виброизолирующих к насосам давлением: 1,6 МПа диаметром 50 мм</t>
  </si>
  <si>
    <t>5.1.16</t>
  </si>
  <si>
    <t>18.5.03.02-0008</t>
  </si>
  <si>
    <t>Вставки гибкие фланцевые ZKB на давление: 1,6 МПа (16 кгс/см2), диаметром 50 мм</t>
  </si>
  <si>
    <t>5.1.17</t>
  </si>
  <si>
    <t>23.8.03.09-0428</t>
  </si>
  <si>
    <t>Фланцы стальные плоские приварные из стали 12Х18Н9Т, давлением: 1,6 МПа (16 кгс/см2), диаметром 50 мм</t>
  </si>
  <si>
    <t>5.1.18</t>
  </si>
  <si>
    <t>ТЕР18-05-002-05</t>
  </si>
  <si>
    <t>Установка вставок виброизолирующих к насосам давлением: 1,6 МПа диаметром 80 мм</t>
  </si>
  <si>
    <t>5.1.19</t>
  </si>
  <si>
    <t>18.5.03.02-0010</t>
  </si>
  <si>
    <t>Вставки гибкие фланцевые ZKB на давление: 1,6 МПа (16 кгс/см2), диаметром 80 мм</t>
  </si>
  <si>
    <t>5.1.20</t>
  </si>
  <si>
    <t>23.8.03.09-0430</t>
  </si>
  <si>
    <t>Фланцы стальные плоские приварные из стали 12Х18Н9Т, давлением: 1,6 МПа (16 кгс/см2), диаметром 80 мм</t>
  </si>
  <si>
    <t>5.1.21</t>
  </si>
  <si>
    <t>ТЕР22-03-006-01</t>
  </si>
  <si>
    <t>Установка задвижек или клапанов обратных чугунных диаметром: 50 мм</t>
  </si>
  <si>
    <t>5.1.22</t>
  </si>
  <si>
    <t>18.1.02.01-0068</t>
  </si>
  <si>
    <t>Задвижки клиновые с выдвижным шпинделем фланцевые для воды, пара и нефтепродуктов давлением 1,6 МПа (16 кгс/см2): 30лс941нж диаметром 50 мм</t>
  </si>
  <si>
    <t>5.1.23</t>
  </si>
  <si>
    <t>ТЕР18-05-001-03</t>
  </si>
  <si>
    <t>Установка насосов центробежных с электродвигателем, масса агрегата: до 0,3 т</t>
  </si>
  <si>
    <t>5.1.24</t>
  </si>
  <si>
    <t>ТЦ_28.12.13.91.19.12_91_9102264111_01</t>
  </si>
  <si>
    <t>Насосная станция повышения давления в комплекте с эл. шкафом HYDRO MULTI-E 2 CRE3-05</t>
  </si>
  <si>
    <t>5.1.25</t>
  </si>
  <si>
    <t>5.1.26</t>
  </si>
  <si>
    <t>10.1 об</t>
  </si>
  <si>
    <t>68.1.01.07-0003</t>
  </si>
  <si>
    <t>Дренажный насос Grundfos Unilift АР 12.40.04.А1 Q=6,8м3/час, Н=10м, N=0,7кВт, I=3А</t>
  </si>
  <si>
    <t>5.1.27</t>
  </si>
  <si>
    <t>5.1.28</t>
  </si>
  <si>
    <t>11.1</t>
  </si>
  <si>
    <t>ТЦ_28.14.13.18_91_9102222048_
15.11.2020_01</t>
  </si>
  <si>
    <t>Выключатель поплавковый GRUNDFOS с кабелем 10 м</t>
  </si>
  <si>
    <t>5.1.29</t>
  </si>
  <si>
    <t>11.2</t>
  </si>
  <si>
    <t>18.1.10.05-0023</t>
  </si>
  <si>
    <t>Клапаны поплавковые серии VYC 151/152 диаметром 50 мм</t>
  </si>
  <si>
    <t>5.1.30</t>
  </si>
  <si>
    <t>5.1.31</t>
  </si>
  <si>
    <t>12.1</t>
  </si>
  <si>
    <t>ТЦ_28.14.11.18_91_9102264111_08.04.2021_01</t>
  </si>
  <si>
    <t>5.1.32</t>
  </si>
  <si>
    <t>5.1.33</t>
  </si>
  <si>
    <t>13.1</t>
  </si>
  <si>
    <t>5.1.34</t>
  </si>
  <si>
    <t>5.1.35</t>
  </si>
  <si>
    <t>5.1.36</t>
  </si>
  <si>
    <t>14.2</t>
  </si>
  <si>
    <t>5.1.37</t>
  </si>
  <si>
    <t>ТЕР17-01-007-03</t>
  </si>
  <si>
    <t>Установка баков металлических для воды массой: 1 т</t>
  </si>
  <si>
    <t>5.1.38</t>
  </si>
  <si>
    <t>ТЕР17-01-007-04</t>
  </si>
  <si>
    <t>Установка баков металлических для воды массой: на каждые 0,1 т массы свыше 1 до 2 т добавлять к расценке 17-01-007-03 К=42</t>
  </si>
  <si>
    <t>5.1.39</t>
  </si>
  <si>
    <t>ТЦ_25.29.11.18_91_9102222048_
30.11.2020_01</t>
  </si>
  <si>
    <t>Емкость металлическая для воды 4х3х1,9 м</t>
  </si>
  <si>
    <t>5.1.40</t>
  </si>
  <si>
    <t>ТЦ_25.11.23.07_91_9102222048_30.11.2020_01</t>
  </si>
  <si>
    <t>Поддон из оцинкованного листового железа  2,7х4,0х0,2(h)</t>
  </si>
  <si>
    <t>5.1.41</t>
  </si>
  <si>
    <t>5.1.42</t>
  </si>
  <si>
    <t>ТССЦ-23.8.03.11-0677</t>
  </si>
  <si>
    <t>Фланцы стальные плоские приварные из стали ВСт3сп2, ВСт3сп3, давлением: 1,6 МПа (16 кгс/см2), диаметром 50 мм</t>
  </si>
  <si>
    <t>Системы В1. Т3. Т4</t>
  </si>
  <si>
    <t>5.2.1</t>
  </si>
  <si>
    <t>5.2.2</t>
  </si>
  <si>
    <t>ООО "Крымспецпоставка" лист 3.3</t>
  </si>
  <si>
    <t>Труба трехслойная полипропиленовая диам. 63 в комплекте с фасонными и соединительными частями (Dу=50мм)</t>
  </si>
  <si>
    <t>5.2.3</t>
  </si>
  <si>
    <t>5.2.4</t>
  </si>
  <si>
    <t>23.1.02.06-0037</t>
  </si>
  <si>
    <t>Хомут металлический с шурупом и резиновым профилем для крепления трубопроводов диаметром: 59-63 мм</t>
  </si>
  <si>
    <t>5.2.5</t>
  </si>
  <si>
    <t>5.2.6</t>
  </si>
  <si>
    <t>Труба трехслойная полипропиленовая диам. 50 в комплекте с фасонными и соединительными частями (Dу=40мм)</t>
  </si>
  <si>
    <t>5.2.7</t>
  </si>
  <si>
    <t>23.1.02.06-0046</t>
  </si>
  <si>
    <t>Хомут стальной оцинкованный с саморезом и резиновой прокладкой для крепления труб диаметром: 50 мм</t>
  </si>
  <si>
    <t>5.2.8</t>
  </si>
  <si>
    <t>5.2.9</t>
  </si>
  <si>
    <t>Труба трехслойная полипропиленовая диам. 40 в комплекте с фасонными и соединительными частями (Dу=32мм)</t>
  </si>
  <si>
    <t>5.2.10</t>
  </si>
  <si>
    <t>23.1.02.06-0045</t>
  </si>
  <si>
    <t>Хомут стальной оцинкованный с саморезом и резиновой прокладкой для крепления труб диаметром: 40 мм</t>
  </si>
  <si>
    <t>5.2.11</t>
  </si>
  <si>
    <t>5.2.12</t>
  </si>
  <si>
    <t>Труба трехслойная полипропиленовая диам. 32 в комплекте с фасонными и соединительными частями (Dу=25мм)</t>
  </si>
  <si>
    <t>5.2.13</t>
  </si>
  <si>
    <t>5.2.14</t>
  </si>
  <si>
    <t>5.2.15</t>
  </si>
  <si>
    <t>Труба трехслойная полипропиленовая диам. 25 в комплекте с фасонными и соединительными частями (Dу=20мм)</t>
  </si>
  <si>
    <t>5.2.16</t>
  </si>
  <si>
    <t>23.1.02.06-0043</t>
  </si>
  <si>
    <t>Хомут стальной оцинкованный с саморезом и резиновой прокладкой для крепления труб диаметром: 25 мм</t>
  </si>
  <si>
    <t>5.2.17</t>
  </si>
  <si>
    <t>5.2.18</t>
  </si>
  <si>
    <t>Труба Uponor Wirsbo PE-Xa ISO A S3,2 20x2,8 мм</t>
  </si>
  <si>
    <t>5.2.19</t>
  </si>
  <si>
    <t>Труба "пешель" для PEX трубы 20х2,8 "Kan-Therm"</t>
  </si>
  <si>
    <t>5.2.20</t>
  </si>
  <si>
    <t>5.2.21</t>
  </si>
  <si>
    <t>5.2.22</t>
  </si>
  <si>
    <t>5.2.23</t>
  </si>
  <si>
    <t>12.2.07.04-0108</t>
  </si>
  <si>
    <t>Трубки высокотемпературные из вспененного каучука K-FLEX SOLAR HT, толщиной: 19 мм диаметром 57 мм</t>
  </si>
  <si>
    <t>5.2.24</t>
  </si>
  <si>
    <t>12.2.07.04-0106</t>
  </si>
  <si>
    <t>Трубки высокотемпературные из вспененного каучука K-FLEX SOLAR HT, толщиной: 19 мм диаметром 48 мм</t>
  </si>
  <si>
    <t>5.2.25</t>
  </si>
  <si>
    <t>12.2.07.04-0104</t>
  </si>
  <si>
    <t>Трубки высокотемпературные из вспененного каучука K-FLEX SOLAR HT, толщиной: 19 мм диаметром 35 мм</t>
  </si>
  <si>
    <t>5.2.26</t>
  </si>
  <si>
    <t>12.2.07.04-0103</t>
  </si>
  <si>
    <t>Трубки высокотемпературные из вспененного каучука K-FLEX SOLAR HT, толщиной: 19 мм диаметром 28 мм</t>
  </si>
  <si>
    <t>5.2.27</t>
  </si>
  <si>
    <t>12.2.07.04-0102</t>
  </si>
  <si>
    <t>Трубки высокотемпературные из вспененного каучука K-FLEX SOLAR HT, толщиной: 19 мм диаметром 22 мм</t>
  </si>
  <si>
    <t>5.2.28</t>
  </si>
  <si>
    <t>5.2.29</t>
  </si>
  <si>
    <t>ТЦ_28.14.13.69_91_9102244958_
10.12.2020_01</t>
  </si>
  <si>
    <t>Задвижки клиновые фланцевые Hawle Е2, диаметром 50 мм</t>
  </si>
  <si>
    <t>5.2.30</t>
  </si>
  <si>
    <t>18.1.09.08-0024</t>
  </si>
  <si>
    <t>Кран шаровой латунный, резьбовой марки "Danfoss", диаметром: 32 мм</t>
  </si>
  <si>
    <t>5.2.31</t>
  </si>
  <si>
    <t>26.3</t>
  </si>
  <si>
    <t>18.1.09.08-0023</t>
  </si>
  <si>
    <t>Кран шаровой латунный, резьбовой марки "Danfoss", диаметром: 25 мм</t>
  </si>
  <si>
    <t>5.2.32</t>
  </si>
  <si>
    <t>26.4</t>
  </si>
  <si>
    <t>18.1.09.08-0022</t>
  </si>
  <si>
    <t>Кран шаровой латунный, резьбовой марки "Danfoss", диаметром: 20 мм</t>
  </si>
  <si>
    <t>5.2.33</t>
  </si>
  <si>
    <t>26.5</t>
  </si>
  <si>
    <t>Кран шаровой латунный, резьбовой марки "Danfoss", диаметром: 15 мм</t>
  </si>
  <si>
    <t>5.2.34</t>
  </si>
  <si>
    <t>26.6</t>
  </si>
  <si>
    <t>5.2.35</t>
  </si>
  <si>
    <t>5.2.36</t>
  </si>
  <si>
    <t>19.1.02.01-0002</t>
  </si>
  <si>
    <t>Воздухоотводчик BROEN BALLOFIX, давление 1,6 МПа (16 кгс/см2), диаметр: 15 мм, присоединение 1/2"</t>
  </si>
  <si>
    <t>5.2.37</t>
  </si>
  <si>
    <t>5.2.38</t>
  </si>
  <si>
    <t>28.1 об</t>
  </si>
  <si>
    <t>69.1.03.01-0007</t>
  </si>
  <si>
    <t>Клапан автоматический балансировочный: ASV-PV с внутренней резьбой, с изменяемой настройкой, со спускным краном и импульсной трубкой, диапазоном перепада давления 0,02-0,04 МПа (0,2-0,4 кгс/см2), диаметром 20 мм</t>
  </si>
  <si>
    <t>5.2.39</t>
  </si>
  <si>
    <t>5.2.40</t>
  </si>
  <si>
    <t>18.1.10.10-0061</t>
  </si>
  <si>
    <t>Смесители общие для ванн и умывальников: с душевой сеткой на гибком шланге, с кнопочным переключателем СМ-ВУ-ШЛР</t>
  </si>
  <si>
    <t>5.2.41</t>
  </si>
  <si>
    <t>5.2.42</t>
  </si>
  <si>
    <t>18.3.01.03-0001</t>
  </si>
  <si>
    <t>5.2.43</t>
  </si>
  <si>
    <t>ТЕР18-02-003-01</t>
  </si>
  <si>
    <t>Установка водоподогревателей емкостных вместимостью: до 1 м3</t>
  </si>
  <si>
    <t>5.2.44</t>
  </si>
  <si>
    <t>63.1.01.06-0004</t>
  </si>
  <si>
    <t>Электроводонагреватели накопительные вертикального исполнения навесные, узкие, объемом: 80 л, мощностью 2,00 кВт, размерами 280х1300х280 мм</t>
  </si>
  <si>
    <t>5.2.45</t>
  </si>
  <si>
    <t>31.2</t>
  </si>
  <si>
    <t>18.1.09.08-0011</t>
  </si>
  <si>
    <t>Кран шаровой латунный с наружной резьбой, с патрубком для присоединения шланга, давлением 1,0 МПа (10 кгс/см2), диаметром: 15 мм</t>
  </si>
  <si>
    <t>5.2.46</t>
  </si>
  <si>
    <t>31.3</t>
  </si>
  <si>
    <t>18.1.04.07-0001</t>
  </si>
  <si>
    <t>Клапан обратный HS EURO диаметром 15 мм</t>
  </si>
  <si>
    <t>5.2.47</t>
  </si>
  <si>
    <t>31.4</t>
  </si>
  <si>
    <t>18.1.05.02-0001</t>
  </si>
  <si>
    <t>Клапаны предохранительные регулируемые OR 1831, давлением 0,1-1,2 МПа (1-12 кгс/см2), диаметром: 15 мм</t>
  </si>
  <si>
    <t>Система К1,К3</t>
  </si>
  <si>
    <t>5.3.1</t>
  </si>
  <si>
    <t>Установка трапов диаметром: 50 мм</t>
  </si>
  <si>
    <t>5.3.2</t>
  </si>
  <si>
    <t>18.2.06.10-0003</t>
  </si>
  <si>
    <t>Трап канализационный HL510N с горизонтальным выпуском и решёткой в подрамнике размером 123х123 мм, высотой гидрозатвора 50 мм, диаметром 50 мм</t>
  </si>
  <si>
    <t>5.3.3</t>
  </si>
  <si>
    <t>5.3.4</t>
  </si>
  <si>
    <t>24.3.03.02-0002</t>
  </si>
  <si>
    <t>5.3.5</t>
  </si>
  <si>
    <t>5.3.6</t>
  </si>
  <si>
    <t>24.3.03.02-0001</t>
  </si>
  <si>
    <t>5.3.7</t>
  </si>
  <si>
    <t>24.3.05.12-0001</t>
  </si>
  <si>
    <t>Ревизия полипропиленовая с крышкой диаметром 100 мм</t>
  </si>
  <si>
    <t>5.3.8</t>
  </si>
  <si>
    <t>24.3.05.12-0002</t>
  </si>
  <si>
    <t>Ревизия полиэтиленовая с крышкой размером 100х50 мм</t>
  </si>
  <si>
    <t>5.3.9</t>
  </si>
  <si>
    <t>5.3.10</t>
  </si>
  <si>
    <t>19.3.01.06-0001</t>
  </si>
  <si>
    <t>Клапан воздушный HL900N для невентилируемых канализационных стояков диаметрами 50/75/110 мм</t>
  </si>
  <si>
    <t>Санитарные приборы</t>
  </si>
  <si>
    <t>5.3.11</t>
  </si>
  <si>
    <t>5.3.12</t>
  </si>
  <si>
    <t>18.2.01.06-0036</t>
  </si>
  <si>
    <t>Унитазы полуфарфоровые и фарфоровые: УНТЦ и УНТПЦ тарельчатые с сиденьем и креплением, с прямым или косым выпуском с цельноотлитой полочкой</t>
  </si>
  <si>
    <t>5.3.13</t>
  </si>
  <si>
    <t>18.2.06.01-0002</t>
  </si>
  <si>
    <t>Бачки смывные: полуфарфоровые и фарфоровые с арматурой непосредственно устанавливаемые на унитазы</t>
  </si>
  <si>
    <t>5.3.14</t>
  </si>
  <si>
    <t>5.3.15</t>
  </si>
  <si>
    <t>18.2.01.05-0053</t>
  </si>
  <si>
    <t>Умывальники полуфарфоровые и фарфоровые с кронштейнами, сифоном бутылочным латунным и выпуском,: овальные с выступающими установочными поверхностями без спинки размером 550х500х150 мм</t>
  </si>
  <si>
    <t>5.3.16</t>
  </si>
  <si>
    <t>5.3.17</t>
  </si>
  <si>
    <t>18.2.02.04-0011</t>
  </si>
  <si>
    <t>Мойки из нержавеющей стали на одно отделение с одной круглой или прямоугольной чашей, со сливной доской, с креплениями: МНД, МНДК размером 800х600х222 мм</t>
  </si>
  <si>
    <t>5.3.18</t>
  </si>
  <si>
    <t>ТЕР17-01-004-01</t>
  </si>
  <si>
    <t>Установка писсуаров: настенных</t>
  </si>
  <si>
    <t>5.3.19</t>
  </si>
  <si>
    <t>18.2.01.03-0013</t>
  </si>
  <si>
    <t>Писсуары полуфарфоровые и фарфоровые настенные с писсуарным краном: с цельноотлитым сифоном размером 680х350х325 мм</t>
  </si>
  <si>
    <t>5.3.20</t>
  </si>
  <si>
    <t>ТЕР17-01-001-17</t>
  </si>
  <si>
    <t>Установка поддонов душевых: чугунных глубоких</t>
  </si>
  <si>
    <t>5.3.21</t>
  </si>
  <si>
    <t>18.2.02.07-0015</t>
  </si>
  <si>
    <t>Поддоны душевые эмалированные: стальные, размером 900х900х150 мм (без обвязки)</t>
  </si>
  <si>
    <t>5.3.22</t>
  </si>
  <si>
    <t>40.2</t>
  </si>
  <si>
    <t>18.2.06.09-0006</t>
  </si>
  <si>
    <t>Сифон трубный для душевого поддона "VIR"</t>
  </si>
  <si>
    <t>5.3.23</t>
  </si>
  <si>
    <t>5.3.24</t>
  </si>
  <si>
    <t>5.3.25</t>
  </si>
  <si>
    <t>41.2</t>
  </si>
  <si>
    <t>01.7.15.14-0169</t>
  </si>
  <si>
    <t>Шурупы с полукруглой головкой: 6х40 мм</t>
  </si>
  <si>
    <t>5.3.26</t>
  </si>
  <si>
    <t>41.3</t>
  </si>
  <si>
    <t>14.5.02.02-0105</t>
  </si>
  <si>
    <t>Замазка суриковая</t>
  </si>
  <si>
    <t>5.3.27</t>
  </si>
  <si>
    <t>41.4</t>
  </si>
  <si>
    <t>18.2.01.01-0001</t>
  </si>
  <si>
    <t>Биде полуфарфоровые со смесителем, выпуском и сифоном, размером: 600х350х348, 640х350х380 мм</t>
  </si>
  <si>
    <t>6. Технологическое оборудование</t>
  </si>
  <si>
    <t>Учебные кабинеты младший возраст</t>
  </si>
  <si>
    <t>6.1.1</t>
  </si>
  <si>
    <t>ТЦ_16.23.19.11_23_2311282915_
17.12.2020_01</t>
  </si>
  <si>
    <t>Шкаф секционный 1100х600х1850 мм открытый</t>
  </si>
  <si>
    <t>6.1.2</t>
  </si>
  <si>
    <t>Тумба для проекционной аппаратуры мобильная 490х300х1000 мм</t>
  </si>
  <si>
    <t>6.1.3</t>
  </si>
  <si>
    <t>Парта трансформер 600х1200х550:750 мм</t>
  </si>
  <si>
    <t>6.1.4</t>
  </si>
  <si>
    <t>Стул ученический с регулируемой высотой</t>
  </si>
  <si>
    <t>6.1.5</t>
  </si>
  <si>
    <t>Стол для преподавателя компьютерный 1500х700х850 мм</t>
  </si>
  <si>
    <t>6.1.6</t>
  </si>
  <si>
    <t>Стул для преподавателя вращающийся</t>
  </si>
  <si>
    <t>6.1.7</t>
  </si>
  <si>
    <t>ТЦ_30.20.40.62_23_2311282915_
17.12.2020_01</t>
  </si>
  <si>
    <t>Доска настенная трехэлементная для письма мелом 3032х1012 мм</t>
  </si>
  <si>
    <t>6.1.8</t>
  </si>
  <si>
    <t>ТЦ_22.23.12.18_23_2311282915_
17.12.2020_01</t>
  </si>
  <si>
    <t>Держатель бумажных полотенец 290х90х270</t>
  </si>
  <si>
    <t>6.1.9</t>
  </si>
  <si>
    <t>Стул офисный SEVEN black ткань С</t>
  </si>
  <si>
    <t>6.1.10</t>
  </si>
  <si>
    <t>ТЦ_27.40.39.20_23_2311282915_
17.12.2020_01</t>
  </si>
  <si>
    <t>6.1.11</t>
  </si>
  <si>
    <t>ТЦ_26.51.53.91_23_2311282915_
17.12.2020_01</t>
  </si>
  <si>
    <t>Таблица для определения остроты зрения, аппарат Ротта</t>
  </si>
  <si>
    <t>6.1.12</t>
  </si>
  <si>
    <t>Шкаф канцелярский 800х500х1850 мм</t>
  </si>
  <si>
    <t>6.1.13</t>
  </si>
  <si>
    <t>Ростомер медицинский   530x440x2166</t>
  </si>
  <si>
    <t>6.1.14</t>
  </si>
  <si>
    <t>Стол для врача однотумбовый 1300х600х750 мм</t>
  </si>
  <si>
    <t>6.1.15</t>
  </si>
  <si>
    <t>6.1.16</t>
  </si>
  <si>
    <t>Тумба медицинская цельнометаллическая мобильная 460х460х800 мм</t>
  </si>
  <si>
    <t>6.1.17</t>
  </si>
  <si>
    <t>Спирометр 310х205х65 мм</t>
  </si>
  <si>
    <t>6.1.18</t>
  </si>
  <si>
    <t>ТЦ_23.42.10.18_23_2311282915_
17.12.2020_01</t>
  </si>
  <si>
    <t>Весы медицинские напольные</t>
  </si>
  <si>
    <t>6.1.19</t>
  </si>
  <si>
    <t>ТЦ_25.11.23.07_23_2311282915_
17.12.2020_01</t>
  </si>
  <si>
    <t>Столик для манипуляций передвижной 670х450х925 мм</t>
  </si>
  <si>
    <t>6.1.20</t>
  </si>
  <si>
    <t>Шкаф медицинский аптечный 550x430x1700 мм</t>
  </si>
  <si>
    <t>6.1.21</t>
  </si>
  <si>
    <t>ТЦ_25.11.23.07_91_9102264111_
23.03.2021_01</t>
  </si>
  <si>
    <t>Холодильник (для медикаментов) 600х650х1100 мм</t>
  </si>
  <si>
    <t>6.1.22</t>
  </si>
  <si>
    <t>Камера УФ бактерицидная 200х500х250 мм</t>
  </si>
  <si>
    <t>6.1.23</t>
  </si>
  <si>
    <t>6.1.24</t>
  </si>
  <si>
    <t>ТЦ_13.20.20.01_23_2311282915_
17.12.2020_01</t>
  </si>
  <si>
    <t>Ширма медицинская секционная на колесиках 350х685х1700 мм</t>
  </si>
  <si>
    <t>6.1.25</t>
  </si>
  <si>
    <t>6.1.26</t>
  </si>
  <si>
    <t>Процедурный кабинет</t>
  </si>
  <si>
    <t>6.1.27</t>
  </si>
  <si>
    <t>6.1.28</t>
  </si>
  <si>
    <t>Кушетка медицинская 2000х700х500 мм</t>
  </si>
  <si>
    <t>6.1.29</t>
  </si>
  <si>
    <t>6.1.30</t>
  </si>
  <si>
    <t>6.1.31</t>
  </si>
  <si>
    <t>6.1.32</t>
  </si>
  <si>
    <t>6.1.33</t>
  </si>
  <si>
    <t>6.1.34</t>
  </si>
  <si>
    <t>Стул офисный вращающийся</t>
  </si>
  <si>
    <t>6.1.35</t>
  </si>
  <si>
    <t>6.1.36</t>
  </si>
  <si>
    <t>Прививочный кабинет</t>
  </si>
  <si>
    <t>6.1.37</t>
  </si>
  <si>
    <t>6.1.38</t>
  </si>
  <si>
    <t>6.1.39</t>
  </si>
  <si>
    <t>6.1.40</t>
  </si>
  <si>
    <t>6.1.41</t>
  </si>
  <si>
    <t>6.1.42</t>
  </si>
  <si>
    <t>6.1.43</t>
  </si>
  <si>
    <t>6.1.44</t>
  </si>
  <si>
    <t>6.1.45</t>
  </si>
  <si>
    <t>6.1.46</t>
  </si>
  <si>
    <t>Кабинет зубного врача</t>
  </si>
  <si>
    <t>6.1.47</t>
  </si>
  <si>
    <t>6.1.48</t>
  </si>
  <si>
    <t>6.1.49</t>
  </si>
  <si>
    <t>6.1.50</t>
  </si>
  <si>
    <t>6.1.51</t>
  </si>
  <si>
    <t>Стерилизатор 430х485х585 мм (сухожарочный шкаф)</t>
  </si>
  <si>
    <t>6.1.52</t>
  </si>
  <si>
    <t>ТЕРм34-01-057-01</t>
  </si>
  <si>
    <t>Комплект оборудования рабочего места стоматолога</t>
  </si>
  <si>
    <t>6.1.53</t>
  </si>
  <si>
    <t>ТЦ_26.51.53.91_91_9102264111_
23.03.2021_01</t>
  </si>
  <si>
    <t>Установка стоматологическая</t>
  </si>
  <si>
    <t>6.1.54</t>
  </si>
  <si>
    <t>ТЦ_16.23.19.11.2.04.06_23_2311282915_01</t>
  </si>
  <si>
    <t>Винтовой табурет</t>
  </si>
  <si>
    <t>6.1.55</t>
  </si>
  <si>
    <t>Шкаф медицинский аптечный 450х660х2150 мм</t>
  </si>
  <si>
    <t>6.1.56</t>
  </si>
  <si>
    <t>6.1.57</t>
  </si>
  <si>
    <t>Помещение приготовления дезинфицирующих растворов, хранения уборочного инвентаря</t>
  </si>
  <si>
    <t>6.1.58</t>
  </si>
  <si>
    <t>6.1.59</t>
  </si>
  <si>
    <t>6.1.60</t>
  </si>
  <si>
    <t>6.1.61</t>
  </si>
  <si>
    <t>Шкаф медицинский двухсторчатый металлический ШМ-02 МСК-648.02 800х400х1700</t>
  </si>
  <si>
    <t>6.1.62</t>
  </si>
  <si>
    <t>Шкаф навесной двухстворчатый 1000х350х470</t>
  </si>
  <si>
    <t>Игровая</t>
  </si>
  <si>
    <t>6.1.63</t>
  </si>
  <si>
    <t>Шкаф секционный 1100x600x1850  открытый</t>
  </si>
  <si>
    <t>6.1.64</t>
  </si>
  <si>
    <t>Полки для игрушек 1000х400х1650</t>
  </si>
  <si>
    <t>6.1.65</t>
  </si>
  <si>
    <t>ТЦ_28.99.32.15_23_2311282915_
17.12.2020_01</t>
  </si>
  <si>
    <t xml:space="preserve">Диван прямой </t>
  </si>
  <si>
    <t>6.1.66</t>
  </si>
  <si>
    <t xml:space="preserve">Кресло мягкое </t>
  </si>
  <si>
    <t>6.1.67</t>
  </si>
  <si>
    <t>6.1.68</t>
  </si>
  <si>
    <t>ТЦ_26.20.17.61_23_2311282915_
17.12.2020_01</t>
  </si>
  <si>
    <t>Телевизор 32 дюйма</t>
  </si>
  <si>
    <t>Спальные комнаты</t>
  </si>
  <si>
    <t>6.1.69</t>
  </si>
  <si>
    <t>Кровать подростковая 1600х700х350 мм</t>
  </si>
  <si>
    <t>6.1.70</t>
  </si>
  <si>
    <t>Тумба прикроватная 400х400х450 мм</t>
  </si>
  <si>
    <t>6.1.71</t>
  </si>
  <si>
    <t>6.1.72</t>
  </si>
  <si>
    <t>ТЕР20-02-002-07</t>
  </si>
  <si>
    <t>Установка решеток жалюзийных площадью в свету: до 6,5 м2 (прим.)</t>
  </si>
  <si>
    <t>6.1.73</t>
  </si>
  <si>
    <t>ТЦ_25.12.10.07_23_2311282915_
17.12.2020_01</t>
  </si>
  <si>
    <t>Жалюзи солнцезащитные вертикальные 2000х h=2400 мм</t>
  </si>
  <si>
    <t>Санузлы для девочек и для мальчиков</t>
  </si>
  <si>
    <t>6.1.74</t>
  </si>
  <si>
    <t>6.1.75</t>
  </si>
  <si>
    <t>Санузел для персонала</t>
  </si>
  <si>
    <t>6.1.76</t>
  </si>
  <si>
    <t>6.1.77</t>
  </si>
  <si>
    <t>Лаборантская биологии</t>
  </si>
  <si>
    <t>6.1.78</t>
  </si>
  <si>
    <t>Вешалка для верхней одежды 350х2000 мм</t>
  </si>
  <si>
    <t>6.1.79</t>
  </si>
  <si>
    <t>18.2.01.04-0020</t>
  </si>
  <si>
    <t>Раковины лабораторные полуфарфоровые и фарфоровые марка: Р050Х040ФССБ20, размер 500х400х955 мм</t>
  </si>
  <si>
    <t>6.1.80</t>
  </si>
  <si>
    <t>Стол лабораторный химический 1950х750х750 мм</t>
  </si>
  <si>
    <t>6.1.81</t>
  </si>
  <si>
    <t>Стол лабораторный для приборов 1500х750х850 мм</t>
  </si>
  <si>
    <t>6.1.82</t>
  </si>
  <si>
    <t>Стол письменный однотумбовый 1200х600х650 мм</t>
  </si>
  <si>
    <t>6.1.83</t>
  </si>
  <si>
    <t>6.1.84</t>
  </si>
  <si>
    <t>Стол для установки микроскопов 1200х600х750 мм</t>
  </si>
  <si>
    <t>6.1.85</t>
  </si>
  <si>
    <t>Шкаф для хранения приборов</t>
  </si>
  <si>
    <t>Кабинет лаборатория биологии</t>
  </si>
  <si>
    <t>6.1.86</t>
  </si>
  <si>
    <t>6.1.87</t>
  </si>
  <si>
    <t>6.1.88</t>
  </si>
  <si>
    <t>6.1.89</t>
  </si>
  <si>
    <t>Стол ученический для кабинета биологии 1200х600х750 мм</t>
  </si>
  <si>
    <t>6.1.90</t>
  </si>
  <si>
    <t>6.1.91</t>
  </si>
  <si>
    <t>ТЦ_
16.23.19.11_91_9102264111_08.0
4.2021_01</t>
  </si>
  <si>
    <t>Стеллаж для опыта с растениями 1400х350х1600 мм</t>
  </si>
  <si>
    <t>6.1.92</t>
  </si>
  <si>
    <t>Стол для преподавателя однотумбовый 1200х600х750 мм</t>
  </si>
  <si>
    <t>6.1.93</t>
  </si>
  <si>
    <t>Демонстрационный стол, стол-кафедра 2500х600х750 мм</t>
  </si>
  <si>
    <t>6.1.94</t>
  </si>
  <si>
    <t>6.1.95</t>
  </si>
  <si>
    <t>Стул офисный SEVEN  black ткань С</t>
  </si>
  <si>
    <t>Лаборантская химии</t>
  </si>
  <si>
    <t>6.1.96</t>
  </si>
  <si>
    <t>6.1.97</t>
  </si>
  <si>
    <t>6.1.98</t>
  </si>
  <si>
    <t>6.1.99</t>
  </si>
  <si>
    <t>Стол для лабораторных печей 1950х750х750 мм</t>
  </si>
  <si>
    <t>6.1.100</t>
  </si>
  <si>
    <t>Шкаф сушильный электрический круглый 378х470х600 мм</t>
  </si>
  <si>
    <t>6.1.101</t>
  </si>
  <si>
    <t>ТЦ_27.51.26.91_23_2311282915_
17.12.2020_01</t>
  </si>
  <si>
    <t>Муфельная печь 440х525х510 мм</t>
  </si>
  <si>
    <t>6.1.102</t>
  </si>
  <si>
    <t>6.1.103</t>
  </si>
  <si>
    <t>6.1.104</t>
  </si>
  <si>
    <t>6.1.105</t>
  </si>
  <si>
    <t>6.1.106</t>
  </si>
  <si>
    <t>Шкаф вытяжной демонстрационный 900х700х2250 мм</t>
  </si>
  <si>
    <t>Кабинет лаборатория химии</t>
  </si>
  <si>
    <t>6.1.107</t>
  </si>
  <si>
    <t>6.1.108</t>
  </si>
  <si>
    <t>6.1.109</t>
  </si>
  <si>
    <t>6.1.110</t>
  </si>
  <si>
    <t>6.1.111</t>
  </si>
  <si>
    <t>6.1.112</t>
  </si>
  <si>
    <t>6.1.113</t>
  </si>
  <si>
    <t>6.1.114</t>
  </si>
  <si>
    <t>6.1.115</t>
  </si>
  <si>
    <t>6.1.116</t>
  </si>
  <si>
    <t>Лаборантская физики</t>
  </si>
  <si>
    <t>6.1.117</t>
  </si>
  <si>
    <t>6.1.118</t>
  </si>
  <si>
    <t>6.1.119</t>
  </si>
  <si>
    <t>Стол верстак передвижной 1200х600х850 мм</t>
  </si>
  <si>
    <t>6.1.120</t>
  </si>
  <si>
    <t>6.1.121</t>
  </si>
  <si>
    <t>Стол лабораторный физический 1950х750х750 мм</t>
  </si>
  <si>
    <t>6.1.122</t>
  </si>
  <si>
    <t>6.1.123</t>
  </si>
  <si>
    <t>6.1.124</t>
  </si>
  <si>
    <t>6.1.125</t>
  </si>
  <si>
    <t>ТЦ_
27.11.50.91_91_9102264111_08.0
4.2021_01</t>
  </si>
  <si>
    <t>Шкаф для зарядки аккумуляторов</t>
  </si>
  <si>
    <t>Кабинет лаборатория физики</t>
  </si>
  <si>
    <t>6.1.126</t>
  </si>
  <si>
    <t>6.1.127</t>
  </si>
  <si>
    <t>6.1.128</t>
  </si>
  <si>
    <t>6.1.129</t>
  </si>
  <si>
    <t>Стол ученический с регулируемой высотой 1200х600х750 мм</t>
  </si>
  <si>
    <t>6.1.130</t>
  </si>
  <si>
    <t>6.1.131</t>
  </si>
  <si>
    <t>6.1.132</t>
  </si>
  <si>
    <t>6.1.133</t>
  </si>
  <si>
    <t>6.1.134</t>
  </si>
  <si>
    <t>6.1.135</t>
  </si>
  <si>
    <t>6.1.136</t>
  </si>
  <si>
    <t>Установка решеток жалюзийных площадью в свету: до 6,5 м2 (прим)</t>
  </si>
  <si>
    <t>6.1.137</t>
  </si>
  <si>
    <t>Кабинет истории, географии</t>
  </si>
  <si>
    <t>6.1.138</t>
  </si>
  <si>
    <t>6.1.139</t>
  </si>
  <si>
    <t>6.1.140</t>
  </si>
  <si>
    <t>6.1.141</t>
  </si>
  <si>
    <t>6.1.142</t>
  </si>
  <si>
    <t>6.1.143</t>
  </si>
  <si>
    <t>6.1.144</t>
  </si>
  <si>
    <t>6.1.145</t>
  </si>
  <si>
    <t>6.1.146</t>
  </si>
  <si>
    <t>6.1.147</t>
  </si>
  <si>
    <t>6.1.148</t>
  </si>
  <si>
    <t>Кабинет информатики</t>
  </si>
  <si>
    <t>6.1.149</t>
  </si>
  <si>
    <t>6.1.150</t>
  </si>
  <si>
    <t>6.1.151</t>
  </si>
  <si>
    <t>Стол компьютерный 1000х700х850 мм</t>
  </si>
  <si>
    <t>6.1.152</t>
  </si>
  <si>
    <t>6.1.153</t>
  </si>
  <si>
    <t>6.1.154</t>
  </si>
  <si>
    <t>6.1.155</t>
  </si>
  <si>
    <t>Стол ученический одноместный с регулируемой высотой 750х600х760 мм</t>
  </si>
  <si>
    <t>6.1.156</t>
  </si>
  <si>
    <t>6.1.157</t>
  </si>
  <si>
    <t>ТЦ_27.90.70.61_91_9102264111_
23.03.2021_01</t>
  </si>
  <si>
    <t>Принтер лазерный</t>
  </si>
  <si>
    <t>6.1.158</t>
  </si>
  <si>
    <t>6.1.159</t>
  </si>
  <si>
    <t>6.1.160</t>
  </si>
  <si>
    <t>6.1.161</t>
  </si>
  <si>
    <t>6.1.162</t>
  </si>
  <si>
    <t>Учебный кабинет</t>
  </si>
  <si>
    <t>6.1.163</t>
  </si>
  <si>
    <t>6.1.164</t>
  </si>
  <si>
    <t>6.1.165</t>
  </si>
  <si>
    <t>6.1.166</t>
  </si>
  <si>
    <t>6.1.167</t>
  </si>
  <si>
    <t>6.1.168</t>
  </si>
  <si>
    <t>6.1.169</t>
  </si>
  <si>
    <t>6.1.170</t>
  </si>
  <si>
    <t>6.1.171</t>
  </si>
  <si>
    <t>6.1.172</t>
  </si>
  <si>
    <t>6.1.173</t>
  </si>
  <si>
    <t>Кабинет черчения</t>
  </si>
  <si>
    <t>6.1.174</t>
  </si>
  <si>
    <t>6.1.175</t>
  </si>
  <si>
    <t>6.1.176</t>
  </si>
  <si>
    <t>Стол ученический черчения и рисования 850х500х750 мм</t>
  </si>
  <si>
    <t>6.1.177</t>
  </si>
  <si>
    <t>6.1.178</t>
  </si>
  <si>
    <t>6.1.179</t>
  </si>
  <si>
    <t>6.1.180</t>
  </si>
  <si>
    <t>ТЦ_16.23.19.11_91_9102264111_
08.04.2021_01</t>
  </si>
  <si>
    <t>Светостол АО 1200х855х800-1150 мм</t>
  </si>
  <si>
    <t>6.1.181</t>
  </si>
  <si>
    <t>6.1.182</t>
  </si>
  <si>
    <t>6.1.183</t>
  </si>
  <si>
    <t>6.1.184</t>
  </si>
  <si>
    <t>6.1.185</t>
  </si>
  <si>
    <t>6.1.186</t>
  </si>
  <si>
    <t>6.1.187</t>
  </si>
  <si>
    <t>6.1.188</t>
  </si>
  <si>
    <t>6.1.189</t>
  </si>
  <si>
    <t>6.1.190</t>
  </si>
  <si>
    <t>6.1.191</t>
  </si>
  <si>
    <t>6.1.192</t>
  </si>
  <si>
    <t>6.1.193</t>
  </si>
  <si>
    <t>6.1.194</t>
  </si>
  <si>
    <t>6.1.195</t>
  </si>
  <si>
    <t>6.1.196</t>
  </si>
  <si>
    <t>6.1.197</t>
  </si>
  <si>
    <t>6.1.198</t>
  </si>
  <si>
    <t>6.1.199</t>
  </si>
  <si>
    <t>Кабинет педагога-психолога</t>
  </si>
  <si>
    <t>6.1.200</t>
  </si>
  <si>
    <t>Стол канцелярский компьютерный 1800х700х750 мм</t>
  </si>
  <si>
    <t>6.1.201</t>
  </si>
  <si>
    <t>6.1.202</t>
  </si>
  <si>
    <t>6.1.203</t>
  </si>
  <si>
    <t>6.1.204</t>
  </si>
  <si>
    <t>Шкаф канцелярский900х400х1850 мм</t>
  </si>
  <si>
    <t>6.1.205</t>
  </si>
  <si>
    <t>6.1.206</t>
  </si>
  <si>
    <t>Тумба под телевизор 1100х600х600 мм</t>
  </si>
  <si>
    <t>6.1.207</t>
  </si>
  <si>
    <t>6.1.208</t>
  </si>
  <si>
    <t>Кабинет учителя-логопеда</t>
  </si>
  <si>
    <t>6.1.209</t>
  </si>
  <si>
    <t>6.1.210</t>
  </si>
  <si>
    <t>6.1.211</t>
  </si>
  <si>
    <t>Стол ученический 2800х800х650 мм</t>
  </si>
  <si>
    <t>6.1.212</t>
  </si>
  <si>
    <t>6.1.213</t>
  </si>
  <si>
    <t>Зеркало настенное 1300х600 мм</t>
  </si>
  <si>
    <t>6.1.214</t>
  </si>
  <si>
    <t>6.1.215</t>
  </si>
  <si>
    <t>6.1.216</t>
  </si>
  <si>
    <t>6.1.217</t>
  </si>
  <si>
    <t>6.1.218</t>
  </si>
  <si>
    <t>6.1.219</t>
  </si>
  <si>
    <t>Учебные кабинеты</t>
  </si>
  <si>
    <t>6.1.220</t>
  </si>
  <si>
    <t>6.1.221</t>
  </si>
  <si>
    <t>6.1.222</t>
  </si>
  <si>
    <t>6.1.223</t>
  </si>
  <si>
    <t>6.1.224</t>
  </si>
  <si>
    <t>6.1.225</t>
  </si>
  <si>
    <t>6.1.226</t>
  </si>
  <si>
    <t>6.1.227</t>
  </si>
  <si>
    <t>6.1.228</t>
  </si>
  <si>
    <t>6.1.229</t>
  </si>
  <si>
    <t>6.1.230</t>
  </si>
  <si>
    <t>217.1</t>
  </si>
  <si>
    <t>6.1.231</t>
  </si>
  <si>
    <t>6.1.232</t>
  </si>
  <si>
    <t>6.1.233</t>
  </si>
  <si>
    <t>6.1.234</t>
  </si>
  <si>
    <t>6.1.235</t>
  </si>
  <si>
    <t>6.1.236</t>
  </si>
  <si>
    <t>6.1.237</t>
  </si>
  <si>
    <t>6.1.238</t>
  </si>
  <si>
    <t>6.1.239</t>
  </si>
  <si>
    <t>6.1.240</t>
  </si>
  <si>
    <t>6.1.241</t>
  </si>
  <si>
    <t>6.1.242</t>
  </si>
  <si>
    <t>6.1.243</t>
  </si>
  <si>
    <t>6.1.244</t>
  </si>
  <si>
    <t>Лингафонные кабинеты</t>
  </si>
  <si>
    <t>6.1.245</t>
  </si>
  <si>
    <t>6.1.246</t>
  </si>
  <si>
    <t>6.1.247</t>
  </si>
  <si>
    <t>Специальный стол с пультом управления классом 1050х600х800 мм</t>
  </si>
  <si>
    <t>6.1.248</t>
  </si>
  <si>
    <t>6.1.249</t>
  </si>
  <si>
    <t>6.1.250</t>
  </si>
  <si>
    <t>6.1.251</t>
  </si>
  <si>
    <t>Индивидуальная ученическая кабинка 750х600х1100 мм</t>
  </si>
  <si>
    <t>6.1.252</t>
  </si>
  <si>
    <t>Установка решеток жалюзийных площадью в свету: до 6,5 м2</t>
  </si>
  <si>
    <t>6.1.253</t>
  </si>
  <si>
    <t>6.1.254</t>
  </si>
  <si>
    <t>6.1.255</t>
  </si>
  <si>
    <t>Гардеробная</t>
  </si>
  <si>
    <t>6.1.256</t>
  </si>
  <si>
    <t>Вешалка гардеробная напольная двухсторонняя 2000х600х1800 мм</t>
  </si>
  <si>
    <t>6.1.257</t>
  </si>
  <si>
    <t>ТЦ_25.11.23.15_23_2311282915_
17.12.2020_01</t>
  </si>
  <si>
    <t>Скамейка гимнастическая 2500х250х300 мм</t>
  </si>
  <si>
    <t>Помещение охраны</t>
  </si>
  <si>
    <t>6.1.258</t>
  </si>
  <si>
    <t>Стол компьютерный 1500х700х750 мм</t>
  </si>
  <si>
    <t>6.1.259</t>
  </si>
  <si>
    <t>Кабинет директора</t>
  </si>
  <si>
    <t>6.1.260</t>
  </si>
  <si>
    <t>Тумба приставная 900х600х750 мм</t>
  </si>
  <si>
    <t>6.1.261</t>
  </si>
  <si>
    <t>6.1.262</t>
  </si>
  <si>
    <t>6.1.263</t>
  </si>
  <si>
    <t>Стол для заседаний на 9 человек 2800х800х750 мм</t>
  </si>
  <si>
    <t>6.1.264</t>
  </si>
  <si>
    <t>6.1.265</t>
  </si>
  <si>
    <t>6.1.266</t>
  </si>
  <si>
    <t>6.1.267</t>
  </si>
  <si>
    <t>Кабинет завуча</t>
  </si>
  <si>
    <t>6.1.268</t>
  </si>
  <si>
    <t>6.1.269</t>
  </si>
  <si>
    <t>6.1.270</t>
  </si>
  <si>
    <t>Стол канцелярский 1200х600х850 мм</t>
  </si>
  <si>
    <t>6.1.271</t>
  </si>
  <si>
    <t>6.1.272</t>
  </si>
  <si>
    <t>6.1.273</t>
  </si>
  <si>
    <t>Помещение педагогического состава (учительская)</t>
  </si>
  <si>
    <t>6.1.274</t>
  </si>
  <si>
    <t>Кухонная мебель 2200х650х900 мм</t>
  </si>
  <si>
    <t>6.1.275</t>
  </si>
  <si>
    <t>Микроволновая печь</t>
  </si>
  <si>
    <t>6.1.276</t>
  </si>
  <si>
    <t>Кофеварка двухпостная</t>
  </si>
  <si>
    <t>6.1.277</t>
  </si>
  <si>
    <t>6.1.278</t>
  </si>
  <si>
    <t>Столик журнальный 800х500х550 мм</t>
  </si>
  <si>
    <t>6.1.279</t>
  </si>
  <si>
    <t>Диван угловой</t>
  </si>
  <si>
    <t>6.1.280</t>
  </si>
  <si>
    <t>6.1.281</t>
  </si>
  <si>
    <t>6.1.282</t>
  </si>
  <si>
    <t>Стол на ножках</t>
  </si>
  <si>
    <t>6.1.283</t>
  </si>
  <si>
    <t>6.1.284</t>
  </si>
  <si>
    <t>Комбинированная горизонтальная мобильная доска 1500х700х2000 мм</t>
  </si>
  <si>
    <t>6.1.285</t>
  </si>
  <si>
    <t>Шкаф платяной 1200х600х1700 мм</t>
  </si>
  <si>
    <t>6.1.286</t>
  </si>
  <si>
    <t>6.1.287</t>
  </si>
  <si>
    <t>Инструментальная</t>
  </si>
  <si>
    <t>6.1.288</t>
  </si>
  <si>
    <t>Стол под муфельную печь 800х800х850 мм</t>
  </si>
  <si>
    <t>6.1.289</t>
  </si>
  <si>
    <t>6.1.290</t>
  </si>
  <si>
    <t>Стол для преподавателя компьютерный 1500x700x750 мм</t>
  </si>
  <si>
    <t>6.1.291</t>
  </si>
  <si>
    <t>6.1.292</t>
  </si>
  <si>
    <t>Стеллаж инструментальный сварной, 4полки, нерж.сталь1200x500x1800 мм</t>
  </si>
  <si>
    <t>6.1.293</t>
  </si>
  <si>
    <t>6.1.294</t>
  </si>
  <si>
    <t>ТЕРм37-01-014-03</t>
  </si>
  <si>
    <t>Монтаж оборудования в помещении, масса оборудования: 0,1 т</t>
  </si>
  <si>
    <t>6.1.295</t>
  </si>
  <si>
    <t>ТЦ_28.41.22.91_91_9102264111_
08.04.2021_01</t>
  </si>
  <si>
    <t>Станок отрезной с ножовочной пилой 8725</t>
  </si>
  <si>
    <t>6.1.296</t>
  </si>
  <si>
    <t>279.2</t>
  </si>
  <si>
    <t>Станок фуговально-распиловочный 980х470х1120 мм</t>
  </si>
  <si>
    <t>6.1.297</t>
  </si>
  <si>
    <t>6.1.298</t>
  </si>
  <si>
    <t>Шкаф инструментальный 900x500x1900 TC 1995-121215</t>
  </si>
  <si>
    <t>6.1.299</t>
  </si>
  <si>
    <t>Верстак комбинированный ВК-1 100х500 мм с табуретом</t>
  </si>
  <si>
    <t>Мастерская комбинированная по обработке металла, древесины</t>
  </si>
  <si>
    <t>6.1.300</t>
  </si>
  <si>
    <t>6.1.301</t>
  </si>
  <si>
    <t>6.1.302</t>
  </si>
  <si>
    <t>6.1.303</t>
  </si>
  <si>
    <t>Станок поперечно-строгальный</t>
  </si>
  <si>
    <t>6.1.304</t>
  </si>
  <si>
    <t>Станок токарный по дереву 1250х575х550 мм</t>
  </si>
  <si>
    <t>6.1.305</t>
  </si>
  <si>
    <t>Токарный станок 1100х470х1050 мм</t>
  </si>
  <si>
    <t>6.1.306</t>
  </si>
  <si>
    <t>Станок сверлильный настольный СВНШ-2</t>
  </si>
  <si>
    <t>6.1.307</t>
  </si>
  <si>
    <t>Станок наждачно-обдирочный</t>
  </si>
  <si>
    <t>6.1.308</t>
  </si>
  <si>
    <t>285.6</t>
  </si>
  <si>
    <t>6.1.309</t>
  </si>
  <si>
    <t>Подставка под настольное оборудование 930х600х840 мм</t>
  </si>
  <si>
    <t>6.1.310</t>
  </si>
  <si>
    <t>Плита разметочная 300х300х150 мм</t>
  </si>
  <si>
    <t>6.1.311</t>
  </si>
  <si>
    <t>Наковальня</t>
  </si>
  <si>
    <t>6.1.312</t>
  </si>
  <si>
    <t>6.1.313</t>
  </si>
  <si>
    <t>6.1.314</t>
  </si>
  <si>
    <t>6.1.315</t>
  </si>
  <si>
    <t>6.1.316</t>
  </si>
  <si>
    <t>6.1.317</t>
  </si>
  <si>
    <t>ТЦ_16.23.19.11_23_2311</t>
  </si>
  <si>
    <t>Дер. черенок 0550,h750</t>
  </si>
  <si>
    <t>Кабинет домоводства, кулинарии</t>
  </si>
  <si>
    <t>6.1.318</t>
  </si>
  <si>
    <t>Витрина для холодных закусок, 1500x720(1371)x1342 ПВВ(Н)-70ПМ-01-НШ</t>
  </si>
  <si>
    <t>6.1.319</t>
  </si>
  <si>
    <t>Трильяж</t>
  </si>
  <si>
    <t>6.1.320</t>
  </si>
  <si>
    <t>Шкаф кухонный 1100х600х2000 мм</t>
  </si>
  <si>
    <t>6.1.321</t>
  </si>
  <si>
    <t>Тумба кухонная 1200х650х900 мм</t>
  </si>
  <si>
    <t>6.1.322</t>
  </si>
  <si>
    <t>Табурет 300х700 мм</t>
  </si>
  <si>
    <t>6.1.323</t>
  </si>
  <si>
    <t>ТЦ_25.99.11.18_23_2311282915_
17.12.2020_01</t>
  </si>
  <si>
    <t>Мойка кухонная</t>
  </si>
  <si>
    <t>6.1.324</t>
  </si>
  <si>
    <t>ТЦ_27.51.28.62_23_2311282915_
17.12.2020_01</t>
  </si>
  <si>
    <t>Плитка электрическая настольная 2 конфорки 500х300х80 мм</t>
  </si>
  <si>
    <t>6.1.325</t>
  </si>
  <si>
    <t>Холодильный шкаф однокамерн. Polair CM-105Ѕ 0..+6, б97хбб5х2028мм</t>
  </si>
  <si>
    <t>6.1.326</t>
  </si>
  <si>
    <t>Шкаф платяной 1200х600х2000 мм</t>
  </si>
  <si>
    <t>6.1.327</t>
  </si>
  <si>
    <t>Стол универсальный для кройки и сервировки 900х900х750 мм</t>
  </si>
  <si>
    <t>6.1.328</t>
  </si>
  <si>
    <t>Ученический стол для швейной машины 1050х600х750 мм</t>
  </si>
  <si>
    <t>6.1.329</t>
  </si>
  <si>
    <t>6.1.330</t>
  </si>
  <si>
    <t>6.1.331</t>
  </si>
  <si>
    <t>6.1.332</t>
  </si>
  <si>
    <t>Стол двухместный с откидной доской 1200х450+250х750 мм</t>
  </si>
  <si>
    <t>6.1.333</t>
  </si>
  <si>
    <t>6.1.334</t>
  </si>
  <si>
    <t>Стеллаж односторонний (библиотечный) 1050х250х1800 мм</t>
  </si>
  <si>
    <t>6.1.335</t>
  </si>
  <si>
    <t>Стеллаж двухсторонний (библиотечный) 1050х450х1800 мм</t>
  </si>
  <si>
    <t>6.1.336</t>
  </si>
  <si>
    <t>Стол (библиотечный) 900х700х750 мм</t>
  </si>
  <si>
    <t>6.1.337</t>
  </si>
  <si>
    <t>6.1.338</t>
  </si>
  <si>
    <t>6.1.339</t>
  </si>
  <si>
    <t>Шкаф картотечный 1030х420х1230 мм</t>
  </si>
  <si>
    <t>6.1.340</t>
  </si>
  <si>
    <t>Стойка деревянная 4000х400х1400 мм</t>
  </si>
  <si>
    <t>6.1.341</t>
  </si>
  <si>
    <t>ТЦ_28.22.18.07_23_2311282915_
17.12.2020_01</t>
  </si>
  <si>
    <t>Тележка для перевозки книг 450х450х600 мм</t>
  </si>
  <si>
    <t>6.1.342</t>
  </si>
  <si>
    <t>Стол компьютерный 1200х700х750 мм</t>
  </si>
  <si>
    <t>6.1.343</t>
  </si>
  <si>
    <t>Стол ученический двухместный 1200х700х760 мм</t>
  </si>
  <si>
    <t>6.1.344</t>
  </si>
  <si>
    <t>Помещение холодильной камеры</t>
  </si>
  <si>
    <t>6.1.345</t>
  </si>
  <si>
    <t>ТЕРм37-01-002-04</t>
  </si>
  <si>
    <t>Монтаж оборудования без механизмов в помещении, масса оборудования: 0,5 т</t>
  </si>
  <si>
    <t>6.1.346</t>
  </si>
  <si>
    <t>Холодильная камера 15,00 мз 2955х2370х2260 мм</t>
  </si>
  <si>
    <t>6.1.347</t>
  </si>
  <si>
    <t>6.1.348</t>
  </si>
  <si>
    <t>Стеллаж инструментальный сварной, 4полки, нерж.сталь1600х500х1800 мм</t>
  </si>
  <si>
    <t>6.1.349</t>
  </si>
  <si>
    <t>Стеллаж металлический 1500х800х2000 мм</t>
  </si>
  <si>
    <t>6.1.350</t>
  </si>
  <si>
    <t>Стеллаж металлический 1000х800х2000 мм</t>
  </si>
  <si>
    <t>6.1.351</t>
  </si>
  <si>
    <t>Подтоварник 1000х800х280 мм</t>
  </si>
  <si>
    <t>6.1.352</t>
  </si>
  <si>
    <t>Тележка грузовая, платформа нерж.сталь 1000х700 мм</t>
  </si>
  <si>
    <t>6.1.353</t>
  </si>
  <si>
    <t>6.1.354</t>
  </si>
  <si>
    <t>6.1.355</t>
  </si>
  <si>
    <t>Овощной цех</t>
  </si>
  <si>
    <t>6.1.356</t>
  </si>
  <si>
    <t>Рукомойник навесной управлени коленом, нерж. сталь 400х295 мм</t>
  </si>
  <si>
    <t>6.1.357</t>
  </si>
  <si>
    <t>Стол производственный островн. с полкой, нерж. сталь 1000х600х850 мм</t>
  </si>
  <si>
    <t>6.1.358</t>
  </si>
  <si>
    <t>ТЕР17-01-001-02</t>
  </si>
  <si>
    <t>Установка ванн купальных: прямых стальных</t>
  </si>
  <si>
    <t>6.1.359</t>
  </si>
  <si>
    <t>18.2.02.01-0011</t>
  </si>
  <si>
    <t>Ванна моечная двухсекционная, размером 1000х500х860 мм</t>
  </si>
  <si>
    <t>6.1.360</t>
  </si>
  <si>
    <t>ТЕРм28-07-008-04</t>
  </si>
  <si>
    <t>Картофелечистка, производительность 800 кг/ч</t>
  </si>
  <si>
    <t>6.1.361</t>
  </si>
  <si>
    <t>Машина картофелеочистительная МКК-150-01 475х680х1065 мм</t>
  </si>
  <si>
    <t>6.1.362</t>
  </si>
  <si>
    <t>Стол производственный пристенный с рамкой, нерж.сталь 1400х700х850 мм</t>
  </si>
  <si>
    <t>6.1.363</t>
  </si>
  <si>
    <t>ТЕРм28-07-024-01</t>
  </si>
  <si>
    <t>Машина для резки овощей и фруктов, производительность 5 т/ч</t>
  </si>
  <si>
    <t>6.1.364</t>
  </si>
  <si>
    <t>Овощерезка 220х610х520 мм</t>
  </si>
  <si>
    <t>6.1.365</t>
  </si>
  <si>
    <t>Стол с ванной моечной двухсекционный 1500х700х850 мм</t>
  </si>
  <si>
    <t>6.1.366</t>
  </si>
  <si>
    <t>Холодильный шкаф однокамерн. Объемом 600л, 700x690x2050, ШХ-0,5, t -
5...+5°C</t>
  </si>
  <si>
    <t>6.1.367</t>
  </si>
  <si>
    <t>Стол производственный пристенный 1200х600х850 мм</t>
  </si>
  <si>
    <t>6.1.368</t>
  </si>
  <si>
    <t>Посудомоечная машина куполь типа МПК-700К-01 купольная, 700 тарелок/час, 2 программы мойки, 1 дозатор (ополаскивающий), насос мойки 725x830x1490(1920</t>
  </si>
  <si>
    <t>6.1.369</t>
  </si>
  <si>
    <t>ТЦ_23.70.12.19_23_2311282915_
17.12.2020_01</t>
  </si>
  <si>
    <t>Зонт вытяжной пристенный 900х900х400 мм</t>
  </si>
  <si>
    <t>6.1.370</t>
  </si>
  <si>
    <t>Стол с ванной моечной односекционный сварной 1500x700x850 мм</t>
  </si>
  <si>
    <t>6.1.371</t>
  </si>
  <si>
    <t>Стол пристенный для сбора отходов 900х600х850 мм</t>
  </si>
  <si>
    <t>6.1.372</t>
  </si>
  <si>
    <t>6.1.373</t>
  </si>
  <si>
    <t>345.1</t>
  </si>
  <si>
    <t>18.2.02.01-0014</t>
  </si>
  <si>
    <t>Ванна моечная трехсекционная, размером 1500х500х860 мм</t>
  </si>
  <si>
    <t>6.1.374</t>
  </si>
  <si>
    <t>Полка для сушки посуды двухярусная, навесная 1000х300х50 мм</t>
  </si>
  <si>
    <t>6.1.375</t>
  </si>
  <si>
    <t>Полка для сушки посуды двухярусная, навесная 900х300х500 мм</t>
  </si>
  <si>
    <t>6.1.376</t>
  </si>
  <si>
    <t>6.1.377</t>
  </si>
  <si>
    <t>Весы электронные, предел 300кг 870х670х700 мм</t>
  </si>
  <si>
    <t>6.1.378</t>
  </si>
  <si>
    <t>Стеллаж, 4 полки, нерж. сталь 1200х600х1800 мм</t>
  </si>
  <si>
    <t>6.1.379</t>
  </si>
  <si>
    <t>6.1.380</t>
  </si>
  <si>
    <t>351.1</t>
  </si>
  <si>
    <t>Ванна моечная сварная двухсекционная,1400х700х850 мм</t>
  </si>
  <si>
    <t>6.1.381</t>
  </si>
  <si>
    <t>6.1.382</t>
  </si>
  <si>
    <t>Стол производ., каркас с рамкой, с бортом, нерж. сталь 1600х700х850 мм</t>
  </si>
  <si>
    <t>Помещение хранения пищевых отходов</t>
  </si>
  <si>
    <t>6.1.383</t>
  </si>
  <si>
    <t>Ларь морозильный обеъмом 3б7 литров, 1260х630х900 мм</t>
  </si>
  <si>
    <t>6.1.384</t>
  </si>
  <si>
    <t>Тележка грузовая, платформ. нерж.сталь 800х600 мм</t>
  </si>
  <si>
    <t>6.1.385</t>
  </si>
  <si>
    <t>Ларь для белья 900х600х900 мм</t>
  </si>
  <si>
    <t>6.1.386</t>
  </si>
  <si>
    <t>Шкаф для одежды 1000х500х2000 мм</t>
  </si>
  <si>
    <t>6.1.387</t>
  </si>
  <si>
    <t>Прямоугольная  банкетка для пианиста YAMAHA BC-
108DR</t>
  </si>
  <si>
    <t>6.1.388</t>
  </si>
  <si>
    <t>6.1.389</t>
  </si>
  <si>
    <t>18.2.02.01-0013</t>
  </si>
  <si>
    <t>Ванна моечная односекционная удлиненная ВСМ-1/530/1010, размером 1010х630х870 мм</t>
  </si>
  <si>
    <t>6.1.390</t>
  </si>
  <si>
    <t>Стеллаж производственный, 4полки, нерж.сталь 1000х600х1800 мм</t>
  </si>
  <si>
    <t>6.1.391</t>
  </si>
  <si>
    <t>Поддон моечный односекционный нерж. сталь 700х700х350 мм</t>
  </si>
  <si>
    <t>6.1.392</t>
  </si>
  <si>
    <t>6.1.393</t>
  </si>
  <si>
    <t>Одноведерная уборочная тележка нерж. сталь 510х430х920 мм</t>
  </si>
  <si>
    <t>6.1.394</t>
  </si>
  <si>
    <t>6.1.395</t>
  </si>
  <si>
    <t>6.1.396</t>
  </si>
  <si>
    <t>365.1</t>
  </si>
  <si>
    <t>Ванна моечная односекционная цельнотянутая 700х700х850 мм</t>
  </si>
  <si>
    <t>6.1.397</t>
  </si>
  <si>
    <t>365.2</t>
  </si>
  <si>
    <t>6.1.398</t>
  </si>
  <si>
    <t>Стол холодильный 2-х дверный 1430x700x900 СХС70- 011</t>
  </si>
  <si>
    <t>6.1.399</t>
  </si>
  <si>
    <t>Мясорубка настольная МИМЗОО (б80х400х441мм, З00кг/ч, 1,90кВт, 380B, масса
47кг</t>
  </si>
  <si>
    <t>6.1.400</t>
  </si>
  <si>
    <t xml:space="preserve">Мясорубка ТМ-32М (5б0х4б0х4З0мм, 200кг/ч, 1,55кВт, 220B)
</t>
  </si>
  <si>
    <t>6.1.401</t>
  </si>
  <si>
    <t>Колода разрубочная 450х450х850 мм</t>
  </si>
  <si>
    <t>6.1.402</t>
  </si>
  <si>
    <t>Полка кухонная настенная, двухярусная, 1200х300х300 мм</t>
  </si>
  <si>
    <t>6.1.403</t>
  </si>
  <si>
    <t>6.1.404</t>
  </si>
  <si>
    <t>Стол производственный пристен с рамкой, нерж.сталь 1100х700х850 мм</t>
  </si>
  <si>
    <t>6.1.405</t>
  </si>
  <si>
    <t>Полка кухонная настенная, двухярусная, 1100х300х300 мм</t>
  </si>
  <si>
    <t>6.1.406</t>
  </si>
  <si>
    <t>6.1.407</t>
  </si>
  <si>
    <t>6.1.408</t>
  </si>
  <si>
    <t>6.1.409</t>
  </si>
  <si>
    <t>6.1.410</t>
  </si>
  <si>
    <t>Стол производственный с раздвижными дверками, нерж.сталь 1200х600х850 мм</t>
  </si>
  <si>
    <t>6.1.411</t>
  </si>
  <si>
    <t>Машина для нарезки гастрономии</t>
  </si>
  <si>
    <t>6.1.412</t>
  </si>
  <si>
    <t>Стол с ванной моечной односекционный 300 мм, нерж.сталь 1400х600х850 мм</t>
  </si>
  <si>
    <t>6.1.413</t>
  </si>
  <si>
    <t>Кухня</t>
  </si>
  <si>
    <t>6.1.414</t>
  </si>
  <si>
    <t>6.1.415</t>
  </si>
  <si>
    <t>6.1.416</t>
  </si>
  <si>
    <t>382.1</t>
  </si>
  <si>
    <t>6.1.417</t>
  </si>
  <si>
    <t>Электокипятильник непрерывное действия 250х250х360 мм</t>
  </si>
  <si>
    <t>6.1.418</t>
  </si>
  <si>
    <t>Стол производственный пристенный 1000х600х850 мм</t>
  </si>
  <si>
    <t>6.1.419</t>
  </si>
  <si>
    <t>6.1.420</t>
  </si>
  <si>
    <t>Стол производственный с раздвижными дверками 1700х700х850 мм</t>
  </si>
  <si>
    <t>6.1.421</t>
  </si>
  <si>
    <t>Стол производственный с раздвижными дверками 1500х700х850 мм</t>
  </si>
  <si>
    <t>6.1.422</t>
  </si>
  <si>
    <t>Хлеборезка полуавтоматическая 600х580х600 мм</t>
  </si>
  <si>
    <t>6.1.423</t>
  </si>
  <si>
    <t>Полка кухонная настенная для хлеба, 1000х400х500 мм</t>
  </si>
  <si>
    <t>6.1.424</t>
  </si>
  <si>
    <t>Сковорода электрическая СЭП0,25 (емкость 35л,
98Ѕх850(900)х820(840)мм, 6
кВт)</t>
  </si>
  <si>
    <t>6.1.425</t>
  </si>
  <si>
    <t>391</t>
  </si>
  <si>
    <t>Нейтральный элемент, 400х900х290 мм  LXN9-4</t>
  </si>
  <si>
    <t>6.1.426</t>
  </si>
  <si>
    <t>392</t>
  </si>
  <si>
    <t>6.1.427</t>
  </si>
  <si>
    <t>392.1</t>
  </si>
  <si>
    <t>ТЦ_28.93.15.63_91_9102264111_
23.03.2021_01</t>
  </si>
  <si>
    <t xml:space="preserve">Котел,цельнотянутая емкость объемом 160л КПЭМ160/9 Т </t>
  </si>
  <si>
    <t>6.1.428</t>
  </si>
  <si>
    <t>393</t>
  </si>
  <si>
    <t>6.1.429</t>
  </si>
  <si>
    <t>394</t>
  </si>
  <si>
    <t>ТЦ_104.0.00.00_91_9102264111_23.03.2021_01</t>
  </si>
  <si>
    <t>Универсаьная кухонная машина 920x590x1270 УKMПK</t>
  </si>
  <si>
    <t>6.1.430</t>
  </si>
  <si>
    <t>395</t>
  </si>
  <si>
    <t>Зонт вытяжной пристенный с лабиринтным 1000х1100х400 мм</t>
  </si>
  <si>
    <t>6.1.431</t>
  </si>
  <si>
    <t>396</t>
  </si>
  <si>
    <t>Зонт вентиляционный 1250х1100х450 мм</t>
  </si>
  <si>
    <t>6.1.432</t>
  </si>
  <si>
    <t>397</t>
  </si>
  <si>
    <t>6.1.433</t>
  </si>
  <si>
    <t>397.1</t>
  </si>
  <si>
    <t>ТЦ_27.51.28.62_91_9102264111_
23.03.2021_01</t>
  </si>
  <si>
    <t xml:space="preserve">Плита пром. эл.,6-ти конфорочная с жарочным шкафом  1475x895x860
ЭП-бЖШ </t>
  </si>
  <si>
    <t>6.1.434</t>
  </si>
  <si>
    <t>398</t>
  </si>
  <si>
    <t>6.1.435</t>
  </si>
  <si>
    <t>398.1</t>
  </si>
  <si>
    <t>6.1.436</t>
  </si>
  <si>
    <t>399</t>
  </si>
  <si>
    <t>6.1.437</t>
  </si>
  <si>
    <t>400</t>
  </si>
  <si>
    <t>Пароконвектор</t>
  </si>
  <si>
    <t>6.1.438</t>
  </si>
  <si>
    <t>401</t>
  </si>
  <si>
    <t>ТЦ_25.21.13.18_91_9102264111_
08.04.2021_01</t>
  </si>
  <si>
    <t>Подставка под пароконвектор</t>
  </si>
  <si>
    <t>6.1.439</t>
  </si>
  <si>
    <t>402</t>
  </si>
  <si>
    <t>Вспомогательный элемент, для выдачи столовых приборов 840х750х170' мм ПСП-70КМ</t>
  </si>
  <si>
    <t>6.1.440</t>
  </si>
  <si>
    <t>403</t>
  </si>
  <si>
    <t>6.1.441</t>
  </si>
  <si>
    <t>404</t>
  </si>
  <si>
    <t>Нейтральный элемент, 600х750х880 мм</t>
  </si>
  <si>
    <t>6.1.442</t>
  </si>
  <si>
    <t>405</t>
  </si>
  <si>
    <t>Подогреваемые элементна под вторые блюда 1120x705(1030)x1482 ПМЭС70КМ-60</t>
  </si>
  <si>
    <t>6.1.443</t>
  </si>
  <si>
    <t>406</t>
  </si>
  <si>
    <t>6.1.444</t>
  </si>
  <si>
    <t>407</t>
  </si>
  <si>
    <t>Тележка на 3 гастроемкости 1245х660х850 мм</t>
  </si>
  <si>
    <t>6.1.445</t>
  </si>
  <si>
    <t>408</t>
  </si>
  <si>
    <t>Стол обеденный школьный 1800х600х700 1245х660х850 мм</t>
  </si>
  <si>
    <t>6.1.446</t>
  </si>
  <si>
    <t>409</t>
  </si>
  <si>
    <t>Табурет школьный 320х320х420 мм</t>
  </si>
  <si>
    <t>6.1.447</t>
  </si>
  <si>
    <t>410</t>
  </si>
  <si>
    <t>Тележка для сбора подносов, 1400х600х1800 мм</t>
  </si>
  <si>
    <t>6.1.448</t>
  </si>
  <si>
    <t>411</t>
  </si>
  <si>
    <t>Стеллаж, 4 полки, нерж.сталь 1400х600х1800 мм</t>
  </si>
  <si>
    <t>6.1.449</t>
  </si>
  <si>
    <t>412</t>
  </si>
  <si>
    <t>Тележка официантская, сервировочная двухуровневая 750х600х850 мм</t>
  </si>
  <si>
    <t>6.1.450</t>
  </si>
  <si>
    <t>413</t>
  </si>
  <si>
    <t>Артистическая уборная</t>
  </si>
  <si>
    <t>6.1.451</t>
  </si>
  <si>
    <t>414</t>
  </si>
  <si>
    <t>6.1.452</t>
  </si>
  <si>
    <t>415</t>
  </si>
  <si>
    <t>6.1.453</t>
  </si>
  <si>
    <t>416</t>
  </si>
  <si>
    <t>Столик журнальный 900х500х550 мм</t>
  </si>
  <si>
    <t>6.1.454</t>
  </si>
  <si>
    <t>417</t>
  </si>
  <si>
    <t>Гримерный столик 3 персоны 2500х500х1550 мм</t>
  </si>
  <si>
    <t>6.1.455</t>
  </si>
  <si>
    <t>418</t>
  </si>
  <si>
    <t>Стульчик регулируемый по высоте диаметр сиденья 35</t>
  </si>
  <si>
    <t>Склад костюмов</t>
  </si>
  <si>
    <t>6.1.456</t>
  </si>
  <si>
    <t>419</t>
  </si>
  <si>
    <t>6.1.457</t>
  </si>
  <si>
    <t>420</t>
  </si>
  <si>
    <t>Стеллажи металлические с вешалкой для одежды 3000х1000х2500 мм</t>
  </si>
  <si>
    <t>Склад декораций</t>
  </si>
  <si>
    <t>6.1.458</t>
  </si>
  <si>
    <t>421</t>
  </si>
  <si>
    <t>6.1.459</t>
  </si>
  <si>
    <t>422</t>
  </si>
  <si>
    <t>Стеллажи металлические 1540х455х2000 мм</t>
  </si>
  <si>
    <t>6.1.460</t>
  </si>
  <si>
    <t>423</t>
  </si>
  <si>
    <t>Стеллаж инструментальный сварной, 4полки, нерж.сталь1000х500х1800 мм</t>
  </si>
  <si>
    <t>Эстрада</t>
  </si>
  <si>
    <t>6.1.461</t>
  </si>
  <si>
    <t>424</t>
  </si>
  <si>
    <t>ТЦ_13.20.19.01_23_2311282915_
17.12.2020_01</t>
  </si>
  <si>
    <t>Задник 9000х5500 мм</t>
  </si>
  <si>
    <t>6.1.462</t>
  </si>
  <si>
    <t>425</t>
  </si>
  <si>
    <t>Антрактно раздвижной занавес из двух частей, с запахом</t>
  </si>
  <si>
    <t>6.1.463</t>
  </si>
  <si>
    <t>426</t>
  </si>
  <si>
    <t>Арлекин в складку 12000х1200 мм</t>
  </si>
  <si>
    <t>6.1.464</t>
  </si>
  <si>
    <t>427</t>
  </si>
  <si>
    <t>ТЕРм29-01-001-02</t>
  </si>
  <si>
    <t>Лебедка электрическая: антрактно-раздвижного занавеса М276А</t>
  </si>
  <si>
    <t>6.1.465</t>
  </si>
  <si>
    <t>427.1</t>
  </si>
  <si>
    <t>ТЦ_27.90.70.61_23_2311282915_
17.12.2020_01</t>
  </si>
  <si>
    <t>Механизм театрального занавеса</t>
  </si>
  <si>
    <t>6.1.466</t>
  </si>
  <si>
    <t>428</t>
  </si>
  <si>
    <t>Экран с электроприводом Classic Lyra (4:3) 610x460 (Е 598x448/3 MW-S5/W)</t>
  </si>
  <si>
    <t>6.1.467</t>
  </si>
  <si>
    <t>429</t>
  </si>
  <si>
    <t>Цифровое фортепиано 1400х300х900 мм</t>
  </si>
  <si>
    <t>6.1.468</t>
  </si>
  <si>
    <t>430</t>
  </si>
  <si>
    <t>6.1.469</t>
  </si>
  <si>
    <t>431</t>
  </si>
  <si>
    <t>ТЦ_26.30.30.61_23_2311282915_
17.12.2020_01</t>
  </si>
  <si>
    <t>Пульт управления (пульт машиниста сцены)</t>
  </si>
  <si>
    <t>6.1.470</t>
  </si>
  <si>
    <t>432</t>
  </si>
  <si>
    <t>Активный сабвуфер 600х1000х690 мм</t>
  </si>
  <si>
    <t>6.1.471</t>
  </si>
  <si>
    <t>433</t>
  </si>
  <si>
    <t>Активная двухполосная акустическая система 400x850x400 мм</t>
  </si>
  <si>
    <t>6.1.472</t>
  </si>
  <si>
    <t>434</t>
  </si>
  <si>
    <t>Активный монитор 350x460x250 мм</t>
  </si>
  <si>
    <t>6.1.473</t>
  </si>
  <si>
    <t>435</t>
  </si>
  <si>
    <t>ТЦ_26.30.30.61_91_9102264111_
23.03.2021_01</t>
  </si>
  <si>
    <t>Вокальная радиосистема SHURE BLX24RE/SM58 М17</t>
  </si>
  <si>
    <t>6.1.474</t>
  </si>
  <si>
    <t>436</t>
  </si>
  <si>
    <t>Интерактивная трибуна 600х600х1200 мм</t>
  </si>
  <si>
    <t>6.1.475</t>
  </si>
  <si>
    <t>437</t>
  </si>
  <si>
    <t>ТЕРм29-01-025-06</t>
  </si>
  <si>
    <t>Узлы и детали с механической обработкой массой до 50 кг</t>
  </si>
  <si>
    <t>6.1.476</t>
  </si>
  <si>
    <t>437.1</t>
  </si>
  <si>
    <t>Софитная ферма L=7000 мм</t>
  </si>
  <si>
    <t>6.1.477</t>
  </si>
  <si>
    <t>437.2</t>
  </si>
  <si>
    <t>ТЦ_27.90.70.77_23_2311282915_
17.12.2020_01</t>
  </si>
  <si>
    <t>Генератор дыма 180х240х380 мм</t>
  </si>
  <si>
    <t>6.1.478</t>
  </si>
  <si>
    <t>438</t>
  </si>
  <si>
    <t>ТЦ_27.40.33.20___17.12.2020_01</t>
  </si>
  <si>
    <t>Светодиодный прожектор CHAUVET-DJ SIimPAR Т12 USB направленного света типа LED PAR 12хЗВт RGB с DMX, D-Fi и ИК управлением. 12хЗВт RGB светодиодов, 3/8 каналов DMX, разъемы XLR-3p, ИК-порт (IRC-6), беспроводной адаптер USB, стробоскоп 0-20Гц, угол луча 15, яркость в 2 метрах 3801лк, power-link до 25 приборов, блок питания 100-240B 50/60Гц,
потребление энергии до З9Вт, вес 1,8кг, ДШВ 227х84х252мм.</t>
  </si>
  <si>
    <t>6.1.479</t>
  </si>
  <si>
    <t>439</t>
  </si>
  <si>
    <t>6.1.480</t>
  </si>
  <si>
    <t>440</t>
  </si>
  <si>
    <t>ТЦ_30.20.40.62___17.12.2020_01</t>
  </si>
  <si>
    <t>Вращающаяся голова 253x350x487 мм</t>
  </si>
  <si>
    <t>6.1.481</t>
  </si>
  <si>
    <t>441</t>
  </si>
  <si>
    <t>Кресла для актового зала школы мягкие, 4-местные 2050х530х830 мм</t>
  </si>
  <si>
    <t>Киноаппратная</t>
  </si>
  <si>
    <t>6.1.482</t>
  </si>
  <si>
    <t>442</t>
  </si>
  <si>
    <t>6.1.483</t>
  </si>
  <si>
    <t>442.1</t>
  </si>
  <si>
    <t>ТЦ_26.30.40.61.1.04.09_23_2311282915_01</t>
  </si>
  <si>
    <t>Микшерный пульт SOUNDCRAFT SIGNATURE 22 аналоговый микшерный пульт, 22 входа, 16 х preamps, 8 х dbx Lim., 2 х USB in/out, 100мм фейдер, 4-х полосный EQ</t>
  </si>
  <si>
    <t>6.1.484</t>
  </si>
  <si>
    <t>443</t>
  </si>
  <si>
    <t>Рэковая стойка 900х600х650 мм</t>
  </si>
  <si>
    <t>6.1.485</t>
  </si>
  <si>
    <t>444</t>
  </si>
  <si>
    <t>ТЕРм31-01-012-03</t>
  </si>
  <si>
    <t>Кинопроектор, тип: А-164А</t>
  </si>
  <si>
    <t>6.1.486</t>
  </si>
  <si>
    <t>445</t>
  </si>
  <si>
    <t>ТЦ_26.40.33.61_91_9102264111_
23.03.2021_01</t>
  </si>
  <si>
    <t>Проектор Panasonic</t>
  </si>
  <si>
    <t>6.1.487</t>
  </si>
  <si>
    <t>446</t>
  </si>
  <si>
    <t>6.1.488</t>
  </si>
  <si>
    <t>447</t>
  </si>
  <si>
    <t>6.1.489</t>
  </si>
  <si>
    <t>448</t>
  </si>
  <si>
    <t>Стеллаж инструментальный сварной, 4полки, нерж.сталь1550х500х1800 мм</t>
  </si>
  <si>
    <t>6.1.490</t>
  </si>
  <si>
    <t>449</t>
  </si>
  <si>
    <t>Тренерская</t>
  </si>
  <si>
    <t>6.1.491</t>
  </si>
  <si>
    <t>450</t>
  </si>
  <si>
    <t>6.1.492</t>
  </si>
  <si>
    <t>451</t>
  </si>
  <si>
    <t>6.1.493</t>
  </si>
  <si>
    <t>452</t>
  </si>
  <si>
    <t>6.1.494</t>
  </si>
  <si>
    <t>453</t>
  </si>
  <si>
    <t>Снарядная 1,2</t>
  </si>
  <si>
    <t>6.1.495</t>
  </si>
  <si>
    <t>454</t>
  </si>
  <si>
    <t>ТЦ_30.20.40.62.7.01.04_23_2311282915_01</t>
  </si>
  <si>
    <t>Кладовая уборочного инвентаря</t>
  </si>
  <si>
    <t>6.1.496</t>
  </si>
  <si>
    <t>455</t>
  </si>
  <si>
    <t>Шкаф двухстворчатый ШР-22(800)П для хранения дез. средств и уборочного инвентаря 800х500х1850 мм</t>
  </si>
  <si>
    <t>Раздевальные</t>
  </si>
  <si>
    <t>6.1.497</t>
  </si>
  <si>
    <t>456</t>
  </si>
  <si>
    <t>Шкаф для хранения одежды 350х500х1850 мм</t>
  </si>
  <si>
    <t>6.1.498</t>
  </si>
  <si>
    <t>457</t>
  </si>
  <si>
    <t>6.1.499</t>
  </si>
  <si>
    <t>458</t>
  </si>
  <si>
    <t>Стеллаж двухсторонний (библиотечный)1050х450х1800</t>
  </si>
  <si>
    <t>6.1.500</t>
  </si>
  <si>
    <t>459</t>
  </si>
  <si>
    <t>Стеллаж двухсторонний (библиотечный) 2250х450х1800 мм</t>
  </si>
  <si>
    <t>6.1.501</t>
  </si>
  <si>
    <t>460</t>
  </si>
  <si>
    <t>6.1.502</t>
  </si>
  <si>
    <t>461</t>
  </si>
  <si>
    <t>Стол библиотекаря 1500х700х750 мм</t>
  </si>
  <si>
    <t>6.1.503</t>
  </si>
  <si>
    <t>462</t>
  </si>
  <si>
    <t>Стул библиотекаря вращающийся</t>
  </si>
  <si>
    <t>6.1.504</t>
  </si>
  <si>
    <t>463</t>
  </si>
  <si>
    <t>Шкаф картотечный 870х425х1400 мм</t>
  </si>
  <si>
    <t>6.1.505</t>
  </si>
  <si>
    <t>464</t>
  </si>
  <si>
    <t>Стойка деревянная 6400х400х1400 мм</t>
  </si>
  <si>
    <t>6.1.506</t>
  </si>
  <si>
    <t>465</t>
  </si>
  <si>
    <t>Тележка для перевозки книг 700х450х600 мм</t>
  </si>
  <si>
    <t>6.1.507</t>
  </si>
  <si>
    <t>466</t>
  </si>
  <si>
    <t>Стол канцелярский 1200х600х750 мм</t>
  </si>
  <si>
    <t>6.1.508</t>
  </si>
  <si>
    <t>467</t>
  </si>
  <si>
    <t>Стол ученический двухместный 1200х600х760 мм</t>
  </si>
  <si>
    <t>6.1.509</t>
  </si>
  <si>
    <t>468</t>
  </si>
  <si>
    <t>6.1.510</t>
  </si>
  <si>
    <t>469</t>
  </si>
  <si>
    <t>6.1.511</t>
  </si>
  <si>
    <t>470</t>
  </si>
  <si>
    <t>Канцелярия</t>
  </si>
  <si>
    <t>6.1.512</t>
  </si>
  <si>
    <t>471</t>
  </si>
  <si>
    <t>6.1.513</t>
  </si>
  <si>
    <t>472</t>
  </si>
  <si>
    <t>6.1.514</t>
  </si>
  <si>
    <t>473</t>
  </si>
  <si>
    <t>6.1.515</t>
  </si>
  <si>
    <t>474</t>
  </si>
  <si>
    <t>6.1.516</t>
  </si>
  <si>
    <t>475</t>
  </si>
  <si>
    <t>6.1.517</t>
  </si>
  <si>
    <t>476</t>
  </si>
  <si>
    <t>6.1.518</t>
  </si>
  <si>
    <t>477</t>
  </si>
  <si>
    <t>Спортивный зал</t>
  </si>
  <si>
    <t>6.1.519</t>
  </si>
  <si>
    <t>478</t>
  </si>
  <si>
    <t>ТЦ_32.30.15.15_23_2311282915_
17.12.2020_01</t>
  </si>
  <si>
    <t>Щит баскетбольный игровой 1800х1050х18 мм</t>
  </si>
  <si>
    <t>6.1.520</t>
  </si>
  <si>
    <t>479</t>
  </si>
  <si>
    <t>Стенка гимнастическая 1000х700х2000 мм</t>
  </si>
  <si>
    <t>6.1.521</t>
  </si>
  <si>
    <t>480</t>
  </si>
  <si>
    <t>6.1.522</t>
  </si>
  <si>
    <t>481</t>
  </si>
  <si>
    <t>Зеркало 5000х2000 мм</t>
  </si>
  <si>
    <t>6.1.523</t>
  </si>
  <si>
    <t>482</t>
  </si>
  <si>
    <t>Резиновая дорожка для разбега 1250*10000*8 мм</t>
  </si>
  <si>
    <t>6.1.524</t>
  </si>
  <si>
    <t>483</t>
  </si>
  <si>
    <t>Мостик гимнастический пружинный гнутый 1200х600х180 мм</t>
  </si>
  <si>
    <t>6.1.525</t>
  </si>
  <si>
    <t>484</t>
  </si>
  <si>
    <t>Конь гимнастический прыжковый 1600x350x240 от пола-900-1350 мм</t>
  </si>
  <si>
    <t>6.1.526</t>
  </si>
  <si>
    <t>485</t>
  </si>
  <si>
    <t>Козел гимнастический 670x350x240 от пола-900-1350 мм</t>
  </si>
  <si>
    <t>6.1.527</t>
  </si>
  <si>
    <t>486</t>
  </si>
  <si>
    <t>Бревно гимнастическое универсальное 5000x150 мм</t>
  </si>
  <si>
    <t>6.1.528</t>
  </si>
  <si>
    <t>487</t>
  </si>
  <si>
    <t>Доска наклонная ребристая с крючками 2000x230 мм</t>
  </si>
  <si>
    <t>6.1.529</t>
  </si>
  <si>
    <t>488</t>
  </si>
  <si>
    <t>Параллельные брусья и комбинир. 3500x520 мм</t>
  </si>
  <si>
    <t>6.1.530</t>
  </si>
  <si>
    <t>489</t>
  </si>
  <si>
    <t>ТЦ_22.23.19.01_23_2311282915_
17.12.2020_01</t>
  </si>
  <si>
    <t>Лонжа подвесная</t>
  </si>
  <si>
    <t>6.1.531</t>
  </si>
  <si>
    <t>490</t>
  </si>
  <si>
    <t>Конь с ручками 1600x350x240 от пола-900-1350 мм</t>
  </si>
  <si>
    <t>6.1.532</t>
  </si>
  <si>
    <t>491</t>
  </si>
  <si>
    <t>Прайс-лист, стр. 20</t>
  </si>
  <si>
    <t>Канат для лазанья 6000 мм</t>
  </si>
  <si>
    <t>7. Автоматизация пожарной сигнализации, система оповещения о пожаре и управление эвакуацией</t>
  </si>
  <si>
    <t>7.1.1</t>
  </si>
  <si>
    <t>ТЕРм10-04-077-15</t>
  </si>
  <si>
    <t>Пульт служебной связи и контроля</t>
  </si>
  <si>
    <t>7.1.2</t>
  </si>
  <si>
    <t>ТЦ_26.30.50.61_77_7733627518_
20.10.2020_01</t>
  </si>
  <si>
    <t>Пульт контроля и управления С2000-М</t>
  </si>
  <si>
    <t>7.1.3</t>
  </si>
  <si>
    <t>ТЕРм10-08-003-05</t>
  </si>
  <si>
    <t>Устройство оптико-(фото)электрическое: прибор оптико-электрический в одноблочном исполнении</t>
  </si>
  <si>
    <t>7.1.4</t>
  </si>
  <si>
    <t>ТЦ_28.14.13.18_91_9102000310_
10.12.2020_01</t>
  </si>
  <si>
    <t>Блок индикации С2000-БИ</t>
  </si>
  <si>
    <t>7.1.5</t>
  </si>
  <si>
    <t>7.1.6</t>
  </si>
  <si>
    <t>ТЦ_24.20.40.23_91_9102000310_
10.12.2020_01</t>
  </si>
  <si>
    <t>Прибор приемно-контрольный охранно-пожарный Сигнал-10М</t>
  </si>
  <si>
    <t>7.1.7</t>
  </si>
  <si>
    <t>ТЕРм10-08-001-09</t>
  </si>
  <si>
    <t>Приборы приемно-контрольные объектовые на: 2 луча</t>
  </si>
  <si>
    <t>7.1.8</t>
  </si>
  <si>
    <t>ТЦ_28.14.11.18_91_9102000310_
10.12.2020_01</t>
  </si>
  <si>
    <t>Контроллер двухпроводной линии связи С2000-КДЛ</t>
  </si>
  <si>
    <t>7.1.9</t>
  </si>
  <si>
    <t>ТЕРм10-08-001-06</t>
  </si>
  <si>
    <t>Приборы приемно-контрольные сигнальные, концентратор: блок базовый на 10 лучей</t>
  </si>
  <si>
    <t>7.1.10</t>
  </si>
  <si>
    <t>Блок контрольно-пусковой С2000-КПБ</t>
  </si>
  <si>
    <t>7.1.11</t>
  </si>
  <si>
    <t>ТЕРм10-08-001-12</t>
  </si>
  <si>
    <t>Устройства промежуточные на количество лучей: 5</t>
  </si>
  <si>
    <t>7.1.12</t>
  </si>
  <si>
    <t>Прибор управления оповещением 120 Вт 5 зон 100 В, Рокот-5 ПУО исп.2</t>
  </si>
  <si>
    <t>7.1.13</t>
  </si>
  <si>
    <t>ТЕРм10-08-001-07</t>
  </si>
  <si>
    <t>Приборы приемно-контрольные сигнальные, концентратор: блок линейный</t>
  </si>
  <si>
    <t>10 лучей</t>
  </si>
  <si>
    <t>7.1.14</t>
  </si>
  <si>
    <t>Усилитель мощности к прибору управления оповещением  Рокот-5 УМ исп.1</t>
  </si>
  <si>
    <t>7.1.15</t>
  </si>
  <si>
    <t>7.1.16</t>
  </si>
  <si>
    <t>Пульт микрофонный  Рокот-5 МС</t>
  </si>
  <si>
    <t>7.1.17</t>
  </si>
  <si>
    <t>7.1.18</t>
  </si>
  <si>
    <t>Устройство объектовое для передачи сигнала на ПЦН С2000-PGE</t>
  </si>
  <si>
    <t>7.1.19</t>
  </si>
  <si>
    <t>ТЕРм10-08-001-11</t>
  </si>
  <si>
    <t>Устройства промежуточные на количество лучей: 10</t>
  </si>
  <si>
    <t>7.1.20</t>
  </si>
  <si>
    <t>ТЦ_24.20.40.18_91_9102000310_
10.12.2020_01</t>
  </si>
  <si>
    <t>Адресный расширитель шлейфа  С2000 АР8</t>
  </si>
  <si>
    <t>7.1.21</t>
  </si>
  <si>
    <t>7.1.22</t>
  </si>
  <si>
    <t>Радиоканальный повторитель интерфейсов С2000-РПИ</t>
  </si>
  <si>
    <t>7.1.23</t>
  </si>
  <si>
    <t>7.1.24</t>
  </si>
  <si>
    <t>Преобразователь протокола С2000 ПП</t>
  </si>
  <si>
    <t>7.1.25</t>
  </si>
  <si>
    <t>7.1.26</t>
  </si>
  <si>
    <t>Блок управления системы обратной связи с постом охраны  Мета 17556</t>
  </si>
  <si>
    <t>7.1.27</t>
  </si>
  <si>
    <t>ТЕРм10-07-015-01</t>
  </si>
  <si>
    <t>Устройство телефонное переговорной связи (применительно)</t>
  </si>
  <si>
    <t>7.1.28</t>
  </si>
  <si>
    <t>Вызывная панель  Мета 18556 исп.2</t>
  </si>
  <si>
    <t>7.1.29</t>
  </si>
  <si>
    <t>7.1.30</t>
  </si>
  <si>
    <t>ТЦ_22.21.21.24_91_9102000310_
10.12.2020_01</t>
  </si>
  <si>
    <t>Бокс под аккумуляторы  Мета 17901</t>
  </si>
  <si>
    <t>7.1.31</t>
  </si>
  <si>
    <t>ТЕРм08-01-121-01</t>
  </si>
  <si>
    <t>Аккумулятор кислотный стационарный, тип: С-1, СК-1</t>
  </si>
  <si>
    <t>7.1.32</t>
  </si>
  <si>
    <t>Аккумулятор 12 А/ч 12В, DT 1212, Delta</t>
  </si>
  <si>
    <t>7.1.33</t>
  </si>
  <si>
    <t>Аккумулятор 40 А/ч 12В, DT 1240, Delta</t>
  </si>
  <si>
    <t>7.1.34</t>
  </si>
  <si>
    <t>7.1.35</t>
  </si>
  <si>
    <t>Источник бесперебойного питания (12 В, 4 А, кратковременно и в режиме резерва до 4,5 А, корпус под 2 АКБ 12 Ач.), СКАТ-1200И7 исп.3000</t>
  </si>
  <si>
    <t>7.1.36</t>
  </si>
  <si>
    <t>7.1.37</t>
  </si>
  <si>
    <t>ТЦ_28.13.14.68_91_9102000310_
10.12.2020_01</t>
  </si>
  <si>
    <t>Извещатель пожарный адресный дымовой, ДИП-34А-01-02</t>
  </si>
  <si>
    <t>7.1.38</t>
  </si>
  <si>
    <t>ТЦ_
26.30.50.61_91_9102264111_08.0
4.2021_01</t>
  </si>
  <si>
    <t>Извещатель пожарный дымовой оптико-электронный линейный, ИПДЛ-152-Л</t>
  </si>
  <si>
    <t>7.1.39</t>
  </si>
  <si>
    <t>7.1.40</t>
  </si>
  <si>
    <t>61.2.02.02-0051</t>
  </si>
  <si>
    <t>Извещатель пожарный тепловой: максимально- дифференциальный адресно-аналоговый, марка "С2000-ИП"</t>
  </si>
  <si>
    <t>7.1.41</t>
  </si>
  <si>
    <t>Извещатель пожарный адресный ручной, ИПР 513-3АМ</t>
  </si>
  <si>
    <t>7.1.42</t>
  </si>
  <si>
    <t>ТЕРм10-08-002-03</t>
  </si>
  <si>
    <t>Извещатель ПС автоматический: тепловой, дымовой, световой во взрывозащищенном исполнении</t>
  </si>
  <si>
    <t>7.1.43</t>
  </si>
  <si>
    <t>Извещатель пожарный дымовой во взрывозащищенном исполнении,  ИП212-120 ИПД-ЕХ</t>
  </si>
  <si>
    <t>7.1.44</t>
  </si>
  <si>
    <t>Извещатель пожарный  ручной во взрывозащищенном исполнении, ИПР 33-27 ИПР-ЕХ</t>
  </si>
  <si>
    <t>7.1.45</t>
  </si>
  <si>
    <t>7.1.46</t>
  </si>
  <si>
    <t>Блок разветвительно-изолирующий, БРИЗ</t>
  </si>
  <si>
    <t>7.1.47</t>
  </si>
  <si>
    <t>7.1.48</t>
  </si>
  <si>
    <t>Блок расширения шлейфов сигнализации во взрывозащищенном исполнении, С2000-БРШС-ЕХ</t>
  </si>
  <si>
    <t>7.1.49</t>
  </si>
  <si>
    <t>7.1.50</t>
  </si>
  <si>
    <t>Оповещатель речевой 1,5/3 Вт 100 В с контролем целостности цепи, АСР-03.1.4 исп.3</t>
  </si>
  <si>
    <t>7.1.51</t>
  </si>
  <si>
    <t>7.1.52</t>
  </si>
  <si>
    <t>Оповещатель речевой 10/15 Вт 100 В рупорный, уличный, АСР-15,5,1-100В.</t>
  </si>
  <si>
    <t>7.1.53</t>
  </si>
  <si>
    <t>7.1.54</t>
  </si>
  <si>
    <t>Оповещатель световой (Табло) «Выход» 12 В,  Люкс-12</t>
  </si>
  <si>
    <t>7.1.55</t>
  </si>
  <si>
    <t>7.1.56</t>
  </si>
  <si>
    <t>Оповещатель звуковой (Сирена) 12 В во взрывозащищенном исполнении, ВС-З-ГС-12В</t>
  </si>
  <si>
    <t>7.1.57</t>
  </si>
  <si>
    <t>7.1.58</t>
  </si>
  <si>
    <t>Коробка контрольная огнестойкая, Мета-7403-4</t>
  </si>
  <si>
    <t>7.1.59</t>
  </si>
  <si>
    <t>Коробка контрольная огнестойкая, Мета-7403-8</t>
  </si>
  <si>
    <t>7.1.60</t>
  </si>
  <si>
    <t>ТЕРм08-02-390-01</t>
  </si>
  <si>
    <t>Короба пластмассовые: шириной до 40 мм</t>
  </si>
  <si>
    <t>7.1.61</t>
  </si>
  <si>
    <t>Короб монтажный ПВХ16х25</t>
  </si>
  <si>
    <t>7.1.62</t>
  </si>
  <si>
    <t>7.1.63</t>
  </si>
  <si>
    <t>Короб монтажный ПВХ60х100</t>
  </si>
  <si>
    <t>7.1.64</t>
  </si>
  <si>
    <t>7.1.65</t>
  </si>
  <si>
    <t>18.5.08.13-0011</t>
  </si>
  <si>
    <t>7.1.66</t>
  </si>
  <si>
    <t>7.1.67</t>
  </si>
  <si>
    <t>7.1.68</t>
  </si>
  <si>
    <t>31.1</t>
  </si>
  <si>
    <t>21.1.08.01-0157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</si>
  <si>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ПВХ, не распространяющий горение, с низким дымо- и газовыделением, с экраном из алюмолавсановой ленты, марки: КПСЭСнг-FRLS 1х2х0,75</t>
  </si>
  <si>
    <t>7.1.69</t>
  </si>
  <si>
    <t>7.1.70</t>
  </si>
  <si>
    <t>21.1.08.01-0159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</si>
  <si>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ПВХ, не распространяющий горение, с низким дымо- и газовыделением, с экраном из алюмолавсановой ленты, марки: КПСЭСнг-FRLS 2х2х0,5</t>
  </si>
  <si>
    <t>7.1.71</t>
  </si>
  <si>
    <t>7.1.72</t>
  </si>
  <si>
    <t>32.3</t>
  </si>
  <si>
    <t>21.1.08.01-0156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</si>
  <si>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ПВХ, не распространяющий горение, с низким дымо- и газовыделением, с экраном из алюмолавсановой ленты, марки: КПСЭСнг-FRLS 1х2х0,5</t>
  </si>
  <si>
    <t>7.1.73</t>
  </si>
  <si>
    <t>32.4</t>
  </si>
  <si>
    <t>21.1.08.01-0158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</si>
  <si>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ПВХ, не распространяющий горение, с низким дымо- и газовыделением, с экраном из алюмолавсановой ленты, марки: КПСЭСнг-FRLS 1х2х1,0</t>
  </si>
  <si>
    <t>7.1.74</t>
  </si>
  <si>
    <t>32.5</t>
  </si>
  <si>
    <t>ТЦ_28.29.12.18_91_9102264111_
10.12.2020_01</t>
  </si>
  <si>
    <t>Кабель силовой ВВГнг-FRLS 3х1,5</t>
  </si>
  <si>
    <t>8. Система охранного видеонаблюдения</t>
  </si>
  <si>
    <t>8.1.1</t>
  </si>
  <si>
    <t>ТЕРм08-03-573-05</t>
  </si>
  <si>
    <t>Шкаф (пульт) управления навесной, высота, ширина и глубина: до 900х600х500 мм</t>
  </si>
  <si>
    <t>8.1.2</t>
  </si>
  <si>
    <t>ТЦ_26.30.30.61_77_7733627518_
30.11.2020_01</t>
  </si>
  <si>
    <t>Шкаф телекоммуникационный разборный IU2 (600х650), ШРН-Э-12.650</t>
  </si>
  <si>
    <t>8.1.3</t>
  </si>
  <si>
    <t>Стенка задняя к шкафу ШРН-Э-12.650 в комплекте с крепежом А-ШРН-12</t>
  </si>
  <si>
    <t>8.1.4</t>
  </si>
  <si>
    <t>8.1.5</t>
  </si>
  <si>
    <t>ТЦ_28.25.12.64_77_7733627518_
30.11.2020_01</t>
  </si>
  <si>
    <t>Модуль вентиляторный потолочный (170х425), 2 вентилятора с датчиком 35С, МВ-400-2С</t>
  </si>
  <si>
    <t>8.1.6</t>
  </si>
  <si>
    <t>ТЦ_25.11.23.25_77_7733627518_
30.11.2020_01</t>
  </si>
  <si>
    <t>Блок силовых розеток 19" без шнура, 8 розеток БР 16-008</t>
  </si>
  <si>
    <t>8.1.7</t>
  </si>
  <si>
    <t>Комплект щеточного ввода в шкаф универсальный ПЗ-ШРН</t>
  </si>
  <si>
    <t>8.1.8</t>
  </si>
  <si>
    <t>Органайзер кабельный горизонтальный 19",1U.4 кольца ГКО-4.52</t>
  </si>
  <si>
    <t>8.1.9</t>
  </si>
  <si>
    <t>ТЦ_26.30.30.25_77_7733627518_
30.11.2020_0</t>
  </si>
  <si>
    <t>Комплект проводов заземления для шкафа ШРН, универсальный ПЗ-ШРН</t>
  </si>
  <si>
    <t>8.1.10</t>
  </si>
  <si>
    <t>8.1.11</t>
  </si>
  <si>
    <t>ТЦ_26.20.40.62_77_7733627518_
30.11.2020_01</t>
  </si>
  <si>
    <t>Источник бесперебойного питания АРС Smart-UPS x 1500VA LCD RM 2U.230V, SMT1500RM12U</t>
  </si>
  <si>
    <t>8.1.12</t>
  </si>
  <si>
    <t>8.1.13</t>
  </si>
  <si>
    <t>ТЦ_
26.40.33.61_91_9102264111_08.0
4.2021_01</t>
  </si>
  <si>
    <t>Видеокамера IP QVC-IPC-501S (3.6) цилиндрическая 5MP; 1/2.8" 5Mп STARVIS Sony Exmor CMOS</t>
  </si>
  <si>
    <t>8.1.14</t>
  </si>
  <si>
    <t>Видеокамера IP уличная QVC-IPC-201S (3.6)цилиндрическая 2MP (1080P); 1/2.8" 2Mп STARVIS Sony Exmor CMOS</t>
  </si>
  <si>
    <t>8.1.15</t>
  </si>
  <si>
    <t>ТЕРм10-04-087-14</t>
  </si>
  <si>
    <t>Устройство цифровой регистрации</t>
  </si>
  <si>
    <t>8.1.16</t>
  </si>
  <si>
    <t>Видеорегистратор 32-х канальный LTV NTV-2324</t>
  </si>
  <si>
    <t>8.1.17</t>
  </si>
  <si>
    <t>8.1.18</t>
  </si>
  <si>
    <t>ТЦ_26.20.21.61_77_7733627518_
20.10.2020_01</t>
  </si>
  <si>
    <t>Монитор Samsung 23.6" S24E390HL PLS LED 16:9 1920x1080 250 cd 1000:1 178/178 5ms D-Sub HDMI External Power Supply Glossy Black; LS24E390HLO/CI</t>
  </si>
  <si>
    <t>8.1.19</t>
  </si>
  <si>
    <t>8.1.20</t>
  </si>
  <si>
    <t>ТЦ_26.30.23.61_77_7733627518_
30.11.2020_01</t>
  </si>
  <si>
    <t>Неуправляемый коммутатор, 10 портов, 10/100 BASE-TX с поддержкой РоЕ+2 комбо-порта, DL-DGS-1100-24P</t>
  </si>
  <si>
    <t>8.1.21</t>
  </si>
  <si>
    <t>ТЕРм10-03-014-02</t>
  </si>
  <si>
    <t>Электрическая проверка и настройка: коммутатора всех назначений, кроме междугородного</t>
  </si>
  <si>
    <t>8.1.22</t>
  </si>
  <si>
    <t>8.1.23</t>
  </si>
  <si>
    <t>Жесткий диск SV35 ST2000VX000 Seagate</t>
  </si>
  <si>
    <t>8.1.24</t>
  </si>
  <si>
    <t>Коммутационная панель категории 5е, UTP, 19" 1U,24хRJ45, 27В-U5-24BL</t>
  </si>
  <si>
    <t>8.1.25</t>
  </si>
  <si>
    <t>ТЕРм10-01-054-02</t>
  </si>
  <si>
    <t>Прокладка кабеля по воздушным металлическим желобам на одном объекте: от 10 до 50 км без вязки пакетами</t>
  </si>
  <si>
    <t>8.1.26</t>
  </si>
  <si>
    <t>ТЦ_26.30.30.22_91_9102264111_
08.04.2021_01</t>
  </si>
  <si>
    <t>Коммутационный шнур кат.5е U/UTP, 21D-U5-01WT</t>
  </si>
  <si>
    <t>8.1.27</t>
  </si>
  <si>
    <t>8.1.28</t>
  </si>
  <si>
    <t>HDV1 удлинитель, ресивер, до 120м, SGP EX1000LIP</t>
  </si>
  <si>
    <t>8.1.29</t>
  </si>
  <si>
    <t>8.1.30</t>
  </si>
  <si>
    <t>Кабель HDMI</t>
  </si>
  <si>
    <t>8.1.31</t>
  </si>
  <si>
    <t>ТЕРм11-06-002-01</t>
  </si>
  <si>
    <t>Электрические проводки в щитах и пультах: шкафных и панельных</t>
  </si>
  <si>
    <t>8.1.32</t>
  </si>
  <si>
    <t>8.1.33</t>
  </si>
  <si>
    <t>8.1.34</t>
  </si>
  <si>
    <t>8.1.35</t>
  </si>
  <si>
    <t>8.1.36</t>
  </si>
  <si>
    <t>8.1.37</t>
  </si>
  <si>
    <t>ТЦ_27.32.13.21_77_7733627518_
24.12.2020_01</t>
  </si>
  <si>
    <t>Витая пара UTP4 пары AWG 24 кат.5е</t>
  </si>
  <si>
    <t>8.1.38</t>
  </si>
  <si>
    <t>Кабель ШВВПнгLS 2х0,75</t>
  </si>
  <si>
    <t>8.1.39</t>
  </si>
  <si>
    <t>8.1.40</t>
  </si>
  <si>
    <t>ТЦ_
27.33.13.20_91_9102264111_08.0
4.2021_01</t>
  </si>
  <si>
    <t>Коробка 100х100х50, IP55</t>
  </si>
  <si>
    <t>8.1.41</t>
  </si>
  <si>
    <t>ТЕРм11-04-028-01</t>
  </si>
  <si>
    <t>Включение в аппаратуру разъемов штепсельных, количество контактов в разъеме: до 14 шт.</t>
  </si>
  <si>
    <t>8.1.42</t>
  </si>
  <si>
    <t>ТЦ_27.33.13.22_77_7733627518_
24.12.2020_01</t>
  </si>
  <si>
    <t>Разъем питания штекера 2.1х5.5х10</t>
  </si>
  <si>
    <t>8.1.43</t>
  </si>
  <si>
    <t>8.1.44</t>
  </si>
  <si>
    <t>ТЦ_26.30.50.62_77_7733627518_
20.10.2020_01</t>
  </si>
  <si>
    <t>Блок питания ББП-60</t>
  </si>
  <si>
    <t>8.1.45</t>
  </si>
  <si>
    <t>8.1.46</t>
  </si>
  <si>
    <t>ТССЦ-62.4.01.01-0004</t>
  </si>
  <si>
    <t>Батарея аккумуляторная: АКБ-7 12В/7 А/ч</t>
  </si>
  <si>
    <t>9. Структурированная кабельная система. Локальная вычислительная сеть.</t>
  </si>
  <si>
    <t>9.1.1</t>
  </si>
  <si>
    <t>9.1.2</t>
  </si>
  <si>
    <t>ТЦ_26.30.30.77_77_7733627518_
30.11.2020_01</t>
  </si>
  <si>
    <t>Медиаконвертер 2x Gigabit Ethernet 1000BASE-T</t>
  </si>
  <si>
    <t>9.1.3</t>
  </si>
  <si>
    <t>ТЕРм10-06-068-01</t>
  </si>
  <si>
    <t>Электрическая проверка: мультиплексора</t>
  </si>
  <si>
    <t>9.1.4</t>
  </si>
  <si>
    <t>ТЕРм10-02-030-01</t>
  </si>
  <si>
    <t>Аппарат телефонный системы ЦБ или АТС: настольный (применительно)</t>
  </si>
  <si>
    <t>9.1.5</t>
  </si>
  <si>
    <t>ТЦ_26.30.11.61_77_7733627518_
30.11.2020_01</t>
  </si>
  <si>
    <t>Габаритный сервисный маршрутизатор с резервированием WAN-портов  DSR-1000</t>
  </si>
  <si>
    <t>9.1.6</t>
  </si>
  <si>
    <t>ТЕРм10-06-068-15</t>
  </si>
  <si>
    <t>Конфигурация и настройка сетевых компонентов (мост, маршрутизатор, модем и т.п.)</t>
  </si>
  <si>
    <t>9.1.7</t>
  </si>
  <si>
    <t>ТЕРм10-03-013-05</t>
  </si>
  <si>
    <t>Коммутатор служебной связи</t>
  </si>
  <si>
    <t>9.1.8</t>
  </si>
  <si>
    <t>Настраиваемый коммутатор EasySmart с 24 портами 10/100/1000Base-Е DGS-1100-24Р</t>
  </si>
  <si>
    <t>9.1.9</t>
  </si>
  <si>
    <t>9.1.10</t>
  </si>
  <si>
    <t>Неуправляемый коммутатор с 24 портами 10/100/1000Base-Е, DGS-1024С</t>
  </si>
  <si>
    <t>9.1.11</t>
  </si>
  <si>
    <t>9.1.12</t>
  </si>
  <si>
    <t>ТЕРм10-06-060-05</t>
  </si>
  <si>
    <t>Монтаж оптического кросса с учетом измерений на волоконно-оптическом кабеле с числом волокон: 24</t>
  </si>
  <si>
    <t>9.1.13</t>
  </si>
  <si>
    <t>Оптический рэковый кросс 1U,24 порта R589-1U</t>
  </si>
  <si>
    <t>9.1.14</t>
  </si>
  <si>
    <t>ТЕРм10-04-112-04</t>
  </si>
  <si>
    <t>Шкаф или панель коммутации связи и сигнализации на стене или в нише, количество пар: до 300</t>
  </si>
  <si>
    <t>9.1.15</t>
  </si>
  <si>
    <t>200-парный 110 кросс 19" 2U LAN-RS110-200FTв составе: кросс-1шт, соединительный блок 4-парный - 40шт.,соединительный блок 5-парный - 8шт., держатель маркировки - 4шт., бумажная полоска для маркировки -4шт.</t>
  </si>
  <si>
    <t>9.1.16</t>
  </si>
  <si>
    <t>9.1.17</t>
  </si>
  <si>
    <t>ТЦ_26.20.40.61_77_7733627518_
30.11.2020_01</t>
  </si>
  <si>
    <t>Патч-панель 19", 8 портов, RJ-45, категория 5е, STP, 1U, PLVF08-11</t>
  </si>
  <si>
    <t>9.1.18</t>
  </si>
  <si>
    <t>Патч-панель настенная, 12 портов, RJ-45, категория 5е, UTP, P89U12D-4</t>
  </si>
  <si>
    <t>9.1.19</t>
  </si>
  <si>
    <t>Патч-панель 19",32 порта, RJ-45, категория 5е, UTP, 2U, PP2-19-32-8P8C-C5t-110D</t>
  </si>
  <si>
    <t>9.1.20</t>
  </si>
  <si>
    <t>10.4</t>
  </si>
  <si>
    <t>ТЦ_26.20.40.62_91_9102264111_
22.10.2020_01</t>
  </si>
  <si>
    <t>Источник бесперебойного питания,1150ВА, 1U, 5Р11500iR</t>
  </si>
  <si>
    <t>9.1.21</t>
  </si>
  <si>
    <t>9.1.22</t>
  </si>
  <si>
    <t>Шкаф телекоммуникационный напольный 22U (600х600), дверь стекло ШТК-М-22.6.6-1ААА</t>
  </si>
  <si>
    <t>9.1.23</t>
  </si>
  <si>
    <t>9.1.24</t>
  </si>
  <si>
    <t>9.1.25</t>
  </si>
  <si>
    <t>12.2</t>
  </si>
  <si>
    <t>Панель заземления вертикальная 1000мм/200А, ПЗ-1000.200А</t>
  </si>
  <si>
    <t>9.1.26</t>
  </si>
  <si>
    <t>12.3</t>
  </si>
  <si>
    <t>ТЦ_26.30.30.77_91_9102264111_
08.04.2021_01</t>
  </si>
  <si>
    <t>Комплект проводов заземления для шкафа ШТК-М, универсальный ПЗ-ШТК-М</t>
  </si>
  <si>
    <t>9.1.27</t>
  </si>
  <si>
    <t>12.4</t>
  </si>
  <si>
    <t>Органайзер кабельный горизонтальный 19",1U. 6 колец ГКО-1-6</t>
  </si>
  <si>
    <t>9.1.28</t>
  </si>
  <si>
    <t>ТЕРм08-02-364-02</t>
  </si>
  <si>
    <t>Кронштейн «Переход» на: стене</t>
  </si>
  <si>
    <t>9.1.29</t>
  </si>
  <si>
    <t>Кронштейн телекоммуникационный настенный 6U, КНО-М-6U</t>
  </si>
  <si>
    <t>9.1.30</t>
  </si>
  <si>
    <t>9.1.31</t>
  </si>
  <si>
    <t>ТЦ_27.33.13.22_77_7733627518_
30.11.2020_01</t>
  </si>
  <si>
    <t>Вилка RJ-45, TPR-8P8C</t>
  </si>
  <si>
    <t>9.1.32</t>
  </si>
  <si>
    <t>ТЕРм10-04-066-07</t>
  </si>
  <si>
    <t>Розетка микрофонная</t>
  </si>
  <si>
    <t>9.1.33</t>
  </si>
  <si>
    <t>Компьютерная розетка двойная RJ45 cat.5e, Brava</t>
  </si>
  <si>
    <t>9.1.34</t>
  </si>
  <si>
    <t>Компьютерная розетка  RJ45 cat.5e, Brava</t>
  </si>
  <si>
    <t>9.1.35</t>
  </si>
  <si>
    <t>9.1.36</t>
  </si>
  <si>
    <t>ТЦ_27.33.14.20_77_7733627518_
30.11.2020_01</t>
  </si>
  <si>
    <t>Короб c крышкой 80х60 ТА-GN 80х60</t>
  </si>
  <si>
    <t>9.1.37</t>
  </si>
  <si>
    <t>Рамка-суппорт под 2 модуля BRAVA, PDA-BN80</t>
  </si>
  <si>
    <t>9.1.38</t>
  </si>
  <si>
    <t>Угол внешний изменяемый (70-120) NEAV 80х60</t>
  </si>
  <si>
    <t>9.1.39</t>
  </si>
  <si>
    <t>Угол внутренний изменяемый (70-120) NIAV 80х60</t>
  </si>
  <si>
    <t>9.1.40</t>
  </si>
  <si>
    <t>Угол плоский NРAN 80х60</t>
  </si>
  <si>
    <t>9.1.41</t>
  </si>
  <si>
    <t>Тройник/отвод NТAN 80х60</t>
  </si>
  <si>
    <t>9.1.42</t>
  </si>
  <si>
    <t>Соединитель оснований коробов внутренний GTA-SN 80</t>
  </si>
  <si>
    <t>9.1.43</t>
  </si>
  <si>
    <t>ТЕРм10-01-038-01</t>
  </si>
  <si>
    <t>Желоб сборный на настенных кронштейнах и на подвесках к потолку</t>
  </si>
  <si>
    <t>9.1.44</t>
  </si>
  <si>
    <t>20.2.07.06-0011</t>
  </si>
  <si>
    <t>Лоток кабельный проволочный оцинкованный размером: 300х50 мм</t>
  </si>
  <si>
    <t>9.1.45</t>
  </si>
  <si>
    <t>ТЦ_27.33.13.20_77_7733627518_
30.11.2020_01</t>
  </si>
  <si>
    <t>Консоль ВМ осн.300</t>
  </si>
  <si>
    <t>9.1.46</t>
  </si>
  <si>
    <t>Крепежный комплект для проволочного лотка СМ350001</t>
  </si>
  <si>
    <t>9.1.47</t>
  </si>
  <si>
    <t>Крепление к потолку SSM, BSF2901ZL</t>
  </si>
  <si>
    <t>9.1.48</t>
  </si>
  <si>
    <t>П-образный профиль PSL, L400 BPL2904HDZ</t>
  </si>
  <si>
    <t>9.1.49</t>
  </si>
  <si>
    <t>9.1.50</t>
  </si>
  <si>
    <t>9.1.51</t>
  </si>
  <si>
    <t>ТЕРм10-01-054-01</t>
  </si>
  <si>
    <t>Прокладка кабеля по воздушным металлическим желобам на одном объекте: от 10 до 50 км с вязкой пакетами</t>
  </si>
  <si>
    <t>9.1.52</t>
  </si>
  <si>
    <t>9.1.53</t>
  </si>
  <si>
    <t>ТЦ_27.32.13.21_91_9102264111_
22.10.2020_01</t>
  </si>
  <si>
    <t>Кабель UTP 100х2х0,52 кат.5е</t>
  </si>
  <si>
    <t>9.1.54</t>
  </si>
  <si>
    <t>Кабель UTP 50х2х0,52 кат.5е</t>
  </si>
  <si>
    <t>9.1.55</t>
  </si>
  <si>
    <t>ТЦ_27.32.13.25_77_7733627518_
30.11.2020_01</t>
  </si>
  <si>
    <t>Кабель КССПВ 4х2х0,52 кат.5е</t>
  </si>
  <si>
    <t>9.1.56</t>
  </si>
  <si>
    <t>22.4</t>
  </si>
  <si>
    <t>Кабель КССПВ 16х2х0,52 кат.5е</t>
  </si>
  <si>
    <t>9.1.57</t>
  </si>
  <si>
    <t>22.5</t>
  </si>
  <si>
    <t>Кабель VCOM Telecom CT001-CU0.5-1.8M</t>
  </si>
  <si>
    <t>9.1.58</t>
  </si>
  <si>
    <t>22.6</t>
  </si>
  <si>
    <t>21.1.06.10-0422</t>
  </si>
  <si>
    <t>Кабель силовой с медными жилами с изоляцией и оболочкой из ПВХ, не содержащих галогенов, напряжением 1,0 кВ, марки: ВВГнг-HF 3х1,5</t>
  </si>
  <si>
    <t>10. Система контроля и управления доступом</t>
  </si>
  <si>
    <t>10.1.1</t>
  </si>
  <si>
    <t>ТЕРм10-10-004-01</t>
  </si>
  <si>
    <t>Стационарные металлодетекторы арочного типа</t>
  </si>
  <si>
    <t>10.1.2</t>
  </si>
  <si>
    <t>ТЦ_26.30.50.61_91_9102264111_
22.10.2020_01</t>
  </si>
  <si>
    <t>Металлодетектор стационарный арочный "АРКА"</t>
  </si>
  <si>
    <t>10.1.3</t>
  </si>
  <si>
    <t>ТЕРм10-10-005-01</t>
  </si>
  <si>
    <t>Турникет роторный: полноростовой</t>
  </si>
  <si>
    <t>10.1.4</t>
  </si>
  <si>
    <t>ТЦ_26.30.60.61___20.10.2020_0</t>
  </si>
  <si>
    <t>IP-турникет со встроенным контроллером СКУД, двумя считывателями бесконтактных карт ЕМ Маrine и пультом ручного управления T9M-IP</t>
  </si>
  <si>
    <t>10.1.5</t>
  </si>
  <si>
    <t>ТЦ_26.30.60.61_77_7733627518_
20.10.2020_01</t>
  </si>
  <si>
    <t>Штанга турникета "Антипаника"</t>
  </si>
  <si>
    <t>10.1.6</t>
  </si>
  <si>
    <t>Устройство сигнально-блокировочное</t>
  </si>
  <si>
    <t>10.1.7</t>
  </si>
  <si>
    <t>ТЦ_26.30.50.77_77_7733627518_
20.10.2020_01</t>
  </si>
  <si>
    <t>Контрольный считыватель карт форматов ЕМ Маrine и HID настольный "Sphinx Reader-EH" с интерфейсом USB</t>
  </si>
  <si>
    <t>10.1.8</t>
  </si>
  <si>
    <t>ТЦ_26.20.40.61_77_7733627518_
20.10.2020_01</t>
  </si>
  <si>
    <t>Бесконтактная карта стандарта ЕМ Маrine</t>
  </si>
  <si>
    <t>10.1.9</t>
  </si>
  <si>
    <t>ТЦ_24.10.14.01_77_7733627518_
20.10.2020_01</t>
  </si>
  <si>
    <t>ПО "Сфинкс Школа"</t>
  </si>
  <si>
    <t>10.1.10</t>
  </si>
  <si>
    <t>10.1.11</t>
  </si>
  <si>
    <t>Блок питания ББП-20</t>
  </si>
  <si>
    <t>10.1.12</t>
  </si>
  <si>
    <t>10.1.13</t>
  </si>
  <si>
    <t>62.4.01.01-0004</t>
  </si>
  <si>
    <t>Ограждение стационарное ОС1</t>
  </si>
  <si>
    <t>10.1.14</t>
  </si>
  <si>
    <t>10.1.15</t>
  </si>
  <si>
    <t>Стойка  в сборе УС1</t>
  </si>
  <si>
    <t>10.1.16</t>
  </si>
  <si>
    <t>Муфта диаметром 25 с элементами крепления</t>
  </si>
  <si>
    <t>10.1.17</t>
  </si>
  <si>
    <t>Горизонтальная хромированная перемычка диам. 25мм, L=1500мм, ГП 25/1000 ХРОМ</t>
  </si>
  <si>
    <t>10.1.18</t>
  </si>
  <si>
    <t>6.4</t>
  </si>
  <si>
    <t>Вертикальная перемычка на ОС2 с элементами крепления</t>
  </si>
  <si>
    <t>Ограждение быстрооткрываемое антипаника ОС2акn</t>
  </si>
  <si>
    <t>10.1.19</t>
  </si>
  <si>
    <t>10.1.20</t>
  </si>
  <si>
    <t>Стойка ОС2акn двухуровневая с узлами крепления горизонтальных перемычек</t>
  </si>
  <si>
    <t>10.1.21</t>
  </si>
  <si>
    <t>10.1.22</t>
  </si>
  <si>
    <t>7.3</t>
  </si>
  <si>
    <t>Соединитель шарнирный диаметром 25 с элементами крепления</t>
  </si>
  <si>
    <t>10.1.23</t>
  </si>
  <si>
    <t>7.4</t>
  </si>
  <si>
    <t>10.1.24</t>
  </si>
  <si>
    <t>7.5</t>
  </si>
  <si>
    <t>10.1.25</t>
  </si>
  <si>
    <t>10.1.26</t>
  </si>
  <si>
    <t>Компьютер Pentium IV2.4, 2гб,  RAM (системный блок, монитор, клавиатура, мышь)</t>
  </si>
  <si>
    <t>10.1.27</t>
  </si>
  <si>
    <t>10.1.28</t>
  </si>
  <si>
    <t>ТЦ_26.20.40.62_77_7733627518_
24.12.2020_01</t>
  </si>
  <si>
    <t>Источник бесперебойного питания UPS-1500</t>
  </si>
  <si>
    <t>10.1.29</t>
  </si>
  <si>
    <t>10.1.30</t>
  </si>
  <si>
    <t>61.2.04.10-0004</t>
  </si>
  <si>
    <t>Пульт контроля и управления охранно-пожарный, марка "С2000- М"</t>
  </si>
  <si>
    <t>10.1.31</t>
  </si>
  <si>
    <t>10.1.32</t>
  </si>
  <si>
    <t>61.2.07.04-0003</t>
  </si>
  <si>
    <t>Контроллер доступа, марка "С2000-2"</t>
  </si>
  <si>
    <t>10.1.33</t>
  </si>
  <si>
    <t>10.1.34</t>
  </si>
  <si>
    <t>61.2.07.11-0111</t>
  </si>
  <si>
    <t>Преобразователь протокола, марка "С2000-ПП"</t>
  </si>
  <si>
    <t>10.1.35</t>
  </si>
  <si>
    <t>ТЕРм20-01-044-13</t>
  </si>
  <si>
    <t>Преобразователь интерфейсов ПИ-8ТП/485</t>
  </si>
  <si>
    <t>10.1.36</t>
  </si>
  <si>
    <t>Преобразователь интерфейсов Сфинкс-Орион (Mobdus-Ethernet) Sphinx Orion</t>
  </si>
  <si>
    <t>10.1.37</t>
  </si>
  <si>
    <t>10.1.38</t>
  </si>
  <si>
    <t>ТЦ_26.30.30.61_77_7733627518_
20.10.2020_01</t>
  </si>
  <si>
    <t>Неуправляемый коммутатор с 5 портами 10/100/1000Base-Т, DGS-1005С</t>
  </si>
  <si>
    <t>10.1.39</t>
  </si>
  <si>
    <t>10.1.40</t>
  </si>
  <si>
    <t>Кнопка вызова КПВ-01</t>
  </si>
  <si>
    <t>10.1.41</t>
  </si>
  <si>
    <t>ТЕРм10-10-007-02</t>
  </si>
  <si>
    <t>Монтаж видеодомофона</t>
  </si>
  <si>
    <t>10.1.42</t>
  </si>
  <si>
    <t>ТЦ_26.30.50.61_77_773362</t>
  </si>
  <si>
    <t>Видеодомофон с 7" дисплеем, Amelie, Tantos</t>
  </si>
  <si>
    <t>10.1.43</t>
  </si>
  <si>
    <t>Видеопанель вызывная цветная, PVD-106CM2</t>
  </si>
  <si>
    <t>10.1.44</t>
  </si>
  <si>
    <t>10.1.45</t>
  </si>
  <si>
    <t>ТЦ_27.33.11.62_77_7733627518_
20.10.2020_01</t>
  </si>
  <si>
    <t>Автоматический выключатель ВА63 С6А/1п</t>
  </si>
  <si>
    <t>10.1.46</t>
  </si>
  <si>
    <t>10.1.47</t>
  </si>
  <si>
    <t>Бокс навесной для 12 модулей, IP40</t>
  </si>
  <si>
    <t>10.1.48</t>
  </si>
  <si>
    <t>ТЦ_25.11.23.09_77_7733627518_
20.10.2020_01</t>
  </si>
  <si>
    <t>Шина-гребенка на 12 модулей 80А</t>
  </si>
  <si>
    <t>10.1.49</t>
  </si>
  <si>
    <t>ТЦ_27.33.13.20_77_7733627518_
20.10.2020_01</t>
  </si>
  <si>
    <t>Шина ноль на DIN-рейку на 8 присоединений латунь 63А</t>
  </si>
  <si>
    <t>10.1.50</t>
  </si>
  <si>
    <t>ТЦ_25.72.12.01_77_7733627518_
20.10.2020_01</t>
  </si>
  <si>
    <t>Врезной замок с ключом для настенных боксов LB
72.2 Perco</t>
  </si>
  <si>
    <t>10.1.51</t>
  </si>
  <si>
    <t>10.1.52</t>
  </si>
  <si>
    <t>Кнопка открывания двери SB2</t>
  </si>
  <si>
    <t>10.1.53</t>
  </si>
  <si>
    <t>Установка дверного доводчика к металлическим дверям</t>
  </si>
  <si>
    <t>10.1.54</t>
  </si>
  <si>
    <t>ТЦ_25.72.14.01_77_7733627518_
20.10.2020_01</t>
  </si>
  <si>
    <t>Доводчик 2-х скоростной, в комплекте с рычагом, DORMA TS-68(S)</t>
  </si>
  <si>
    <t>10.1.55</t>
  </si>
  <si>
    <t>10.1.56</t>
  </si>
  <si>
    <t>Врезной электромеханический замок LB72.2</t>
  </si>
  <si>
    <t>10.1.57</t>
  </si>
  <si>
    <t>10.1.58</t>
  </si>
  <si>
    <t>62.4.02.02-0034</t>
  </si>
  <si>
    <t>Источник резервного питания, марка: "РИП 12 RS"</t>
  </si>
  <si>
    <t>10.1.59</t>
  </si>
  <si>
    <t>62.4.02.02-0039</t>
  </si>
  <si>
    <t>Источник резервного питания, марка: "РИП 12" исп. 04</t>
  </si>
  <si>
    <t>10.1.60</t>
  </si>
  <si>
    <t>Источник бесперебойного питания переменного напряжения, 700Вт, ДПК-1/1-1-200-Н</t>
  </si>
  <si>
    <t>10.1.61</t>
  </si>
  <si>
    <t>10.1.62</t>
  </si>
  <si>
    <t>ТЦ_27.20.23.62_77_7733627518_
20.10.2020_01</t>
  </si>
  <si>
    <t>Аккумуляторная батарея 17А/ч,12В DTM1217</t>
  </si>
  <si>
    <t>10.1.63</t>
  </si>
  <si>
    <t>Аккумуляторная батарея 7А/ч,12В СSF</t>
  </si>
  <si>
    <t>10.1.64</t>
  </si>
  <si>
    <t>Аккумуляторная батарея 7А/ч,12В SF1207</t>
  </si>
  <si>
    <t>10.1.65</t>
  </si>
  <si>
    <t>10.1.66</t>
  </si>
  <si>
    <t>ТЦ_27.33.13.22_77_7733627518_
20.10.2020_01</t>
  </si>
  <si>
    <t>Разъем RJ-45</t>
  </si>
  <si>
    <t>10.1.67</t>
  </si>
  <si>
    <t>10.1.68</t>
  </si>
  <si>
    <t>ТЦ_27.33.14.20_77_7733627518_
20.10.2020_01</t>
  </si>
  <si>
    <t>Короб монтажный ПВХ 20х18</t>
  </si>
  <si>
    <t>10.1.69</t>
  </si>
  <si>
    <t>Короб монтажный ПВХ 40х20</t>
  </si>
  <si>
    <t>10.1.70</t>
  </si>
  <si>
    <t>10.1.71</t>
  </si>
  <si>
    <t>Коробка монтажная огнестойкая КМ-0 (12к)IP41-d</t>
  </si>
  <si>
    <t>10.1.72</t>
  </si>
  <si>
    <t>Коробка монтажная огнестойкая КМ-0 (24к)IP41-d</t>
  </si>
  <si>
    <t>10.1.73</t>
  </si>
  <si>
    <t>10.1.74</t>
  </si>
  <si>
    <t>ТЦ_21.1.08.01_91_9102000310_10.12.2020_01</t>
  </si>
  <si>
    <t>Кабель КПСнг(А)-FRLS 1х2х1</t>
  </si>
  <si>
    <t>10.1.75</t>
  </si>
  <si>
    <t>ТЦ_21.1.04.01_91_9102264111_22.10.2020_01</t>
  </si>
  <si>
    <t>Кабель UTP-3нг(А)-FRLS 4х2х0,52</t>
  </si>
  <si>
    <t>10.1.76</t>
  </si>
  <si>
    <t>10.1.77</t>
  </si>
  <si>
    <t>21.1.08.01-0160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</si>
  <si>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ПВХ, не распространяющий горение, с низким дымо- и газовыделением, с экраном из алюмолавсановой ленты, марки: КПСЭСнг-FRLS 2х2х0,75</t>
  </si>
  <si>
    <t>10.1.78</t>
  </si>
  <si>
    <t>10.1.79</t>
  </si>
  <si>
    <t>Кабель интерфейсный ПожТехКабель КИнг(А)-FRLS 2х2х0,64</t>
  </si>
  <si>
    <t>10.1.80</t>
  </si>
  <si>
    <t>Кабель интерфейсный ПожТехКабель КИнг(А)-FRLS 4х2х0,64</t>
  </si>
  <si>
    <t>10.1.81</t>
  </si>
  <si>
    <t>21.1.06.10-0168</t>
  </si>
  <si>
    <t>Кабель силовой огнестойкий с медными жилами с изоляцией и оболочкой из ПВХ, не распространяющий горение, с низким дымо- и газовыделением, напряжением 1,0 кВ (ГОСТ Р 53769-2010), марки: ВВГнг(A)-FRLS 3х1,5ок(N,РЕ)</t>
  </si>
  <si>
    <t>11. Телефонизация. Радиофикация. Телевизионная сеть</t>
  </si>
  <si>
    <t>Телефонизация</t>
  </si>
  <si>
    <t>11.1.1</t>
  </si>
  <si>
    <t>11.1.2</t>
  </si>
  <si>
    <t>ТЦ_26.30.30.77_77_7733627518_
24.12.2020_01</t>
  </si>
  <si>
    <t>Аппаратный шкаф в комплекте 38", дверь стекло</t>
  </si>
  <si>
    <t>11.1.3</t>
  </si>
  <si>
    <t>ТЕРм10-02-040-02</t>
  </si>
  <si>
    <t>Устройство: автоматического ввода программ</t>
  </si>
  <si>
    <t>11.1.4</t>
  </si>
  <si>
    <t>ТЦ_26.30.40.61_77_7733627518_
24.12.2020_01</t>
  </si>
  <si>
    <t>IP УПАТС АГАТ UX-3710</t>
  </si>
  <si>
    <t>11.1.5</t>
  </si>
  <si>
    <t>ТЕРм10-02-041-02</t>
  </si>
  <si>
    <t>Электрическая проверка и настройка: устройства автоматического ввода программ</t>
  </si>
  <si>
    <t>11.1.6</t>
  </si>
  <si>
    <t>ТЕРм10-01-014-01</t>
  </si>
  <si>
    <t>Кросс абонентских линий</t>
  </si>
  <si>
    <t>стрейф</t>
  </si>
  <si>
    <t>11.1.7</t>
  </si>
  <si>
    <t>Кроссовое оборудование</t>
  </si>
  <si>
    <t>11.1.8</t>
  </si>
  <si>
    <t>ТЕРм10-01-014-02</t>
  </si>
  <si>
    <t>Кросс соединительных линий</t>
  </si>
  <si>
    <t>11.1.9</t>
  </si>
  <si>
    <t>Коммутационный шнур RJ45-RJ45 cat. 5E</t>
  </si>
  <si>
    <t>11.1.10</t>
  </si>
  <si>
    <t>ТЕРм10-02-040-01</t>
  </si>
  <si>
    <t>Устройство: центральное управляющее</t>
  </si>
  <si>
    <t>11.1.11</t>
  </si>
  <si>
    <t>ТЕРм10-02-041-01</t>
  </si>
  <si>
    <t>Электрическая проверка и настройка: устройства центрального управляющего</t>
  </si>
  <si>
    <t>11.1.12</t>
  </si>
  <si>
    <t>11.1.13</t>
  </si>
  <si>
    <t>ТЦ_27.33.13.20_77_7733627518_
24.12.2020_01</t>
  </si>
  <si>
    <t>Розетка телефонная cat. 3</t>
  </si>
  <si>
    <t>11.1.14</t>
  </si>
  <si>
    <t>Аппарат телефонный системы ЦБ или АТС: настольный</t>
  </si>
  <si>
    <t>11.1.15</t>
  </si>
  <si>
    <t>ТЦ_26.30.23.61_77_7733627518_
24.12.2020_01</t>
  </si>
  <si>
    <t>IP телефонный аппарат</t>
  </si>
  <si>
    <t>11.1.16</t>
  </si>
  <si>
    <t>Приставка к IP телефонному аппарату</t>
  </si>
  <si>
    <t>11.1.17</t>
  </si>
  <si>
    <t>9.3</t>
  </si>
  <si>
    <t>Телефон-факс</t>
  </si>
  <si>
    <t>11.1.18</t>
  </si>
  <si>
    <t>9.4</t>
  </si>
  <si>
    <t>Аналоговый телефонный аппарат</t>
  </si>
  <si>
    <t>11.1.19</t>
  </si>
  <si>
    <t>11.1.20</t>
  </si>
  <si>
    <t>Источник бесперебойного пиатания 1кВа с двойным преобразованием (On-Line)</t>
  </si>
  <si>
    <t>11.2.1</t>
  </si>
  <si>
    <t>ТЕРм10-04-016-01</t>
  </si>
  <si>
    <t>Радиостанция УКВ ЧМ двухпрограммного вещания мощностью 2х4 кВт</t>
  </si>
  <si>
    <t>11.2.2</t>
  </si>
  <si>
    <t>ТЦ_27.33.13.20_91_9102264111_
15.11.2020_01</t>
  </si>
  <si>
    <t>Устройство подачи программ вещания УППВ</t>
  </si>
  <si>
    <t>11.2.3</t>
  </si>
  <si>
    <t>ТЕРм10-04-087-03</t>
  </si>
  <si>
    <t>Комплект приемно-передающего оборудования: на 8 радиоканалов</t>
  </si>
  <si>
    <t>11.2.4</t>
  </si>
  <si>
    <t>ТЦ_26.30.11.61_91_9102264111_
15.11.2020_01</t>
  </si>
  <si>
    <t>Оборудование "Отзвук-ПВВ"</t>
  </si>
  <si>
    <t>11.2.5</t>
  </si>
  <si>
    <t>ТЕРм10-04-100-04</t>
  </si>
  <si>
    <t>Оборудование радиотрансляционных узлов: разделка и включение кабелей (проводов) в аппаратуру проводного вещания при сечении кабеля до 6 мм2</t>
  </si>
  <si>
    <t>11.2.6</t>
  </si>
  <si>
    <t>ТЕРм10-01-051-32</t>
  </si>
  <si>
    <t>Разделка и включение кабеля или провода однопарного: низкочастотного</t>
  </si>
  <si>
    <t>11.2.7</t>
  </si>
  <si>
    <t>ТЕРм10-04-087-02</t>
  </si>
  <si>
    <t>Устройство антенное развязывающее</t>
  </si>
  <si>
    <t>11.2.8</t>
  </si>
  <si>
    <t>Внешняя антенна ЧМ-FM диапазона</t>
  </si>
  <si>
    <t>11.2.9</t>
  </si>
  <si>
    <t>Кронштейны сварные металлические, количество рожков: 1 (применительно)</t>
  </si>
  <si>
    <t>11.2.10</t>
  </si>
  <si>
    <t>ТЦ_25.11.23.20_77_7733627518_
24.12.2020_01</t>
  </si>
  <si>
    <t>Кронштейн для антенны</t>
  </si>
  <si>
    <t>11.2.11</t>
  </si>
  <si>
    <t>ТЕРм10-05-001-08</t>
  </si>
  <si>
    <t>Измерение на выходе антенны с разделкой и подключением кабеля к антенне и канальному фильтру для: одного канала</t>
  </si>
  <si>
    <t>измерение</t>
  </si>
  <si>
    <t>11.2.12</t>
  </si>
  <si>
    <t>ТЕРм10-05-001-09</t>
  </si>
  <si>
    <t>Измерение на выходе антенны с разделкой и подключением кабеля к антенне и канальному фильтру для: каждого последующего канала</t>
  </si>
  <si>
    <t>11.2.13</t>
  </si>
  <si>
    <t>ТЕРм10-04-089-01</t>
  </si>
  <si>
    <t>Разделка ВЧ коаксиального кабеля со сплошной изоляцией в разъемы типов БТС, РТС, СР, БС, РС, РД</t>
  </si>
  <si>
    <t>11.2.14</t>
  </si>
  <si>
    <t>11.2.15</t>
  </si>
  <si>
    <t>ТЦ_26.30.30.61_77_7733627518_
24.12.2020_01</t>
  </si>
  <si>
    <t>Коробка распределительная абонентская КРА-4</t>
  </si>
  <si>
    <t>11.2.16</t>
  </si>
  <si>
    <t>11.2.17</t>
  </si>
  <si>
    <t>Радиорозетка РПВ-2К</t>
  </si>
  <si>
    <t>11.2.18</t>
  </si>
  <si>
    <t>11.2.19</t>
  </si>
  <si>
    <t>ТЦ_26.30.23.77_77_7733627518_
24.12.2020_01</t>
  </si>
  <si>
    <t>Приемник трехпрограммный "Нейва ПТ-322"</t>
  </si>
  <si>
    <t>11.3</t>
  </si>
  <si>
    <t>Телевизионная сеть</t>
  </si>
  <si>
    <t>11.3.1</t>
  </si>
  <si>
    <t>11.3.2</t>
  </si>
  <si>
    <t>Антенна профессиональная МИР 19</t>
  </si>
  <si>
    <t>11.3.3</t>
  </si>
  <si>
    <t>Кронштейны специальные на опорах для светильников сварные металлические, количество рожков: 1 (применительно)</t>
  </si>
  <si>
    <t>11.3.4</t>
  </si>
  <si>
    <t>11.3.5</t>
  </si>
  <si>
    <t>11.3.6</t>
  </si>
  <si>
    <t>11.3.7</t>
  </si>
  <si>
    <t>ТЕРм10-05-001-16</t>
  </si>
  <si>
    <t>Настройка ТВ усилителя в домовой распределительной сети на один ТВ канал</t>
  </si>
  <si>
    <t>11.3.8</t>
  </si>
  <si>
    <t>Усилитель мощности НА126</t>
  </si>
  <si>
    <t>11.3.9</t>
  </si>
  <si>
    <t>ТЕРм10-05-001-12</t>
  </si>
  <si>
    <t>Измерение уровня ТВ сигнала на ответвляющем магистральном устройстве для: одного канала</t>
  </si>
  <si>
    <t>11.3.10</t>
  </si>
  <si>
    <t>ТЕРм10-05-001-13</t>
  </si>
  <si>
    <t>Измерение уровня ТВ сигнала на ответвляющем магистральном устройстве для: каждого последующего канала</t>
  </si>
  <si>
    <t>11.3.11</t>
  </si>
  <si>
    <t>11.3.12</t>
  </si>
  <si>
    <t>Пассивный абонентский разветвитель SPLITTER</t>
  </si>
  <si>
    <t>11.3.13</t>
  </si>
  <si>
    <t>Пассивный абонентский ответвитель ТАР</t>
  </si>
  <si>
    <t>11.3.14</t>
  </si>
  <si>
    <t>Разъем F-типа</t>
  </si>
  <si>
    <t>11.3.15</t>
  </si>
  <si>
    <t>11.3.16</t>
  </si>
  <si>
    <t>Розетка телевизионная</t>
  </si>
  <si>
    <t>11.3.17</t>
  </si>
  <si>
    <t>ТЕРм10-04-066-06</t>
  </si>
  <si>
    <t>Табло сигнальное студийное или коридорное</t>
  </si>
  <si>
    <t>11.3.18</t>
  </si>
  <si>
    <t>Телевизионный приемник</t>
  </si>
  <si>
    <t>11.3.19</t>
  </si>
  <si>
    <t>11.3.20</t>
  </si>
  <si>
    <t>ТЕРм10-05-001-14</t>
  </si>
  <si>
    <t>Подключение домовой распределительной сети к магистральной линии с комплексом измерений для: одного канала</t>
  </si>
  <si>
    <t>11.3.21</t>
  </si>
  <si>
    <t>ТЕРм10-05-001-15</t>
  </si>
  <si>
    <t>Подключение домовой распределительной сети к магистральной линии с комплексом измерений для: каждого последующего канала</t>
  </si>
  <si>
    <t>11.3.22</t>
  </si>
  <si>
    <t>ТЕРм10-05-001-17</t>
  </si>
  <si>
    <t>Сдача работ с контрольными измерениями для: одного канала</t>
  </si>
  <si>
    <t>11.3.23</t>
  </si>
  <si>
    <t>ТЕРм10-05-001-18</t>
  </si>
  <si>
    <t>Сдача работ с контрольными измерениями для: каждого последующего канала</t>
  </si>
  <si>
    <t>11.4</t>
  </si>
  <si>
    <t>11.4.1</t>
  </si>
  <si>
    <t>11.4.2</t>
  </si>
  <si>
    <t>11.4.3</t>
  </si>
  <si>
    <t>24.3.01.02-0012</t>
  </si>
  <si>
    <t>11.4.4</t>
  </si>
  <si>
    <t>24.3.01.02-0011</t>
  </si>
  <si>
    <t>11.4.5</t>
  </si>
  <si>
    <t>11.4.6</t>
  </si>
  <si>
    <t>Лоток металлический шириной 100 мм</t>
  </si>
  <si>
    <t>11.4.7</t>
  </si>
  <si>
    <t>11.4.8</t>
  </si>
  <si>
    <t>11.4.9</t>
  </si>
  <si>
    <t>11.4.10</t>
  </si>
  <si>
    <t>21.1.04.08-0152</t>
  </si>
  <si>
    <t>Кабели телефонные со сплошной полиэтиленовой изоляцией и оболочкой из ПВХ, с экраном из алюминиевой или алюмополимерной ленты, не распространяющие горение, с низким дымо- и газовыделением, марки: ТПВнг-LS 10х2х0,5</t>
  </si>
  <si>
    <t>11.4.11</t>
  </si>
  <si>
    <t>Кабель типа витая пара UTP2х2х0,4  кат.3</t>
  </si>
  <si>
    <t>11.4.12</t>
  </si>
  <si>
    <t>Кабель коаксиальный RG-6</t>
  </si>
  <si>
    <t>11.4.13</t>
  </si>
  <si>
    <t>42.4</t>
  </si>
  <si>
    <t>Провод распределительный ПРПВМ, 2х0,9</t>
  </si>
  <si>
    <t>11.4.14</t>
  </si>
  <si>
    <t>42.5</t>
  </si>
  <si>
    <t>Провод распределительный ПРПВМ, 2х1,2</t>
  </si>
  <si>
    <t>12. Подъемник БК</t>
  </si>
  <si>
    <t>Подъемник для инвалидов</t>
  </si>
  <si>
    <t>12.1.1</t>
  </si>
  <si>
    <t>12.1.2</t>
  </si>
  <si>
    <t>ТЦ_28.22.16.67_23_2311282915_
17.12.2020_01</t>
  </si>
  <si>
    <t xml:space="preserve">Подъемная платформа с вертикальным перемещением
БКА 110 в шахте из сэндвич - панелей, на высоту, с установкой </t>
  </si>
  <si>
    <t>12.1.3</t>
  </si>
  <si>
    <t>За каждую остановку, более или менее указанных в характеристике лифта, добавлять или уменьшать для лифтов грузоподъемностью: до 400, 500 кг (подъемник БК-А-110, корпус А)</t>
  </si>
  <si>
    <t>12.1.4</t>
  </si>
  <si>
    <t>За каждый метр высоты шахты, более или менее указанных в характеристике лифта, добавлять или уменьшать для лифтов грузоподъемностью: до 400, 500 кг (подъемник БК-А-110, корпус А)</t>
  </si>
  <si>
    <t>12.1.5</t>
  </si>
  <si>
    <t>ТЕРм03-05-004-01</t>
  </si>
  <si>
    <t>Лифт грузовой общего назначения со скоростью движения кабины 0,5 м/с на 6 остановок, высота шахты 22,5 м, скорость движения кабины 0,5 м/с, грузоподъемность: 500 кг (подъемник БК-450, корпус Б)</t>
  </si>
  <si>
    <t>12.1.6</t>
  </si>
  <si>
    <t>Подъемная платформа с вертикальным перемещением БК 450 внут. исполнения на высоту подъема до 1,5 м.</t>
  </si>
  <si>
    <t>12.1.7</t>
  </si>
  <si>
    <t>ТЕРм03-05-004-06</t>
  </si>
  <si>
    <t>Добавлять или уменьшать на каждую остановку, более или менее 6 остановок, грузоподъемность: 500 кг</t>
  </si>
  <si>
    <t>12.1.8</t>
  </si>
  <si>
    <t>ТЕРм03-05-004-11</t>
  </si>
  <si>
    <t>Добавлять или уменьшать за каждый 1 м высоты шахты, более или менее 22,5 м, грузоподъемность: 500, 1000 кг</t>
  </si>
  <si>
    <t>12.1.9</t>
  </si>
  <si>
    <t>ТЕР34-02-008-04</t>
  </si>
  <si>
    <t>Установка указателя на стене</t>
  </si>
  <si>
    <t>12.1.10</t>
  </si>
  <si>
    <t>ТЦ_22.21.30.20_91_9102264111_
08.04.2021_01</t>
  </si>
  <si>
    <t>Таблички для инвалидов, тактильные пиктограммы</t>
  </si>
  <si>
    <t>12.1.11</t>
  </si>
  <si>
    <t>12.1.12</t>
  </si>
  <si>
    <t>62.5.01.01-0014</t>
  </si>
  <si>
    <t>Звонок: электрический с кнопкой</t>
  </si>
  <si>
    <t>12.1.13</t>
  </si>
  <si>
    <t>12.1.14</t>
  </si>
  <si>
    <t>18.2.06.03-0021</t>
  </si>
  <si>
    <t>Гарнитура туалетная: вешалки трехрожковые стальные с гальванопокрытием 285х80х25 мм</t>
  </si>
  <si>
    <t>13. Общестроительные работы. Котельная</t>
  </si>
  <si>
    <t>Ж/б конструкции</t>
  </si>
  <si>
    <t>Ригель монолитный Рм1-шт3</t>
  </si>
  <si>
    <t>13.1.1</t>
  </si>
  <si>
    <t>03-01-01 (ост.)</t>
  </si>
  <si>
    <t>ТЕР06-01-034-02</t>
  </si>
  <si>
    <t>Устройство балок для перекрытий, подкрановых и обвязочных на высоте от опорной площадки: до 6 м при высоте балок до 500 мм</t>
  </si>
  <si>
    <t>13.1.2</t>
  </si>
  <si>
    <t>13.1.3</t>
  </si>
  <si>
    <t>13.1.4</t>
  </si>
  <si>
    <t>14.3</t>
  </si>
  <si>
    <t>13.1.5</t>
  </si>
  <si>
    <t>14.4</t>
  </si>
  <si>
    <t>Ригель монолитный Рм2-шт2</t>
  </si>
  <si>
    <t>13.1.6</t>
  </si>
  <si>
    <t>13.1.7</t>
  </si>
  <si>
    <t>13.1.8</t>
  </si>
  <si>
    <t>13.1.9</t>
  </si>
  <si>
    <t>15.3</t>
  </si>
  <si>
    <t>13.1.10</t>
  </si>
  <si>
    <t>15.4</t>
  </si>
  <si>
    <t>Колонна монолитная Км1- шт 6</t>
  </si>
  <si>
    <t>13.1.11</t>
  </si>
  <si>
    <t>13.1.12</t>
  </si>
  <si>
    <t>13.1.13</t>
  </si>
  <si>
    <t>13.1.14</t>
  </si>
  <si>
    <t>ТССЦ-08.4.03.03-0035</t>
  </si>
  <si>
    <t>13.1.15</t>
  </si>
  <si>
    <t>ТЕР06-01-030-05</t>
  </si>
  <si>
    <t>Устройство стен и перегородок бетонных высотой: до 3 м, толщиной до 500 мм</t>
  </si>
  <si>
    <t>13.1.16</t>
  </si>
  <si>
    <t>Перекрытие на отм. 3,250</t>
  </si>
  <si>
    <t>13.1.17</t>
  </si>
  <si>
    <t>13.1.18</t>
  </si>
  <si>
    <t>13.1.19</t>
  </si>
  <si>
    <t>13.1.20</t>
  </si>
  <si>
    <t>Крыльца ж/б</t>
  </si>
  <si>
    <t>13.1.21</t>
  </si>
  <si>
    <t>ТЕР01-02-005-02</t>
  </si>
  <si>
    <t>Уплотнение грунта пневматическими трамбовками, группа грунтов: 3-4</t>
  </si>
  <si>
    <t>13.1.22</t>
  </si>
  <si>
    <t>13.1.23</t>
  </si>
  <si>
    <t>02.2.05.04-0088</t>
  </si>
  <si>
    <t>Щебень из природного камня для строительных работ марка: 600, фракция 20-40 мм</t>
  </si>
  <si>
    <t>13.1.24</t>
  </si>
  <si>
    <t>13.1.25</t>
  </si>
  <si>
    <t>Уплотнение грунта: щебнем (подсыпка под крыльца толщ. 10 см)</t>
  </si>
  <si>
    <t>13.1.26</t>
  </si>
  <si>
    <t>13.1.27</t>
  </si>
  <si>
    <t>ТЕР06-01-004-06</t>
  </si>
  <si>
    <t>Устройство: железобетонных крылец</t>
  </si>
  <si>
    <t>13.1.28</t>
  </si>
  <si>
    <t>13.1.29</t>
  </si>
  <si>
    <t>Устройство гидроизоляции стен цоколя и фундаментов</t>
  </si>
  <si>
    <t>13.1.30</t>
  </si>
  <si>
    <t>ТЕР08-01-003-01</t>
  </si>
  <si>
    <t>Гидроизоляция стен, фундаментов: горизонтальная цементная с жидким стеклом</t>
  </si>
  <si>
    <t>13.1.31</t>
  </si>
  <si>
    <t>ТССЦ-04.3.01.09-0011</t>
  </si>
  <si>
    <t>Раствор готовый кладочный цементный марки: 25</t>
  </si>
  <si>
    <t>13.1.32</t>
  </si>
  <si>
    <t>Гидроизоляция боковая обмазочная битумная в 2 слоя по выровненной поверхности бутовой кладки, кирпичу, бетону</t>
  </si>
  <si>
    <t>13.2</t>
  </si>
  <si>
    <t>Стены и перегородки из газобетона</t>
  </si>
  <si>
    <t>13.2.1</t>
  </si>
  <si>
    <t>13.2.2</t>
  </si>
  <si>
    <t>13.2.3</t>
  </si>
  <si>
    <t>14.1.06.04-0009</t>
  </si>
  <si>
    <t>Клей монтажный «БОЛАРС» морозостойкий</t>
  </si>
  <si>
    <t>13.2.4</t>
  </si>
  <si>
    <t>13.2.5</t>
  </si>
  <si>
    <t>13.2.6</t>
  </si>
  <si>
    <t>13.2.7</t>
  </si>
  <si>
    <t>13.2.8</t>
  </si>
  <si>
    <t>14.1.06.02-0019</t>
  </si>
  <si>
    <t>13.2.9</t>
  </si>
  <si>
    <t>13.2.10</t>
  </si>
  <si>
    <t>13.3</t>
  </si>
  <si>
    <t>13.3.1</t>
  </si>
  <si>
    <t>13.3.2</t>
  </si>
  <si>
    <t>07.1.01.01-0015</t>
  </si>
  <si>
    <t>Дверь противопожарная металлическая: однопольная ДПМ-01/30, размером 1000х2100 мм (ДМП 21-10/0,30)</t>
  </si>
  <si>
    <t>13.3.3</t>
  </si>
  <si>
    <t>13.3.4</t>
  </si>
  <si>
    <t>08.1.02.25-0031</t>
  </si>
  <si>
    <t>13.3.5</t>
  </si>
  <si>
    <t>01.7.04.07-0032</t>
  </si>
  <si>
    <t>Скобяные изделия при заполнении отдельными элементами дверей входных в здание: однопольных</t>
  </si>
  <si>
    <t>13.3.6</t>
  </si>
  <si>
    <t>13.3.7</t>
  </si>
  <si>
    <t>13.3.8</t>
  </si>
  <si>
    <t>13.3.9</t>
  </si>
  <si>
    <t>13.3.10</t>
  </si>
  <si>
    <t>13.3.11</t>
  </si>
  <si>
    <t>07.1.01.01-0001</t>
  </si>
  <si>
    <t>Дверь противопожарная металлическая: двупольная ДПМ-02/30, размером 1200х2100 мм (ДМП 21-115/0,30)</t>
  </si>
  <si>
    <t>13.3.12</t>
  </si>
  <si>
    <t>Установка в жилых и общественных зданиях оконных блоков из ПВХ профилей: поворотных (откидных, поворотно-откидных) с площадью проема более 2 м2 двухстворчатых (Ок-1: 2,0х1,85х3 шт=11,1 м2)</t>
  </si>
  <si>
    <t>13.3.13</t>
  </si>
  <si>
    <t>13.3.14</t>
  </si>
  <si>
    <t>Установка решеток жалюзийных площадью в свету: до 1,0 м2 (решетки Р-1)</t>
  </si>
  <si>
    <t>13.3.15</t>
  </si>
  <si>
    <t>19.2.03.09-0011</t>
  </si>
  <si>
    <t>Решетки для приямков стальные</t>
  </si>
  <si>
    <t>13.3.16</t>
  </si>
  <si>
    <t>13.3.17</t>
  </si>
  <si>
    <t>ТССЦ-11.3.01.05-0001</t>
  </si>
  <si>
    <t>Блоки дверные внутренние: глухие (с заполнением панелями или другими непрозрачными материалами) (ГОСТ 30970-2002)</t>
  </si>
  <si>
    <t>13.3.18</t>
  </si>
  <si>
    <t>Установка дверного доводчика к металлическим дверям (двери входные, общих коридоров)</t>
  </si>
  <si>
    <t>13.3.19</t>
  </si>
  <si>
    <t>13.3.20</t>
  </si>
  <si>
    <t>13.3.21</t>
  </si>
  <si>
    <t>13.3.22</t>
  </si>
  <si>
    <t>13.3.23</t>
  </si>
  <si>
    <t>13.3.24</t>
  </si>
  <si>
    <t>Огрунтовка металлических поверхностей за один раз: грунтовкой ГФ-021 (за 2 раза)</t>
  </si>
  <si>
    <t>13.3.25</t>
  </si>
  <si>
    <t>13.3.26</t>
  </si>
  <si>
    <t>13.3.27</t>
  </si>
  <si>
    <t>13.3.28</t>
  </si>
  <si>
    <t>13.4</t>
  </si>
  <si>
    <t>Отделочные работы</t>
  </si>
  <si>
    <t>13.4.1</t>
  </si>
  <si>
    <t>13.4.2</t>
  </si>
  <si>
    <t>13.4.3</t>
  </si>
  <si>
    <t>ТЕР11-01-002-09</t>
  </si>
  <si>
    <t>Устройство подстилающих слоев: бетонных</t>
  </si>
  <si>
    <t>13.4.4</t>
  </si>
  <si>
    <t>44.1</t>
  </si>
  <si>
    <t>04.1.02.05-0003</t>
  </si>
  <si>
    <t>Бетон тяжелый, класс: В7,5 (М100)</t>
  </si>
  <si>
    <t>13.4.5</t>
  </si>
  <si>
    <t>13.4.6</t>
  </si>
  <si>
    <t>ТССЦ-08.4.03.03-0030</t>
  </si>
  <si>
    <t>13.4.7</t>
  </si>
  <si>
    <t>13.4.8</t>
  </si>
  <si>
    <t>13.4.9</t>
  </si>
  <si>
    <t>47.1</t>
  </si>
  <si>
    <t>13.4.10</t>
  </si>
  <si>
    <t>Устройство стяжек: на каждые 5 мм изменения толщины стяжки добавлять или исключать к расценке 11-01-011-01. Добавляется до 40 мм</t>
  </si>
  <si>
    <t>13.4.11</t>
  </si>
  <si>
    <t>13.4.12</t>
  </si>
  <si>
    <t>13.4.13</t>
  </si>
  <si>
    <t>49.1</t>
  </si>
  <si>
    <t>12.1.02.15-0021</t>
  </si>
  <si>
    <t>Гидростеклоизол</t>
  </si>
  <si>
    <t>13.4.14</t>
  </si>
  <si>
    <t>13.4.15</t>
  </si>
  <si>
    <t>13.4.16</t>
  </si>
  <si>
    <t>13.4.17</t>
  </si>
  <si>
    <t>13.4.18</t>
  </si>
  <si>
    <t>13.4.19</t>
  </si>
  <si>
    <t>13.4.20</t>
  </si>
  <si>
    <t>13.4.21</t>
  </si>
  <si>
    <t>01.6.03.04-0116</t>
  </si>
  <si>
    <t>Линолеум коммерческий гомогенный: "ТАРКЕТТ iQ GRANIT SAFE.T", антискользящий (толщина 2 мм, класс 34/43, пож. безопасность Г4, В3, РП1, Д2, Т2)</t>
  </si>
  <si>
    <t>13.4.22</t>
  </si>
  <si>
    <t>14.1.02.03-0002</t>
  </si>
  <si>
    <t>Клей ПВА</t>
  </si>
  <si>
    <t>13.4.23</t>
  </si>
  <si>
    <t>13.4.24</t>
  </si>
  <si>
    <t>13.4.25</t>
  </si>
  <si>
    <t>54.2</t>
  </si>
  <si>
    <t>13.4.26</t>
  </si>
  <si>
    <t>54.3</t>
  </si>
  <si>
    <t>13.4.27</t>
  </si>
  <si>
    <t>54.4</t>
  </si>
  <si>
    <t>13.4.28</t>
  </si>
  <si>
    <t>54.5</t>
  </si>
  <si>
    <t>13.4.29</t>
  </si>
  <si>
    <t>54.6</t>
  </si>
  <si>
    <t>13.4.30</t>
  </si>
  <si>
    <t>13.4.31</t>
  </si>
  <si>
    <t>ТЕР11-01-013-03</t>
  </si>
  <si>
    <t>Устройство покрытий: щебеночных с пропиткой битумом</t>
  </si>
  <si>
    <t>13.4.32</t>
  </si>
  <si>
    <t>01.2.01.01-0001</t>
  </si>
  <si>
    <t>Битумы нефтяные дорожные жидкие, класс: МГ, СГ</t>
  </si>
  <si>
    <t>13.4.33</t>
  </si>
  <si>
    <t>ТССЦ-01.2.01.01-0001</t>
  </si>
  <si>
    <t>13.4.34</t>
  </si>
  <si>
    <t>13.4.35</t>
  </si>
  <si>
    <t>13.4.36</t>
  </si>
  <si>
    <t>13.4.37</t>
  </si>
  <si>
    <t>Устройство стяжек: на каждые 5 мм изменения толщины стяжки добавлять или исключать к расценке 11-01-011-01. Добавляется до 60 мм</t>
  </si>
  <si>
    <t>13.4.38</t>
  </si>
  <si>
    <t>58.1</t>
  </si>
  <si>
    <t>13.4.39</t>
  </si>
  <si>
    <t>13.4.40</t>
  </si>
  <si>
    <t>ТЦ_ 04.3.02.05_91_9102264111_30.11.2020_01</t>
  </si>
  <si>
    <t>13.4.41</t>
  </si>
  <si>
    <t>13.4.42</t>
  </si>
  <si>
    <t>Сплошное выравнивание внутренних поверхностей (однослойное оштукатуривание) из сухих растворных смесей: на каждый 1 мм изменения толщины слоя добавлять или исключать к расценке 15-02-019-03</t>
  </si>
  <si>
    <t>13.4.43</t>
  </si>
  <si>
    <t>13.4.44</t>
  </si>
  <si>
    <t>13.4.45</t>
  </si>
  <si>
    <t>ТССЦ-14.3.02.01-0112</t>
  </si>
  <si>
    <t>13.4.46</t>
  </si>
  <si>
    <t>13.4.47</t>
  </si>
  <si>
    <t>13.4.48</t>
  </si>
  <si>
    <t>13.4.49</t>
  </si>
  <si>
    <t>13.4.50</t>
  </si>
  <si>
    <t>13.4.51</t>
  </si>
  <si>
    <t>13.4.52</t>
  </si>
  <si>
    <t>13.4.53</t>
  </si>
  <si>
    <t>63.2</t>
  </si>
  <si>
    <t>13.4.54</t>
  </si>
  <si>
    <t>13.4.55</t>
  </si>
  <si>
    <t>ТЦ_23.64.10.04.3.02.05_91_9102222048_01</t>
  </si>
  <si>
    <t>13.4.56</t>
  </si>
  <si>
    <t>64.2</t>
  </si>
  <si>
    <t>13.4.57</t>
  </si>
  <si>
    <t>13.4.58</t>
  </si>
  <si>
    <t>13.4.59</t>
  </si>
  <si>
    <t>65.2</t>
  </si>
  <si>
    <t>13.4.60</t>
  </si>
  <si>
    <t>65.3</t>
  </si>
  <si>
    <t>13.4.61</t>
  </si>
  <si>
    <t>65.4</t>
  </si>
  <si>
    <t>13.4.62</t>
  </si>
  <si>
    <t>ТЕР15-04-024-08</t>
  </si>
  <si>
    <t>Простая окраска масляными составами по штукатурке и сборным конструкциям: стен, подготовленных под окраску</t>
  </si>
  <si>
    <t>13.4.63</t>
  </si>
  <si>
    <t>14.4.04.08-0004</t>
  </si>
  <si>
    <t>Эмаль ПФ-115 цветная</t>
  </si>
  <si>
    <t>13.4.64</t>
  </si>
  <si>
    <t>13.4.65</t>
  </si>
  <si>
    <t>13.4.66</t>
  </si>
  <si>
    <t>Наружняя отделка</t>
  </si>
  <si>
    <t>13.4.67</t>
  </si>
  <si>
    <t>Облицовка ступеней керамогранитными плитками толщиной до 15 мм (ступени крылец)</t>
  </si>
  <si>
    <t>13.4.68</t>
  </si>
  <si>
    <t>ТССЦ-11.2.04.05-0002</t>
  </si>
  <si>
    <t>Рейки деревянные футеровочные размером 30х60х2000 мм</t>
  </si>
  <si>
    <t>13.4.69</t>
  </si>
  <si>
    <t>13.4.70</t>
  </si>
  <si>
    <t>13.4.71</t>
  </si>
  <si>
    <t>Устройство покрытий из плит керамогранитных размером: 40х40 см (площадки крылец)</t>
  </si>
  <si>
    <t>13.4.72</t>
  </si>
  <si>
    <t>13.4.73</t>
  </si>
  <si>
    <t>13.4.74</t>
  </si>
  <si>
    <t>13.4.75</t>
  </si>
  <si>
    <t>13.4.76</t>
  </si>
  <si>
    <t>Высококачественная штукатурка фасадов декоративным раствором по камню: стен гладких (цоколь)</t>
  </si>
  <si>
    <t>13.4.77</t>
  </si>
  <si>
    <t>04.3.01.06-0001</t>
  </si>
  <si>
    <t>Раствор декоративный (с каменной крошкой)</t>
  </si>
  <si>
    <t>13.4.78</t>
  </si>
  <si>
    <t>13.4.79</t>
  </si>
  <si>
    <t>73.1</t>
  </si>
  <si>
    <t>Плиты теплоизоляционные на основе базальтовых пород КТ фасад</t>
  </si>
  <si>
    <t>13.4.80</t>
  </si>
  <si>
    <t>13.4.81</t>
  </si>
  <si>
    <t>13.4.82</t>
  </si>
  <si>
    <t>13.4.83</t>
  </si>
  <si>
    <t>Устройство стяжек: на каждые 5 мм изменения толщины стяжки добавлять или исключать к расценке 11-01-011-05</t>
  </si>
  <si>
    <t>13.4.84</t>
  </si>
  <si>
    <t>76.1</t>
  </si>
  <si>
    <t>13.4.85</t>
  </si>
  <si>
    <t>13.4.86</t>
  </si>
  <si>
    <t>13.4.87</t>
  </si>
  <si>
    <t>13.4.88</t>
  </si>
  <si>
    <t>13.4.89</t>
  </si>
  <si>
    <t>ТССЦ-04.3.01.09-0013</t>
  </si>
  <si>
    <t>Раствор готовый кладочный цементный марки: 75</t>
  </si>
  <si>
    <t>13.4.90</t>
  </si>
  <si>
    <t>Устройство выравнивающих стяжек: на каждый 1 мм изменения толщины добавлять к расценке 12-01-017-01 до25 мм</t>
  </si>
  <si>
    <t>13.4.91</t>
  </si>
  <si>
    <t>13.4.92</t>
  </si>
  <si>
    <t>ТЕР13-05-003-02</t>
  </si>
  <si>
    <t>Оклейка поверхностей стеклотканью: на эпоксидной шпатлевке в 1 слой по бетонной поверхности</t>
  </si>
  <si>
    <t>13.4.93</t>
  </si>
  <si>
    <t>13.4.94</t>
  </si>
  <si>
    <t>13.4.95</t>
  </si>
  <si>
    <t>13.4.96</t>
  </si>
  <si>
    <t>13.4.97</t>
  </si>
  <si>
    <t>13.4.98</t>
  </si>
  <si>
    <t>13.4.99</t>
  </si>
  <si>
    <t>13.5</t>
  </si>
  <si>
    <t>Труба</t>
  </si>
  <si>
    <t>Фундамент монолитный Фм-1</t>
  </si>
  <si>
    <t>13.5.1</t>
  </si>
  <si>
    <t>ТЕР09-06-033-02</t>
  </si>
  <si>
    <t>Монтаж труб вытяжных, дымовых и вентиляционных диаметром до 3250 мм из листовой стали высотой: до 45 м</t>
  </si>
  <si>
    <t>13.5.2</t>
  </si>
  <si>
    <t>ТЦ_25.11.23.08_91_9102264111_
08.04.2021_01</t>
  </si>
  <si>
    <t>Труба L1000 D350 без изоляции мат 321 1мм</t>
  </si>
  <si>
    <t>13.5.3</t>
  </si>
  <si>
    <t>Труба V50R L1000 D400/500 321 1мм/304 0,5 мм</t>
  </si>
  <si>
    <t>13.5.4</t>
  </si>
  <si>
    <t>ТЕР46-08-012-05</t>
  </si>
  <si>
    <t>Установка анкеров в отверстия глубиной 100 мм с применением смесей серии MASTERFLOW, диаметр анкера: 20 мм и более</t>
  </si>
  <si>
    <t>13.5.5</t>
  </si>
  <si>
    <t>ТЕР46-08-012-10</t>
  </si>
  <si>
    <t>На каждые 10 мм изменения глубины отверстия добавлять (уменьшать) к расценке: 46-08-012-05 до 300 мм</t>
  </si>
  <si>
    <t>13.5.6</t>
  </si>
  <si>
    <t>01.7.15.01-0031</t>
  </si>
  <si>
    <t>Анкер высоких нагрузок Hilti HSL-3 M24/60</t>
  </si>
  <si>
    <t>13.5.7</t>
  </si>
  <si>
    <t>14.2.05.04-0112</t>
  </si>
  <si>
    <t>Состав химический тиксотропный двухкомпонентный на основе эпоксидной смолы для крепления анкеров и металлических элементов MASTERFLOW 935 (400 мл)</t>
  </si>
  <si>
    <t>13.5.8</t>
  </si>
  <si>
    <t>ТЕРм24-02-143-07</t>
  </si>
  <si>
    <t>Заслонка дроссельная поворотная, диаметр: 500 мм</t>
  </si>
  <si>
    <t>13.5.9</t>
  </si>
  <si>
    <t>69.2.01.01-0012</t>
  </si>
  <si>
    <t>Заслонки воздушные унифицированные с электрическим приводом МЭО 0.63/0.63-0.25П диаметром: до 355 мм</t>
  </si>
  <si>
    <t>13.5.10</t>
  </si>
  <si>
    <t>ТЕР19-01-007-02</t>
  </si>
  <si>
    <t>Установка клапанов противовзрывных площадью: до 0,2 м2</t>
  </si>
  <si>
    <t>13.5.11</t>
  </si>
  <si>
    <t>ТЦ_24.20.40.23_91_9102264111_
08.04.2021_01</t>
  </si>
  <si>
    <t>Тройник-взрывной клапан V50R 90 гр. D300/400 нер/нерж.</t>
  </si>
  <si>
    <t>14. Система электроснабжения. Котельная</t>
  </si>
  <si>
    <t>Щиты, шкафы, ящики</t>
  </si>
  <si>
    <t>Щит учета школы ЩУ(к)</t>
  </si>
  <si>
    <t>14.1.1</t>
  </si>
  <si>
    <t>14.1.2</t>
  </si>
  <si>
    <t>ТССЦ-62.1.02.15-0021</t>
  </si>
  <si>
    <t>Щитки учета электрической энергии: ЩУ-1</t>
  </si>
  <si>
    <t>14.1.3</t>
  </si>
  <si>
    <t>14.1.4</t>
  </si>
  <si>
    <t>ТЦ_26.51.63.62_91_9102264111_
08.04.2021_01</t>
  </si>
  <si>
    <t>Счетчик электроэнергии трехфазный, тип: ЦЭ6803ВМ-P31</t>
  </si>
  <si>
    <t>14.1.5</t>
  </si>
  <si>
    <t>ТЕРм08-03-525-02</t>
  </si>
  <si>
    <t>Выключатель или переключатель пакетный в металлической оболочке, устанавливаемый на конструкции на стене или колонне, с количеством зажимов для подключения до 9 на ток: до 100 А</t>
  </si>
  <si>
    <t>14.1.6</t>
  </si>
  <si>
    <t>ТССЦ-62.3.04.01-0027</t>
  </si>
  <si>
    <t>Выключатели нагрузки: ВН-32 3Р 63А</t>
  </si>
  <si>
    <t>14.1.7</t>
  </si>
  <si>
    <t>ТССЦ-62.1.01.09-0019</t>
  </si>
  <si>
    <t>Выключатели автоматические: «IEK» ВА47-29 3Р 40А, характеристика С</t>
  </si>
  <si>
    <t>Щит распределительный (ЩР)</t>
  </si>
  <si>
    <t>14.1.8</t>
  </si>
  <si>
    <t>14.1.9</t>
  </si>
  <si>
    <t>ТЦ_
27.33.13.62_91_9102264111_08.0
4.2021_01</t>
  </si>
  <si>
    <t>Щит распределительный ЩР, 800х600х200</t>
  </si>
  <si>
    <t>14.1.10</t>
  </si>
  <si>
    <t>Рубильник на плите с центральной или боковой рукояткой или управлением штангой, устанавливаемый на металлическом основании: однополюсный на ток до 250 А</t>
  </si>
  <si>
    <t>14.1.11</t>
  </si>
  <si>
    <t>62.3.06.02-0022</t>
  </si>
  <si>
    <t>Выключатели врубные с боковой съемной смещенной рукояткой: ВР32-31В 31250-32 УХЛ3 I-100А</t>
  </si>
  <si>
    <t>14.1.12</t>
  </si>
  <si>
    <t>14.1.13</t>
  </si>
  <si>
    <t>62.1.01.09-0018</t>
  </si>
  <si>
    <t>Выключатели автоматические: «IEK» ВА47-29 3Р 25А, характеристика С</t>
  </si>
  <si>
    <t>14.1.14</t>
  </si>
  <si>
    <t>14.1.15</t>
  </si>
  <si>
    <t>Дифференциальный автоматический выключатель АД12 16А, 30 мА</t>
  </si>
  <si>
    <t>14.1.16</t>
  </si>
  <si>
    <t>ТЕРм08-03-532-04</t>
  </si>
  <si>
    <t>Пост управления кнопочный общего назначения, устанавливаемый на конструкции: на стене или колонне, количество элементов поста до 3</t>
  </si>
  <si>
    <t>14.1.17</t>
  </si>
  <si>
    <t>Пост кнопочный на 2 кнопки с возвратом (XALD213)</t>
  </si>
  <si>
    <t>14.1.18</t>
  </si>
  <si>
    <t>14.1.19</t>
  </si>
  <si>
    <t>62.6.02.01-0241</t>
  </si>
  <si>
    <t>Пускатели электромагнитные нереверсивные с тепловым реле,: с кнопками управления ПМЛ-2220 02В</t>
  </si>
  <si>
    <t>14.1.20</t>
  </si>
  <si>
    <t>14.1.21</t>
  </si>
  <si>
    <t>62.1.04.05-0019</t>
  </si>
  <si>
    <t>Реле напряжения: РН-154 УХЛ4</t>
  </si>
  <si>
    <t>Осветительное оборудование</t>
  </si>
  <si>
    <t>14.2.1</t>
  </si>
  <si>
    <t>14.2.2</t>
  </si>
  <si>
    <t>20.3.03.04-0481</t>
  </si>
  <si>
    <t>Светильники потолочные НПП 03-100-001-МУ3</t>
  </si>
  <si>
    <t>14.2.3</t>
  </si>
  <si>
    <t>ТЦ_27.40.39.20_91_9102264111_
08.04.2021_01</t>
  </si>
  <si>
    <t>Светильник настенно-потолочный светодиодный IP65 "Optolux-Line-150"</t>
  </si>
  <si>
    <t>14.2.4</t>
  </si>
  <si>
    <t>14.2.5</t>
  </si>
  <si>
    <t>14.2.6</t>
  </si>
  <si>
    <t>ТССЦ-20.4.01.02-0021</t>
  </si>
  <si>
    <t>14.2.7</t>
  </si>
  <si>
    <t>14.2.8</t>
  </si>
  <si>
    <t>ТССЦ-20.4.03.06-0005</t>
  </si>
  <si>
    <t>Розетка скрытой проводки с заземлением</t>
  </si>
  <si>
    <t>14.2.9</t>
  </si>
  <si>
    <t>Разветвительная коробка: УК-2</t>
  </si>
  <si>
    <t>14.2.10</t>
  </si>
  <si>
    <t>ТССЦ-20.5.02.06-0030</t>
  </si>
  <si>
    <t>Разветвительная коробка: У994</t>
  </si>
  <si>
    <t>14.2.11</t>
  </si>
  <si>
    <t>ТССЦ-20.5.02.11-0002</t>
  </si>
  <si>
    <t>Коробка марки У73 КУВ-1МУ</t>
  </si>
  <si>
    <t>14.2.12</t>
  </si>
  <si>
    <t>14.2.13</t>
  </si>
  <si>
    <t>ТССЦ-20.5.02.06-0042</t>
  </si>
  <si>
    <t>Разветвительная коробка: У-995</t>
  </si>
  <si>
    <t>14.2.14</t>
  </si>
  <si>
    <t>14.2.15</t>
  </si>
  <si>
    <t>14.2.16</t>
  </si>
  <si>
    <t>14.2.17</t>
  </si>
  <si>
    <t>20.1.01.03-0005</t>
  </si>
  <si>
    <t>Зажим винтовой ЗВИ-150 16-35 мм2 12 пар</t>
  </si>
  <si>
    <t>14.3.1</t>
  </si>
  <si>
    <t>Разработка грунта в отвал экскаваторами "драглайн" или "обратная лопата" с ковшом вместимостью: 0,65 (0,5-1) м3, группа грунтов 3</t>
  </si>
  <si>
    <t>14.3.2</t>
  </si>
  <si>
    <t>14.3.3</t>
  </si>
  <si>
    <t>14.3.4</t>
  </si>
  <si>
    <t>14.3.5</t>
  </si>
  <si>
    <t>14.3.6</t>
  </si>
  <si>
    <t>На каждый последующий проход по одному следу добавлять: к расценке 01-02-001-01</t>
  </si>
  <si>
    <t>Прокладка кабеля</t>
  </si>
  <si>
    <t>14.3.7</t>
  </si>
  <si>
    <t>14.3.8</t>
  </si>
  <si>
    <t>ТССЦ-21.1.06.09-0164</t>
  </si>
  <si>
    <t>Кабель силовой с медными жилами с поливинилхлоридной изоляцией и оболочкой, не распространяющий горение, с низким дымо- и газовыделением марки: ВВГнг-LS, с числом жил - 4 и сечением 10 мм2</t>
  </si>
  <si>
    <t>14.3.9</t>
  </si>
  <si>
    <t>ВВГнг(А)-LSLTx 3х2,5-0,66</t>
  </si>
  <si>
    <t>14.3.10</t>
  </si>
  <si>
    <t>ВВГнг(А)-LSLTx 3х1,5-0,66</t>
  </si>
  <si>
    <t>14.3.11</t>
  </si>
  <si>
    <t>14.3.12</t>
  </si>
  <si>
    <t>Трубы, короба, кожухи</t>
  </si>
  <si>
    <t>14.4.1</t>
  </si>
  <si>
    <t>14.4.2</t>
  </si>
  <si>
    <t>23.8.03.02-0001</t>
  </si>
  <si>
    <t>Клипса для крепежа гофротрубы, диаметром: 16 мм</t>
  </si>
  <si>
    <t>14.4.3</t>
  </si>
  <si>
    <t>24.3.01.02-0003</t>
  </si>
  <si>
    <t>14.5</t>
  </si>
  <si>
    <t>Молниезащита</t>
  </si>
  <si>
    <t>14.5.1</t>
  </si>
  <si>
    <t>14.5.2</t>
  </si>
  <si>
    <t>14.5.3</t>
  </si>
  <si>
    <t>14.5.4</t>
  </si>
  <si>
    <t>14.5.5</t>
  </si>
  <si>
    <t>14.5.6</t>
  </si>
  <si>
    <t>14.5.7</t>
  </si>
  <si>
    <t>ТЕР01-02-059-03</t>
  </si>
  <si>
    <t>Рытье ям вручную глубиной 1,5 м под электрод заземления с обратной засыпкой, группа грунтов: 3</t>
  </si>
  <si>
    <t>14.5.8</t>
  </si>
  <si>
    <t>14.5.9</t>
  </si>
  <si>
    <t>14.5.10</t>
  </si>
  <si>
    <t>14.5.11</t>
  </si>
  <si>
    <t>08.3.04.02-0053</t>
  </si>
  <si>
    <t>Сталь круглая (катанка), диаметром 8 мм</t>
  </si>
  <si>
    <t>14.5.12</t>
  </si>
  <si>
    <t>Проводник заземляющий открыто по строительным основаниям: из круглой стали диаметром 8 мм (10 мм)</t>
  </si>
  <si>
    <t>14.5.13</t>
  </si>
  <si>
    <t>08.3.04.02-0092</t>
  </si>
  <si>
    <t>Сталь круглая углеродистая обыкновенного качества марки ВСт3пс5-1 диаметром: 10 мм</t>
  </si>
  <si>
    <t>14.5.14</t>
  </si>
  <si>
    <t>14.5.15</t>
  </si>
  <si>
    <t>14.5.16</t>
  </si>
  <si>
    <t>ТЕР34-02-061-01</t>
  </si>
  <si>
    <t>Установка стоек для радиотрансляционных сетей одинарных на напряжение: до 240 В</t>
  </si>
  <si>
    <t>стойка</t>
  </si>
  <si>
    <t>14.5.17</t>
  </si>
  <si>
    <t>ТЦ_25.11.23.22_91_9102264111_
08.04.2021_01</t>
  </si>
  <si>
    <t>Молниеприемник -мачта GALMAR GL-21136 (3 м; для вертикальных поверхностей; оцинкованная сталь)</t>
  </si>
  <si>
    <t>14.5.18</t>
  </si>
  <si>
    <t>ТЦ_25.11.23.25_91_9102264111_
08.04.2021_01</t>
  </si>
  <si>
    <t>Держатель для молниеприемника (оцинкованная сталь)</t>
  </si>
  <si>
    <t>15. Отопление и вентиляция. Котельная</t>
  </si>
  <si>
    <t>15.1.1</t>
  </si>
  <si>
    <t>15.1.2</t>
  </si>
  <si>
    <t>01.7.15.07-0014</t>
  </si>
  <si>
    <t>Дюбели распорные полипропиленовые</t>
  </si>
  <si>
    <t>15.1.3</t>
  </si>
  <si>
    <t>15.1.4</t>
  </si>
  <si>
    <t>ТЦ_25.21.11.18_91_9102222048_
15.11.2020_01</t>
  </si>
  <si>
    <t>Радиатор Kermi (Керми) FTV 22 0510, 500x1000x100</t>
  </si>
  <si>
    <t>15.1.5</t>
  </si>
  <si>
    <t>ТССЦ-18.5.10.08-0001</t>
  </si>
  <si>
    <t>Головка термостатическая с выносным датчиком для автоматического регулирования расхода теплоносителя через отопительный прибор</t>
  </si>
  <si>
    <t>15.1.6</t>
  </si>
  <si>
    <t>Запорно-измерительный клапан 15 мм Danfoss RA-N со щупом</t>
  </si>
  <si>
    <t>15.1.7</t>
  </si>
  <si>
    <t>15.1.8</t>
  </si>
  <si>
    <t>18.1.09.11-0105</t>
  </si>
  <si>
    <t>Краны шаровые фланцевые "Danfoss" JiP-FF с рукояткой, давлением: 4,0 МПа (40 кгс/см2), диаметром 15 мм</t>
  </si>
  <si>
    <t>15.1.9</t>
  </si>
  <si>
    <t>ТЕР16-02-003-01</t>
  </si>
  <si>
    <t>Прокладка трубопроводов газоснабжения из стальных водогазопроводных неоцинкованных труб диаметром: 15 мм</t>
  </si>
  <si>
    <t>15.1.10</t>
  </si>
  <si>
    <t>23.7.01.03-0001</t>
  </si>
  <si>
    <t>Трубопроводы из стальных водогазопроводных неоцинкованных труб с гильзами и креплениями для газоснабжения диаметром: 15 мм</t>
  </si>
  <si>
    <t>15.1.11</t>
  </si>
  <si>
    <t>23.1.02.06-0002</t>
  </si>
  <si>
    <t>Хомут металлический с одним стопорным винтом и резиновым профилем для крепления трубопроводов диаметром: 15-18 мм</t>
  </si>
  <si>
    <t>15.1.12</t>
  </si>
  <si>
    <t>ТЕР16-02-003-02</t>
  </si>
  <si>
    <t>Прокладка трубопроводов газоснабжения из стальных водогазопроводных неоцинкованных труб диаметром: 20 мм</t>
  </si>
  <si>
    <t>15.1.13</t>
  </si>
  <si>
    <t>23.7.01.03-0002</t>
  </si>
  <si>
    <t>Трубопроводы из стальных водогазопроводных неоцинкованных труб с гильзами и креплениями для газоснабжения диаметром: 20 мм</t>
  </si>
  <si>
    <t>15.1.14</t>
  </si>
  <si>
    <t>23.1.02.06-0003</t>
  </si>
  <si>
    <t>Хомут металлический с одним стопорным винтом и резиновым профилем для крепления трубопроводов диаметром: 20-23 мм</t>
  </si>
  <si>
    <t>15.1.15</t>
  </si>
  <si>
    <t>15.1.16</t>
  </si>
  <si>
    <t>15.2.1</t>
  </si>
  <si>
    <t>15.2.2</t>
  </si>
  <si>
    <t>64.1.02.01-0011</t>
  </si>
  <si>
    <t>Вентиляторы канальные "Systemair": для круглых воздуховодов KV 125 XL, с консолью М125 и двумя муфтами F125, производительность 352 м3/час</t>
  </si>
  <si>
    <t>15.2.3</t>
  </si>
  <si>
    <t>15.2.4</t>
  </si>
  <si>
    <t>19.2.03.01-0002</t>
  </si>
  <si>
    <t>Решетка жалюзийная наружная из алюминия круглого сечения марки: IGC 125 (SYSTEMAIR), диаметром 125 мм</t>
  </si>
  <si>
    <t>15.2.5</t>
  </si>
  <si>
    <t>ТЕР20-02-005-02</t>
  </si>
  <si>
    <t>Установка заслонок воздушных и клапанов воздушных КВР с ручным приводом: диаметром до 355 мм</t>
  </si>
  <si>
    <t>15.2.6</t>
  </si>
  <si>
    <t>19.1.04.01-0024</t>
  </si>
  <si>
    <t>Дефлекторы вытяжные цилиндрические из оцинкованной стали, тип: Д315.00.000, диаметр патрубка 315 мм</t>
  </si>
  <si>
    <t>16. Система водоснабжения и водоотведения. Котельная</t>
  </si>
  <si>
    <t>Система В1, Т3, Т4</t>
  </si>
  <si>
    <t>16.1.1</t>
  </si>
  <si>
    <t>16.1.2</t>
  </si>
  <si>
    <t>65.1.01.01-0001</t>
  </si>
  <si>
    <t>Счетчики (водомеры) крыльчатые диаметром: 15 мм</t>
  </si>
  <si>
    <t>16.1.3</t>
  </si>
  <si>
    <t>18.1.09.08-0071</t>
  </si>
  <si>
    <t>Кран шаровый латунный BROEN BALLOFIX, полнопроходной с дренажом, с рукояткой типа "бабочка", с внутренней резьбой, давлением 1,6 МПа (16 кгс/см2) и 3,0 МПа (30 кгс/см2), диаметром: 15 мм, присоединение 1/2"х1/2"</t>
  </si>
  <si>
    <t>16.1.4</t>
  </si>
  <si>
    <t>18.5.08.07-0074</t>
  </si>
  <si>
    <t>Ниппель универсальный редукционный ИГЛ БИР ПЕКС (Eagle BP), размером: 1"х1/2"</t>
  </si>
  <si>
    <t>16.1.5</t>
  </si>
  <si>
    <t>16.1.6</t>
  </si>
  <si>
    <t>18.2.08.06-0005</t>
  </si>
  <si>
    <t>Фильтры сетчатые: Y666 DANFOSS из нержавеющей стали, с внутренней резьбой, давлением 4,0 МПа (40 кгс/см2), диаметром 20 мм</t>
  </si>
  <si>
    <t>16.1.7</t>
  </si>
  <si>
    <t>Патрубки стальные (2х150 мм, 2х100 мм)</t>
  </si>
  <si>
    <t>16.1.8</t>
  </si>
  <si>
    <t>ТЕР16-02-002-06</t>
  </si>
  <si>
    <t>Прокладка трубопроводов водоснабжения из стальных водогазопроводных оцинкованных труб диаметром: 50 мм</t>
  </si>
  <si>
    <t>16.1.9</t>
  </si>
  <si>
    <t>ТССЦ-23.7.01.03-0006</t>
  </si>
  <si>
    <t>Трубопроводы из стальных водогазопроводных неоцинкованных труб с гильзами и креплениями для газоснабжения диаметром: 50 мм</t>
  </si>
  <si>
    <t>16.1.10</t>
  </si>
  <si>
    <t>16.1.11</t>
  </si>
  <si>
    <t>ТССЦ-23.7.01.03-0001</t>
  </si>
  <si>
    <t>16.1.12</t>
  </si>
  <si>
    <t>16.1.13</t>
  </si>
  <si>
    <t>16.1.14</t>
  </si>
  <si>
    <t>16.1.15</t>
  </si>
  <si>
    <t>16.1.16</t>
  </si>
  <si>
    <t>16.1.17</t>
  </si>
  <si>
    <t>16.1.18</t>
  </si>
  <si>
    <t>ТЦ_28.14.13.69.1.02.01_91_9102244958_01</t>
  </si>
  <si>
    <t>16.1.19</t>
  </si>
  <si>
    <t>16.1.20</t>
  </si>
  <si>
    <t>16.1.21</t>
  </si>
  <si>
    <t>ТЕР16-03-001-01</t>
  </si>
  <si>
    <t>Прокладка трубопроводов отопления при стояковой системе из многослойных металлополимерных труб диаметром: до 15 мм</t>
  </si>
  <si>
    <t>16.1.22</t>
  </si>
  <si>
    <t>18.1.09.08-0052</t>
  </si>
  <si>
    <t>Кран шаровой полупроходной с внутренней резьбой "Danfoss" Х1666, диаметром: 15 мм</t>
  </si>
  <si>
    <t>16.1.23</t>
  </si>
  <si>
    <t>16.1.24</t>
  </si>
  <si>
    <t>24.2.02.01-0001</t>
  </si>
  <si>
    <t>Трубы металлополимерные многослойные для горячего водоснабжения, давлением 1 МПа (10 кгс/см2), для температуры до 95 градусов С, диаметром: 15 мм</t>
  </si>
  <si>
    <t>16.1.25</t>
  </si>
  <si>
    <t>18.1.04.06-0011</t>
  </si>
  <si>
    <t>Клапаны обратные пружинные "Danfoss" тип 812, из нержавеющей стали, с межфланцевым присоединением, давлением 4,0 МПа (40 кгс/см2), диаметром: 15 мм</t>
  </si>
  <si>
    <t>16.1.26</t>
  </si>
  <si>
    <t>16.1.27</t>
  </si>
  <si>
    <t>12.2.07.04-0080</t>
  </si>
  <si>
    <t>Трубки высокотемпературные из вспененного каучука K-FLEX SOLAR HT, толщиной: 9 мм диаметром 54 мм</t>
  </si>
  <si>
    <t>16.1.28</t>
  </si>
  <si>
    <t>12.2.07.04-0073</t>
  </si>
  <si>
    <t>Трубки высокотемпературные из вспененного каучука K-FLEX SOLAR HT, толщиной: 9 мм диаметром 15 мм</t>
  </si>
  <si>
    <t>16.1.29</t>
  </si>
  <si>
    <t>12.2.07.04-0075</t>
  </si>
  <si>
    <t>Трубки высокотемпературные из вспененного каучука K-FLEX SOLAR HT, толщиной: 9 мм диаметром 22 мм</t>
  </si>
  <si>
    <t>Противопожарный водопровод</t>
  </si>
  <si>
    <t>16.2.1</t>
  </si>
  <si>
    <t>Установка столов, шкафов под мойки, холодильных шкафов и др.Пожарный шкаф</t>
  </si>
  <si>
    <t>16.2.2</t>
  </si>
  <si>
    <t>ТССЦ-18.3.02.02-0002</t>
  </si>
  <si>
    <t>Шкаф пожарный: ШПК-310 встроенный с окном</t>
  </si>
  <si>
    <t>16.2.3</t>
  </si>
  <si>
    <t>18.3.01.02-0031</t>
  </si>
  <si>
    <t>Рукава пожарные льняные сухого прядения нормальные, диаметром 51 мм</t>
  </si>
  <si>
    <t>16.2.4</t>
  </si>
  <si>
    <t>ТЕР16-07-001-01</t>
  </si>
  <si>
    <t>Установка кранов пожарных диаметром 50 мм</t>
  </si>
  <si>
    <t>16.2.5</t>
  </si>
  <si>
    <t>16.2.6</t>
  </si>
  <si>
    <t>18.2.07.01-0009</t>
  </si>
  <si>
    <t>Узлы укрупненные монтажные (трубопроводы) из стальных водогазопроводных : оцинкованных труб с гильзами для водоснабжения диаметром 50 мм</t>
  </si>
  <si>
    <t>16.2.7</t>
  </si>
  <si>
    <t>16.2.8</t>
  </si>
  <si>
    <t>16.2.9</t>
  </si>
  <si>
    <t>16.2.10</t>
  </si>
  <si>
    <t>16.2.11</t>
  </si>
  <si>
    <t>16.2.12</t>
  </si>
  <si>
    <t>16.2.13</t>
  </si>
  <si>
    <t>16.2.14</t>
  </si>
  <si>
    <t>16.2.15</t>
  </si>
  <si>
    <t>Система К1, К3</t>
  </si>
  <si>
    <t>16.3.1</t>
  </si>
  <si>
    <t>16.3.2</t>
  </si>
  <si>
    <t>16.3.3</t>
  </si>
  <si>
    <t>16.3.4</t>
  </si>
  <si>
    <t>14.5.01.07-0129</t>
  </si>
  <si>
    <t>Герметик силиконовый: PENOSEAL белый, бесцветный</t>
  </si>
  <si>
    <t>16.3.5</t>
  </si>
  <si>
    <t>16.3.6</t>
  </si>
  <si>
    <t>16.3.7</t>
  </si>
  <si>
    <t>16.3.8</t>
  </si>
  <si>
    <t>18.2.02.07-0020</t>
  </si>
  <si>
    <t>Поддоны душевые эмалированные: чугунные глубокие ПДЧГ-800 с чугунным сифоном, латунным выпуском</t>
  </si>
  <si>
    <t>16.3.9</t>
  </si>
  <si>
    <t>16.3.10</t>
  </si>
  <si>
    <t>18.1.10.10-0072</t>
  </si>
  <si>
    <t>Смеситель латунный с гальванопокрытием для мойки настольный, с верхней камерой смешения</t>
  </si>
  <si>
    <t>16.3.11</t>
  </si>
  <si>
    <t>01.7.15.07-0021</t>
  </si>
  <si>
    <t>16.3.12</t>
  </si>
  <si>
    <t>16.3.13</t>
  </si>
  <si>
    <t>ТЦ_22.23.12.18.2.06.10_91_9102018701_01</t>
  </si>
  <si>
    <t>Трап DN 50/75/110, HL310N высота гидрозатвора, мм 50</t>
  </si>
  <si>
    <t>16.3.14</t>
  </si>
  <si>
    <t>ТЕР16-05-002-02</t>
  </si>
  <si>
    <t>Установка вентилей, задвижек, затворов, клапанов обратных, кранов проходных на трубопроводах из чугунных напорных фланцевых труб диаметром: до 100 мм</t>
  </si>
  <si>
    <t>16.3.15</t>
  </si>
  <si>
    <t>16.3.16</t>
  </si>
  <si>
    <t>16.3.17</t>
  </si>
  <si>
    <t>16.3.18</t>
  </si>
  <si>
    <t>16.3.19</t>
  </si>
  <si>
    <t>16.3.20</t>
  </si>
  <si>
    <t>16.3.21</t>
  </si>
  <si>
    <t>ТЕР16-01-002-03</t>
  </si>
  <si>
    <t>Прокладка по стенам зданий и в каналах труб чугунных напорных раструбных диаметром: 100 мм</t>
  </si>
  <si>
    <t>16.3.22</t>
  </si>
  <si>
    <t>23.6.01.01-0002</t>
  </si>
  <si>
    <t>Трубы чугунные канализационные длиной 2 м, диаметром: 100 мм</t>
  </si>
  <si>
    <t>16.3.23</t>
  </si>
  <si>
    <t>23.8.05.11-0002</t>
  </si>
  <si>
    <t>Ревизии диаметром: 100 мм</t>
  </si>
  <si>
    <t>Система В2</t>
  </si>
  <si>
    <t>16.4.1</t>
  </si>
  <si>
    <t>16.4.2</t>
  </si>
  <si>
    <t>16.4.3</t>
  </si>
  <si>
    <t>16.4.4</t>
  </si>
  <si>
    <t>23.8.03.11-0677</t>
  </si>
  <si>
    <t>16.4.5</t>
  </si>
  <si>
    <t>16.4.6</t>
  </si>
  <si>
    <t>16.4.7</t>
  </si>
  <si>
    <t>ТССЦ-18.1.02.02-0001</t>
  </si>
  <si>
    <t>16.4.8</t>
  </si>
  <si>
    <t>16.4.9</t>
  </si>
  <si>
    <t>16.4.10</t>
  </si>
  <si>
    <t>16.4.11</t>
  </si>
  <si>
    <t>16.4.12</t>
  </si>
  <si>
    <t>18.1.09.08-0224</t>
  </si>
  <si>
    <t>Кран шаровый латунный BROEN BALLOFIX, стандартный проход, с внутренней и внешней резьбой, давлением 1,6 МПа (16 кгс/см2), диаметром: 20 мм, присоединение 3/4"х3/4"</t>
  </si>
  <si>
    <t>16.4.13</t>
  </si>
  <si>
    <t>16.4.14</t>
  </si>
  <si>
    <t>16.4.15</t>
  </si>
  <si>
    <t>16.4.16</t>
  </si>
  <si>
    <t>16.4.17</t>
  </si>
  <si>
    <t>16.4.18</t>
  </si>
  <si>
    <t>16.4.19</t>
  </si>
  <si>
    <t>17. Сети газа. Котельная</t>
  </si>
  <si>
    <t>Газоснабжение внутреннее</t>
  </si>
  <si>
    <t>17.1.1</t>
  </si>
  <si>
    <t>17.1.2</t>
  </si>
  <si>
    <t>ТССЦ-69.1.03.02-0002</t>
  </si>
  <si>
    <t>Клапаны предохранительные запорные с электромагнитным приводом КПЭГ-100П</t>
  </si>
  <si>
    <t>17.1.3</t>
  </si>
  <si>
    <t>19.3.01.04-0010</t>
  </si>
  <si>
    <t>Заслонка регулирующая ZR: 100-50 "KORF"</t>
  </si>
  <si>
    <t>17.1.4</t>
  </si>
  <si>
    <t>17.1.5</t>
  </si>
  <si>
    <t>19.3.01.04-0004</t>
  </si>
  <si>
    <t>Заслонка регулирующая ZR: 50-30 "KORF"</t>
  </si>
  <si>
    <t>17.1.6</t>
  </si>
  <si>
    <t>17.1.7</t>
  </si>
  <si>
    <t>63.4.01.01-0003</t>
  </si>
  <si>
    <t>Манометр для неагрессивных сред (класс точности 1.5) с резьбовым присоединением марка: МП-3У-16 с трехходовым краном 11П18пкРу16 с трубкой сифоном</t>
  </si>
  <si>
    <t>17.1.8</t>
  </si>
  <si>
    <t>17.1.9</t>
  </si>
  <si>
    <t>17.1.10</t>
  </si>
  <si>
    <t>18.1.09.08-0002</t>
  </si>
  <si>
    <t>17.1.11</t>
  </si>
  <si>
    <t>17.1.12</t>
  </si>
  <si>
    <t>17.1.13</t>
  </si>
  <si>
    <t>17.1.14</t>
  </si>
  <si>
    <t>ТЕР16-02-003-06</t>
  </si>
  <si>
    <t>Прокладка трубопроводов газоснабжения из стальных водогазопроводных неоцинкованных труб диаметром: 50 мм</t>
  </si>
  <si>
    <t>17.1.15</t>
  </si>
  <si>
    <t>23.7.01.03-0006</t>
  </si>
  <si>
    <t>17.1.16</t>
  </si>
  <si>
    <t>ТЕР16-02-006-04</t>
  </si>
  <si>
    <t>Прокладка трубопроводов обвязки котлов, водонагревателей и насосов из стальных бесшовных и электросварных труб диаметром: до 100 мм</t>
  </si>
  <si>
    <t>17.1.17</t>
  </si>
  <si>
    <t>24.1.02.01-0024</t>
  </si>
  <si>
    <t>Хомут FRS системы крепежа трубопроводов, размером: 108-116 мм</t>
  </si>
  <si>
    <t>17.1.18</t>
  </si>
  <si>
    <t>23.7.01.05-0004</t>
  </si>
  <si>
    <t>Трубопроводы обвязки котлов, водоподогревателей и насосов из стальных водогазопроводных, электросварных и бесшовных труб с фланцами, диаметром: 100 мм</t>
  </si>
  <si>
    <t>17.1.19</t>
  </si>
  <si>
    <t>ТЕР16-02-006-05</t>
  </si>
  <si>
    <t>Прокладка трубопроводов обвязки котлов, водонагревателей и насосов из стальных бесшовных и электросварных труб диаметром: до 150 мм</t>
  </si>
  <si>
    <t>17.1.20</t>
  </si>
  <si>
    <t>23.7.01.05-0005</t>
  </si>
  <si>
    <t>Трубопроводы обвязки котлов, водоподогревателей и насосов из стальных водогазопроводных, электросварных и бесшовных труб с фланцами, диаметром: 150 мм</t>
  </si>
  <si>
    <t>17.1.21</t>
  </si>
  <si>
    <t>23.8.04.06-0315</t>
  </si>
  <si>
    <t>Отводы стальные крутоизогнутые бесшовные приварные (ГОСТ 17375-01): 90 град., наружным диаметром 159 мм, толщиной стенки 4,0 мм</t>
  </si>
  <si>
    <t>17.1.22</t>
  </si>
  <si>
    <t>23.8.04.06-0313</t>
  </si>
  <si>
    <t>Отводы стальные крутоизогнутые бесшовные приварные (ГОСТ 17375-01): 90 град., наружным диаметром 108 мм, толщиной стенки 4,0 мм</t>
  </si>
  <si>
    <t>17.1.23</t>
  </si>
  <si>
    <t>8.4</t>
  </si>
  <si>
    <t>23.8.04.06-0311</t>
  </si>
  <si>
    <t>Отводы стальные крутоизогнутые бесшовные приварные (ГОСТ 17375-01): 90 град., наружным диаметром 57 мм, толщиной стенки 3,0 мм</t>
  </si>
  <si>
    <t>17.1.24</t>
  </si>
  <si>
    <t>ТЕР22-05-003-01</t>
  </si>
  <si>
    <t>Протаскивание в футляр стальных труб диаметром: 100 мм</t>
  </si>
  <si>
    <t>17.1.25</t>
  </si>
  <si>
    <t>Прокладка трубопроводов обвязки котлов, водонагревателей и насосов из стальных бесшовных и электросварных труб диаметром: до 150 мм. Футляр</t>
  </si>
  <si>
    <t>17.1.26</t>
  </si>
  <si>
    <t>24.1.02.01-0027</t>
  </si>
  <si>
    <t>Хомут FRS системы крепежа трубопроводов, размером: 159-162 мм</t>
  </si>
  <si>
    <t>17.1.27</t>
  </si>
  <si>
    <t>17.1.28</t>
  </si>
  <si>
    <t>23.8.03.12-0033</t>
  </si>
  <si>
    <t>Фланцы стальные давлением 1 МПа (10 кгс/см2) в комплекте с болтами, гайками и прокладками для комплекта с задвижками диаметром: 100 мм</t>
  </si>
  <si>
    <t>17.1.29</t>
  </si>
  <si>
    <t>23.8.03.12-0031</t>
  </si>
  <si>
    <t>Фланцы стальные давлением 1 МПа (10 кгс/см2) в комплекте с болтами, гайками и прокладками для комплекта с задвижками диаметром: 50 мм</t>
  </si>
  <si>
    <t>17.1.30</t>
  </si>
  <si>
    <t>ТЕР13-03-002-02</t>
  </si>
  <si>
    <t>Огрунтовка металлических поверхностей за один раз: грунтовкой ФЛ-03К (за 2 раза)</t>
  </si>
  <si>
    <t>17.1.31</t>
  </si>
  <si>
    <t>ТЕР13-03-004-07</t>
  </si>
  <si>
    <t>Окраска металлических огрунтованных поверхностей: эмалью ХВ-125 (за 2 раза)</t>
  </si>
  <si>
    <t>17.1.32</t>
  </si>
  <si>
    <t>ТЕР16-07-006-02</t>
  </si>
  <si>
    <t>Заделка сальников при проходе труб через фундаменты или стены подвала диаметром: до 200 мм</t>
  </si>
  <si>
    <t>17.1.33</t>
  </si>
  <si>
    <t>ТЕР19-01-015-01</t>
  </si>
  <si>
    <t>Пневматическое испытание газопроводов</t>
  </si>
  <si>
    <t>18. Монтаж оборудования. Котельная</t>
  </si>
  <si>
    <t>Монтаж оборудования</t>
  </si>
  <si>
    <t>18.1.1</t>
  </si>
  <si>
    <t>ТЕР18-01-002-09</t>
  </si>
  <si>
    <t>Установка котлов стальных жаротрубных пароводогрейных на жидком топливе или газе теплопроизводительностью: до 0,64 МВт (0,55 Гкал/ч)</t>
  </si>
  <si>
    <t>18.1.2</t>
  </si>
  <si>
    <t>ТЦ_25.21.12.63_67_6726012864_
15.12.2020_01</t>
  </si>
  <si>
    <t>Котлы стальные жаротрубные пароводогрейные  POLYKRAFT   серии ULTRAHERM 500 + Панель управления ШКА-01-термо-115</t>
  </si>
  <si>
    <t>18.1.3</t>
  </si>
  <si>
    <t>ТЕРм06-01-070-05</t>
  </si>
  <si>
    <t>Горелка газомазутная, масса до 0,5 т</t>
  </si>
  <si>
    <t>18.1.4</t>
  </si>
  <si>
    <t>ТЦ_28.21.11.66_67_6726012864_
15.12.2020_01</t>
  </si>
  <si>
    <t>Горелка газовая моноблочная Polykraft (Италия) в комплекте с доп. Оборудованием,  THERMINATOR модель. IBSM исп.T1.60G.2</t>
  </si>
  <si>
    <t>18.1.5</t>
  </si>
  <si>
    <t>ТЕР18-05-001-02</t>
  </si>
  <si>
    <t>Установка насосов центробежных с электродвигателем, масса агрегата: до 0,2 т</t>
  </si>
  <si>
    <t>18.1.6</t>
  </si>
  <si>
    <t>ТЦ_28.13.14.68_91_9102264111_
23.03.2021_01</t>
  </si>
  <si>
    <t>Насос системы отопления UPSD 50-190F</t>
  </si>
  <si>
    <t>18.1.7</t>
  </si>
  <si>
    <t>ТЦ_28.13.14.68_91_9102264111_
08.04.2021_01</t>
  </si>
  <si>
    <t>Насос системы загрузки котла TPE 2D 50-120</t>
  </si>
  <si>
    <t>18.1.8</t>
  </si>
  <si>
    <t>18.1.9</t>
  </si>
  <si>
    <t>Насос системы теплоснабжения вентиляции UPF 40-160</t>
  </si>
  <si>
    <t>18.1.10</t>
  </si>
  <si>
    <t>Насос системы теплоснабжения вентиляции UPF 50-160</t>
  </si>
  <si>
    <t>18.1.11</t>
  </si>
  <si>
    <t>18.1.12</t>
  </si>
  <si>
    <t>ТЦ_
28.25.11.64_91_9102264111_08.0
4.2021_01</t>
  </si>
  <si>
    <t>Теплообменник системы утилизации тепла ТТАИ-1241-16</t>
  </si>
  <si>
    <t>18.1.13</t>
  </si>
  <si>
    <t>ТЕР18-04-001-09</t>
  </si>
  <si>
    <t>Установка баков расширительных круглых и прямоугольных вместимостью: 1 м3</t>
  </si>
  <si>
    <t>18.1.14</t>
  </si>
  <si>
    <t>ТЦ_25.29.11.18_91_9102264111_
23.03.2021_01</t>
  </si>
  <si>
    <t>Мембранный расширительныйбак N 800 6 бар/120°C,Reflex</t>
  </si>
  <si>
    <t>18.1.15</t>
  </si>
  <si>
    <t>18.1.16</t>
  </si>
  <si>
    <t>Насос подпитки AUTO MH 400A</t>
  </si>
  <si>
    <t>18.1.17</t>
  </si>
  <si>
    <t>18.1.18</t>
  </si>
  <si>
    <t>ТЦ_25.29.11.18_91_9102264111_
08.04.2021_01</t>
  </si>
  <si>
    <t>Бак запаса воды стальной, 1 м3</t>
  </si>
  <si>
    <t>18.1.19</t>
  </si>
  <si>
    <t>Установка фильтров диаметром : 40 мм (система магнитной обработки)</t>
  </si>
  <si>
    <t>18.1.20</t>
  </si>
  <si>
    <t>ТЦ_28.29.12.18_91_9102017722_
30.11.2020_01</t>
  </si>
  <si>
    <t>Система магнитной обработки ГМС-40</t>
  </si>
  <si>
    <t>18.1.21</t>
  </si>
  <si>
    <t>18.1.22</t>
  </si>
  <si>
    <t>ТЦ_28.29.12.65_91_9102017722_
30.11.2020_01</t>
  </si>
  <si>
    <t>Система умягчения воды Ecowater ECR 3502 R70</t>
  </si>
  <si>
    <t>18.1.23</t>
  </si>
  <si>
    <t>18.1.24</t>
  </si>
  <si>
    <t>Насос системы циркуляции ГВС GRUNDFOSS TPED 32-180/2</t>
  </si>
  <si>
    <t>18.1.25</t>
  </si>
  <si>
    <t>Насос системы теплоснабжения вентиляции UPF 65-120</t>
  </si>
  <si>
    <t>18.1.26</t>
  </si>
  <si>
    <t>ТЕР18-06-001-02</t>
  </si>
  <si>
    <t>Установка гребенок паро-водораспределительных из стальных труб наружным диаметром корпуса: 159 мм. Гидравлический сепаратор</t>
  </si>
  <si>
    <t>18.1.27</t>
  </si>
  <si>
    <t>ТЦ_28.29.12.91_77_7705674361_
15.12.2020_01</t>
  </si>
  <si>
    <t>Гидравлическая стрелка, Ф/Ф Ду125, Pу=10 бар; Tmax=120 C, ГРАНКОННЕКТ</t>
  </si>
  <si>
    <t>Материалы и арматура</t>
  </si>
  <si>
    <t>18.2.1</t>
  </si>
  <si>
    <t>18.2.2</t>
  </si>
  <si>
    <t>18.1.03.02-0004</t>
  </si>
  <si>
    <t>Затвор дисковый поворотный межфланцевый чугунный марки "Гранвел" ЗПВС-FL-3-E, диаметром: 80 мм</t>
  </si>
  <si>
    <t>18.2.3</t>
  </si>
  <si>
    <t>18.1.03.02-0005</t>
  </si>
  <si>
    <t>Затвор дисковый поворотный межфланцевый чугунный марки "Гранвел" ЗПВС-FL-3-E, диаметром: 100 мм</t>
  </si>
  <si>
    <t>18.2.4</t>
  </si>
  <si>
    <t>18.2.5</t>
  </si>
  <si>
    <t>Затвор дисковый поворотный ЗПТЛ-FLN(W) -5-EPDM-HT Dу 40</t>
  </si>
  <si>
    <t>18.2.6</t>
  </si>
  <si>
    <t>18.1.03.02-0002</t>
  </si>
  <si>
    <t>Затвор дисковый поворотный межфланцевый чугунный марки "Гранвел" ЗПВС-FL-3-E, диаметром: 50 мм</t>
  </si>
  <si>
    <t>18.2.7</t>
  </si>
  <si>
    <t>18.2.8</t>
  </si>
  <si>
    <t>18.1.09.08-0093</t>
  </si>
  <si>
    <t>Кран шаровый латунный BROEN BALLOFIX, полнопроходной, с обычной рукояткой, с внутренней резьбой, давлением 1,6 МПа (16 кгс/см2) и 2,5 МПа (25 кгс/см2), диаметром: 25 мм, присоединение 1"х1"</t>
  </si>
  <si>
    <t>18.2.9</t>
  </si>
  <si>
    <t>18.1.09.08-0091</t>
  </si>
  <si>
    <t>Кран шаровый латунный BROEN BALLOFIX, полнопроходной, с обычной рукояткой, с внутренней резьбой, давлением 1,6 МПа (16 кгс/см2) и 2,5 МПа (25 кгс/см2), диаметром: 15 мм, присоединение 1/2"х1/2"</t>
  </si>
  <si>
    <t>18.2.10</t>
  </si>
  <si>
    <t>ТЕР18-06-007-08</t>
  </si>
  <si>
    <t>Установка фильтров диаметром : 125 мм</t>
  </si>
  <si>
    <t>18.2.11</t>
  </si>
  <si>
    <t>18.2.08.09-0020</t>
  </si>
  <si>
    <t>Фильтры фланцевые BROEN V821 чугунные сетчатые, со сливной пробкой, с фланцевым присоединением, давлением 1,6 МПа (16 кгс/см2), диаметром: 125 мм</t>
  </si>
  <si>
    <t>18.2.12</t>
  </si>
  <si>
    <t>18.2.13</t>
  </si>
  <si>
    <t>18.2.08.09-0018</t>
  </si>
  <si>
    <t>Фильтры фланцевые BROEN V821 чугунные сетчатые, со сливной пробкой, с фланцевым присоединением, давлением 1,6 МПа (16 кгс/см2), диаметром: 80 мм</t>
  </si>
  <si>
    <t>18.2.14</t>
  </si>
  <si>
    <t>18.2.15</t>
  </si>
  <si>
    <t>18.2.08.09-0015</t>
  </si>
  <si>
    <t>Фильтры фланцевые BROEN V821 чугунные сетчатые, со сливной пробкой, с фланцевым присоединением, давлением 1,6 МПа (16 кгс/см2), диаметром: 40 мм</t>
  </si>
  <si>
    <t>18.2.16</t>
  </si>
  <si>
    <t>18.2.17</t>
  </si>
  <si>
    <t>18.2.08.09-0003</t>
  </si>
  <si>
    <t>Фильтры муфтовые BROEN V823 чугунные сетчатые, давлением 1,0 МПа (10 кгс/см2), диаметром: 25 мм, резьбовое присоединение 1"</t>
  </si>
  <si>
    <t>18.2.18</t>
  </si>
  <si>
    <t>18.2.19</t>
  </si>
  <si>
    <t>Прайс-лист стр.8</t>
  </si>
  <si>
    <t>Клапан обратный резьбовой CVT16 Dу 25</t>
  </si>
  <si>
    <t>18.2.20</t>
  </si>
  <si>
    <t>18.2.21</t>
  </si>
  <si>
    <t>Клапан обратный межфланцевый RM Dу 40</t>
  </si>
  <si>
    <t>18.2.22</t>
  </si>
  <si>
    <t>Клапан обратный межфланцевый RM Dу 50</t>
  </si>
  <si>
    <t>18.2.23</t>
  </si>
  <si>
    <t>18.2.24</t>
  </si>
  <si>
    <t>Клапан обратный межфланцевый RM Dу 80</t>
  </si>
  <si>
    <t>18.2.25</t>
  </si>
  <si>
    <t>18.2.26</t>
  </si>
  <si>
    <t>Прайс-лист стр.10</t>
  </si>
  <si>
    <t>Автоматический воздухоотводчик Flexvent 3/4 Dу 25</t>
  </si>
  <si>
    <t>18.2.27</t>
  </si>
  <si>
    <t>Прайс-лист стр.11</t>
  </si>
  <si>
    <t>Автоматический воздухоотводчик Flexvent 1/2 Dу 15</t>
  </si>
  <si>
    <t>18.2.28</t>
  </si>
  <si>
    <t>18.2.29</t>
  </si>
  <si>
    <t>65.1.04.02-0039</t>
  </si>
  <si>
    <t>Счетчик горячей воды, марка: ВСГ-25</t>
  </si>
  <si>
    <t>18.2.30</t>
  </si>
  <si>
    <t>65.1.04.03-0033</t>
  </si>
  <si>
    <t>Счетчик холодной воды, марка: ВСХ-25</t>
  </si>
  <si>
    <t>18.2.31</t>
  </si>
  <si>
    <t>65.1.04.02-0040</t>
  </si>
  <si>
    <t>Счетчик горячей воды, марка: ВСГ-32</t>
  </si>
  <si>
    <t>18.2.32</t>
  </si>
  <si>
    <t>24.4</t>
  </si>
  <si>
    <t>65.1.04.03-0034</t>
  </si>
  <si>
    <t>Счетчик холодной воды, марка: ВСХ-32</t>
  </si>
  <si>
    <t>18.2.33</t>
  </si>
  <si>
    <t>ТЕРм12-13-005-01</t>
  </si>
  <si>
    <t>Арматура для воды и пара на условное давление 10 МПа с электроприводом, диаметр условного прохода 65 мм</t>
  </si>
  <si>
    <t>18.2.34</t>
  </si>
  <si>
    <t>ТЦ_28.14.12.18_91_9102264111_
08.04.2021_01</t>
  </si>
  <si>
    <t>Сервопривод для смесительных вентилей 92Р, 24В, время хода - 60,90,120 с (0-10В), усилие 15Нм</t>
  </si>
  <si>
    <t>18.2.35</t>
  </si>
  <si>
    <t>18.2.36</t>
  </si>
  <si>
    <t>Прайс-лист стр.14</t>
  </si>
  <si>
    <t>Манометр показывающий ТМ-510 Т.00(0-0,6 МПа)</t>
  </si>
  <si>
    <t>18.2.37</t>
  </si>
  <si>
    <t>18.2.38</t>
  </si>
  <si>
    <t>ТССЦ-63.4.05.04-0001</t>
  </si>
  <si>
    <t>Термометр прямой (угловой) ртутный (ножка 66 мм) до 160 град С в оправе</t>
  </si>
  <si>
    <t>18.2.39</t>
  </si>
  <si>
    <t>ТЕР16-02-005-06</t>
  </si>
  <si>
    <t>Прокладка трубопроводов отопления и водоснабжения из стальных электросварных труб диаметром: 125 мм</t>
  </si>
  <si>
    <t>18.2.40</t>
  </si>
  <si>
    <t>23.7.01.04-0006</t>
  </si>
  <si>
    <t>Трубопроводы из стальных электросварных труб с гильзами для отопления и водоснабжения, наружный диаметр: 133 мм, толщина стенки 4 мм</t>
  </si>
  <si>
    <t>18.2.41</t>
  </si>
  <si>
    <t>23.8.04.06-0080</t>
  </si>
  <si>
    <t>Отводы 90 град. с радиусом кривизны R=1,5 Ду на Ру до 16 МПа (160 кгс/см2), диаметром условного прохода: 125 мм, наружным диаметром 133 мм, толщиной стенки 6 мм</t>
  </si>
  <si>
    <t>18.2.42</t>
  </si>
  <si>
    <t>18.2.43</t>
  </si>
  <si>
    <t>18.2.44</t>
  </si>
  <si>
    <t>29.2</t>
  </si>
  <si>
    <t>23.8.04.06-0069</t>
  </si>
  <si>
    <t>Отводы 90 град. с радиусом кривизны R=1,5 Ду на Ру до 16 МПа (160 кгс/см2), диаметром условного прохода: 80 мм, наружным диаметром 89 мм, толщиной стенки 3,5 мм</t>
  </si>
  <si>
    <t>18.2.45</t>
  </si>
  <si>
    <t>18.2.46</t>
  </si>
  <si>
    <t>18.2.47</t>
  </si>
  <si>
    <t>23.8.04.06-0064</t>
  </si>
  <si>
    <t>Отводы 90 град. с радиусом кривизны R=1,5 Ду на Ру до 16 МПа (160 кгс/см2), диаметром условного прохода: 50 мм, наружным диаметром 57 мм, толщиной стенки 4 мм</t>
  </si>
  <si>
    <t>18.2.48</t>
  </si>
  <si>
    <t>18.2.49</t>
  </si>
  <si>
    <t>23.5.02.02-0023</t>
  </si>
  <si>
    <t>Трубы стальные электросварные прямошовные со снятой фаской из стали марок БСт2кп-БСт4кп и БСт2пс-БСт4пс наружный диаметр: 20 мм, толщина стенки 2 мм</t>
  </si>
  <si>
    <t>18.2.50</t>
  </si>
  <si>
    <t>23.5.02.02-0027</t>
  </si>
  <si>
    <t>Трубы стальные электросварные прямошовные со снятой фаской из стали марок БСт2кп-БСт4кп и БСт2пс-БСт4пс наружный диаметр: 32 мм, толщина стенки 3 мм</t>
  </si>
  <si>
    <t>18.2.51</t>
  </si>
  <si>
    <t>23.8.04.06-0061</t>
  </si>
  <si>
    <t>Отводы 90 град. с радиусом кривизны R=1,5 Ду на Ру до 16 МПа (160 кгс/см2), диаметром условного прохода: 40 мм, наружным диаметром 45 мм, толщиной стенки 2,5 мм</t>
  </si>
  <si>
    <t>18.2.52</t>
  </si>
  <si>
    <t>23.8.04.06-0301</t>
  </si>
  <si>
    <t>Отводы стальные крутоизогнутые бесшовные приварные (ГОСТ 17375-01): 30 град., наружным диаметром 32 мм, толщиной стенки 2,0 мм</t>
  </si>
  <si>
    <t>18.2.53</t>
  </si>
  <si>
    <t>ТЕР16-02-007-05</t>
  </si>
  <si>
    <t>Установка фланцевых соединений на стальных трубопроводах диаметром: 125 мм</t>
  </si>
  <si>
    <t>18.2.54</t>
  </si>
  <si>
    <t>23.8.03.11-0681</t>
  </si>
  <si>
    <t>Фланцы стальные плоские приварные из стали ВСт3сп2, ВСт3сп3, давлением: 1,6 МПа (16 кгс/см2), диаметром 125 мм</t>
  </si>
  <si>
    <t>18.2.55</t>
  </si>
  <si>
    <t>18.2.56</t>
  </si>
  <si>
    <t>23.8.03.11-0679</t>
  </si>
  <si>
    <t>Фланцы стальные плоские приварные из стали ВСт3сп2, ВСт3сп3, давлением: 1,6 МПа (16 кгс/см2), диаметром 80 мм</t>
  </si>
  <si>
    <t>18.2.57</t>
  </si>
  <si>
    <t>18.2.58</t>
  </si>
  <si>
    <t>18.2.59</t>
  </si>
  <si>
    <t>18.2.60</t>
  </si>
  <si>
    <t>23.8.03.11-0676</t>
  </si>
  <si>
    <t>Фланцы стальные плоские приварные из стали ВСт3сп2, ВСт3сп3, давлением: 1,6 МПа (16 кгс/см2), диаметром 40 мм</t>
  </si>
  <si>
    <t>18.2.61</t>
  </si>
  <si>
    <t>18.2.62</t>
  </si>
  <si>
    <t>ТЕР13-03-004-23</t>
  </si>
  <si>
    <t>Окраска металлических огрунтованных поверхностей: краской БТ-177 серебристой (за 2 раза)</t>
  </si>
  <si>
    <t>18.2.63</t>
  </si>
  <si>
    <t>18.2.64</t>
  </si>
  <si>
    <t>18.2.65</t>
  </si>
  <si>
    <t>18.2.66</t>
  </si>
  <si>
    <t>18.2.67</t>
  </si>
  <si>
    <t>12.2.07.04-0098</t>
  </si>
  <si>
    <t>Трубки высокотемпературные из вспененного каучука K-FLEX SOLAR HT, толщиной: 13 мм диаметром 89 мм</t>
  </si>
  <si>
    <t>18.2.68</t>
  </si>
  <si>
    <t>12.2.07.04-0094</t>
  </si>
  <si>
    <t>Трубки высокотемпературные из вспененного каучука K-FLEX SOLAR HT, толщиной: 13 мм диаметром 54 мм</t>
  </si>
  <si>
    <t>18.2.69</t>
  </si>
  <si>
    <t>12.2.07.04-0092</t>
  </si>
  <si>
    <t>Трубки высокотемпературные из вспененного каучука K-FLEX SOLAR HT, толщиной: 13 мм диаметром 42 мм</t>
  </si>
  <si>
    <t>18.2.70</t>
  </si>
  <si>
    <t>12.2.07.04-0091</t>
  </si>
  <si>
    <t>Трубки высокотемпературные из вспененного каучука K-FLEX SOLAR HT, толщиной: 13 мм диаметром 35 мм</t>
  </si>
  <si>
    <t>18.2.71</t>
  </si>
  <si>
    <t>41.5</t>
  </si>
  <si>
    <t>12.2.07.04-0090</t>
  </si>
  <si>
    <t>Трубки высокотемпературные из вспененного каучука K-FLEX SOLAR HT, толщиной: 13 мм диаметром 28 мм</t>
  </si>
  <si>
    <t>18.2.72</t>
  </si>
  <si>
    <t>41.6</t>
  </si>
  <si>
    <t>12.2.07.04-0206</t>
  </si>
  <si>
    <t>Трубки из вспененного каучука, толщиной: 13 мм, диаметром 22 мм</t>
  </si>
  <si>
    <t>Узел учета тепловой энергии</t>
  </si>
  <si>
    <t>18.3.1</t>
  </si>
  <si>
    <t>18.3.2</t>
  </si>
  <si>
    <t>63.4.04.05-0039</t>
  </si>
  <si>
    <t>Теплосчетчик электромагнитный, марка: ТЭМ-104 диаметр 100 мм, фланцевое исполнение (в комплекте: измерительно-вычислительный блок ИВБ, первичные преобразователи расхода - 2 шт., термопреобразователи сопротивления - 2 шт.)</t>
  </si>
  <si>
    <t>19. Телефонизация котельной</t>
  </si>
  <si>
    <t>Строительные работы</t>
  </si>
  <si>
    <t>19.1.1</t>
  </si>
  <si>
    <t>ТЕР01-01-013-09</t>
  </si>
  <si>
    <t>Разработка грунта с погрузкой на автомобили-самосвалы экскаваторами с ковшом вместимостью: 0,65 (0,5-1) м3, группа грунтов 3</t>
  </si>
  <si>
    <t>19.1.2</t>
  </si>
  <si>
    <t>ТССЦпг-03-21-01-049</t>
  </si>
  <si>
    <t>Перевозка грузов автомобилями-самосвалами грузоподъемностью 10 т работающих вне карьера на расстояние: I класс груза до 49 км</t>
  </si>
  <si>
    <t>19.1.3</t>
  </si>
  <si>
    <t>ТЕР01-01-016-02</t>
  </si>
  <si>
    <t>Работа на отвале, группа грунтов: 2-3</t>
  </si>
  <si>
    <t>19.1.4</t>
  </si>
  <si>
    <t>Разработка грунта с погрузкой на автомобили-самосвалы экскаваторами с ковшом вместимостью: 0,65 (0,5-1) м3, группа грунтов 3(для обратной засыпки за вычетом объема труб(3,14*0,16*0,16*66=5,3)</t>
  </si>
  <si>
    <t>19.1.5</t>
  </si>
  <si>
    <t>19.1.6</t>
  </si>
  <si>
    <t>ТССЦпг-03-21-01-030</t>
  </si>
  <si>
    <t>Перевозка грузов автомобилями-самосвалами грузоподъемностью 10 т работающих вне карьера на расстояние: I класс груза до 30 км</t>
  </si>
  <si>
    <t>19.1.7</t>
  </si>
  <si>
    <t>ТЕР01-01-033-03</t>
  </si>
  <si>
    <t>Засыпка траншей и котлованов с перемещением грунта до 5 м бульдозерами мощностью: 59 кВт (80 л.с.), группа грунтов 3</t>
  </si>
  <si>
    <t>19.1.8</t>
  </si>
  <si>
    <t>ТЕР34-02-005-04</t>
  </si>
  <si>
    <t>Устройство колодцев железобетонных сборных типовых, собранных на трассе, устанавливаемых: на пешеходной части ККС-1</t>
  </si>
  <si>
    <t>19.1.9</t>
  </si>
  <si>
    <t>05.1.01.08-0013</t>
  </si>
  <si>
    <t>Колодцы и коробки железобетонные телефонные</t>
  </si>
  <si>
    <t>19.1.10</t>
  </si>
  <si>
    <t>ТЕР34-02-008-03</t>
  </si>
  <si>
    <t>Установка кронштейна в колодцах</t>
  </si>
  <si>
    <t>19.1.11</t>
  </si>
  <si>
    <t>ТЕРм10-06-027-09</t>
  </si>
  <si>
    <t>Установка консоли в коллекторе: двухместной</t>
  </si>
  <si>
    <t>19.1.12</t>
  </si>
  <si>
    <t>22.2.02.11-0001</t>
  </si>
  <si>
    <t>Болты консольные</t>
  </si>
  <si>
    <t>19.1.13</t>
  </si>
  <si>
    <t>22.2.02.23-0031</t>
  </si>
  <si>
    <t>Ерши для кронштейнов</t>
  </si>
  <si>
    <t>19.1.14</t>
  </si>
  <si>
    <t>19.1.15</t>
  </si>
  <si>
    <t>02.3.01.02-0015</t>
  </si>
  <si>
    <t>19.1.16</t>
  </si>
  <si>
    <t>ТЕР34-02-004-01</t>
  </si>
  <si>
    <t>Устройство трубопровода из труб вторичного полиэтилена: до 2 отверстий</t>
  </si>
  <si>
    <t>19.1.17</t>
  </si>
  <si>
    <t>24.3.03.13-0165</t>
  </si>
  <si>
    <t>Труба: ПЭ 80 SDR 13,6, наружный диаметр 90 мм (ГОСТ 18599- 2001)</t>
  </si>
  <si>
    <t>19.1.18</t>
  </si>
  <si>
    <t>ТЕР46-03-010-01</t>
  </si>
  <si>
    <t>Пробивка в бетонных стенах и полах толщиной 100 мм отверстий площадью: до 20 см2</t>
  </si>
  <si>
    <t>19.1.19</t>
  </si>
  <si>
    <t>ТЕР08-02-001-09</t>
  </si>
  <si>
    <t>Кладка стен приямков и каналов</t>
  </si>
  <si>
    <t>19.1.20</t>
  </si>
  <si>
    <t>06.1.01.05-0035</t>
  </si>
  <si>
    <t>19.1.21</t>
  </si>
  <si>
    <t>ТЕР15-02-016-01</t>
  </si>
  <si>
    <t>Штукатурка поверхностей внутри здания цементно-известковым или цементным раствором по камню и бетону: простая стен</t>
  </si>
  <si>
    <t>19.1.22</t>
  </si>
  <si>
    <t>Монтажные работы</t>
  </si>
  <si>
    <t>19.1.23</t>
  </si>
  <si>
    <t>ТЕРм10-06-034-23</t>
  </si>
  <si>
    <t>Устройство для вывода кабеля из канализации на стену с рытьем и засыпкой, без прохода через стену</t>
  </si>
  <si>
    <t>19.1.24</t>
  </si>
  <si>
    <t>19.1.25</t>
  </si>
  <si>
    <t>ТЕРм10-06-034-27</t>
  </si>
  <si>
    <t>Герметизация канала кабельной канализации: свободного</t>
  </si>
  <si>
    <t>19.1.26</t>
  </si>
  <si>
    <t>ТЕРм10-06-026-01</t>
  </si>
  <si>
    <t>Прокладка кабеля в подземной канализации, масса 1 м кабеля: до 1 кг</t>
  </si>
  <si>
    <t>19.1.27</t>
  </si>
  <si>
    <t>21.1.04.08-0019</t>
  </si>
  <si>
    <t>Кабели связи с полиэтиленовой изоляцией, с алюмополиэтиленовым экраном, марки: ТППэп, диаметром жилы 0,5 мм, с числом пар - 20</t>
  </si>
  <si>
    <t>19.1.28</t>
  </si>
  <si>
    <t>19.1.29</t>
  </si>
  <si>
    <t>21.1.04.01-0003</t>
  </si>
  <si>
    <t>Кабель (витая пара) UTP 2x2x0,52 категория 5е (внешний)</t>
  </si>
  <si>
    <t>19.1.30</t>
  </si>
  <si>
    <t>ТЕРм10-06-034-12</t>
  </si>
  <si>
    <t>Коробка распределительная настенная на кабеле с пластмассовой оболочкой</t>
  </si>
  <si>
    <t>коробка</t>
  </si>
  <si>
    <t>19.1.31</t>
  </si>
  <si>
    <t>20.5.02.08-0017</t>
  </si>
  <si>
    <t>Коробка телефонная распределительная марки: КРТП-В/10-Р плинт ССД, замок, ключ 41144</t>
  </si>
  <si>
    <t>19.1.32</t>
  </si>
  <si>
    <t>19.1.33</t>
  </si>
  <si>
    <t>20.4.03.03-0014</t>
  </si>
  <si>
    <t>19.1.34</t>
  </si>
  <si>
    <t>19.1.35</t>
  </si>
  <si>
    <t>61.1.02.01-0001</t>
  </si>
  <si>
    <t>Аппарат телефонный системный Panasonic марки KX- DT346</t>
  </si>
  <si>
    <t>19.1.36</t>
  </si>
  <si>
    <t>19.1.37</t>
  </si>
  <si>
    <t>ТЦ_26.30.30.77_91_9102018701_
13.12.2020_01</t>
  </si>
  <si>
    <t>Плинт LSA-PLUS 2/10 на 10 пар с нормально</t>
  </si>
  <si>
    <t>19.1.38</t>
  </si>
  <si>
    <t>19.1.39</t>
  </si>
  <si>
    <t>19.1.40</t>
  </si>
  <si>
    <t>20.2.05.02-0012</t>
  </si>
  <si>
    <t>Держатель с защелкой "DKC" для труб диаметром: 32 мм</t>
  </si>
  <si>
    <t>19.1.41</t>
  </si>
  <si>
    <t>ТЕРм08-02-390-02</t>
  </si>
  <si>
    <t>Короба пластмассовые: шириной до 63 мм</t>
  </si>
  <si>
    <t>19.1.42</t>
  </si>
  <si>
    <t>20.2.05.04-0030</t>
  </si>
  <si>
    <t>Кабель-канал (короб) "Электропласт": 60x40 мм</t>
  </si>
  <si>
    <t>19.1.43</t>
  </si>
  <si>
    <t>20.2.05.03-0005</t>
  </si>
  <si>
    <t>Заглушка для короба: 60х40 мм</t>
  </si>
  <si>
    <t>19.1.44</t>
  </si>
  <si>
    <t>01.7.15.07-0009</t>
  </si>
  <si>
    <t>Дюбели пластмассовые с шурупами 8х60 мм</t>
  </si>
  <si>
    <t>20. Монтаж системы автоматизации котельной</t>
  </si>
  <si>
    <t>Оборудование автоматики, сигнализации</t>
  </si>
  <si>
    <t>20.1.1</t>
  </si>
  <si>
    <t>20.1.2</t>
  </si>
  <si>
    <t>63.4.05.01-0002</t>
  </si>
  <si>
    <t>Термометр биметаллический показывающий ТБП до 250 град С, с гильзой, длина штока 50 мм (класс точности 1,5)</t>
  </si>
  <si>
    <t>20.1.3</t>
  </si>
  <si>
    <t>20.1.4</t>
  </si>
  <si>
    <t>63.4.01.01-0002</t>
  </si>
  <si>
    <t>20.1.5</t>
  </si>
  <si>
    <t>ТЕРм11-02-042-05</t>
  </si>
  <si>
    <t>Клапан с рычажным приводом регулирующий, диаметр условного прохода: 65; 80 мм</t>
  </si>
  <si>
    <t>20.1.6</t>
  </si>
  <si>
    <t>69.1.03.02-0001</t>
  </si>
  <si>
    <t>Клапаны предохранительные запорные с электромагнитным приводом КПЭГ-50П</t>
  </si>
  <si>
    <t>20.1.7</t>
  </si>
  <si>
    <t>ТЕРм11-03-011-01</t>
  </si>
  <si>
    <t>Прибор для анализа физико-химического состава вещества, категория сложности: I</t>
  </si>
  <si>
    <t>20.1.8</t>
  </si>
  <si>
    <t>ТССЦ-18.5.08.18-0221</t>
  </si>
  <si>
    <t>Сигнализатор загазованности САКЗ-М-З</t>
  </si>
  <si>
    <t>20.1.9</t>
  </si>
  <si>
    <t>ТЦ_24.20.40.18_91_9102264111_
08.04.2021_01</t>
  </si>
  <si>
    <t>СГБ-1-7Б сигнализатор газа бытовой стационарный; контролируемый компонент: метан (порог срабатывания 1 % объёма или 20 % НКПР), оксид углерода (порог срабатывания 0,005 % объёма); с коммутацией внешних электроцепей и управлением отсечным клапаном</t>
  </si>
  <si>
    <t>20.1.10</t>
  </si>
  <si>
    <t>ТЦ_23.20.12.17_91_9102264111_
08.04.2021_01</t>
  </si>
  <si>
    <t>Насадка для подачи ПГС в датчик сигнализатора для СГБ-1-7, СГБ-1-7Б</t>
  </si>
  <si>
    <t>20.1.11</t>
  </si>
  <si>
    <t>ТЦ_22.19.73.01_91_9102264111_
08.04.2021_01</t>
  </si>
  <si>
    <t>ИРП-1 источник резервного питания для СГБ-1 (кроме СГБ-1-5.01Б)</t>
  </si>
  <si>
    <t>20.1.12</t>
  </si>
  <si>
    <t>20.1.13</t>
  </si>
  <si>
    <t>ТЦ_26.51.52.63_91_9102018701_
10.12.2020_01</t>
  </si>
  <si>
    <t>Автоматический регулятор calorMATIC VR630</t>
  </si>
  <si>
    <t>20.1.14</t>
  </si>
  <si>
    <t>20.1.15</t>
  </si>
  <si>
    <t>Vaillant Универсальный датчик температуры VR 10</t>
  </si>
  <si>
    <t>20.1.16</t>
  </si>
  <si>
    <t>ТЦ_26.60.12.77_91_9102018701_
10.12.2020_01</t>
  </si>
  <si>
    <t>Датчик наружной температуры Vaillant VRC 693</t>
  </si>
  <si>
    <t>20.1.17</t>
  </si>
  <si>
    <t>ТЕРм10-01-039-06</t>
  </si>
  <si>
    <t>Реле, ключ, кнопка и др. с подготовкой места установки</t>
  </si>
  <si>
    <t>20.1.18</t>
  </si>
  <si>
    <t>62.1.04.01-0007</t>
  </si>
  <si>
    <t>Датчик-реле температуры электронный Т419-2М (без термообразователя) с датчиком температуры погружным ESM11</t>
  </si>
  <si>
    <t>20.1.19</t>
  </si>
  <si>
    <t>62.1.04.01-0001</t>
  </si>
  <si>
    <t>Датчик-реле давления ДД-1,6</t>
  </si>
  <si>
    <t>Провода, кабели</t>
  </si>
  <si>
    <t>20.2.1</t>
  </si>
  <si>
    <t>20.2.2</t>
  </si>
  <si>
    <t>21.2.03.03-0101</t>
  </si>
  <si>
    <t>Провода силовые гибкие с медными жилами с изоляцией и оболочкой из ПВХ, не распространяющий горение, с низким дымо- и газовыделением марки ПВСнг-LS 3х1,5</t>
  </si>
  <si>
    <t>20.2.3</t>
  </si>
  <si>
    <t>ТЦ_27.32.13.21_91_9102018701_
10.12.2020_01</t>
  </si>
  <si>
    <t>Провода  ПВСнг-LS 5х1,5</t>
  </si>
  <si>
    <t>20.2.4</t>
  </si>
  <si>
    <t>ТЕРм10-01-053-01</t>
  </si>
  <si>
    <t>Прокладка кабеля или провода питания на провододержателях сечением: 6 мм2</t>
  </si>
  <si>
    <t>20.2.5</t>
  </si>
  <si>
    <t>ТЦ_27.31.10.21_91_9102264111_
23.03.2021_01</t>
  </si>
  <si>
    <t>Кабель КМВВЭ 4*1.0 - 500 ТУ 16-705.169-80</t>
  </si>
  <si>
    <t>20.2.6</t>
  </si>
  <si>
    <t>Кабель КМВВЭ 7*1.0 - 500 ТУ 16-705.169-80</t>
  </si>
  <si>
    <t>Объекты энергетического хозяйства</t>
  </si>
  <si>
    <t>21. Сети 0,4 кВ и наружного освещения</t>
  </si>
  <si>
    <t>21.1.1</t>
  </si>
  <si>
    <t>21.1.2</t>
  </si>
  <si>
    <t>21.1.3</t>
  </si>
  <si>
    <t>21.1.4</t>
  </si>
  <si>
    <t>21.1.5</t>
  </si>
  <si>
    <t>21.1.6</t>
  </si>
  <si>
    <t>21.1.7</t>
  </si>
  <si>
    <t>21.1.8</t>
  </si>
  <si>
    <t>21.1.9</t>
  </si>
  <si>
    <t>21.2.1</t>
  </si>
  <si>
    <t>ТЕР22-01-001-01</t>
  </si>
  <si>
    <t>Укладка хризотилцементных водопроводных труб с соединением при помощи хризотилцементных муфт диаметром: 100 мм</t>
  </si>
  <si>
    <t>21.2.2</t>
  </si>
  <si>
    <t>24.2.05.01-0001</t>
  </si>
  <si>
    <t>21.2.3</t>
  </si>
  <si>
    <t>ТЕРм08-02-141-03</t>
  </si>
  <si>
    <t>Кабель до 35 кВ в готовых траншеях без покрытий, масса 1 м: до 3 кг</t>
  </si>
  <si>
    <t>21.2.4</t>
  </si>
  <si>
    <t>ТЦ_27.32.13.21_91_9102264111_
08.04.2021_01</t>
  </si>
  <si>
    <t>Кабель с медными жилами ВБШвнг(А)-LSLTх 4х150 мм2</t>
  </si>
  <si>
    <t>21.2.5</t>
  </si>
  <si>
    <t>Кабель с алюминиевыми жилами АВБШвнг(А)-LSх 5х10 мм2</t>
  </si>
  <si>
    <t>21.2.6</t>
  </si>
  <si>
    <t>Кабель с медными жилами ВВГнг(А)-LSLTх 3х2,5 мм2</t>
  </si>
  <si>
    <t>21.2.7</t>
  </si>
  <si>
    <t>21.2.8</t>
  </si>
  <si>
    <t>21.2.9</t>
  </si>
  <si>
    <t>21.2.10</t>
  </si>
  <si>
    <t>21.2.11</t>
  </si>
  <si>
    <t>21.2.12</t>
  </si>
  <si>
    <t>Корпус металлический ЩМП-1-0 У1 IP65 GARANT</t>
  </si>
  <si>
    <t>21.2.13</t>
  </si>
  <si>
    <t>ТЕРм08-03-525-04</t>
  </si>
  <si>
    <t>Выключатель или переключатель пакетный в металлической оболочке, устанавливаемый на конструкции на стене или колонне, с количеством зажимов для подключения до 9 на ток: до 400 А</t>
  </si>
  <si>
    <t>21.2.14</t>
  </si>
  <si>
    <t>ТЦ_
27.12.21.20_91_9102264111_08.0
4.2021_01</t>
  </si>
  <si>
    <t>Выключатель-разъединитель ВР32И-37А30220 400А IEK</t>
  </si>
  <si>
    <t>21.2.15</t>
  </si>
  <si>
    <t>21.2.16</t>
  </si>
  <si>
    <t>ТЦ_
27.11.42.62_91_9102264111_08.0
4.2021_01</t>
  </si>
  <si>
    <t>Трансформатор тока ТТИ-А  300/5А  5ВА  класс 0,5  ИЭК</t>
  </si>
  <si>
    <t>21.2.17</t>
  </si>
  <si>
    <t>ТЕРм08-01-016-01</t>
  </si>
  <si>
    <t>Предохранитель напряжением 35 кВ</t>
  </si>
  <si>
    <t>21.2.18</t>
  </si>
  <si>
    <t>21.2.19</t>
  </si>
  <si>
    <t>17.2</t>
  </si>
  <si>
    <t>ТЦ_27.12.21.20_91_9102264111_
08.04.2021_01</t>
  </si>
  <si>
    <t>Держатель предохранителя ДП-37, габарит 2,  400А   ИЭК</t>
  </si>
  <si>
    <t>21.2.20</t>
  </si>
  <si>
    <t>21.2.21</t>
  </si>
  <si>
    <t>Счетчик электроэнергии трехфазный, тип СА4У-И672М 5 А</t>
  </si>
  <si>
    <t>21.2.22</t>
  </si>
  <si>
    <t>21.2.23</t>
  </si>
  <si>
    <t>21.2.24</t>
  </si>
  <si>
    <t>21.2.25</t>
  </si>
  <si>
    <t>21.2.26</t>
  </si>
  <si>
    <t>21.2.27</t>
  </si>
  <si>
    <t>Авт.выкл. ВА 47-60 1Р 32А 6 кА  х-ка С ИЭК</t>
  </si>
  <si>
    <t>21.2.28</t>
  </si>
  <si>
    <t>21.2.29</t>
  </si>
  <si>
    <t>20.4.04.02-0042</t>
  </si>
  <si>
    <t>Щиты распределительные наружной установки: ЩРН-12 IP31 (265х310х120 мм)</t>
  </si>
  <si>
    <t>21.2.30</t>
  </si>
  <si>
    <t>21.2.31</t>
  </si>
  <si>
    <t>21.2.32</t>
  </si>
  <si>
    <t>21.2.33</t>
  </si>
  <si>
    <t>ТЕРм08-03-524-04</t>
  </si>
  <si>
    <t>Ящик с одним двухполюсным рубильником, или с двухполюсным рубильником и двумя предохранителями, или с двумя блоками «предохранитель-выключатель», или с двумя предохранителями, устанавливаемый на конструкции на стене или колонне, на ток: до 100 А</t>
  </si>
  <si>
    <t>21.2.34</t>
  </si>
  <si>
    <t>62.1.02.23-0032</t>
  </si>
  <si>
    <t>Ящик управления освещением ЯОУ8501 ВУХЛЗ</t>
  </si>
  <si>
    <t>21.2.35</t>
  </si>
  <si>
    <t>21.2.36</t>
  </si>
  <si>
    <t>62.1.04.12-0001</t>
  </si>
  <si>
    <t>Фотореле ФР2 У3</t>
  </si>
  <si>
    <t>21.2.37</t>
  </si>
  <si>
    <t>ТЕР33-01-007-02</t>
  </si>
  <si>
    <t>Бурение котлованов на глубину бурения: до 3 м, 2 группа грунтов</t>
  </si>
  <si>
    <t>21.2.38</t>
  </si>
  <si>
    <t>01.7.15.03-0041</t>
  </si>
  <si>
    <t>Болты с гайками и шайбами строительные</t>
  </si>
  <si>
    <t>21.2.39</t>
  </si>
  <si>
    <t>ТЕР33-01-016-01</t>
  </si>
  <si>
    <t>Установка стальных опор промежуточных: свободностоящих, одностоечных массой до 2 т</t>
  </si>
  <si>
    <t>21.2.40</t>
  </si>
  <si>
    <t>ТССЦ-07.4.03.06-0013</t>
  </si>
  <si>
    <t>Опора несиловая фланцевая граненая коническая, марка ОГК- 6-ц</t>
  </si>
  <si>
    <t>21.2.41</t>
  </si>
  <si>
    <t>ТССЦ-07.4.03.06-0015</t>
  </si>
  <si>
    <t>Опора несиловая фланцевая граненая коническая, марка ОГК- 8-ц</t>
  </si>
  <si>
    <t>21.2.42</t>
  </si>
  <si>
    <t>27.3</t>
  </si>
  <si>
    <t>ТЦ_25.11.23.07_91_9102264111_
08.04.2021_01</t>
  </si>
  <si>
    <t xml:space="preserve">Фундамент ФБ-0,108-1,5 </t>
  </si>
  <si>
    <t>21.2.43</t>
  </si>
  <si>
    <t>27.4</t>
  </si>
  <si>
    <t>Фундаментный блок ФБ-0,159-1,0</t>
  </si>
  <si>
    <t>21.2.44</t>
  </si>
  <si>
    <t>21.2.45</t>
  </si>
  <si>
    <t>ТЦ_22.23.19.11_91_9102264111_
08.04.2021_01</t>
  </si>
  <si>
    <t>КРОНШТЕЙН ПОД 1 КОНСОЛЬНЫЙ СВЕТИЛЬНИК ДЛЯ ОПОР ОСВЕЩЕНИЯ К1К-1,5-1,5-0,180</t>
  </si>
  <si>
    <t>21.2.46</t>
  </si>
  <si>
    <t>КРОНШТЕЙН ПОД 1 КОНСОЛЬНЫЙ СВЕТИЛЬНИК ДЛЯ ОПОР ОСВЕЩЕНИЯ K10-2,0-2,0-0,160</t>
  </si>
  <si>
    <t>21.2.47</t>
  </si>
  <si>
    <t>ТЕРм08-03-595-02</t>
  </si>
  <si>
    <t>Светильник с ртутными лампами, включая установку ПРА: на кронштейнах на стенах, колоннах и фермах</t>
  </si>
  <si>
    <t>21.2.48</t>
  </si>
  <si>
    <t>ТЦ_25.11.23.20_91_9102264111_
08.04.2021_01</t>
  </si>
  <si>
    <t>Светильник уличный V1-S1-70088-40L04-6509050 VARTON</t>
  </si>
  <si>
    <t>21.2.49</t>
  </si>
  <si>
    <t>Светильник уличный V1-S0-70057-40L05-6512065 VARTON</t>
  </si>
  <si>
    <t>21.2.50</t>
  </si>
  <si>
    <t>ТЕРм08-03-596-01</t>
  </si>
  <si>
    <t>Прожектор, отдельно устанавливаемый на стальной конструкции: на земле, с лампой мощностью 500 Вт</t>
  </si>
  <si>
    <t>21.2.51</t>
  </si>
  <si>
    <t>Светильник уличный антивандальный Брисбен 67225-65</t>
  </si>
  <si>
    <t>21.2.52</t>
  </si>
  <si>
    <t>ТЕР34-02-003-01</t>
  </si>
  <si>
    <t>Устройство трубопроводов из полиэтиленовых труб: до 2 отверстий</t>
  </si>
  <si>
    <t>21.2.53</t>
  </si>
  <si>
    <t>24.3.03.13-0501</t>
  </si>
  <si>
    <t>Трубы полиэтиленовые низкого давления (ПНД) с наружным диаметром 110 мм</t>
  </si>
  <si>
    <t>21.2.54</t>
  </si>
  <si>
    <t>24.3.03.13-0302</t>
  </si>
  <si>
    <t>Трубы гладкие одностенные легкие из ПНД, диаметром: 20 мм</t>
  </si>
  <si>
    <t>21.2.55</t>
  </si>
  <si>
    <t>24.3.03.13-0304</t>
  </si>
  <si>
    <t>Трубы гладкие одностенные легкие из ПНД, диаметром: 32 мм</t>
  </si>
  <si>
    <t>21.2.56</t>
  </si>
  <si>
    <t>ТЕРм08-03-545-01</t>
  </si>
  <si>
    <t>Коробка (ящик) с зажимами для кабелей и проводов сечением до 6 мм2, устанавливаемая на конструкции на стене или колонне, количество зажимов: до 10</t>
  </si>
  <si>
    <t>21.2.57</t>
  </si>
  <si>
    <t>20.5.02.09-0001</t>
  </si>
  <si>
    <t>Коробка соединительная из ударопрочной термопластической смолы (ABS-пластик) с тремя патрубками диаметром 3/4"</t>
  </si>
  <si>
    <t>21.2.58</t>
  </si>
  <si>
    <t>21.2.59</t>
  </si>
  <si>
    <t>ТЕРм08-02-147-01</t>
  </si>
  <si>
    <t>Кабель до 35 кВ по установленным конструкциям и лоткам с креплением на поворотах и в конце трассы, масса 1 м кабеля: до 1 кг</t>
  </si>
  <si>
    <t>21.2.60</t>
  </si>
  <si>
    <t>21.1.06.10-0323</t>
  </si>
  <si>
    <t>Кабель силовой с медными жилами с изоляцией и оболочкой из ПВХ, не распространяющий горение, с низким дымо- и газовыделением, бронированный, напряжением 1,0 кВ (ГОСТ Р 53769- 2010), марки: ВБбШвнг-LS-Т 4х6</t>
  </si>
  <si>
    <t>21.2.61</t>
  </si>
  <si>
    <t>21.1.06.10-0671</t>
  </si>
  <si>
    <t>Кабель силовой с медными жилами с поливинилхлоридной изоляцией, с низким дымо- и газовыделением, бронированный, марки: ВБбшв-LS, напряжением 1,0 кВ, число жил - 3 и сечением 1,5 мм2</t>
  </si>
  <si>
    <t>21.2.62</t>
  </si>
  <si>
    <t>21.2.63</t>
  </si>
  <si>
    <t>21.2.64</t>
  </si>
  <si>
    <t>21.2.65</t>
  </si>
  <si>
    <t>21.2.66</t>
  </si>
  <si>
    <t>21.2.67</t>
  </si>
  <si>
    <t>21.2.68</t>
  </si>
  <si>
    <t>21.2.69</t>
  </si>
  <si>
    <t>21.2.70</t>
  </si>
  <si>
    <t>21.2.71</t>
  </si>
  <si>
    <t>21.2.72</t>
  </si>
  <si>
    <t>21.2.73</t>
  </si>
  <si>
    <t>21.2.74</t>
  </si>
  <si>
    <t>21.2.75</t>
  </si>
  <si>
    <t>21.2.76</t>
  </si>
  <si>
    <t>21.2.77</t>
  </si>
  <si>
    <t>21.2.78</t>
  </si>
  <si>
    <t>08.3.08.02-0022</t>
  </si>
  <si>
    <t>Сталь угловая: 50х50 мм</t>
  </si>
  <si>
    <t>21.2.79</t>
  </si>
  <si>
    <t>21.2.80</t>
  </si>
  <si>
    <t>21.2.81</t>
  </si>
  <si>
    <t>20.1.01.15-0011</t>
  </si>
  <si>
    <t>Зажим соединительный изолированный: MJPT 50</t>
  </si>
  <si>
    <t>Наружные сети</t>
  </si>
  <si>
    <t>22. Наружные сети газа</t>
  </si>
  <si>
    <t>22.1.1</t>
  </si>
  <si>
    <t>22.1.2</t>
  </si>
  <si>
    <t>22.1.3</t>
  </si>
  <si>
    <t>22.1.4</t>
  </si>
  <si>
    <t>22.1.5</t>
  </si>
  <si>
    <t>22.1.6</t>
  </si>
  <si>
    <t>22.1.7</t>
  </si>
  <si>
    <t>22.1.8</t>
  </si>
  <si>
    <t>22.1.9</t>
  </si>
  <si>
    <t>22.1.10</t>
  </si>
  <si>
    <t>22.2.1</t>
  </si>
  <si>
    <t>22.2.2</t>
  </si>
  <si>
    <t>22.2.3</t>
  </si>
  <si>
    <t>22.2.4</t>
  </si>
  <si>
    <t>24.3.03.11-0057</t>
  </si>
  <si>
    <t>Труба напорная из полиэтилена PE 100 для газопроводов: ПЭ100 SDR17,6, размером 110х6,3 мм (ГОСТ Р 50838-95)</t>
  </si>
  <si>
    <t>22.2.5</t>
  </si>
  <si>
    <t>ТССЦ-24.3.03.13-0278</t>
  </si>
  <si>
    <t>Труба: ПЭ 100 SDR 17, наружный диаметр 50 мм (ГОСТ 18599- 2001)</t>
  </si>
  <si>
    <t>22.2.6</t>
  </si>
  <si>
    <t>ТЕР24-02-001-02</t>
  </si>
  <si>
    <t>Сварка &lt;встык&gt; полиэтиленовых труб нагревательным элементом при ручном управлении процессом сварки, диаметр труб свыше 63 до 110 мм</t>
  </si>
  <si>
    <t>22.2.7</t>
  </si>
  <si>
    <t>ТЕР24-02-001-01</t>
  </si>
  <si>
    <t>Сварка &lt;встык&gt; полиэтиленовых труб нагревательным элементом при ручном управлении процессом сварки, диаметр труб до 63 мм</t>
  </si>
  <si>
    <t>22.2.8</t>
  </si>
  <si>
    <t>ТЕР24-02-008-24</t>
  </si>
  <si>
    <t>Установка отвода на газопроводе из полиэтиленовых труб сваркой "встык" нагревательным элементом при автоматическом управлении процессом сварки, диаметр газопровода: свыше 63 до 110 мм</t>
  </si>
  <si>
    <t>22.2.9</t>
  </si>
  <si>
    <t>24.3.05.16-0143</t>
  </si>
  <si>
    <t>Угольник 90° полиэтиленовый с удлиненным хвостовиком, SDR 11, диаметр: 110 мм (ТУ2248-001-18425183-01)</t>
  </si>
  <si>
    <t>22.2.10</t>
  </si>
  <si>
    <t>ТЕР24-02-008-23</t>
  </si>
  <si>
    <t>Установка отвода на газопроводе из полиэтиленовых труб сваркой "встык" нагревательным элементом при автоматическом управлении процессом сварки, диаметр газопровода: 63 мм</t>
  </si>
  <si>
    <t>22.2.11</t>
  </si>
  <si>
    <t>24.3.05.11-0004</t>
  </si>
  <si>
    <t>Повороты, колена на 90 град. пластиковые для жестких труб диаметром: 50 мм</t>
  </si>
  <si>
    <t>22.2.12</t>
  </si>
  <si>
    <t>ТЕР24-02-030-01</t>
  </si>
  <si>
    <t>Укладка в траншею изолированных стальных газопроводов условным диаметром: до 50 мм</t>
  </si>
  <si>
    <t>22.2.13</t>
  </si>
  <si>
    <t>22.2.14</t>
  </si>
  <si>
    <t>ТССЦ-23.4.01.04-0001</t>
  </si>
  <si>
    <t>Трубы стальные изолированные двухслойным покрытием из экструдированного полиэтилена «СЭВИЛЕН», диаметр условного прохода: 57 мм, толщина стенки 3,5 мм</t>
  </si>
  <si>
    <t>22.2.15</t>
  </si>
  <si>
    <t>23.8.04.06-0063</t>
  </si>
  <si>
    <t>Отводы 90 град. с радиусом кривизны R=1,5 Ду на Ру до 16 МПа (160 кгс/см2), диаметром условного прохода: 50 мм, наружным диаметром 57 мм, толщиной стенки 3 мм</t>
  </si>
  <si>
    <t>22.2.16</t>
  </si>
  <si>
    <t>ТЕР24-02-030-03</t>
  </si>
  <si>
    <t>Укладка в траншею изолированных стальных газопроводов условным диаметром: до 100 мм</t>
  </si>
  <si>
    <t>22.2.17</t>
  </si>
  <si>
    <t>23.4.01.04-0003</t>
  </si>
  <si>
    <t>Трубы стальные изолированные двухслойным покрытием из экструдированного полиэтилена «СЭВИЛЕН», диаметр условного прохода: 108 мм, толщина стенки 4,0 мм</t>
  </si>
  <si>
    <t>22.2.18</t>
  </si>
  <si>
    <t>23.8.04.06-0076</t>
  </si>
  <si>
    <t>Отводы 90 град. с радиусом кривизны R=1,5 Ду на Ру до 16 МПа (160 кгс/см2), диаметром условного прохода: 100 мм, наружным диаметром 114 мм, толщиной стенки 6 мм</t>
  </si>
  <si>
    <t>22.2.19</t>
  </si>
  <si>
    <t>22.2.20</t>
  </si>
  <si>
    <t>24.3.03.13-0196</t>
  </si>
  <si>
    <t>Труба: ПЭ 80 SDR 17,6, наружный диаметр 110 мм (ГОСТ Р 50838-95)</t>
  </si>
  <si>
    <t>22.2.21</t>
  </si>
  <si>
    <t>22.2.22</t>
  </si>
  <si>
    <t>18.5.08.04-0011</t>
  </si>
  <si>
    <t>Плита опорная ковера Hawle 3481 диаметром 340 мм</t>
  </si>
  <si>
    <t>22.2.23</t>
  </si>
  <si>
    <t>18.5.08.04-0001</t>
  </si>
  <si>
    <t>22.2.24</t>
  </si>
  <si>
    <t>18.5.08.13-0003</t>
  </si>
  <si>
    <t>22.2.25</t>
  </si>
  <si>
    <t>22.2.26</t>
  </si>
  <si>
    <t>22.2.27</t>
  </si>
  <si>
    <t>ТЕР22-01-001-03</t>
  </si>
  <si>
    <t>Укладка хризотилцементных водопроводных труб с соединением при помощи хризотилцементных муфт диаметром: 200 мм</t>
  </si>
  <si>
    <t>22.2.28</t>
  </si>
  <si>
    <t>24.2.05.01-0003</t>
  </si>
  <si>
    <t>Трубы хризотилцементные безнапорные БНТ, диаметр условного прохода: 200 мм</t>
  </si>
  <si>
    <t>22.2.29</t>
  </si>
  <si>
    <t>ТЕР24-02-010-02</t>
  </si>
  <si>
    <t>Установка неразъемного соединения "полиэтилен-сталь" на газопроводе, диаметр газопровода: свыше 32 до 63 мм</t>
  </si>
  <si>
    <t>22.2.30</t>
  </si>
  <si>
    <t>23.8.04.08-0012</t>
  </si>
  <si>
    <t>Неразъемное соединение «полиэтилен-сталь» SDR 11 63x57 мм</t>
  </si>
  <si>
    <t>22.2.31</t>
  </si>
  <si>
    <t>ТЕР24-02-010-03</t>
  </si>
  <si>
    <t>Установка неразъемного соединения "полиэтилен-сталь" на газопроводе, диаметр газопровода: свыше 63 до 110 мм</t>
  </si>
  <si>
    <t>22.2.32</t>
  </si>
  <si>
    <t>23.8.04.08-0013</t>
  </si>
  <si>
    <t>Неразъемное соединение «полиэтилен-сталь» SDR 11 110x108 мм</t>
  </si>
  <si>
    <t>22.2.33</t>
  </si>
  <si>
    <t>ТЕРм08-04-744-08</t>
  </si>
  <si>
    <t>Кабель контрольный с креплением в местах изменения трассы, масса 1 м кабеля: до 1 кг</t>
  </si>
  <si>
    <t>22.2.34</t>
  </si>
  <si>
    <t>21.2.03.05-0065</t>
  </si>
  <si>
    <t>Провода силовые для электрических установок на напряжение до 450 В с медной жилой марки: ПВ3, сечением 2 мм2</t>
  </si>
  <si>
    <t>22.2.35</t>
  </si>
  <si>
    <t>ТЕР24-02-090-01</t>
  </si>
  <si>
    <t>Врезка штуцером в действующие стальные газопроводы низкого давления под газом со снижением давления, условный диаметр врезаемого газопровода: до 50 мм</t>
  </si>
  <si>
    <t>22.2.36</t>
  </si>
  <si>
    <t>Очистка полости трубопровода продувкой воздухом, номинальный диаметр газопровода 100 мм</t>
  </si>
  <si>
    <t>22.2.37</t>
  </si>
  <si>
    <t>ТЕР24-02-120-01</t>
  </si>
  <si>
    <t>Очистка полости трубопровода продувкой воздухом, номинальный диаметр газопровода 50 мм</t>
  </si>
  <si>
    <t>22.2.38</t>
  </si>
  <si>
    <t>22.2.39</t>
  </si>
  <si>
    <t>Огрунтовка металлических поверхностей за один раз: грунтовкой ГФ-021. За 2 раза</t>
  </si>
  <si>
    <t>22.2.40</t>
  </si>
  <si>
    <t>22.2.41</t>
  </si>
  <si>
    <t>ТЕР24-02-110-01</t>
  </si>
  <si>
    <t>Установка и монтаж контрольно-измерительного пункта, электрода сравнения и датчика потенциала на газопроводах городов и поселков</t>
  </si>
  <si>
    <t>22.2.42</t>
  </si>
  <si>
    <t>ТЦ_62.3.04.01_91_9102018701_
15.11.2020_01</t>
  </si>
  <si>
    <t>Шкафной газораспределительный пункт ЭС-ГРПШ-139/50/2-У1</t>
  </si>
  <si>
    <t>22.2.43</t>
  </si>
  <si>
    <t>Прокладка волоконно-оптических кабелей в траншее. Прокладка сигнальной ленты</t>
  </si>
  <si>
    <t>22.2.44</t>
  </si>
  <si>
    <t>01.7.06.08-0007</t>
  </si>
  <si>
    <t>Лента сигнальная "Газ" ЛСГ 200</t>
  </si>
  <si>
    <t>22.2.45</t>
  </si>
  <si>
    <t>ТЕР24-02-053-14</t>
  </si>
  <si>
    <t>Монтаж задвижки стальной или чугунной с полиэтиленовыми патрубками для подземной установки на полиэтиленовых газопроводах из труб наружным диаметром: 63 мм</t>
  </si>
  <si>
    <t>22.2.46</t>
  </si>
  <si>
    <t>18.1.02.01-0025</t>
  </si>
  <si>
    <t>Задвижки клиновые с выдвижным шпинделем муфтовые 30Б2бк для воды, пара, газа, давлением 2,5 МПа (25 кгс/см2), диаметром: 40 мм</t>
  </si>
  <si>
    <t>22.2.47</t>
  </si>
  <si>
    <t>ТЕР24-02-053-15</t>
  </si>
  <si>
    <t>Монтаж задвижки стальной или чугунной с полиэтиленовыми патрубками для подземной установки на полиэтиленовых газопроводах из труб наружным диаметром: 110 мм</t>
  </si>
  <si>
    <t>22.2.48</t>
  </si>
  <si>
    <t>18.1.02.01-0142</t>
  </si>
  <si>
    <t>Задвижки клиновые с выдвижным шпинделем фланцевые для газа давлением 1,6 МПа (16 кгс/см2): 30лс41нж диаметром 80 мм</t>
  </si>
  <si>
    <t>22.2.49</t>
  </si>
  <si>
    <t>ТЕР24-02-050-01</t>
  </si>
  <si>
    <t>Сборка и установка узла газового крана в колодцах, диаметр крана до 80 мм</t>
  </si>
  <si>
    <t>22.2.50</t>
  </si>
  <si>
    <t>18.1.09.03-0007</t>
  </si>
  <si>
    <t>Краны газовые шаровые BROEN BALLOMAX, с резьбовым присоединением, стандартным проходом, давлением 4,0 МПа (40 кгс/см2), серии КШГ 70.100, диаметром: 50 мм</t>
  </si>
  <si>
    <t>Надземный газопровод. Котельная</t>
  </si>
  <si>
    <t>22.3.1</t>
  </si>
  <si>
    <t>ТЕР24-02-041-05</t>
  </si>
  <si>
    <t>Надземная прокладка стальных газопроводов на металлических опорах, диаметр газопровода 150 мм</t>
  </si>
  <si>
    <t>22.3.2</t>
  </si>
  <si>
    <t>23.5.02.02-0061</t>
  </si>
  <si>
    <t>Трубы стальные электросварные прямошовные со снятой фаской из стали марок БСт2кп-БСт4кп и БСт2пс-БСт4пс наружный диаметр: 114 мм, толщина стенки 3,5 мм</t>
  </si>
  <si>
    <t>22.3.3</t>
  </si>
  <si>
    <t>ТЕР24-02-120-03</t>
  </si>
  <si>
    <t>Очистка полости трубопровода продувкой воздухом, номинальный диаметр газопровода 150 мм</t>
  </si>
  <si>
    <t>22.3.4</t>
  </si>
  <si>
    <t>22.3.5</t>
  </si>
  <si>
    <t>22.3.6</t>
  </si>
  <si>
    <t>22.3.7</t>
  </si>
  <si>
    <t>ТЕР24-02-051-03</t>
  </si>
  <si>
    <t>Монтаж задвижки стальной фланцевой для надземной установки на газопроводах из труб условным диаметром: 100 мм</t>
  </si>
  <si>
    <t>22.3.8</t>
  </si>
  <si>
    <t>18.1.02.01-0150</t>
  </si>
  <si>
    <t>Задвижки клиновые с выдвижным шпинделем фланцевые для газа давлением 1,6 МПа (16 кгс/см2): 30лс941нж диаметром 100 мм</t>
  </si>
  <si>
    <t>23. Наружные сети водоснабжения</t>
  </si>
  <si>
    <t>23.1.1</t>
  </si>
  <si>
    <t>06-01-02 (ост.)</t>
  </si>
  <si>
    <t>23.1.2</t>
  </si>
  <si>
    <t>23.1.3</t>
  </si>
  <si>
    <t>23.1.4</t>
  </si>
  <si>
    <t>23.1.5</t>
  </si>
  <si>
    <t>23.1.6</t>
  </si>
  <si>
    <t>23.1.7</t>
  </si>
  <si>
    <t>23.1.8</t>
  </si>
  <si>
    <t>23.1.9</t>
  </si>
  <si>
    <t>23.1.10</t>
  </si>
  <si>
    <t>23.1.11</t>
  </si>
  <si>
    <t>Наружный водопровод В1</t>
  </si>
  <si>
    <t>23.2.1</t>
  </si>
  <si>
    <t>23.2.2</t>
  </si>
  <si>
    <t>23.2.3</t>
  </si>
  <si>
    <t>ТЕР22-01-021-06</t>
  </si>
  <si>
    <t>Укладка трубопроводов из полиэтиленовых труб диаметром: 215 мм</t>
  </si>
  <si>
    <t>23.2.4</t>
  </si>
  <si>
    <t>24.3.03.13-0051</t>
  </si>
  <si>
    <t>Труба напорная из полиэтилена PE 100 питьевая: ПЭ100 SDR17, размером 200х11,9 мм (ГОСТ 18599-2001, ГОСТ Р 52134-2003)</t>
  </si>
  <si>
    <t>23.2.5</t>
  </si>
  <si>
    <t>Укладка трубопроводов из полиэтиленовых труб диаметром: 110 мм</t>
  </si>
  <si>
    <t>23.2.6</t>
  </si>
  <si>
    <t>24.3.03.13-0046</t>
  </si>
  <si>
    <t>23.2.7</t>
  </si>
  <si>
    <t>23.2.8</t>
  </si>
  <si>
    <t>ТЕР22-01-021-02</t>
  </si>
  <si>
    <t>Укладка трубопроводов из полиэтиленовых труб диаметром: 63 мм</t>
  </si>
  <si>
    <t>23.2.9</t>
  </si>
  <si>
    <t>24.3.03.13-0415</t>
  </si>
  <si>
    <t>Трубы напорные из полиэтилена низкого давления среднего типа, наружным диаметром: 63 мм</t>
  </si>
  <si>
    <t>23.2.10</t>
  </si>
  <si>
    <t>23.2.11</t>
  </si>
  <si>
    <t>ТЕР22-05-004-01</t>
  </si>
  <si>
    <t>Заделка битумом и прядью концов футляра диаметром: 400 мм</t>
  </si>
  <si>
    <t>футляр</t>
  </si>
  <si>
    <t>23.2.12</t>
  </si>
  <si>
    <t>ТЕР22-06-005-03</t>
  </si>
  <si>
    <t>Врезка в существующие сети из стальных труб стальных штуцеров (патрубков) диаметром: 100 мм</t>
  </si>
  <si>
    <t>23.2.13</t>
  </si>
  <si>
    <t>ТЦ_25.11.23.12_91_91020187</t>
  </si>
  <si>
    <t>Хомут врезной универсальный фланцевый 100/800</t>
  </si>
  <si>
    <t>23.2.14</t>
  </si>
  <si>
    <t>ТЕР22-03-006-02</t>
  </si>
  <si>
    <t>Установка задвижек или клапанов обратных чугунных диаметром: 80 мм</t>
  </si>
  <si>
    <t>23.2.15</t>
  </si>
  <si>
    <t>18.1.02.01-0202</t>
  </si>
  <si>
    <t>23.2.16</t>
  </si>
  <si>
    <t>23.8.03.11-0655</t>
  </si>
  <si>
    <t>23.2.17</t>
  </si>
  <si>
    <t>23.8.03.11-0659</t>
  </si>
  <si>
    <t>Фланцы стальные плоские приварные из стали ВСт3сп2, ВСт3сп3, давлением: 1,0 МПа (10 кгс/см2), диаметром 200 мм</t>
  </si>
  <si>
    <t>23.2.18</t>
  </si>
  <si>
    <t>ТЕР22-03-006-06</t>
  </si>
  <si>
    <t>Установка задвижек или клапанов обратных чугунных диаметром: 200 мм</t>
  </si>
  <si>
    <t>23.2.19</t>
  </si>
  <si>
    <t>18.1.02.01-0206</t>
  </si>
  <si>
    <t>Задвижки параллельные фланцевые с выдвижным шпинделем для воды и пара давлением 1 Мпа (10 кгс/см2) 30ч6бр диаметром: 200 мм</t>
  </si>
  <si>
    <t>23.2.20</t>
  </si>
  <si>
    <t>23.2.21</t>
  </si>
  <si>
    <t>18.1.04.04-0002</t>
  </si>
  <si>
    <t>Клапаны обратные приемные с сеткой фланцевые 16ч42р, диаметром: 80 мм</t>
  </si>
  <si>
    <t>23.2.22</t>
  </si>
  <si>
    <t>23.2.23</t>
  </si>
  <si>
    <t>04.2.01.04-0001</t>
  </si>
  <si>
    <t>23.2.24</t>
  </si>
  <si>
    <t>04.3.01.03-0001</t>
  </si>
  <si>
    <t>23.2.25</t>
  </si>
  <si>
    <t>23.2.26</t>
  </si>
  <si>
    <t>05.1.01.09-0001</t>
  </si>
  <si>
    <t>23.2.27</t>
  </si>
  <si>
    <t>05.1.01.09-0003</t>
  </si>
  <si>
    <t>23.2.28</t>
  </si>
  <si>
    <t>07.2.07.12-0019</t>
  </si>
  <si>
    <t>Отдельные конструктивные элементы зданий и сооружений с преобладанием: горячекатаных профилей, средняя масса сборочной единицы до 0,1 т</t>
  </si>
  <si>
    <t>23.2.29</t>
  </si>
  <si>
    <t>22.7</t>
  </si>
  <si>
    <t>08.1.02.06-0043</t>
  </si>
  <si>
    <t>23.2.30</t>
  </si>
  <si>
    <t>23.2.31</t>
  </si>
  <si>
    <t>18.1.02.02-0003</t>
  </si>
  <si>
    <t>Задвижки клиновые разборные Hawle 4000Е2, диаметром 80 мм</t>
  </si>
  <si>
    <t>23.2.32</t>
  </si>
  <si>
    <t>ТЦ_24.44.26.23_91_9102018701_
10.12.2020_01</t>
  </si>
  <si>
    <t>Муфта фланцевая обжимная Hawle 80 мм</t>
  </si>
  <si>
    <t>23.2.33</t>
  </si>
  <si>
    <t>ТЕР16-06-005-03</t>
  </si>
  <si>
    <t>Установка счетчиков (водомеров) диаметром: до 80 мм</t>
  </si>
  <si>
    <t>23.2.34</t>
  </si>
  <si>
    <t>23.2.35</t>
  </si>
  <si>
    <t>63.4.02.02-0001</t>
  </si>
  <si>
    <t>Расходомер-счетчик ультразвуковой одноканальный "Взлет МР" УРСВ-510П</t>
  </si>
  <si>
    <t>23.2.36</t>
  </si>
  <si>
    <t>ТЕР16-07-006-03</t>
  </si>
  <si>
    <t>Заделка сальников при проходе труб через фундаменты или стены подвала диаметром: до 300 мм</t>
  </si>
  <si>
    <t>23.2.37</t>
  </si>
  <si>
    <t>23.2.38</t>
  </si>
  <si>
    <t>24.3.03.13-0045</t>
  </si>
  <si>
    <t>23.2.39</t>
  </si>
  <si>
    <t>23.2.40</t>
  </si>
  <si>
    <t>24.3.03.13-0043</t>
  </si>
  <si>
    <t>Труба напорная из полиэтилена PE 100 питьевая: ПЭ100 SDR17, размером 63х3,8 мм (ГОСТ 18599-2001, ГОСТ Р 52134-2003)</t>
  </si>
  <si>
    <t>23.2.41</t>
  </si>
  <si>
    <t>ТЕР22-01-011-10</t>
  </si>
  <si>
    <t>Укладка стальных водопроводных труб с гидравлическим испытанием диаметром: 400 мм (футляр)</t>
  </si>
  <si>
    <t>23.2.42</t>
  </si>
  <si>
    <t>23.5.02.02-0106</t>
  </si>
  <si>
    <t>Трубы стальные электросварные прямошовные со снятой фаской из стали марок БСт2кп-БСт4кп и БСт2пс-БСт4пс наружный диаметр: 377 мм, толщина стенки 5 мм</t>
  </si>
  <si>
    <t>23.2.43</t>
  </si>
  <si>
    <t>ТЕР22-05-003-07</t>
  </si>
  <si>
    <t>Протаскивание в футляр стальных труб диаметром: 400 мм</t>
  </si>
  <si>
    <t>23.2.44</t>
  </si>
  <si>
    <t>23.2.45</t>
  </si>
  <si>
    <t>08.1.02.11-0001</t>
  </si>
  <si>
    <t>Поковки из квадратных заготовок, масса: 1,8 кг</t>
  </si>
  <si>
    <t>Материалы и оборудование системы В2</t>
  </si>
  <si>
    <t>23.3.1</t>
  </si>
  <si>
    <t>23.3.2</t>
  </si>
  <si>
    <t>18.1.10.04-0011</t>
  </si>
  <si>
    <t>Гидранты пожарные подземные давлением 1 МПа (10 кгс/см2), диаметром 125 мм: высотой 500-2500 мм</t>
  </si>
  <si>
    <t>23.3.3</t>
  </si>
  <si>
    <t>18.1.10.04-0006</t>
  </si>
  <si>
    <t>Гидранты пожарные подземные давлением 1 МПа (10 кгс/см2), диаметром 125 мм: высотой 2000 мм</t>
  </si>
  <si>
    <t>23.3.4</t>
  </si>
  <si>
    <t>23.3.5</t>
  </si>
  <si>
    <t>23.3.6</t>
  </si>
  <si>
    <t>23.8.05.01-0003</t>
  </si>
  <si>
    <t>Заглушка фланцевая из высокопрочного чугуна (с внутренним цементно-песчаным покрытием и наружным лаковым покрытием) ЗФ диаметром: 200 мм</t>
  </si>
  <si>
    <t>23.3.7</t>
  </si>
  <si>
    <t>23.3.8</t>
  </si>
  <si>
    <t>23.3.9</t>
  </si>
  <si>
    <t>ТЕР16-02-007-07</t>
  </si>
  <si>
    <t>Установка фланцевых соединений на стальных трубопроводах диаметром: 200 мм</t>
  </si>
  <si>
    <t>23.3.10</t>
  </si>
  <si>
    <t>23.8.03.09-0434</t>
  </si>
  <si>
    <t>Фланцы стальные плоские приварные из стали 12Х18Н9Т, давлением: 1,6 МПа (16 кгс/см2), диаметром 200 мм</t>
  </si>
  <si>
    <t>23.3.11</t>
  </si>
  <si>
    <t>23.8.05.12-0061</t>
  </si>
  <si>
    <t>Тройник фланцевый из высокопрочного чугуна (с внутренним цементно-песчаным покрытием и наружным лаковым покрытием) ТФ диаметром: 100х100 мм</t>
  </si>
  <si>
    <t>23.3.12</t>
  </si>
  <si>
    <t>23.8.05.09-0003</t>
  </si>
  <si>
    <t>Пожарная подставка раструбная из высокопрочного чугуна (с внутренним цементно-песчаным покрытием и наружным лаковым покрытием) ППР диаметром: 200 мм</t>
  </si>
  <si>
    <t>23.3.13</t>
  </si>
  <si>
    <t>23.3.14</t>
  </si>
  <si>
    <t>ТЕР16-07-006-04</t>
  </si>
  <si>
    <t>Заделка сальников при проходе труб через фундаменты или стены подвала диаметром: до 400 мм</t>
  </si>
  <si>
    <t>23.3.15</t>
  </si>
  <si>
    <t>23.3.16</t>
  </si>
  <si>
    <t>23.3.17</t>
  </si>
  <si>
    <t>Пожарный резервуар и комплектная насосная станция</t>
  </si>
  <si>
    <t>23.4.1</t>
  </si>
  <si>
    <t>23.4.2</t>
  </si>
  <si>
    <t>23.4.3</t>
  </si>
  <si>
    <t>23.4.4</t>
  </si>
  <si>
    <t>ТЕР01-01-044-07</t>
  </si>
  <si>
    <t>Возведение насыпей из резервов экскаваторами "драглайн" с ковшом вместимостью: 0,65 м3, группа грунтов 3</t>
  </si>
  <si>
    <t>23.4.5</t>
  </si>
  <si>
    <t>23.4.6</t>
  </si>
  <si>
    <t>23.4.7</t>
  </si>
  <si>
    <t>23.4.8</t>
  </si>
  <si>
    <t>23.4.9</t>
  </si>
  <si>
    <t>ТЕР06-01-001-16</t>
  </si>
  <si>
    <t>Устройство фундаментных плит железобетонных: плоских</t>
  </si>
  <si>
    <t>23.4.10</t>
  </si>
  <si>
    <t>04.1.02.05-0007</t>
  </si>
  <si>
    <t>23.4.11</t>
  </si>
  <si>
    <t>08.4.02.04-0001</t>
  </si>
  <si>
    <t>Каркасы металлические</t>
  </si>
  <si>
    <t>23.4.12</t>
  </si>
  <si>
    <t>23.4.13</t>
  </si>
  <si>
    <t>08.4.01.02-0014</t>
  </si>
  <si>
    <t>Детали закладные и накладные изготовленные: с применением сварки, гнутья, сверления (пробивки) отверстий (при наличии одной из этих операций или всего перечня в любых сочетаниях) поставляемые приваренными к стержням каркасов и сеток</t>
  </si>
  <si>
    <t>24. Наружные сети водоотведения</t>
  </si>
  <si>
    <t>Канализационные очистные сооружения</t>
  </si>
  <si>
    <t>24.1.1</t>
  </si>
  <si>
    <t>24.1.2</t>
  </si>
  <si>
    <t>24.1.3</t>
  </si>
  <si>
    <t>24.1.4</t>
  </si>
  <si>
    <t>24.1.5</t>
  </si>
  <si>
    <t>24.1.6</t>
  </si>
  <si>
    <t>24.1.7</t>
  </si>
  <si>
    <t>24.1.8</t>
  </si>
  <si>
    <t>24.1.9</t>
  </si>
  <si>
    <t>Фундаменты</t>
  </si>
  <si>
    <t>24.1.10</t>
  </si>
  <si>
    <t>ТЕР11-01-002-01</t>
  </si>
  <si>
    <t>Устройство подстилающих слоев: песчаных</t>
  </si>
  <si>
    <t>24.1.11</t>
  </si>
  <si>
    <t>24.1.12</t>
  </si>
  <si>
    <t>ТЕР11-01-002-04</t>
  </si>
  <si>
    <t>Устройство подстилающих слоев: щебеночных</t>
  </si>
  <si>
    <t>24.1.13</t>
  </si>
  <si>
    <t>24.1.14</t>
  </si>
  <si>
    <t>24.1.15</t>
  </si>
  <si>
    <t>24.1.16</t>
  </si>
  <si>
    <t>08.4.03.04-0001</t>
  </si>
  <si>
    <t>24.1.17</t>
  </si>
  <si>
    <t>24.1.18</t>
  </si>
  <si>
    <t>24.1.19</t>
  </si>
  <si>
    <t>Жироуловитель наружной установки 1,5 м3 ЖРЛ-1,5</t>
  </si>
  <si>
    <t>24.1.20</t>
  </si>
  <si>
    <t>ТЦ_22.23.13.18_91_9102264111_
08.04.2021_01</t>
  </si>
  <si>
    <t>Емкость из полипропилена. Диаметр 2800. Высота 3400. Вес 1 200 кг (с доставкой)</t>
  </si>
  <si>
    <t>24.1.21</t>
  </si>
  <si>
    <t>ТЦ_28.29.12.18_91_9102264111_
08.04.2021_0</t>
  </si>
  <si>
    <t>Система "БИО-ЛОС-100" без стоимости монтажа</t>
  </si>
  <si>
    <t>24.1.22</t>
  </si>
  <si>
    <t>ТЦ_
28.29.12.01_91_9102264111_08.0
4.2021_01</t>
  </si>
  <si>
    <t>Фильтр песочный AquaViva</t>
  </si>
  <si>
    <t>24.1.23</t>
  </si>
  <si>
    <t>ТЦ_
26.51.85.20_91_9102264111_08.0
4.2021_01</t>
  </si>
  <si>
    <t>Ультрафиолетовая бактерицидная установка с ультразвуком Лазурь М-3К-1</t>
  </si>
  <si>
    <t>24.1.24</t>
  </si>
  <si>
    <t>ТЕРм37-01-001-03</t>
  </si>
  <si>
    <t>Монтаж оборудования без механизмов на открытой площадке, масса оборудования: 0,1 т (жироуловитель)</t>
  </si>
  <si>
    <t>24.1.25</t>
  </si>
  <si>
    <t>ТЕРм37-01-001-07</t>
  </si>
  <si>
    <t>Монтаж оборудования без механизмов на открытой площадке, масса оборудования: 2 т Монтаж системы БИО-ЛОС</t>
  </si>
  <si>
    <t>24.2.1</t>
  </si>
  <si>
    <t>24.2.2</t>
  </si>
  <si>
    <t>24.2.3</t>
  </si>
  <si>
    <t>24.2.4</t>
  </si>
  <si>
    <t>24.2.5</t>
  </si>
  <si>
    <t>24.2.6</t>
  </si>
  <si>
    <t>24.2.7</t>
  </si>
  <si>
    <t>24.2.8</t>
  </si>
  <si>
    <t>24.2.9</t>
  </si>
  <si>
    <t>Прокладка трубопровода</t>
  </si>
  <si>
    <t>24.3.1</t>
  </si>
  <si>
    <t>24.3.2</t>
  </si>
  <si>
    <t>24.3.3</t>
  </si>
  <si>
    <t>24.3.4</t>
  </si>
  <si>
    <t>24.3.03.04-0003</t>
  </si>
  <si>
    <t>Трубы безнапорные муфтовые из полиэтилена "КОРСИС": SN 6 диаметром 160 мм</t>
  </si>
  <si>
    <t>24.3.5</t>
  </si>
  <si>
    <t>24.3.6</t>
  </si>
  <si>
    <t>24.3.7</t>
  </si>
  <si>
    <t>24.3.8</t>
  </si>
  <si>
    <t>24.3.9</t>
  </si>
  <si>
    <t>24.3.10</t>
  </si>
  <si>
    <t>ТЕР23-03-001-06</t>
  </si>
  <si>
    <t>Устройство круглых сборных железобетонных канализационных колодцев диаметром: 1,5 м в мокрых грунтах</t>
  </si>
  <si>
    <t>24.3.11</t>
  </si>
  <si>
    <t>05.1.01.13-0043</t>
  </si>
  <si>
    <t>Плиты железобетонные: покрытий, перекрытий и днищ</t>
  </si>
  <si>
    <t>24.3.12</t>
  </si>
  <si>
    <t>24.3.13</t>
  </si>
  <si>
    <t>24.3.14</t>
  </si>
  <si>
    <t>05.1.01.11-0045</t>
  </si>
  <si>
    <t>Плита днища: ПН15 /бетон В15 (М200), объем 0,38 м3, расход арматуры 33,13 кг / (серия 3.900.1-14)</t>
  </si>
  <si>
    <t>24.3.15</t>
  </si>
  <si>
    <t>33.5</t>
  </si>
  <si>
    <t>24.3.16</t>
  </si>
  <si>
    <t>33.6</t>
  </si>
  <si>
    <t>05.1.06.09-0002</t>
  </si>
  <si>
    <t>Плита перекрытия: 1ПП15-1 /бетон В15 (М200), объем 0,27 м3, расход арматуры 30 кг/ (серия 3.900.1-14)</t>
  </si>
  <si>
    <t>24.3.17</t>
  </si>
  <si>
    <t>33.7</t>
  </si>
  <si>
    <t>05.1.01.09-0042</t>
  </si>
  <si>
    <t>Кольцо опорное КО-6 /бетон В15 (М200), объем 0,02 м3, расход арматуры 1,10 кг / (серия 3.900.1-14)</t>
  </si>
  <si>
    <t>24.3.18</t>
  </si>
  <si>
    <t>33.8</t>
  </si>
  <si>
    <t>05.1.01.09-0051</t>
  </si>
  <si>
    <t>Кольцо стеновое смотровых колодцев: КС7.3 /бетон В15 (М200), объем 0,05 м3, расход арматуры 1,64 кг/ (серия 3.900.1-14)</t>
  </si>
  <si>
    <t>24.3.19</t>
  </si>
  <si>
    <t>33.9</t>
  </si>
  <si>
    <t>24.3.20</t>
  </si>
  <si>
    <t>ТЕРр68-37-2</t>
  </si>
  <si>
    <t>Регулирование высотного положения крышек колодцев с подъемом на высоту: до 10 см</t>
  </si>
  <si>
    <t>24.3.21</t>
  </si>
  <si>
    <t>25. Наружные тепловые сети</t>
  </si>
  <si>
    <t>25.1.1</t>
  </si>
  <si>
    <t>25.1.2</t>
  </si>
  <si>
    <t>25.1.3</t>
  </si>
  <si>
    <t>25.1.4</t>
  </si>
  <si>
    <t>25.1.5</t>
  </si>
  <si>
    <t>25.1.6</t>
  </si>
  <si>
    <t>25.1.7</t>
  </si>
  <si>
    <t>25.1.8</t>
  </si>
  <si>
    <t>25.1.9</t>
  </si>
  <si>
    <t>25.2.1</t>
  </si>
  <si>
    <t>ТЕР07-06-001-01</t>
  </si>
  <si>
    <t>Устройство непроходных каналов: одноячейковых, перекрываемых или опирающихся на плиту</t>
  </si>
  <si>
    <t>25.2.2</t>
  </si>
  <si>
    <t>25.2.3</t>
  </si>
  <si>
    <t>04.1.02.05-0043</t>
  </si>
  <si>
    <t>25.2.4</t>
  </si>
  <si>
    <t>ТЦ_
23.61.12.05_91_9102264111_08.0
4.2021_01</t>
  </si>
  <si>
    <t>Лоток Л23-8/2(299082380*790)</t>
  </si>
  <si>
    <t>25.2.5</t>
  </si>
  <si>
    <t>ТЦ_23.61.12.05_91_9102264111_
08.04.2021_01</t>
  </si>
  <si>
    <t>Плита П18-8 (Лоток Л21-11)</t>
  </si>
  <si>
    <t>25.2.6</t>
  </si>
  <si>
    <t>ТЕР07-06-002-04</t>
  </si>
  <si>
    <t>Устройство неподвижных щитовых опор: из сборных железобетонных конструкций</t>
  </si>
  <si>
    <t>25.2.7</t>
  </si>
  <si>
    <t>05.1.02.05-0032</t>
  </si>
  <si>
    <t>Опоры железобетонные</t>
  </si>
  <si>
    <t>25.2.8</t>
  </si>
  <si>
    <t>05.1.02.05-0041</t>
  </si>
  <si>
    <t>Опоры железобетонные щитовые неподвижные в ППУ-изоляции диаметром: 57x140 мм</t>
  </si>
  <si>
    <t>25.2.9</t>
  </si>
  <si>
    <t>05.1.02.05-0043</t>
  </si>
  <si>
    <t>Опоры железобетонные щитовые неподвижные в ППУ-изоляции диаметром: 89x180 мм</t>
  </si>
  <si>
    <t>25.2.10</t>
  </si>
  <si>
    <t>05.1.02.05-0044</t>
  </si>
  <si>
    <t>Опоры железобетонные щитовые неподвижные в ППУ-изоляции диаметром: 108x200 мм</t>
  </si>
  <si>
    <t>Трубопроводы</t>
  </si>
  <si>
    <t>25.2.11</t>
  </si>
  <si>
    <t>25.2.12</t>
  </si>
  <si>
    <t>02.3.01.02-0020</t>
  </si>
  <si>
    <t>Песок природный для строительных: растворов средний</t>
  </si>
  <si>
    <t>25.2.13</t>
  </si>
  <si>
    <t>ТЕР24-01-008-04</t>
  </si>
  <si>
    <t>Прокладка трубопроводов в непроходном канале в изоляции из пенополиуретана (ППУ) при условном давлении 1,6 МПа, температуре 150°С, диаметр труб: 100 мм</t>
  </si>
  <si>
    <t>25.2.14</t>
  </si>
  <si>
    <t>07.2.07.11-0003</t>
  </si>
  <si>
    <t>Опоры скользящие и катковые, крепежные детали, хомуты</t>
  </si>
  <si>
    <t>25.2.15</t>
  </si>
  <si>
    <t>07.2.07.11-0002</t>
  </si>
  <si>
    <t>Опоры неподвижные из горячекатаных профилей для трубопроводов</t>
  </si>
  <si>
    <t>25.2.16</t>
  </si>
  <si>
    <t>12.2.03.06-0001</t>
  </si>
  <si>
    <t>25.2.17</t>
  </si>
  <si>
    <t>12.2.06.05-0004</t>
  </si>
  <si>
    <t>Скорлупы из пенополиуретана для изоляции стыков труб диаметром: 100 (108) мм</t>
  </si>
  <si>
    <t>25.2.18</t>
  </si>
  <si>
    <t>12.5</t>
  </si>
  <si>
    <t>23.4.01.03-0041</t>
  </si>
  <si>
    <t>Труба стальная изолированная пенополиуретаном (ГОСТ 30732-2006) в полиэтиленовой оболочке диаметром: 108 мм, толщиной стенки 4 мм, наружным диаметром оболочки 200 мм</t>
  </si>
  <si>
    <t>25.2.19</t>
  </si>
  <si>
    <t>ТЕР24-01-008-03</t>
  </si>
  <si>
    <t>Прокладка трубопроводов в непроходном канале в изоляции из пенополиуретана (ППУ) при условном давлении 1,6 МПа, температуре 150°С, диаметр труб: 80 мм</t>
  </si>
  <si>
    <t>25.2.20</t>
  </si>
  <si>
    <t>25.2.21</t>
  </si>
  <si>
    <t>25.2.22</t>
  </si>
  <si>
    <t>25.2.23</t>
  </si>
  <si>
    <t>12.2.06.05-0003</t>
  </si>
  <si>
    <t>Скорлупы из пенополиуретана для изоляции стыков труб диаметром: 80 (89) мм</t>
  </si>
  <si>
    <t>25.2.24</t>
  </si>
  <si>
    <t>23.4.01.03-0039</t>
  </si>
  <si>
    <t>Труба стальная изолированная пенополиуретаном (ГОСТ 30732-2006) в полиэтиленовой оболочке диаметром: 89 мм, толщиной стенки 4 мм, наружным диаметром оболочки 180 мм</t>
  </si>
  <si>
    <t>25.2.25</t>
  </si>
  <si>
    <t>ТЕР24-01-008-01</t>
  </si>
  <si>
    <t>Прокладка трубопроводов в непроходном канале в изоляции из пенополиуретана (ППУ) при условном давлении 1,6 МПа, температуре 150°С, диаметр труб: 50 мм</t>
  </si>
  <si>
    <t>25.2.26</t>
  </si>
  <si>
    <t>25.2.27</t>
  </si>
  <si>
    <t>25.2.28</t>
  </si>
  <si>
    <t>25.2.29</t>
  </si>
  <si>
    <t>12.2.06.05-0001</t>
  </si>
  <si>
    <t>Скорлупы из пенополиуретана для изоляции стыков труб диаметром: 50 (57) мм</t>
  </si>
  <si>
    <t>25.2.30</t>
  </si>
  <si>
    <t>23.4.01.03-0035</t>
  </si>
  <si>
    <t>Труба стальная изолированная пенополиуретаном (ГОСТ 30732-2006) в полиэтиленовой оболочке диаметром: 57 мм, толщиной стенки 3 мм, наружным диаметром оболочки 140 мм</t>
  </si>
  <si>
    <t>25.2.31</t>
  </si>
  <si>
    <t>14.6</t>
  </si>
  <si>
    <t>23.4.01.03-0031</t>
  </si>
  <si>
    <t>Труба стальная изолированная пенополиуретаном (ГОСТ 30732-2006) в полиэтиленовой оболочке диаметром: 32 мм, толщиной стенки 3 мм, наружным диаметром оболочки 90 мм</t>
  </si>
  <si>
    <t>25.2.32</t>
  </si>
  <si>
    <t>14.7</t>
  </si>
  <si>
    <t>23.8.02.02-0011</t>
  </si>
  <si>
    <t>Отвод стальной изолированный пенополиуретаном в полиэтиленовой оболочке диаметром: 32 мм, диаметром изоляции 90 мм, длиной 500 мм</t>
  </si>
  <si>
    <t>25.2.33</t>
  </si>
  <si>
    <t>14.8</t>
  </si>
  <si>
    <t>23.8.02.02-0013</t>
  </si>
  <si>
    <t>Отвод стальной изолированный пенополиуретаном в полиэтиленовой оболочке диаметром: 57 мм, диаметром изоляции 140 мм, длиной 500 мм</t>
  </si>
  <si>
    <t>25.2.34</t>
  </si>
  <si>
    <t>14.9</t>
  </si>
  <si>
    <t>23.8.02.02-0015</t>
  </si>
  <si>
    <t>Отвод стальной изолированный пенополиуретаном в полиэтиленовой оболочке диаметром: 89 мм, диаметром изоляции 180 мм, длиной 500 мм</t>
  </si>
  <si>
    <t>25.2.35</t>
  </si>
  <si>
    <t>14.10</t>
  </si>
  <si>
    <t>23.8.02.02-0016</t>
  </si>
  <si>
    <t>Отвод стальной изолированный пенополиуретаном в полиэтиленовой оболочке диаметром: 108 мм, диаметром изоляции 200 мм, длиной 500 мм</t>
  </si>
  <si>
    <t>25.2.36</t>
  </si>
  <si>
    <t>14.11</t>
  </si>
  <si>
    <t>25.2.37</t>
  </si>
  <si>
    <t>14.12</t>
  </si>
  <si>
    <t>Скользящие подкладные опоры СПО серии 1-487-1997.01.000 57/125.100</t>
  </si>
  <si>
    <t>25.2.38</t>
  </si>
  <si>
    <t>14.13</t>
  </si>
  <si>
    <t>Скользящие подкладные опоры СПО серии 1-487-1997.01.000 89/160.100</t>
  </si>
  <si>
    <t>25.2.39</t>
  </si>
  <si>
    <t>14.14</t>
  </si>
  <si>
    <t>Скользящие подкладные опоры СПО серии 1-487-1997.01.000 108/200.100</t>
  </si>
  <si>
    <t>25.2.40</t>
  </si>
  <si>
    <t>14.15</t>
  </si>
  <si>
    <t>ТЦ_27.33.13.25_78_7810734725_
29.11.2020_01</t>
  </si>
  <si>
    <t>Держатель провода ОДК</t>
  </si>
  <si>
    <t>25.2.41</t>
  </si>
  <si>
    <t>14.16</t>
  </si>
  <si>
    <t>ТЦ_
24.20.40.23_78_7810734725_15.1
1.2020_01</t>
  </si>
  <si>
    <t>Термоусадочные муфты 32/125</t>
  </si>
  <si>
    <t>25.2.42</t>
  </si>
  <si>
    <t>14.17</t>
  </si>
  <si>
    <t>Термоусадочные муфты 57/125</t>
  </si>
  <si>
    <t>25.2.43</t>
  </si>
  <si>
    <t>14.18</t>
  </si>
  <si>
    <t>Термоусадочные муфты 89/125</t>
  </si>
  <si>
    <t>25.2.44</t>
  </si>
  <si>
    <t>14.19</t>
  </si>
  <si>
    <t>Термоусадочные муфты 108/200</t>
  </si>
  <si>
    <t>25.2.45</t>
  </si>
  <si>
    <t>14.20</t>
  </si>
  <si>
    <t>20.2.01.06-0001</t>
  </si>
  <si>
    <t>Гильза кабельная: медная под опрессовку ГМЛ 4-3</t>
  </si>
  <si>
    <t>25.2.46</t>
  </si>
  <si>
    <t>14.21</t>
  </si>
  <si>
    <t>24.3.05.19-0001</t>
  </si>
  <si>
    <t>Пробки П-М27х2</t>
  </si>
  <si>
    <t>25.2.47</t>
  </si>
  <si>
    <t>14.22</t>
  </si>
  <si>
    <t>ТЦ_
22.21.29.24_78_7810734725_15.1
1.2020_01</t>
  </si>
  <si>
    <t>Пенопакет монтажный для труб диам. 32 мм Пенокомплект монтажный ПМ 32/125</t>
  </si>
  <si>
    <t>25.2.48</t>
  </si>
  <si>
    <t>14.23</t>
  </si>
  <si>
    <t>Пенокомплект монтажный ПМ 57/125 Пенопакет монтажный для труб диам. 57 мм</t>
  </si>
  <si>
    <t>25.2.49</t>
  </si>
  <si>
    <t>14.24</t>
  </si>
  <si>
    <t>Пенокомплект монтажный ПМ 89/180 Пенопакет монтажный для труб диам. 89 мм</t>
  </si>
  <si>
    <t>25.2.50</t>
  </si>
  <si>
    <t>14.25</t>
  </si>
  <si>
    <t>Пенокомплект монтажный ПМ 108/200 
Пенопакет монтажный для труб диам. 108 мм</t>
  </si>
  <si>
    <t>25.2.51</t>
  </si>
  <si>
    <t>14.26</t>
  </si>
  <si>
    <t>ТЦ_20.52.10.14_78_7810734725_
29.11.2020_01</t>
  </si>
  <si>
    <t>Клей Термоусадочный Адгезивный клей-спрей сильной фиксации 500 мл</t>
  </si>
  <si>
    <t>25.2.52</t>
  </si>
  <si>
    <t>25.2.53</t>
  </si>
  <si>
    <t>25.2.54</t>
  </si>
  <si>
    <t>ТЕРм08-03-572-03</t>
  </si>
  <si>
    <t>Блок управления шкафного исполнения или распределительный пункт (шкаф), устанавливаемый: на стене, высота и ширина до 600х600 мм</t>
  </si>
  <si>
    <t>25.2.55</t>
  </si>
  <si>
    <t>ТЦ_26.30.50.18_91_9102018701_
15.11.2020_01</t>
  </si>
  <si>
    <t>Комплект оборудования ДПС-220/ТВ</t>
  </si>
  <si>
    <t>Благоустройство и озеленение территории</t>
  </si>
  <si>
    <t>26. Покрытия</t>
  </si>
  <si>
    <t>26.1.1</t>
  </si>
  <si>
    <t>ТЕР01-01-030-07</t>
  </si>
  <si>
    <t>Разработка грунта с перемещением до 10 м бульдозерами мощностью: 79 кВт (108 л.с.), группа грунтов 3</t>
  </si>
  <si>
    <t>26.1.2</t>
  </si>
  <si>
    <t>ТЕР01-01-030-15</t>
  </si>
  <si>
    <t>При перемещении грунта на каждые последующие 10 м добавлять: к расценке 01-01-030-07</t>
  </si>
  <si>
    <t>26.1.3</t>
  </si>
  <si>
    <t>ТЕР01-01-013-02</t>
  </si>
  <si>
    <t>Разработка грунта с погрузкой на автомобили-самосвалы экскаваторами с ковшом вместимостью: 1 (1-1,2) м3, группа грунтов 2</t>
  </si>
  <si>
    <t>26.1.4</t>
  </si>
  <si>
    <t>26.1.5</t>
  </si>
  <si>
    <t>Дорожное покрытие проездов</t>
  </si>
  <si>
    <t>26.2.1</t>
  </si>
  <si>
    <t>ТЕР27-04-001-01</t>
  </si>
  <si>
    <t>Устройство подстилающих и выравнивающих слоев оснований: из песка</t>
  </si>
  <si>
    <t>26.2.2</t>
  </si>
  <si>
    <t>26.2.3</t>
  </si>
  <si>
    <t>ТЕР27-06-002-17</t>
  </si>
  <si>
    <t>Устройство цементобетонных покрытий однослойных средствами малой механизации, толщина слоя 20 см</t>
  </si>
  <si>
    <t>26.2.4</t>
  </si>
  <si>
    <t>26.2.5</t>
  </si>
  <si>
    <t>26.2.6</t>
  </si>
  <si>
    <t>01.2.01.01-0019</t>
  </si>
  <si>
    <t>Битумы нефтяные дорожные марки: БНД-60/90, БНД 90/130</t>
  </si>
  <si>
    <t>26.2.7</t>
  </si>
  <si>
    <t>26.2.8</t>
  </si>
  <si>
    <t>26.2.9</t>
  </si>
  <si>
    <t>04.2.01.01-0036</t>
  </si>
  <si>
    <t>Покрытия тротуаров</t>
  </si>
  <si>
    <t>26.3.1</t>
  </si>
  <si>
    <t>ТЕР27-04-007-01</t>
  </si>
  <si>
    <t>Устройство оснований толщиной 15 см из щебня фракции 40-70 мм при укатке каменных материалов с пределом прочности на сжатие до 68,6 МПа (700 кгс/см2): однослойных</t>
  </si>
  <si>
    <t>26.3.2</t>
  </si>
  <si>
    <t>ТЕР27-04-007-04</t>
  </si>
  <si>
    <t>На каждый 1 см изменения толщины слоя добавлять или исключать к расценкам 27-04-007-01, 27-04-007-02, 27-04-007-03 до 10 см</t>
  </si>
  <si>
    <t>26.3.3</t>
  </si>
  <si>
    <t>ТЕР27-07-005-01</t>
  </si>
  <si>
    <t>Устройство покрытий из тротуарной плитки, количество плитки при укладке на 1 м2: 40 шт.</t>
  </si>
  <si>
    <t>26.3.4</t>
  </si>
  <si>
    <t>26.3.5</t>
  </si>
  <si>
    <t>04.3.02.13-0003</t>
  </si>
  <si>
    <t>Смесь пескоцементная (цемент М 400)</t>
  </si>
  <si>
    <t>26.3.6</t>
  </si>
  <si>
    <t>05.2.02.22-0019</t>
  </si>
  <si>
    <t>Плитка фигурная тротуарная,: цветная толщина 60 мм</t>
  </si>
  <si>
    <t>26.3.7</t>
  </si>
  <si>
    <t>26.3.8</t>
  </si>
  <si>
    <t>Спецпокрытие парковки инвалидов</t>
  </si>
  <si>
    <t>26.4.1</t>
  </si>
  <si>
    <t>26.4.2</t>
  </si>
  <si>
    <t>26.4.3</t>
  </si>
  <si>
    <t>26.4.4</t>
  </si>
  <si>
    <t>ТЕР27-06-020-03</t>
  </si>
  <si>
    <t>Устройство покрытия толщиной 4 см из горячих асфальтобетонных смесей плотных крупнозернистых типа АБ, плотность каменных материалов: 2,5-2,9 т/м3</t>
  </si>
  <si>
    <t>26.4.5</t>
  </si>
  <si>
    <t>26.4.6</t>
  </si>
  <si>
    <t>26.4.7</t>
  </si>
  <si>
    <t>ТЕР27-06-021-04</t>
  </si>
  <si>
    <t>На каждые 0,5 см изменения толщины покрытия добавлять: к расценке 27-06-020-04 до 5 см</t>
  </si>
  <si>
    <t>26.4.8</t>
  </si>
  <si>
    <t>26.4.9</t>
  </si>
  <si>
    <t>26.4.10</t>
  </si>
  <si>
    <t>26.4.11</t>
  </si>
  <si>
    <t>26.4.12</t>
  </si>
  <si>
    <t>ТЕР27-06-020-02</t>
  </si>
  <si>
    <t>Устройство покрытия толщиной 4 см из горячих асфальтобетонных смесей плотных мелкозернистых типа АБВ, плотность каменных материалов: 3 т/м3 и более</t>
  </si>
  <si>
    <t>26.4.13</t>
  </si>
  <si>
    <t>26.4.14</t>
  </si>
  <si>
    <t>26.4.15</t>
  </si>
  <si>
    <t>ТЕР31-01-088-01</t>
  </si>
  <si>
    <t>Устройство прослоек из "Дорнита"</t>
  </si>
  <si>
    <t>26.4.16</t>
  </si>
  <si>
    <t>01.6.03.02-0004</t>
  </si>
  <si>
    <t>Покрытие бесшовное пористое водопроницаемое для детских игровых площадок "Мастерфайбр" цветное в один цвет, толщиной 15 мм</t>
  </si>
  <si>
    <t>Спецпокрытие площадок</t>
  </si>
  <si>
    <t>26.5.1</t>
  </si>
  <si>
    <t>26.5.2</t>
  </si>
  <si>
    <t>26.5.3</t>
  </si>
  <si>
    <t>26.5.4</t>
  </si>
  <si>
    <t>26.5.5</t>
  </si>
  <si>
    <t>26.5.6</t>
  </si>
  <si>
    <t>26.5.7</t>
  </si>
  <si>
    <t>26.5.8</t>
  </si>
  <si>
    <t>26.5.9</t>
  </si>
  <si>
    <t>26.5.10</t>
  </si>
  <si>
    <t>26.5.11</t>
  </si>
  <si>
    <t>26.5.12</t>
  </si>
  <si>
    <t>26.5.13</t>
  </si>
  <si>
    <t>26.5.14</t>
  </si>
  <si>
    <t>26.5.15</t>
  </si>
  <si>
    <t>26.5.16</t>
  </si>
  <si>
    <t>Естественное спецпокрытие стадиона</t>
  </si>
  <si>
    <t>26.6.1</t>
  </si>
  <si>
    <t>ТЕР27-04-007-03</t>
  </si>
  <si>
    <t>Устройство оснований толщиной 15 см из щебня фракции 40-70 мм при укатке каменных материалов с пределом прочности на сжатие до 68,6 МПа (700 кгс/см2): нижнего слоя двухслойных</t>
  </si>
  <si>
    <t>26.6.2</t>
  </si>
  <si>
    <t>ТЕР27-04-007-02</t>
  </si>
  <si>
    <t>Устройство оснований толщиной 15 см из щебня фракции 40-70 мм при укатке каменных материалов с пределом прочности на сжатие до 68,6 МПа (700 кгс/см2): верхнего слоя двухслойных</t>
  </si>
  <si>
    <t>26.6.3</t>
  </si>
  <si>
    <t>На каждый 1 см изменения толщины слоя добавлять или исключать к расценкам 27-04-007-01, 27-04-007-02, 27-04-007-03. Исключается 10 см</t>
  </si>
  <si>
    <t>26.6.4</t>
  </si>
  <si>
    <t>26.6.5</t>
  </si>
  <si>
    <t>26.6.6</t>
  </si>
  <si>
    <t>ТЕР47-01-046-03</t>
  </si>
  <si>
    <t>Подготовка почвы для устройства партерного и обыкновенного газона с внесением растительной земли слоем 15 см: механизированным способом</t>
  </si>
  <si>
    <t>26.6.7</t>
  </si>
  <si>
    <t>ТЕР47-01-046-06</t>
  </si>
  <si>
    <t>Посев газонов партерных, мавританских и обыкновенных вручную</t>
  </si>
  <si>
    <t>26.6.8</t>
  </si>
  <si>
    <t>16.2.02.07-0161</t>
  </si>
  <si>
    <t>26.7</t>
  </si>
  <si>
    <t>Отмостка с бетонным покрытием</t>
  </si>
  <si>
    <t>26.7.1</t>
  </si>
  <si>
    <t>26.7.2</t>
  </si>
  <si>
    <t>На каждый 1 см изменения толщины слоя добавлять или исключать к расценкам 27-04-007-01, 27-04-007-02, 27-04-007-03</t>
  </si>
  <si>
    <t>26.7.3</t>
  </si>
  <si>
    <t>26.7.4</t>
  </si>
  <si>
    <t>04.1.02.03-0060</t>
  </si>
  <si>
    <t>Бетон тяжелый для дорожных и аэродромных покрытий и оснований, крупность заполнителя: 40 мм, класс В15 (М200)</t>
  </si>
  <si>
    <t>26.7.5</t>
  </si>
  <si>
    <t>ТЕР27-06-002-18</t>
  </si>
  <si>
    <t>На каждый 1 см изменения толщины слоя добавлять или исключать к расценке 27-06-002-17 до 10 см</t>
  </si>
  <si>
    <t>26.7.6</t>
  </si>
  <si>
    <t>26.8</t>
  </si>
  <si>
    <t>Беговые дорожки из асфальтобетона</t>
  </si>
  <si>
    <t>26.8.1</t>
  </si>
  <si>
    <t>26.8.2</t>
  </si>
  <si>
    <t>26.8.3</t>
  </si>
  <si>
    <t>26.8.4</t>
  </si>
  <si>
    <t>26.8.5</t>
  </si>
  <si>
    <t>26.8.6</t>
  </si>
  <si>
    <t>26.8.7</t>
  </si>
  <si>
    <t>26.8.8</t>
  </si>
  <si>
    <t>26.8.9</t>
  </si>
  <si>
    <t>26.9</t>
  </si>
  <si>
    <t>Установка бортовых камней</t>
  </si>
  <si>
    <t>26.9.1</t>
  </si>
  <si>
    <t>ТЕР27-02-010-01</t>
  </si>
  <si>
    <t>Установка бортовых камней бетонных: при цементобетонных покрытиях</t>
  </si>
  <si>
    <t>26.9.2</t>
  </si>
  <si>
    <t>26.9.3</t>
  </si>
  <si>
    <t>26.9.4</t>
  </si>
  <si>
    <t>26.9.5</t>
  </si>
  <si>
    <t>26.9.6</t>
  </si>
  <si>
    <t>26.9.7</t>
  </si>
  <si>
    <t>26.9.8</t>
  </si>
  <si>
    <t>26.10</t>
  </si>
  <si>
    <t>Устройство дождеприемников</t>
  </si>
  <si>
    <t>26.10.1</t>
  </si>
  <si>
    <t>ТЕР23-03-006-02</t>
  </si>
  <si>
    <t>Устройство прямоугольных бетонных монолитных канализационных колодцев площадью: до 3 м2 в мокрых грунтах</t>
  </si>
  <si>
    <t>26.10.2</t>
  </si>
  <si>
    <t>ТЦ_
23.61.12.05_23_2311153853_28.1
1.2020_01</t>
  </si>
  <si>
    <t>Дождеприемник BetoMax ДК-30.38.44-Б-В бетонный с решеткой щелевой чугунной дорожной ВЧД кл.Е</t>
  </si>
  <si>
    <t>26.10.3</t>
  </si>
  <si>
    <t>26.10.4</t>
  </si>
  <si>
    <t>ТЦ_
23.61.12.05_23_2311153853_15.1
1.2020_01</t>
  </si>
  <si>
    <t>Лоток водоотводной  BetoMax ЛВ-30.37.36-Б  бетонный с решеткой щелевой чугунной  ВЧ кл.Е</t>
  </si>
  <si>
    <t>26.10.5</t>
  </si>
  <si>
    <t>Лоток BetoMax Basis ЛВ-10.14.06-Б</t>
  </si>
  <si>
    <t>26.10.6</t>
  </si>
  <si>
    <t>Лоток водоотводной S'park ЛВ-10-14-07-ПП пластиковый с решеткой пластиковой кл. А</t>
  </si>
  <si>
    <t>26.10.7</t>
  </si>
  <si>
    <t>ТЕР22-03-002-03</t>
  </si>
  <si>
    <t>Установка полиэтиленовых фасонных частей: крестовин (прим. пластиковый дождеприемник-пескоуловитель)</t>
  </si>
  <si>
    <t>26.10.8</t>
  </si>
  <si>
    <t>Дождеприемник-пескоуловитель PolyMax Basic ДПП-40.40-ПП пластиковый</t>
  </si>
  <si>
    <t>27. Озеленение</t>
  </si>
  <si>
    <t>27.1.1</t>
  </si>
  <si>
    <t>ТЕР47-01-001-01</t>
  </si>
  <si>
    <t>Планировка участка: механизированным способом</t>
  </si>
  <si>
    <t>27.1.2</t>
  </si>
  <si>
    <t>ТЕР47-01-001-03</t>
  </si>
  <si>
    <t>Разбивка участка</t>
  </si>
  <si>
    <t>27.1.3</t>
  </si>
  <si>
    <t>ТЕР47-01-001-04</t>
  </si>
  <si>
    <t>Очистка участка от мусора</t>
  </si>
  <si>
    <t>27.1.4</t>
  </si>
  <si>
    <t>ТЕР47-01-006-20</t>
  </si>
  <si>
    <t>Подготовка стандартных посадочных мест для деревьев и кустарников с круглым комом земли вручную размером: 0,8x0,6 м с добавлением растительной земли до 100%</t>
  </si>
  <si>
    <t>27.1.5</t>
  </si>
  <si>
    <t>ТССЦ-16.2.01.02-0002</t>
  </si>
  <si>
    <t>Земля растительная механизированной заготовки</t>
  </si>
  <si>
    <t>27.1.6</t>
  </si>
  <si>
    <t>16.3.02.02-0003</t>
  </si>
  <si>
    <t>Удобрения: органо-минеральное "Универсал"</t>
  </si>
  <si>
    <t>27.1.7</t>
  </si>
  <si>
    <t>ТЕР47-01-009-04</t>
  </si>
  <si>
    <t>Посадка деревьев и кустарников с комом земли размером: 0,8x0,6 м</t>
  </si>
  <si>
    <t>27.1.8</t>
  </si>
  <si>
    <t>27.1.9</t>
  </si>
  <si>
    <t>27.1.10</t>
  </si>
  <si>
    <t>27.1.11</t>
  </si>
  <si>
    <t>5.4</t>
  </si>
  <si>
    <t>ТССЦ-16.2.02.02-0141</t>
  </si>
  <si>
    <t>Клен, высота 1,0-1,5 м</t>
  </si>
  <si>
    <t>27.1.12</t>
  </si>
  <si>
    <t>5.5</t>
  </si>
  <si>
    <t>ТССЦ-16.2.02.05-0002</t>
  </si>
  <si>
    <t>Кипарисовик тупой, высота 0,4-0,8 м</t>
  </si>
  <si>
    <t>27.1.13</t>
  </si>
  <si>
    <t>ТЕР47-01-007-15</t>
  </si>
  <si>
    <t>Подготовка стандартных посадочных мест для деревьев и кустарников с квадратным комом земли вручную размером: 1,0x1,0x0,6 м с добавлением растительной земли до 100%</t>
  </si>
  <si>
    <t>27.1.14</t>
  </si>
  <si>
    <t>16.2.01.02-0002</t>
  </si>
  <si>
    <t>27.1.15</t>
  </si>
  <si>
    <t>27.1.16</t>
  </si>
  <si>
    <t>ТЕР47-01-009-07</t>
  </si>
  <si>
    <t>Посадка деревьев и кустарников с комом земли размером: 1,0x1,0x0,6 м</t>
  </si>
  <si>
    <t>27.1.17</t>
  </si>
  <si>
    <t>27.1.18</t>
  </si>
  <si>
    <t>27.1.19</t>
  </si>
  <si>
    <t>27.1.20</t>
  </si>
  <si>
    <t>ТССЦ-16.2.02.03-0054</t>
  </si>
  <si>
    <t>Сосна черная, высота 0,5-1,0 м</t>
  </si>
  <si>
    <t>27.1.21</t>
  </si>
  <si>
    <t>27.1.22</t>
  </si>
  <si>
    <t>ТЕР47-01-023-10</t>
  </si>
  <si>
    <t>Подготовка стандартных посадочных мест для кустарников-саженцев в группы вручную: с добавлением растительной земли до 100%</t>
  </si>
  <si>
    <t>27.1.23</t>
  </si>
  <si>
    <t>27.1.24</t>
  </si>
  <si>
    <t>ТЕР47-01-025-01</t>
  </si>
  <si>
    <t>Посадка кустарников-саженцев в группы, размер ямы: 0,5x0,5 м</t>
  </si>
  <si>
    <t>27.1.25</t>
  </si>
  <si>
    <t>ТССЦ-16.2.02.04-0291</t>
  </si>
  <si>
    <t>Самшит вечнозеленый</t>
  </si>
  <si>
    <t>27.1.26</t>
  </si>
  <si>
    <t>27.1.27</t>
  </si>
  <si>
    <t>27.1.28</t>
  </si>
  <si>
    <t>27.1.29</t>
  </si>
  <si>
    <t>27.1.30</t>
  </si>
  <si>
    <t>ТЕР47-01-048-02</t>
  </si>
  <si>
    <t>Устройство корыта под цветники глубиной 40 см: вручную</t>
  </si>
  <si>
    <t>27.1.31</t>
  </si>
  <si>
    <t>ТЕР47-01-049-01</t>
  </si>
  <si>
    <t>Подготовка почвы под цветники толщиной слоя насыпки 20 см</t>
  </si>
  <si>
    <t>27.1.32</t>
  </si>
  <si>
    <t>27.1.33</t>
  </si>
  <si>
    <t>ТЕР47-01-050-01</t>
  </si>
  <si>
    <t>Посадка многолетних цветников при густоте посадки 1,6 тыс. шт. цветов</t>
  </si>
  <si>
    <t>27.1.34</t>
  </si>
  <si>
    <t>28. Малые архитектурные формы</t>
  </si>
  <si>
    <t>28.1.1</t>
  </si>
  <si>
    <t>ТЕР06-01-001-02</t>
  </si>
  <si>
    <t>Устройство бетонных фундаментов общего назначения под колонны объемом: до 3 м3</t>
  </si>
  <si>
    <t>28.1.2</t>
  </si>
  <si>
    <t>04.1.02.05-0026</t>
  </si>
  <si>
    <t>Бетон тяжелый, крупность заполнителя: 10 мм, класс В15 (М200)</t>
  </si>
  <si>
    <t>28.1.3</t>
  </si>
  <si>
    <t>28.1.4</t>
  </si>
  <si>
    <t>28.1.5</t>
  </si>
  <si>
    <t>15.2.03.03-0011</t>
  </si>
  <si>
    <t>Пергола деревянная, размеры 3000х2000х2800 мм (П-1, П-2, П-3)</t>
  </si>
  <si>
    <t>28.1.6</t>
  </si>
  <si>
    <t>15.2.03.04-0051</t>
  </si>
  <si>
    <t>Скамья парковая: с поручнями, размеры 1600х700х950 мм (Ск-1, Ск-2)</t>
  </si>
  <si>
    <t>28.1.7</t>
  </si>
  <si>
    <t>15.2.03.06-0013</t>
  </si>
  <si>
    <t>Урна металлическая опрокидывающаяся (У-1)</t>
  </si>
  <si>
    <t>28.1.8</t>
  </si>
  <si>
    <t>ТЦ_32.30.15.15_91_2311282915_
22.11.2020_01</t>
  </si>
  <si>
    <t>Горизонтальная гимнастическая лестница</t>
  </si>
  <si>
    <t>28.1.9</t>
  </si>
  <si>
    <t>ТССЦ-15.1.02.02-0001</t>
  </si>
  <si>
    <t>Брусья параллельные</t>
  </si>
  <si>
    <t>28.1.10</t>
  </si>
  <si>
    <t>ТССЦ-15.1.02.27-0011</t>
  </si>
  <si>
    <t>Бревно гимнастическое (замена марки)</t>
  </si>
  <si>
    <t>28.1.11</t>
  </si>
  <si>
    <t xml:space="preserve"> Криволинейная гимнастическая лестница </t>
  </si>
  <si>
    <t>28.1.12</t>
  </si>
  <si>
    <t>Цилиндр вертикальных шестов</t>
  </si>
  <si>
    <t>28.1.13</t>
  </si>
  <si>
    <t>ТССЦ-15.1.02.10-0041</t>
  </si>
  <si>
    <t>Стенка-турник-2, размеры 4000x1600x2500 мм</t>
  </si>
  <si>
    <t>28.1.14</t>
  </si>
  <si>
    <t>ТССЦ-15.1.02.10-0006</t>
  </si>
  <si>
    <t>Спортивный комплекс: полоса препятствий, размеры 1500х215х1800 мм</t>
  </si>
  <si>
    <t>28.1.15</t>
  </si>
  <si>
    <t>ТССЦ-15.1.02.04-0087</t>
  </si>
  <si>
    <t>Горка зимняя высотой 1,5 м</t>
  </si>
  <si>
    <t>28.1.16</t>
  </si>
  <si>
    <t>ТССЦ-15.1.02.23-0001</t>
  </si>
  <si>
    <t>Рукоход: "Волна", размеры 3000x1100x2500 мм</t>
  </si>
  <si>
    <t>28.1.17</t>
  </si>
  <si>
    <t>ТССЦ-15.1.02.08-0039</t>
  </si>
  <si>
    <t>Качели: однопролётные</t>
  </si>
  <si>
    <t>28.1.18</t>
  </si>
  <si>
    <t>2.15</t>
  </si>
  <si>
    <t>ТССЦ-15.1.02.08-0033</t>
  </si>
  <si>
    <t>Качели: двухпролетные</t>
  </si>
  <si>
    <t>Ограждение металлическое</t>
  </si>
  <si>
    <t>28.2.1</t>
  </si>
  <si>
    <t>ТЕР07-01-055-08</t>
  </si>
  <si>
    <t>Устройство калиток: с установкой столбов металлических</t>
  </si>
  <si>
    <t>28.2.2</t>
  </si>
  <si>
    <t>ТЦ_ 25.11.23.08.1.06.02_78_7842334053_01</t>
  </si>
  <si>
    <t>Калитка распашная, шир. 0,9 м выс. 1,53м</t>
  </si>
  <si>
    <t>28.2.3</t>
  </si>
  <si>
    <t>Калитка распашная, шир 1,0</t>
  </si>
  <si>
    <t>28.2.4</t>
  </si>
  <si>
    <t>Калитка распашная, шир 1,2</t>
  </si>
  <si>
    <t>28.2.5</t>
  </si>
  <si>
    <t>28.2.6</t>
  </si>
  <si>
    <t>Ворота распашные 1600х4000; проушины, саморезы; RAL6005</t>
  </si>
  <si>
    <t>ОМ-1 (длина 680,1 м, высота 1,53 м, шаг 3,0 м, крепление - сварка)</t>
  </si>
  <si>
    <t>28.2.7</t>
  </si>
  <si>
    <t>28.2.8</t>
  </si>
  <si>
    <t>28.2.9</t>
  </si>
  <si>
    <t>ТЦ_25.11.23.08_78_7842334053_
17.11.2020_01</t>
  </si>
  <si>
    <t>Секция заборная 3D, размер панели 1530х3000; размер ячейки 200х50; RAL 6005, толщина прутка 4мм со столбом и крепежом</t>
  </si>
  <si>
    <t>ОМ-2 (длина 425 м, высота 1,03 м, шаг 3,0 м, крепление - сварка)</t>
  </si>
  <si>
    <t>28.2.10</t>
  </si>
  <si>
    <t>28.2.11</t>
  </si>
  <si>
    <t>28.2.12</t>
  </si>
  <si>
    <t>Секция заборная 3D, размер панели 1030х3000; размер ячейки 200х50; RAL 6005, толщина прутка 4мм со столбом и крепежом</t>
  </si>
  <si>
    <t>ОМ-3 (длина 218,3 м, высота 1,53 м, шаг 3,0 м, крепление - сваи)</t>
  </si>
  <si>
    <t>28.2.13</t>
  </si>
  <si>
    <t>ТЕР09-08-001-02</t>
  </si>
  <si>
    <t>Установка металлических столбов высотой до 4 м: на винтовых сваях</t>
  </si>
  <si>
    <t>28.2.14</t>
  </si>
  <si>
    <t>08.1.02.16-0012</t>
  </si>
  <si>
    <t>Сваи стальные винтовые, диаметр ствола: 76 мм, с крепежом</t>
  </si>
  <si>
    <t>28.2.15</t>
  </si>
  <si>
    <t>28.2.16</t>
  </si>
  <si>
    <t>29. Подпорные стены</t>
  </si>
  <si>
    <t>29.1.1</t>
  </si>
  <si>
    <t>07-01-05 (ост.)</t>
  </si>
  <si>
    <t>29.1.2</t>
  </si>
  <si>
    <t>29.1.3</t>
  </si>
  <si>
    <t>29.1.4</t>
  </si>
  <si>
    <t>29.1.5</t>
  </si>
  <si>
    <t>29.1.6</t>
  </si>
  <si>
    <t>29.1.7</t>
  </si>
  <si>
    <t>29.1.8</t>
  </si>
  <si>
    <t>29.1.9</t>
  </si>
  <si>
    <t>Конструкции подпорных стен</t>
  </si>
  <si>
    <t>29.2.1</t>
  </si>
  <si>
    <t>29.2.2</t>
  </si>
  <si>
    <t>29.2.3</t>
  </si>
  <si>
    <t>ТЕР06-01-024-03</t>
  </si>
  <si>
    <t>Устройство стен подвалов и подпорных стен железобетонных высотой: до 3 м, толщиной до 300 мм</t>
  </si>
  <si>
    <t>29.2.4</t>
  </si>
  <si>
    <t>29.2.5</t>
  </si>
  <si>
    <t>табл. 1,2 прил. 4 техчасти ТССЦ  ТСНБ-2017 Республики Крым</t>
  </si>
  <si>
    <t>Надбавка на водонепроницаемость W4</t>
  </si>
  <si>
    <t>29.2.6</t>
  </si>
  <si>
    <t>29.2.7</t>
  </si>
  <si>
    <t>29.2.8</t>
  </si>
  <si>
    <t>11.5</t>
  </si>
  <si>
    <t>29.2.9</t>
  </si>
  <si>
    <t>11.6</t>
  </si>
  <si>
    <t>29.2.10</t>
  </si>
  <si>
    <t>11.8</t>
  </si>
  <si>
    <t>29.2.11</t>
  </si>
  <si>
    <t>11.9</t>
  </si>
  <si>
    <t>29.2.12</t>
  </si>
  <si>
    <t>ТЕРр52-6-1</t>
  </si>
  <si>
    <t>Устройство осадочного шва из просмоленных досок для сопряжения существующих и пристраиваемых фундаментов</t>
  </si>
  <si>
    <t>29.2.13</t>
  </si>
  <si>
    <t>29.2.14</t>
  </si>
  <si>
    <t>01.2.01.02-0054</t>
  </si>
  <si>
    <t>Битумы нефтяные строительные марки: БН-90/10</t>
  </si>
  <si>
    <t>29.2.15</t>
  </si>
  <si>
    <t>01.2.03.03-0013</t>
  </si>
  <si>
    <t>Мастика битумная кровельная горячая</t>
  </si>
  <si>
    <t>29.2.16</t>
  </si>
  <si>
    <t>01.3.01.03-0002</t>
  </si>
  <si>
    <t>Керосин для технических целей марок КТ-1, КТ-2</t>
  </si>
  <si>
    <t>29.2.17</t>
  </si>
  <si>
    <t>01.2.03.03-0121</t>
  </si>
  <si>
    <t>Мастика кровельная горячая ТЕХНОНИКОЛЬ (Эврика) №41</t>
  </si>
  <si>
    <t>29.2.18</t>
  </si>
  <si>
    <t>29.2.19</t>
  </si>
  <si>
    <t>04.3.01.09-0022</t>
  </si>
  <si>
    <t>Раствор готовый отделочный тяжелый,: цементный 1:2</t>
  </si>
  <si>
    <t>29.2.20</t>
  </si>
  <si>
    <t>ТЕР27-02-001-03</t>
  </si>
  <si>
    <t>Устройство дренажей поперечных: с односторонним выпуском</t>
  </si>
  <si>
    <t>29.2.21</t>
  </si>
  <si>
    <t>Устройство основания под фундаменты: щебеночного. Дренаж за стеной</t>
  </si>
  <si>
    <t>29.2.22</t>
  </si>
  <si>
    <t>29.2.23</t>
  </si>
  <si>
    <t>02.2.05.04-0089</t>
  </si>
  <si>
    <t>Щебень из природного камня для строительных работ марка: 600, фракция 40-70 мм</t>
  </si>
  <si>
    <t>29.2.24</t>
  </si>
  <si>
    <t>02.2.05.04-0087</t>
  </si>
  <si>
    <t>Щебень из природного камня для строительных работ марка: 600, фракция 10-20 мм</t>
  </si>
  <si>
    <t>29.2.25</t>
  </si>
  <si>
    <t>29.2.26</t>
  </si>
  <si>
    <t>02.2.05.04-0093</t>
  </si>
  <si>
    <t>30. Временные здания и сооружения</t>
  </si>
  <si>
    <t>Дороги временные</t>
  </si>
  <si>
    <t>30.1.1</t>
  </si>
  <si>
    <t>08-01-01 (ост.)</t>
  </si>
  <si>
    <t>ТЕР27-06-001-03</t>
  </si>
  <si>
    <t>Устройство дорожных покрытий из сборных прямоугольных железобетонных плит площадью: до 10,5 м2</t>
  </si>
  <si>
    <t>30.1.2</t>
  </si>
  <si>
    <t>ТЦ_23.61.12.25_91_9108122635_
20.12.2020_01</t>
  </si>
  <si>
    <t>Плита дорожная 1П</t>
  </si>
  <si>
    <t>30.1.3</t>
  </si>
  <si>
    <t>ТССЦ-08.4.03.01-0001</t>
  </si>
  <si>
    <t>Проволока арматурная</t>
  </si>
  <si>
    <t>Электроосвещение, кабельные линии</t>
  </si>
  <si>
    <t>30.2.1</t>
  </si>
  <si>
    <t>ТЕР09-06-010-01</t>
  </si>
  <si>
    <t>Монтаж опор освещения</t>
  </si>
  <si>
    <t>30.2.2</t>
  </si>
  <si>
    <t>23.5.02.02-0062</t>
  </si>
  <si>
    <t>Трубы стальные электросварные прямошовные со снятой фаской из стали марок БСт2кп-БСт4кп и БСт2пс-БСт4пс наружный диаметр: 114 мм, толщина стенки 4 мм</t>
  </si>
  <si>
    <t>30.2.3</t>
  </si>
  <si>
    <t>30.2.4</t>
  </si>
  <si>
    <t>30.2.5</t>
  </si>
  <si>
    <t>30.2.6</t>
  </si>
  <si>
    <t>21.1.06.09-0051</t>
  </si>
  <si>
    <t>Кабель силовой с медными жилами с поливинилхлоридной изоляцией в поливинилхлоридной оболочке без защитного покрова: ВВГ, напряжением 0,66 кВ, число жил - 2 и сечением 10 мм2</t>
  </si>
  <si>
    <t>30.2.7</t>
  </si>
  <si>
    <t>21.1.06.09-0075</t>
  </si>
  <si>
    <t>Кабель силовой с медными жилами с поливинилхлоридной изоляцией в поливинилхлоридной оболочке без защитного покрова: ВВГ, напряжением 0,66 кВ, число жил - 5 и сечением 4,0 мм2</t>
  </si>
  <si>
    <t>30.2.8</t>
  </si>
  <si>
    <t>21.1.06.10-0462</t>
  </si>
  <si>
    <t>Кабель силовой с медными жилами с поливинилхлоридной изоляцией в поливинилхлоридной оболочке без защитного покрова: ВВГ, напряжением 1,00 кВ, число жил - 3 и сечением 2,5 мм2</t>
  </si>
  <si>
    <t>30.2.9</t>
  </si>
  <si>
    <t>ТЕРм08-03-596-07</t>
  </si>
  <si>
    <t>Прожектор, отдельно устанавливаемый: на стальной мачте, с лампой мощностью 500 Вт</t>
  </si>
  <si>
    <t>30.2.10</t>
  </si>
  <si>
    <t>20.3.03.05-0039</t>
  </si>
  <si>
    <t>Светильник под натриевую лампу ДНаТ для наружного освещения: консольный ЖКУ 28-250-01 (с выпуклым стеклом)</t>
  </si>
  <si>
    <t>30.2.11</t>
  </si>
  <si>
    <t>ТЕРм08-03-596-05</t>
  </si>
  <si>
    <t>Прожектор, отдельно устанавливаемый: на кронштейне, установленном на опоре, с лампой мощностью 500 Вт</t>
  </si>
  <si>
    <t>30.2.12</t>
  </si>
  <si>
    <t>30.2.13</t>
  </si>
  <si>
    <t>30.2.14</t>
  </si>
  <si>
    <t>ТЦ_27.12.22.62_91_9102018701_
08.12.2020_01</t>
  </si>
  <si>
    <t>Сумеречный датчик (фотореле) ETIMATE</t>
  </si>
  <si>
    <t>30.2.15</t>
  </si>
  <si>
    <t>30.2.16</t>
  </si>
  <si>
    <t>30.2.17</t>
  </si>
  <si>
    <t>30.2.18</t>
  </si>
  <si>
    <t>ТЦ_27.31.11.21_91_9102018701_
08.12.2020_01</t>
  </si>
  <si>
    <t>Кабель ВВГ нг(А) 4*70 мм2</t>
  </si>
  <si>
    <t>30.2.19</t>
  </si>
  <si>
    <t>ТЕР33-04-029-03</t>
  </si>
  <si>
    <t>Устройство фундаментов для комплектных трансформаторных подстанций киоскового типа: с укладкой на горизонтальную поверхность 4-х лежней</t>
  </si>
  <si>
    <t>30.2.20</t>
  </si>
  <si>
    <t>02.2.05.04-0096</t>
  </si>
  <si>
    <t>Щебень из природного камня для строительных работ марка: 800, фракция 40-70 мм</t>
  </si>
  <si>
    <t>30.2.21</t>
  </si>
  <si>
    <t>30.2.22</t>
  </si>
  <si>
    <t>ТЕР33-04-029-06</t>
  </si>
  <si>
    <t>Установка оборудования для комплектных трансформаторных подстанций киоскового типа: тупиковых подстанций с воздушными вводами</t>
  </si>
  <si>
    <t>30.2.23</t>
  </si>
  <si>
    <t>ТЦ_27.11.43.62_74_7453251492_
20.12.2020_01</t>
  </si>
  <si>
    <t>КТПН 160/10/0,4</t>
  </si>
  <si>
    <t>30.2.24</t>
  </si>
  <si>
    <t>ТЕРм08-01-056-01</t>
  </si>
  <si>
    <t>Разъединитель трехполюсный напряжением: до 10 кВ, ток до 600 А</t>
  </si>
  <si>
    <t>30.2.25</t>
  </si>
  <si>
    <t>ТЦ_27.12.10.77.4.02.01__74_7453251492_01</t>
  </si>
  <si>
    <t>РЛНДЗ 10/400 У1 (в комплекте) с приводами, полурамой</t>
  </si>
  <si>
    <t>30.2.26</t>
  </si>
  <si>
    <t>ТЕРм08-01-001-01</t>
  </si>
  <si>
    <t>Трансформатор трехфазный: 35 кВ мощностью 250 кВ•А</t>
  </si>
  <si>
    <t>30.2.27</t>
  </si>
  <si>
    <t>Трансформатор ТМГ-160/10/0,4</t>
  </si>
  <si>
    <t>30.2.28</t>
  </si>
  <si>
    <t>30.2.29</t>
  </si>
  <si>
    <t>ТЦ_27.32.14.21_91_9102018701_
08.12.2020_0</t>
  </si>
  <si>
    <t>Кабель АСБЛ 3х120 мм2</t>
  </si>
  <si>
    <t>30.2.30</t>
  </si>
  <si>
    <t>ТЕР33-04-015-01</t>
  </si>
  <si>
    <t>Устройство заземления опор ВЛ и подстанций</t>
  </si>
  <si>
    <t>30.2.31</t>
  </si>
  <si>
    <t>30.2.32</t>
  </si>
  <si>
    <t>08.3.07.01-0071</t>
  </si>
  <si>
    <t>Сталь полосовая, марка стали: ВСт3кп, размером 5х40 мм</t>
  </si>
  <si>
    <t>30.2.33</t>
  </si>
  <si>
    <t>ТЕРм08-03-572-04</t>
  </si>
  <si>
    <t>Блок управления шкафного исполнения или распределительный пункт (шкаф), устанавливаемый: на стене, высота и ширина до 1200х1000 мм</t>
  </si>
  <si>
    <t>30.2.34</t>
  </si>
  <si>
    <t>ТЦ_26.30.30.22_91_9102018701_
_01</t>
  </si>
  <si>
    <t>Щит навесной металлический на 36 модулей, IP65</t>
  </si>
  <si>
    <t>30.2.35</t>
  </si>
  <si>
    <t>30.2.36</t>
  </si>
  <si>
    <t>30.2.37</t>
  </si>
  <si>
    <t>30.2.38</t>
  </si>
  <si>
    <t>30.2.39</t>
  </si>
  <si>
    <t>62.1.01.09-0012</t>
  </si>
  <si>
    <t>Выключатели автоматические: «IEK» ВА47-29 2Р 25А, характеристика С</t>
  </si>
  <si>
    <t>30.2.40</t>
  </si>
  <si>
    <t>30.2.41</t>
  </si>
  <si>
    <t>30.2.42</t>
  </si>
  <si>
    <t>ТЦ_
27.12.22.62_91_9102018701_15.1
1.2020_01</t>
  </si>
  <si>
    <t>Выключатель автоматический 1р 32А</t>
  </si>
  <si>
    <t>30.2.43</t>
  </si>
  <si>
    <t>Выключатель автоматический трехполюсный 32А</t>
  </si>
  <si>
    <t>30.2.44</t>
  </si>
  <si>
    <t>Выключатель автоматический трехполюсный 50А</t>
  </si>
  <si>
    <t>30.2.45</t>
  </si>
  <si>
    <t>Выключатель автоматический трехполюсный 80А</t>
  </si>
  <si>
    <t>30.2.46</t>
  </si>
  <si>
    <t>30.2.47</t>
  </si>
  <si>
    <t>Выключатель автоматический трехполюсный ВА88-33 160А 35кА РЭ1600А</t>
  </si>
  <si>
    <t>30.2.48</t>
  </si>
  <si>
    <t>Автоматический выключатель XT4N 250 EKIP LS/I, 250A, трехполюсный F F</t>
  </si>
  <si>
    <t>Водоснабжение</t>
  </si>
  <si>
    <t>30.3.1</t>
  </si>
  <si>
    <t>30.3.2</t>
  </si>
  <si>
    <t>24.3.03.13-0411</t>
  </si>
  <si>
    <t>Трубы напорные из полиэтилена низкого давления среднего типа, наружным диаметром: 25 мм</t>
  </si>
  <si>
    <t>30.3.3</t>
  </si>
  <si>
    <t>30.3.4</t>
  </si>
  <si>
    <t>18.1.10.01-0033</t>
  </si>
  <si>
    <t>Вентили проходные муфтовые: 15КЧ18Р для воды, давлением 1,6 МПа (16 кгс/см2), диаметром 25 мм</t>
  </si>
  <si>
    <t>31. Пусконаладочные работы систем вентиляции</t>
  </si>
  <si>
    <t>31.1.1</t>
  </si>
  <si>
    <t>ТЕРп03-01-060-02</t>
  </si>
  <si>
    <t>Система кондиционирования воздуха центральная с номинальной подачей по воздуху: до 10 тыс. м3/ч, при количестве однотипных установок в машинном зале до 5 (Приточно-вытяжная установка Стандарт-300)</t>
  </si>
  <si>
    <t>31.1.2</t>
  </si>
  <si>
    <t>ТЕРп03-01-011-02</t>
  </si>
  <si>
    <t>Регулировочно-запорное устройство: клапан воздушный смесительный с электрическим приводом</t>
  </si>
  <si>
    <t>31.1.3</t>
  </si>
  <si>
    <t>ТЕРп06-02-001-01</t>
  </si>
  <si>
    <t>Установка компрессорная с поршневым компрессором, мощность электропривода (производительность установки, давление): до 40 кВт (240 м3/ч; 0,5 МПа) (Компрессорно-конденсаторный блок)</t>
  </si>
  <si>
    <t>31.1.4</t>
  </si>
  <si>
    <t>ТЕРп03-01-011-06</t>
  </si>
  <si>
    <t>Регулировочно-запорное устройство: клапан огнезадерживающий</t>
  </si>
  <si>
    <t>31.1.5</t>
  </si>
  <si>
    <t>ТЕРп03-01-022-01</t>
  </si>
  <si>
    <t>Сеть систем вентиляции и кондиционирования воздуха при количестве сечений: до 5</t>
  </si>
  <si>
    <t>сеть</t>
  </si>
  <si>
    <t>Система вентиляции ПВ 2</t>
  </si>
  <si>
    <t>31.2.1</t>
  </si>
  <si>
    <t>31.2.2</t>
  </si>
  <si>
    <t>31.2.3</t>
  </si>
  <si>
    <t>31.2.4</t>
  </si>
  <si>
    <t>31.2.5</t>
  </si>
  <si>
    <t>Система вентиляции ПВ 3</t>
  </si>
  <si>
    <t>31.3.1</t>
  </si>
  <si>
    <t>ТЕРп03-01-004-01</t>
  </si>
  <si>
    <t>Установка теплообменная с количеством нагревателей: 1</t>
  </si>
  <si>
    <t>31.3.2</t>
  </si>
  <si>
    <t>31.3.3</t>
  </si>
  <si>
    <t>31.3.4</t>
  </si>
  <si>
    <t>ТЕРп03-01-022-02</t>
  </si>
  <si>
    <t>Сеть систем вентиляции и кондиционирования воздуха при количестве сечений: до 10</t>
  </si>
  <si>
    <t>Система вентиляции ПВ 4</t>
  </si>
  <si>
    <t>31.4.1</t>
  </si>
  <si>
    <t>31.4.2</t>
  </si>
  <si>
    <t>31.4.3</t>
  </si>
  <si>
    <t>31.4.4</t>
  </si>
  <si>
    <t>31.4.5</t>
  </si>
  <si>
    <t>31.5</t>
  </si>
  <si>
    <t>Система вентиляции П 5</t>
  </si>
  <si>
    <t>31.5.1</t>
  </si>
  <si>
    <t>31.5.2</t>
  </si>
  <si>
    <t>31.5.3</t>
  </si>
  <si>
    <t>31.6</t>
  </si>
  <si>
    <t>Система вентиляции П 6</t>
  </si>
  <si>
    <t>31.6.1</t>
  </si>
  <si>
    <t>Система кондиционирования воздуха центральная с номинальной подачей по воздуху: до 10 тыс. м3/ч, при количестве однотипных установок в машинном зале до 5 (Приточно-вытяжная установка Стандарт-150)</t>
  </si>
  <si>
    <t>31.6.2</t>
  </si>
  <si>
    <t>31.6.3</t>
  </si>
  <si>
    <t>31.6.4</t>
  </si>
  <si>
    <t>31.6.5</t>
  </si>
  <si>
    <t>31.7</t>
  </si>
  <si>
    <t>Система вентиляции П 7</t>
  </si>
  <si>
    <t>31.7.1</t>
  </si>
  <si>
    <t>31.7.2</t>
  </si>
  <si>
    <t>31.7.3</t>
  </si>
  <si>
    <t>31.7.4</t>
  </si>
  <si>
    <t>31.8</t>
  </si>
  <si>
    <t>Система вентиляции П 8</t>
  </si>
  <si>
    <t>31.8.1</t>
  </si>
  <si>
    <t>31.8.2</t>
  </si>
  <si>
    <t>31.8.3</t>
  </si>
  <si>
    <t>31.8.4</t>
  </si>
  <si>
    <t>31.9</t>
  </si>
  <si>
    <t>Система вентиляции П 9</t>
  </si>
  <si>
    <t>31.9.1</t>
  </si>
  <si>
    <t>31.9.2</t>
  </si>
  <si>
    <t>31.9.3</t>
  </si>
  <si>
    <t>31.9.4</t>
  </si>
  <si>
    <t>31.9.5</t>
  </si>
  <si>
    <t>31.10</t>
  </si>
  <si>
    <t>Система вентиляции П 10</t>
  </si>
  <si>
    <t>31.10.1</t>
  </si>
  <si>
    <t>ТЕРп03-01-060-06</t>
  </si>
  <si>
    <t>Система кондиционирования воздуха центральная с номинальной подачей по воздуху: до 40 тыс. м3/ч, при количестве однотипных установок в машинном зале более 5 (Приточно-вытяжная установка Стандарт-150)</t>
  </si>
  <si>
    <t>31.10.2</t>
  </si>
  <si>
    <t>31.10.3</t>
  </si>
  <si>
    <t>31.10.4</t>
  </si>
  <si>
    <t>31.10.5</t>
  </si>
  <si>
    <t>31.11</t>
  </si>
  <si>
    <t>31.11.1</t>
  </si>
  <si>
    <t>31.12</t>
  </si>
  <si>
    <t>31.12.1</t>
  </si>
  <si>
    <t>31.13</t>
  </si>
  <si>
    <t>31.13.1</t>
  </si>
  <si>
    <t>31.14</t>
  </si>
  <si>
    <t>31.14.1</t>
  </si>
  <si>
    <t>31.15</t>
  </si>
  <si>
    <t>31.15.1</t>
  </si>
  <si>
    <t>31.16</t>
  </si>
  <si>
    <t>31.16.1</t>
  </si>
  <si>
    <t>31.17</t>
  </si>
  <si>
    <t>Система вентиляции В9</t>
  </si>
  <si>
    <t>31.17.1</t>
  </si>
  <si>
    <t>31.18</t>
  </si>
  <si>
    <t>31.18.1</t>
  </si>
  <si>
    <t>31.19</t>
  </si>
  <si>
    <t>31.19.1</t>
  </si>
  <si>
    <t>31.20</t>
  </si>
  <si>
    <t>31.20.1</t>
  </si>
  <si>
    <t>31.21</t>
  </si>
  <si>
    <t>31.21.1</t>
  </si>
  <si>
    <t>31.22</t>
  </si>
  <si>
    <t>31.22.1</t>
  </si>
  <si>
    <t>31.23</t>
  </si>
  <si>
    <t>Система вентиляции МО4-11</t>
  </si>
  <si>
    <t>31.23.1</t>
  </si>
  <si>
    <t>31.24</t>
  </si>
  <si>
    <t>31.24.1</t>
  </si>
  <si>
    <t>ТЕРп03-01-007-01</t>
  </si>
  <si>
    <t>Завеса воздушно-тепловая (регулируемая)</t>
  </si>
  <si>
    <t>31.25</t>
  </si>
  <si>
    <t>31.25.1</t>
  </si>
  <si>
    <t>31.26</t>
  </si>
  <si>
    <t>31.26.1</t>
  </si>
  <si>
    <t>ТЕРп03-01-002-13</t>
  </si>
  <si>
    <t>Вентилятор радиальный (центробежный), диаметральный или крышный: до № 5</t>
  </si>
  <si>
    <t>31.26.2</t>
  </si>
  <si>
    <t>31.27</t>
  </si>
  <si>
    <t>31.27.1</t>
  </si>
  <si>
    <t>31.28</t>
  </si>
  <si>
    <t>Система вентиляции В16-17</t>
  </si>
  <si>
    <t>31.28.1</t>
  </si>
  <si>
    <t>31.29</t>
  </si>
  <si>
    <t>31.29.1</t>
  </si>
  <si>
    <t>32. Пусконаладочные работы систем теплоснабжения</t>
  </si>
  <si>
    <t>Пусконаладочные работы системы теплоснабжения</t>
  </si>
  <si>
    <t>32.1.1</t>
  </si>
  <si>
    <t>ТЕРп07-10-010-01</t>
  </si>
  <si>
    <t>Разработка мероприятий по регулировке теплопотребляющей системы здания, тепловая нагрузка: до 0,2 Гкал/ч</t>
  </si>
  <si>
    <t>система</t>
  </si>
  <si>
    <t>32.1.2</t>
  </si>
  <si>
    <t>ТЕРп07-10-010-03</t>
  </si>
  <si>
    <t>Разработка мероприятий по регулировке теплопотребляющей системы здания, тепловая нагрузка: до 0,6 Гкал/ч</t>
  </si>
  <si>
    <t>32.1.3</t>
  </si>
  <si>
    <t>ТЕРп07-10-011-01</t>
  </si>
  <si>
    <t>Определение готовности к регулировке теплопотребляющей системы здания, тепловая нагрузка: до 0,2 Гкал/ч</t>
  </si>
  <si>
    <t>32.1.4</t>
  </si>
  <si>
    <t>ТЕРп07-10-011-03</t>
  </si>
  <si>
    <t>Определение готовности к регулировке теплопотребляющей системы здания, тепловая нагрузка: до 0,6 Гкал/ч</t>
  </si>
  <si>
    <t>32.1.5</t>
  </si>
  <si>
    <t>ТЕРп07-10-012-01</t>
  </si>
  <si>
    <t>Регулировка теплопотребляющей системы здания, тепловая нагрузка: до 0,2 Гкал/ч</t>
  </si>
  <si>
    <t>32.1.6</t>
  </si>
  <si>
    <t>ТЕРп07-10-012-02</t>
  </si>
  <si>
    <t>Регулировка теплопотребляющей системы здания, тепловая нагрузка: до 0,4 Гкал/ч</t>
  </si>
  <si>
    <t>Пусконаладочные работы котельного оборудования</t>
  </si>
  <si>
    <t>32.2.1</t>
  </si>
  <si>
    <t>ТЕРп07-02-001-01</t>
  </si>
  <si>
    <t>Котел водогрейный, работающий на жидком или газообразном топливе, теплопроизводительность: до 1 Гкал/ч</t>
  </si>
  <si>
    <t>32.2.2</t>
  </si>
  <si>
    <t>ТЕРп07-03-001-01</t>
  </si>
  <si>
    <t>Горелка: газомазутная или газовая</t>
  </si>
  <si>
    <t>32.2.3</t>
  </si>
  <si>
    <t>ТЕРп07-04-025-01</t>
  </si>
  <si>
    <t>Установка для магнитной или акустической обработки воды для паровых котлов и тепловых сетей (магнитные фильтры, коммуникации), производительность: до 20 м3/ч</t>
  </si>
  <si>
    <t>32.2.4</t>
  </si>
  <si>
    <t>ТЕРп07-04-056-01</t>
  </si>
  <si>
    <t>Химическая промывка внутренних поверхностей нагрева водогрейных и паро-водогрейных котлов, теплопроизводительность: до 10 Гкал/ч</t>
  </si>
  <si>
    <t>32.2.5</t>
  </si>
  <si>
    <t>ТЕРп07-06-002-01</t>
  </si>
  <si>
    <t>Труба дымовая: металлическая</t>
  </si>
  <si>
    <t>32.2.6</t>
  </si>
  <si>
    <t>ТЕРп07-07-001-01</t>
  </si>
  <si>
    <t>Система обеспечения сырой и химочищенной водой котельной с паровыми, водогрейными и паро-водогрейными котлами, включая насосы и подогреватели исходной воды, трубопроводы сырой и химочищенной воды</t>
  </si>
  <si>
    <t>32.2.7</t>
  </si>
  <si>
    <t>ТЕРп07-07-003-01</t>
  </si>
  <si>
    <t>Система сетевой прямой и обратной воды котельной, включая трубопроводы, арматуру, фильтр-грязевик, узел регулирования внутри котельной, общая теплопроизводительность: до 10 Гкал/ч</t>
  </si>
  <si>
    <t>32.2.8</t>
  </si>
  <si>
    <t>ТЕРп07-07-004-01</t>
  </si>
  <si>
    <t>Система горячего водоснабжения (ГВС), включая трубопроводы, узел регулирования, теплопроизводительность до 10 Гкал/ч</t>
  </si>
  <si>
    <t>32.2.9</t>
  </si>
  <si>
    <t>ТЕРп07-07-006-01</t>
  </si>
  <si>
    <t>Система снабжения газообразным или жидким топливом котельной, включая газопроводы от ГРУ до котлов, мазутопроводы от МНС до котлов, теплопроизводительность: до 10 Гкал/ч</t>
  </si>
  <si>
    <t>32.2.10</t>
  </si>
  <si>
    <t>ТЕРп07-07-005-01</t>
  </si>
  <si>
    <t>Система хозяйственно-противопожарного водоснабжения котельной, производительность до 500 Гкал/ч</t>
  </si>
  <si>
    <t>32.2.11</t>
  </si>
  <si>
    <t>ТЕРп07-10-015-01</t>
  </si>
  <si>
    <t>Узел учета тепловой энергии горячего водоснабжения (УУГВС) без диспетчеризации</t>
  </si>
  <si>
    <t>32.2.12</t>
  </si>
  <si>
    <t>ТЕРп07-10-015-02</t>
  </si>
  <si>
    <t>Узел учета тепловой энергии (УУТЭ) без диспетчеризации</t>
  </si>
  <si>
    <t>32.2.13</t>
  </si>
  <si>
    <t>ТЕРп07-10-015-03</t>
  </si>
  <si>
    <t>Узел учета холодного водоснабжения (УУХВС) без диспетчеризации</t>
  </si>
  <si>
    <t>33. Пусконаладочные работы систем электроснабжения</t>
  </si>
  <si>
    <t>Пусконаладочные работы системы электроснабжения</t>
  </si>
  <si>
    <t>33.1.1</t>
  </si>
  <si>
    <t>ТЕРп01-11-011-01</t>
  </si>
  <si>
    <t>Проверка наличия цепи между заземлителями и заземленными элементами</t>
  </si>
  <si>
    <t>100 измерений</t>
  </si>
  <si>
    <t>33.1.2</t>
  </si>
  <si>
    <t>ТЕРп01-11-013-01</t>
  </si>
  <si>
    <t>Замер полного сопротивления цепи «фаза-нуль»</t>
  </si>
  <si>
    <t>33.1.3</t>
  </si>
  <si>
    <t>ТЕРп01-11-028-01</t>
  </si>
  <si>
    <t>Измерение сопротивления изоляции мегаомметром: кабельных и других линий напряжением до 1 кВ, предназначенных для передачи электроэнергии к распределительным устройствам, щитам, шкафам, коммутационным аппаратам и электропотребителям</t>
  </si>
  <si>
    <t>33.1.4</t>
  </si>
  <si>
    <t>ТЕРп01-13-001-03</t>
  </si>
  <si>
    <t>Присоединение с количеством взаимосвязанных устройств: до 10 шт.</t>
  </si>
  <si>
    <t>присоединение</t>
  </si>
  <si>
    <t>33.1.5</t>
  </si>
  <si>
    <t>ТЕРп01-11-010-02</t>
  </si>
  <si>
    <t>Измерение сопротивления растеканию тока: контура с диагональю до 20 м</t>
  </si>
  <si>
    <t>34. Пусконаладочные работы АПС и СОУЭ</t>
  </si>
  <si>
    <t>АПС и СОУЭ</t>
  </si>
  <si>
    <t>34.1.1</t>
  </si>
  <si>
    <t>ТЕРп02-01-001-13</t>
  </si>
  <si>
    <t>Автоматизированная система управления I категории технической сложности с количеством каналов (Кобщ): 320</t>
  </si>
  <si>
    <t>34.1.2</t>
  </si>
  <si>
    <t>ТЕРп02-01-001-14</t>
  </si>
  <si>
    <t>Автоматизированная система управления I категории технической сложности с количеством каналов (Кобщ): за каждый канал свыше 320 до 639 добавлять к расценке 02-01-001-13</t>
  </si>
  <si>
    <t>35. Пусконаладочные работы. Локальные очистные сооружения</t>
  </si>
  <si>
    <t>Локальные очистные сооружения</t>
  </si>
  <si>
    <t>35.1.1</t>
  </si>
  <si>
    <t>ТЕРп09-02-029-01</t>
  </si>
  <si>
    <t>Резервуар осветленных вод, производительность, м3/сут, до: 50</t>
  </si>
  <si>
    <t>35.1.2</t>
  </si>
  <si>
    <t>ТЕРп09-02-002-01</t>
  </si>
  <si>
    <t>Устройство фильтрующее самоочищающееся, производительность: до 1600 м3/сут</t>
  </si>
  <si>
    <t>35.1.3</t>
  </si>
  <si>
    <t>ТЕРп09-01-015-01</t>
  </si>
  <si>
    <t>Отстойник, производительность: до 1600 м3/сут</t>
  </si>
  <si>
    <t>35.1.4</t>
  </si>
  <si>
    <t>ТЕРп09-02-050-01</t>
  </si>
  <si>
    <t>Установка вакуум-насосная, производительность: до 1,6 м3/сут</t>
  </si>
  <si>
    <t>35.1.5</t>
  </si>
  <si>
    <t>ТЕРп09-03-001-01</t>
  </si>
  <si>
    <t>Насос подачи сточных вод на фильтрацию, производительность: до 1200 м3/сут</t>
  </si>
  <si>
    <t>35.1.6</t>
  </si>
  <si>
    <t>ТЕРп09-01-032-01</t>
  </si>
  <si>
    <t>Установка бактерицидная для сооружений нового поколения, производительность: до 5 м3/ч</t>
  </si>
  <si>
    <t>35.1.7</t>
  </si>
  <si>
    <t>ТЕРп09-02-006-01</t>
  </si>
  <si>
    <t>Биокоагулятор, преаэратор, производительность: до 1600 м3/сут</t>
  </si>
  <si>
    <t>35.1.8</t>
  </si>
  <si>
    <t>ТЕРп09-02-042-01</t>
  </si>
  <si>
    <t>Установка аэрации сточной жидкости, осадка, ила, производительность: до 1,6 м3/сут</t>
  </si>
  <si>
    <t>35.1.9</t>
  </si>
  <si>
    <t>ТЕРп09-02-060-01</t>
  </si>
  <si>
    <t>Сгуститель осадка, производительность: до 500 м3/сут</t>
  </si>
  <si>
    <t>36. Пусконаладочные работы. Лифтовое оборудование</t>
  </si>
  <si>
    <t>ПНР лифтовое оборудование</t>
  </si>
  <si>
    <t>36.1.1</t>
  </si>
  <si>
    <t>ТЕРп01-14-014-01</t>
  </si>
  <si>
    <t>Лифт пассажирский для административных зданий на 10 остановок, грузоподъемность до 1000 кг, скорость движения кабины: 1 м/с, с микроэлектроникой</t>
  </si>
  <si>
    <t>лифт</t>
  </si>
  <si>
    <t>36.1.2</t>
  </si>
  <si>
    <t>ТЕРп01-14-014-03</t>
  </si>
  <si>
    <t>При изменении количества остановок уменьшать или добавлять: к расценке 01-14-014-01</t>
  </si>
  <si>
    <t>остановка</t>
  </si>
  <si>
    <t>36.1.3</t>
  </si>
  <si>
    <t>ТЕРп01-14-041-01</t>
  </si>
  <si>
    <t>Преобразователь частотный скорости лифта грузоподъемностью до 1000 кг со скоростью движения кабины до 1,6 м/с, напряжение до 1 кВ</t>
  </si>
  <si>
    <t>36.1.4</t>
  </si>
  <si>
    <t>ТЕРп01-14-027-01</t>
  </si>
  <si>
    <t>Лифт грузовой, грузоподъемность до 5000 кг или больничный, грузоподъемность до 500 кг, на 10 остановок, с микропроцессорными устройствами</t>
  </si>
  <si>
    <t>36.1.5</t>
  </si>
  <si>
    <t>ТЕРп01-14-027-02</t>
  </si>
  <si>
    <t>При изменении количества остановок уменьшать или добавлять к расценке 01-14-027-01 до 2 остановок</t>
  </si>
  <si>
    <t xml:space="preserve">Пусконаладочные работы </t>
  </si>
  <si>
    <t>ПНР (пусконаладочные работы)</t>
  </si>
  <si>
    <t>2.</t>
  </si>
  <si>
    <t>3.</t>
  </si>
  <si>
    <t>Приказ об утверждении проектной документации, включая сводный сметный расчет стоимости строительства 
от 30.09.2024 № 341</t>
  </si>
  <si>
    <t>Страна происхождения оборудования</t>
  </si>
  <si>
    <t>Номера сметных расчетов (смет) и позиций в сметных расчетах (сметах)</t>
  </si>
  <si>
    <t>Пусконаладочные работы (прочие), руб.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</si>
  <si>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</si>
  <si>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в т.ч. во времянке</t>
  </si>
  <si>
    <t>без учета оборудования</t>
  </si>
  <si>
    <t>Сводный сметный расчет сметной стоимостью 951 413,86 тыс. руб.</t>
  </si>
  <si>
    <t>ЛС-01-01-01</t>
  </si>
  <si>
    <t>ОС-02-01</t>
  </si>
  <si>
    <t>02-01 Объектная смета-школа Марьино</t>
  </si>
  <si>
    <t>ОС-03-01</t>
  </si>
  <si>
    <t>ЛС-04-01-01</t>
  </si>
  <si>
    <t>ОС-06-01</t>
  </si>
  <si>
    <t>Наружные сети и сооружения</t>
  </si>
  <si>
    <t>ОС-07-01</t>
  </si>
  <si>
    <t>ЛС-08-01-01</t>
  </si>
  <si>
    <t>ОС-09-01</t>
  </si>
  <si>
    <t>Пусконаладочные работы</t>
  </si>
  <si>
    <t>прил.9 п.2.9 Методики от 04.08.2020 г. N421/пр, 
Доп. соглашение № 6 от 09.02.2024 к Государственному контракту № 077/58 от 22.05.2017</t>
  </si>
  <si>
    <t>Плата за технологическое присоединения к сетям газа</t>
  </si>
  <si>
    <t>прил.9 п.2.9 Методики от 04.08.2020 г. N421/пр, 
Доп. соглашение № 10 от 01.02.2024 к 
ГК № 0175200002317000257_315134 от 02.11.2017</t>
  </si>
  <si>
    <t>Плата за технологическое присоединения к сетям связи</t>
  </si>
  <si>
    <t>прил.9 п.2.9 Методики от 04.08.2020 г. N421/пр, Доп.соглашение № 460/004-1157-24 от 05.04.2024 к 
Договору №443/004-1712-16 от 25.10.2016</t>
  </si>
  <si>
    <t>Плата за технологическое присоединения к сетям энергопринимающих устройств</t>
  </si>
  <si>
    <t>прил.9 п.2.9 Методики от 04.08.2020 г. N421/пр, 
Доп. соглашение № 10 от 02.02.2024  к договору №29-2016 от 21.11.2016</t>
  </si>
  <si>
    <t>Плата за технологическое присоединения к сетям холодного водоснабжения</t>
  </si>
  <si>
    <t>прил.9 п.2.22 Методики от 04.08.2020 г. N421/пр</t>
  </si>
  <si>
    <t>Стоимость работ по подготовке технического плана</t>
  </si>
  <si>
    <t>Строительный контроль 1,81%</t>
  </si>
  <si>
    <t>1.81% от 757499950</t>
  </si>
  <si>
    <t>Приказ от 04.08.2020 № 421/пр п.172, Договор №91-2282-16 от 27.10.2016</t>
  </si>
  <si>
    <t>Стоимость проведения достоверности сметной стоимости</t>
  </si>
  <si>
    <t>Приказ от 04.08.2020 № 421/пр п.172, Договор № 91-2281-16 от 27.10.2016</t>
  </si>
  <si>
    <t>Экспертиза предпроектной и проектной документации</t>
  </si>
  <si>
    <t>Приказ от 04.08.2020 № 421/пр п.172,  
Контракт от 15 июля 2016 г. №077/075</t>
  </si>
  <si>
    <t>Инженерно-геодезические, инженерно-геологические изыскания и инженерно-экологические работы</t>
  </si>
  <si>
    <t>Приказ от 04.08.2020 № 421/пр п.172, 
Смета №4 на проектные работы к Контракту от 15 июля 2016 г. №077/075</t>
  </si>
  <si>
    <t>Проектные работы стадия "П"</t>
  </si>
  <si>
    <t>Проектные работы стадия "Р"</t>
  </si>
  <si>
    <t>2% от 584587590</t>
  </si>
  <si>
    <t>2% от 52875340</t>
  </si>
  <si>
    <t>2% от 101410760</t>
  </si>
  <si>
    <t>2% от 39636590</t>
  </si>
  <si>
    <t>№303-ФЗ от 03.08.2018</t>
  </si>
  <si>
    <t>НДС - 18% (пп.16-17)</t>
  </si>
  <si>
    <t>18%(20000+473936,18)</t>
  </si>
  <si>
    <t>НДС - 20% (без учета пп.13-14,16-17,18-20)</t>
  </si>
  <si>
    <t>20% от 596279340</t>
  </si>
  <si>
    <t>20% от 53932850</t>
  </si>
  <si>
    <t>20% от 103438980</t>
  </si>
  <si>
    <t>20%(40429320-49000-509638-20000-473936,18-479635,16-2530000-3796000)</t>
  </si>
  <si>
    <t>на объекте "Строительство общеобразовательной школы на 500 мест в микрорайоне "Марьино" г. Симферополь"</t>
  </si>
  <si>
    <t>по объекту закупки: завершение строительно-монтажных работ</t>
  </si>
  <si>
    <r>
      <t>Стоимость работ в ценах на дату формирования начальной (максимальной) цены контракта "месяц" август</t>
    </r>
    <r>
      <rPr>
        <u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"год" </t>
    </r>
    <r>
      <rPr>
        <u/>
        <sz val="12"/>
        <rFont val="Times New Roman"/>
        <family val="1"/>
        <charset val="204"/>
      </rPr>
      <t>2025</t>
    </r>
  </si>
  <si>
    <t>Август 2025</t>
  </si>
  <si>
    <t>Март 2025 / Март 2024</t>
  </si>
  <si>
    <t>Апрель 2025 / Март 2025</t>
  </si>
  <si>
    <t>Май 2025 / Апрель 2025</t>
  </si>
  <si>
    <t>Июнь 2025 / Май 2025</t>
  </si>
  <si>
    <t>Июль 2025 / Июнь 2025</t>
  </si>
  <si>
    <t>Август 2025 / Июль 2025</t>
  </si>
  <si>
    <t>1,0408 * 0,9837 * 1,0101 * 1,0101 * 1,0101 * 1,0101</t>
  </si>
  <si>
    <t>(1,0063⁴ - 1)/2 + 1</t>
  </si>
  <si>
    <t>1,0063⁴ * (1,0043 + 1,053)/2</t>
  </si>
  <si>
    <t>по НМЦК</t>
  </si>
  <si>
    <t>смр</t>
  </si>
  <si>
    <t>оборуд</t>
  </si>
  <si>
    <t>пнр</t>
  </si>
  <si>
    <t>разница</t>
  </si>
  <si>
    <t>Продолжительность строительства - с момента заключения контракта 15 месяцев</t>
  </si>
  <si>
    <t>Октябрь 2025</t>
  </si>
  <si>
    <t>Декабрь 2026</t>
  </si>
  <si>
    <t>15 месяцев</t>
  </si>
  <si>
    <t>Доля сметной стоимости, подлежащая выполнению в 2025г. (3 месяца/15 месяцев)</t>
  </si>
  <si>
    <t>Доля сметной стоимости, подлежащая выполнению в 2026г. (12 месяцев/15 месяцев)</t>
  </si>
  <si>
    <t xml:space="preserve">0,2 * 1,0127 + 0,8 * 1,0548 </t>
  </si>
  <si>
    <t>на окончание строительно-монтажых работ на объекте: "Строительство общеобразовательной школы на 500 мест 
в микрорайоне "Марьино" г. Симферополь"</t>
  </si>
  <si>
    <t xml:space="preserve">Приложение №1 к государственному контракту от "__" _________2025 </t>
  </si>
  <si>
    <t>№_________ на окончание строительно-монтажных работ на объекте</t>
  </si>
  <si>
    <t>"Строительство общеобразовательной школы на 500 мест в</t>
  </si>
  <si>
    <t>микрорайоне "Марьино" г. Симферополь"</t>
  </si>
  <si>
    <t xml:space="preserve">Расчет составил:   </t>
  </si>
  <si>
    <t>(должность, подпись, инициалы, фамилия)</t>
  </si>
  <si>
    <t>Главный специалист ОКС №6 ДСО ГКУ "Инвестстрой Республики Крым"________________________</t>
  </si>
  <si>
    <t>/Н.В. Цымбал/</t>
  </si>
  <si>
    <t>Согласовано:</t>
  </si>
  <si>
    <t>Начальник ОКС №6 ДСО ГКУ "Инвестстрой Республики Крым"________________________</t>
  </si>
  <si>
    <t>/Е.А. Кривоус/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</si>
</sst>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\ _₽_-;\-* #,##0.00\ _₽_-;_-* &quot;-&quot;??\ _₽_-;_-@_-"/>
    <numFmt numFmtId="164" formatCode="0.0"/>
    <numFmt numFmtId="165" formatCode="0.0000"/>
    <numFmt numFmtId="166" formatCode="#,##0.0000"/>
    <numFmt numFmtId="167" formatCode="#,##0.00000"/>
    <numFmt numFmtId="168" formatCode="0.000"/>
    <numFmt numFmtId="169" formatCode="0.0%"/>
    <numFmt numFmtId="170" formatCode="0.000000"/>
    <numFmt numFmtId="171" formatCode="#,##0.00_ ;[Red]\-#,##0.00\ "/>
    <numFmt numFmtId="172" formatCode="0.00000"/>
    <numFmt numFmtId="173" formatCode="0.0000000"/>
    <numFmt numFmtId="174" formatCode="0.00000000"/>
    <numFmt numFmtId="175" formatCode="_-* #,##0.0\ _₽_-;\-* #,##0.0\ _₽_-;_-* &quot;-&quot;??\ _₽_-;_-@_-"/>
    <numFmt numFmtId="176" formatCode="#,##0.00_ ;\-#,##0.00\ "/>
  </numFmts>
  <fonts count="100" x14ac:knownFonts="1">
    <font>
      <sz val="11"/>
      <color rgb="FF000000"/>
      <name val="Calibri"/>
      <charset val="204"/>
    </font>
    <font>
      <sz val="8"/>
      <color rgb="FF000000"/>
      <name val="Arial"/>
      <family val="2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9"/>
      <name val="Arial"/>
      <family val="2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i/>
      <u/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2"/>
      <name val="Times New Roman"/>
      <family val="1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b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8"/>
      <color rgb="FFFF0000"/>
      <name val="Arial"/>
      <family val="2"/>
      <charset val="204"/>
    </font>
    <font>
      <sz val="10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Calibri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Calibri"/>
      <family val="2"/>
      <charset val="204"/>
    </font>
    <font>
      <i/>
      <sz val="9"/>
      <color rgb="FF000000"/>
      <name val="Calibri"/>
      <family val="2"/>
      <charset val="204"/>
    </font>
    <font>
      <i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1"/>
      <color rgb="FFFF0000"/>
      <name val="Calibri"/>
      <family val="2"/>
      <charset val="204"/>
    </font>
    <font>
      <b/>
      <sz val="16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000000"/>
      <name val="Calibri"/>
      <family val="2"/>
      <charset val="204"/>
    </font>
    <font>
      <b/>
      <sz val="11"/>
      <color rgb="FF000000"/>
      <name val="Arial"/>
      <family val="2"/>
      <charset val="204"/>
    </font>
    <font>
      <b/>
      <sz val="1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i/>
      <sz val="11"/>
      <color rgb="FF000000"/>
      <name val="Calibri"/>
      <family val="2"/>
      <charset val="204"/>
    </font>
    <font>
      <b/>
      <i/>
      <sz val="10"/>
      <color rgb="FF000000"/>
      <name val="Arial"/>
      <family val="2"/>
      <charset val="204"/>
    </font>
    <font>
      <i/>
      <sz val="10"/>
      <color rgb="FF000000"/>
      <name val="Calibri"/>
      <family val="2"/>
      <charset val="204"/>
    </font>
    <font>
      <sz val="10"/>
      <color rgb="FFFF0000"/>
      <name val="Arial Cyr"/>
      <charset val="204"/>
    </font>
    <font>
      <i/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0"/>
      <name val="Arial"/>
      <family val="2"/>
      <charset val="204"/>
    </font>
    <font>
      <sz val="9"/>
      <color rgb="FFFF0000"/>
      <name val="Calibri"/>
      <family val="2"/>
      <charset val="204"/>
    </font>
    <font>
      <sz val="9"/>
      <name val="Arial"/>
      <family val="2"/>
      <charset val="204"/>
    </font>
    <font>
      <i/>
      <sz val="9"/>
      <name val="Arial"/>
      <family val="2"/>
      <charset val="204"/>
    </font>
    <font>
      <sz val="10"/>
      <color rgb="FFFF0000"/>
      <name val="Calibri"/>
      <family val="2"/>
      <charset val="204"/>
    </font>
    <font>
      <i/>
      <sz val="9"/>
      <name val="Calibri"/>
      <family val="2"/>
      <charset val="204"/>
    </font>
    <font>
      <sz val="9"/>
      <name val="Times New Roman"/>
      <family val="1"/>
      <charset val="204"/>
    </font>
    <font>
      <i/>
      <u/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Calibri"/>
      <family val="2"/>
      <charset val="204"/>
    </font>
    <font>
      <i/>
      <u/>
      <sz val="10"/>
      <color rgb="FFFF0000"/>
      <name val="Times New Roman"/>
      <family val="1"/>
      <charset val="204"/>
    </font>
    <font>
      <b/>
      <sz val="11"/>
      <name val="Calibri"/>
      <family val="2"/>
      <charset val="204"/>
    </font>
    <font>
      <b/>
      <u/>
      <sz val="11"/>
      <name val="Calibri"/>
      <family val="2"/>
      <charset val="204"/>
    </font>
    <font>
      <u/>
      <sz val="11"/>
      <color rgb="FF00000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u/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i/>
      <u/>
      <sz val="12"/>
      <color rgb="FFFF0000"/>
      <name val="Arial"/>
      <family val="2"/>
      <charset val="204"/>
    </font>
    <font>
      <b/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2"/>
      <color rgb="FF000000"/>
      <name val="Arial"/>
      <family val="2"/>
      <charset val="204"/>
    </font>
    <font>
      <i/>
      <sz val="10"/>
      <name val="Calibri"/>
      <family val="2"/>
      <charset val="204"/>
    </font>
    <font>
      <sz val="9"/>
      <color rgb="FFFF0000"/>
      <name val="Arial Cyr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2"/>
      <name val="Arial"/>
      <family val="2"/>
      <charset val="204"/>
    </font>
    <font>
      <sz val="12"/>
      <name val="Calibri"/>
      <family val="2"/>
      <charset val="204"/>
    </font>
    <font>
      <b/>
      <i/>
      <sz val="11"/>
      <name val="Arial"/>
      <family val="2"/>
      <charset val="204"/>
    </font>
    <font>
      <i/>
      <sz val="11"/>
      <name val="Calibri"/>
      <family val="2"/>
      <charset val="204"/>
    </font>
    <font>
      <sz val="8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43" fontId="13" fillId="0" borderId="0" applyFont="0" applyFill="0" applyBorder="0" applyAlignment="0" applyProtection="0"/>
    <xf numFmtId="0" fontId="14" fillId="0" borderId="0"/>
    <xf numFmtId="0" fontId="16" fillId="0" borderId="0"/>
    <xf numFmtId="0" fontId="21" fillId="0" borderId="0">
      <alignment vertical="top"/>
    </xf>
    <xf numFmtId="0" fontId="16" fillId="0" borderId="0"/>
    <xf numFmtId="0" fontId="16" fillId="0" borderId="0"/>
    <xf numFmtId="9" fontId="13" fillId="0" borderId="0" applyFont="0" applyFill="0" applyBorder="0" applyAlignment="0" applyProtection="0"/>
    <xf numFmtId="0" fontId="16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24" fillId="0" borderId="0"/>
    <xf numFmtId="0" fontId="13" fillId="0" borderId="0"/>
    <xf numFmtId="0" fontId="72" fillId="0" borderId="0"/>
  </cellStyleXfs>
  <cellXfs count="641">
    <xf numFmtId="0" fontId="0" fillId="0" borderId="0" xfId="0"/>
    <xf numFmtId="0" fontId="0" fillId="0" borderId="0" xfId="0"/>
    <xf numFmtId="0" fontId="15" fillId="0" borderId="0" xfId="2" applyFont="1"/>
    <xf numFmtId="0" fontId="14" fillId="0" borderId="0" xfId="2"/>
    <xf numFmtId="0" fontId="16" fillId="0" borderId="0" xfId="3"/>
    <xf numFmtId="0" fontId="17" fillId="0" borderId="0" xfId="2" applyFont="1" applyAlignment="1">
      <alignment vertical="top" wrapText="1"/>
    </xf>
    <xf numFmtId="0" fontId="17" fillId="0" borderId="0" xfId="2" applyFont="1" applyAlignment="1">
      <alignment vertical="top"/>
    </xf>
    <xf numFmtId="0" fontId="14" fillId="0" borderId="0" xfId="2" applyAlignment="1">
      <alignment wrapText="1"/>
    </xf>
    <xf numFmtId="0" fontId="19" fillId="0" borderId="0" xfId="2" applyFont="1" applyAlignment="1">
      <alignment wrapText="1"/>
    </xf>
    <xf numFmtId="0" fontId="15" fillId="0" borderId="0" xfId="2" applyFont="1" applyAlignment="1">
      <alignment horizontal="right" vertical="top" wrapText="1"/>
    </xf>
    <xf numFmtId="0" fontId="15" fillId="0" borderId="0" xfId="2" applyFont="1" applyAlignment="1">
      <alignment vertical="top" wrapText="1"/>
    </xf>
    <xf numFmtId="0" fontId="14" fillId="0" borderId="0" xfId="2" applyFont="1" applyAlignment="1">
      <alignment wrapText="1"/>
    </xf>
    <xf numFmtId="0" fontId="15" fillId="0" borderId="0" xfId="2" applyFont="1" applyAlignment="1">
      <alignment horizontal="right"/>
    </xf>
    <xf numFmtId="0" fontId="15" fillId="0" borderId="9" xfId="2" applyFont="1" applyBorder="1" applyAlignment="1">
      <alignment horizontal="center" vertical="center" wrapText="1"/>
    </xf>
    <xf numFmtId="0" fontId="21" fillId="0" borderId="0" xfId="4">
      <alignment vertical="top"/>
    </xf>
    <xf numFmtId="0" fontId="15" fillId="0" borderId="9" xfId="2" applyFont="1" applyBorder="1" applyAlignment="1">
      <alignment horizontal="left" vertical="center" wrapText="1"/>
    </xf>
    <xf numFmtId="4" fontId="15" fillId="0" borderId="9" xfId="2" applyNumberFormat="1" applyFont="1" applyBorder="1" applyAlignment="1">
      <alignment vertical="center" wrapText="1"/>
    </xf>
    <xf numFmtId="4" fontId="15" fillId="0" borderId="9" xfId="2" applyNumberFormat="1" applyFont="1" applyBorder="1" applyAlignment="1">
      <alignment horizontal="right" vertical="center" wrapText="1"/>
    </xf>
    <xf numFmtId="0" fontId="15" fillId="0" borderId="9" xfId="2" applyFont="1" applyBorder="1" applyAlignment="1">
      <alignment vertical="center" wrapText="1"/>
    </xf>
    <xf numFmtId="4" fontId="22" fillId="0" borderId="0" xfId="2" applyNumberFormat="1" applyFont="1"/>
    <xf numFmtId="2" fontId="22" fillId="0" borderId="0" xfId="2" applyNumberFormat="1" applyFont="1"/>
    <xf numFmtId="0" fontId="16" fillId="0" borderId="0" xfId="5"/>
    <xf numFmtId="0" fontId="10" fillId="0" borderId="0" xfId="5" applyNumberFormat="1" applyFont="1" applyFill="1" applyBorder="1" applyAlignment="1" applyProtection="1">
      <alignment horizontal="left" vertical="top"/>
    </xf>
    <xf numFmtId="0" fontId="10" fillId="0" borderId="0" xfId="5" applyNumberFormat="1" applyFont="1" applyFill="1" applyBorder="1" applyAlignment="1" applyProtection="1">
      <alignment horizontal="right" vertical="top"/>
    </xf>
    <xf numFmtId="0" fontId="16" fillId="0" borderId="0" xfId="3" applyAlignment="1">
      <alignment wrapText="1"/>
    </xf>
    <xf numFmtId="0" fontId="15" fillId="0" borderId="9" xfId="0" applyFont="1" applyFill="1" applyBorder="1" applyAlignment="1">
      <alignment horizontal="left" vertical="center" wrapText="1"/>
    </xf>
    <xf numFmtId="0" fontId="14" fillId="0" borderId="0" xfId="0" applyFont="1"/>
    <xf numFmtId="43" fontId="25" fillId="0" borderId="9" xfId="1" applyFont="1" applyBorder="1" applyAlignment="1">
      <alignment horizontal="center" vertical="center" wrapText="1"/>
    </xf>
    <xf numFmtId="167" fontId="25" fillId="0" borderId="9" xfId="2" applyNumberFormat="1" applyFont="1" applyBorder="1" applyAlignment="1">
      <alignment vertical="center" wrapText="1"/>
    </xf>
    <xf numFmtId="4" fontId="25" fillId="0" borderId="9" xfId="2" applyNumberFormat="1" applyFont="1" applyBorder="1" applyAlignment="1">
      <alignment horizontal="center" vertical="center" wrapText="1"/>
    </xf>
    <xf numFmtId="4" fontId="15" fillId="0" borderId="9" xfId="2" applyNumberFormat="1" applyFont="1" applyFill="1" applyBorder="1" applyAlignment="1">
      <alignment horizontal="right" vertical="center" wrapText="1"/>
    </xf>
    <xf numFmtId="49" fontId="9" fillId="0" borderId="0" xfId="3" applyNumberFormat="1" applyFont="1" applyFill="1" applyAlignment="1">
      <alignment horizontal="center" vertical="top"/>
    </xf>
    <xf numFmtId="0" fontId="9" fillId="0" borderId="0" xfId="3" applyFont="1" applyFill="1" applyAlignment="1">
      <alignment horizontal="right" vertical="top"/>
    </xf>
    <xf numFmtId="49" fontId="9" fillId="0" borderId="0" xfId="3" applyNumberFormat="1" applyFont="1" applyFill="1" applyAlignment="1">
      <alignment horizontal="center" vertical="center"/>
    </xf>
    <xf numFmtId="0" fontId="9" fillId="0" borderId="0" xfId="3" applyFont="1" applyFill="1" applyAlignment="1">
      <alignment horizontal="center" vertical="center"/>
    </xf>
    <xf numFmtId="0" fontId="29" fillId="0" borderId="0" xfId="0" applyFont="1" applyAlignment="1">
      <alignment vertical="center"/>
    </xf>
    <xf numFmtId="165" fontId="9" fillId="0" borderId="0" xfId="5" applyNumberFormat="1" applyFont="1" applyFill="1" applyBorder="1" applyAlignment="1" applyProtection="1">
      <alignment horizontal="center" vertical="top" wrapText="1"/>
    </xf>
    <xf numFmtId="0" fontId="14" fillId="0" borderId="0" xfId="2" applyAlignment="1">
      <alignment vertical="center"/>
    </xf>
    <xf numFmtId="0" fontId="16" fillId="0" borderId="0" xfId="3" applyAlignment="1">
      <alignment vertical="center"/>
    </xf>
    <xf numFmtId="165" fontId="15" fillId="0" borderId="9" xfId="2" applyNumberFormat="1" applyFont="1" applyBorder="1" applyAlignment="1">
      <alignment horizontal="right" vertical="center" wrapText="1"/>
    </xf>
    <xf numFmtId="49" fontId="9" fillId="0" borderId="0" xfId="3" applyNumberFormat="1" applyFont="1" applyFill="1" applyAlignment="1">
      <alignment horizontal="center" vertical="center" wrapText="1"/>
    </xf>
    <xf numFmtId="165" fontId="32" fillId="0" borderId="0" xfId="3" applyNumberFormat="1" applyFont="1"/>
    <xf numFmtId="4" fontId="15" fillId="0" borderId="9" xfId="0" applyNumberFormat="1" applyFont="1" applyFill="1" applyBorder="1" applyAlignment="1">
      <alignment vertical="center" wrapText="1"/>
    </xf>
    <xf numFmtId="168" fontId="9" fillId="0" borderId="0" xfId="3" applyNumberFormat="1" applyFont="1" applyFill="1" applyBorder="1" applyAlignment="1" applyProtection="1">
      <alignment horizontal="right" vertical="center" wrapText="1"/>
    </xf>
    <xf numFmtId="0" fontId="9" fillId="0" borderId="0" xfId="3" applyNumberFormat="1" applyFont="1" applyFill="1" applyBorder="1" applyAlignment="1" applyProtection="1">
      <alignment horizontal="right" vertical="center" wrapText="1"/>
    </xf>
    <xf numFmtId="0" fontId="14" fillId="0" borderId="0" xfId="5" applyFont="1" applyAlignment="1">
      <alignment vertical="center"/>
    </xf>
    <xf numFmtId="0" fontId="14" fillId="0" borderId="0" xfId="3" applyFont="1" applyAlignment="1">
      <alignment vertical="center"/>
    </xf>
    <xf numFmtId="0" fontId="31" fillId="0" borderId="0" xfId="3" applyFont="1"/>
    <xf numFmtId="166" fontId="15" fillId="0" borderId="9" xfId="2" applyNumberFormat="1" applyFont="1" applyBorder="1" applyAlignment="1">
      <alignment horizontal="right" vertical="center" wrapText="1"/>
    </xf>
    <xf numFmtId="166" fontId="15" fillId="0" borderId="9" xfId="2" applyNumberFormat="1" applyFont="1" applyBorder="1" applyAlignment="1">
      <alignment vertical="center" wrapText="1"/>
    </xf>
    <xf numFmtId="0" fontId="34" fillId="0" borderId="0" xfId="10" applyNumberFormat="1" applyFont="1" applyFill="1" applyBorder="1" applyAlignment="1" applyProtection="1"/>
    <xf numFmtId="0" fontId="35" fillId="0" borderId="0" xfId="10" applyNumberFormat="1" applyFont="1" applyFill="1" applyBorder="1" applyAlignment="1" applyProtection="1"/>
    <xf numFmtId="0" fontId="36" fillId="0" borderId="0" xfId="10" applyNumberFormat="1" applyFont="1" applyFill="1" applyBorder="1" applyAlignment="1" applyProtection="1"/>
    <xf numFmtId="0" fontId="38" fillId="0" borderId="0" xfId="10" applyFont="1"/>
    <xf numFmtId="0" fontId="13" fillId="0" borderId="0" xfId="10"/>
    <xf numFmtId="0" fontId="39" fillId="0" borderId="0" xfId="10" applyNumberFormat="1" applyFont="1" applyFill="1" applyBorder="1" applyAlignment="1" applyProtection="1">
      <alignment horizontal="center" vertical="top" wrapText="1"/>
    </xf>
    <xf numFmtId="0" fontId="13" fillId="0" borderId="0" xfId="10" applyAlignment="1">
      <alignment horizontal="right"/>
    </xf>
    <xf numFmtId="0" fontId="13" fillId="0" borderId="0" xfId="10" applyFont="1" applyAlignment="1">
      <alignment horizontal="right"/>
    </xf>
    <xf numFmtId="0" fontId="8" fillId="0" borderId="9" xfId="10" applyNumberFormat="1" applyFont="1" applyFill="1" applyBorder="1" applyAlignment="1" applyProtection="1">
      <alignment horizontal="center"/>
    </xf>
    <xf numFmtId="0" fontId="6" fillId="0" borderId="9" xfId="10" applyNumberFormat="1" applyFont="1" applyFill="1" applyBorder="1" applyAlignment="1" applyProtection="1">
      <alignment horizontal="center"/>
    </xf>
    <xf numFmtId="171" fontId="1" fillId="0" borderId="9" xfId="11" applyNumberFormat="1" applyFont="1" applyFill="1" applyBorder="1" applyAlignment="1" applyProtection="1">
      <alignment horizontal="right" vertical="top"/>
    </xf>
    <xf numFmtId="171" fontId="2" fillId="0" borderId="9" xfId="10" applyNumberFormat="1" applyFont="1" applyFill="1" applyBorder="1" applyAlignment="1" applyProtection="1">
      <alignment horizontal="right" vertical="top"/>
    </xf>
    <xf numFmtId="0" fontId="13" fillId="0" borderId="0" xfId="10" applyFill="1"/>
    <xf numFmtId="0" fontId="48" fillId="0" borderId="0" xfId="10" applyFont="1"/>
    <xf numFmtId="0" fontId="50" fillId="0" borderId="0" xfId="10" applyFont="1" applyFill="1"/>
    <xf numFmtId="0" fontId="10" fillId="0" borderId="0" xfId="10" applyFont="1" applyFill="1"/>
    <xf numFmtId="4" fontId="51" fillId="0" borderId="0" xfId="13" applyNumberFormat="1" applyFont="1"/>
    <xf numFmtId="49" fontId="33" fillId="2" borderId="4" xfId="13" applyNumberFormat="1" applyFont="1" applyFill="1" applyBorder="1" applyAlignment="1">
      <alignment vertical="center"/>
    </xf>
    <xf numFmtId="0" fontId="52" fillId="2" borderId="5" xfId="13" applyFont="1" applyFill="1" applyBorder="1" applyAlignment="1">
      <alignment horizontal="center" vertical="top"/>
    </xf>
    <xf numFmtId="4" fontId="11" fillId="2" borderId="6" xfId="13" applyNumberFormat="1" applyFont="1" applyFill="1" applyBorder="1" applyAlignment="1">
      <alignment horizontal="center" vertical="center"/>
    </xf>
    <xf numFmtId="4" fontId="21" fillId="0" borderId="0" xfId="13" applyNumberFormat="1" applyFont="1"/>
    <xf numFmtId="4" fontId="52" fillId="2" borderId="6" xfId="13" applyNumberFormat="1" applyFont="1" applyFill="1" applyBorder="1" applyAlignment="1">
      <alignment horizontal="center" vertical="top"/>
    </xf>
    <xf numFmtId="4" fontId="21" fillId="0" borderId="9" xfId="13" applyNumberFormat="1" applyFont="1" applyBorder="1"/>
    <xf numFmtId="49" fontId="53" fillId="6" borderId="4" xfId="13" applyNumberFormat="1" applyFont="1" applyFill="1" applyBorder="1" applyAlignment="1">
      <alignment vertical="center"/>
    </xf>
    <xf numFmtId="0" fontId="12" fillId="6" borderId="6" xfId="13" applyFont="1" applyFill="1" applyBorder="1" applyAlignment="1">
      <alignment horizontal="left" vertical="top" wrapText="1"/>
    </xf>
    <xf numFmtId="4" fontId="12" fillId="6" borderId="9" xfId="13" applyNumberFormat="1" applyFont="1" applyFill="1" applyBorder="1" applyAlignment="1">
      <alignment horizontal="center" vertical="center"/>
    </xf>
    <xf numFmtId="4" fontId="12" fillId="6" borderId="6" xfId="13" applyNumberFormat="1" applyFont="1" applyFill="1" applyBorder="1" applyAlignment="1">
      <alignment horizontal="center" vertical="center"/>
    </xf>
    <xf numFmtId="49" fontId="54" fillId="2" borderId="4" xfId="13" applyNumberFormat="1" applyFont="1" applyFill="1" applyBorder="1" applyAlignment="1">
      <alignment vertical="center"/>
    </xf>
    <xf numFmtId="0" fontId="12" fillId="2" borderId="6" xfId="13" applyFont="1" applyFill="1" applyBorder="1" applyAlignment="1">
      <alignment horizontal="left" vertical="top" wrapText="1"/>
    </xf>
    <xf numFmtId="4" fontId="12" fillId="2" borderId="6" xfId="13" applyNumberFormat="1" applyFont="1" applyFill="1" applyBorder="1" applyAlignment="1">
      <alignment horizontal="center" vertical="center"/>
    </xf>
    <xf numFmtId="49" fontId="54" fillId="2" borderId="4" xfId="13" applyNumberFormat="1" applyFont="1" applyFill="1" applyBorder="1" applyAlignment="1">
      <alignment horizontal="center" vertical="center"/>
    </xf>
    <xf numFmtId="0" fontId="12" fillId="2" borderId="6" xfId="13" applyFont="1" applyFill="1" applyBorder="1" applyAlignment="1">
      <alignment horizontal="left" vertical="center" wrapText="1"/>
    </xf>
    <xf numFmtId="4" fontId="21" fillId="0" borderId="9" xfId="13" applyNumberFormat="1" applyFont="1" applyBorder="1" applyAlignment="1">
      <alignment vertical="center"/>
    </xf>
    <xf numFmtId="0" fontId="8" fillId="0" borderId="9" xfId="12" applyFont="1" applyBorder="1" applyAlignment="1">
      <alignment horizontal="center" vertical="center"/>
    </xf>
    <xf numFmtId="49" fontId="33" fillId="4" borderId="4" xfId="13" applyNumberFormat="1" applyFont="1" applyFill="1" applyBorder="1" applyAlignment="1">
      <alignment vertical="center"/>
    </xf>
    <xf numFmtId="4" fontId="11" fillId="4" borderId="6" xfId="13" applyNumberFormat="1" applyFont="1" applyFill="1" applyBorder="1" applyAlignment="1">
      <alignment horizontal="center" vertical="center"/>
    </xf>
    <xf numFmtId="4" fontId="21" fillId="4" borderId="9" xfId="13" applyNumberFormat="1" applyFont="1" applyFill="1" applyBorder="1"/>
    <xf numFmtId="0" fontId="38" fillId="0" borderId="0" xfId="5" applyFont="1"/>
    <xf numFmtId="0" fontId="38" fillId="0" borderId="0" xfId="3" applyFont="1"/>
    <xf numFmtId="0" fontId="27" fillId="0" borderId="0" xfId="5" applyNumberFormat="1" applyFont="1" applyFill="1" applyBorder="1" applyAlignment="1" applyProtection="1">
      <alignment horizontal="left" vertical="top"/>
    </xf>
    <xf numFmtId="0" fontId="27" fillId="0" borderId="0" xfId="5" applyNumberFormat="1" applyFont="1" applyFill="1" applyBorder="1" applyAlignment="1" applyProtection="1">
      <alignment horizontal="right" vertical="top"/>
    </xf>
    <xf numFmtId="0" fontId="56" fillId="0" borderId="0" xfId="3" applyFont="1"/>
    <xf numFmtId="0" fontId="9" fillId="0" borderId="0" xfId="3" applyFont="1" applyFill="1" applyAlignment="1">
      <alignment horizontal="center"/>
    </xf>
    <xf numFmtId="165" fontId="19" fillId="0" borderId="0" xfId="3" applyNumberFormat="1" applyFont="1" applyFill="1" applyAlignment="1">
      <alignment horizontal="center" vertical="top"/>
    </xf>
    <xf numFmtId="165" fontId="9" fillId="0" borderId="0" xfId="3" applyNumberFormat="1" applyFont="1" applyFill="1" applyAlignment="1">
      <alignment horizontal="center"/>
    </xf>
    <xf numFmtId="165" fontId="15" fillId="0" borderId="9" xfId="2" applyNumberFormat="1" applyFont="1" applyBorder="1" applyAlignment="1">
      <alignment horizontal="center" vertical="center" wrapText="1"/>
    </xf>
    <xf numFmtId="0" fontId="9" fillId="0" borderId="0" xfId="3" applyNumberFormat="1" applyFont="1" applyFill="1" applyBorder="1" applyAlignment="1" applyProtection="1">
      <alignment vertical="top"/>
    </xf>
    <xf numFmtId="0" fontId="12" fillId="0" borderId="0" xfId="3" applyNumberFormat="1" applyFont="1" applyFill="1" applyBorder="1" applyAlignment="1" applyProtection="1">
      <alignment horizontal="left" vertical="top" wrapText="1"/>
    </xf>
    <xf numFmtId="0" fontId="14" fillId="0" borderId="0" xfId="5" applyFont="1"/>
    <xf numFmtId="0" fontId="14" fillId="0" borderId="0" xfId="3" applyFont="1"/>
    <xf numFmtId="169" fontId="9" fillId="0" borderId="0" xfId="7" applyNumberFormat="1" applyFont="1" applyFill="1" applyBorder="1" applyAlignment="1" applyProtection="1">
      <alignment horizontal="center" vertical="top" wrapText="1"/>
    </xf>
    <xf numFmtId="165" fontId="57" fillId="0" borderId="0" xfId="3" applyNumberFormat="1" applyFont="1" applyFill="1" applyBorder="1" applyAlignment="1" applyProtection="1">
      <alignment horizontal="center" vertical="top" wrapText="1"/>
    </xf>
    <xf numFmtId="0" fontId="14" fillId="0" borderId="0" xfId="5" applyFont="1" applyFill="1"/>
    <xf numFmtId="0" fontId="9" fillId="0" borderId="0" xfId="6" applyFont="1" applyFill="1" applyAlignment="1">
      <alignment horizontal="right" wrapText="1"/>
    </xf>
    <xf numFmtId="0" fontId="14" fillId="0" borderId="0" xfId="3" applyFont="1" applyFill="1"/>
    <xf numFmtId="0" fontId="12" fillId="0" borderId="0" xfId="3" applyNumberFormat="1" applyFont="1" applyFill="1" applyBorder="1" applyAlignment="1" applyProtection="1">
      <alignment vertical="top" wrapText="1"/>
    </xf>
    <xf numFmtId="0" fontId="12" fillId="0" borderId="0" xfId="3" applyNumberFormat="1" applyFont="1" applyFill="1" applyBorder="1" applyAlignment="1" applyProtection="1">
      <alignment horizontal="center" vertical="top" wrapText="1"/>
    </xf>
    <xf numFmtId="165" fontId="8" fillId="0" borderId="0" xfId="3" applyNumberFormat="1" applyFont="1" applyFill="1" applyBorder="1" applyAlignment="1" applyProtection="1">
      <alignment horizontal="center" vertical="top" wrapText="1"/>
    </xf>
    <xf numFmtId="0" fontId="8" fillId="0" borderId="0" xfId="3" applyNumberFormat="1" applyFont="1" applyFill="1" applyBorder="1" applyAlignment="1" applyProtection="1">
      <alignment horizontal="left" vertical="top" wrapText="1"/>
    </xf>
    <xf numFmtId="165" fontId="12" fillId="0" borderId="0" xfId="3" applyNumberFormat="1" applyFont="1" applyFill="1" applyBorder="1" applyAlignment="1" applyProtection="1">
      <alignment horizontal="center" vertical="top" wrapText="1"/>
    </xf>
    <xf numFmtId="165" fontId="58" fillId="0" borderId="0" xfId="3" applyNumberFormat="1" applyFont="1" applyFill="1" applyBorder="1" applyAlignment="1" applyProtection="1">
      <alignment horizontal="right" vertical="top" wrapText="1"/>
    </xf>
    <xf numFmtId="165" fontId="60" fillId="0" borderId="0" xfId="3" applyNumberFormat="1" applyFont="1"/>
    <xf numFmtId="4" fontId="51" fillId="0" borderId="0" xfId="13" applyNumberFormat="1" applyFont="1" applyAlignment="1">
      <alignment horizontal="center"/>
    </xf>
    <xf numFmtId="0" fontId="61" fillId="0" borderId="0" xfId="2" applyFont="1" applyAlignment="1">
      <alignment horizontal="center"/>
    </xf>
    <xf numFmtId="0" fontId="61" fillId="0" borderId="0" xfId="2" applyFont="1"/>
    <xf numFmtId="0" fontId="63" fillId="0" borderId="0" xfId="2" applyFont="1" applyAlignment="1">
      <alignment horizontal="center" wrapText="1"/>
    </xf>
    <xf numFmtId="0" fontId="62" fillId="0" borderId="0" xfId="2" applyFont="1" applyAlignment="1">
      <alignment vertical="top" wrapText="1"/>
    </xf>
    <xf numFmtId="0" fontId="64" fillId="0" borderId="0" xfId="2" applyFont="1"/>
    <xf numFmtId="0" fontId="61" fillId="3" borderId="0" xfId="2" applyFont="1" applyFill="1" applyAlignment="1">
      <alignment horizontal="left" vertical="top" wrapText="1"/>
    </xf>
    <xf numFmtId="0" fontId="61" fillId="0" borderId="0" xfId="2" applyFont="1" applyAlignment="1">
      <alignment vertical="top" wrapText="1"/>
    </xf>
    <xf numFmtId="0" fontId="63" fillId="0" borderId="0" xfId="2" applyFont="1" applyAlignment="1">
      <alignment horizontal="left" vertical="top" wrapText="1"/>
    </xf>
    <xf numFmtId="0" fontId="61" fillId="0" borderId="0" xfId="2" applyFont="1" applyAlignment="1">
      <alignment horizontal="left" vertical="top" wrapText="1"/>
    </xf>
    <xf numFmtId="0" fontId="61" fillId="0" borderId="0" xfId="2" applyFont="1" applyAlignment="1">
      <alignment horizontal="right"/>
    </xf>
    <xf numFmtId="0" fontId="61" fillId="0" borderId="0" xfId="2" applyFont="1" applyBorder="1" applyAlignment="1">
      <alignment horizontal="center" vertical="center" wrapText="1"/>
    </xf>
    <xf numFmtId="4" fontId="61" fillId="0" borderId="0" xfId="2" applyNumberFormat="1" applyFont="1" applyBorder="1" applyAlignment="1">
      <alignment vertical="center" wrapText="1"/>
    </xf>
    <xf numFmtId="4" fontId="64" fillId="0" borderId="0" xfId="2" applyNumberFormat="1" applyFont="1"/>
    <xf numFmtId="0" fontId="64" fillId="0" borderId="0" xfId="0" applyFont="1"/>
    <xf numFmtId="4" fontId="31" fillId="0" borderId="0" xfId="0" applyNumberFormat="1" applyFont="1"/>
    <xf numFmtId="43" fontId="64" fillId="0" borderId="0" xfId="1" applyFont="1"/>
    <xf numFmtId="0" fontId="30" fillId="0" borderId="0" xfId="3" applyNumberFormat="1" applyFont="1" applyFill="1" applyBorder="1" applyAlignment="1" applyProtection="1">
      <alignment horizontal="center" vertical="center"/>
    </xf>
    <xf numFmtId="0" fontId="30" fillId="0" borderId="0" xfId="3" applyNumberFormat="1" applyFont="1" applyFill="1" applyBorder="1" applyAlignment="1" applyProtection="1">
      <alignment horizontal="center"/>
    </xf>
    <xf numFmtId="0" fontId="30" fillId="0" borderId="0" xfId="3" applyNumberFormat="1" applyFont="1" applyFill="1" applyBorder="1" applyAlignment="1" applyProtection="1">
      <alignment horizontal="right"/>
    </xf>
    <xf numFmtId="0" fontId="57" fillId="0" borderId="0" xfId="3" applyFont="1" applyAlignment="1">
      <alignment horizontal="center"/>
    </xf>
    <xf numFmtId="0" fontId="64" fillId="0" borderId="0" xfId="9" applyFont="1" applyAlignment="1">
      <alignment wrapText="1"/>
    </xf>
    <xf numFmtId="0" fontId="57" fillId="0" borderId="0" xfId="3" applyFont="1" applyAlignment="1">
      <alignment horizontal="center" vertical="center"/>
    </xf>
    <xf numFmtId="0" fontId="57" fillId="0" borderId="0" xfId="9" applyFont="1" applyAlignment="1">
      <alignment vertical="center"/>
    </xf>
    <xf numFmtId="0" fontId="57" fillId="0" borderId="0" xfId="3" applyNumberFormat="1" applyFont="1" applyFill="1" applyBorder="1" applyAlignment="1" applyProtection="1">
      <alignment horizontal="right" vertical="center" wrapText="1"/>
    </xf>
    <xf numFmtId="0" fontId="57" fillId="0" borderId="0" xfId="3" applyNumberFormat="1" applyFont="1" applyFill="1" applyBorder="1" applyAlignment="1" applyProtection="1">
      <alignment horizontal="center" vertical="top" wrapText="1"/>
    </xf>
    <xf numFmtId="0" fontId="9" fillId="0" borderId="0" xfId="2" applyFont="1"/>
    <xf numFmtId="0" fontId="65" fillId="0" borderId="0" xfId="2" applyFont="1" applyAlignment="1">
      <alignment vertical="top" wrapText="1"/>
    </xf>
    <xf numFmtId="0" fontId="29" fillId="0" borderId="0" xfId="2" applyFont="1"/>
    <xf numFmtId="0" fontId="9" fillId="0" borderId="0" xfId="2" applyFont="1" applyAlignment="1">
      <alignment vertical="top" wrapText="1"/>
    </xf>
    <xf numFmtId="4" fontId="29" fillId="0" borderId="0" xfId="2" applyNumberFormat="1" applyFont="1"/>
    <xf numFmtId="0" fontId="29" fillId="0" borderId="0" xfId="0" applyFont="1"/>
    <xf numFmtId="0" fontId="29" fillId="0" borderId="0" xfId="2" applyFont="1" applyAlignment="1">
      <alignment vertical="center"/>
    </xf>
    <xf numFmtId="0" fontId="42" fillId="0" borderId="0" xfId="5" applyFont="1"/>
    <xf numFmtId="0" fontId="29" fillId="0" borderId="0" xfId="5" applyFont="1" applyAlignment="1">
      <alignment vertical="center"/>
    </xf>
    <xf numFmtId="0" fontId="29" fillId="0" borderId="0" xfId="5" applyFont="1"/>
    <xf numFmtId="0" fontId="29" fillId="0" borderId="0" xfId="5" applyFont="1" applyFill="1"/>
    <xf numFmtId="49" fontId="29" fillId="0" borderId="0" xfId="5" applyNumberFormat="1" applyFont="1" applyFill="1"/>
    <xf numFmtId="0" fontId="59" fillId="0" borderId="0" xfId="3" applyFont="1"/>
    <xf numFmtId="0" fontId="42" fillId="0" borderId="0" xfId="3" applyFont="1"/>
    <xf numFmtId="0" fontId="29" fillId="0" borderId="0" xfId="0" applyFont="1" applyFill="1"/>
    <xf numFmtId="4" fontId="66" fillId="0" borderId="0" xfId="0" applyNumberFormat="1" applyFont="1" applyFill="1"/>
    <xf numFmtId="2" fontId="66" fillId="0" borderId="0" xfId="0" applyNumberFormat="1" applyFont="1" applyFill="1"/>
    <xf numFmtId="0" fontId="14" fillId="0" borderId="0" xfId="0" applyFont="1" applyFill="1"/>
    <xf numFmtId="4" fontId="64" fillId="0" borderId="0" xfId="0" applyNumberFormat="1" applyFont="1" applyFill="1"/>
    <xf numFmtId="0" fontId="64" fillId="0" borderId="0" xfId="0" applyFont="1" applyFill="1" applyAlignment="1">
      <alignment horizontal="center"/>
    </xf>
    <xf numFmtId="0" fontId="67" fillId="0" borderId="0" xfId="10" applyFont="1" applyAlignment="1">
      <alignment horizontal="right" wrapText="1"/>
    </xf>
    <xf numFmtId="165" fontId="15" fillId="0" borderId="9" xfId="2" applyNumberFormat="1" applyFont="1" applyFill="1" applyBorder="1" applyAlignment="1">
      <alignment horizontal="center" vertical="center" wrapText="1"/>
    </xf>
    <xf numFmtId="165" fontId="15" fillId="0" borderId="9" xfId="2" applyNumberFormat="1" applyFont="1" applyFill="1" applyBorder="1" applyAlignment="1">
      <alignment horizontal="right" vertical="center" wrapText="1"/>
    </xf>
    <xf numFmtId="0" fontId="9" fillId="0" borderId="0" xfId="3" applyNumberFormat="1" applyFont="1" applyFill="1" applyBorder="1" applyAlignment="1" applyProtection="1">
      <alignment vertical="center"/>
    </xf>
    <xf numFmtId="0" fontId="9" fillId="0" borderId="0" xfId="3" applyNumberFormat="1" applyFont="1" applyFill="1" applyBorder="1" applyAlignment="1" applyProtection="1"/>
    <xf numFmtId="0" fontId="9" fillId="0" borderId="0" xfId="3" applyNumberFormat="1" applyFont="1" applyFill="1" applyBorder="1" applyAlignment="1" applyProtection="1">
      <alignment horizontal="right" vertical="top"/>
    </xf>
    <xf numFmtId="0" fontId="12" fillId="0" borderId="0" xfId="3" applyNumberFormat="1" applyFont="1" applyFill="1" applyBorder="1" applyAlignment="1" applyProtection="1">
      <alignment vertical="center"/>
    </xf>
    <xf numFmtId="0" fontId="9" fillId="0" borderId="0" xfId="3" applyNumberFormat="1" applyFont="1" applyFill="1" applyBorder="1" applyAlignment="1" applyProtection="1">
      <alignment horizontal="right" vertical="center"/>
    </xf>
    <xf numFmtId="0" fontId="12" fillId="0" borderId="0" xfId="3" applyNumberFormat="1" applyFont="1" applyFill="1" applyBorder="1" applyAlignment="1" applyProtection="1">
      <alignment vertical="top"/>
    </xf>
    <xf numFmtId="0" fontId="9" fillId="0" borderId="0" xfId="6" applyFont="1" applyAlignment="1">
      <alignment horizontal="center" vertical="center"/>
    </xf>
    <xf numFmtId="0" fontId="68" fillId="0" borderId="0" xfId="10" applyFont="1"/>
    <xf numFmtId="0" fontId="37" fillId="0" borderId="0" xfId="10" applyNumberFormat="1" applyFont="1" applyFill="1" applyBorder="1" applyAlignment="1" applyProtection="1">
      <alignment horizontal="center" vertical="top" wrapText="1"/>
    </xf>
    <xf numFmtId="168" fontId="13" fillId="0" borderId="0" xfId="10" applyNumberFormat="1"/>
    <xf numFmtId="0" fontId="59" fillId="0" borderId="0" xfId="10" applyFont="1" applyAlignment="1">
      <alignment horizontal="center" vertical="center"/>
    </xf>
    <xf numFmtId="0" fontId="66" fillId="0" borderId="0" xfId="10" applyFont="1" applyAlignment="1">
      <alignment horizontal="center" vertical="center"/>
    </xf>
    <xf numFmtId="0" fontId="40" fillId="0" borderId="0" xfId="10" applyNumberFormat="1" applyFont="1" applyFill="1" applyBorder="1" applyAlignment="1" applyProtection="1">
      <alignment vertical="top" wrapText="1"/>
    </xf>
    <xf numFmtId="174" fontId="59" fillId="0" borderId="0" xfId="10" applyNumberFormat="1" applyFont="1" applyAlignment="1">
      <alignment horizontal="center" vertical="center"/>
    </xf>
    <xf numFmtId="165" fontId="13" fillId="0" borderId="0" xfId="10" applyNumberFormat="1" applyAlignment="1">
      <alignment horizontal="center" vertical="center"/>
    </xf>
    <xf numFmtId="0" fontId="9" fillId="0" borderId="0" xfId="5" applyNumberFormat="1" applyFont="1" applyFill="1" applyBorder="1" applyAlignment="1" applyProtection="1">
      <alignment horizontal="center" vertical="top" wrapText="1"/>
    </xf>
    <xf numFmtId="0" fontId="9" fillId="0" borderId="0" xfId="3" applyNumberFormat="1" applyFont="1" applyFill="1" applyBorder="1" applyAlignment="1" applyProtection="1">
      <alignment horizontal="center" vertical="top" wrapText="1"/>
    </xf>
    <xf numFmtId="0" fontId="12" fillId="0" borderId="0" xfId="3" applyFont="1" applyFill="1" applyAlignment="1">
      <alignment horizontal="left" vertical="center"/>
    </xf>
    <xf numFmtId="165" fontId="25" fillId="0" borderId="9" xfId="2" applyNumberFormat="1" applyFont="1" applyBorder="1" applyAlignment="1">
      <alignment horizontal="center" vertical="center" wrapText="1"/>
    </xf>
    <xf numFmtId="166" fontId="25" fillId="0" borderId="9" xfId="2" applyNumberFormat="1" applyFont="1" applyBorder="1" applyAlignment="1">
      <alignment horizontal="right" vertical="center" wrapText="1"/>
    </xf>
    <xf numFmtId="0" fontId="27" fillId="0" borderId="0" xfId="3" applyNumberFormat="1" applyFont="1" applyFill="1" applyBorder="1" applyAlignment="1" applyProtection="1">
      <alignment vertical="center"/>
    </xf>
    <xf numFmtId="43" fontId="27" fillId="0" borderId="0" xfId="1" applyFont="1" applyFill="1" applyBorder="1" applyAlignment="1" applyProtection="1">
      <alignment horizontal="center" vertical="center"/>
    </xf>
    <xf numFmtId="0" fontId="27" fillId="0" borderId="0" xfId="3" applyNumberFormat="1" applyFont="1" applyFill="1" applyBorder="1" applyAlignment="1" applyProtection="1"/>
    <xf numFmtId="0" fontId="27" fillId="0" borderId="0" xfId="3" applyNumberFormat="1" applyFont="1" applyFill="1" applyBorder="1" applyAlignment="1" applyProtection="1">
      <alignment horizontal="center" vertical="top"/>
    </xf>
    <xf numFmtId="43" fontId="27" fillId="0" borderId="0" xfId="1" applyFont="1" applyFill="1" applyBorder="1" applyAlignment="1" applyProtection="1">
      <alignment horizontal="center" vertical="top"/>
    </xf>
    <xf numFmtId="43" fontId="27" fillId="0" borderId="0" xfId="1" applyFont="1" applyFill="1" applyBorder="1" applyAlignment="1" applyProtection="1">
      <alignment horizontal="center"/>
    </xf>
    <xf numFmtId="0" fontId="27" fillId="0" borderId="0" xfId="3" applyNumberFormat="1" applyFont="1" applyFill="1" applyBorder="1" applyAlignment="1" applyProtection="1">
      <alignment horizontal="right"/>
    </xf>
    <xf numFmtId="0" fontId="27" fillId="0" borderId="0" xfId="3" applyNumberFormat="1" applyFont="1" applyFill="1" applyBorder="1" applyAlignment="1" applyProtection="1">
      <alignment horizontal="center"/>
    </xf>
    <xf numFmtId="4" fontId="27" fillId="0" borderId="0" xfId="3" applyNumberFormat="1" applyFont="1" applyFill="1" applyBorder="1" applyAlignment="1" applyProtection="1">
      <alignment horizontal="center"/>
    </xf>
    <xf numFmtId="165" fontId="70" fillId="0" borderId="0" xfId="3" applyNumberFormat="1" applyFont="1" applyFill="1" applyAlignment="1">
      <alignment horizontal="center" vertical="top"/>
    </xf>
    <xf numFmtId="172" fontId="70" fillId="0" borderId="0" xfId="3" applyNumberFormat="1" applyFont="1" applyFill="1" applyAlignment="1">
      <alignment horizontal="center" vertical="top"/>
    </xf>
    <xf numFmtId="0" fontId="69" fillId="0" borderId="0" xfId="3" applyFont="1" applyFill="1" applyAlignment="1">
      <alignment horizontal="right" vertical="top" wrapText="1"/>
    </xf>
    <xf numFmtId="0" fontId="27" fillId="0" borderId="0" xfId="3" applyNumberFormat="1" applyFont="1" applyFill="1" applyBorder="1" applyAlignment="1" applyProtection="1">
      <alignment vertical="top"/>
    </xf>
    <xf numFmtId="0" fontId="69" fillId="0" borderId="0" xfId="3" applyNumberFormat="1" applyFont="1" applyFill="1" applyBorder="1" applyAlignment="1" applyProtection="1">
      <alignment horizontal="left" vertical="top" wrapText="1"/>
    </xf>
    <xf numFmtId="0" fontId="13" fillId="0" borderId="0" xfId="11"/>
    <xf numFmtId="0" fontId="2" fillId="0" borderId="0" xfId="11" applyNumberFormat="1" applyFont="1" applyFill="1" applyBorder="1" applyAlignment="1" applyProtection="1">
      <alignment horizontal="right"/>
    </xf>
    <xf numFmtId="0" fontId="2" fillId="0" borderId="0" xfId="11" applyNumberFormat="1" applyFont="1" applyFill="1" applyBorder="1" applyAlignment="1" applyProtection="1"/>
    <xf numFmtId="0" fontId="2" fillId="0" borderId="0" xfId="11" applyNumberFormat="1" applyFont="1" applyFill="1" applyBorder="1" applyAlignment="1" applyProtection="1">
      <alignment wrapText="1"/>
    </xf>
    <xf numFmtId="0" fontId="2" fillId="0" borderId="0" xfId="11" applyNumberFormat="1" applyFont="1" applyFill="1" applyBorder="1" applyAlignment="1" applyProtection="1">
      <alignment horizontal="center"/>
    </xf>
    <xf numFmtId="0" fontId="4" fillId="0" borderId="0" xfId="11" applyNumberFormat="1" applyFont="1" applyFill="1" applyBorder="1" applyAlignment="1" applyProtection="1"/>
    <xf numFmtId="0" fontId="46" fillId="0" borderId="0" xfId="11" applyNumberFormat="1" applyFont="1" applyFill="1" applyBorder="1" applyAlignment="1" applyProtection="1">
      <alignment horizontal="right"/>
    </xf>
    <xf numFmtId="0" fontId="71" fillId="0" borderId="0" xfId="11" applyNumberFormat="1" applyFont="1" applyFill="1" applyBorder="1" applyAlignment="1" applyProtection="1">
      <alignment horizontal="left"/>
    </xf>
    <xf numFmtId="0" fontId="5" fillId="0" borderId="0" xfId="11" applyNumberFormat="1" applyFont="1" applyFill="1" applyBorder="1" applyAlignment="1" applyProtection="1">
      <alignment horizontal="center"/>
    </xf>
    <xf numFmtId="0" fontId="3" fillId="0" borderId="0" xfId="11" applyNumberFormat="1" applyFont="1" applyFill="1" applyBorder="1" applyAlignment="1" applyProtection="1">
      <alignment vertical="top"/>
    </xf>
    <xf numFmtId="0" fontId="3" fillId="0" borderId="0" xfId="11" applyNumberFormat="1" applyFont="1" applyFill="1" applyBorder="1" applyAlignment="1" applyProtection="1">
      <alignment horizontal="center"/>
    </xf>
    <xf numFmtId="0" fontId="3" fillId="0" borderId="0" xfId="11" applyNumberFormat="1" applyFont="1" applyFill="1" applyBorder="1" applyAlignment="1" applyProtection="1"/>
    <xf numFmtId="0" fontId="4" fillId="0" borderId="0" xfId="11" applyNumberFormat="1" applyFont="1" applyFill="1" applyBorder="1" applyAlignment="1" applyProtection="1">
      <alignment horizontal="left"/>
    </xf>
    <xf numFmtId="0" fontId="1" fillId="0" borderId="9" xfId="11" applyNumberFormat="1" applyFont="1" applyFill="1" applyBorder="1" applyAlignment="1" applyProtection="1">
      <alignment horizontal="center" vertical="top" wrapText="1"/>
    </xf>
    <xf numFmtId="0" fontId="6" fillId="0" borderId="0" xfId="11" applyNumberFormat="1" applyFont="1" applyFill="1" applyBorder="1" applyAlignment="1" applyProtection="1">
      <alignment wrapText="1"/>
    </xf>
    <xf numFmtId="1" fontId="1" fillId="0" borderId="9" xfId="11" applyNumberFormat="1" applyFont="1" applyFill="1" applyBorder="1" applyAlignment="1" applyProtection="1">
      <alignment horizontal="center" vertical="top" wrapText="1"/>
    </xf>
    <xf numFmtId="0" fontId="1" fillId="0" borderId="9" xfId="11" applyNumberFormat="1" applyFont="1" applyFill="1" applyBorder="1" applyAlignment="1" applyProtection="1">
      <alignment horizontal="left" vertical="top" wrapText="1"/>
    </xf>
    <xf numFmtId="4" fontId="1" fillId="0" borderId="9" xfId="11" applyNumberFormat="1" applyFont="1" applyFill="1" applyBorder="1" applyAlignment="1" applyProtection="1">
      <alignment horizontal="right" vertical="top" wrapText="1"/>
    </xf>
    <xf numFmtId="0" fontId="7" fillId="0" borderId="9" xfId="11" applyNumberFormat="1" applyFont="1" applyFill="1" applyBorder="1" applyAlignment="1" applyProtection="1"/>
    <xf numFmtId="4" fontId="7" fillId="0" borderId="9" xfId="11" applyNumberFormat="1" applyFont="1" applyFill="1" applyBorder="1" applyAlignment="1" applyProtection="1">
      <alignment horizontal="right" vertical="top" wrapText="1"/>
    </xf>
    <xf numFmtId="4" fontId="7" fillId="0" borderId="9" xfId="11" applyNumberFormat="1" applyFont="1" applyFill="1" applyBorder="1" applyAlignment="1" applyProtection="1">
      <alignment horizontal="right" vertical="top"/>
    </xf>
    <xf numFmtId="0" fontId="7" fillId="0" borderId="0" xfId="11" applyNumberFormat="1" applyFont="1" applyFill="1" applyBorder="1" applyAlignment="1" applyProtection="1">
      <alignment wrapText="1"/>
    </xf>
    <xf numFmtId="0" fontId="13" fillId="0" borderId="0" xfId="11" applyFont="1"/>
    <xf numFmtId="0" fontId="4" fillId="0" borderId="0" xfId="11" applyNumberFormat="1" applyFont="1" applyFill="1" applyBorder="1" applyAlignment="1" applyProtection="1">
      <alignment wrapText="1"/>
    </xf>
    <xf numFmtId="0" fontId="2" fillId="0" borderId="0" xfId="11" applyNumberFormat="1" applyFont="1" applyFill="1" applyBorder="1" applyAlignment="1" applyProtection="1">
      <alignment horizontal="left" vertical="top"/>
    </xf>
    <xf numFmtId="0" fontId="2" fillId="0" borderId="0" xfId="11" applyNumberFormat="1" applyFont="1" applyFill="1" applyBorder="1" applyAlignment="1" applyProtection="1">
      <alignment vertical="top"/>
    </xf>
    <xf numFmtId="0" fontId="1" fillId="0" borderId="0" xfId="11" applyNumberFormat="1" applyFont="1" applyFill="1" applyBorder="1" applyAlignment="1" applyProtection="1">
      <alignment vertical="top" wrapText="1"/>
    </xf>
    <xf numFmtId="0" fontId="2" fillId="0" borderId="0" xfId="11" applyNumberFormat="1" applyFont="1" applyFill="1" applyBorder="1" applyAlignment="1" applyProtection="1">
      <alignment vertical="top" wrapText="1"/>
    </xf>
    <xf numFmtId="0" fontId="1" fillId="0" borderId="0" xfId="11" applyNumberFormat="1" applyFont="1" applyFill="1" applyBorder="1" applyAlignment="1" applyProtection="1">
      <alignment vertical="top"/>
    </xf>
    <xf numFmtId="0" fontId="2" fillId="0" borderId="0" xfId="11" applyNumberFormat="1" applyFont="1" applyFill="1" applyBorder="1" applyAlignment="1" applyProtection="1">
      <alignment horizontal="center" vertical="top"/>
    </xf>
    <xf numFmtId="0" fontId="1" fillId="0" borderId="0" xfId="11" applyNumberFormat="1" applyFont="1" applyFill="1" applyBorder="1" applyAlignment="1" applyProtection="1">
      <alignment horizontal="center" vertical="top" wrapText="1"/>
    </xf>
    <xf numFmtId="0" fontId="1" fillId="0" borderId="0" xfId="11" applyNumberFormat="1" applyFont="1" applyFill="1" applyBorder="1" applyAlignment="1" applyProtection="1">
      <alignment horizontal="center" vertical="top"/>
    </xf>
    <xf numFmtId="0" fontId="2" fillId="0" borderId="1" xfId="11" applyNumberFormat="1" applyFont="1" applyFill="1" applyBorder="1" applyAlignment="1" applyProtection="1">
      <alignment horizontal="left" vertical="top"/>
    </xf>
    <xf numFmtId="0" fontId="1" fillId="0" borderId="0" xfId="11" applyNumberFormat="1" applyFont="1" applyFill="1" applyBorder="1" applyAlignment="1" applyProtection="1"/>
    <xf numFmtId="0" fontId="1" fillId="0" borderId="0" xfId="11" applyNumberFormat="1" applyFont="1" applyFill="1" applyBorder="1" applyAlignment="1" applyProtection="1">
      <alignment wrapText="1"/>
    </xf>
    <xf numFmtId="0" fontId="26" fillId="3" borderId="9" xfId="11" applyNumberFormat="1" applyFont="1" applyFill="1" applyBorder="1" applyAlignment="1" applyProtection="1">
      <alignment horizontal="left" vertical="top" wrapText="1"/>
    </xf>
    <xf numFmtId="4" fontId="26" fillId="3" borderId="9" xfId="11" applyNumberFormat="1" applyFont="1" applyFill="1" applyBorder="1" applyAlignment="1" applyProtection="1">
      <alignment horizontal="right" vertical="top" wrapText="1"/>
    </xf>
    <xf numFmtId="1" fontId="26" fillId="3" borderId="9" xfId="11" applyNumberFormat="1" applyFont="1" applyFill="1" applyBorder="1" applyAlignment="1" applyProtection="1">
      <alignment horizontal="center" vertical="top" wrapText="1"/>
    </xf>
    <xf numFmtId="0" fontId="9" fillId="0" borderId="0" xfId="3" applyNumberFormat="1" applyFont="1" applyFill="1" applyBorder="1" applyAlignment="1" applyProtection="1">
      <alignment horizontal="center" vertical="top"/>
    </xf>
    <xf numFmtId="4" fontId="9" fillId="0" borderId="0" xfId="3" applyNumberFormat="1" applyFont="1" applyFill="1" applyBorder="1" applyAlignment="1" applyProtection="1">
      <alignment horizontal="center" vertical="top"/>
    </xf>
    <xf numFmtId="43" fontId="9" fillId="0" borderId="0" xfId="1" applyFont="1" applyFill="1" applyBorder="1" applyAlignment="1" applyProtection="1">
      <alignment horizontal="center"/>
    </xf>
    <xf numFmtId="0" fontId="57" fillId="0" borderId="0" xfId="3" applyNumberFormat="1" applyFont="1" applyFill="1" applyBorder="1" applyAlignment="1" applyProtection="1">
      <alignment horizontal="center"/>
    </xf>
    <xf numFmtId="0" fontId="14" fillId="0" borderId="0" xfId="2" applyFont="1"/>
    <xf numFmtId="0" fontId="9" fillId="0" borderId="0" xfId="3" applyNumberFormat="1" applyFont="1" applyFill="1" applyBorder="1" applyAlignment="1" applyProtection="1">
      <alignment horizontal="center" vertical="center" wrapText="1"/>
    </xf>
    <xf numFmtId="0" fontId="57" fillId="0" borderId="0" xfId="3" applyNumberFormat="1" applyFont="1" applyFill="1" applyBorder="1" applyAlignment="1" applyProtection="1">
      <alignment horizontal="center" vertical="center" wrapText="1"/>
    </xf>
    <xf numFmtId="0" fontId="14" fillId="0" borderId="0" xfId="2" applyFont="1" applyAlignment="1">
      <alignment vertical="center"/>
    </xf>
    <xf numFmtId="43" fontId="9" fillId="0" borderId="0" xfId="1" applyFont="1" applyFill="1" applyBorder="1" applyAlignment="1" applyProtection="1">
      <alignment horizontal="center" vertical="top"/>
    </xf>
    <xf numFmtId="0" fontId="64" fillId="0" borderId="0" xfId="9" applyFont="1" applyAlignment="1">
      <alignment vertical="center" wrapText="1"/>
    </xf>
    <xf numFmtId="0" fontId="14" fillId="0" borderId="0" xfId="0" applyFont="1" applyAlignment="1">
      <alignment vertical="center"/>
    </xf>
    <xf numFmtId="0" fontId="8" fillId="0" borderId="0" xfId="3" applyNumberFormat="1" applyFont="1" applyFill="1" applyBorder="1" applyAlignment="1" applyProtection="1">
      <alignment vertical="top"/>
    </xf>
    <xf numFmtId="10" fontId="9" fillId="0" borderId="0" xfId="3" applyNumberFormat="1" applyFont="1" applyFill="1" applyBorder="1" applyAlignment="1" applyProtection="1">
      <alignment horizontal="center" vertical="top"/>
    </xf>
    <xf numFmtId="0" fontId="9" fillId="0" borderId="0" xfId="3" applyNumberFormat="1" applyFont="1" applyFill="1" applyBorder="1" applyAlignment="1" applyProtection="1">
      <alignment horizontal="right" wrapText="1"/>
    </xf>
    <xf numFmtId="0" fontId="57" fillId="0" borderId="0" xfId="3" applyNumberFormat="1" applyFont="1" applyFill="1" applyBorder="1" applyAlignment="1" applyProtection="1">
      <alignment horizontal="right" wrapText="1"/>
    </xf>
    <xf numFmtId="0" fontId="9" fillId="0" borderId="0" xfId="3" applyFont="1" applyFill="1" applyAlignment="1">
      <alignment vertical="center"/>
    </xf>
    <xf numFmtId="0" fontId="12" fillId="0" borderId="0" xfId="3" applyFont="1" applyFill="1" applyAlignment="1">
      <alignment horizontal="right" vertical="center"/>
    </xf>
    <xf numFmtId="0" fontId="14" fillId="0" borderId="0" xfId="2" applyBorder="1" applyAlignment="1">
      <alignment wrapText="1"/>
    </xf>
    <xf numFmtId="0" fontId="14" fillId="0" borderId="0" xfId="2" applyBorder="1"/>
    <xf numFmtId="4" fontId="15" fillId="0" borderId="0" xfId="2" applyNumberFormat="1" applyFont="1" applyBorder="1" applyAlignment="1">
      <alignment vertical="center" wrapText="1"/>
    </xf>
    <xf numFmtId="0" fontId="64" fillId="0" borderId="0" xfId="2" applyFont="1" applyBorder="1"/>
    <xf numFmtId="4" fontId="29" fillId="0" borderId="0" xfId="2" applyNumberFormat="1" applyFont="1" applyBorder="1"/>
    <xf numFmtId="0" fontId="16" fillId="0" borderId="0" xfId="3" applyBorder="1"/>
    <xf numFmtId="0" fontId="73" fillId="0" borderId="0" xfId="0" applyNumberFormat="1" applyFont="1" applyFill="1" applyBorder="1" applyAlignment="1" applyProtection="1">
      <alignment horizontal="right"/>
    </xf>
    <xf numFmtId="0" fontId="73" fillId="0" borderId="0" xfId="0" applyNumberFormat="1" applyFont="1" applyFill="1" applyBorder="1" applyAlignment="1" applyProtection="1"/>
    <xf numFmtId="0" fontId="73" fillId="0" borderId="0" xfId="0" applyNumberFormat="1" applyFont="1" applyFill="1" applyBorder="1" applyAlignment="1" applyProtection="1">
      <alignment wrapText="1"/>
    </xf>
    <xf numFmtId="0" fontId="73" fillId="0" borderId="0" xfId="0" applyNumberFormat="1" applyFont="1" applyFill="1" applyBorder="1" applyAlignment="1" applyProtection="1">
      <alignment horizontal="center"/>
    </xf>
    <xf numFmtId="0" fontId="75" fillId="0" borderId="0" xfId="0" applyNumberFormat="1" applyFont="1" applyFill="1" applyBorder="1" applyAlignment="1" applyProtection="1">
      <alignment horizontal="center"/>
    </xf>
    <xf numFmtId="0" fontId="76" fillId="0" borderId="0" xfId="0" applyNumberFormat="1" applyFont="1" applyFill="1" applyBorder="1" applyAlignment="1" applyProtection="1"/>
    <xf numFmtId="0" fontId="77" fillId="0" borderId="0" xfId="0" applyNumberFormat="1" applyFont="1" applyFill="1" applyBorder="1" applyAlignment="1" applyProtection="1">
      <alignment horizontal="center"/>
    </xf>
    <xf numFmtId="0" fontId="74" fillId="0" borderId="0" xfId="0" applyNumberFormat="1" applyFont="1" applyFill="1" applyBorder="1" applyAlignment="1" applyProtection="1">
      <alignment vertical="top"/>
    </xf>
    <xf numFmtId="0" fontId="74" fillId="0" borderId="0" xfId="0" applyNumberFormat="1" applyFont="1" applyFill="1" applyBorder="1" applyAlignment="1" applyProtection="1">
      <alignment horizontal="center"/>
    </xf>
    <xf numFmtId="0" fontId="74" fillId="0" borderId="0" xfId="0" applyNumberFormat="1" applyFont="1" applyFill="1" applyBorder="1" applyAlignment="1" applyProtection="1"/>
    <xf numFmtId="0" fontId="76" fillId="0" borderId="0" xfId="0" applyNumberFormat="1" applyFont="1" applyFill="1" applyBorder="1" applyAlignment="1" applyProtection="1">
      <alignment horizontal="left"/>
    </xf>
    <xf numFmtId="0" fontId="79" fillId="0" borderId="9" xfId="0" applyNumberFormat="1" applyFont="1" applyFill="1" applyBorder="1" applyAlignment="1" applyProtection="1">
      <alignment horizontal="center" vertical="top" wrapText="1"/>
    </xf>
    <xf numFmtId="0" fontId="80" fillId="0" borderId="0" xfId="0" applyNumberFormat="1" applyFont="1" applyFill="1" applyBorder="1" applyAlignment="1" applyProtection="1">
      <alignment wrapText="1"/>
    </xf>
    <xf numFmtId="1" fontId="79" fillId="0" borderId="9" xfId="0" applyNumberFormat="1" applyFont="1" applyFill="1" applyBorder="1" applyAlignment="1" applyProtection="1">
      <alignment horizontal="center" vertical="top" wrapText="1"/>
    </xf>
    <xf numFmtId="0" fontId="79" fillId="0" borderId="9" xfId="0" applyNumberFormat="1" applyFont="1" applyFill="1" applyBorder="1" applyAlignment="1" applyProtection="1">
      <alignment horizontal="left" vertical="top" wrapText="1"/>
    </xf>
    <xf numFmtId="4" fontId="79" fillId="0" borderId="9" xfId="0" applyNumberFormat="1" applyFont="1" applyFill="1" applyBorder="1" applyAlignment="1" applyProtection="1">
      <alignment horizontal="right" vertical="top" wrapText="1"/>
    </xf>
    <xf numFmtId="0" fontId="81" fillId="0" borderId="9" xfId="0" applyNumberFormat="1" applyFont="1" applyFill="1" applyBorder="1" applyAlignment="1" applyProtection="1"/>
    <xf numFmtId="4" fontId="81" fillId="0" borderId="9" xfId="0" applyNumberFormat="1" applyFont="1" applyFill="1" applyBorder="1" applyAlignment="1" applyProtection="1">
      <alignment horizontal="right" vertical="top" wrapText="1"/>
    </xf>
    <xf numFmtId="4" fontId="81" fillId="0" borderId="9" xfId="0" applyNumberFormat="1" applyFont="1" applyFill="1" applyBorder="1" applyAlignment="1" applyProtection="1">
      <alignment horizontal="right" vertical="top"/>
    </xf>
    <xf numFmtId="0" fontId="81" fillId="0" borderId="0" xfId="0" applyNumberFormat="1" applyFont="1" applyFill="1" applyBorder="1" applyAlignment="1" applyProtection="1">
      <alignment wrapText="1"/>
    </xf>
    <xf numFmtId="0" fontId="76" fillId="0" borderId="0" xfId="0" applyNumberFormat="1" applyFont="1" applyFill="1" applyBorder="1" applyAlignment="1" applyProtection="1">
      <alignment wrapText="1"/>
    </xf>
    <xf numFmtId="0" fontId="73" fillId="0" borderId="0" xfId="0" applyNumberFormat="1" applyFont="1" applyFill="1" applyBorder="1" applyAlignment="1" applyProtection="1">
      <alignment horizontal="left" vertical="top"/>
    </xf>
    <xf numFmtId="0" fontId="73" fillId="0" borderId="0" xfId="0" applyNumberFormat="1" applyFont="1" applyFill="1" applyBorder="1" applyAlignment="1" applyProtection="1">
      <alignment vertical="top"/>
    </xf>
    <xf numFmtId="0" fontId="79" fillId="0" borderId="0" xfId="0" applyNumberFormat="1" applyFont="1" applyFill="1" applyBorder="1" applyAlignment="1" applyProtection="1">
      <alignment vertical="top" wrapText="1"/>
    </xf>
    <xf numFmtId="0" fontId="73" fillId="0" borderId="0" xfId="0" applyNumberFormat="1" applyFont="1" applyFill="1" applyBorder="1" applyAlignment="1" applyProtection="1">
      <alignment vertical="top" wrapText="1"/>
    </xf>
    <xf numFmtId="0" fontId="79" fillId="0" borderId="0" xfId="0" applyNumberFormat="1" applyFont="1" applyFill="1" applyBorder="1" applyAlignment="1" applyProtection="1">
      <alignment vertical="top"/>
    </xf>
    <xf numFmtId="0" fontId="73" fillId="0" borderId="0" xfId="0" applyNumberFormat="1" applyFont="1" applyFill="1" applyBorder="1" applyAlignment="1" applyProtection="1">
      <alignment horizontal="center" vertical="top"/>
    </xf>
    <xf numFmtId="0" fontId="79" fillId="0" borderId="0" xfId="0" applyNumberFormat="1" applyFont="1" applyFill="1" applyBorder="1" applyAlignment="1" applyProtection="1">
      <alignment horizontal="center" vertical="top" wrapText="1"/>
    </xf>
    <xf numFmtId="0" fontId="79" fillId="0" borderId="0" xfId="0" applyNumberFormat="1" applyFont="1" applyFill="1" applyBorder="1" applyAlignment="1" applyProtection="1">
      <alignment horizontal="center" vertical="top"/>
    </xf>
    <xf numFmtId="0" fontId="73" fillId="0" borderId="1" xfId="0" applyNumberFormat="1" applyFont="1" applyFill="1" applyBorder="1" applyAlignment="1" applyProtection="1">
      <alignment horizontal="left" vertical="top"/>
    </xf>
    <xf numFmtId="0" fontId="79" fillId="0" borderId="0" xfId="0" applyNumberFormat="1" applyFont="1" applyFill="1" applyBorder="1" applyAlignment="1" applyProtection="1"/>
    <xf numFmtId="0" fontId="79" fillId="0" borderId="0" xfId="0" applyNumberFormat="1" applyFont="1" applyFill="1" applyBorder="1" applyAlignment="1" applyProtection="1">
      <alignment wrapText="1"/>
    </xf>
    <xf numFmtId="1" fontId="26" fillId="0" borderId="9" xfId="11" applyNumberFormat="1" applyFont="1" applyFill="1" applyBorder="1" applyAlignment="1" applyProtection="1">
      <alignment horizontal="center" vertical="top" wrapText="1"/>
    </xf>
    <xf numFmtId="0" fontId="26" fillId="0" borderId="9" xfId="11" applyNumberFormat="1" applyFont="1" applyFill="1" applyBorder="1" applyAlignment="1" applyProtection="1">
      <alignment horizontal="left" vertical="top" wrapText="1"/>
    </xf>
    <xf numFmtId="4" fontId="26" fillId="0" borderId="9" xfId="11" applyNumberFormat="1" applyFont="1" applyFill="1" applyBorder="1" applyAlignment="1" applyProtection="1">
      <alignment horizontal="right" vertical="top" wrapText="1"/>
    </xf>
    <xf numFmtId="0" fontId="38" fillId="0" borderId="0" xfId="11" applyFont="1"/>
    <xf numFmtId="0" fontId="82" fillId="0" borderId="0" xfId="11" applyNumberFormat="1" applyFont="1" applyFill="1" applyBorder="1" applyAlignment="1" applyProtection="1">
      <alignment wrapText="1"/>
    </xf>
    <xf numFmtId="0" fontId="83" fillId="0" borderId="0" xfId="11" applyNumberFormat="1" applyFont="1" applyFill="1" applyBorder="1" applyAlignment="1" applyProtection="1">
      <alignment wrapText="1"/>
    </xf>
    <xf numFmtId="0" fontId="26" fillId="0" borderId="0" xfId="0" applyNumberFormat="1" applyFont="1" applyFill="1" applyBorder="1" applyAlignment="1" applyProtection="1">
      <alignment horizontal="center"/>
    </xf>
    <xf numFmtId="0" fontId="35" fillId="0" borderId="0" xfId="11" applyNumberFormat="1" applyFont="1" applyFill="1" applyBorder="1" applyAlignment="1" applyProtection="1"/>
    <xf numFmtId="0" fontId="36" fillId="0" borderId="0" xfId="11" applyNumberFormat="1" applyFont="1" applyFill="1" applyBorder="1" applyAlignment="1" applyProtection="1"/>
    <xf numFmtId="49" fontId="58" fillId="0" borderId="0" xfId="11" applyNumberFormat="1" applyFont="1" applyFill="1" applyBorder="1" applyAlignment="1" applyProtection="1">
      <alignment vertical="top" wrapText="1"/>
    </xf>
    <xf numFmtId="0" fontId="13" fillId="0" borderId="0" xfId="11" applyBorder="1"/>
    <xf numFmtId="0" fontId="6" fillId="0" borderId="9" xfId="11" applyNumberFormat="1" applyFont="1" applyFill="1" applyBorder="1" applyAlignment="1" applyProtection="1">
      <alignment horizontal="center"/>
    </xf>
    <xf numFmtId="0" fontId="41" fillId="3" borderId="9" xfId="11" applyNumberFormat="1" applyFont="1" applyFill="1" applyBorder="1" applyAlignment="1" applyProtection="1">
      <alignment horizontal="center"/>
    </xf>
    <xf numFmtId="49" fontId="43" fillId="7" borderId="9" xfId="11" applyNumberFormat="1" applyFont="1" applyFill="1" applyBorder="1" applyAlignment="1" applyProtection="1">
      <alignment vertical="top" wrapText="1"/>
    </xf>
    <xf numFmtId="4" fontId="84" fillId="7" borderId="9" xfId="11" applyNumberFormat="1" applyFont="1" applyFill="1" applyBorder="1" applyAlignment="1" applyProtection="1">
      <alignment horizontal="right" vertical="top"/>
    </xf>
    <xf numFmtId="43" fontId="42" fillId="0" borderId="0" xfId="1" applyFont="1"/>
    <xf numFmtId="1" fontId="23" fillId="8" borderId="9" xfId="11" applyNumberFormat="1" applyFont="1" applyFill="1" applyBorder="1" applyAlignment="1" applyProtection="1">
      <alignment horizontal="center" vertical="top"/>
    </xf>
    <xf numFmtId="4" fontId="43" fillId="8" borderId="9" xfId="11" applyNumberFormat="1" applyFont="1" applyFill="1" applyBorder="1" applyAlignment="1" applyProtection="1">
      <alignment horizontal="right" vertical="top"/>
    </xf>
    <xf numFmtId="49" fontId="23" fillId="0" borderId="9" xfId="11" applyNumberFormat="1" applyFont="1" applyFill="1" applyBorder="1" applyAlignment="1" applyProtection="1">
      <alignment vertical="top"/>
    </xf>
    <xf numFmtId="49" fontId="23" fillId="0" borderId="9" xfId="11" applyNumberFormat="1" applyFont="1" applyFill="1" applyBorder="1" applyAlignment="1" applyProtection="1">
      <alignment vertical="top" wrapText="1"/>
    </xf>
    <xf numFmtId="0" fontId="23" fillId="0" borderId="9" xfId="11" applyNumberFormat="1" applyFont="1" applyFill="1" applyBorder="1" applyAlignment="1" applyProtection="1">
      <alignment horizontal="center" vertical="top" wrapText="1"/>
    </xf>
    <xf numFmtId="1" fontId="23" fillId="0" borderId="9" xfId="11" applyNumberFormat="1" applyFont="1" applyFill="1" applyBorder="1" applyAlignment="1" applyProtection="1">
      <alignment horizontal="center" vertical="top"/>
    </xf>
    <xf numFmtId="4" fontId="23" fillId="0" borderId="9" xfId="11" applyNumberFormat="1" applyFont="1" applyFill="1" applyBorder="1" applyAlignment="1" applyProtection="1">
      <alignment horizontal="right" vertical="top"/>
    </xf>
    <xf numFmtId="0" fontId="13" fillId="0" borderId="9" xfId="11" applyBorder="1"/>
    <xf numFmtId="49" fontId="1" fillId="0" borderId="9" xfId="11" applyNumberFormat="1" applyFont="1" applyFill="1" applyBorder="1" applyAlignment="1" applyProtection="1">
      <alignment horizontal="right" vertical="top"/>
    </xf>
    <xf numFmtId="49" fontId="1" fillId="0" borderId="9" xfId="11" applyNumberFormat="1" applyFont="1" applyFill="1" applyBorder="1" applyAlignment="1" applyProtection="1">
      <alignment horizontal="center" vertical="top" wrapText="1"/>
    </xf>
    <xf numFmtId="49" fontId="1" fillId="0" borderId="9" xfId="11" applyNumberFormat="1" applyFont="1" applyFill="1" applyBorder="1" applyAlignment="1" applyProtection="1">
      <alignment horizontal="center" vertical="top"/>
    </xf>
    <xf numFmtId="49" fontId="1" fillId="0" borderId="9" xfId="11" applyNumberFormat="1" applyFont="1" applyFill="1" applyBorder="1" applyAlignment="1" applyProtection="1">
      <alignment horizontal="left" vertical="top" wrapText="1"/>
    </xf>
    <xf numFmtId="0" fontId="1" fillId="0" borderId="9" xfId="11" applyNumberFormat="1" applyFont="1" applyFill="1" applyBorder="1" applyAlignment="1" applyProtection="1">
      <alignment horizontal="center" vertical="top"/>
    </xf>
    <xf numFmtId="172" fontId="1" fillId="0" borderId="9" xfId="11" applyNumberFormat="1" applyFont="1" applyFill="1" applyBorder="1" applyAlignment="1" applyProtection="1">
      <alignment horizontal="center" vertical="top"/>
    </xf>
    <xf numFmtId="168" fontId="1" fillId="0" borderId="9" xfId="11" applyNumberFormat="1" applyFont="1" applyFill="1" applyBorder="1" applyAlignment="1" applyProtection="1">
      <alignment horizontal="center" vertical="top"/>
    </xf>
    <xf numFmtId="49" fontId="47" fillId="5" borderId="9" xfId="11" applyNumberFormat="1" applyFont="1" applyFill="1" applyBorder="1" applyAlignment="1" applyProtection="1">
      <alignment vertical="top" wrapText="1"/>
    </xf>
    <xf numFmtId="4" fontId="47" fillId="5" borderId="9" xfId="11" applyNumberFormat="1" applyFont="1" applyFill="1" applyBorder="1" applyAlignment="1" applyProtection="1">
      <alignment horizontal="right" vertical="top"/>
    </xf>
    <xf numFmtId="0" fontId="48" fillId="0" borderId="0" xfId="11" applyFont="1"/>
    <xf numFmtId="49" fontId="43" fillId="8" borderId="9" xfId="11" applyNumberFormat="1" applyFont="1" applyFill="1" applyBorder="1" applyAlignment="1" applyProtection="1">
      <alignment vertical="top" wrapText="1"/>
    </xf>
    <xf numFmtId="0" fontId="35" fillId="0" borderId="9" xfId="11" applyNumberFormat="1" applyFont="1" applyFill="1" applyBorder="1" applyAlignment="1" applyProtection="1"/>
    <xf numFmtId="49" fontId="58" fillId="0" borderId="9" xfId="11" applyNumberFormat="1" applyFont="1" applyFill="1" applyBorder="1" applyAlignment="1" applyProtection="1">
      <alignment vertical="top" wrapText="1"/>
    </xf>
    <xf numFmtId="2" fontId="1" fillId="0" borderId="9" xfId="11" applyNumberFormat="1" applyFont="1" applyFill="1" applyBorder="1" applyAlignment="1" applyProtection="1">
      <alignment horizontal="center" vertical="top"/>
    </xf>
    <xf numFmtId="165" fontId="1" fillId="0" borderId="9" xfId="11" applyNumberFormat="1" applyFont="1" applyFill="1" applyBorder="1" applyAlignment="1" applyProtection="1">
      <alignment horizontal="center" vertical="top"/>
    </xf>
    <xf numFmtId="49" fontId="2" fillId="0" borderId="9" xfId="11" applyNumberFormat="1" applyFont="1" applyFill="1" applyBorder="1" applyAlignment="1" applyProtection="1">
      <alignment horizontal="right" vertical="top"/>
    </xf>
    <xf numFmtId="170" fontId="1" fillId="0" borderId="9" xfId="11" applyNumberFormat="1" applyFont="1" applyFill="1" applyBorder="1" applyAlignment="1" applyProtection="1">
      <alignment horizontal="center" vertical="top"/>
    </xf>
    <xf numFmtId="164" fontId="1" fillId="0" borderId="9" xfId="11" applyNumberFormat="1" applyFont="1" applyFill="1" applyBorder="1" applyAlignment="1" applyProtection="1">
      <alignment horizontal="center" vertical="top"/>
    </xf>
    <xf numFmtId="173" fontId="1" fillId="0" borderId="9" xfId="11" applyNumberFormat="1" applyFont="1" applyFill="1" applyBorder="1" applyAlignment="1" applyProtection="1">
      <alignment horizontal="center" vertical="top"/>
    </xf>
    <xf numFmtId="1" fontId="1" fillId="0" borderId="9" xfId="11" applyNumberFormat="1" applyFont="1" applyFill="1" applyBorder="1" applyAlignment="1" applyProtection="1">
      <alignment horizontal="center" vertical="top"/>
    </xf>
    <xf numFmtId="49" fontId="1" fillId="5" borderId="9" xfId="11" applyNumberFormat="1" applyFont="1" applyFill="1" applyBorder="1" applyAlignment="1" applyProtection="1">
      <alignment horizontal="center" vertical="top"/>
    </xf>
    <xf numFmtId="49" fontId="1" fillId="5" borderId="9" xfId="11" applyNumberFormat="1" applyFont="1" applyFill="1" applyBorder="1" applyAlignment="1" applyProtection="1">
      <alignment horizontal="left" vertical="top" wrapText="1"/>
    </xf>
    <xf numFmtId="4" fontId="44" fillId="0" borderId="9" xfId="11" applyNumberFormat="1" applyFont="1" applyFill="1" applyBorder="1" applyAlignment="1" applyProtection="1">
      <alignment horizontal="right" vertical="top"/>
    </xf>
    <xf numFmtId="171" fontId="26" fillId="0" borderId="9" xfId="10" applyNumberFormat="1" applyFont="1" applyFill="1" applyBorder="1" applyAlignment="1" applyProtection="1">
      <alignment horizontal="right" vertical="top"/>
    </xf>
    <xf numFmtId="49" fontId="26" fillId="0" borderId="9" xfId="11" applyNumberFormat="1" applyFont="1" applyFill="1" applyBorder="1" applyAlignment="1" applyProtection="1">
      <alignment horizontal="right" vertical="top"/>
    </xf>
    <xf numFmtId="49" fontId="49" fillId="5" borderId="9" xfId="11" applyNumberFormat="1" applyFont="1" applyFill="1" applyBorder="1" applyAlignment="1" applyProtection="1">
      <alignment vertical="top" wrapText="1"/>
    </xf>
    <xf numFmtId="4" fontId="55" fillId="5" borderId="9" xfId="11" applyNumberFormat="1" applyFont="1" applyFill="1" applyBorder="1" applyAlignment="1" applyProtection="1">
      <alignment horizontal="right" vertical="top"/>
    </xf>
    <xf numFmtId="0" fontId="85" fillId="5" borderId="9" xfId="11" applyFont="1" applyFill="1" applyBorder="1"/>
    <xf numFmtId="0" fontId="50" fillId="0" borderId="0" xfId="11" applyFont="1"/>
    <xf numFmtId="49" fontId="12" fillId="7" borderId="9" xfId="13" applyNumberFormat="1" applyFont="1" applyFill="1" applyBorder="1" applyAlignment="1">
      <alignment vertical="center"/>
    </xf>
    <xf numFmtId="4" fontId="46" fillId="7" borderId="9" xfId="13" applyNumberFormat="1" applyFont="1" applyFill="1" applyBorder="1" applyAlignment="1">
      <alignment horizontal="right"/>
    </xf>
    <xf numFmtId="4" fontId="12" fillId="7" borderId="9" xfId="13" applyNumberFormat="1" applyFont="1" applyFill="1" applyBorder="1" applyAlignment="1">
      <alignment horizontal="center" vertical="center"/>
    </xf>
    <xf numFmtId="43" fontId="59" fillId="0" borderId="0" xfId="1" applyFont="1"/>
    <xf numFmtId="49" fontId="43" fillId="7" borderId="9" xfId="0" applyNumberFormat="1" applyFont="1" applyFill="1" applyBorder="1" applyAlignment="1" applyProtection="1">
      <alignment vertical="top" wrapText="1"/>
    </xf>
    <xf numFmtId="1" fontId="23" fillId="8" borderId="9" xfId="0" applyNumberFormat="1" applyFont="1" applyFill="1" applyBorder="1" applyAlignment="1" applyProtection="1">
      <alignment horizontal="center" vertical="top"/>
    </xf>
    <xf numFmtId="49" fontId="23" fillId="0" borderId="9" xfId="0" applyNumberFormat="1" applyFont="1" applyFill="1" applyBorder="1" applyAlignment="1" applyProtection="1">
      <alignment vertical="top"/>
    </xf>
    <xf numFmtId="49" fontId="23" fillId="0" borderId="9" xfId="0" applyNumberFormat="1" applyFont="1" applyFill="1" applyBorder="1" applyAlignment="1" applyProtection="1">
      <alignment vertical="top" wrapText="1"/>
    </xf>
    <xf numFmtId="0" fontId="23" fillId="0" borderId="9" xfId="0" applyNumberFormat="1" applyFont="1" applyFill="1" applyBorder="1" applyAlignment="1" applyProtection="1">
      <alignment horizontal="center" vertical="top" wrapText="1"/>
    </xf>
    <xf numFmtId="1" fontId="23" fillId="0" borderId="9" xfId="0" applyNumberFormat="1" applyFont="1" applyFill="1" applyBorder="1" applyAlignment="1" applyProtection="1">
      <alignment horizontal="center" vertical="top"/>
    </xf>
    <xf numFmtId="49" fontId="1" fillId="0" borderId="9" xfId="0" applyNumberFormat="1" applyFont="1" applyFill="1" applyBorder="1" applyAlignment="1" applyProtection="1">
      <alignment horizontal="right" vertical="top"/>
    </xf>
    <xf numFmtId="49" fontId="1" fillId="0" borderId="9" xfId="0" applyNumberFormat="1" applyFont="1" applyFill="1" applyBorder="1" applyAlignment="1" applyProtection="1">
      <alignment horizontal="center" vertical="top" wrapText="1"/>
    </xf>
    <xf numFmtId="49" fontId="1" fillId="0" borderId="9" xfId="0" applyNumberFormat="1" applyFont="1" applyFill="1" applyBorder="1" applyAlignment="1" applyProtection="1">
      <alignment horizontal="center" vertical="top"/>
    </xf>
    <xf numFmtId="49" fontId="1" fillId="0" borderId="9" xfId="0" applyNumberFormat="1" applyFont="1" applyFill="1" applyBorder="1" applyAlignment="1" applyProtection="1">
      <alignment horizontal="left" vertical="top" wrapText="1"/>
    </xf>
    <xf numFmtId="0" fontId="1" fillId="0" borderId="9" xfId="0" applyNumberFormat="1" applyFont="1" applyFill="1" applyBorder="1" applyAlignment="1" applyProtection="1">
      <alignment horizontal="center" vertical="top"/>
    </xf>
    <xf numFmtId="172" fontId="1" fillId="0" borderId="9" xfId="0" applyNumberFormat="1" applyFont="1" applyFill="1" applyBorder="1" applyAlignment="1" applyProtection="1">
      <alignment horizontal="center" vertical="top"/>
    </xf>
    <xf numFmtId="168" fontId="1" fillId="0" borderId="9" xfId="0" applyNumberFormat="1" applyFont="1" applyFill="1" applyBorder="1" applyAlignment="1" applyProtection="1">
      <alignment horizontal="center" vertical="top"/>
    </xf>
    <xf numFmtId="49" fontId="47" fillId="5" borderId="9" xfId="0" applyNumberFormat="1" applyFont="1" applyFill="1" applyBorder="1" applyAlignment="1" applyProtection="1">
      <alignment vertical="top" wrapText="1"/>
    </xf>
    <xf numFmtId="49" fontId="43" fillId="8" borderId="9" xfId="0" applyNumberFormat="1" applyFont="1" applyFill="1" applyBorder="1" applyAlignment="1" applyProtection="1">
      <alignment vertical="top" wrapText="1"/>
    </xf>
    <xf numFmtId="0" fontId="35" fillId="0" borderId="9" xfId="0" applyNumberFormat="1" applyFont="1" applyFill="1" applyBorder="1" applyAlignment="1" applyProtection="1"/>
    <xf numFmtId="49" fontId="58" fillId="0" borderId="9" xfId="0" applyNumberFormat="1" applyFont="1" applyFill="1" applyBorder="1" applyAlignment="1" applyProtection="1">
      <alignment vertical="top" wrapText="1"/>
    </xf>
    <xf numFmtId="2" fontId="1" fillId="0" borderId="9" xfId="0" applyNumberFormat="1" applyFont="1" applyFill="1" applyBorder="1" applyAlignment="1" applyProtection="1">
      <alignment horizontal="center" vertical="top"/>
    </xf>
    <xf numFmtId="165" fontId="1" fillId="0" borderId="9" xfId="0" applyNumberFormat="1" applyFont="1" applyFill="1" applyBorder="1" applyAlignment="1" applyProtection="1">
      <alignment horizontal="center" vertical="top"/>
    </xf>
    <xf numFmtId="49" fontId="2" fillId="0" borderId="9" xfId="0" applyNumberFormat="1" applyFont="1" applyFill="1" applyBorder="1" applyAlignment="1" applyProtection="1">
      <alignment horizontal="right" vertical="top"/>
    </xf>
    <xf numFmtId="170" fontId="1" fillId="0" borderId="9" xfId="0" applyNumberFormat="1" applyFont="1" applyFill="1" applyBorder="1" applyAlignment="1" applyProtection="1">
      <alignment horizontal="center" vertical="top"/>
    </xf>
    <xf numFmtId="164" fontId="1" fillId="0" borderId="9" xfId="0" applyNumberFormat="1" applyFont="1" applyFill="1" applyBorder="1" applyAlignment="1" applyProtection="1">
      <alignment horizontal="center" vertical="top"/>
    </xf>
    <xf numFmtId="173" fontId="1" fillId="0" borderId="9" xfId="0" applyNumberFormat="1" applyFont="1" applyFill="1" applyBorder="1" applyAlignment="1" applyProtection="1">
      <alignment horizontal="center" vertical="top"/>
    </xf>
    <xf numFmtId="1" fontId="1" fillId="0" borderId="9" xfId="0" applyNumberFormat="1" applyFont="1" applyFill="1" applyBorder="1" applyAlignment="1" applyProtection="1">
      <alignment horizontal="center" vertical="top"/>
    </xf>
    <xf numFmtId="49" fontId="1" fillId="5" borderId="9" xfId="0" applyNumberFormat="1" applyFont="1" applyFill="1" applyBorder="1" applyAlignment="1" applyProtection="1">
      <alignment horizontal="center" vertical="top"/>
    </xf>
    <xf numFmtId="49" fontId="1" fillId="5" borderId="9" xfId="0" applyNumberFormat="1" applyFont="1" applyFill="1" applyBorder="1" applyAlignment="1" applyProtection="1">
      <alignment horizontal="left" vertical="top" wrapText="1"/>
    </xf>
    <xf numFmtId="49" fontId="26" fillId="0" borderId="9" xfId="0" applyNumberFormat="1" applyFont="1" applyFill="1" applyBorder="1" applyAlignment="1" applyProtection="1">
      <alignment horizontal="right" vertical="top"/>
    </xf>
    <xf numFmtId="43" fontId="32" fillId="0" borderId="0" xfId="1" applyFont="1"/>
    <xf numFmtId="43" fontId="31" fillId="0" borderId="0" xfId="11" applyNumberFormat="1" applyFont="1"/>
    <xf numFmtId="0" fontId="12" fillId="0" borderId="0" xfId="3" applyNumberFormat="1" applyFont="1" applyFill="1" applyBorder="1" applyAlignment="1" applyProtection="1">
      <alignment horizontal="right" vertical="top" wrapText="1"/>
    </xf>
    <xf numFmtId="165" fontId="38" fillId="0" borderId="0" xfId="10" applyNumberFormat="1" applyFont="1" applyAlignment="1">
      <alignment horizontal="center" vertical="center"/>
    </xf>
    <xf numFmtId="0" fontId="30" fillId="0" borderId="0" xfId="11" applyNumberFormat="1" applyFont="1" applyFill="1" applyBorder="1" applyAlignment="1" applyProtection="1"/>
    <xf numFmtId="0" fontId="31" fillId="0" borderId="0" xfId="11" applyFont="1"/>
    <xf numFmtId="0" fontId="31" fillId="0" borderId="0" xfId="11" applyFont="1" applyBorder="1"/>
    <xf numFmtId="0" fontId="31" fillId="0" borderId="0" xfId="10" applyFont="1"/>
    <xf numFmtId="175" fontId="31" fillId="0" borderId="0" xfId="11" applyNumberFormat="1" applyFont="1"/>
    <xf numFmtId="4" fontId="86" fillId="0" borderId="0" xfId="13" applyNumberFormat="1" applyFont="1"/>
    <xf numFmtId="0" fontId="86" fillId="0" borderId="0" xfId="13" applyFont="1"/>
    <xf numFmtId="0" fontId="33" fillId="0" borderId="9" xfId="0" applyFont="1" applyFill="1" applyBorder="1" applyAlignment="1">
      <alignment horizontal="left" vertical="center" wrapText="1"/>
    </xf>
    <xf numFmtId="4" fontId="33" fillId="0" borderId="9" xfId="0" applyNumberFormat="1" applyFont="1" applyFill="1" applyBorder="1" applyAlignment="1">
      <alignment vertical="center" wrapText="1"/>
    </xf>
    <xf numFmtId="165" fontId="33" fillId="0" borderId="9" xfId="4" applyNumberFormat="1" applyFont="1" applyFill="1" applyBorder="1" applyAlignment="1">
      <alignment horizontal="center" vertical="center"/>
    </xf>
    <xf numFmtId="165" fontId="33" fillId="0" borderId="9" xfId="4" applyNumberFormat="1" applyFont="1" applyFill="1" applyBorder="1" applyAlignment="1">
      <alignment horizontal="right" vertical="center"/>
    </xf>
    <xf numFmtId="4" fontId="11" fillId="2" borderId="9" xfId="13" applyNumberFormat="1" applyFont="1" applyFill="1" applyBorder="1" applyAlignment="1">
      <alignment horizontal="center" vertical="center"/>
    </xf>
    <xf numFmtId="4" fontId="11" fillId="4" borderId="9" xfId="13" applyNumberFormat="1" applyFont="1" applyFill="1" applyBorder="1" applyAlignment="1">
      <alignment horizontal="center" vertical="center"/>
    </xf>
    <xf numFmtId="4" fontId="12" fillId="2" borderId="9" xfId="13" applyNumberFormat="1" applyFont="1" applyFill="1" applyBorder="1" applyAlignment="1">
      <alignment horizontal="center" vertical="center"/>
    </xf>
    <xf numFmtId="176" fontId="1" fillId="0" borderId="9" xfId="11" applyNumberFormat="1" applyFont="1" applyFill="1" applyBorder="1" applyAlignment="1" applyProtection="1">
      <alignment horizontal="right" vertical="top"/>
    </xf>
    <xf numFmtId="176" fontId="23" fillId="0" borderId="9" xfId="11" applyNumberFormat="1" applyFont="1" applyFill="1" applyBorder="1" applyAlignment="1" applyProtection="1">
      <alignment horizontal="right" vertical="top"/>
    </xf>
    <xf numFmtId="176" fontId="13" fillId="0" borderId="9" xfId="11" applyNumberFormat="1" applyBorder="1"/>
    <xf numFmtId="176" fontId="43" fillId="8" borderId="9" xfId="11" applyNumberFormat="1" applyFont="1" applyFill="1" applyBorder="1" applyAlignment="1" applyProtection="1">
      <alignment horizontal="right" vertical="top"/>
    </xf>
    <xf numFmtId="176" fontId="47" fillId="5" borderId="9" xfId="11" applyNumberFormat="1" applyFont="1" applyFill="1" applyBorder="1" applyAlignment="1" applyProtection="1">
      <alignment horizontal="right" vertical="top"/>
    </xf>
    <xf numFmtId="176" fontId="55" fillId="5" borderId="9" xfId="11" applyNumberFormat="1" applyFont="1" applyFill="1" applyBorder="1" applyAlignment="1" applyProtection="1">
      <alignment horizontal="right" vertical="top"/>
    </xf>
    <xf numFmtId="176" fontId="84" fillId="7" borderId="9" xfId="11" applyNumberFormat="1" applyFont="1" applyFill="1" applyBorder="1" applyAlignment="1" applyProtection="1">
      <alignment horizontal="right" vertical="top"/>
    </xf>
    <xf numFmtId="4" fontId="48" fillId="0" borderId="0" xfId="11" applyNumberFormat="1" applyFont="1"/>
    <xf numFmtId="4" fontId="64" fillId="0" borderId="0" xfId="2" applyNumberFormat="1" applyFont="1" applyAlignment="1">
      <alignment horizontal="left"/>
    </xf>
    <xf numFmtId="4" fontId="61" fillId="0" borderId="0" xfId="2" applyNumberFormat="1" applyFont="1" applyBorder="1" applyAlignment="1">
      <alignment horizontal="right" vertical="center" wrapText="1"/>
    </xf>
    <xf numFmtId="4" fontId="64" fillId="0" borderId="0" xfId="2" applyNumberFormat="1" applyFont="1" applyAlignment="1">
      <alignment horizontal="left" vertical="center"/>
    </xf>
    <xf numFmtId="0" fontId="87" fillId="0" borderId="0" xfId="0" applyNumberFormat="1" applyFont="1" applyFill="1" applyBorder="1" applyAlignment="1" applyProtection="1">
      <alignment horizontal="right"/>
    </xf>
    <xf numFmtId="0" fontId="87" fillId="0" borderId="0" xfId="0" applyNumberFormat="1" applyFont="1" applyFill="1" applyBorder="1" applyAlignment="1" applyProtection="1"/>
    <xf numFmtId="0" fontId="87" fillId="0" borderId="0" xfId="0" applyNumberFormat="1" applyFont="1" applyFill="1" applyBorder="1" applyAlignment="1" applyProtection="1">
      <alignment wrapText="1"/>
    </xf>
    <xf numFmtId="0" fontId="87" fillId="0" borderId="0" xfId="0" applyNumberFormat="1" applyFont="1" applyFill="1" applyBorder="1" applyAlignment="1" applyProtection="1">
      <alignment horizontal="center"/>
    </xf>
    <xf numFmtId="0" fontId="89" fillId="0" borderId="0" xfId="0" applyNumberFormat="1" applyFont="1" applyFill="1" applyBorder="1" applyAlignment="1" applyProtection="1"/>
    <xf numFmtId="0" fontId="90" fillId="0" borderId="0" xfId="0" applyNumberFormat="1" applyFont="1" applyFill="1" applyBorder="1" applyAlignment="1" applyProtection="1">
      <alignment horizontal="center"/>
    </xf>
    <xf numFmtId="0" fontId="88" fillId="0" borderId="0" xfId="0" applyNumberFormat="1" applyFont="1" applyFill="1" applyBorder="1" applyAlignment="1" applyProtection="1">
      <alignment vertical="top"/>
    </xf>
    <xf numFmtId="0" fontId="88" fillId="0" borderId="0" xfId="0" applyNumberFormat="1" applyFont="1" applyFill="1" applyBorder="1" applyAlignment="1" applyProtection="1">
      <alignment horizontal="center"/>
    </xf>
    <xf numFmtId="0" fontId="88" fillId="0" borderId="0" xfId="0" applyNumberFormat="1" applyFont="1" applyFill="1" applyBorder="1" applyAlignment="1" applyProtection="1"/>
    <xf numFmtId="0" fontId="89" fillId="0" borderId="0" xfId="0" applyNumberFormat="1" applyFont="1" applyFill="1" applyBorder="1" applyAlignment="1" applyProtection="1">
      <alignment horizontal="left"/>
    </xf>
    <xf numFmtId="0" fontId="92" fillId="0" borderId="9" xfId="0" applyNumberFormat="1" applyFont="1" applyFill="1" applyBorder="1" applyAlignment="1" applyProtection="1">
      <alignment horizontal="center" vertical="top" wrapText="1"/>
    </xf>
    <xf numFmtId="0" fontId="93" fillId="0" borderId="0" xfId="0" applyNumberFormat="1" applyFont="1" applyFill="1" applyBorder="1" applyAlignment="1" applyProtection="1">
      <alignment wrapText="1"/>
    </xf>
    <xf numFmtId="1" fontId="92" fillId="0" borderId="9" xfId="0" applyNumberFormat="1" applyFont="1" applyFill="1" applyBorder="1" applyAlignment="1" applyProtection="1">
      <alignment horizontal="center" vertical="top" wrapText="1"/>
    </xf>
    <xf numFmtId="0" fontId="92" fillId="0" borderId="9" xfId="0" applyNumberFormat="1" applyFont="1" applyFill="1" applyBorder="1" applyAlignment="1" applyProtection="1">
      <alignment horizontal="left" vertical="top" wrapText="1"/>
    </xf>
    <xf numFmtId="4" fontId="92" fillId="0" borderId="9" xfId="0" applyNumberFormat="1" applyFont="1" applyFill="1" applyBorder="1" applyAlignment="1" applyProtection="1">
      <alignment horizontal="right" vertical="top" wrapText="1"/>
    </xf>
    <xf numFmtId="0" fontId="94" fillId="0" borderId="9" xfId="0" applyNumberFormat="1" applyFont="1" applyFill="1" applyBorder="1" applyAlignment="1" applyProtection="1"/>
    <xf numFmtId="4" fontId="94" fillId="0" borderId="9" xfId="0" applyNumberFormat="1" applyFont="1" applyFill="1" applyBorder="1" applyAlignment="1" applyProtection="1">
      <alignment horizontal="right" vertical="top" wrapText="1"/>
    </xf>
    <xf numFmtId="4" fontId="94" fillId="0" borderId="9" xfId="0" applyNumberFormat="1" applyFont="1" applyFill="1" applyBorder="1" applyAlignment="1" applyProtection="1">
      <alignment horizontal="right" vertical="top"/>
    </xf>
    <xf numFmtId="0" fontId="94" fillId="0" borderId="0" xfId="0" applyNumberFormat="1" applyFont="1" applyFill="1" applyBorder="1" applyAlignment="1" applyProtection="1">
      <alignment wrapText="1"/>
    </xf>
    <xf numFmtId="0" fontId="89" fillId="0" borderId="0" xfId="0" applyNumberFormat="1" applyFont="1" applyFill="1" applyBorder="1" applyAlignment="1" applyProtection="1">
      <alignment wrapText="1"/>
    </xf>
    <xf numFmtId="0" fontId="87" fillId="0" borderId="0" xfId="0" applyNumberFormat="1" applyFont="1" applyFill="1" applyBorder="1" applyAlignment="1" applyProtection="1">
      <alignment horizontal="left" vertical="top"/>
    </xf>
    <xf numFmtId="0" fontId="87" fillId="0" borderId="0" xfId="0" applyNumberFormat="1" applyFont="1" applyFill="1" applyBorder="1" applyAlignment="1" applyProtection="1">
      <alignment vertical="top"/>
    </xf>
    <xf numFmtId="0" fontId="92" fillId="0" borderId="0" xfId="0" applyNumberFormat="1" applyFont="1" applyFill="1" applyBorder="1" applyAlignment="1" applyProtection="1">
      <alignment vertical="top" wrapText="1"/>
    </xf>
    <xf numFmtId="0" fontId="87" fillId="0" borderId="0" xfId="0" applyNumberFormat="1" applyFont="1" applyFill="1" applyBorder="1" applyAlignment="1" applyProtection="1">
      <alignment vertical="top" wrapText="1"/>
    </xf>
    <xf numFmtId="0" fontId="92" fillId="0" borderId="0" xfId="0" applyNumberFormat="1" applyFont="1" applyFill="1" applyBorder="1" applyAlignment="1" applyProtection="1">
      <alignment vertical="top"/>
    </xf>
    <xf numFmtId="0" fontId="87" fillId="0" borderId="0" xfId="0" applyNumberFormat="1" applyFont="1" applyFill="1" applyBorder="1" applyAlignment="1" applyProtection="1">
      <alignment horizontal="center" vertical="top"/>
    </xf>
    <xf numFmtId="0" fontId="92" fillId="0" borderId="0" xfId="0" applyNumberFormat="1" applyFont="1" applyFill="1" applyBorder="1" applyAlignment="1" applyProtection="1">
      <alignment horizontal="center" vertical="top" wrapText="1"/>
    </xf>
    <xf numFmtId="0" fontId="92" fillId="0" borderId="0" xfId="0" applyNumberFormat="1" applyFont="1" applyFill="1" applyBorder="1" applyAlignment="1" applyProtection="1">
      <alignment horizontal="center" vertical="top"/>
    </xf>
    <xf numFmtId="0" fontId="87" fillId="0" borderId="1" xfId="0" applyNumberFormat="1" applyFont="1" applyFill="1" applyBorder="1" applyAlignment="1" applyProtection="1">
      <alignment horizontal="left" vertical="top"/>
    </xf>
    <xf numFmtId="0" fontId="92" fillId="0" borderId="0" xfId="0" applyNumberFormat="1" applyFont="1" applyFill="1" applyBorder="1" applyAlignment="1" applyProtection="1"/>
    <xf numFmtId="0" fontId="92" fillId="0" borderId="0" xfId="0" applyNumberFormat="1" applyFont="1" applyFill="1" applyBorder="1" applyAlignment="1" applyProtection="1">
      <alignment wrapText="1"/>
    </xf>
    <xf numFmtId="0" fontId="11" fillId="4" borderId="6" xfId="13" applyFont="1" applyFill="1" applyBorder="1" applyAlignment="1">
      <alignment horizontal="left" vertical="top" wrapText="1"/>
    </xf>
    <xf numFmtId="0" fontId="11" fillId="2" borderId="6" xfId="13" applyFont="1" applyFill="1" applyBorder="1" applyAlignment="1">
      <alignment horizontal="left" vertical="top" wrapText="1"/>
    </xf>
    <xf numFmtId="0" fontId="12" fillId="7" borderId="6" xfId="13" applyFont="1" applyFill="1" applyBorder="1" applyAlignment="1">
      <alignment horizontal="left" vertical="top" wrapText="1"/>
    </xf>
    <xf numFmtId="165" fontId="9" fillId="0" borderId="0" xfId="11" applyNumberFormat="1" applyFont="1" applyFill="1" applyBorder="1" applyAlignment="1" applyProtection="1">
      <alignment horizontal="center" vertical="top" wrapText="1"/>
    </xf>
    <xf numFmtId="0" fontId="13" fillId="0" borderId="0" xfId="11" applyAlignment="1">
      <alignment horizontal="right"/>
    </xf>
    <xf numFmtId="0" fontId="13" fillId="0" borderId="0" xfId="11" applyBorder="1" applyAlignment="1">
      <alignment horizontal="right"/>
    </xf>
    <xf numFmtId="4" fontId="13" fillId="0" borderId="0" xfId="11" applyNumberFormat="1" applyAlignment="1">
      <alignment horizontal="left"/>
    </xf>
    <xf numFmtId="171" fontId="2" fillId="0" borderId="9" xfId="11" applyNumberFormat="1" applyFont="1" applyFill="1" applyBorder="1" applyAlignment="1" applyProtection="1">
      <alignment horizontal="right" vertical="top"/>
    </xf>
    <xf numFmtId="0" fontId="34" fillId="0" borderId="0" xfId="11" applyNumberFormat="1" applyFont="1" applyFill="1" applyBorder="1" applyAlignment="1" applyProtection="1"/>
    <xf numFmtId="0" fontId="14" fillId="0" borderId="0" xfId="11" applyFont="1" applyBorder="1"/>
    <xf numFmtId="0" fontId="8" fillId="0" borderId="9" xfId="12" applyFont="1" applyBorder="1" applyAlignment="1">
      <alignment horizontal="center" vertical="center" wrapText="1"/>
    </xf>
    <xf numFmtId="49" fontId="46" fillId="7" borderId="9" xfId="11" applyNumberFormat="1" applyFont="1" applyFill="1" applyBorder="1" applyAlignment="1" applyProtection="1">
      <alignment vertical="top" wrapText="1"/>
    </xf>
    <xf numFmtId="4" fontId="95" fillId="7" borderId="9" xfId="11" applyNumberFormat="1" applyFont="1" applyFill="1" applyBorder="1" applyAlignment="1" applyProtection="1">
      <alignment horizontal="right" vertical="top"/>
    </xf>
    <xf numFmtId="0" fontId="14" fillId="7" borderId="9" xfId="11" applyFont="1" applyFill="1" applyBorder="1"/>
    <xf numFmtId="4" fontId="44" fillId="8" borderId="9" xfId="11" applyNumberFormat="1" applyFont="1" applyFill="1" applyBorder="1" applyAlignment="1" applyProtection="1">
      <alignment horizontal="right" vertical="top"/>
    </xf>
    <xf numFmtId="4" fontId="46" fillId="8" borderId="9" xfId="11" applyNumberFormat="1" applyFont="1" applyFill="1" applyBorder="1" applyAlignment="1" applyProtection="1">
      <alignment horizontal="right" vertical="top"/>
    </xf>
    <xf numFmtId="0" fontId="14" fillId="8" borderId="9" xfId="11" applyFont="1" applyFill="1" applyBorder="1"/>
    <xf numFmtId="0" fontId="14" fillId="0" borderId="9" xfId="11" applyFont="1" applyBorder="1"/>
    <xf numFmtId="4" fontId="2" fillId="0" borderId="9" xfId="11" applyNumberFormat="1" applyFont="1" applyFill="1" applyBorder="1" applyAlignment="1" applyProtection="1">
      <alignment horizontal="right" vertical="top"/>
    </xf>
    <xf numFmtId="0" fontId="96" fillId="7" borderId="9" xfId="11" applyFont="1" applyFill="1" applyBorder="1"/>
    <xf numFmtId="49" fontId="97" fillId="5" borderId="9" xfId="11" applyNumberFormat="1" applyFont="1" applyFill="1" applyBorder="1" applyAlignment="1" applyProtection="1">
      <alignment vertical="top" wrapText="1"/>
    </xf>
    <xf numFmtId="4" fontId="97" fillId="5" borderId="9" xfId="11" applyNumberFormat="1" applyFont="1" applyFill="1" applyBorder="1" applyAlignment="1" applyProtection="1">
      <alignment horizontal="right" vertical="top"/>
    </xf>
    <xf numFmtId="0" fontId="98" fillId="5" borderId="9" xfId="11" applyFont="1" applyFill="1" applyBorder="1"/>
    <xf numFmtId="49" fontId="46" fillId="8" borderId="9" xfId="11" applyNumberFormat="1" applyFont="1" applyFill="1" applyBorder="1" applyAlignment="1" applyProtection="1">
      <alignment vertical="top" wrapText="1"/>
    </xf>
    <xf numFmtId="49" fontId="55" fillId="5" borderId="9" xfId="11" applyNumberFormat="1" applyFont="1" applyFill="1" applyBorder="1" applyAlignment="1" applyProtection="1">
      <alignment vertical="top" wrapText="1"/>
    </xf>
    <xf numFmtId="2" fontId="98" fillId="5" borderId="9" xfId="11" applyNumberFormat="1" applyFont="1" applyFill="1" applyBorder="1"/>
    <xf numFmtId="0" fontId="34" fillId="0" borderId="9" xfId="11" applyNumberFormat="1" applyFont="1" applyFill="1" applyBorder="1" applyAlignment="1" applyProtection="1"/>
    <xf numFmtId="0" fontId="82" fillId="0" borderId="6" xfId="10" applyNumberFormat="1" applyFont="1" applyFill="1" applyBorder="1" applyAlignment="1" applyProtection="1"/>
    <xf numFmtId="49" fontId="58" fillId="0" borderId="0" xfId="11" applyNumberFormat="1" applyFont="1" applyFill="1" applyBorder="1" applyAlignment="1" applyProtection="1">
      <alignment horizontal="left" vertical="top" wrapText="1"/>
    </xf>
    <xf numFmtId="0" fontId="12" fillId="0" borderId="0" xfId="3" applyNumberFormat="1" applyFont="1" applyFill="1" applyBorder="1" applyAlignment="1" applyProtection="1">
      <alignment horizontal="right" vertical="top" wrapText="1"/>
    </xf>
    <xf numFmtId="0" fontId="9" fillId="0" borderId="0" xfId="3" applyNumberFormat="1" applyFont="1" applyFill="1" applyBorder="1" applyAlignment="1" applyProtection="1">
      <alignment horizontal="right" vertical="top" wrapText="1"/>
    </xf>
    <xf numFmtId="0" fontId="9" fillId="0" borderId="0" xfId="5" applyNumberFormat="1" applyFont="1" applyFill="1" applyBorder="1" applyAlignment="1" applyProtection="1">
      <alignment horizontal="center" vertical="top" wrapText="1"/>
    </xf>
    <xf numFmtId="0" fontId="18" fillId="0" borderId="0" xfId="2" applyFont="1" applyAlignment="1">
      <alignment horizontal="left" vertical="top" wrapText="1"/>
    </xf>
    <xf numFmtId="0" fontId="15" fillId="0" borderId="0" xfId="2" applyFont="1" applyAlignment="1">
      <alignment horizontal="center"/>
    </xf>
    <xf numFmtId="0" fontId="18" fillId="0" borderId="0" xfId="2" applyFont="1" applyAlignment="1">
      <alignment horizontal="center" vertical="center" wrapText="1"/>
    </xf>
    <xf numFmtId="0" fontId="15" fillId="2" borderId="0" xfId="2" applyFont="1" applyFill="1" applyAlignment="1">
      <alignment horizontal="left" vertical="top" wrapText="1"/>
    </xf>
    <xf numFmtId="0" fontId="15" fillId="0" borderId="0" xfId="2" applyFont="1" applyAlignment="1">
      <alignment horizontal="left" vertical="top" wrapText="1"/>
    </xf>
    <xf numFmtId="0" fontId="28" fillId="0" borderId="0" xfId="3" applyNumberFormat="1" applyFont="1" applyFill="1" applyBorder="1" applyAlignment="1" applyProtection="1">
      <alignment horizontal="right" vertical="center"/>
    </xf>
    <xf numFmtId="0" fontId="9" fillId="0" borderId="0" xfId="6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12" fillId="0" borderId="0" xfId="3" applyFont="1" applyFill="1" applyAlignment="1">
      <alignment horizontal="left" vertical="center"/>
    </xf>
    <xf numFmtId="0" fontId="12" fillId="0" borderId="0" xfId="3" applyFont="1" applyFill="1" applyAlignment="1">
      <alignment horizontal="right" vertical="top" wrapText="1"/>
    </xf>
    <xf numFmtId="0" fontId="2" fillId="0" borderId="1" xfId="11" applyNumberFormat="1" applyFont="1" applyFill="1" applyBorder="1" applyAlignment="1" applyProtection="1">
      <alignment horizontal="left" vertical="top" wrapText="1"/>
    </xf>
    <xf numFmtId="0" fontId="2" fillId="0" borderId="1" xfId="11" applyNumberFormat="1" applyFont="1" applyFill="1" applyBorder="1" applyAlignment="1" applyProtection="1">
      <alignment horizontal="right" vertical="top" wrapText="1"/>
    </xf>
    <xf numFmtId="0" fontId="3" fillId="0" borderId="2" xfId="11" applyNumberFormat="1" applyFont="1" applyFill="1" applyBorder="1" applyAlignment="1" applyProtection="1">
      <alignment horizontal="center" vertical="top"/>
    </xf>
    <xf numFmtId="49" fontId="2" fillId="0" borderId="0" xfId="11" applyNumberFormat="1" applyFont="1" applyFill="1" applyBorder="1" applyAlignment="1" applyProtection="1">
      <alignment horizontal="left" vertical="top" wrapText="1"/>
    </xf>
    <xf numFmtId="0" fontId="4" fillId="0" borderId="4" xfId="11" applyNumberFormat="1" applyFont="1" applyFill="1" applyBorder="1" applyAlignment="1" applyProtection="1">
      <alignment horizontal="right" vertical="top" wrapText="1"/>
    </xf>
    <xf numFmtId="0" fontId="4" fillId="0" borderId="6" xfId="11" applyNumberFormat="1" applyFont="1" applyFill="1" applyBorder="1" applyAlignment="1" applyProtection="1">
      <alignment horizontal="right" vertical="top" wrapText="1"/>
    </xf>
    <xf numFmtId="0" fontId="6" fillId="0" borderId="4" xfId="11" applyNumberFormat="1" applyFont="1" applyFill="1" applyBorder="1" applyAlignment="1" applyProtection="1">
      <alignment horizontal="left" vertical="center" wrapText="1"/>
    </xf>
    <xf numFmtId="0" fontId="6" fillId="0" borderId="5" xfId="11" applyNumberFormat="1" applyFont="1" applyFill="1" applyBorder="1" applyAlignment="1" applyProtection="1">
      <alignment horizontal="left" vertical="center" wrapText="1"/>
    </xf>
    <xf numFmtId="0" fontId="6" fillId="0" borderId="6" xfId="11" applyNumberFormat="1" applyFont="1" applyFill="1" applyBorder="1" applyAlignment="1" applyProtection="1">
      <alignment horizontal="left" vertical="center" wrapText="1"/>
    </xf>
    <xf numFmtId="0" fontId="7" fillId="0" borderId="4" xfId="11" applyNumberFormat="1" applyFont="1" applyFill="1" applyBorder="1" applyAlignment="1" applyProtection="1">
      <alignment horizontal="right" vertical="top" wrapText="1"/>
    </xf>
    <xf numFmtId="0" fontId="7" fillId="0" borderId="6" xfId="11" applyNumberFormat="1" applyFont="1" applyFill="1" applyBorder="1" applyAlignment="1" applyProtection="1">
      <alignment horizontal="right" vertical="top" wrapText="1"/>
    </xf>
    <xf numFmtId="0" fontId="1" fillId="0" borderId="1" xfId="11" applyNumberFormat="1" applyFont="1" applyFill="1" applyBorder="1" applyAlignment="1" applyProtection="1">
      <alignment horizontal="left" vertical="top" wrapText="1"/>
    </xf>
    <xf numFmtId="0" fontId="1" fillId="0" borderId="3" xfId="11" applyNumberFormat="1" applyFont="1" applyFill="1" applyBorder="1" applyAlignment="1" applyProtection="1">
      <alignment horizontal="center" vertical="center" wrapText="1"/>
    </xf>
    <xf numFmtId="0" fontId="1" fillId="0" borderId="8" xfId="11" applyNumberFormat="1" applyFont="1" applyFill="1" applyBorder="1" applyAlignment="1" applyProtection="1">
      <alignment horizontal="center" vertical="center" wrapText="1"/>
    </xf>
    <xf numFmtId="0" fontId="2" fillId="0" borderId="0" xfId="16" applyNumberFormat="1" applyFont="1" applyFill="1" applyBorder="1" applyAlignment="1" applyProtection="1">
      <alignment wrapText="1"/>
    </xf>
    <xf numFmtId="0" fontId="1" fillId="0" borderId="7" xfId="11" applyNumberFormat="1" applyFont="1" applyFill="1" applyBorder="1" applyAlignment="1" applyProtection="1">
      <alignment horizontal="center" vertical="center" wrapText="1"/>
    </xf>
    <xf numFmtId="0" fontId="1" fillId="0" borderId="4" xfId="11" applyNumberFormat="1" applyFont="1" applyFill="1" applyBorder="1" applyAlignment="1" applyProtection="1">
      <alignment horizontal="center" vertical="center" wrapText="1"/>
    </xf>
    <xf numFmtId="0" fontId="1" fillId="0" borderId="5" xfId="11" applyNumberFormat="1" applyFont="1" applyFill="1" applyBorder="1" applyAlignment="1" applyProtection="1">
      <alignment horizontal="center" vertical="center" wrapText="1"/>
    </xf>
    <xf numFmtId="0" fontId="1" fillId="0" borderId="6" xfId="11" applyNumberFormat="1" applyFont="1" applyFill="1" applyBorder="1" applyAlignment="1" applyProtection="1">
      <alignment horizontal="center" vertical="center" wrapText="1"/>
    </xf>
    <xf numFmtId="0" fontId="2" fillId="0" borderId="0" xfId="16" applyNumberFormat="1" applyFont="1" applyFill="1" applyBorder="1" applyAlignment="1" applyProtection="1">
      <alignment horizontal="center" wrapText="1"/>
    </xf>
    <xf numFmtId="0" fontId="2" fillId="0" borderId="1" xfId="11" applyNumberFormat="1" applyFont="1" applyFill="1" applyBorder="1" applyAlignment="1" applyProtection="1">
      <alignment horizontal="left" wrapText="1"/>
    </xf>
    <xf numFmtId="0" fontId="3" fillId="0" borderId="2" xfId="11" applyNumberFormat="1" applyFont="1" applyFill="1" applyBorder="1" applyAlignment="1" applyProtection="1">
      <alignment horizontal="center"/>
    </xf>
    <xf numFmtId="0" fontId="2" fillId="0" borderId="0" xfId="11" applyNumberFormat="1" applyFont="1" applyFill="1" applyBorder="1" applyAlignment="1" applyProtection="1">
      <alignment horizontal="center"/>
    </xf>
    <xf numFmtId="0" fontId="8" fillId="0" borderId="0" xfId="11" applyNumberFormat="1" applyFont="1" applyFill="1" applyBorder="1" applyAlignment="1" applyProtection="1">
      <alignment horizontal="center"/>
    </xf>
    <xf numFmtId="0" fontId="40" fillId="0" borderId="0" xfId="10" applyNumberFormat="1" applyFont="1" applyFill="1" applyBorder="1" applyAlignment="1" applyProtection="1">
      <alignment horizontal="center" vertical="top" wrapText="1"/>
    </xf>
    <xf numFmtId="0" fontId="6" fillId="0" borderId="9" xfId="11" applyNumberFormat="1" applyFont="1" applyFill="1" applyBorder="1" applyAlignment="1" applyProtection="1">
      <alignment horizontal="center" vertical="center" wrapText="1"/>
    </xf>
    <xf numFmtId="0" fontId="41" fillId="3" borderId="9" xfId="11" applyNumberFormat="1" applyFont="1" applyFill="1" applyBorder="1" applyAlignment="1" applyProtection="1">
      <alignment horizontal="center" vertical="center"/>
    </xf>
    <xf numFmtId="0" fontId="45" fillId="0" borderId="0" xfId="11" applyNumberFormat="1" applyFont="1" applyFill="1" applyBorder="1" applyAlignment="1" applyProtection="1">
      <alignment horizontal="center" vertical="top"/>
    </xf>
    <xf numFmtId="49" fontId="23" fillId="0" borderId="9" xfId="11" applyNumberFormat="1" applyFont="1" applyFill="1" applyBorder="1" applyAlignment="1" applyProtection="1">
      <alignment horizontal="left" vertical="top"/>
    </xf>
    <xf numFmtId="49" fontId="84" fillId="7" borderId="4" xfId="11" applyNumberFormat="1" applyFont="1" applyFill="1" applyBorder="1" applyAlignment="1" applyProtection="1">
      <alignment horizontal="left" vertical="top" wrapText="1"/>
    </xf>
    <xf numFmtId="49" fontId="84" fillId="7" borderId="5" xfId="11" applyNumberFormat="1" applyFont="1" applyFill="1" applyBorder="1" applyAlignment="1" applyProtection="1">
      <alignment horizontal="left" vertical="top" wrapText="1"/>
    </xf>
    <xf numFmtId="49" fontId="84" fillId="7" borderId="6" xfId="11" applyNumberFormat="1" applyFont="1" applyFill="1" applyBorder="1" applyAlignment="1" applyProtection="1">
      <alignment horizontal="left" vertical="top" wrapText="1"/>
    </xf>
    <xf numFmtId="49" fontId="47" fillId="5" borderId="4" xfId="11" applyNumberFormat="1" applyFont="1" applyFill="1" applyBorder="1" applyAlignment="1" applyProtection="1">
      <alignment horizontal="left" vertical="top" wrapText="1"/>
    </xf>
    <xf numFmtId="49" fontId="47" fillId="5" borderId="5" xfId="11" applyNumberFormat="1" applyFont="1" applyFill="1" applyBorder="1" applyAlignment="1" applyProtection="1">
      <alignment horizontal="left" vertical="top" wrapText="1"/>
    </xf>
    <xf numFmtId="49" fontId="47" fillId="5" borderId="6" xfId="11" applyNumberFormat="1" applyFont="1" applyFill="1" applyBorder="1" applyAlignment="1" applyProtection="1">
      <alignment horizontal="left" vertical="top" wrapText="1"/>
    </xf>
    <xf numFmtId="49" fontId="43" fillId="8" borderId="4" xfId="11" applyNumberFormat="1" applyFont="1" applyFill="1" applyBorder="1" applyAlignment="1" applyProtection="1">
      <alignment horizontal="left" vertical="top" wrapText="1"/>
    </xf>
    <xf numFmtId="49" fontId="43" fillId="8" borderId="5" xfId="11" applyNumberFormat="1" applyFont="1" applyFill="1" applyBorder="1" applyAlignment="1" applyProtection="1">
      <alignment horizontal="left" vertical="top" wrapText="1"/>
    </xf>
    <xf numFmtId="49" fontId="43" fillId="8" borderId="6" xfId="11" applyNumberFormat="1" applyFont="1" applyFill="1" applyBorder="1" applyAlignment="1" applyProtection="1">
      <alignment horizontal="left" vertical="top" wrapText="1"/>
    </xf>
    <xf numFmtId="49" fontId="58" fillId="0" borderId="4" xfId="11" applyNumberFormat="1" applyFont="1" applyFill="1" applyBorder="1" applyAlignment="1" applyProtection="1">
      <alignment horizontal="left" vertical="top" wrapText="1"/>
    </xf>
    <xf numFmtId="49" fontId="58" fillId="0" borderId="5" xfId="11" applyNumberFormat="1" applyFont="1" applyFill="1" applyBorder="1" applyAlignment="1" applyProtection="1">
      <alignment horizontal="left" vertical="top" wrapText="1"/>
    </xf>
    <xf numFmtId="49" fontId="58" fillId="0" borderId="6" xfId="11" applyNumberFormat="1" applyFont="1" applyFill="1" applyBorder="1" applyAlignment="1" applyProtection="1">
      <alignment horizontal="left" vertical="top" wrapText="1"/>
    </xf>
    <xf numFmtId="0" fontId="59" fillId="0" borderId="0" xfId="10" applyFont="1" applyAlignment="1">
      <alignment horizontal="center" wrapText="1"/>
    </xf>
    <xf numFmtId="0" fontId="42" fillId="0" borderId="0" xfId="10" applyFont="1" applyAlignment="1">
      <alignment horizontal="center" wrapText="1"/>
    </xf>
    <xf numFmtId="0" fontId="41" fillId="3" borderId="4" xfId="11" applyNumberFormat="1" applyFont="1" applyFill="1" applyBorder="1" applyAlignment="1" applyProtection="1">
      <alignment horizontal="center"/>
    </xf>
    <xf numFmtId="0" fontId="41" fillId="3" borderId="6" xfId="11" applyNumberFormat="1" applyFont="1" applyFill="1" applyBorder="1" applyAlignment="1" applyProtection="1">
      <alignment horizontal="center"/>
    </xf>
    <xf numFmtId="0" fontId="6" fillId="0" borderId="10" xfId="11" applyNumberFormat="1" applyFont="1" applyFill="1" applyBorder="1" applyAlignment="1" applyProtection="1">
      <alignment horizontal="center" vertical="center" wrapText="1"/>
    </xf>
    <xf numFmtId="0" fontId="6" fillId="0" borderId="2" xfId="11" applyNumberFormat="1" applyFont="1" applyFill="1" applyBorder="1" applyAlignment="1" applyProtection="1">
      <alignment horizontal="center" vertical="center" wrapText="1"/>
    </xf>
    <xf numFmtId="0" fontId="6" fillId="0" borderId="11" xfId="11" applyNumberFormat="1" applyFont="1" applyFill="1" applyBorder="1" applyAlignment="1" applyProtection="1">
      <alignment horizontal="center" vertical="center" wrapText="1"/>
    </xf>
    <xf numFmtId="0" fontId="6" fillId="0" borderId="12" xfId="11" applyNumberFormat="1" applyFont="1" applyFill="1" applyBorder="1" applyAlignment="1" applyProtection="1">
      <alignment horizontal="center" vertical="center" wrapText="1"/>
    </xf>
    <xf numFmtId="0" fontId="6" fillId="0" borderId="0" xfId="11" applyNumberFormat="1" applyFont="1" applyFill="1" applyBorder="1" applyAlignment="1" applyProtection="1">
      <alignment horizontal="center" vertical="center" wrapText="1"/>
    </xf>
    <xf numFmtId="0" fontId="6" fillId="0" borderId="13" xfId="11" applyNumberFormat="1" applyFont="1" applyFill="1" applyBorder="1" applyAlignment="1" applyProtection="1">
      <alignment horizontal="center" vertical="center" wrapText="1"/>
    </xf>
    <xf numFmtId="0" fontId="6" fillId="0" borderId="14" xfId="11" applyNumberFormat="1" applyFont="1" applyFill="1" applyBorder="1" applyAlignment="1" applyProtection="1">
      <alignment horizontal="center" vertical="center" wrapText="1"/>
    </xf>
    <xf numFmtId="0" fontId="6" fillId="0" borderId="1" xfId="11" applyNumberFormat="1" applyFont="1" applyFill="1" applyBorder="1" applyAlignment="1" applyProtection="1">
      <alignment horizontal="center" vertical="center" wrapText="1"/>
    </xf>
    <xf numFmtId="0" fontId="6" fillId="0" borderId="15" xfId="11" applyNumberFormat="1" applyFont="1" applyFill="1" applyBorder="1" applyAlignment="1" applyProtection="1">
      <alignment horizontal="center" vertical="center" wrapText="1"/>
    </xf>
    <xf numFmtId="0" fontId="6" fillId="0" borderId="4" xfId="11" applyNumberFormat="1" applyFont="1" applyFill="1" applyBorder="1" applyAlignment="1" applyProtection="1">
      <alignment horizontal="center"/>
    </xf>
    <xf numFmtId="0" fontId="6" fillId="0" borderId="6" xfId="11" applyNumberFormat="1" applyFont="1" applyFill="1" applyBorder="1" applyAlignment="1" applyProtection="1">
      <alignment horizontal="center"/>
    </xf>
    <xf numFmtId="0" fontId="6" fillId="2" borderId="9" xfId="11" applyFont="1" applyFill="1" applyBorder="1" applyAlignment="1">
      <alignment horizontal="center" vertical="center"/>
    </xf>
    <xf numFmtId="0" fontId="41" fillId="3" borderId="9" xfId="11" applyNumberFormat="1" applyFont="1" applyFill="1" applyBorder="1" applyAlignment="1" applyProtection="1">
      <alignment horizontal="center" vertical="center" wrapText="1"/>
    </xf>
    <xf numFmtId="0" fontId="8" fillId="2" borderId="9" xfId="11" applyFont="1" applyFill="1" applyBorder="1" applyAlignment="1">
      <alignment horizontal="center" vertical="center" wrapText="1"/>
    </xf>
    <xf numFmtId="0" fontId="8" fillId="2" borderId="9" xfId="11" applyFont="1" applyFill="1" applyBorder="1" applyAlignment="1">
      <alignment horizontal="center" vertical="center"/>
    </xf>
    <xf numFmtId="49" fontId="49" fillId="5" borderId="4" xfId="11" applyNumberFormat="1" applyFont="1" applyFill="1" applyBorder="1" applyAlignment="1" applyProtection="1">
      <alignment horizontal="left" vertical="top" wrapText="1"/>
    </xf>
    <xf numFmtId="49" fontId="49" fillId="5" borderId="5" xfId="11" applyNumberFormat="1" applyFont="1" applyFill="1" applyBorder="1" applyAlignment="1" applyProtection="1">
      <alignment horizontal="left" vertical="top" wrapText="1"/>
    </xf>
    <xf numFmtId="49" fontId="49" fillId="5" borderId="6" xfId="11" applyNumberFormat="1" applyFont="1" applyFill="1" applyBorder="1" applyAlignment="1" applyProtection="1">
      <alignment horizontal="left" vertical="top" wrapText="1"/>
    </xf>
    <xf numFmtId="0" fontId="12" fillId="2" borderId="4" xfId="14" applyFont="1" applyFill="1" applyBorder="1" applyAlignment="1">
      <alignment horizontal="left" vertical="center" wrapText="1"/>
    </xf>
    <xf numFmtId="0" fontId="12" fillId="2" borderId="5" xfId="14" applyFont="1" applyFill="1" applyBorder="1" applyAlignment="1">
      <alignment horizontal="left" vertical="center" wrapText="1"/>
    </xf>
    <xf numFmtId="0" fontId="12" fillId="2" borderId="6" xfId="14" applyFont="1" applyFill="1" applyBorder="1" applyAlignment="1">
      <alignment horizontal="left" vertical="center" wrapText="1"/>
    </xf>
    <xf numFmtId="0" fontId="11" fillId="2" borderId="4" xfId="13" applyFont="1" applyFill="1" applyBorder="1" applyAlignment="1">
      <alignment horizontal="left" vertical="top" wrapText="1"/>
    </xf>
    <xf numFmtId="0" fontId="42" fillId="0" borderId="5" xfId="10" applyFont="1" applyBorder="1" applyAlignment="1">
      <alignment vertical="top"/>
    </xf>
    <xf numFmtId="0" fontId="42" fillId="0" borderId="6" xfId="10" applyFont="1" applyBorder="1" applyAlignment="1">
      <alignment vertical="top"/>
    </xf>
    <xf numFmtId="0" fontId="11" fillId="4" borderId="4" xfId="13" applyFont="1" applyFill="1" applyBorder="1" applyAlignment="1">
      <alignment horizontal="left" vertical="top" wrapText="1"/>
    </xf>
    <xf numFmtId="0" fontId="11" fillId="4" borderId="5" xfId="13" applyFont="1" applyFill="1" applyBorder="1" applyAlignment="1">
      <alignment horizontal="left" vertical="top" wrapText="1"/>
    </xf>
    <xf numFmtId="0" fontId="11" fillId="4" borderId="6" xfId="13" applyFont="1" applyFill="1" applyBorder="1" applyAlignment="1">
      <alignment horizontal="left" vertical="top" wrapText="1"/>
    </xf>
    <xf numFmtId="0" fontId="11" fillId="2" borderId="5" xfId="13" applyFont="1" applyFill="1" applyBorder="1" applyAlignment="1">
      <alignment horizontal="left" vertical="top" wrapText="1"/>
    </xf>
    <xf numFmtId="0" fontId="11" fillId="2" borderId="6" xfId="13" applyFont="1" applyFill="1" applyBorder="1" applyAlignment="1">
      <alignment horizontal="left" vertical="top" wrapText="1"/>
    </xf>
    <xf numFmtId="0" fontId="12" fillId="6" borderId="4" xfId="13" applyFont="1" applyFill="1" applyBorder="1" applyAlignment="1">
      <alignment horizontal="left" vertical="top" wrapText="1"/>
    </xf>
    <xf numFmtId="0" fontId="42" fillId="0" borderId="5" xfId="10" applyFont="1" applyBorder="1" applyAlignment="1">
      <alignment horizontal="left" vertical="top" wrapText="1"/>
    </xf>
    <xf numFmtId="0" fontId="42" fillId="0" borderId="6" xfId="10" applyFont="1" applyBorder="1" applyAlignment="1">
      <alignment horizontal="left" vertical="top" wrapText="1"/>
    </xf>
    <xf numFmtId="0" fontId="42" fillId="0" borderId="5" xfId="10" applyFont="1" applyBorder="1" applyAlignment="1">
      <alignment horizontal="left" vertical="center" wrapText="1"/>
    </xf>
    <xf numFmtId="0" fontId="42" fillId="0" borderId="6" xfId="10" applyFont="1" applyBorder="1" applyAlignment="1">
      <alignment horizontal="left" vertical="center" wrapText="1"/>
    </xf>
    <xf numFmtId="0" fontId="12" fillId="7" borderId="4" xfId="13" applyFont="1" applyFill="1" applyBorder="1" applyAlignment="1">
      <alignment horizontal="left" vertical="top" wrapText="1"/>
    </xf>
    <xf numFmtId="0" fontId="12" fillId="7" borderId="5" xfId="13" applyFont="1" applyFill="1" applyBorder="1" applyAlignment="1">
      <alignment horizontal="left" vertical="top" wrapText="1"/>
    </xf>
    <xf numFmtId="0" fontId="12" fillId="7" borderId="6" xfId="13" applyFont="1" applyFill="1" applyBorder="1" applyAlignment="1">
      <alignment horizontal="left" vertical="top" wrapText="1"/>
    </xf>
    <xf numFmtId="49" fontId="23" fillId="0" borderId="9" xfId="0" applyNumberFormat="1" applyFont="1" applyFill="1" applyBorder="1" applyAlignment="1" applyProtection="1">
      <alignment horizontal="left" vertical="top"/>
    </xf>
    <xf numFmtId="49" fontId="43" fillId="8" borderId="4" xfId="0" applyNumberFormat="1" applyFont="1" applyFill="1" applyBorder="1" applyAlignment="1" applyProtection="1">
      <alignment horizontal="left" vertical="top" wrapText="1"/>
    </xf>
    <xf numFmtId="49" fontId="43" fillId="8" borderId="5" xfId="0" applyNumberFormat="1" applyFont="1" applyFill="1" applyBorder="1" applyAlignment="1" applyProtection="1">
      <alignment horizontal="left" vertical="top" wrapText="1"/>
    </xf>
    <xf numFmtId="49" fontId="43" fillId="8" borderId="6" xfId="0" applyNumberFormat="1" applyFont="1" applyFill="1" applyBorder="1" applyAlignment="1" applyProtection="1">
      <alignment horizontal="left" vertical="top" wrapText="1"/>
    </xf>
    <xf numFmtId="49" fontId="58" fillId="0" borderId="4" xfId="0" applyNumberFormat="1" applyFont="1" applyFill="1" applyBorder="1" applyAlignment="1" applyProtection="1">
      <alignment horizontal="left" vertical="top" wrapText="1"/>
    </xf>
    <xf numFmtId="49" fontId="58" fillId="0" borderId="5" xfId="0" applyNumberFormat="1" applyFont="1" applyFill="1" applyBorder="1" applyAlignment="1" applyProtection="1">
      <alignment horizontal="left" vertical="top" wrapText="1"/>
    </xf>
    <xf numFmtId="49" fontId="58" fillId="0" borderId="6" xfId="0" applyNumberFormat="1" applyFont="1" applyFill="1" applyBorder="1" applyAlignment="1" applyProtection="1">
      <alignment horizontal="left" vertical="top" wrapText="1"/>
    </xf>
    <xf numFmtId="49" fontId="84" fillId="7" borderId="4" xfId="0" applyNumberFormat="1" applyFont="1" applyFill="1" applyBorder="1" applyAlignment="1" applyProtection="1">
      <alignment horizontal="left" vertical="top" wrapText="1"/>
    </xf>
    <xf numFmtId="49" fontId="84" fillId="7" borderId="5" xfId="0" applyNumberFormat="1" applyFont="1" applyFill="1" applyBorder="1" applyAlignment="1" applyProtection="1">
      <alignment horizontal="left" vertical="top" wrapText="1"/>
    </xf>
    <xf numFmtId="49" fontId="84" fillId="7" borderId="6" xfId="0" applyNumberFormat="1" applyFont="1" applyFill="1" applyBorder="1" applyAlignment="1" applyProtection="1">
      <alignment horizontal="left" vertical="top" wrapText="1"/>
    </xf>
    <xf numFmtId="49" fontId="47" fillId="5" borderId="4" xfId="0" applyNumberFormat="1" applyFont="1" applyFill="1" applyBorder="1" applyAlignment="1" applyProtection="1">
      <alignment horizontal="left" vertical="top" wrapText="1"/>
    </xf>
    <xf numFmtId="49" fontId="47" fillId="5" borderId="5" xfId="0" applyNumberFormat="1" applyFont="1" applyFill="1" applyBorder="1" applyAlignment="1" applyProtection="1">
      <alignment horizontal="left" vertical="top" wrapText="1"/>
    </xf>
    <xf numFmtId="49" fontId="47" fillId="5" borderId="6" xfId="0" applyNumberFormat="1" applyFont="1" applyFill="1" applyBorder="1" applyAlignment="1" applyProtection="1">
      <alignment horizontal="left" vertical="top" wrapText="1"/>
    </xf>
    <xf numFmtId="0" fontId="8" fillId="0" borderId="3" xfId="10" applyNumberFormat="1" applyFont="1" applyFill="1" applyBorder="1" applyAlignment="1" applyProtection="1">
      <alignment horizontal="center" vertical="center" wrapText="1"/>
    </xf>
    <xf numFmtId="0" fontId="8" fillId="0" borderId="7" xfId="10" applyNumberFormat="1" applyFont="1" applyFill="1" applyBorder="1" applyAlignment="1" applyProtection="1">
      <alignment horizontal="center" vertical="center" wrapText="1"/>
    </xf>
    <xf numFmtId="0" fontId="8" fillId="0" borderId="8" xfId="10" applyNumberFormat="1" applyFont="1" applyFill="1" applyBorder="1" applyAlignment="1" applyProtection="1">
      <alignment horizontal="center" vertical="center" wrapText="1"/>
    </xf>
    <xf numFmtId="0" fontId="6" fillId="0" borderId="3" xfId="10" applyNumberFormat="1" applyFont="1" applyFill="1" applyBorder="1" applyAlignment="1" applyProtection="1">
      <alignment horizontal="center" vertical="center" wrapText="1"/>
    </xf>
    <xf numFmtId="0" fontId="6" fillId="0" borderId="7" xfId="10" applyNumberFormat="1" applyFont="1" applyFill="1" applyBorder="1" applyAlignment="1" applyProtection="1">
      <alignment horizontal="center" vertical="center" wrapText="1"/>
    </xf>
    <xf numFmtId="0" fontId="6" fillId="0" borderId="8" xfId="10" applyNumberFormat="1" applyFont="1" applyFill="1" applyBorder="1" applyAlignment="1" applyProtection="1">
      <alignment horizontal="center" vertical="center" wrapText="1"/>
    </xf>
    <xf numFmtId="0" fontId="6" fillId="0" borderId="10" xfId="10" applyNumberFormat="1" applyFont="1" applyFill="1" applyBorder="1" applyAlignment="1" applyProtection="1">
      <alignment horizontal="center" vertical="center" wrapText="1"/>
    </xf>
    <xf numFmtId="0" fontId="6" fillId="0" borderId="2" xfId="10" applyNumberFormat="1" applyFont="1" applyFill="1" applyBorder="1" applyAlignment="1" applyProtection="1">
      <alignment horizontal="center" vertical="center" wrapText="1"/>
    </xf>
    <xf numFmtId="0" fontId="6" fillId="0" borderId="11" xfId="10" applyNumberFormat="1" applyFont="1" applyFill="1" applyBorder="1" applyAlignment="1" applyProtection="1">
      <alignment horizontal="center" vertical="center" wrapText="1"/>
    </xf>
    <xf numFmtId="0" fontId="6" fillId="0" borderId="12" xfId="10" applyNumberFormat="1" applyFont="1" applyFill="1" applyBorder="1" applyAlignment="1" applyProtection="1">
      <alignment horizontal="center" vertical="center" wrapText="1"/>
    </xf>
    <xf numFmtId="0" fontId="6" fillId="0" borderId="0" xfId="10" applyNumberFormat="1" applyFont="1" applyFill="1" applyBorder="1" applyAlignment="1" applyProtection="1">
      <alignment horizontal="center" vertical="center" wrapText="1"/>
    </xf>
    <xf numFmtId="0" fontId="6" fillId="0" borderId="13" xfId="10" applyNumberFormat="1" applyFont="1" applyFill="1" applyBorder="1" applyAlignment="1" applyProtection="1">
      <alignment horizontal="center" vertical="center" wrapText="1"/>
    </xf>
    <xf numFmtId="0" fontId="6" fillId="0" borderId="14" xfId="10" applyNumberFormat="1" applyFont="1" applyFill="1" applyBorder="1" applyAlignment="1" applyProtection="1">
      <alignment horizontal="center" vertical="center" wrapText="1"/>
    </xf>
    <xf numFmtId="0" fontId="6" fillId="0" borderId="1" xfId="10" applyNumberFormat="1" applyFont="1" applyFill="1" applyBorder="1" applyAlignment="1" applyProtection="1">
      <alignment horizontal="center" vertical="center" wrapText="1"/>
    </xf>
    <xf numFmtId="0" fontId="6" fillId="0" borderId="15" xfId="10" applyNumberFormat="1" applyFont="1" applyFill="1" applyBorder="1" applyAlignment="1" applyProtection="1">
      <alignment horizontal="center" vertical="center" wrapText="1"/>
    </xf>
    <xf numFmtId="0" fontId="6" fillId="0" borderId="4" xfId="10" applyNumberFormat="1" applyFont="1" applyFill="1" applyBorder="1" applyAlignment="1" applyProtection="1">
      <alignment horizontal="center"/>
    </xf>
    <xf numFmtId="0" fontId="6" fillId="0" borderId="5" xfId="10" applyNumberFormat="1" applyFont="1" applyFill="1" applyBorder="1" applyAlignment="1" applyProtection="1">
      <alignment horizontal="center"/>
    </xf>
    <xf numFmtId="0" fontId="73" fillId="0" borderId="0" xfId="0" applyNumberFormat="1" applyFont="1" applyFill="1" applyBorder="1" applyAlignment="1" applyProtection="1">
      <alignment horizontal="center" wrapText="1"/>
    </xf>
    <xf numFmtId="0" fontId="73" fillId="0" borderId="1" xfId="0" applyNumberFormat="1" applyFont="1" applyFill="1" applyBorder="1" applyAlignment="1" applyProtection="1">
      <alignment horizontal="left" wrapText="1"/>
    </xf>
    <xf numFmtId="0" fontId="74" fillId="0" borderId="2" xfId="0" applyNumberFormat="1" applyFont="1" applyFill="1" applyBorder="1" applyAlignment="1" applyProtection="1">
      <alignment horizontal="center"/>
    </xf>
    <xf numFmtId="0" fontId="73" fillId="0" borderId="0" xfId="0" applyNumberFormat="1" applyFont="1" applyFill="1" applyBorder="1" applyAlignment="1" applyProtection="1">
      <alignment horizontal="center"/>
    </xf>
    <xf numFmtId="0" fontId="78" fillId="0" borderId="0" xfId="0" applyNumberFormat="1" applyFont="1" applyFill="1" applyBorder="1" applyAlignment="1" applyProtection="1">
      <alignment horizontal="center"/>
    </xf>
    <xf numFmtId="0" fontId="74" fillId="0" borderId="2" xfId="0" applyNumberFormat="1" applyFont="1" applyFill="1" applyBorder="1" applyAlignment="1" applyProtection="1">
      <alignment horizontal="center" vertical="top"/>
    </xf>
    <xf numFmtId="0" fontId="73" fillId="0" borderId="0" xfId="0" applyNumberFormat="1" applyFont="1" applyFill="1" applyBorder="1" applyAlignment="1" applyProtection="1">
      <alignment wrapText="1"/>
    </xf>
    <xf numFmtId="0" fontId="79" fillId="0" borderId="3" xfId="0" applyNumberFormat="1" applyFont="1" applyFill="1" applyBorder="1" applyAlignment="1" applyProtection="1">
      <alignment horizontal="center" vertical="center" wrapText="1"/>
    </xf>
    <xf numFmtId="0" fontId="79" fillId="0" borderId="7" xfId="0" applyNumberFormat="1" applyFont="1" applyFill="1" applyBorder="1" applyAlignment="1" applyProtection="1">
      <alignment horizontal="center" vertical="center" wrapText="1"/>
    </xf>
    <xf numFmtId="0" fontId="79" fillId="0" borderId="8" xfId="0" applyNumberFormat="1" applyFont="1" applyFill="1" applyBorder="1" applyAlignment="1" applyProtection="1">
      <alignment horizontal="center" vertical="center" wrapText="1"/>
    </xf>
    <xf numFmtId="0" fontId="79" fillId="0" borderId="4" xfId="0" applyNumberFormat="1" applyFont="1" applyFill="1" applyBorder="1" applyAlignment="1" applyProtection="1">
      <alignment horizontal="center" vertical="center" wrapText="1"/>
    </xf>
    <xf numFmtId="0" fontId="79" fillId="0" borderId="5" xfId="0" applyNumberFormat="1" applyFont="1" applyFill="1" applyBorder="1" applyAlignment="1" applyProtection="1">
      <alignment horizontal="center" vertical="center" wrapText="1"/>
    </xf>
    <xf numFmtId="0" fontId="79" fillId="0" borderId="6" xfId="0" applyNumberFormat="1" applyFont="1" applyFill="1" applyBorder="1" applyAlignment="1" applyProtection="1">
      <alignment horizontal="center" vertical="center" wrapText="1"/>
    </xf>
    <xf numFmtId="0" fontId="80" fillId="0" borderId="4" xfId="0" applyNumberFormat="1" applyFont="1" applyFill="1" applyBorder="1" applyAlignment="1" applyProtection="1">
      <alignment horizontal="left" vertical="center" wrapText="1"/>
    </xf>
    <xf numFmtId="0" fontId="80" fillId="0" borderId="5" xfId="0" applyNumberFormat="1" applyFont="1" applyFill="1" applyBorder="1" applyAlignment="1" applyProtection="1">
      <alignment horizontal="left" vertical="center" wrapText="1"/>
    </xf>
    <xf numFmtId="0" fontId="80" fillId="0" borderId="6" xfId="0" applyNumberFormat="1" applyFont="1" applyFill="1" applyBorder="1" applyAlignment="1" applyProtection="1">
      <alignment horizontal="left" vertical="center" wrapText="1"/>
    </xf>
    <xf numFmtId="0" fontId="81" fillId="0" borderId="4" xfId="0" applyNumberFormat="1" applyFont="1" applyFill="1" applyBorder="1" applyAlignment="1" applyProtection="1">
      <alignment horizontal="right" vertical="top" wrapText="1"/>
    </xf>
    <xf numFmtId="0" fontId="81" fillId="0" borderId="6" xfId="0" applyNumberFormat="1" applyFont="1" applyFill="1" applyBorder="1" applyAlignment="1" applyProtection="1">
      <alignment horizontal="right" vertical="top" wrapText="1"/>
    </xf>
    <xf numFmtId="0" fontId="76" fillId="0" borderId="4" xfId="0" applyNumberFormat="1" applyFont="1" applyFill="1" applyBorder="1" applyAlignment="1" applyProtection="1">
      <alignment horizontal="right" vertical="top" wrapText="1"/>
    </xf>
    <xf numFmtId="0" fontId="76" fillId="0" borderId="6" xfId="0" applyNumberFormat="1" applyFont="1" applyFill="1" applyBorder="1" applyAlignment="1" applyProtection="1">
      <alignment horizontal="right" vertical="top" wrapText="1"/>
    </xf>
    <xf numFmtId="0" fontId="79" fillId="0" borderId="1" xfId="0" applyNumberFormat="1" applyFont="1" applyFill="1" applyBorder="1" applyAlignment="1" applyProtection="1">
      <alignment horizontal="left" vertical="top" wrapText="1"/>
    </xf>
    <xf numFmtId="0" fontId="73" fillId="0" borderId="1" xfId="0" applyNumberFormat="1" applyFont="1" applyFill="1" applyBorder="1" applyAlignment="1" applyProtection="1">
      <alignment horizontal="right" vertical="top" wrapText="1"/>
    </xf>
    <xf numFmtId="0" fontId="73" fillId="0" borderId="1" xfId="0" applyNumberFormat="1" applyFont="1" applyFill="1" applyBorder="1" applyAlignment="1" applyProtection="1">
      <alignment horizontal="left" vertical="top" wrapText="1"/>
    </xf>
    <xf numFmtId="49" fontId="73" fillId="0" borderId="0" xfId="0" applyNumberFormat="1" applyFont="1" applyFill="1" applyBorder="1" applyAlignment="1" applyProtection="1">
      <alignment horizontal="left" vertical="top" wrapText="1"/>
    </xf>
    <xf numFmtId="0" fontId="87" fillId="0" borderId="0" xfId="0" applyNumberFormat="1" applyFont="1" applyFill="1" applyBorder="1" applyAlignment="1" applyProtection="1">
      <alignment horizontal="center" wrapText="1"/>
    </xf>
    <xf numFmtId="0" fontId="87" fillId="0" borderId="1" xfId="0" applyNumberFormat="1" applyFont="1" applyFill="1" applyBorder="1" applyAlignment="1" applyProtection="1">
      <alignment horizontal="left" wrapText="1"/>
    </xf>
    <xf numFmtId="0" fontId="88" fillId="0" borderId="2" xfId="0" applyNumberFormat="1" applyFont="1" applyFill="1" applyBorder="1" applyAlignment="1" applyProtection="1">
      <alignment horizontal="center"/>
    </xf>
    <xf numFmtId="0" fontId="87" fillId="0" borderId="0" xfId="0" applyNumberFormat="1" applyFont="1" applyFill="1" applyBorder="1" applyAlignment="1" applyProtection="1">
      <alignment horizontal="center"/>
    </xf>
    <xf numFmtId="0" fontId="91" fillId="0" borderId="0" xfId="0" applyNumberFormat="1" applyFont="1" applyFill="1" applyBorder="1" applyAlignment="1" applyProtection="1">
      <alignment horizontal="center"/>
    </xf>
    <xf numFmtId="0" fontId="93" fillId="0" borderId="4" xfId="0" applyNumberFormat="1" applyFont="1" applyFill="1" applyBorder="1" applyAlignment="1" applyProtection="1">
      <alignment horizontal="left" vertical="center" wrapText="1"/>
    </xf>
    <xf numFmtId="0" fontId="93" fillId="0" borderId="5" xfId="0" applyNumberFormat="1" applyFont="1" applyFill="1" applyBorder="1" applyAlignment="1" applyProtection="1">
      <alignment horizontal="left" vertical="center" wrapText="1"/>
    </xf>
    <xf numFmtId="0" fontId="93" fillId="0" borderId="6" xfId="0" applyNumberFormat="1" applyFont="1" applyFill="1" applyBorder="1" applyAlignment="1" applyProtection="1">
      <alignment horizontal="left" vertical="center" wrapText="1"/>
    </xf>
    <xf numFmtId="0" fontId="88" fillId="0" borderId="2" xfId="0" applyNumberFormat="1" applyFont="1" applyFill="1" applyBorder="1" applyAlignment="1" applyProtection="1">
      <alignment horizontal="center" vertical="top"/>
    </xf>
    <xf numFmtId="0" fontId="87" fillId="0" borderId="0" xfId="0" applyNumberFormat="1" applyFont="1" applyFill="1" applyBorder="1" applyAlignment="1" applyProtection="1">
      <alignment wrapText="1"/>
    </xf>
    <xf numFmtId="0" fontId="92" fillId="0" borderId="3" xfId="0" applyNumberFormat="1" applyFont="1" applyFill="1" applyBorder="1" applyAlignment="1" applyProtection="1">
      <alignment horizontal="center" vertical="center" wrapText="1"/>
    </xf>
    <xf numFmtId="0" fontId="92" fillId="0" borderId="7" xfId="0" applyNumberFormat="1" applyFont="1" applyFill="1" applyBorder="1" applyAlignment="1" applyProtection="1">
      <alignment horizontal="center" vertical="center" wrapText="1"/>
    </xf>
    <xf numFmtId="0" fontId="92" fillId="0" borderId="8" xfId="0" applyNumberFormat="1" applyFont="1" applyFill="1" applyBorder="1" applyAlignment="1" applyProtection="1">
      <alignment horizontal="center" vertical="center" wrapText="1"/>
    </xf>
    <xf numFmtId="0" fontId="92" fillId="0" borderId="4" xfId="0" applyNumberFormat="1" applyFont="1" applyFill="1" applyBorder="1" applyAlignment="1" applyProtection="1">
      <alignment horizontal="center" vertical="center" wrapText="1"/>
    </xf>
    <xf numFmtId="0" fontId="92" fillId="0" borderId="5" xfId="0" applyNumberFormat="1" applyFont="1" applyFill="1" applyBorder="1" applyAlignment="1" applyProtection="1">
      <alignment horizontal="center" vertical="center" wrapText="1"/>
    </xf>
    <xf numFmtId="0" fontId="92" fillId="0" borderId="6" xfId="0" applyNumberFormat="1" applyFont="1" applyFill="1" applyBorder="1" applyAlignment="1" applyProtection="1">
      <alignment horizontal="center" vertical="center" wrapText="1"/>
    </xf>
    <xf numFmtId="0" fontId="94" fillId="0" borderId="4" xfId="0" applyNumberFormat="1" applyFont="1" applyFill="1" applyBorder="1" applyAlignment="1" applyProtection="1">
      <alignment horizontal="right" vertical="top" wrapText="1"/>
    </xf>
    <xf numFmtId="0" fontId="94" fillId="0" borderId="6" xfId="0" applyNumberFormat="1" applyFont="1" applyFill="1" applyBorder="1" applyAlignment="1" applyProtection="1">
      <alignment horizontal="right" vertical="top" wrapText="1"/>
    </xf>
    <xf numFmtId="0" fontId="89" fillId="0" borderId="4" xfId="0" applyNumberFormat="1" applyFont="1" applyFill="1" applyBorder="1" applyAlignment="1" applyProtection="1">
      <alignment horizontal="right" vertical="top" wrapText="1"/>
    </xf>
    <xf numFmtId="0" fontId="89" fillId="0" borderId="6" xfId="0" applyNumberFormat="1" applyFont="1" applyFill="1" applyBorder="1" applyAlignment="1" applyProtection="1">
      <alignment horizontal="right" vertical="top" wrapText="1"/>
    </xf>
    <xf numFmtId="0" fontId="92" fillId="0" borderId="1" xfId="0" applyNumberFormat="1" applyFont="1" applyFill="1" applyBorder="1" applyAlignment="1" applyProtection="1">
      <alignment horizontal="left" vertical="top" wrapText="1"/>
    </xf>
    <xf numFmtId="0" fontId="87" fillId="0" borderId="1" xfId="0" applyNumberFormat="1" applyFont="1" applyFill="1" applyBorder="1" applyAlignment="1" applyProtection="1">
      <alignment horizontal="right" vertical="top" wrapText="1"/>
    </xf>
    <xf numFmtId="49" fontId="87" fillId="0" borderId="0" xfId="0" applyNumberFormat="1" applyFont="1" applyFill="1" applyBorder="1" applyAlignment="1" applyProtection="1">
      <alignment horizontal="left" vertical="top" wrapText="1"/>
    </xf>
    <xf numFmtId="0" fontId="87" fillId="0" borderId="1" xfId="0" applyNumberFormat="1" applyFont="1" applyFill="1" applyBorder="1" applyAlignment="1" applyProtection="1">
      <alignment horizontal="left" vertical="top" wrapText="1"/>
    </xf>
    <xf numFmtId="0" fontId="10" fillId="2" borderId="0" xfId="0" applyNumberFormat="1" applyFont="1" applyFill="1" applyBorder="1" applyAlignment="1" applyProtection="1">
      <alignment horizontal="left" vertical="center"/>
    </xf>
    <xf numFmtId="0" fontId="10" fillId="2" borderId="0" xfId="0" applyNumberFormat="1" applyFont="1" applyFill="1" applyBorder="1" applyAlignment="1" applyProtection="1">
      <alignment vertical="center"/>
    </xf>
    <xf numFmtId="0" fontId="10" fillId="2" borderId="0" xfId="0" applyNumberFormat="1" applyFont="1" applyFill="1" applyBorder="1" applyAlignment="1" applyProtection="1">
      <alignment vertical="center" wrapText="1"/>
    </xf>
    <xf numFmtId="0" fontId="10" fillId="2" borderId="0" xfId="0" applyNumberFormat="1" applyFont="1" applyFill="1" applyBorder="1" applyAlignment="1" applyProtection="1">
      <alignment horizontal="left" vertical="center"/>
    </xf>
    <xf numFmtId="0" fontId="10" fillId="2" borderId="0" xfId="0" applyNumberFormat="1" applyFont="1" applyFill="1" applyBorder="1" applyAlignment="1" applyProtection="1">
      <alignment horizontal="center" vertical="center"/>
    </xf>
    <xf numFmtId="0" fontId="99" fillId="2" borderId="0" xfId="0" applyNumberFormat="1" applyFont="1" applyFill="1" applyBorder="1" applyAlignment="1" applyProtection="1">
      <alignment horizontal="center" vertical="center"/>
    </xf>
    <xf numFmtId="0" fontId="9" fillId="2" borderId="0" xfId="14" applyFont="1" applyFill="1"/>
  </cellXfs>
  <cellStyles count="18">
    <cellStyle name="ЛокСмМТСН" xfId="4" xr:uid="{37F80698-B08E-4FC7-8DB4-DB24B13F20E5}"/>
    <cellStyle name="Обычный" xfId="0" builtinId="0"/>
    <cellStyle name="Обычный 10" xfId="5" xr:uid="{874FC490-E86C-4915-9161-E1066ABC173A}"/>
    <cellStyle name="Обычный 10 2" xfId="11" xr:uid="{2841F981-8183-4F0A-A8AC-ABA7543958E3}"/>
    <cellStyle name="Обычный 11" xfId="15" xr:uid="{3E3DF981-3F81-454F-B88E-000FC72C2F84}"/>
    <cellStyle name="Обычный 12" xfId="6" xr:uid="{E92BE0D0-8139-47FC-96A1-94E981E5B235}"/>
    <cellStyle name="Обычный 2" xfId="8" xr:uid="{EA5D81CD-BF86-4372-B7C4-1D368380E08E}"/>
    <cellStyle name="Обычный 2 2" xfId="13" xr:uid="{53C93697-654F-4649-AEB3-F6A2963DD396}"/>
    <cellStyle name="Обычный 2 2 2" xfId="14" xr:uid="{EDD49A3E-F5F2-489E-973A-61B9E96F8104}"/>
    <cellStyle name="Обычный 2 3" xfId="16" xr:uid="{1FE28CF3-A65E-42B3-BF4C-4E99226F89CC}"/>
    <cellStyle name="Обычный 3" xfId="3" xr:uid="{E445ADF3-6001-475A-B15B-22B8AF73E0E2}"/>
    <cellStyle name="Обычный 4" xfId="10" xr:uid="{7499096A-81D1-4A9D-BD53-7055046421AD}"/>
    <cellStyle name="Обычный 5" xfId="9" xr:uid="{957440D8-5A0A-442D-A0F7-85886CA26922}"/>
    <cellStyle name="Обычный 6" xfId="17" xr:uid="{7831C41C-25A4-411B-8278-83CF92A344BB}"/>
    <cellStyle name="Обычный 6 2" xfId="2" xr:uid="{6AFD0266-BF14-40FB-B37F-4BBBCDB3A9C9}"/>
    <cellStyle name="Обычный 7" xfId="12" xr:uid="{F630BE99-C41F-4431-867C-4ACE9403B238}"/>
    <cellStyle name="Процентный" xfId="7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5BC9-F7B6-471E-BBF4-9B6AA2B2F7C4}">
  <sheetPr>
    <pageSetUpPr fitToPage="1"/>
  </sheetPr>
  <dimension ref="A2:P65"/>
  <sheetViews>
    <sheetView view="pageBreakPreview" topLeftCell="A10" zoomScale="91" zoomScaleNormal="100" zoomScaleSheetLayoutView="91" workbookViewId="0">
      <selection activeCell="F17" activeCellId="1" sqref="F14 F17"/>
    </sheetView>
  </sheetViews>
  <sheetFormatPr defaultRowHeight="15" x14ac:dyDescent="0.25"/>
  <cols>
    <col min="1" max="1" width="48.28515625" style="24" customWidth="1"/>
    <col min="2" max="2" width="26.7109375" style="24" customWidth="1"/>
    <col min="3" max="3" width="18.42578125" style="4" customWidth="1"/>
    <col min="4" max="4" width="25.7109375" style="4" customWidth="1"/>
    <col min="5" max="5" width="23.85546875" style="4" customWidth="1"/>
    <col min="6" max="6" width="24.7109375" style="4" customWidth="1"/>
    <col min="7" max="7" width="24.7109375" style="47" customWidth="1"/>
    <col min="8" max="8" width="17.5703125" style="47" bestFit="1" customWidth="1"/>
    <col min="9" max="9" width="16" style="151" customWidth="1"/>
    <col min="10" max="16384" width="9.140625" style="4"/>
  </cols>
  <sheetData>
    <row r="2" spans="1:16" ht="15.75" x14ac:dyDescent="0.25">
      <c r="A2" s="465" t="s">
        <v>47</v>
      </c>
      <c r="B2" s="465"/>
      <c r="C2" s="465"/>
      <c r="D2" s="465"/>
      <c r="E2" s="465"/>
      <c r="F2" s="465"/>
      <c r="G2" s="113"/>
      <c r="H2" s="114"/>
      <c r="I2" s="138"/>
      <c r="J2" s="2"/>
      <c r="K2" s="2"/>
      <c r="L2" s="3"/>
      <c r="M2" s="3"/>
      <c r="N2" s="3"/>
      <c r="O2" s="3"/>
      <c r="P2" s="3"/>
    </row>
    <row r="3" spans="1:16" ht="15.75" x14ac:dyDescent="0.25">
      <c r="A3" s="465" t="s">
        <v>10719</v>
      </c>
      <c r="B3" s="465"/>
      <c r="C3" s="465"/>
      <c r="D3" s="465"/>
      <c r="E3" s="465"/>
      <c r="F3" s="465"/>
      <c r="G3" s="113"/>
      <c r="H3" s="114"/>
      <c r="I3" s="138"/>
      <c r="J3" s="2"/>
      <c r="K3" s="2"/>
      <c r="L3" s="3"/>
      <c r="M3" s="3"/>
      <c r="N3" s="3"/>
      <c r="O3" s="3"/>
      <c r="P3" s="3"/>
    </row>
    <row r="4" spans="1:16" ht="26.25" customHeight="1" x14ac:dyDescent="0.25">
      <c r="A4" s="466" t="s">
        <v>10718</v>
      </c>
      <c r="B4" s="466"/>
      <c r="C4" s="466"/>
      <c r="D4" s="466"/>
      <c r="E4" s="466"/>
      <c r="F4" s="466"/>
      <c r="G4" s="115"/>
      <c r="H4" s="116"/>
      <c r="I4" s="139"/>
      <c r="J4" s="5"/>
      <c r="K4" s="6"/>
      <c r="L4" s="3"/>
      <c r="M4" s="3"/>
      <c r="N4" s="3"/>
      <c r="O4" s="3"/>
      <c r="P4" s="3"/>
    </row>
    <row r="5" spans="1:16" ht="9.75" customHeight="1" x14ac:dyDescent="0.25"/>
    <row r="6" spans="1:16" x14ac:dyDescent="0.25">
      <c r="A6" s="7"/>
      <c r="B6" s="8" t="s">
        <v>48</v>
      </c>
      <c r="C6" s="3"/>
      <c r="D6" s="3"/>
      <c r="E6" s="3"/>
      <c r="F6" s="3"/>
      <c r="G6" s="117"/>
      <c r="H6" s="117"/>
      <c r="I6" s="140"/>
      <c r="J6" s="3"/>
      <c r="K6" s="3"/>
      <c r="L6" s="3"/>
      <c r="M6" s="3"/>
      <c r="N6" s="3"/>
      <c r="O6" s="3"/>
      <c r="P6" s="3"/>
    </row>
    <row r="7" spans="1:16" ht="10.5" customHeight="1" x14ac:dyDescent="0.25">
      <c r="A7" s="7"/>
      <c r="B7" s="8"/>
      <c r="C7" s="3"/>
      <c r="D7" s="3"/>
      <c r="E7" s="3"/>
      <c r="F7" s="3"/>
      <c r="G7" s="117"/>
      <c r="H7" s="117"/>
      <c r="I7" s="140"/>
      <c r="J7" s="3"/>
      <c r="K7" s="3"/>
      <c r="L7" s="3"/>
      <c r="M7" s="3"/>
      <c r="N7" s="3"/>
      <c r="O7" s="3"/>
      <c r="P7" s="3"/>
    </row>
    <row r="8" spans="1:16" ht="31.5" customHeight="1" x14ac:dyDescent="0.25">
      <c r="A8" s="9" t="s">
        <v>49</v>
      </c>
      <c r="B8" s="467" t="s">
        <v>10666</v>
      </c>
      <c r="C8" s="467"/>
      <c r="D8" s="467"/>
      <c r="E8" s="467"/>
      <c r="F8" s="467"/>
      <c r="G8" s="118"/>
      <c r="H8" s="119"/>
      <c r="I8" s="141"/>
      <c r="J8" s="10"/>
      <c r="K8" s="11"/>
      <c r="L8" s="3"/>
      <c r="M8" s="3"/>
      <c r="N8" s="3"/>
      <c r="O8" s="3"/>
      <c r="P8" s="3"/>
    </row>
    <row r="9" spans="1:16" ht="32.25" customHeight="1" x14ac:dyDescent="0.25">
      <c r="A9" s="9" t="s">
        <v>10664</v>
      </c>
      <c r="B9" s="464" t="s">
        <v>963</v>
      </c>
      <c r="C9" s="464"/>
      <c r="D9" s="464"/>
      <c r="E9" s="464"/>
      <c r="F9" s="464"/>
      <c r="G9" s="120"/>
      <c r="H9" s="119"/>
      <c r="I9" s="141"/>
      <c r="J9" s="10"/>
      <c r="K9" s="3"/>
      <c r="L9" s="3"/>
      <c r="M9" s="3"/>
      <c r="N9" s="3"/>
      <c r="O9" s="3"/>
      <c r="P9" s="3"/>
    </row>
    <row r="10" spans="1:16" ht="33" customHeight="1" x14ac:dyDescent="0.25">
      <c r="A10" s="9" t="s">
        <v>10665</v>
      </c>
      <c r="B10" s="468" t="s">
        <v>964</v>
      </c>
      <c r="C10" s="468"/>
      <c r="D10" s="468"/>
      <c r="E10" s="468"/>
      <c r="F10" s="468"/>
      <c r="G10" s="121"/>
      <c r="H10" s="119"/>
      <c r="I10" s="141"/>
      <c r="J10" s="10"/>
      <c r="K10" s="3"/>
      <c r="L10" s="3"/>
      <c r="M10" s="3"/>
      <c r="N10" s="3"/>
      <c r="O10" s="3"/>
      <c r="P10" s="3"/>
    </row>
    <row r="11" spans="1:16" ht="18.75" customHeight="1" x14ac:dyDescent="0.25">
      <c r="A11" s="7"/>
      <c r="B11" s="7"/>
      <c r="C11" s="3"/>
      <c r="D11" s="3"/>
      <c r="E11" s="3"/>
      <c r="F11" s="12" t="s">
        <v>50</v>
      </c>
      <c r="G11" s="122"/>
      <c r="H11" s="117"/>
      <c r="I11" s="140"/>
      <c r="J11" s="3"/>
      <c r="K11" s="3"/>
      <c r="L11" s="3"/>
      <c r="M11" s="3"/>
      <c r="N11" s="3"/>
      <c r="O11" s="3"/>
      <c r="P11" s="3"/>
    </row>
    <row r="12" spans="1:16" ht="110.25" x14ac:dyDescent="0.25">
      <c r="A12" s="13" t="s">
        <v>51</v>
      </c>
      <c r="B12" s="13" t="s">
        <v>965</v>
      </c>
      <c r="C12" s="13" t="s">
        <v>52</v>
      </c>
      <c r="D12" s="13" t="s">
        <v>10720</v>
      </c>
      <c r="E12" s="13" t="s">
        <v>53</v>
      </c>
      <c r="F12" s="13" t="s">
        <v>54</v>
      </c>
      <c r="G12" s="123"/>
      <c r="H12" s="117"/>
      <c r="I12" s="140"/>
      <c r="J12" s="3"/>
      <c r="K12" s="3"/>
      <c r="L12" s="3"/>
      <c r="M12" s="3"/>
      <c r="N12" s="14"/>
      <c r="O12" s="3"/>
      <c r="P12" s="3"/>
    </row>
    <row r="13" spans="1:16" ht="15.75" x14ac:dyDescent="0.25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13">
        <v>6</v>
      </c>
      <c r="G13" s="123"/>
      <c r="H13" s="117"/>
      <c r="I13" s="140"/>
      <c r="J13" s="3"/>
      <c r="K13" s="3"/>
      <c r="L13" s="3"/>
      <c r="M13" s="3"/>
      <c r="N13" s="3"/>
      <c r="O13" s="3"/>
      <c r="P13" s="3"/>
    </row>
    <row r="14" spans="1:16" ht="15.75" x14ac:dyDescent="0.25">
      <c r="A14" s="15" t="s">
        <v>55</v>
      </c>
      <c r="B14" s="16">
        <f>'!!! ССР под НМЦК_02.10.2024 ОСТ'!D66+'!!! ССР под НМЦК_02.10.2024 ОСТ'!E66</f>
        <v>482459513.10000002</v>
      </c>
      <c r="C14" s="95">
        <v>1.0658000000000001</v>
      </c>
      <c r="D14" s="16">
        <f>ROUND(B14*C14,2)</f>
        <v>514205349.06</v>
      </c>
      <c r="E14" s="48">
        <v>1.0464</v>
      </c>
      <c r="F14" s="16">
        <f>ROUND(D14*E14,2)</f>
        <v>538064477.25999999</v>
      </c>
      <c r="G14" s="124"/>
      <c r="H14" s="117"/>
      <c r="I14" s="142">
        <f>B14*C14*E14</f>
        <v>538064477.25845599</v>
      </c>
      <c r="J14" s="3"/>
      <c r="K14" s="3"/>
      <c r="L14" s="3"/>
      <c r="M14" s="3"/>
      <c r="N14" s="3"/>
      <c r="O14" s="3"/>
      <c r="P14" s="3"/>
    </row>
    <row r="15" spans="1:16" ht="15.75" x14ac:dyDescent="0.25">
      <c r="A15" s="15" t="s">
        <v>56</v>
      </c>
      <c r="B15" s="16">
        <f>'!!! ССР под НМЦК_02.10.2024 ОСТ'!F70</f>
        <v>89221355.260000005</v>
      </c>
      <c r="C15" s="95">
        <f>C14</f>
        <v>1.0658000000000001</v>
      </c>
      <c r="D15" s="16">
        <f>ROUND(B15*C15,2)</f>
        <v>95092120.439999998</v>
      </c>
      <c r="E15" s="48">
        <f>E14</f>
        <v>1.0464</v>
      </c>
      <c r="F15" s="16">
        <f>ROUND(D15*E15,2)</f>
        <v>99504394.829999998</v>
      </c>
      <c r="G15" s="399" t="s">
        <v>10671</v>
      </c>
      <c r="H15" s="398">
        <f>'ПРОЕКТ сметы контракта '!K4703</f>
        <v>786299.58999999985</v>
      </c>
      <c r="I15" s="142">
        <f>B15*C15*E15</f>
        <v>99504394.824343413</v>
      </c>
      <c r="J15" s="3"/>
      <c r="K15" s="3"/>
      <c r="L15" s="3"/>
      <c r="M15" s="3"/>
      <c r="N15" s="3"/>
      <c r="O15" s="3"/>
      <c r="P15" s="3"/>
    </row>
    <row r="16" spans="1:16" ht="15.75" x14ac:dyDescent="0.25">
      <c r="A16" s="15" t="s">
        <v>10662</v>
      </c>
      <c r="B16" s="17">
        <f>'!!! ССР под НМЦК_02.10.2024 ОСТ'!G72+'!!! ССР под НМЦК_02.10.2024 ОСТ'!G73+'!!! ССР под НМЦК_02.10.2024 ОСТ'!G74+'!!! ССР под НМЦК_02.10.2024 ОСТ'!G75+'!!! ССР под НМЦК_02.10.2024 ОСТ'!G76+'!!! ССР под НМЦК_02.10.2024 ОСТ'!G77</f>
        <v>12558685.66</v>
      </c>
      <c r="C16" s="95">
        <f>C14</f>
        <v>1.0658000000000001</v>
      </c>
      <c r="D16" s="16">
        <f>ROUND(B16*C16,2)</f>
        <v>13385047.18</v>
      </c>
      <c r="E16" s="39">
        <f>E14</f>
        <v>1.0464</v>
      </c>
      <c r="F16" s="16">
        <f>ROUND(D16*E16,2)</f>
        <v>14006113.369999999</v>
      </c>
      <c r="G16" s="124"/>
      <c r="H16" s="117"/>
      <c r="I16" s="142"/>
      <c r="J16" s="3"/>
      <c r="K16" s="3"/>
      <c r="L16" s="3"/>
    </row>
    <row r="17" spans="1:12" ht="21" customHeight="1" x14ac:dyDescent="0.25">
      <c r="A17" s="15" t="s">
        <v>85</v>
      </c>
      <c r="B17" s="17">
        <f>'!!! ССР под НМЦК_02.10.2024 ОСТ'!D68+'!!! ССР под НМЦК_02.10.2024 ОСТ'!E68</f>
        <v>1274604.01</v>
      </c>
      <c r="C17" s="95">
        <f>C14</f>
        <v>1.0658000000000001</v>
      </c>
      <c r="D17" s="16">
        <f>ROUND(B17*C17,2)</f>
        <v>1358472.95</v>
      </c>
      <c r="E17" s="39">
        <f>E14</f>
        <v>1.0464</v>
      </c>
      <c r="F17" s="16">
        <f>ROUND(D17*E17,2)</f>
        <v>1421506.09</v>
      </c>
      <c r="G17" s="399" t="s">
        <v>10672</v>
      </c>
      <c r="H17" s="400">
        <f>'ПРОЕКТ сметы контракта '!K4702-'ПРОЕКТ сметы контракта '!K4703</f>
        <v>1421504.08</v>
      </c>
      <c r="I17" s="142"/>
      <c r="J17" s="3"/>
      <c r="K17" s="3"/>
      <c r="L17" s="3"/>
    </row>
    <row r="18" spans="1:12" ht="63" x14ac:dyDescent="0.25">
      <c r="A18" s="15" t="s">
        <v>57</v>
      </c>
      <c r="B18" s="18"/>
      <c r="C18" s="95"/>
      <c r="D18" s="16"/>
      <c r="E18" s="49"/>
      <c r="F18" s="16"/>
      <c r="G18" s="124"/>
      <c r="H18" s="117"/>
      <c r="I18" s="142"/>
      <c r="J18" s="3"/>
      <c r="K18" s="3"/>
      <c r="L18" s="3"/>
    </row>
    <row r="19" spans="1:12" ht="21" customHeight="1" x14ac:dyDescent="0.25">
      <c r="A19" s="15" t="s">
        <v>966</v>
      </c>
      <c r="B19" s="17">
        <v>0</v>
      </c>
      <c r="C19" s="179"/>
      <c r="D19" s="16">
        <f>ROUND(B19*C19,2)</f>
        <v>0</v>
      </c>
      <c r="E19" s="180"/>
      <c r="F19" s="16">
        <f>ROUND(D19*E19,2)</f>
        <v>0</v>
      </c>
      <c r="G19" s="124"/>
      <c r="H19" s="125"/>
      <c r="I19" s="142"/>
      <c r="J19" s="3"/>
      <c r="K19" s="3"/>
      <c r="L19" s="3"/>
    </row>
    <row r="20" spans="1:12" s="1" customFormat="1" ht="24" customHeight="1" x14ac:dyDescent="0.25">
      <c r="A20" s="25" t="s">
        <v>962</v>
      </c>
      <c r="B20" s="42">
        <f>B21</f>
        <v>0</v>
      </c>
      <c r="C20" s="159"/>
      <c r="D20" s="42">
        <f>D21</f>
        <v>0</v>
      </c>
      <c r="E20" s="160"/>
      <c r="F20" s="42">
        <f>F21</f>
        <v>0</v>
      </c>
      <c r="G20" s="126"/>
      <c r="H20" s="127"/>
      <c r="I20" s="142"/>
    </row>
    <row r="21" spans="1:12" s="155" customFormat="1" ht="30" hidden="1" x14ac:dyDescent="0.25">
      <c r="A21" s="383" t="s">
        <v>79</v>
      </c>
      <c r="B21" s="384">
        <f>509638*0</f>
        <v>0</v>
      </c>
      <c r="C21" s="385">
        <f>C20</f>
        <v>0</v>
      </c>
      <c r="D21" s="384">
        <f>B21*C21</f>
        <v>0</v>
      </c>
      <c r="E21" s="386">
        <f>E20</f>
        <v>0</v>
      </c>
      <c r="F21" s="384">
        <f>ROUND(D21*E21,2)</f>
        <v>0</v>
      </c>
      <c r="G21" s="157"/>
      <c r="H21" s="156"/>
      <c r="I21" s="152"/>
      <c r="J21" s="153"/>
      <c r="K21" s="154"/>
    </row>
    <row r="22" spans="1:12" ht="31.5" x14ac:dyDescent="0.25">
      <c r="A22" s="15" t="s">
        <v>78</v>
      </c>
      <c r="B22" s="30">
        <f>ROUND(SUM(B14:B20)*1%,2)</f>
        <v>5855141.5800000001</v>
      </c>
      <c r="C22" s="27"/>
      <c r="D22" s="30">
        <f>SUM(D14:D20)*1%</f>
        <v>6240409.8963000001</v>
      </c>
      <c r="E22" s="28"/>
      <c r="F22" s="30">
        <f>SUM(F14:F20)*1%</f>
        <v>6529964.9155000011</v>
      </c>
      <c r="G22" s="124"/>
      <c r="H22" s="117"/>
      <c r="I22" s="142"/>
      <c r="J22" s="3"/>
      <c r="K22" s="3"/>
      <c r="L22" s="3"/>
    </row>
    <row r="23" spans="1:12" ht="15.75" x14ac:dyDescent="0.25">
      <c r="A23" s="15" t="s">
        <v>58</v>
      </c>
      <c r="B23" s="16">
        <f>B14+B15+B16+B17+B19+B20+B22</f>
        <v>591369299.61000001</v>
      </c>
      <c r="C23" s="29"/>
      <c r="D23" s="16">
        <f>D14+D15+D16+D17+D19+D20+D22</f>
        <v>630281399.52629995</v>
      </c>
      <c r="E23" s="28"/>
      <c r="F23" s="16">
        <f>F14+F15+F16+F17+F19+F20+F22</f>
        <v>659526456.46550012</v>
      </c>
      <c r="G23" s="124">
        <f>SUM(F14:F22)-F20</f>
        <v>659526456.46550012</v>
      </c>
      <c r="H23" s="117"/>
      <c r="I23" s="142"/>
      <c r="J23" s="3"/>
      <c r="K23" s="3"/>
      <c r="L23" s="3"/>
    </row>
    <row r="24" spans="1:12" ht="15.75" x14ac:dyDescent="0.25">
      <c r="A24" s="15" t="s">
        <v>59</v>
      </c>
      <c r="B24" s="16">
        <f>ROUND(B23*20%,2)</f>
        <v>118273859.92</v>
      </c>
      <c r="C24" s="29"/>
      <c r="D24" s="16">
        <f>ROUND(D23*20%,2)</f>
        <v>126056279.91</v>
      </c>
      <c r="E24" s="28"/>
      <c r="F24" s="16">
        <f>ROUND(F23*20%,2)</f>
        <v>131905291.29000001</v>
      </c>
      <c r="G24" s="124">
        <f>(G23-F21)*0.2</f>
        <v>131905291.29310003</v>
      </c>
      <c r="H24" s="117"/>
      <c r="I24" s="142"/>
      <c r="J24" s="3"/>
      <c r="K24" s="3"/>
      <c r="L24" s="3"/>
    </row>
    <row r="25" spans="1:12" ht="15.75" x14ac:dyDescent="0.25">
      <c r="A25" s="15" t="s">
        <v>60</v>
      </c>
      <c r="B25" s="16">
        <f>B23+B24</f>
        <v>709643159.52999997</v>
      </c>
      <c r="C25" s="27"/>
      <c r="D25" s="16">
        <f>D23+D24</f>
        <v>756337679.43629992</v>
      </c>
      <c r="E25" s="28"/>
      <c r="F25" s="16">
        <f>F23+F24</f>
        <v>791431747.75550008</v>
      </c>
      <c r="G25" s="124">
        <f>ROUND(B25*C14*E14,2)</f>
        <v>791431747.75</v>
      </c>
      <c r="H25" s="128"/>
      <c r="I25" s="142"/>
      <c r="J25" s="3"/>
      <c r="K25" s="19"/>
      <c r="L25" s="20"/>
    </row>
    <row r="26" spans="1:12" s="255" customFormat="1" ht="10.5" customHeight="1" x14ac:dyDescent="0.25">
      <c r="A26" s="250"/>
      <c r="B26" s="250"/>
      <c r="C26" s="251"/>
      <c r="D26" s="251"/>
      <c r="E26" s="251"/>
      <c r="F26" s="252"/>
      <c r="G26" s="124"/>
      <c r="H26" s="253"/>
      <c r="I26" s="254"/>
      <c r="J26" s="251"/>
      <c r="K26" s="251"/>
      <c r="L26" s="251"/>
    </row>
    <row r="27" spans="1:12" s="38" customFormat="1" ht="17.25" customHeight="1" x14ac:dyDescent="0.25">
      <c r="A27" s="469" t="s">
        <v>10736</v>
      </c>
      <c r="B27" s="469"/>
      <c r="C27" s="181"/>
      <c r="D27" s="181"/>
      <c r="E27" s="182"/>
      <c r="F27" s="182"/>
      <c r="G27" s="129"/>
      <c r="H27" s="129"/>
      <c r="I27" s="144"/>
      <c r="J27" s="37"/>
      <c r="K27" s="37"/>
      <c r="L27" s="37"/>
    </row>
    <row r="28" spans="1:12" x14ac:dyDescent="0.25">
      <c r="A28" s="183"/>
      <c r="B28" s="163" t="s">
        <v>62</v>
      </c>
      <c r="C28" s="31" t="s">
        <v>10737</v>
      </c>
      <c r="D28" s="184"/>
      <c r="E28" s="185"/>
      <c r="F28" s="186"/>
      <c r="G28" s="130"/>
      <c r="H28" s="130"/>
      <c r="I28" s="140"/>
      <c r="J28" s="3"/>
      <c r="K28" s="3"/>
      <c r="L28" s="3"/>
    </row>
    <row r="29" spans="1:12" s="99" customFormat="1" x14ac:dyDescent="0.25">
      <c r="A29" s="162"/>
      <c r="B29" s="163" t="s">
        <v>63</v>
      </c>
      <c r="C29" s="31" t="s">
        <v>10738</v>
      </c>
      <c r="D29" s="233"/>
      <c r="E29" s="234"/>
      <c r="F29" s="235"/>
      <c r="G29" s="236"/>
      <c r="H29" s="236"/>
      <c r="I29" s="140"/>
      <c r="J29" s="237"/>
      <c r="K29" s="237"/>
      <c r="L29" s="237"/>
    </row>
    <row r="30" spans="1:12" s="46" customFormat="1" ht="35.25" customHeight="1" x14ac:dyDescent="0.25">
      <c r="A30" s="164"/>
      <c r="B30" s="165" t="s">
        <v>1041</v>
      </c>
      <c r="C30" s="161"/>
      <c r="D30" s="40" t="s">
        <v>1042</v>
      </c>
      <c r="E30" s="40"/>
      <c r="F30" s="238"/>
      <c r="G30" s="239"/>
      <c r="H30" s="239"/>
      <c r="I30" s="144"/>
      <c r="J30" s="240"/>
      <c r="K30" s="240"/>
      <c r="L30" s="240"/>
    </row>
    <row r="31" spans="1:12" s="99" customFormat="1" x14ac:dyDescent="0.25">
      <c r="A31" s="162"/>
      <c r="B31" s="163" t="s">
        <v>61</v>
      </c>
      <c r="C31" s="31" t="s">
        <v>10721</v>
      </c>
      <c r="D31" s="233"/>
      <c r="E31" s="234"/>
      <c r="F31" s="235"/>
      <c r="G31" s="236"/>
      <c r="H31" s="236"/>
      <c r="I31" s="140"/>
      <c r="J31" s="237"/>
      <c r="K31" s="237"/>
      <c r="L31" s="237"/>
    </row>
    <row r="32" spans="1:12" s="99" customFormat="1" x14ac:dyDescent="0.25">
      <c r="A32" s="162"/>
      <c r="B32" s="163" t="s">
        <v>62</v>
      </c>
      <c r="C32" s="31" t="s">
        <v>10737</v>
      </c>
      <c r="D32" s="233"/>
      <c r="E32" s="241"/>
      <c r="F32" s="235"/>
      <c r="G32" s="236"/>
      <c r="H32" s="236"/>
      <c r="I32" s="140"/>
      <c r="J32" s="237"/>
      <c r="K32" s="237"/>
      <c r="L32" s="237"/>
    </row>
    <row r="33" spans="1:12" s="99" customFormat="1" x14ac:dyDescent="0.25">
      <c r="A33" s="162"/>
      <c r="B33" s="163" t="s">
        <v>63</v>
      </c>
      <c r="C33" s="31" t="s">
        <v>10738</v>
      </c>
      <c r="D33" s="233"/>
      <c r="E33" s="234"/>
      <c r="F33" s="235"/>
      <c r="G33" s="236"/>
      <c r="H33" s="236"/>
      <c r="I33" s="140"/>
      <c r="J33" s="237"/>
      <c r="K33" s="237"/>
      <c r="L33" s="237"/>
    </row>
    <row r="34" spans="1:12" s="99" customFormat="1" x14ac:dyDescent="0.25">
      <c r="A34" s="162"/>
      <c r="B34" s="32" t="s">
        <v>64</v>
      </c>
      <c r="C34" s="31" t="s">
        <v>10739</v>
      </c>
      <c r="D34" s="233"/>
      <c r="E34" s="234"/>
      <c r="F34" s="235"/>
      <c r="G34" s="236"/>
      <c r="H34" s="236"/>
      <c r="I34" s="140"/>
      <c r="J34" s="237"/>
      <c r="K34" s="237"/>
      <c r="L34" s="237"/>
    </row>
    <row r="35" spans="1:12" ht="6.75" customHeight="1" x14ac:dyDescent="0.25">
      <c r="A35" s="183"/>
      <c r="B35" s="187"/>
      <c r="C35" s="188"/>
      <c r="D35" s="188"/>
      <c r="E35" s="189"/>
      <c r="F35" s="188"/>
      <c r="G35" s="130"/>
      <c r="H35" s="131"/>
      <c r="I35" s="145"/>
      <c r="J35" s="21"/>
      <c r="K35" s="21"/>
      <c r="L35" s="21"/>
    </row>
    <row r="36" spans="1:12" s="99" customFormat="1" x14ac:dyDescent="0.25">
      <c r="A36" s="472" t="s">
        <v>65</v>
      </c>
      <c r="B36" s="472"/>
      <c r="C36" s="166"/>
      <c r="D36" s="166"/>
      <c r="E36" s="166"/>
      <c r="F36" s="166"/>
      <c r="G36" s="244"/>
      <c r="H36" s="244"/>
      <c r="I36" s="147"/>
      <c r="J36" s="98"/>
      <c r="K36" s="98"/>
    </row>
    <row r="37" spans="1:12" s="99" customFormat="1" x14ac:dyDescent="0.25">
      <c r="A37" s="162"/>
      <c r="B37" s="32" t="s">
        <v>10722</v>
      </c>
      <c r="C37" s="31"/>
      <c r="D37" s="245">
        <v>1.0407999999999999</v>
      </c>
      <c r="E37" s="245"/>
      <c r="F37" s="246"/>
      <c r="G37" s="247"/>
      <c r="H37" s="247"/>
      <c r="I37" s="147"/>
      <c r="J37" s="98"/>
      <c r="K37" s="98"/>
    </row>
    <row r="38" spans="1:12" s="99" customFormat="1" x14ac:dyDescent="0.25">
      <c r="A38" s="162"/>
      <c r="B38" s="32" t="s">
        <v>10723</v>
      </c>
      <c r="C38" s="31"/>
      <c r="D38" s="245">
        <v>0.98370000000000002</v>
      </c>
      <c r="E38" s="245"/>
      <c r="F38" s="246"/>
      <c r="G38" s="247"/>
      <c r="H38" s="247"/>
      <c r="I38" s="147"/>
      <c r="J38" s="98"/>
      <c r="K38" s="98"/>
    </row>
    <row r="39" spans="1:12" s="99" customFormat="1" x14ac:dyDescent="0.25">
      <c r="A39" s="162"/>
      <c r="B39" s="32" t="s">
        <v>10724</v>
      </c>
      <c r="C39" s="31"/>
      <c r="D39" s="245">
        <v>1.0101</v>
      </c>
      <c r="E39" s="245"/>
      <c r="F39" s="246"/>
      <c r="G39" s="247"/>
      <c r="H39" s="247"/>
      <c r="I39" s="147"/>
      <c r="J39" s="98"/>
      <c r="K39" s="98"/>
    </row>
    <row r="40" spans="1:12" s="99" customFormat="1" x14ac:dyDescent="0.25">
      <c r="A40" s="178"/>
      <c r="B40" s="32" t="s">
        <v>10725</v>
      </c>
      <c r="C40" s="166"/>
      <c r="D40" s="245">
        <v>1.0101</v>
      </c>
      <c r="E40" s="166"/>
      <c r="F40" s="166"/>
      <c r="G40" s="244"/>
      <c r="H40" s="244"/>
      <c r="I40" s="147"/>
      <c r="J40" s="98"/>
      <c r="K40" s="98"/>
    </row>
    <row r="41" spans="1:12" s="99" customFormat="1" x14ac:dyDescent="0.25">
      <c r="A41" s="178"/>
      <c r="B41" s="32" t="s">
        <v>10726</v>
      </c>
      <c r="C41" s="166"/>
      <c r="D41" s="245">
        <v>1.0101</v>
      </c>
      <c r="E41" s="166"/>
      <c r="F41" s="166"/>
      <c r="G41" s="244"/>
      <c r="H41" s="244"/>
      <c r="I41" s="147"/>
      <c r="J41" s="98"/>
      <c r="K41" s="98"/>
    </row>
    <row r="42" spans="1:12" s="99" customFormat="1" x14ac:dyDescent="0.25">
      <c r="A42" s="178"/>
      <c r="B42" s="32" t="s">
        <v>10727</v>
      </c>
      <c r="C42" s="166"/>
      <c r="D42" s="245">
        <v>1.0101</v>
      </c>
      <c r="E42" s="166"/>
      <c r="F42" s="166"/>
      <c r="G42" s="244"/>
      <c r="H42" s="244"/>
      <c r="I42" s="147"/>
      <c r="J42" s="98"/>
      <c r="K42" s="98"/>
    </row>
    <row r="43" spans="1:12" s="243" customFormat="1" ht="21" customHeight="1" x14ac:dyDescent="0.25">
      <c r="A43" s="248"/>
      <c r="B43" s="249" t="s">
        <v>66</v>
      </c>
      <c r="C43" s="33"/>
      <c r="D43" s="34"/>
      <c r="E43" s="34"/>
      <c r="F43" s="34"/>
      <c r="G43" s="134"/>
      <c r="H43" s="242"/>
      <c r="I43" s="35"/>
    </row>
    <row r="44" spans="1:12" s="26" customFormat="1" ht="14.25" customHeight="1" x14ac:dyDescent="0.25">
      <c r="A44" s="473" t="s">
        <v>10728</v>
      </c>
      <c r="B44" s="473"/>
      <c r="C44" s="473"/>
      <c r="D44" s="93">
        <f>ROUND(1.0408*0.9837*1.0101*1.0101*1.0101*1.0101,4)</f>
        <v>1.0658000000000001</v>
      </c>
      <c r="E44" s="94"/>
      <c r="F44" s="92"/>
      <c r="G44" s="132"/>
      <c r="H44" s="133"/>
      <c r="I44" s="143"/>
    </row>
    <row r="45" spans="1:12" s="26" customFormat="1" ht="6.75" customHeight="1" x14ac:dyDescent="0.25">
      <c r="A45" s="192"/>
      <c r="B45" s="192"/>
      <c r="C45" s="192"/>
      <c r="D45" s="190"/>
      <c r="E45" s="190"/>
      <c r="F45" s="191"/>
      <c r="G45" s="132"/>
      <c r="H45" s="133"/>
      <c r="I45" s="143"/>
    </row>
    <row r="46" spans="1:12" s="35" customFormat="1" ht="14.25" customHeight="1" x14ac:dyDescent="0.25">
      <c r="A46" s="472" t="s">
        <v>67</v>
      </c>
      <c r="B46" s="472"/>
      <c r="C46" s="33"/>
      <c r="D46" s="34"/>
      <c r="E46" s="34"/>
      <c r="F46" s="34"/>
      <c r="G46" s="134"/>
      <c r="H46" s="135"/>
    </row>
    <row r="47" spans="1:12" s="46" customFormat="1" ht="15" customHeight="1" x14ac:dyDescent="0.25">
      <c r="A47" s="470" t="s">
        <v>10740</v>
      </c>
      <c r="B47" s="471"/>
      <c r="C47" s="471"/>
      <c r="D47" s="167">
        <f>ROUND(3/15,3)</f>
        <v>0.2</v>
      </c>
      <c r="E47" s="43"/>
      <c r="F47" s="44"/>
      <c r="G47" s="136"/>
      <c r="H47" s="136"/>
      <c r="I47" s="146"/>
      <c r="J47" s="45"/>
      <c r="K47" s="45"/>
    </row>
    <row r="48" spans="1:12" s="46" customFormat="1" ht="13.5" customHeight="1" x14ac:dyDescent="0.25">
      <c r="A48" s="470" t="s">
        <v>10741</v>
      </c>
      <c r="B48" s="470"/>
      <c r="C48" s="470"/>
      <c r="D48" s="167">
        <f>ROUND(12/15,3)</f>
        <v>0.8</v>
      </c>
      <c r="E48" s="43"/>
      <c r="F48" s="44"/>
      <c r="G48" s="136"/>
      <c r="H48" s="136"/>
      <c r="I48" s="146"/>
      <c r="J48" s="45"/>
      <c r="K48" s="45"/>
    </row>
    <row r="49" spans="1:11" s="99" customFormat="1" ht="13.5" customHeight="1" x14ac:dyDescent="0.25">
      <c r="A49" s="193"/>
      <c r="B49" s="461" t="s">
        <v>68</v>
      </c>
      <c r="C49" s="461"/>
      <c r="D49" s="194"/>
      <c r="E49" s="194"/>
      <c r="F49" s="194"/>
      <c r="G49" s="108"/>
      <c r="H49" s="108"/>
      <c r="I49" s="147"/>
      <c r="J49" s="98"/>
      <c r="K49" s="98"/>
    </row>
    <row r="50" spans="1:11" s="99" customFormat="1" ht="13.5" customHeight="1" x14ac:dyDescent="0.25">
      <c r="A50" s="96"/>
      <c r="B50" s="462" t="s">
        <v>86</v>
      </c>
      <c r="C50" s="462"/>
      <c r="D50" s="177"/>
      <c r="E50" s="177"/>
      <c r="F50" s="100">
        <v>1.0780000000000001</v>
      </c>
      <c r="G50" s="137"/>
      <c r="H50" s="108"/>
      <c r="I50" s="147"/>
      <c r="J50" s="98"/>
      <c r="K50" s="98"/>
    </row>
    <row r="51" spans="1:11" s="99" customFormat="1" ht="13.5" customHeight="1" x14ac:dyDescent="0.25">
      <c r="A51" s="96"/>
      <c r="B51" s="462" t="s">
        <v>1043</v>
      </c>
      <c r="C51" s="462"/>
      <c r="D51" s="177"/>
      <c r="E51" s="177"/>
      <c r="F51" s="100">
        <v>1.0529999999999999</v>
      </c>
      <c r="G51" s="137"/>
      <c r="H51" s="108"/>
      <c r="I51" s="147"/>
      <c r="J51" s="98"/>
      <c r="K51" s="98"/>
    </row>
    <row r="52" spans="1:11" s="99" customFormat="1" ht="13.5" customHeight="1" x14ac:dyDescent="0.25">
      <c r="A52" s="96"/>
      <c r="B52" s="461" t="s">
        <v>69</v>
      </c>
      <c r="C52" s="461"/>
      <c r="D52" s="97"/>
      <c r="E52" s="97"/>
      <c r="F52" s="97"/>
      <c r="G52" s="108"/>
      <c r="H52" s="108"/>
      <c r="I52" s="147"/>
      <c r="J52" s="98"/>
      <c r="K52" s="98"/>
    </row>
    <row r="53" spans="1:11" s="99" customFormat="1" ht="13.5" customHeight="1" x14ac:dyDescent="0.25">
      <c r="A53" s="96"/>
      <c r="B53" s="462" t="s">
        <v>86</v>
      </c>
      <c r="C53" s="462"/>
      <c r="D53" s="463" t="s">
        <v>1044</v>
      </c>
      <c r="E53" s="463"/>
      <c r="F53" s="176">
        <v>1.0063</v>
      </c>
      <c r="G53" s="137"/>
      <c r="H53" s="108"/>
      <c r="I53" s="147"/>
      <c r="J53" s="98"/>
      <c r="K53" s="98"/>
    </row>
    <row r="54" spans="1:11" s="99" customFormat="1" ht="13.5" customHeight="1" x14ac:dyDescent="0.25">
      <c r="A54" s="96"/>
      <c r="B54" s="462" t="s">
        <v>1043</v>
      </c>
      <c r="C54" s="462"/>
      <c r="D54" s="463" t="s">
        <v>70</v>
      </c>
      <c r="E54" s="463"/>
      <c r="F54" s="176">
        <v>1.0043</v>
      </c>
      <c r="G54" s="137"/>
      <c r="H54" s="108"/>
      <c r="I54" s="147"/>
      <c r="J54" s="98"/>
      <c r="K54" s="98"/>
    </row>
    <row r="55" spans="1:11" s="99" customFormat="1" ht="13.5" customHeight="1" x14ac:dyDescent="0.25">
      <c r="A55" s="461" t="s">
        <v>71</v>
      </c>
      <c r="B55" s="461"/>
      <c r="C55" s="461"/>
      <c r="D55" s="97"/>
      <c r="E55" s="97"/>
      <c r="F55" s="97"/>
      <c r="G55" s="108"/>
      <c r="H55" s="108"/>
      <c r="I55" s="147"/>
      <c r="J55" s="98"/>
      <c r="K55" s="98"/>
    </row>
    <row r="56" spans="1:11" s="99" customFormat="1" ht="13.5" customHeight="1" x14ac:dyDescent="0.25">
      <c r="A56" s="374"/>
      <c r="B56" s="462" t="s">
        <v>87</v>
      </c>
      <c r="C56" s="462"/>
      <c r="D56" s="463" t="s">
        <v>10729</v>
      </c>
      <c r="E56" s="463"/>
      <c r="F56" s="435">
        <f>ROUND(((F53^(4))-1)/2+1,4)</f>
        <v>1.0126999999999999</v>
      </c>
      <c r="G56" s="108"/>
      <c r="H56" s="108"/>
      <c r="I56" s="147"/>
      <c r="J56" s="98"/>
      <c r="K56" s="98"/>
    </row>
    <row r="57" spans="1:11" s="104" customFormat="1" x14ac:dyDescent="0.25">
      <c r="A57" s="96"/>
      <c r="B57" s="462" t="s">
        <v>1045</v>
      </c>
      <c r="C57" s="462"/>
      <c r="D57" s="463" t="s">
        <v>10730</v>
      </c>
      <c r="E57" s="463"/>
      <c r="F57" s="435">
        <f>ROUND((F53^4)*(F54+1.053)/2,4)</f>
        <v>1.0548</v>
      </c>
      <c r="G57" s="101"/>
      <c r="H57" s="101"/>
      <c r="I57" s="36"/>
      <c r="J57" s="102"/>
      <c r="K57" s="103"/>
    </row>
    <row r="58" spans="1:11" s="104" customFormat="1" ht="15" customHeight="1" x14ac:dyDescent="0.25">
      <c r="A58" s="96"/>
      <c r="B58" s="461" t="s">
        <v>72</v>
      </c>
      <c r="C58" s="461"/>
      <c r="D58" s="105"/>
      <c r="E58" s="105"/>
      <c r="F58" s="106"/>
      <c r="G58" s="107"/>
      <c r="H58" s="108"/>
      <c r="I58" s="149"/>
      <c r="J58" s="102"/>
      <c r="K58" s="102"/>
    </row>
    <row r="59" spans="1:11" s="104" customFormat="1" ht="12" customHeight="1" x14ac:dyDescent="0.25">
      <c r="A59" s="96"/>
      <c r="B59" s="461" t="s">
        <v>10742</v>
      </c>
      <c r="C59" s="461"/>
      <c r="D59" s="461"/>
      <c r="E59" s="461"/>
      <c r="F59" s="109">
        <f>D47*F56+D48*F57</f>
        <v>1.0463800000000001</v>
      </c>
      <c r="G59" s="110"/>
      <c r="H59" s="108"/>
      <c r="I59" s="148"/>
      <c r="J59" s="102"/>
      <c r="K59" s="102"/>
    </row>
    <row r="60" spans="1:11" s="88" customFormat="1" x14ac:dyDescent="0.25">
      <c r="A60" s="89"/>
      <c r="B60" s="90"/>
      <c r="C60" s="90"/>
      <c r="D60" s="87"/>
      <c r="G60" s="111">
        <f>D47*F56</f>
        <v>0.20254</v>
      </c>
      <c r="H60" s="91"/>
      <c r="I60" s="150"/>
    </row>
    <row r="61" spans="1:11" x14ac:dyDescent="0.25">
      <c r="A61" s="22"/>
      <c r="B61" s="23"/>
      <c r="C61" s="23"/>
      <c r="D61" s="21"/>
      <c r="G61" s="41">
        <f>D48*F57</f>
        <v>0.84384000000000003</v>
      </c>
    </row>
    <row r="62" spans="1:11" x14ac:dyDescent="0.25">
      <c r="A62" s="22"/>
      <c r="B62" s="23"/>
      <c r="C62" s="23"/>
      <c r="D62" s="21"/>
      <c r="G62" s="41"/>
    </row>
    <row r="63" spans="1:11" x14ac:dyDescent="0.25">
      <c r="A63" s="22"/>
      <c r="B63" s="23"/>
      <c r="C63" s="23"/>
      <c r="D63" s="21"/>
      <c r="G63" s="41">
        <f>G60+G61+G62</f>
        <v>1.0463800000000001</v>
      </c>
    </row>
    <row r="64" spans="1:11" x14ac:dyDescent="0.25">
      <c r="A64" s="22"/>
      <c r="B64" s="23"/>
      <c r="C64" s="23"/>
      <c r="D64" s="21"/>
      <c r="G64" s="41"/>
    </row>
    <row r="65" spans="1:4" x14ac:dyDescent="0.25">
      <c r="A65" s="22"/>
      <c r="B65" s="23"/>
      <c r="C65" s="23"/>
      <c r="D65" s="21"/>
    </row>
  </sheetData>
  <mergeCells count="27">
    <mergeCell ref="D53:E53"/>
    <mergeCell ref="A46:B46"/>
    <mergeCell ref="A36:B36"/>
    <mergeCell ref="A55:C55"/>
    <mergeCell ref="A48:C48"/>
    <mergeCell ref="B50:C50"/>
    <mergeCell ref="B53:C53"/>
    <mergeCell ref="A44:C44"/>
    <mergeCell ref="B54:C54"/>
    <mergeCell ref="D54:E54"/>
    <mergeCell ref="B10:F10"/>
    <mergeCell ref="A27:B27"/>
    <mergeCell ref="A47:C47"/>
    <mergeCell ref="B49:C49"/>
    <mergeCell ref="B52:C52"/>
    <mergeCell ref="B51:C51"/>
    <mergeCell ref="B9:F9"/>
    <mergeCell ref="A2:F2"/>
    <mergeCell ref="A3:F3"/>
    <mergeCell ref="A4:F4"/>
    <mergeCell ref="B8:F8"/>
    <mergeCell ref="B59:E59"/>
    <mergeCell ref="B57:C57"/>
    <mergeCell ref="D57:E57"/>
    <mergeCell ref="B58:C58"/>
    <mergeCell ref="B56:C56"/>
    <mergeCell ref="D56:E56"/>
  </mergeCells>
  <pageMargins left="0.70866141732283472" right="0.70866141732283472" top="0.35433070866141736" bottom="0.35433070866141736" header="0.31496062992125984" footer="0.31496062992125984"/>
  <pageSetup paperSize="9" scale="78" fitToHeight="0" orientation="landscape" r:id="rId1"/>
  <rowBreaks count="1" manualBreakCount="1">
    <brk id="25" max="5" man="1"/>
  </rowBreaks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F159C-7F61-4707-A526-A966B08C8486}">
  <sheetPr>
    <pageSetUpPr fitToPage="1"/>
  </sheetPr>
  <dimension ref="A1:V102"/>
  <sheetViews>
    <sheetView topLeftCell="A52" workbookViewId="0">
      <selection activeCell="V60" sqref="V60"/>
    </sheetView>
  </sheetViews>
  <sheetFormatPr defaultColWidth="9.140625" defaultRowHeight="11.25" customHeight="1" x14ac:dyDescent="0.2"/>
  <cols>
    <col min="1" max="1" width="6.7109375" style="228" customWidth="1"/>
    <col min="2" max="2" width="22.140625" style="228" customWidth="1"/>
    <col min="3" max="3" width="32.7109375" style="228" customWidth="1"/>
    <col min="4" max="8" width="20.28515625" style="228" customWidth="1"/>
    <col min="9" max="9" width="113.85546875" style="229" hidden="1" customWidth="1"/>
    <col min="10" max="10" width="136" style="229" hidden="1" customWidth="1"/>
    <col min="11" max="11" width="156.28515625" style="229" hidden="1" customWidth="1"/>
    <col min="12" max="12" width="163" style="229" hidden="1" customWidth="1"/>
    <col min="13" max="14" width="54.85546875" style="229" hidden="1" customWidth="1"/>
    <col min="15" max="15" width="53" style="229" hidden="1" customWidth="1"/>
    <col min="16" max="17" width="81.140625" style="229" hidden="1" customWidth="1"/>
    <col min="18" max="18" width="81.85546875" style="229" hidden="1" customWidth="1"/>
    <col min="19" max="19" width="81.140625" style="229" hidden="1" customWidth="1"/>
    <col min="20" max="20" width="53" style="229" hidden="1" customWidth="1"/>
    <col min="21" max="21" width="81.140625" style="229" hidden="1" customWidth="1"/>
    <col min="22" max="16384" width="9.140625" style="228"/>
  </cols>
  <sheetData>
    <row r="1" spans="1:10" s="195" customFormat="1" ht="15" x14ac:dyDescent="0.25">
      <c r="H1" s="196" t="s">
        <v>0</v>
      </c>
    </row>
    <row r="2" spans="1:10" s="195" customFormat="1" ht="15" x14ac:dyDescent="0.25">
      <c r="A2" s="197"/>
      <c r="B2" s="197"/>
      <c r="C2" s="197"/>
      <c r="D2" s="197"/>
      <c r="E2" s="197"/>
      <c r="F2" s="197"/>
      <c r="G2" s="197"/>
      <c r="H2" s="196" t="s">
        <v>1</v>
      </c>
    </row>
    <row r="3" spans="1:10" s="195" customFormat="1" ht="15" x14ac:dyDescent="0.25">
      <c r="A3" s="197"/>
      <c r="B3" s="197"/>
      <c r="C3" s="197"/>
      <c r="D3" s="197"/>
      <c r="E3" s="197"/>
      <c r="F3" s="197"/>
      <c r="G3" s="197"/>
      <c r="H3" s="196"/>
    </row>
    <row r="4" spans="1:10" s="195" customFormat="1" ht="15" x14ac:dyDescent="0.25">
      <c r="A4" s="197"/>
      <c r="B4" s="197" t="s">
        <v>2</v>
      </c>
      <c r="C4" s="494" t="s">
        <v>967</v>
      </c>
      <c r="D4" s="494"/>
      <c r="E4" s="494"/>
      <c r="F4" s="494"/>
      <c r="G4" s="494"/>
      <c r="H4" s="197"/>
      <c r="I4" s="198" t="s">
        <v>967</v>
      </c>
    </row>
    <row r="5" spans="1:10" s="195" customFormat="1" ht="10.5" customHeight="1" x14ac:dyDescent="0.25">
      <c r="A5" s="197"/>
      <c r="B5" s="197"/>
      <c r="C5" s="495" t="s">
        <v>3</v>
      </c>
      <c r="D5" s="495"/>
      <c r="E5" s="495"/>
      <c r="F5" s="495"/>
      <c r="G5" s="495"/>
      <c r="H5" s="197"/>
    </row>
    <row r="6" spans="1:10" s="195" customFormat="1" ht="17.25" customHeight="1" x14ac:dyDescent="0.25">
      <c r="A6" s="197"/>
      <c r="B6" s="197" t="s">
        <v>959</v>
      </c>
      <c r="C6" s="199"/>
      <c r="D6" s="199"/>
      <c r="E6" s="199"/>
      <c r="F6" s="199"/>
      <c r="G6" s="199"/>
      <c r="H6" s="197"/>
    </row>
    <row r="7" spans="1:10" s="195" customFormat="1" ht="17.25" customHeight="1" x14ac:dyDescent="0.25">
      <c r="A7" s="197"/>
      <c r="B7" s="197"/>
      <c r="C7" s="199"/>
      <c r="D7" s="199"/>
      <c r="E7" s="199"/>
      <c r="F7" s="199"/>
      <c r="G7" s="199"/>
      <c r="H7" s="197"/>
    </row>
    <row r="8" spans="1:10" s="195" customFormat="1" ht="17.25" customHeight="1" x14ac:dyDescent="0.25">
      <c r="A8" s="197"/>
      <c r="B8" s="200" t="s">
        <v>968</v>
      </c>
      <c r="C8" s="199"/>
      <c r="D8" s="199"/>
      <c r="E8" s="199"/>
      <c r="F8" s="201" t="s">
        <v>969</v>
      </c>
      <c r="G8" s="202" t="s">
        <v>970</v>
      </c>
      <c r="H8" s="197"/>
    </row>
    <row r="9" spans="1:10" s="195" customFormat="1" ht="17.25" customHeight="1" x14ac:dyDescent="0.25">
      <c r="A9" s="197"/>
      <c r="B9" s="197"/>
      <c r="C9" s="496"/>
      <c r="D9" s="496"/>
      <c r="E9" s="496"/>
      <c r="F9" s="496"/>
      <c r="G9" s="496"/>
      <c r="H9" s="197"/>
    </row>
    <row r="10" spans="1:10" s="195" customFormat="1" ht="11.25" customHeight="1" x14ac:dyDescent="0.25">
      <c r="A10" s="203"/>
      <c r="B10" s="203"/>
      <c r="C10" s="495" t="s">
        <v>4</v>
      </c>
      <c r="D10" s="495"/>
      <c r="E10" s="495"/>
      <c r="F10" s="495"/>
      <c r="G10" s="495"/>
      <c r="H10" s="203"/>
    </row>
    <row r="11" spans="1:10" s="195" customFormat="1" ht="11.25" customHeight="1" x14ac:dyDescent="0.25">
      <c r="A11" s="203"/>
      <c r="B11" s="203"/>
      <c r="C11" s="199"/>
      <c r="D11" s="199"/>
      <c r="E11" s="199"/>
      <c r="F11" s="199"/>
      <c r="G11" s="199"/>
      <c r="H11" s="203"/>
    </row>
    <row r="12" spans="1:10" s="195" customFormat="1" ht="18" x14ac:dyDescent="0.25">
      <c r="A12" s="203"/>
      <c r="B12" s="497" t="s">
        <v>46</v>
      </c>
      <c r="C12" s="497"/>
      <c r="D12" s="497"/>
      <c r="E12" s="497"/>
      <c r="F12" s="497"/>
      <c r="G12" s="497"/>
      <c r="H12" s="203"/>
    </row>
    <row r="13" spans="1:10" s="195" customFormat="1" ht="11.25" customHeight="1" x14ac:dyDescent="0.25">
      <c r="A13" s="203"/>
      <c r="B13" s="203"/>
      <c r="C13" s="199"/>
      <c r="D13" s="199"/>
      <c r="E13" s="199"/>
      <c r="F13" s="199"/>
      <c r="G13" s="199"/>
      <c r="H13" s="203"/>
    </row>
    <row r="14" spans="1:10" s="195" customFormat="1" ht="11.25" customHeight="1" x14ac:dyDescent="0.25">
      <c r="A14" s="203"/>
      <c r="B14" s="203"/>
      <c r="C14" s="199"/>
      <c r="D14" s="199"/>
      <c r="E14" s="199"/>
      <c r="F14" s="199"/>
      <c r="G14" s="199"/>
      <c r="H14" s="203"/>
    </row>
    <row r="15" spans="1:10" s="195" customFormat="1" ht="11.25" customHeight="1" x14ac:dyDescent="0.25">
      <c r="A15" s="203"/>
      <c r="B15" s="203"/>
      <c r="C15" s="199"/>
      <c r="D15" s="199"/>
      <c r="E15" s="199"/>
      <c r="F15" s="199"/>
      <c r="G15" s="199"/>
      <c r="H15" s="203"/>
    </row>
    <row r="16" spans="1:10" s="195" customFormat="1" ht="15" x14ac:dyDescent="0.25">
      <c r="A16" s="198"/>
      <c r="B16" s="493" t="s">
        <v>971</v>
      </c>
      <c r="C16" s="493"/>
      <c r="D16" s="493"/>
      <c r="E16" s="493"/>
      <c r="F16" s="493"/>
      <c r="G16" s="493"/>
      <c r="H16" s="198"/>
      <c r="J16" s="198" t="s">
        <v>84</v>
      </c>
    </row>
    <row r="17" spans="1:13" s="195" customFormat="1" ht="13.5" customHeight="1" x14ac:dyDescent="0.25">
      <c r="A17" s="204"/>
      <c r="B17" s="476" t="s">
        <v>5</v>
      </c>
      <c r="C17" s="476"/>
      <c r="D17" s="476"/>
      <c r="E17" s="476"/>
      <c r="F17" s="476"/>
      <c r="G17" s="476"/>
      <c r="H17" s="204"/>
    </row>
    <row r="18" spans="1:13" s="195" customFormat="1" ht="9.75" customHeight="1" x14ac:dyDescent="0.25">
      <c r="A18" s="197"/>
      <c r="B18" s="197"/>
      <c r="C18" s="197"/>
      <c r="D18" s="205"/>
      <c r="E18" s="205"/>
      <c r="F18" s="205"/>
      <c r="G18" s="206"/>
      <c r="H18" s="206"/>
    </row>
    <row r="19" spans="1:13" s="195" customFormat="1" ht="15" customHeight="1" x14ac:dyDescent="0.25">
      <c r="A19" s="207"/>
      <c r="B19" s="488" t="s">
        <v>972</v>
      </c>
      <c r="C19" s="488"/>
      <c r="D19" s="488"/>
      <c r="E19" s="488"/>
      <c r="F19" s="488"/>
      <c r="G19" s="488"/>
      <c r="H19" s="488"/>
      <c r="K19" s="198" t="s">
        <v>973</v>
      </c>
    </row>
    <row r="20" spans="1:13" s="195" customFormat="1" ht="9.75" customHeight="1" x14ac:dyDescent="0.25">
      <c r="A20" s="197"/>
      <c r="B20" s="197"/>
      <c r="C20" s="197"/>
      <c r="D20" s="199"/>
      <c r="E20" s="199"/>
      <c r="F20" s="199"/>
      <c r="G20" s="199"/>
      <c r="H20" s="199"/>
    </row>
    <row r="21" spans="1:13" s="195" customFormat="1" ht="16.5" customHeight="1" x14ac:dyDescent="0.25">
      <c r="A21" s="486" t="s">
        <v>6</v>
      </c>
      <c r="B21" s="486" t="s">
        <v>7</v>
      </c>
      <c r="C21" s="486" t="s">
        <v>8</v>
      </c>
      <c r="D21" s="490" t="s">
        <v>960</v>
      </c>
      <c r="E21" s="491"/>
      <c r="F21" s="491"/>
      <c r="G21" s="491"/>
      <c r="H21" s="492"/>
    </row>
    <row r="22" spans="1:13" s="195" customFormat="1" ht="52.5" customHeight="1" x14ac:dyDescent="0.25">
      <c r="A22" s="489"/>
      <c r="B22" s="489"/>
      <c r="C22" s="489"/>
      <c r="D22" s="486" t="s">
        <v>10</v>
      </c>
      <c r="E22" s="486" t="s">
        <v>11</v>
      </c>
      <c r="F22" s="486" t="s">
        <v>12</v>
      </c>
      <c r="G22" s="486" t="s">
        <v>13</v>
      </c>
      <c r="H22" s="486" t="s">
        <v>14</v>
      </c>
    </row>
    <row r="23" spans="1:13" s="195" customFormat="1" ht="3.75" customHeight="1" x14ac:dyDescent="0.25">
      <c r="A23" s="487"/>
      <c r="B23" s="487"/>
      <c r="C23" s="487"/>
      <c r="D23" s="487"/>
      <c r="E23" s="487"/>
      <c r="F23" s="487"/>
      <c r="G23" s="487"/>
      <c r="H23" s="487"/>
    </row>
    <row r="24" spans="1:13" s="195" customFormat="1" ht="15" x14ac:dyDescent="0.25">
      <c r="A24" s="208">
        <v>1</v>
      </c>
      <c r="B24" s="208">
        <v>2</v>
      </c>
      <c r="C24" s="208">
        <v>3</v>
      </c>
      <c r="D24" s="208">
        <v>4</v>
      </c>
      <c r="E24" s="208">
        <v>5</v>
      </c>
      <c r="F24" s="208">
        <v>6</v>
      </c>
      <c r="G24" s="208">
        <v>7</v>
      </c>
      <c r="H24" s="208">
        <v>8</v>
      </c>
    </row>
    <row r="25" spans="1:13" s="195" customFormat="1" ht="15" x14ac:dyDescent="0.25">
      <c r="A25" s="480" t="s">
        <v>974</v>
      </c>
      <c r="B25" s="481"/>
      <c r="C25" s="481"/>
      <c r="D25" s="481"/>
      <c r="E25" s="481"/>
      <c r="F25" s="481"/>
      <c r="G25" s="481"/>
      <c r="H25" s="482"/>
      <c r="L25" s="209" t="s">
        <v>974</v>
      </c>
    </row>
    <row r="26" spans="1:13" s="195" customFormat="1" ht="33.75" x14ac:dyDescent="0.25">
      <c r="A26" s="210">
        <v>1</v>
      </c>
      <c r="B26" s="211" t="s">
        <v>975</v>
      </c>
      <c r="C26" s="211" t="s">
        <v>976</v>
      </c>
      <c r="D26" s="212">
        <v>1130114.6399999999</v>
      </c>
      <c r="E26" s="212"/>
      <c r="F26" s="212"/>
      <c r="G26" s="212"/>
      <c r="H26" s="212">
        <v>1130114.6399999999</v>
      </c>
      <c r="L26" s="209"/>
    </row>
    <row r="27" spans="1:13" s="195" customFormat="1" ht="23.25" x14ac:dyDescent="0.25">
      <c r="A27" s="213"/>
      <c r="B27" s="483" t="s">
        <v>977</v>
      </c>
      <c r="C27" s="484"/>
      <c r="D27" s="214">
        <v>1130114.6399999999</v>
      </c>
      <c r="E27" s="214"/>
      <c r="F27" s="215"/>
      <c r="G27" s="215"/>
      <c r="H27" s="215">
        <v>1130114.6399999999</v>
      </c>
      <c r="L27" s="209"/>
      <c r="M27" s="216" t="s">
        <v>977</v>
      </c>
    </row>
    <row r="28" spans="1:13" s="195" customFormat="1" ht="15" x14ac:dyDescent="0.25">
      <c r="A28" s="480" t="s">
        <v>978</v>
      </c>
      <c r="B28" s="481"/>
      <c r="C28" s="481"/>
      <c r="D28" s="481"/>
      <c r="E28" s="481"/>
      <c r="F28" s="481"/>
      <c r="G28" s="481"/>
      <c r="H28" s="482"/>
      <c r="L28" s="209" t="s">
        <v>978</v>
      </c>
      <c r="M28" s="216"/>
    </row>
    <row r="29" spans="1:13" s="291" customFormat="1" ht="33.75" x14ac:dyDescent="0.25">
      <c r="A29" s="288">
        <v>2</v>
      </c>
      <c r="B29" s="289" t="s">
        <v>979</v>
      </c>
      <c r="C29" s="289" t="s">
        <v>980</v>
      </c>
      <c r="D29" s="290">
        <v>230217578.25999999</v>
      </c>
      <c r="E29" s="290">
        <v>24868.05</v>
      </c>
      <c r="F29" s="290"/>
      <c r="G29" s="290"/>
      <c r="H29" s="290">
        <v>230242446.31</v>
      </c>
      <c r="L29" s="292"/>
      <c r="M29" s="293"/>
    </row>
    <row r="30" spans="1:13" s="195" customFormat="1" ht="22.5" x14ac:dyDescent="0.25">
      <c r="A30" s="210">
        <v>3</v>
      </c>
      <c r="B30" s="211" t="s">
        <v>99</v>
      </c>
      <c r="C30" s="211" t="s">
        <v>981</v>
      </c>
      <c r="D30" s="212">
        <v>40000.370000000003</v>
      </c>
      <c r="E30" s="212">
        <v>22379056.050000001</v>
      </c>
      <c r="F30" s="212">
        <v>315606.23</v>
      </c>
      <c r="G30" s="212"/>
      <c r="H30" s="212">
        <v>22734662.649999999</v>
      </c>
      <c r="L30" s="209"/>
      <c r="M30" s="216"/>
    </row>
    <row r="31" spans="1:13" s="195" customFormat="1" ht="15" x14ac:dyDescent="0.25">
      <c r="A31" s="210">
        <v>4</v>
      </c>
      <c r="B31" s="211" t="s">
        <v>281</v>
      </c>
      <c r="C31" s="211" t="s">
        <v>982</v>
      </c>
      <c r="D31" s="212">
        <v>45128280.609999999</v>
      </c>
      <c r="E31" s="212">
        <v>2859537.63</v>
      </c>
      <c r="F31" s="212">
        <v>22290321.379999999</v>
      </c>
      <c r="G31" s="212"/>
      <c r="H31" s="212">
        <v>70278139.620000005</v>
      </c>
      <c r="L31" s="209"/>
      <c r="M31" s="216"/>
    </row>
    <row r="32" spans="1:13" s="195" customFormat="1" ht="15" x14ac:dyDescent="0.25">
      <c r="A32" s="210">
        <v>5</v>
      </c>
      <c r="B32" s="211" t="s">
        <v>329</v>
      </c>
      <c r="C32" s="211" t="s">
        <v>983</v>
      </c>
      <c r="D32" s="212">
        <v>8828451.8000000007</v>
      </c>
      <c r="E32" s="212">
        <v>69088.570000000007</v>
      </c>
      <c r="F32" s="212">
        <v>1176923.5900000001</v>
      </c>
      <c r="G32" s="212"/>
      <c r="H32" s="212">
        <v>10074463.960000001</v>
      </c>
      <c r="L32" s="209"/>
      <c r="M32" s="216"/>
    </row>
    <row r="33" spans="1:13" s="195" customFormat="1" ht="15" x14ac:dyDescent="0.25">
      <c r="A33" s="210">
        <v>6</v>
      </c>
      <c r="B33" s="211" t="s">
        <v>235</v>
      </c>
      <c r="C33" s="211" t="s">
        <v>961</v>
      </c>
      <c r="D33" s="212">
        <v>575879.64</v>
      </c>
      <c r="E33" s="212">
        <v>747798.94</v>
      </c>
      <c r="F33" s="212">
        <v>44807468.460000001</v>
      </c>
      <c r="G33" s="212"/>
      <c r="H33" s="212">
        <v>46131147.039999999</v>
      </c>
      <c r="L33" s="209"/>
      <c r="M33" s="216"/>
    </row>
    <row r="34" spans="1:13" s="195" customFormat="1" ht="33.75" x14ac:dyDescent="0.25">
      <c r="A34" s="210">
        <v>7</v>
      </c>
      <c r="B34" s="211" t="s">
        <v>356</v>
      </c>
      <c r="C34" s="211" t="s">
        <v>984</v>
      </c>
      <c r="D34" s="212"/>
      <c r="E34" s="212">
        <v>4426114.66</v>
      </c>
      <c r="F34" s="212">
        <v>1732679.32</v>
      </c>
      <c r="G34" s="212"/>
      <c r="H34" s="212">
        <v>6158793.9800000004</v>
      </c>
      <c r="L34" s="209"/>
      <c r="M34" s="216"/>
    </row>
    <row r="35" spans="1:13" s="195" customFormat="1" ht="15" x14ac:dyDescent="0.25">
      <c r="A35" s="210">
        <v>8</v>
      </c>
      <c r="B35" s="211" t="s">
        <v>275</v>
      </c>
      <c r="C35" s="211" t="s">
        <v>985</v>
      </c>
      <c r="D35" s="212"/>
      <c r="E35" s="212">
        <v>2644398.14</v>
      </c>
      <c r="F35" s="212">
        <v>669109.64</v>
      </c>
      <c r="G35" s="212"/>
      <c r="H35" s="212">
        <v>3313507.78</v>
      </c>
      <c r="L35" s="209"/>
      <c r="M35" s="216"/>
    </row>
    <row r="36" spans="1:13" s="195" customFormat="1" ht="22.5" x14ac:dyDescent="0.25">
      <c r="A36" s="210">
        <v>9</v>
      </c>
      <c r="B36" s="211" t="s">
        <v>406</v>
      </c>
      <c r="C36" s="211" t="s">
        <v>986</v>
      </c>
      <c r="D36" s="212"/>
      <c r="E36" s="212">
        <v>1785104.48</v>
      </c>
      <c r="F36" s="212">
        <v>237115.82</v>
      </c>
      <c r="G36" s="212"/>
      <c r="H36" s="212">
        <v>2022220.3</v>
      </c>
      <c r="L36" s="209"/>
      <c r="M36" s="216"/>
    </row>
    <row r="37" spans="1:13" s="195" customFormat="1" ht="22.5" x14ac:dyDescent="0.25">
      <c r="A37" s="210">
        <v>10</v>
      </c>
      <c r="B37" s="211" t="s">
        <v>438</v>
      </c>
      <c r="C37" s="211" t="s">
        <v>987</v>
      </c>
      <c r="D37" s="212">
        <v>8857</v>
      </c>
      <c r="E37" s="212">
        <v>1029806.11</v>
      </c>
      <c r="F37" s="212">
        <v>824433.26</v>
      </c>
      <c r="G37" s="212"/>
      <c r="H37" s="212">
        <v>1863096.37</v>
      </c>
      <c r="L37" s="209"/>
      <c r="M37" s="216"/>
    </row>
    <row r="38" spans="1:13" s="195" customFormat="1" ht="22.5" x14ac:dyDescent="0.25">
      <c r="A38" s="210">
        <v>11</v>
      </c>
      <c r="B38" s="211" t="s">
        <v>501</v>
      </c>
      <c r="C38" s="211" t="s">
        <v>988</v>
      </c>
      <c r="D38" s="212"/>
      <c r="E38" s="212">
        <v>4798709.09</v>
      </c>
      <c r="F38" s="212">
        <v>999163.51</v>
      </c>
      <c r="G38" s="212"/>
      <c r="H38" s="212">
        <v>5797872.5999999996</v>
      </c>
      <c r="L38" s="209"/>
      <c r="M38" s="216"/>
    </row>
    <row r="39" spans="1:13" s="195" customFormat="1" ht="15" x14ac:dyDescent="0.25">
      <c r="A39" s="210">
        <v>12</v>
      </c>
      <c r="B39" s="211" t="s">
        <v>854</v>
      </c>
      <c r="C39" s="211" t="s">
        <v>989</v>
      </c>
      <c r="D39" s="212">
        <v>55759.35</v>
      </c>
      <c r="E39" s="212">
        <v>1399180.94</v>
      </c>
      <c r="F39" s="212">
        <v>6529153.8700000001</v>
      </c>
      <c r="G39" s="212"/>
      <c r="H39" s="212">
        <v>7984094.1600000001</v>
      </c>
      <c r="L39" s="209"/>
      <c r="M39" s="216"/>
    </row>
    <row r="40" spans="1:13" s="195" customFormat="1" ht="23.25" x14ac:dyDescent="0.25">
      <c r="A40" s="213"/>
      <c r="B40" s="483" t="s">
        <v>990</v>
      </c>
      <c r="C40" s="484"/>
      <c r="D40" s="214">
        <v>284854807.02999997</v>
      </c>
      <c r="E40" s="214">
        <v>42163662.659999996</v>
      </c>
      <c r="F40" s="215">
        <v>79581975.079999998</v>
      </c>
      <c r="G40" s="215"/>
      <c r="H40" s="215">
        <v>406600444.76999998</v>
      </c>
      <c r="L40" s="209"/>
      <c r="M40" s="216" t="s">
        <v>990</v>
      </c>
    </row>
    <row r="41" spans="1:13" s="195" customFormat="1" ht="15" x14ac:dyDescent="0.25">
      <c r="A41" s="480" t="s">
        <v>991</v>
      </c>
      <c r="B41" s="481"/>
      <c r="C41" s="481"/>
      <c r="D41" s="481"/>
      <c r="E41" s="481"/>
      <c r="F41" s="481"/>
      <c r="G41" s="481"/>
      <c r="H41" s="482"/>
      <c r="L41" s="209" t="s">
        <v>991</v>
      </c>
      <c r="M41" s="216"/>
    </row>
    <row r="42" spans="1:13" s="195" customFormat="1" ht="33.75" x14ac:dyDescent="0.25">
      <c r="A42" s="210">
        <v>13</v>
      </c>
      <c r="B42" s="211" t="s">
        <v>992</v>
      </c>
      <c r="C42" s="211" t="s">
        <v>993</v>
      </c>
      <c r="D42" s="212">
        <v>5643459.3700000001</v>
      </c>
      <c r="E42" s="212">
        <v>50117.07</v>
      </c>
      <c r="F42" s="212">
        <v>43333.72</v>
      </c>
      <c r="G42" s="212"/>
      <c r="H42" s="212">
        <v>5736910.1600000001</v>
      </c>
      <c r="L42" s="209"/>
      <c r="M42" s="216"/>
    </row>
    <row r="43" spans="1:13" s="195" customFormat="1" ht="15" x14ac:dyDescent="0.25">
      <c r="A43" s="210">
        <v>14</v>
      </c>
      <c r="B43" s="211" t="s">
        <v>994</v>
      </c>
      <c r="C43" s="211" t="s">
        <v>995</v>
      </c>
      <c r="D43" s="212">
        <v>87618.21</v>
      </c>
      <c r="E43" s="212">
        <v>334363.17</v>
      </c>
      <c r="F43" s="212">
        <v>77397.3</v>
      </c>
      <c r="G43" s="212"/>
      <c r="H43" s="212">
        <v>499378.68</v>
      </c>
      <c r="L43" s="209"/>
      <c r="M43" s="216"/>
    </row>
    <row r="44" spans="1:13" s="195" customFormat="1" ht="15" x14ac:dyDescent="0.25">
      <c r="A44" s="210">
        <v>15</v>
      </c>
      <c r="B44" s="211" t="s">
        <v>996</v>
      </c>
      <c r="C44" s="211" t="s">
        <v>997</v>
      </c>
      <c r="D44" s="212">
        <v>103053.52</v>
      </c>
      <c r="E44" s="212">
        <v>26774.66</v>
      </c>
      <c r="F44" s="212">
        <v>15600.07</v>
      </c>
      <c r="G44" s="212"/>
      <c r="H44" s="212">
        <v>145428.25</v>
      </c>
      <c r="L44" s="209"/>
      <c r="M44" s="216"/>
    </row>
    <row r="45" spans="1:13" s="195" customFormat="1" ht="22.5" x14ac:dyDescent="0.25">
      <c r="A45" s="210">
        <v>16</v>
      </c>
      <c r="B45" s="211" t="s">
        <v>998</v>
      </c>
      <c r="C45" s="211" t="s">
        <v>999</v>
      </c>
      <c r="D45" s="212">
        <v>439416.36</v>
      </c>
      <c r="E45" s="212"/>
      <c r="F45" s="212">
        <v>32238.66</v>
      </c>
      <c r="G45" s="212"/>
      <c r="H45" s="212">
        <v>471655.02</v>
      </c>
      <c r="L45" s="209"/>
      <c r="M45" s="216"/>
    </row>
    <row r="46" spans="1:13" s="195" customFormat="1" ht="15" x14ac:dyDescent="0.25">
      <c r="A46" s="210">
        <v>17</v>
      </c>
      <c r="B46" s="211" t="s">
        <v>1000</v>
      </c>
      <c r="C46" s="211" t="s">
        <v>1001</v>
      </c>
      <c r="D46" s="212">
        <v>157713.03</v>
      </c>
      <c r="E46" s="212"/>
      <c r="F46" s="212">
        <v>30679.79</v>
      </c>
      <c r="G46" s="212"/>
      <c r="H46" s="212">
        <v>188392.82</v>
      </c>
      <c r="L46" s="209"/>
      <c r="M46" s="216"/>
    </row>
    <row r="47" spans="1:13" s="195" customFormat="1" ht="15" x14ac:dyDescent="0.25">
      <c r="A47" s="210">
        <v>18</v>
      </c>
      <c r="B47" s="211" t="s">
        <v>1002</v>
      </c>
      <c r="C47" s="211" t="s">
        <v>1003</v>
      </c>
      <c r="D47" s="212">
        <v>2587755.61</v>
      </c>
      <c r="E47" s="212">
        <v>300608.48</v>
      </c>
      <c r="F47" s="212">
        <v>6093872.7400000002</v>
      </c>
      <c r="G47" s="212"/>
      <c r="H47" s="212">
        <v>8982236.8300000001</v>
      </c>
      <c r="L47" s="209"/>
      <c r="M47" s="216"/>
    </row>
    <row r="48" spans="1:13" s="195" customFormat="1" ht="15" x14ac:dyDescent="0.25">
      <c r="A48" s="210">
        <v>19</v>
      </c>
      <c r="B48" s="211" t="s">
        <v>1004</v>
      </c>
      <c r="C48" s="211" t="s">
        <v>1005</v>
      </c>
      <c r="D48" s="212">
        <v>127027.08</v>
      </c>
      <c r="E48" s="212">
        <v>87671.6</v>
      </c>
      <c r="F48" s="212">
        <v>9363.27</v>
      </c>
      <c r="G48" s="212"/>
      <c r="H48" s="212">
        <v>224061.95</v>
      </c>
      <c r="L48" s="209"/>
      <c r="M48" s="216"/>
    </row>
    <row r="49" spans="1:22" s="195" customFormat="1" ht="22.5" x14ac:dyDescent="0.25">
      <c r="A49" s="210">
        <v>20</v>
      </c>
      <c r="B49" s="211" t="s">
        <v>1006</v>
      </c>
      <c r="C49" s="211" t="s">
        <v>1007</v>
      </c>
      <c r="D49" s="212">
        <v>778.99</v>
      </c>
      <c r="E49" s="212">
        <v>104451.76</v>
      </c>
      <c r="F49" s="212">
        <v>155925.72</v>
      </c>
      <c r="G49" s="212"/>
      <c r="H49" s="212">
        <v>261156.47</v>
      </c>
      <c r="L49" s="209"/>
      <c r="M49" s="216"/>
    </row>
    <row r="50" spans="1:22" s="195" customFormat="1" ht="23.25" x14ac:dyDescent="0.25">
      <c r="A50" s="213"/>
      <c r="B50" s="483" t="s">
        <v>1008</v>
      </c>
      <c r="C50" s="484"/>
      <c r="D50" s="214">
        <v>9146822.1699999999</v>
      </c>
      <c r="E50" s="214">
        <v>903986.74</v>
      </c>
      <c r="F50" s="215">
        <v>6458411.2699999996</v>
      </c>
      <c r="G50" s="215"/>
      <c r="H50" s="215">
        <v>16509220.18</v>
      </c>
      <c r="L50" s="209"/>
      <c r="M50" s="216" t="s">
        <v>1008</v>
      </c>
    </row>
    <row r="51" spans="1:22" s="195" customFormat="1" ht="15" x14ac:dyDescent="0.25">
      <c r="A51" s="480" t="s">
        <v>15</v>
      </c>
      <c r="B51" s="481"/>
      <c r="C51" s="481"/>
      <c r="D51" s="481"/>
      <c r="E51" s="481"/>
      <c r="F51" s="481"/>
      <c r="G51" s="481"/>
      <c r="H51" s="482"/>
      <c r="L51" s="209" t="s">
        <v>15</v>
      </c>
      <c r="M51" s="216"/>
    </row>
    <row r="52" spans="1:22" s="195" customFormat="1" ht="15" x14ac:dyDescent="0.25">
      <c r="A52" s="210">
        <v>21</v>
      </c>
      <c r="B52" s="211" t="s">
        <v>16</v>
      </c>
      <c r="C52" s="211" t="s">
        <v>1009</v>
      </c>
      <c r="D52" s="212">
        <v>1172318.45</v>
      </c>
      <c r="E52" s="212">
        <v>7976798.25</v>
      </c>
      <c r="F52" s="212">
        <v>37652.129999999997</v>
      </c>
      <c r="G52" s="212"/>
      <c r="H52" s="212">
        <v>9186768.8300000001</v>
      </c>
      <c r="L52" s="209"/>
      <c r="M52" s="216"/>
    </row>
    <row r="53" spans="1:22" s="195" customFormat="1" ht="15" x14ac:dyDescent="0.25">
      <c r="A53" s="213"/>
      <c r="B53" s="483" t="s">
        <v>17</v>
      </c>
      <c r="C53" s="484"/>
      <c r="D53" s="214">
        <v>1172318.45</v>
      </c>
      <c r="E53" s="214">
        <v>7976798.25</v>
      </c>
      <c r="F53" s="215">
        <v>37652.129999999997</v>
      </c>
      <c r="G53" s="215"/>
      <c r="H53" s="215">
        <v>9186768.8300000001</v>
      </c>
      <c r="L53" s="209"/>
      <c r="M53" s="216" t="s">
        <v>17</v>
      </c>
    </row>
    <row r="54" spans="1:22" s="195" customFormat="1" ht="15" x14ac:dyDescent="0.25">
      <c r="A54" s="480" t="s">
        <v>18</v>
      </c>
      <c r="B54" s="481"/>
      <c r="C54" s="481"/>
      <c r="D54" s="481"/>
      <c r="E54" s="481"/>
      <c r="F54" s="481"/>
      <c r="G54" s="481"/>
      <c r="H54" s="482"/>
      <c r="L54" s="209" t="s">
        <v>18</v>
      </c>
      <c r="M54" s="216"/>
    </row>
    <row r="55" spans="1:22" s="195" customFormat="1" ht="15" x14ac:dyDescent="0.25">
      <c r="A55" s="210">
        <v>22</v>
      </c>
      <c r="B55" s="211" t="s">
        <v>483</v>
      </c>
      <c r="C55" s="211" t="s">
        <v>1010</v>
      </c>
      <c r="D55" s="212">
        <v>745176.45</v>
      </c>
      <c r="E55" s="212">
        <v>124295.76</v>
      </c>
      <c r="F55" s="212">
        <v>220770.18</v>
      </c>
      <c r="G55" s="212"/>
      <c r="H55" s="212">
        <v>1090242.3899999999</v>
      </c>
      <c r="L55" s="209"/>
      <c r="M55" s="216"/>
    </row>
    <row r="56" spans="1:22" s="195" customFormat="1" ht="33.75" x14ac:dyDescent="0.25">
      <c r="A56" s="210">
        <v>23</v>
      </c>
      <c r="B56" s="211" t="s">
        <v>1011</v>
      </c>
      <c r="C56" s="211" t="s">
        <v>482</v>
      </c>
      <c r="D56" s="212">
        <v>4764246.79</v>
      </c>
      <c r="E56" s="212"/>
      <c r="F56" s="212">
        <v>61757.41</v>
      </c>
      <c r="G56" s="212"/>
      <c r="H56" s="212">
        <v>4826004.2</v>
      </c>
      <c r="L56" s="209"/>
      <c r="M56" s="216"/>
    </row>
    <row r="57" spans="1:22" s="195" customFormat="1" ht="15" x14ac:dyDescent="0.25">
      <c r="A57" s="210">
        <v>24</v>
      </c>
      <c r="B57" s="211" t="s">
        <v>532</v>
      </c>
      <c r="C57" s="211" t="s">
        <v>537</v>
      </c>
      <c r="D57" s="212">
        <v>3303893.13</v>
      </c>
      <c r="E57" s="212">
        <v>200869.68</v>
      </c>
      <c r="F57" s="212">
        <v>2068135.15</v>
      </c>
      <c r="G57" s="212"/>
      <c r="H57" s="212">
        <v>5572897.96</v>
      </c>
      <c r="L57" s="209"/>
      <c r="M57" s="216"/>
    </row>
    <row r="58" spans="1:22" s="195" customFormat="1" ht="15" x14ac:dyDescent="0.25">
      <c r="A58" s="210">
        <v>25</v>
      </c>
      <c r="B58" s="211" t="s">
        <v>515</v>
      </c>
      <c r="C58" s="211" t="s">
        <v>1012</v>
      </c>
      <c r="D58" s="212">
        <v>4435912.58</v>
      </c>
      <c r="E58" s="212">
        <v>4582.78</v>
      </c>
      <c r="F58" s="212">
        <v>87614.32</v>
      </c>
      <c r="G58" s="212"/>
      <c r="H58" s="212">
        <v>4528109.68</v>
      </c>
      <c r="L58" s="209"/>
      <c r="M58" s="216"/>
    </row>
    <row r="59" spans="1:22" s="195" customFormat="1" ht="34.5" x14ac:dyDescent="0.25">
      <c r="A59" s="213"/>
      <c r="B59" s="483" t="s">
        <v>19</v>
      </c>
      <c r="C59" s="484"/>
      <c r="D59" s="214">
        <v>13249228.949999999</v>
      </c>
      <c r="E59" s="214">
        <v>329748.21999999997</v>
      </c>
      <c r="F59" s="215">
        <v>2438277.06</v>
      </c>
      <c r="G59" s="215"/>
      <c r="H59" s="215">
        <v>16017254.23</v>
      </c>
      <c r="L59" s="209"/>
      <c r="M59" s="216" t="s">
        <v>19</v>
      </c>
    </row>
    <row r="60" spans="1:22" s="195" customFormat="1" ht="15" x14ac:dyDescent="0.25">
      <c r="A60" s="480" t="s">
        <v>20</v>
      </c>
      <c r="B60" s="481"/>
      <c r="C60" s="481"/>
      <c r="D60" s="481"/>
      <c r="E60" s="481"/>
      <c r="F60" s="481"/>
      <c r="G60" s="481"/>
      <c r="H60" s="482"/>
      <c r="L60" s="209" t="s">
        <v>20</v>
      </c>
      <c r="M60" s="216"/>
      <c r="V60" s="217" t="s">
        <v>1013</v>
      </c>
    </row>
    <row r="61" spans="1:22" s="195" customFormat="1" ht="15" x14ac:dyDescent="0.25">
      <c r="A61" s="210">
        <v>26</v>
      </c>
      <c r="B61" s="211" t="s">
        <v>471</v>
      </c>
      <c r="C61" s="211" t="s">
        <v>1014</v>
      </c>
      <c r="D61" s="212">
        <v>48365846.210000001</v>
      </c>
      <c r="E61" s="212"/>
      <c r="F61" s="212"/>
      <c r="G61" s="212"/>
      <c r="H61" s="212">
        <v>48365846.210000001</v>
      </c>
      <c r="L61" s="209"/>
      <c r="M61" s="216"/>
    </row>
    <row r="62" spans="1:22" s="195" customFormat="1" ht="15" x14ac:dyDescent="0.25">
      <c r="A62" s="210">
        <v>27</v>
      </c>
      <c r="B62" s="211" t="s">
        <v>1015</v>
      </c>
      <c r="C62" s="211" t="s">
        <v>1016</v>
      </c>
      <c r="D62" s="212">
        <v>13599545.539999999</v>
      </c>
      <c r="E62" s="212"/>
      <c r="F62" s="212"/>
      <c r="G62" s="212"/>
      <c r="H62" s="212">
        <v>13599545.539999999</v>
      </c>
      <c r="L62" s="209"/>
      <c r="M62" s="216"/>
    </row>
    <row r="63" spans="1:22" s="195" customFormat="1" ht="15" x14ac:dyDescent="0.25">
      <c r="A63" s="210">
        <v>28</v>
      </c>
      <c r="B63" s="211" t="s">
        <v>1017</v>
      </c>
      <c r="C63" s="211" t="s">
        <v>1018</v>
      </c>
      <c r="D63" s="212">
        <v>7170396.0300000003</v>
      </c>
      <c r="E63" s="212">
        <v>149073.62</v>
      </c>
      <c r="F63" s="212"/>
      <c r="G63" s="212"/>
      <c r="H63" s="212">
        <v>7319469.6500000004</v>
      </c>
      <c r="L63" s="209"/>
      <c r="M63" s="216"/>
    </row>
    <row r="64" spans="1:22" s="291" customFormat="1" ht="33.75" x14ac:dyDescent="0.25">
      <c r="A64" s="288">
        <v>29</v>
      </c>
      <c r="B64" s="289" t="s">
        <v>1019</v>
      </c>
      <c r="C64" s="289" t="s">
        <v>1020</v>
      </c>
      <c r="D64" s="290">
        <v>51291458.579999998</v>
      </c>
      <c r="E64" s="290"/>
      <c r="F64" s="290"/>
      <c r="G64" s="290"/>
      <c r="H64" s="290">
        <v>51291458.579999998</v>
      </c>
      <c r="L64" s="292"/>
      <c r="M64" s="293"/>
    </row>
    <row r="65" spans="1:14" s="195" customFormat="1" ht="15" x14ac:dyDescent="0.25">
      <c r="A65" s="213"/>
      <c r="B65" s="483" t="s">
        <v>21</v>
      </c>
      <c r="C65" s="484"/>
      <c r="D65" s="214">
        <v>120427246.36</v>
      </c>
      <c r="E65" s="214">
        <v>149073.62</v>
      </c>
      <c r="F65" s="215"/>
      <c r="G65" s="215"/>
      <c r="H65" s="215">
        <v>120576319.98</v>
      </c>
      <c r="L65" s="209"/>
      <c r="M65" s="216" t="s">
        <v>21</v>
      </c>
    </row>
    <row r="66" spans="1:14" s="195" customFormat="1" ht="15" x14ac:dyDescent="0.25">
      <c r="A66" s="213"/>
      <c r="B66" s="478" t="s">
        <v>22</v>
      </c>
      <c r="C66" s="479"/>
      <c r="D66" s="214">
        <v>429980537.60000002</v>
      </c>
      <c r="E66" s="214">
        <v>51523269.490000002</v>
      </c>
      <c r="F66" s="215">
        <v>88516315.540000007</v>
      </c>
      <c r="G66" s="215"/>
      <c r="H66" s="215">
        <v>570020122.63</v>
      </c>
      <c r="L66" s="209"/>
      <c r="M66" s="216"/>
      <c r="N66" s="218" t="s">
        <v>22</v>
      </c>
    </row>
    <row r="67" spans="1:14" s="195" customFormat="1" ht="15" x14ac:dyDescent="0.25">
      <c r="A67" s="480" t="s">
        <v>23</v>
      </c>
      <c r="B67" s="481"/>
      <c r="C67" s="481"/>
      <c r="D67" s="481"/>
      <c r="E67" s="481"/>
      <c r="F67" s="481"/>
      <c r="G67" s="481"/>
      <c r="H67" s="482"/>
      <c r="L67" s="209" t="s">
        <v>23</v>
      </c>
      <c r="M67" s="216"/>
      <c r="N67" s="218"/>
    </row>
    <row r="68" spans="1:14" s="195" customFormat="1" ht="33.75" x14ac:dyDescent="0.25">
      <c r="A68" s="210">
        <v>30</v>
      </c>
      <c r="B68" s="211" t="s">
        <v>1021</v>
      </c>
      <c r="C68" s="211" t="s">
        <v>85</v>
      </c>
      <c r="D68" s="212">
        <v>437552.81</v>
      </c>
      <c r="E68" s="212">
        <v>837051.2</v>
      </c>
      <c r="F68" s="212">
        <v>705039.72</v>
      </c>
      <c r="G68" s="212"/>
      <c r="H68" s="212">
        <v>1979643.73</v>
      </c>
      <c r="L68" s="209"/>
      <c r="M68" s="216"/>
      <c r="N68" s="218"/>
    </row>
    <row r="69" spans="1:14" s="195" customFormat="1" ht="15" x14ac:dyDescent="0.25">
      <c r="A69" s="213"/>
      <c r="B69" s="483" t="s">
        <v>1022</v>
      </c>
      <c r="C69" s="484"/>
      <c r="D69" s="214">
        <v>437552.81</v>
      </c>
      <c r="E69" s="214">
        <v>837051.2</v>
      </c>
      <c r="F69" s="215">
        <v>705039.72</v>
      </c>
      <c r="G69" s="215"/>
      <c r="H69" s="215">
        <v>1979643.73</v>
      </c>
      <c r="L69" s="209"/>
      <c r="M69" s="216" t="s">
        <v>1022</v>
      </c>
      <c r="N69" s="218"/>
    </row>
    <row r="70" spans="1:14" s="195" customFormat="1" ht="15" x14ac:dyDescent="0.25">
      <c r="A70" s="213"/>
      <c r="B70" s="478" t="s">
        <v>24</v>
      </c>
      <c r="C70" s="479"/>
      <c r="D70" s="214">
        <v>430418090.41000003</v>
      </c>
      <c r="E70" s="214">
        <v>52360320.689999998</v>
      </c>
      <c r="F70" s="215">
        <v>89221355.260000005</v>
      </c>
      <c r="G70" s="215"/>
      <c r="H70" s="215">
        <v>571999766.36000001</v>
      </c>
      <c r="L70" s="209"/>
      <c r="M70" s="216"/>
      <c r="N70" s="218" t="s">
        <v>24</v>
      </c>
    </row>
    <row r="71" spans="1:14" s="195" customFormat="1" ht="15" x14ac:dyDescent="0.25">
      <c r="A71" s="480" t="s">
        <v>25</v>
      </c>
      <c r="B71" s="481"/>
      <c r="C71" s="481"/>
      <c r="D71" s="481"/>
      <c r="E71" s="481"/>
      <c r="F71" s="481"/>
      <c r="G71" s="481"/>
      <c r="H71" s="482"/>
      <c r="L71" s="209" t="s">
        <v>25</v>
      </c>
      <c r="M71" s="216"/>
      <c r="N71" s="218"/>
    </row>
    <row r="72" spans="1:14" s="195" customFormat="1" ht="22.5" x14ac:dyDescent="0.25">
      <c r="A72" s="210">
        <v>31</v>
      </c>
      <c r="B72" s="211" t="s">
        <v>1023</v>
      </c>
      <c r="C72" s="211" t="s">
        <v>1024</v>
      </c>
      <c r="D72" s="212"/>
      <c r="E72" s="212"/>
      <c r="F72" s="212"/>
      <c r="G72" s="212">
        <v>2332139.48</v>
      </c>
      <c r="H72" s="212">
        <v>2332139.48</v>
      </c>
      <c r="L72" s="209"/>
      <c r="M72" s="216"/>
      <c r="N72" s="218"/>
    </row>
    <row r="73" spans="1:14" s="195" customFormat="1" ht="22.5" x14ac:dyDescent="0.25">
      <c r="A73" s="210">
        <v>32</v>
      </c>
      <c r="B73" s="211" t="s">
        <v>1025</v>
      </c>
      <c r="C73" s="211" t="s">
        <v>1026</v>
      </c>
      <c r="D73" s="212"/>
      <c r="E73" s="212"/>
      <c r="F73" s="212"/>
      <c r="G73" s="212">
        <v>4854666.12</v>
      </c>
      <c r="H73" s="212">
        <v>4854666.12</v>
      </c>
      <c r="L73" s="209"/>
      <c r="M73" s="216"/>
      <c r="N73" s="218"/>
    </row>
    <row r="74" spans="1:14" s="195" customFormat="1" ht="22.5" x14ac:dyDescent="0.25">
      <c r="A74" s="210">
        <v>33</v>
      </c>
      <c r="B74" s="211" t="s">
        <v>1027</v>
      </c>
      <c r="C74" s="211" t="s">
        <v>1028</v>
      </c>
      <c r="D74" s="212"/>
      <c r="E74" s="212"/>
      <c r="F74" s="212"/>
      <c r="G74" s="212">
        <v>1542454.9</v>
      </c>
      <c r="H74" s="212">
        <v>1542454.9</v>
      </c>
      <c r="L74" s="209"/>
      <c r="M74" s="216"/>
      <c r="N74" s="218"/>
    </row>
    <row r="75" spans="1:14" s="195" customFormat="1" ht="15" x14ac:dyDescent="0.25">
      <c r="A75" s="210">
        <v>34</v>
      </c>
      <c r="B75" s="211" t="s">
        <v>1029</v>
      </c>
      <c r="C75" s="211" t="s">
        <v>1030</v>
      </c>
      <c r="D75" s="212"/>
      <c r="E75" s="212"/>
      <c r="F75" s="212"/>
      <c r="G75" s="212">
        <v>681764.69</v>
      </c>
      <c r="H75" s="212">
        <v>681764.69</v>
      </c>
      <c r="L75" s="209"/>
      <c r="M75" s="216"/>
      <c r="N75" s="218"/>
    </row>
    <row r="76" spans="1:14" s="195" customFormat="1" ht="22.5" x14ac:dyDescent="0.25">
      <c r="A76" s="210">
        <v>35</v>
      </c>
      <c r="B76" s="211" t="s">
        <v>1031</v>
      </c>
      <c r="C76" s="211" t="s">
        <v>1032</v>
      </c>
      <c r="D76" s="212"/>
      <c r="E76" s="212"/>
      <c r="F76" s="212"/>
      <c r="G76" s="212">
        <v>1789953.57</v>
      </c>
      <c r="H76" s="212">
        <v>1789953.57</v>
      </c>
      <c r="L76" s="209"/>
      <c r="M76" s="216"/>
      <c r="N76" s="218"/>
    </row>
    <row r="77" spans="1:14" s="195" customFormat="1" ht="22.5" x14ac:dyDescent="0.25">
      <c r="A77" s="210">
        <v>36</v>
      </c>
      <c r="B77" s="211" t="s">
        <v>1033</v>
      </c>
      <c r="C77" s="211" t="s">
        <v>1034</v>
      </c>
      <c r="D77" s="212"/>
      <c r="E77" s="212"/>
      <c r="F77" s="212"/>
      <c r="G77" s="212">
        <v>1357706.9</v>
      </c>
      <c r="H77" s="212">
        <v>1357706.9</v>
      </c>
      <c r="L77" s="209"/>
      <c r="M77" s="216"/>
      <c r="N77" s="218"/>
    </row>
    <row r="78" spans="1:14" s="195" customFormat="1" ht="22.5" x14ac:dyDescent="0.25">
      <c r="A78" s="232">
        <v>37</v>
      </c>
      <c r="B78" s="230" t="s">
        <v>1035</v>
      </c>
      <c r="C78" s="230" t="s">
        <v>1036</v>
      </c>
      <c r="D78" s="231"/>
      <c r="E78" s="231"/>
      <c r="F78" s="231"/>
      <c r="G78" s="231">
        <v>509638</v>
      </c>
      <c r="H78" s="231">
        <v>509638</v>
      </c>
      <c r="L78" s="209"/>
      <c r="M78" s="216"/>
      <c r="N78" s="218"/>
    </row>
    <row r="79" spans="1:14" s="195" customFormat="1" ht="15" x14ac:dyDescent="0.25">
      <c r="A79" s="213"/>
      <c r="B79" s="483" t="s">
        <v>26</v>
      </c>
      <c r="C79" s="484"/>
      <c r="D79" s="214"/>
      <c r="E79" s="214"/>
      <c r="F79" s="215"/>
      <c r="G79" s="215">
        <v>13068323.66</v>
      </c>
      <c r="H79" s="215">
        <v>13068323.66</v>
      </c>
      <c r="L79" s="209"/>
      <c r="M79" s="216" t="s">
        <v>26</v>
      </c>
      <c r="N79" s="218"/>
    </row>
    <row r="80" spans="1:14" s="195" customFormat="1" ht="15" x14ac:dyDescent="0.25">
      <c r="A80" s="213"/>
      <c r="B80" s="478" t="s">
        <v>27</v>
      </c>
      <c r="C80" s="479"/>
      <c r="D80" s="214">
        <v>430418090.41000003</v>
      </c>
      <c r="E80" s="214">
        <v>52360320.689999998</v>
      </c>
      <c r="F80" s="215">
        <v>89221355.260000005</v>
      </c>
      <c r="G80" s="215">
        <v>13068323.66</v>
      </c>
      <c r="H80" s="215">
        <v>585068090.01999998</v>
      </c>
      <c r="L80" s="209"/>
      <c r="M80" s="216"/>
      <c r="N80" s="218" t="s">
        <v>27</v>
      </c>
    </row>
    <row r="81" spans="1:21" s="195" customFormat="1" ht="48.75" x14ac:dyDescent="0.25">
      <c r="A81" s="480" t="s">
        <v>31</v>
      </c>
      <c r="B81" s="481"/>
      <c r="C81" s="481"/>
      <c r="D81" s="481"/>
      <c r="E81" s="481"/>
      <c r="F81" s="481"/>
      <c r="G81" s="481"/>
      <c r="H81" s="482"/>
      <c r="L81" s="209" t="s">
        <v>31</v>
      </c>
      <c r="M81" s="216"/>
      <c r="N81" s="218"/>
    </row>
    <row r="82" spans="1:21" s="195" customFormat="1" ht="15" x14ac:dyDescent="0.25">
      <c r="A82" s="213"/>
      <c r="B82" s="478" t="s">
        <v>33</v>
      </c>
      <c r="C82" s="479"/>
      <c r="D82" s="214">
        <v>430418090.41000003</v>
      </c>
      <c r="E82" s="214">
        <v>52360320.689999998</v>
      </c>
      <c r="F82" s="215">
        <v>89221355.260000005</v>
      </c>
      <c r="G82" s="215">
        <v>13068323.66</v>
      </c>
      <c r="H82" s="215">
        <v>585068090.01999998</v>
      </c>
      <c r="L82" s="209"/>
      <c r="M82" s="216"/>
      <c r="N82" s="218" t="s">
        <v>33</v>
      </c>
    </row>
    <row r="83" spans="1:21" s="195" customFormat="1" ht="15" x14ac:dyDescent="0.25">
      <c r="A83" s="480" t="s">
        <v>34</v>
      </c>
      <c r="B83" s="481"/>
      <c r="C83" s="481"/>
      <c r="D83" s="481"/>
      <c r="E83" s="481"/>
      <c r="F83" s="481"/>
      <c r="G83" s="481"/>
      <c r="H83" s="482"/>
      <c r="L83" s="209" t="s">
        <v>34</v>
      </c>
      <c r="M83" s="216"/>
      <c r="N83" s="218"/>
    </row>
    <row r="84" spans="1:21" s="195" customFormat="1" ht="33.75" x14ac:dyDescent="0.25">
      <c r="A84" s="210">
        <v>38</v>
      </c>
      <c r="B84" s="211" t="s">
        <v>1037</v>
      </c>
      <c r="C84" s="211" t="s">
        <v>73</v>
      </c>
      <c r="D84" s="212">
        <v>4304180.9000000004</v>
      </c>
      <c r="E84" s="212">
        <v>523603.21</v>
      </c>
      <c r="F84" s="212">
        <v>892213.55</v>
      </c>
      <c r="G84" s="212">
        <v>130683.24</v>
      </c>
      <c r="H84" s="212">
        <v>5850680.9000000004</v>
      </c>
      <c r="L84" s="209"/>
      <c r="M84" s="216"/>
      <c r="N84" s="218"/>
    </row>
    <row r="85" spans="1:21" s="195" customFormat="1" ht="15" x14ac:dyDescent="0.25">
      <c r="A85" s="208"/>
      <c r="B85" s="211"/>
      <c r="C85" s="211"/>
      <c r="D85" s="212" t="s">
        <v>74</v>
      </c>
      <c r="E85" s="212" t="s">
        <v>75</v>
      </c>
      <c r="F85" s="212" t="s">
        <v>76</v>
      </c>
      <c r="G85" s="212" t="s">
        <v>77</v>
      </c>
      <c r="H85" s="212"/>
      <c r="L85" s="209"/>
      <c r="M85" s="216"/>
      <c r="N85" s="218"/>
    </row>
    <row r="86" spans="1:21" s="195" customFormat="1" ht="15" x14ac:dyDescent="0.25">
      <c r="A86" s="213"/>
      <c r="B86" s="483" t="s">
        <v>36</v>
      </c>
      <c r="C86" s="484"/>
      <c r="D86" s="214">
        <v>4304180.9000000004</v>
      </c>
      <c r="E86" s="214">
        <v>523603.21</v>
      </c>
      <c r="F86" s="215">
        <v>892213.55</v>
      </c>
      <c r="G86" s="215">
        <v>130683.24</v>
      </c>
      <c r="H86" s="215">
        <v>5850680.9000000004</v>
      </c>
      <c r="L86" s="209"/>
      <c r="M86" s="216" t="s">
        <v>36</v>
      </c>
      <c r="N86" s="218"/>
    </row>
    <row r="87" spans="1:21" s="195" customFormat="1" ht="15" x14ac:dyDescent="0.25">
      <c r="A87" s="213"/>
      <c r="B87" s="478" t="s">
        <v>37</v>
      </c>
      <c r="C87" s="479"/>
      <c r="D87" s="214">
        <v>434722271.31</v>
      </c>
      <c r="E87" s="214">
        <v>52883923.899999999</v>
      </c>
      <c r="F87" s="215">
        <v>90113568.810000002</v>
      </c>
      <c r="G87" s="215">
        <v>13199006.9</v>
      </c>
      <c r="H87" s="215">
        <v>590918770.91999996</v>
      </c>
      <c r="L87" s="209"/>
      <c r="M87" s="216"/>
      <c r="N87" s="218" t="s">
        <v>37</v>
      </c>
    </row>
    <row r="88" spans="1:21" s="195" customFormat="1" ht="15" x14ac:dyDescent="0.25">
      <c r="A88" s="480" t="s">
        <v>38</v>
      </c>
      <c r="B88" s="481"/>
      <c r="C88" s="481"/>
      <c r="D88" s="481"/>
      <c r="E88" s="481"/>
      <c r="F88" s="481"/>
      <c r="G88" s="481"/>
      <c r="H88" s="482"/>
      <c r="L88" s="209" t="s">
        <v>38</v>
      </c>
      <c r="M88" s="216"/>
      <c r="N88" s="218"/>
    </row>
    <row r="89" spans="1:21" s="195" customFormat="1" ht="56.25" x14ac:dyDescent="0.25">
      <c r="A89" s="210">
        <v>39</v>
      </c>
      <c r="B89" s="211" t="s">
        <v>1038</v>
      </c>
      <c r="C89" s="211" t="s">
        <v>1039</v>
      </c>
      <c r="D89" s="212">
        <v>86944454.260000005</v>
      </c>
      <c r="E89" s="212">
        <v>10576784.779999999</v>
      </c>
      <c r="F89" s="212">
        <v>18022713.760000002</v>
      </c>
      <c r="G89" s="212">
        <v>2537873.7799999998</v>
      </c>
      <c r="H89" s="212">
        <v>118081826.58</v>
      </c>
      <c r="L89" s="209"/>
      <c r="M89" s="216"/>
      <c r="N89" s="218"/>
    </row>
    <row r="90" spans="1:21" s="195" customFormat="1" ht="15" x14ac:dyDescent="0.25">
      <c r="A90" s="208"/>
      <c r="B90" s="211"/>
      <c r="C90" s="211"/>
      <c r="D90" s="212" t="s">
        <v>39</v>
      </c>
      <c r="E90" s="212" t="s">
        <v>40</v>
      </c>
      <c r="F90" s="212" t="s">
        <v>41</v>
      </c>
      <c r="G90" s="212" t="s">
        <v>1040</v>
      </c>
      <c r="H90" s="212"/>
      <c r="L90" s="209"/>
      <c r="M90" s="216"/>
      <c r="N90" s="218"/>
    </row>
    <row r="91" spans="1:21" s="195" customFormat="1" ht="15" x14ac:dyDescent="0.25">
      <c r="A91" s="213"/>
      <c r="B91" s="483" t="s">
        <v>42</v>
      </c>
      <c r="C91" s="484"/>
      <c r="D91" s="214">
        <v>86944454.260000005</v>
      </c>
      <c r="E91" s="214">
        <v>10576784.779999999</v>
      </c>
      <c r="F91" s="215">
        <v>18022713.760000002</v>
      </c>
      <c r="G91" s="215">
        <v>2537873.7799999998</v>
      </c>
      <c r="H91" s="215">
        <v>118081826.58</v>
      </c>
      <c r="L91" s="209"/>
      <c r="M91" s="216" t="s">
        <v>42</v>
      </c>
      <c r="N91" s="218"/>
    </row>
    <row r="92" spans="1:21" s="195" customFormat="1" ht="15" x14ac:dyDescent="0.25">
      <c r="A92" s="213"/>
      <c r="B92" s="478" t="s">
        <v>43</v>
      </c>
      <c r="C92" s="479"/>
      <c r="D92" s="214">
        <v>521666725.56999999</v>
      </c>
      <c r="E92" s="214">
        <v>63460708.68</v>
      </c>
      <c r="F92" s="215">
        <v>108136282.56999999</v>
      </c>
      <c r="G92" s="215">
        <v>15736880.68</v>
      </c>
      <c r="H92" s="215">
        <v>709000597.5</v>
      </c>
      <c r="L92" s="209"/>
      <c r="M92" s="216"/>
      <c r="N92" s="218" t="s">
        <v>43</v>
      </c>
    </row>
    <row r="95" spans="1:21" s="223" customFormat="1" hidden="1" x14ac:dyDescent="0.25">
      <c r="A95" s="219" t="s">
        <v>80</v>
      </c>
      <c r="B95" s="220"/>
      <c r="C95" s="485"/>
      <c r="D95" s="485"/>
      <c r="E95" s="475" t="s">
        <v>81</v>
      </c>
      <c r="F95" s="475"/>
      <c r="G95" s="475"/>
      <c r="H95" s="475"/>
      <c r="I95" s="221"/>
      <c r="J95" s="221"/>
      <c r="K95" s="221"/>
      <c r="L95" s="221"/>
      <c r="M95" s="221"/>
      <c r="N95" s="221"/>
      <c r="O95" s="221" t="s">
        <v>84</v>
      </c>
      <c r="P95" s="222" t="s">
        <v>81</v>
      </c>
      <c r="Q95" s="221"/>
      <c r="R95" s="221"/>
      <c r="S95" s="221"/>
      <c r="T95" s="221"/>
      <c r="U95" s="221"/>
    </row>
    <row r="96" spans="1:21" s="226" customFormat="1" ht="18.75" hidden="1" customHeight="1" x14ac:dyDescent="0.25">
      <c r="A96" s="224"/>
      <c r="B96" s="224"/>
      <c r="C96" s="476" t="s">
        <v>44</v>
      </c>
      <c r="D96" s="476"/>
      <c r="E96" s="476"/>
      <c r="F96" s="476"/>
      <c r="G96" s="476"/>
      <c r="H96" s="476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</row>
    <row r="97" spans="1:21" s="223" customFormat="1" ht="15" hidden="1" x14ac:dyDescent="0.25">
      <c r="A97" s="219" t="s">
        <v>82</v>
      </c>
      <c r="B97" s="220"/>
      <c r="C97" s="195"/>
      <c r="D97" s="227"/>
      <c r="E97" s="475" t="s">
        <v>81</v>
      </c>
      <c r="F97" s="475"/>
      <c r="G97" s="475"/>
      <c r="H97" s="475"/>
      <c r="I97" s="221"/>
      <c r="J97" s="221"/>
      <c r="K97" s="221"/>
      <c r="L97" s="221"/>
      <c r="M97" s="221"/>
      <c r="N97" s="221"/>
      <c r="O97" s="221"/>
      <c r="P97" s="221"/>
      <c r="Q97" s="222" t="s">
        <v>81</v>
      </c>
      <c r="R97" s="221"/>
      <c r="S97" s="221"/>
      <c r="T97" s="221"/>
      <c r="U97" s="221"/>
    </row>
    <row r="98" spans="1:21" s="226" customFormat="1" ht="18.75" hidden="1" customHeight="1" x14ac:dyDescent="0.25">
      <c r="A98" s="224"/>
      <c r="B98" s="224"/>
      <c r="C98" s="476" t="s">
        <v>44</v>
      </c>
      <c r="D98" s="476"/>
      <c r="E98" s="476"/>
      <c r="F98" s="476"/>
      <c r="G98" s="476"/>
      <c r="H98" s="476"/>
      <c r="I98" s="225"/>
      <c r="J98" s="225"/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</row>
    <row r="99" spans="1:21" s="223" customFormat="1" hidden="1" x14ac:dyDescent="0.25">
      <c r="A99" s="477" t="s">
        <v>83</v>
      </c>
      <c r="B99" s="477"/>
      <c r="C99" s="477"/>
      <c r="D99" s="477"/>
      <c r="E99" s="475" t="s">
        <v>81</v>
      </c>
      <c r="F99" s="475"/>
      <c r="G99" s="475"/>
      <c r="H99" s="475"/>
      <c r="I99" s="221"/>
      <c r="J99" s="221"/>
      <c r="K99" s="221"/>
      <c r="L99" s="221"/>
      <c r="M99" s="221"/>
      <c r="N99" s="221"/>
      <c r="O99" s="221"/>
      <c r="P99" s="221"/>
      <c r="Q99" s="221"/>
      <c r="R99" s="222" t="s">
        <v>83</v>
      </c>
      <c r="S99" s="222" t="s">
        <v>81</v>
      </c>
      <c r="T99" s="221"/>
      <c r="U99" s="221"/>
    </row>
    <row r="100" spans="1:21" s="226" customFormat="1" ht="18.75" hidden="1" customHeight="1" x14ac:dyDescent="0.25">
      <c r="A100" s="224"/>
      <c r="B100" s="224"/>
      <c r="C100" s="476" t="s">
        <v>44</v>
      </c>
      <c r="D100" s="476"/>
      <c r="E100" s="476"/>
      <c r="F100" s="476"/>
      <c r="G100" s="476"/>
      <c r="H100" s="476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</row>
    <row r="101" spans="1:21" s="223" customFormat="1" hidden="1" x14ac:dyDescent="0.25">
      <c r="A101" s="219" t="s">
        <v>2</v>
      </c>
      <c r="B101" s="220"/>
      <c r="C101" s="474"/>
      <c r="D101" s="474"/>
      <c r="E101" s="475" t="s">
        <v>81</v>
      </c>
      <c r="F101" s="475"/>
      <c r="G101" s="475"/>
      <c r="H101" s="475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2" t="s">
        <v>84</v>
      </c>
      <c r="U101" s="222" t="s">
        <v>81</v>
      </c>
    </row>
    <row r="102" spans="1:21" s="226" customFormat="1" ht="18.75" hidden="1" customHeight="1" x14ac:dyDescent="0.25">
      <c r="A102" s="224"/>
      <c r="B102" s="224"/>
      <c r="C102" s="476" t="s">
        <v>45</v>
      </c>
      <c r="D102" s="476"/>
      <c r="E102" s="476"/>
      <c r="F102" s="476"/>
      <c r="G102" s="476"/>
      <c r="H102" s="476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</row>
  </sheetData>
  <mergeCells count="55">
    <mergeCell ref="B16:G16"/>
    <mergeCell ref="C4:G4"/>
    <mergeCell ref="C5:G5"/>
    <mergeCell ref="C9:G9"/>
    <mergeCell ref="C10:G10"/>
    <mergeCell ref="B12:G12"/>
    <mergeCell ref="B17:G17"/>
    <mergeCell ref="B19:H19"/>
    <mergeCell ref="A21:A23"/>
    <mergeCell ref="B21:B23"/>
    <mergeCell ref="C21:C23"/>
    <mergeCell ref="D21:H21"/>
    <mergeCell ref="D22:D23"/>
    <mergeCell ref="E22:E23"/>
    <mergeCell ref="F22:F23"/>
    <mergeCell ref="G22:G23"/>
    <mergeCell ref="A60:H60"/>
    <mergeCell ref="H22:H23"/>
    <mergeCell ref="A25:H25"/>
    <mergeCell ref="B27:C27"/>
    <mergeCell ref="A28:H28"/>
    <mergeCell ref="B40:C40"/>
    <mergeCell ref="A41:H41"/>
    <mergeCell ref="B50:C50"/>
    <mergeCell ref="A51:H51"/>
    <mergeCell ref="B53:C53"/>
    <mergeCell ref="A54:H54"/>
    <mergeCell ref="B59:C59"/>
    <mergeCell ref="B86:C86"/>
    <mergeCell ref="B65:C65"/>
    <mergeCell ref="B66:C66"/>
    <mergeCell ref="A67:H67"/>
    <mergeCell ref="B69:C69"/>
    <mergeCell ref="B70:C70"/>
    <mergeCell ref="A71:H71"/>
    <mergeCell ref="B79:C79"/>
    <mergeCell ref="B80:C80"/>
    <mergeCell ref="A81:H81"/>
    <mergeCell ref="B82:C82"/>
    <mergeCell ref="A83:H83"/>
    <mergeCell ref="B87:C87"/>
    <mergeCell ref="A88:H88"/>
    <mergeCell ref="B91:C91"/>
    <mergeCell ref="B92:C92"/>
    <mergeCell ref="C95:D95"/>
    <mergeCell ref="E95:H95"/>
    <mergeCell ref="C101:D101"/>
    <mergeCell ref="E101:H101"/>
    <mergeCell ref="C102:H102"/>
    <mergeCell ref="C96:H96"/>
    <mergeCell ref="E97:H97"/>
    <mergeCell ref="C98:H98"/>
    <mergeCell ref="A99:D99"/>
    <mergeCell ref="E99:H99"/>
    <mergeCell ref="C100:H100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6" fitToHeight="0" orientation="landscape" r:id="rId1"/>
  <headerFooter>
    <oddFooter>&amp;RСтраница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C8A07-B0BC-457D-BF78-D0320AE674CE}">
  <sheetPr>
    <pageSetUpPr fitToPage="1"/>
  </sheetPr>
  <dimension ref="A1:S4927"/>
  <sheetViews>
    <sheetView tabSelected="1" zoomScale="73" zoomScaleNormal="73" workbookViewId="0">
      <pane xSplit="7" ySplit="13" topLeftCell="J14" activePane="bottomRight" state="frozen"/>
      <selection pane="topRight" activeCell="H1" sqref="H1"/>
      <selection pane="bottomLeft" activeCell="A12" sqref="A12"/>
      <selection pane="bottomRight" activeCell="L4928" sqref="L4928"/>
    </sheetView>
  </sheetViews>
  <sheetFormatPr defaultColWidth="9.140625" defaultRowHeight="14.25" customHeight="1" outlineLevelCol="1" x14ac:dyDescent="0.2"/>
  <cols>
    <col min="1" max="1" width="8.7109375" style="295" customWidth="1"/>
    <col min="2" max="2" width="11.85546875" style="295" bestFit="1" customWidth="1"/>
    <col min="3" max="3" width="11.28515625" style="295" customWidth="1"/>
    <col min="4" max="4" width="19" style="295" hidden="1" customWidth="1" outlineLevel="1"/>
    <col min="5" max="5" width="64.7109375" style="295" customWidth="1" collapsed="1"/>
    <col min="6" max="6" width="15.85546875" style="295" customWidth="1"/>
    <col min="7" max="7" width="13.42578125" style="295" customWidth="1"/>
    <col min="8" max="8" width="14.28515625" style="440" hidden="1" customWidth="1" outlineLevel="1"/>
    <col min="9" max="9" width="18.28515625" style="440" hidden="1" customWidth="1" outlineLevel="1"/>
    <col min="10" max="10" width="17.42578125" style="440" customWidth="1" collapsed="1"/>
    <col min="11" max="12" width="21.28515625" style="295" customWidth="1"/>
    <col min="13" max="14" width="16.140625" style="295" hidden="1" customWidth="1" outlineLevel="1"/>
    <col min="15" max="15" width="16.7109375" style="295" hidden="1" customWidth="1" outlineLevel="1"/>
    <col min="16" max="16" width="11.42578125" style="376" hidden="1" customWidth="1" outlineLevel="1"/>
    <col min="17" max="17" width="9.140625" style="295" collapsed="1"/>
    <col min="18" max="18" width="16" style="295" customWidth="1"/>
    <col min="19" max="16384" width="9.140625" style="295"/>
  </cols>
  <sheetData>
    <row r="1" spans="1:17" ht="14.25" customHeight="1" x14ac:dyDescent="0.2">
      <c r="G1" s="295" t="s">
        <v>10744</v>
      </c>
      <c r="H1" s="295"/>
      <c r="I1" s="295"/>
      <c r="J1" s="295"/>
      <c r="K1" s="376"/>
      <c r="P1" s="295"/>
    </row>
    <row r="2" spans="1:17" ht="14.25" customHeight="1" x14ac:dyDescent="0.2">
      <c r="G2" s="295" t="s">
        <v>10745</v>
      </c>
    </row>
    <row r="3" spans="1:17" ht="14.25" customHeight="1" x14ac:dyDescent="0.2">
      <c r="B3" s="296"/>
      <c r="D3" s="296"/>
      <c r="G3" s="295" t="s">
        <v>10746</v>
      </c>
    </row>
    <row r="4" spans="1:17" ht="14.25" customHeight="1" x14ac:dyDescent="0.2">
      <c r="D4" s="296"/>
      <c r="G4" s="295" t="s">
        <v>10747</v>
      </c>
      <c r="N4" s="295" t="s">
        <v>10735</v>
      </c>
    </row>
    <row r="5" spans="1:17" s="195" customFormat="1" ht="26.25" customHeight="1" x14ac:dyDescent="0.25">
      <c r="A5" s="498"/>
      <c r="B5" s="498"/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36" t="s">
        <v>10732</v>
      </c>
      <c r="N5" s="438">
        <f>O4912</f>
        <v>0</v>
      </c>
      <c r="P5" s="377"/>
    </row>
    <row r="6" spans="1:17" s="298" customFormat="1" ht="18.75" customHeight="1" x14ac:dyDescent="0.25">
      <c r="A6" s="295"/>
      <c r="B6" s="460"/>
      <c r="C6" s="460"/>
      <c r="D6" s="460"/>
      <c r="E6" s="498" t="s">
        <v>88</v>
      </c>
      <c r="F6" s="498"/>
      <c r="G6" s="498"/>
      <c r="H6" s="297"/>
      <c r="I6" s="297"/>
      <c r="J6" s="441"/>
      <c r="M6" s="437" t="s">
        <v>10733</v>
      </c>
      <c r="N6" s="438">
        <f>O4913</f>
        <v>0</v>
      </c>
      <c r="P6" s="378"/>
    </row>
    <row r="7" spans="1:17" s="195" customFormat="1" ht="45.75" customHeight="1" x14ac:dyDescent="0.25">
      <c r="A7" s="498" t="s">
        <v>10743</v>
      </c>
      <c r="B7" s="498"/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36" t="s">
        <v>10734</v>
      </c>
      <c r="N7" s="438">
        <f>O4914</f>
        <v>0</v>
      </c>
      <c r="P7" s="377"/>
    </row>
    <row r="8" spans="1:17" s="195" customFormat="1" ht="15" x14ac:dyDescent="0.25">
      <c r="A8" s="501" t="s">
        <v>1060</v>
      </c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P8" s="377"/>
    </row>
    <row r="9" spans="1:17" ht="14.25" customHeight="1" x14ac:dyDescent="0.25">
      <c r="M9" s="195"/>
      <c r="N9" s="195"/>
      <c r="O9" s="171" t="s">
        <v>96</v>
      </c>
      <c r="P9" s="377"/>
      <c r="Q9" s="195"/>
    </row>
    <row r="10" spans="1:17" s="195" customFormat="1" ht="15" customHeight="1" x14ac:dyDescent="0.25">
      <c r="A10" s="499" t="s">
        <v>89</v>
      </c>
      <c r="B10" s="519" t="s">
        <v>10668</v>
      </c>
      <c r="C10" s="520"/>
      <c r="D10" s="521"/>
      <c r="E10" s="499" t="s">
        <v>1061</v>
      </c>
      <c r="F10" s="499" t="s">
        <v>91</v>
      </c>
      <c r="G10" s="499" t="s">
        <v>92</v>
      </c>
      <c r="H10" s="500" t="s">
        <v>93</v>
      </c>
      <c r="I10" s="500"/>
      <c r="J10" s="530" t="s">
        <v>1062</v>
      </c>
      <c r="K10" s="530"/>
      <c r="L10" s="499" t="s">
        <v>10667</v>
      </c>
      <c r="M10" s="53"/>
      <c r="N10" s="53"/>
      <c r="O10" s="174">
        <v>1</v>
      </c>
      <c r="P10" s="379"/>
      <c r="Q10" s="54"/>
    </row>
    <row r="11" spans="1:17" s="195" customFormat="1" ht="43.5" customHeight="1" x14ac:dyDescent="0.25">
      <c r="A11" s="499"/>
      <c r="B11" s="522"/>
      <c r="C11" s="523"/>
      <c r="D11" s="524"/>
      <c r="E11" s="499"/>
      <c r="F11" s="499"/>
      <c r="G11" s="499"/>
      <c r="H11" s="531" t="s">
        <v>94</v>
      </c>
      <c r="I11" s="500" t="s">
        <v>95</v>
      </c>
      <c r="J11" s="532" t="s">
        <v>94</v>
      </c>
      <c r="K11" s="533" t="s">
        <v>95</v>
      </c>
      <c r="L11" s="499"/>
      <c r="M11" s="158"/>
      <c r="N11" s="158"/>
      <c r="O11" s="515" t="s">
        <v>1063</v>
      </c>
      <c r="P11" s="515" t="s">
        <v>1064</v>
      </c>
      <c r="Q11" s="516"/>
    </row>
    <row r="12" spans="1:17" s="195" customFormat="1" ht="15" x14ac:dyDescent="0.25">
      <c r="A12" s="499"/>
      <c r="B12" s="525"/>
      <c r="C12" s="526"/>
      <c r="D12" s="527"/>
      <c r="E12" s="499"/>
      <c r="F12" s="499"/>
      <c r="G12" s="499"/>
      <c r="H12" s="531"/>
      <c r="I12" s="500"/>
      <c r="J12" s="532"/>
      <c r="K12" s="533"/>
      <c r="L12" s="499"/>
      <c r="M12" s="57"/>
      <c r="N12" s="57"/>
      <c r="O12" s="515"/>
      <c r="P12" s="515"/>
      <c r="Q12" s="516"/>
    </row>
    <row r="13" spans="1:17" s="195" customFormat="1" ht="15" x14ac:dyDescent="0.25">
      <c r="A13" s="299">
        <v>1</v>
      </c>
      <c r="B13" s="528">
        <v>2</v>
      </c>
      <c r="C13" s="529"/>
      <c r="D13" s="300" t="s">
        <v>97</v>
      </c>
      <c r="E13" s="299">
        <v>3</v>
      </c>
      <c r="F13" s="299">
        <v>4</v>
      </c>
      <c r="G13" s="299">
        <v>5</v>
      </c>
      <c r="H13" s="517" t="s">
        <v>97</v>
      </c>
      <c r="I13" s="518"/>
      <c r="J13" s="442">
        <v>6</v>
      </c>
      <c r="K13" s="83">
        <v>7</v>
      </c>
      <c r="L13" s="83">
        <v>8</v>
      </c>
      <c r="M13" s="56"/>
      <c r="N13" s="56"/>
      <c r="O13" s="375">
        <v>1.0658000000000001</v>
      </c>
      <c r="P13" s="375">
        <v>1.0464</v>
      </c>
      <c r="Q13" s="175"/>
    </row>
    <row r="14" spans="1:17" s="195" customFormat="1" ht="15" customHeight="1" x14ac:dyDescent="0.25">
      <c r="A14" s="503" t="s">
        <v>1065</v>
      </c>
      <c r="B14" s="504"/>
      <c r="C14" s="504"/>
      <c r="D14" s="504"/>
      <c r="E14" s="504"/>
      <c r="F14" s="505"/>
      <c r="G14" s="301"/>
      <c r="H14" s="443"/>
      <c r="I14" s="444">
        <f>I15</f>
        <v>1130114.6400000001</v>
      </c>
      <c r="J14" s="445"/>
      <c r="K14" s="302">
        <f>K15</f>
        <v>1260363.43</v>
      </c>
      <c r="L14" s="302"/>
      <c r="M14" s="303">
        <f>I14*O$13*P$13*O$10</f>
        <v>1260363.8782176771</v>
      </c>
      <c r="N14" s="303">
        <f>M14-K14</f>
        <v>0.44821767718531191</v>
      </c>
      <c r="P14" s="377"/>
    </row>
    <row r="15" spans="1:17" s="195" customFormat="1" ht="15" x14ac:dyDescent="0.25">
      <c r="A15" s="509" t="s">
        <v>1066</v>
      </c>
      <c r="B15" s="510"/>
      <c r="C15" s="510"/>
      <c r="D15" s="510"/>
      <c r="E15" s="510"/>
      <c r="F15" s="511"/>
      <c r="G15" s="304"/>
      <c r="H15" s="446"/>
      <c r="I15" s="447">
        <f>I16</f>
        <v>1130114.6400000001</v>
      </c>
      <c r="J15" s="448"/>
      <c r="K15" s="305">
        <f>K16</f>
        <v>1260363.43</v>
      </c>
      <c r="L15" s="305"/>
      <c r="M15" s="303">
        <f t="shared" ref="M15:M78" si="0">I15*O$13*P$13*O$10</f>
        <v>1260363.8782176771</v>
      </c>
      <c r="N15" s="303">
        <f t="shared" ref="N15:N78" si="1">M15-K15</f>
        <v>0.44821767718531191</v>
      </c>
      <c r="P15" s="377"/>
    </row>
    <row r="16" spans="1:17" s="195" customFormat="1" ht="15" x14ac:dyDescent="0.25">
      <c r="A16" s="306" t="s">
        <v>1067</v>
      </c>
      <c r="B16" s="502"/>
      <c r="C16" s="502"/>
      <c r="D16" s="502"/>
      <c r="E16" s="307" t="s">
        <v>1068</v>
      </c>
      <c r="F16" s="308"/>
      <c r="G16" s="309"/>
      <c r="H16" s="334"/>
      <c r="I16" s="334">
        <f>I17+I18</f>
        <v>1130114.6400000001</v>
      </c>
      <c r="J16" s="449"/>
      <c r="K16" s="310">
        <f>K17+K18</f>
        <v>1260363.43</v>
      </c>
      <c r="L16" s="310"/>
      <c r="M16" s="303">
        <f t="shared" si="0"/>
        <v>1260363.8782176771</v>
      </c>
      <c r="N16" s="303">
        <f t="shared" si="1"/>
        <v>0.44821767718531191</v>
      </c>
      <c r="P16" s="377"/>
    </row>
    <row r="17" spans="1:16" s="195" customFormat="1" ht="22.5" x14ac:dyDescent="0.25">
      <c r="A17" s="312" t="s">
        <v>1069</v>
      </c>
      <c r="B17" s="313" t="s">
        <v>1070</v>
      </c>
      <c r="C17" s="314" t="s">
        <v>1071</v>
      </c>
      <c r="D17" s="314" t="s">
        <v>1072</v>
      </c>
      <c r="E17" s="315" t="s">
        <v>1073</v>
      </c>
      <c r="F17" s="316" t="s">
        <v>100</v>
      </c>
      <c r="G17" s="317">
        <v>7.9729700000000001</v>
      </c>
      <c r="H17" s="61">
        <f>ROUND(I17/G17,2)</f>
        <v>71502.64</v>
      </c>
      <c r="I17" s="450">
        <v>570088.42000000004</v>
      </c>
      <c r="J17" s="439">
        <f>ROUND(H17*O$13*P$13*O$10,2)</f>
        <v>79743.539999999994</v>
      </c>
      <c r="K17" s="60">
        <f>ROUND(J17*G17,2)</f>
        <v>635792.85</v>
      </c>
      <c r="L17" s="60"/>
      <c r="M17" s="303">
        <f t="shared" si="0"/>
        <v>635792.88908087043</v>
      </c>
      <c r="N17" s="303">
        <f t="shared" si="1"/>
        <v>3.9080870454199612E-2</v>
      </c>
      <c r="O17" s="372">
        <f>J17*G17</f>
        <v>635792.85211380001</v>
      </c>
      <c r="P17" s="373">
        <f>O17-K17</f>
        <v>2.1138000302016735E-3</v>
      </c>
    </row>
    <row r="18" spans="1:16" s="195" customFormat="1" ht="22.5" x14ac:dyDescent="0.25">
      <c r="A18" s="312" t="s">
        <v>1074</v>
      </c>
      <c r="B18" s="313" t="s">
        <v>1070</v>
      </c>
      <c r="C18" s="314" t="s">
        <v>1075</v>
      </c>
      <c r="D18" s="314" t="s">
        <v>1076</v>
      </c>
      <c r="E18" s="315" t="s">
        <v>1077</v>
      </c>
      <c r="F18" s="316" t="s">
        <v>106</v>
      </c>
      <c r="G18" s="318">
        <v>13554.049000000001</v>
      </c>
      <c r="H18" s="61">
        <f>ROUND(I18/G18,2)</f>
        <v>41.32</v>
      </c>
      <c r="I18" s="450">
        <v>560026.22</v>
      </c>
      <c r="J18" s="439">
        <f>ROUND(H18*O$13*P$13*O$10,2)</f>
        <v>46.08</v>
      </c>
      <c r="K18" s="60">
        <f>ROUND(J18*G18,2)</f>
        <v>624570.57999999996</v>
      </c>
      <c r="L18" s="60"/>
      <c r="M18" s="303">
        <f t="shared" si="0"/>
        <v>624570.98913680646</v>
      </c>
      <c r="N18" s="303">
        <f t="shared" si="1"/>
        <v>0.40913680649828166</v>
      </c>
      <c r="O18" s="372">
        <f t="shared" ref="O18:O81" si="2">J18*G18</f>
        <v>624570.57792000007</v>
      </c>
      <c r="P18" s="373">
        <f t="shared" ref="P18:P81" si="3">O18-K18</f>
        <v>-2.0799998892471194E-3</v>
      </c>
    </row>
    <row r="19" spans="1:16" s="195" customFormat="1" ht="15" customHeight="1" x14ac:dyDescent="0.25">
      <c r="A19" s="503" t="s">
        <v>1078</v>
      </c>
      <c r="B19" s="504"/>
      <c r="C19" s="504"/>
      <c r="D19" s="504"/>
      <c r="E19" s="504"/>
      <c r="F19" s="505"/>
      <c r="G19" s="301"/>
      <c r="H19" s="443"/>
      <c r="I19" s="444">
        <f>I21+I641+I1118+I2366+I2488+I3092+I3169+I3218+I3279+I3365+I3447</f>
        <v>407360404.41000003</v>
      </c>
      <c r="J19" s="451"/>
      <c r="K19" s="302">
        <f>K21+K641+K1118+K2366+K2488+K3092+K3169+K3218+K3279+K3365+K3447</f>
        <v>454309949.4600001</v>
      </c>
      <c r="L19" s="302"/>
      <c r="M19" s="303">
        <f t="shared" si="0"/>
        <v>454309961.98271435</v>
      </c>
      <c r="N19" s="303">
        <f t="shared" si="1"/>
        <v>12.522714257240295</v>
      </c>
      <c r="O19" s="372"/>
      <c r="P19" s="373"/>
    </row>
    <row r="20" spans="1:16" s="321" customFormat="1" ht="15" customHeight="1" x14ac:dyDescent="0.25">
      <c r="A20" s="506" t="s">
        <v>1079</v>
      </c>
      <c r="B20" s="507"/>
      <c r="C20" s="507"/>
      <c r="D20" s="507"/>
      <c r="E20" s="507"/>
      <c r="F20" s="508"/>
      <c r="G20" s="319"/>
      <c r="H20" s="452"/>
      <c r="I20" s="453">
        <f>I3366+I3280+I3219+I3170+I3093+I2489+I2367+I1119+I642+I3448</f>
        <v>79581975.079999998</v>
      </c>
      <c r="J20" s="454"/>
      <c r="K20" s="320">
        <f>K3366+K3280+K3219+K3170+K3093+K2489+K2367+K1119+K642+K3448</f>
        <v>88754043.060000002</v>
      </c>
      <c r="L20" s="320"/>
      <c r="M20" s="303">
        <f t="shared" si="0"/>
        <v>88754046.003732264</v>
      </c>
      <c r="N20" s="303">
        <f t="shared" si="1"/>
        <v>2.9437322616577148</v>
      </c>
      <c r="O20" s="372"/>
      <c r="P20" s="373"/>
    </row>
    <row r="21" spans="1:16" s="195" customFormat="1" ht="15" customHeight="1" x14ac:dyDescent="0.25">
      <c r="A21" s="509" t="s">
        <v>1080</v>
      </c>
      <c r="B21" s="510"/>
      <c r="C21" s="510"/>
      <c r="D21" s="510"/>
      <c r="E21" s="510"/>
      <c r="F21" s="511"/>
      <c r="G21" s="322"/>
      <c r="H21" s="455"/>
      <c r="I21" s="447">
        <f>I22+I66+I85+I103+I124+I144+I155+I185+I229+I260+I355+I499+I568+I607</f>
        <v>231002405.94999999</v>
      </c>
      <c r="J21" s="448"/>
      <c r="K21" s="305">
        <f>K22+K66+K85+K103+K124+K144+K155+K185+K229+K260+K355+K499+K568+K607</f>
        <v>257626158.35999998</v>
      </c>
      <c r="L21" s="305"/>
      <c r="M21" s="303">
        <f t="shared" si="0"/>
        <v>257626153.96324408</v>
      </c>
      <c r="N21" s="303">
        <f t="shared" si="1"/>
        <v>-4.3967559039592743</v>
      </c>
      <c r="O21" s="372"/>
      <c r="P21" s="373"/>
    </row>
    <row r="22" spans="1:16" s="195" customFormat="1" ht="15" x14ac:dyDescent="0.25">
      <c r="A22" s="306" t="s">
        <v>1081</v>
      </c>
      <c r="B22" s="502"/>
      <c r="C22" s="502"/>
      <c r="D22" s="502"/>
      <c r="E22" s="307" t="s">
        <v>1082</v>
      </c>
      <c r="F22" s="308"/>
      <c r="G22" s="309"/>
      <c r="H22" s="334"/>
      <c r="I22" s="334">
        <f>SUM(I24:I65)</f>
        <v>6499285.540000001</v>
      </c>
      <c r="J22" s="449"/>
      <c r="K22" s="310">
        <f>SUM(K24:K65)</f>
        <v>7248349.6099999994</v>
      </c>
      <c r="L22" s="310"/>
      <c r="M22" s="303">
        <f t="shared" si="0"/>
        <v>7248348.4762558863</v>
      </c>
      <c r="N22" s="303">
        <f t="shared" si="1"/>
        <v>-1.1337441131472588</v>
      </c>
      <c r="O22" s="372"/>
      <c r="P22" s="373"/>
    </row>
    <row r="23" spans="1:16" s="195" customFormat="1" ht="15" customHeight="1" x14ac:dyDescent="0.25">
      <c r="A23" s="323"/>
      <c r="B23" s="512" t="s">
        <v>1083</v>
      </c>
      <c r="C23" s="513"/>
      <c r="D23" s="513"/>
      <c r="E23" s="514"/>
      <c r="F23" s="324"/>
      <c r="G23" s="324"/>
      <c r="H23" s="324"/>
      <c r="I23" s="334"/>
      <c r="J23" s="449"/>
      <c r="K23" s="310"/>
      <c r="L23" s="310"/>
      <c r="M23" s="303">
        <f t="shared" si="0"/>
        <v>0</v>
      </c>
      <c r="N23" s="303">
        <f t="shared" si="1"/>
        <v>0</v>
      </c>
      <c r="O23" s="372">
        <f t="shared" si="2"/>
        <v>0</v>
      </c>
      <c r="P23" s="373">
        <f t="shared" si="3"/>
        <v>0</v>
      </c>
    </row>
    <row r="24" spans="1:16" s="195" customFormat="1" ht="22.5" x14ac:dyDescent="0.25">
      <c r="A24" s="312" t="s">
        <v>98</v>
      </c>
      <c r="B24" s="313" t="s">
        <v>1084</v>
      </c>
      <c r="C24" s="314" t="s">
        <v>1085</v>
      </c>
      <c r="D24" s="314" t="s">
        <v>109</v>
      </c>
      <c r="E24" s="315" t="s">
        <v>110</v>
      </c>
      <c r="F24" s="316" t="s">
        <v>111</v>
      </c>
      <c r="G24" s="325">
        <v>5.57</v>
      </c>
      <c r="H24" s="61">
        <f>ROUND(I24/G24,2)</f>
        <v>3547.24</v>
      </c>
      <c r="I24" s="450">
        <v>19758.13</v>
      </c>
      <c r="J24" s="439">
        <f>ROUND(H24*O$13*P$13*O$10,2)</f>
        <v>3956.07</v>
      </c>
      <c r="K24" s="60">
        <f>ROUND(J24*G24,2)</f>
        <v>22035.31</v>
      </c>
      <c r="L24" s="60"/>
      <c r="M24" s="303">
        <f t="shared" si="0"/>
        <v>22035.316127865604</v>
      </c>
      <c r="N24" s="303">
        <f t="shared" si="1"/>
        <v>6.1278656030481216E-3</v>
      </c>
      <c r="O24" s="372">
        <f t="shared" si="2"/>
        <v>22035.309900000004</v>
      </c>
      <c r="P24" s="373">
        <f t="shared" si="3"/>
        <v>-9.9999997473787516E-5</v>
      </c>
    </row>
    <row r="25" spans="1:16" s="195" customFormat="1" ht="22.5" x14ac:dyDescent="0.25">
      <c r="A25" s="312" t="s">
        <v>101</v>
      </c>
      <c r="B25" s="313" t="s">
        <v>1084</v>
      </c>
      <c r="C25" s="314" t="s">
        <v>1086</v>
      </c>
      <c r="D25" s="314" t="s">
        <v>1087</v>
      </c>
      <c r="E25" s="315" t="s">
        <v>588</v>
      </c>
      <c r="F25" s="316" t="s">
        <v>111</v>
      </c>
      <c r="G25" s="318">
        <v>7.2409999999999997</v>
      </c>
      <c r="H25" s="61">
        <f t="shared" ref="H25:H65" si="4">ROUND(I25/G25,2)</f>
        <v>1379.2</v>
      </c>
      <c r="I25" s="450">
        <v>9986.7900000000009</v>
      </c>
      <c r="J25" s="439">
        <f t="shared" ref="J25:J30" si="5">ROUND(H25*O$13*P$13*O$10,2)</f>
        <v>1538.16</v>
      </c>
      <c r="K25" s="60">
        <f t="shared" ref="K25:K30" si="6">ROUND(J25*G25,2)</f>
        <v>11137.82</v>
      </c>
      <c r="L25" s="60"/>
      <c r="M25" s="303">
        <f t="shared" si="0"/>
        <v>11137.798706284801</v>
      </c>
      <c r="N25" s="303">
        <f t="shared" si="1"/>
        <v>-2.1293715199135477E-2</v>
      </c>
      <c r="O25" s="372">
        <f t="shared" si="2"/>
        <v>11137.816559999999</v>
      </c>
      <c r="P25" s="373">
        <f t="shared" si="3"/>
        <v>-3.4400000004097819E-3</v>
      </c>
    </row>
    <row r="26" spans="1:16" s="195" customFormat="1" ht="22.5" x14ac:dyDescent="0.25">
      <c r="A26" s="312" t="s">
        <v>102</v>
      </c>
      <c r="B26" s="313" t="s">
        <v>1084</v>
      </c>
      <c r="C26" s="314" t="s">
        <v>1088</v>
      </c>
      <c r="D26" s="314" t="s">
        <v>1089</v>
      </c>
      <c r="E26" s="315" t="s">
        <v>1090</v>
      </c>
      <c r="F26" s="316" t="s">
        <v>116</v>
      </c>
      <c r="G26" s="326">
        <v>0.96220000000000006</v>
      </c>
      <c r="H26" s="61">
        <f t="shared" si="4"/>
        <v>856708.11</v>
      </c>
      <c r="I26" s="450">
        <v>824324.54</v>
      </c>
      <c r="J26" s="439">
        <f t="shared" si="5"/>
        <v>955446.39</v>
      </c>
      <c r="K26" s="60">
        <f t="shared" si="6"/>
        <v>919330.52</v>
      </c>
      <c r="L26" s="60"/>
      <c r="M26" s="303">
        <f t="shared" si="0"/>
        <v>919330.5151275649</v>
      </c>
      <c r="N26" s="303">
        <f t="shared" si="1"/>
        <v>-4.8724351217970252E-3</v>
      </c>
      <c r="O26" s="372">
        <f t="shared" si="2"/>
        <v>919330.51645800006</v>
      </c>
      <c r="P26" s="373">
        <f t="shared" si="3"/>
        <v>-3.5419999621808529E-3</v>
      </c>
    </row>
    <row r="27" spans="1:16" s="195" customFormat="1" ht="22.5" x14ac:dyDescent="0.25">
      <c r="A27" s="312" t="s">
        <v>103</v>
      </c>
      <c r="B27" s="313" t="s">
        <v>1084</v>
      </c>
      <c r="C27" s="314" t="s">
        <v>1091</v>
      </c>
      <c r="D27" s="314" t="s">
        <v>1092</v>
      </c>
      <c r="E27" s="315" t="s">
        <v>1093</v>
      </c>
      <c r="F27" s="316" t="s">
        <v>111</v>
      </c>
      <c r="G27" s="325">
        <v>97.66</v>
      </c>
      <c r="H27" s="61">
        <f t="shared" si="4"/>
        <v>5725.32</v>
      </c>
      <c r="I27" s="450">
        <v>559134.42000000004</v>
      </c>
      <c r="J27" s="439">
        <f t="shared" si="5"/>
        <v>6385.18</v>
      </c>
      <c r="K27" s="60">
        <f t="shared" si="6"/>
        <v>623576.68000000005</v>
      </c>
      <c r="L27" s="60"/>
      <c r="M27" s="303">
        <f t="shared" si="0"/>
        <v>623576.40640439047</v>
      </c>
      <c r="N27" s="303">
        <f t="shared" si="1"/>
        <v>-0.27359560958575457</v>
      </c>
      <c r="O27" s="372">
        <f t="shared" si="2"/>
        <v>623576.67879999999</v>
      </c>
      <c r="P27" s="373">
        <f t="shared" si="3"/>
        <v>-1.2000000569969416E-3</v>
      </c>
    </row>
    <row r="28" spans="1:16" s="195" customFormat="1" ht="22.5" x14ac:dyDescent="0.25">
      <c r="A28" s="312" t="s">
        <v>104</v>
      </c>
      <c r="B28" s="313" t="s">
        <v>1084</v>
      </c>
      <c r="C28" s="314" t="s">
        <v>1094</v>
      </c>
      <c r="D28" s="314" t="s">
        <v>1095</v>
      </c>
      <c r="E28" s="315" t="s">
        <v>132</v>
      </c>
      <c r="F28" s="316" t="s">
        <v>122</v>
      </c>
      <c r="G28" s="317">
        <v>0.42806</v>
      </c>
      <c r="H28" s="61">
        <f t="shared" si="4"/>
        <v>74854.25</v>
      </c>
      <c r="I28" s="450">
        <v>32042.11</v>
      </c>
      <c r="J28" s="439">
        <f t="shared" si="5"/>
        <v>83481.440000000002</v>
      </c>
      <c r="K28" s="60">
        <f t="shared" si="6"/>
        <v>35735.07</v>
      </c>
      <c r="L28" s="60"/>
      <c r="M28" s="303">
        <f t="shared" si="0"/>
        <v>35735.0631488832</v>
      </c>
      <c r="N28" s="303">
        <f t="shared" si="1"/>
        <v>-6.851116799225565E-3</v>
      </c>
      <c r="O28" s="372">
        <f t="shared" si="2"/>
        <v>35735.065206400002</v>
      </c>
      <c r="P28" s="373">
        <f t="shared" si="3"/>
        <v>-4.7935999973560683E-3</v>
      </c>
    </row>
    <row r="29" spans="1:16" s="195" customFormat="1" ht="22.5" x14ac:dyDescent="0.25">
      <c r="A29" s="312" t="s">
        <v>105</v>
      </c>
      <c r="B29" s="313" t="s">
        <v>1084</v>
      </c>
      <c r="C29" s="314" t="s">
        <v>1096</v>
      </c>
      <c r="D29" s="314" t="s">
        <v>1097</v>
      </c>
      <c r="E29" s="315" t="s">
        <v>1098</v>
      </c>
      <c r="F29" s="316" t="s">
        <v>122</v>
      </c>
      <c r="G29" s="317">
        <v>0.35561999999999999</v>
      </c>
      <c r="H29" s="61">
        <f t="shared" si="4"/>
        <v>64497.5</v>
      </c>
      <c r="I29" s="450">
        <v>22936.6</v>
      </c>
      <c r="J29" s="439">
        <f t="shared" si="5"/>
        <v>71931.039999999994</v>
      </c>
      <c r="K29" s="60">
        <f t="shared" si="6"/>
        <v>25580.12</v>
      </c>
      <c r="L29" s="60"/>
      <c r="M29" s="303">
        <f t="shared" si="0"/>
        <v>25580.114712192</v>
      </c>
      <c r="N29" s="303">
        <f t="shared" si="1"/>
        <v>-5.2878079986840021E-3</v>
      </c>
      <c r="O29" s="372">
        <f t="shared" si="2"/>
        <v>25580.116444799998</v>
      </c>
      <c r="P29" s="373">
        <f t="shared" si="3"/>
        <v>-3.5552000008465257E-3</v>
      </c>
    </row>
    <row r="30" spans="1:16" s="195" customFormat="1" ht="33.75" x14ac:dyDescent="0.25">
      <c r="A30" s="312" t="s">
        <v>107</v>
      </c>
      <c r="B30" s="313" t="s">
        <v>1084</v>
      </c>
      <c r="C30" s="314" t="s">
        <v>1099</v>
      </c>
      <c r="D30" s="314" t="s">
        <v>1100</v>
      </c>
      <c r="E30" s="315" t="s">
        <v>1101</v>
      </c>
      <c r="F30" s="316" t="s">
        <v>122</v>
      </c>
      <c r="G30" s="326">
        <v>0.35560000000000003</v>
      </c>
      <c r="H30" s="61">
        <f t="shared" si="4"/>
        <v>91508.89</v>
      </c>
      <c r="I30" s="450">
        <v>32540.560000000001</v>
      </c>
      <c r="J30" s="439">
        <f t="shared" si="5"/>
        <v>102055.58</v>
      </c>
      <c r="K30" s="60">
        <f t="shared" si="6"/>
        <v>36290.959999999999</v>
      </c>
      <c r="L30" s="60"/>
      <c r="M30" s="303">
        <f t="shared" si="0"/>
        <v>36290.961066547206</v>
      </c>
      <c r="N30" s="303">
        <f t="shared" si="1"/>
        <v>1.0665472073014826E-3</v>
      </c>
      <c r="O30" s="372">
        <f t="shared" si="2"/>
        <v>36290.964248000004</v>
      </c>
      <c r="P30" s="373">
        <f t="shared" si="3"/>
        <v>4.248000004736241E-3</v>
      </c>
    </row>
    <row r="31" spans="1:16" s="195" customFormat="1" ht="15" customHeight="1" x14ac:dyDescent="0.25">
      <c r="A31" s="323"/>
      <c r="B31" s="512" t="s">
        <v>1102</v>
      </c>
      <c r="C31" s="513"/>
      <c r="D31" s="513"/>
      <c r="E31" s="514"/>
      <c r="F31" s="324"/>
      <c r="G31" s="324"/>
      <c r="H31" s="324"/>
      <c r="I31" s="324"/>
      <c r="J31" s="449"/>
      <c r="K31" s="311"/>
      <c r="L31" s="311"/>
      <c r="M31" s="303">
        <f t="shared" si="0"/>
        <v>0</v>
      </c>
      <c r="N31" s="303">
        <f t="shared" si="1"/>
        <v>0</v>
      </c>
      <c r="O31" s="372">
        <f t="shared" si="2"/>
        <v>0</v>
      </c>
      <c r="P31" s="373">
        <f t="shared" si="3"/>
        <v>0</v>
      </c>
    </row>
    <row r="32" spans="1:16" s="195" customFormat="1" ht="22.5" x14ac:dyDescent="0.25">
      <c r="A32" s="312" t="s">
        <v>108</v>
      </c>
      <c r="B32" s="313" t="s">
        <v>1084</v>
      </c>
      <c r="C32" s="314" t="s">
        <v>1103</v>
      </c>
      <c r="D32" s="314" t="s">
        <v>1104</v>
      </c>
      <c r="E32" s="315" t="s">
        <v>1105</v>
      </c>
      <c r="F32" s="316" t="s">
        <v>122</v>
      </c>
      <c r="G32" s="317">
        <v>1.09416</v>
      </c>
      <c r="H32" s="61">
        <f t="shared" si="4"/>
        <v>78904.160000000003</v>
      </c>
      <c r="I32" s="450">
        <v>86333.78</v>
      </c>
      <c r="J32" s="439">
        <f t="shared" ref="J32:J35" si="7">ROUND(H32*O$13*P$13*O$10,2)</f>
        <v>87998.11</v>
      </c>
      <c r="K32" s="60">
        <f t="shared" ref="K32:K35" si="8">ROUND(J32*G32,2)</f>
        <v>96284.01</v>
      </c>
      <c r="L32" s="60"/>
      <c r="M32" s="303">
        <f t="shared" si="0"/>
        <v>96284.017506393604</v>
      </c>
      <c r="N32" s="303">
        <f t="shared" si="1"/>
        <v>7.5063936092192307E-3</v>
      </c>
      <c r="O32" s="372">
        <f t="shared" si="2"/>
        <v>96284.012037599998</v>
      </c>
      <c r="P32" s="373">
        <f t="shared" si="3"/>
        <v>2.0376000029500574E-3</v>
      </c>
    </row>
    <row r="33" spans="1:16" s="195" customFormat="1" ht="22.5" x14ac:dyDescent="0.25">
      <c r="A33" s="312" t="s">
        <v>112</v>
      </c>
      <c r="B33" s="313" t="s">
        <v>1084</v>
      </c>
      <c r="C33" s="314" t="s">
        <v>1106</v>
      </c>
      <c r="D33" s="314" t="s">
        <v>1107</v>
      </c>
      <c r="E33" s="315" t="s">
        <v>1108</v>
      </c>
      <c r="F33" s="316" t="s">
        <v>122</v>
      </c>
      <c r="G33" s="317">
        <v>1.09416</v>
      </c>
      <c r="H33" s="61">
        <f t="shared" si="4"/>
        <v>90883.96</v>
      </c>
      <c r="I33" s="450">
        <v>99441.59</v>
      </c>
      <c r="J33" s="439">
        <f t="shared" si="7"/>
        <v>101358.62</v>
      </c>
      <c r="K33" s="60">
        <f t="shared" si="8"/>
        <v>110902.55</v>
      </c>
      <c r="L33" s="60"/>
      <c r="M33" s="303">
        <f t="shared" si="0"/>
        <v>110902.54350526079</v>
      </c>
      <c r="N33" s="303">
        <f t="shared" si="1"/>
        <v>-6.4947392093017697E-3</v>
      </c>
      <c r="O33" s="372">
        <f t="shared" si="2"/>
        <v>110902.54765919999</v>
      </c>
      <c r="P33" s="373">
        <f t="shared" si="3"/>
        <v>-2.3408000124618411E-3</v>
      </c>
    </row>
    <row r="34" spans="1:16" s="195" customFormat="1" ht="22.5" x14ac:dyDescent="0.25">
      <c r="A34" s="312" t="s">
        <v>115</v>
      </c>
      <c r="B34" s="313" t="s">
        <v>1084</v>
      </c>
      <c r="C34" s="314" t="s">
        <v>1109</v>
      </c>
      <c r="D34" s="314" t="s">
        <v>1110</v>
      </c>
      <c r="E34" s="315" t="s">
        <v>1111</v>
      </c>
      <c r="F34" s="316" t="s">
        <v>125</v>
      </c>
      <c r="G34" s="326">
        <v>0.19259999999999999</v>
      </c>
      <c r="H34" s="61">
        <f t="shared" si="4"/>
        <v>7906.49</v>
      </c>
      <c r="I34" s="450">
        <v>1522.79</v>
      </c>
      <c r="J34" s="439">
        <f t="shared" si="7"/>
        <v>8817.74</v>
      </c>
      <c r="K34" s="60">
        <f t="shared" si="8"/>
        <v>1698.3</v>
      </c>
      <c r="L34" s="60"/>
      <c r="M34" s="303">
        <f t="shared" si="0"/>
        <v>1698.2962986048001</v>
      </c>
      <c r="N34" s="303">
        <f t="shared" si="1"/>
        <v>-3.7013951998687844E-3</v>
      </c>
      <c r="O34" s="372">
        <f t="shared" si="2"/>
        <v>1698.2967239999998</v>
      </c>
      <c r="P34" s="373">
        <f t="shared" si="3"/>
        <v>-3.2760000001417211E-3</v>
      </c>
    </row>
    <row r="35" spans="1:16" s="195" customFormat="1" ht="22.5" x14ac:dyDescent="0.25">
      <c r="A35" s="312" t="s">
        <v>117</v>
      </c>
      <c r="B35" s="313" t="s">
        <v>1084</v>
      </c>
      <c r="C35" s="314" t="s">
        <v>1112</v>
      </c>
      <c r="D35" s="314" t="s">
        <v>186</v>
      </c>
      <c r="E35" s="315" t="s">
        <v>1113</v>
      </c>
      <c r="F35" s="316" t="s">
        <v>125</v>
      </c>
      <c r="G35" s="326">
        <v>0.19259999999999999</v>
      </c>
      <c r="H35" s="61">
        <f t="shared" si="4"/>
        <v>7169.11</v>
      </c>
      <c r="I35" s="450">
        <v>1380.77</v>
      </c>
      <c r="J35" s="439">
        <f t="shared" si="7"/>
        <v>7995.37</v>
      </c>
      <c r="K35" s="60">
        <f t="shared" si="8"/>
        <v>1539.91</v>
      </c>
      <c r="L35" s="60"/>
      <c r="M35" s="303">
        <f t="shared" si="0"/>
        <v>1539.9080505024001</v>
      </c>
      <c r="N35" s="303">
        <f t="shared" si="1"/>
        <v>-1.949497599980532E-3</v>
      </c>
      <c r="O35" s="372">
        <f t="shared" si="2"/>
        <v>1539.9082619999999</v>
      </c>
      <c r="P35" s="373">
        <f t="shared" si="3"/>
        <v>-1.7380000001594453E-3</v>
      </c>
    </row>
    <row r="36" spans="1:16" s="195" customFormat="1" ht="15" customHeight="1" x14ac:dyDescent="0.25">
      <c r="A36" s="323"/>
      <c r="B36" s="512" t="s">
        <v>1114</v>
      </c>
      <c r="C36" s="513"/>
      <c r="D36" s="513"/>
      <c r="E36" s="514"/>
      <c r="F36" s="324"/>
      <c r="G36" s="324"/>
      <c r="H36" s="324"/>
      <c r="I36" s="324"/>
      <c r="J36" s="449"/>
      <c r="K36" s="311"/>
      <c r="L36" s="311"/>
      <c r="M36" s="303">
        <f t="shared" si="0"/>
        <v>0</v>
      </c>
      <c r="N36" s="303">
        <f t="shared" si="1"/>
        <v>0</v>
      </c>
      <c r="O36" s="372">
        <f t="shared" si="2"/>
        <v>0</v>
      </c>
      <c r="P36" s="373">
        <f t="shared" si="3"/>
        <v>0</v>
      </c>
    </row>
    <row r="37" spans="1:16" s="195" customFormat="1" ht="22.5" x14ac:dyDescent="0.25">
      <c r="A37" s="312" t="s">
        <v>118</v>
      </c>
      <c r="B37" s="313" t="s">
        <v>1084</v>
      </c>
      <c r="C37" s="314" t="s">
        <v>1115</v>
      </c>
      <c r="D37" s="314" t="s">
        <v>1116</v>
      </c>
      <c r="E37" s="315" t="s">
        <v>1117</v>
      </c>
      <c r="F37" s="316" t="s">
        <v>116</v>
      </c>
      <c r="G37" s="317">
        <v>9.8479999999999998E-2</v>
      </c>
      <c r="H37" s="61">
        <f t="shared" si="4"/>
        <v>1107346.77</v>
      </c>
      <c r="I37" s="450">
        <v>109051.51</v>
      </c>
      <c r="J37" s="439">
        <f t="shared" ref="J37:J43" si="9">ROUND(H37*O$13*P$13*O$10,2)</f>
        <v>1234971.94</v>
      </c>
      <c r="K37" s="60">
        <f t="shared" ref="K37:K43" si="10">ROUND(J37*G37,2)</f>
        <v>121620.04</v>
      </c>
      <c r="L37" s="60"/>
      <c r="M37" s="303">
        <f t="shared" si="0"/>
        <v>121620.03676821121</v>
      </c>
      <c r="N37" s="303">
        <f t="shared" si="1"/>
        <v>-3.2317887817043811E-3</v>
      </c>
      <c r="O37" s="372">
        <f t="shared" si="2"/>
        <v>121620.03665119999</v>
      </c>
      <c r="P37" s="373">
        <f t="shared" si="3"/>
        <v>-3.3488000044599175E-3</v>
      </c>
    </row>
    <row r="38" spans="1:16" s="195" customFormat="1" ht="22.5" x14ac:dyDescent="0.25">
      <c r="A38" s="312" t="s">
        <v>119</v>
      </c>
      <c r="B38" s="313" t="s">
        <v>1084</v>
      </c>
      <c r="C38" s="314" t="s">
        <v>1118</v>
      </c>
      <c r="D38" s="314" t="s">
        <v>1119</v>
      </c>
      <c r="E38" s="315" t="s">
        <v>1120</v>
      </c>
      <c r="F38" s="316" t="s">
        <v>111</v>
      </c>
      <c r="G38" s="317">
        <v>10.026450000000001</v>
      </c>
      <c r="H38" s="61">
        <f t="shared" si="4"/>
        <v>6776.89</v>
      </c>
      <c r="I38" s="450">
        <v>67948.100000000006</v>
      </c>
      <c r="J38" s="439">
        <f t="shared" si="9"/>
        <v>7557.95</v>
      </c>
      <c r="K38" s="60">
        <f t="shared" si="10"/>
        <v>75779.41</v>
      </c>
      <c r="L38" s="60"/>
      <c r="M38" s="303">
        <f t="shared" si="0"/>
        <v>75779.330523072014</v>
      </c>
      <c r="N38" s="303">
        <f t="shared" si="1"/>
        <v>-7.9476927989162505E-2</v>
      </c>
      <c r="O38" s="372">
        <f t="shared" si="2"/>
        <v>75779.407777500004</v>
      </c>
      <c r="P38" s="373">
        <f t="shared" si="3"/>
        <v>-2.2224999993341044E-3</v>
      </c>
    </row>
    <row r="39" spans="1:16" s="195" customFormat="1" ht="22.5" x14ac:dyDescent="0.25">
      <c r="A39" s="312" t="s">
        <v>120</v>
      </c>
      <c r="B39" s="313" t="s">
        <v>1084</v>
      </c>
      <c r="C39" s="314" t="s">
        <v>1121</v>
      </c>
      <c r="D39" s="314" t="s">
        <v>1122</v>
      </c>
      <c r="E39" s="315" t="s">
        <v>127</v>
      </c>
      <c r="F39" s="316" t="s">
        <v>122</v>
      </c>
      <c r="G39" s="318">
        <v>0.432</v>
      </c>
      <c r="H39" s="61">
        <f t="shared" si="4"/>
        <v>47193.4</v>
      </c>
      <c r="I39" s="450">
        <v>20387.55</v>
      </c>
      <c r="J39" s="439">
        <f t="shared" si="9"/>
        <v>52632.59</v>
      </c>
      <c r="K39" s="60">
        <f t="shared" si="10"/>
        <v>22737.279999999999</v>
      </c>
      <c r="L39" s="60"/>
      <c r="M39" s="303">
        <f t="shared" si="0"/>
        <v>22737.278746656</v>
      </c>
      <c r="N39" s="303">
        <f t="shared" si="1"/>
        <v>-1.2533439985418227E-3</v>
      </c>
      <c r="O39" s="372">
        <f t="shared" si="2"/>
        <v>22737.278879999998</v>
      </c>
      <c r="P39" s="373">
        <f t="shared" si="3"/>
        <v>-1.1200000008102506E-3</v>
      </c>
    </row>
    <row r="40" spans="1:16" s="195" customFormat="1" ht="22.5" x14ac:dyDescent="0.25">
      <c r="A40" s="312" t="s">
        <v>123</v>
      </c>
      <c r="B40" s="313" t="s">
        <v>1084</v>
      </c>
      <c r="C40" s="314" t="s">
        <v>1123</v>
      </c>
      <c r="D40" s="314" t="s">
        <v>1124</v>
      </c>
      <c r="E40" s="315" t="s">
        <v>1125</v>
      </c>
      <c r="F40" s="316" t="s">
        <v>122</v>
      </c>
      <c r="G40" s="317">
        <v>1.3849999999999999E-2</v>
      </c>
      <c r="H40" s="61">
        <f t="shared" si="4"/>
        <v>43835.38</v>
      </c>
      <c r="I40" s="450">
        <v>607.12</v>
      </c>
      <c r="J40" s="439">
        <f t="shared" si="9"/>
        <v>48887.54</v>
      </c>
      <c r="K40" s="60">
        <f t="shared" si="10"/>
        <v>677.09</v>
      </c>
      <c r="L40" s="60"/>
      <c r="M40" s="303">
        <f t="shared" si="0"/>
        <v>677.09247421440011</v>
      </c>
      <c r="N40" s="303">
        <f t="shared" si="1"/>
        <v>2.4742144000811095E-3</v>
      </c>
      <c r="O40" s="372">
        <f t="shared" si="2"/>
        <v>677.09242900000004</v>
      </c>
      <c r="P40" s="373">
        <f t="shared" si="3"/>
        <v>2.4290000000064538E-3</v>
      </c>
    </row>
    <row r="41" spans="1:16" s="195" customFormat="1" ht="22.5" x14ac:dyDescent="0.25">
      <c r="A41" s="312" t="s">
        <v>1126</v>
      </c>
      <c r="B41" s="313" t="s">
        <v>1084</v>
      </c>
      <c r="C41" s="314" t="s">
        <v>1127</v>
      </c>
      <c r="D41" s="314" t="s">
        <v>1128</v>
      </c>
      <c r="E41" s="315" t="s">
        <v>1129</v>
      </c>
      <c r="F41" s="316" t="s">
        <v>122</v>
      </c>
      <c r="G41" s="318">
        <v>0.16500000000000001</v>
      </c>
      <c r="H41" s="61">
        <f t="shared" si="4"/>
        <v>43773.39</v>
      </c>
      <c r="I41" s="450">
        <v>7222.61</v>
      </c>
      <c r="J41" s="439">
        <f t="shared" si="9"/>
        <v>48818.41</v>
      </c>
      <c r="K41" s="60">
        <f t="shared" si="10"/>
        <v>8055.04</v>
      </c>
      <c r="L41" s="60"/>
      <c r="M41" s="303">
        <f t="shared" si="0"/>
        <v>8055.038337043201</v>
      </c>
      <c r="N41" s="303">
        <f t="shared" si="1"/>
        <v>-1.6629567990094074E-3</v>
      </c>
      <c r="O41" s="372">
        <f t="shared" si="2"/>
        <v>8055.0376500000011</v>
      </c>
      <c r="P41" s="373">
        <f t="shared" si="3"/>
        <v>-2.3499999988416675E-3</v>
      </c>
    </row>
    <row r="42" spans="1:16" s="195" customFormat="1" ht="22.5" x14ac:dyDescent="0.25">
      <c r="A42" s="312" t="s">
        <v>1130</v>
      </c>
      <c r="B42" s="313" t="s">
        <v>1084</v>
      </c>
      <c r="C42" s="314" t="s">
        <v>1131</v>
      </c>
      <c r="D42" s="314" t="s">
        <v>1132</v>
      </c>
      <c r="E42" s="315" t="s">
        <v>1133</v>
      </c>
      <c r="F42" s="316" t="s">
        <v>122</v>
      </c>
      <c r="G42" s="326">
        <v>0.52090000000000003</v>
      </c>
      <c r="H42" s="61">
        <f t="shared" si="4"/>
        <v>43773.45</v>
      </c>
      <c r="I42" s="450">
        <v>22801.59</v>
      </c>
      <c r="J42" s="439">
        <f t="shared" si="9"/>
        <v>48818.48</v>
      </c>
      <c r="K42" s="60">
        <f t="shared" si="10"/>
        <v>25429.55</v>
      </c>
      <c r="L42" s="60"/>
      <c r="M42" s="303">
        <f t="shared" si="0"/>
        <v>25429.544388460799</v>
      </c>
      <c r="N42" s="303">
        <f t="shared" si="1"/>
        <v>-5.6115391998901032E-3</v>
      </c>
      <c r="O42" s="372">
        <f t="shared" si="2"/>
        <v>25429.546232000004</v>
      </c>
      <c r="P42" s="373">
        <f t="shared" si="3"/>
        <v>-3.767999995034188E-3</v>
      </c>
    </row>
    <row r="43" spans="1:16" s="195" customFormat="1" ht="22.5" x14ac:dyDescent="0.25">
      <c r="A43" s="312" t="s">
        <v>1134</v>
      </c>
      <c r="B43" s="313" t="s">
        <v>1084</v>
      </c>
      <c r="C43" s="314" t="s">
        <v>1135</v>
      </c>
      <c r="D43" s="314" t="s">
        <v>1136</v>
      </c>
      <c r="E43" s="315" t="s">
        <v>1137</v>
      </c>
      <c r="F43" s="316" t="s">
        <v>122</v>
      </c>
      <c r="G43" s="318">
        <v>1.1459999999999999</v>
      </c>
      <c r="H43" s="61">
        <f t="shared" si="4"/>
        <v>43764.1</v>
      </c>
      <c r="I43" s="450">
        <v>50153.66</v>
      </c>
      <c r="J43" s="439">
        <f t="shared" si="9"/>
        <v>48808.05</v>
      </c>
      <c r="K43" s="60">
        <f t="shared" si="10"/>
        <v>55934.03</v>
      </c>
      <c r="L43" s="60"/>
      <c r="M43" s="303">
        <f t="shared" si="0"/>
        <v>55934.025794419205</v>
      </c>
      <c r="N43" s="303">
        <f t="shared" si="1"/>
        <v>-4.2055807934957556E-3</v>
      </c>
      <c r="O43" s="372">
        <f t="shared" si="2"/>
        <v>55934.025300000001</v>
      </c>
      <c r="P43" s="373">
        <f t="shared" si="3"/>
        <v>-4.6999999976833351E-3</v>
      </c>
    </row>
    <row r="44" spans="1:16" s="195" customFormat="1" ht="15" customHeight="1" x14ac:dyDescent="0.25">
      <c r="A44" s="323"/>
      <c r="B44" s="512" t="s">
        <v>1138</v>
      </c>
      <c r="C44" s="513"/>
      <c r="D44" s="513"/>
      <c r="E44" s="514"/>
      <c r="F44" s="324"/>
      <c r="G44" s="324"/>
      <c r="H44" s="324"/>
      <c r="I44" s="324"/>
      <c r="J44" s="449"/>
      <c r="K44" s="311"/>
      <c r="L44" s="311"/>
      <c r="M44" s="303">
        <f t="shared" si="0"/>
        <v>0</v>
      </c>
      <c r="N44" s="303">
        <f t="shared" si="1"/>
        <v>0</v>
      </c>
      <c r="O44" s="372">
        <f t="shared" si="2"/>
        <v>0</v>
      </c>
      <c r="P44" s="373">
        <f t="shared" si="3"/>
        <v>0</v>
      </c>
    </row>
    <row r="45" spans="1:16" s="195" customFormat="1" ht="22.5" x14ac:dyDescent="0.25">
      <c r="A45" s="312" t="s">
        <v>1139</v>
      </c>
      <c r="B45" s="313" t="s">
        <v>1084</v>
      </c>
      <c r="C45" s="314" t="s">
        <v>1140</v>
      </c>
      <c r="D45" s="314" t="s">
        <v>1141</v>
      </c>
      <c r="E45" s="315" t="s">
        <v>1142</v>
      </c>
      <c r="F45" s="316" t="s">
        <v>116</v>
      </c>
      <c r="G45" s="318">
        <v>0.245</v>
      </c>
      <c r="H45" s="61">
        <f t="shared" si="4"/>
        <v>1891964.08</v>
      </c>
      <c r="I45" s="450">
        <v>463531.2</v>
      </c>
      <c r="J45" s="439">
        <f t="shared" ref="J45:J48" si="11">ROUND(H45*O$13*P$13*O$10,2)</f>
        <v>2110018.84</v>
      </c>
      <c r="K45" s="60">
        <f t="shared" ref="K45:K48" si="12">ROUND(J45*G45,2)</f>
        <v>516954.62</v>
      </c>
      <c r="L45" s="60"/>
      <c r="M45" s="303">
        <f t="shared" si="0"/>
        <v>516954.61701734405</v>
      </c>
      <c r="N45" s="303">
        <f t="shared" si="1"/>
        <v>-2.9826559475623071E-3</v>
      </c>
      <c r="O45" s="372">
        <f t="shared" si="2"/>
        <v>516954.61579999997</v>
      </c>
      <c r="P45" s="373">
        <f t="shared" si="3"/>
        <v>-4.2000000248663127E-3</v>
      </c>
    </row>
    <row r="46" spans="1:16" s="195" customFormat="1" ht="22.5" x14ac:dyDescent="0.25">
      <c r="A46" s="312" t="s">
        <v>1143</v>
      </c>
      <c r="B46" s="313" t="s">
        <v>1084</v>
      </c>
      <c r="C46" s="314" t="s">
        <v>1144</v>
      </c>
      <c r="D46" s="314" t="s">
        <v>1119</v>
      </c>
      <c r="E46" s="315" t="s">
        <v>1120</v>
      </c>
      <c r="F46" s="316" t="s">
        <v>111</v>
      </c>
      <c r="G46" s="326">
        <v>24.8492</v>
      </c>
      <c r="H46" s="61">
        <f t="shared" si="4"/>
        <v>6776.89</v>
      </c>
      <c r="I46" s="450">
        <v>168400.25</v>
      </c>
      <c r="J46" s="439">
        <f t="shared" si="11"/>
        <v>7557.95</v>
      </c>
      <c r="K46" s="60">
        <f t="shared" si="12"/>
        <v>187809.01</v>
      </c>
      <c r="L46" s="60"/>
      <c r="M46" s="303">
        <f t="shared" si="0"/>
        <v>187808.90422128001</v>
      </c>
      <c r="N46" s="303">
        <f t="shared" si="1"/>
        <v>-0.10577871999703348</v>
      </c>
      <c r="O46" s="372">
        <f t="shared" si="2"/>
        <v>187809.01113999999</v>
      </c>
      <c r="P46" s="373">
        <f t="shared" si="3"/>
        <v>1.1399999784771353E-3</v>
      </c>
    </row>
    <row r="47" spans="1:16" s="195" customFormat="1" ht="22.5" x14ac:dyDescent="0.25">
      <c r="A47" s="312" t="s">
        <v>1145</v>
      </c>
      <c r="B47" s="313" t="s">
        <v>1084</v>
      </c>
      <c r="C47" s="314" t="s">
        <v>1146</v>
      </c>
      <c r="D47" s="314" t="s">
        <v>1122</v>
      </c>
      <c r="E47" s="315" t="s">
        <v>127</v>
      </c>
      <c r="F47" s="316" t="s">
        <v>122</v>
      </c>
      <c r="G47" s="317">
        <v>0.61407999999999996</v>
      </c>
      <c r="H47" s="61">
        <f t="shared" si="4"/>
        <v>47193.41</v>
      </c>
      <c r="I47" s="450">
        <v>28980.53</v>
      </c>
      <c r="J47" s="439">
        <f t="shared" si="11"/>
        <v>52632.6</v>
      </c>
      <c r="K47" s="60">
        <f t="shared" si="12"/>
        <v>32320.63</v>
      </c>
      <c r="L47" s="60"/>
      <c r="M47" s="303">
        <f t="shared" si="0"/>
        <v>32320.626501753602</v>
      </c>
      <c r="N47" s="303">
        <f t="shared" si="1"/>
        <v>-3.4982463985215873E-3</v>
      </c>
      <c r="O47" s="372">
        <f t="shared" si="2"/>
        <v>32320.627007999996</v>
      </c>
      <c r="P47" s="373">
        <f t="shared" si="3"/>
        <v>-2.992000005178852E-3</v>
      </c>
    </row>
    <row r="48" spans="1:16" s="195" customFormat="1" ht="22.5" x14ac:dyDescent="0.25">
      <c r="A48" s="312" t="s">
        <v>1147</v>
      </c>
      <c r="B48" s="313" t="s">
        <v>1084</v>
      </c>
      <c r="C48" s="314" t="s">
        <v>1148</v>
      </c>
      <c r="D48" s="314" t="s">
        <v>1132</v>
      </c>
      <c r="E48" s="315" t="s">
        <v>1133</v>
      </c>
      <c r="F48" s="316" t="s">
        <v>122</v>
      </c>
      <c r="G48" s="326">
        <v>3.2191999999999998</v>
      </c>
      <c r="H48" s="61">
        <f t="shared" si="4"/>
        <v>43773.5</v>
      </c>
      <c r="I48" s="450">
        <v>140915.66</v>
      </c>
      <c r="J48" s="439">
        <f t="shared" si="11"/>
        <v>48818.53</v>
      </c>
      <c r="K48" s="60">
        <f t="shared" si="12"/>
        <v>157156.60999999999</v>
      </c>
      <c r="L48" s="60"/>
      <c r="M48" s="303">
        <f t="shared" si="0"/>
        <v>157156.6294718592</v>
      </c>
      <c r="N48" s="303">
        <f t="shared" si="1"/>
        <v>1.9471859210170805E-2</v>
      </c>
      <c r="O48" s="372">
        <f t="shared" si="2"/>
        <v>157156.61177599998</v>
      </c>
      <c r="P48" s="373">
        <f t="shared" si="3"/>
        <v>1.7759999900590628E-3</v>
      </c>
    </row>
    <row r="49" spans="1:16" s="195" customFormat="1" ht="15" customHeight="1" x14ac:dyDescent="0.25">
      <c r="A49" s="323"/>
      <c r="B49" s="512" t="s">
        <v>1149</v>
      </c>
      <c r="C49" s="513"/>
      <c r="D49" s="513"/>
      <c r="E49" s="514"/>
      <c r="F49" s="324"/>
      <c r="G49" s="324"/>
      <c r="H49" s="324"/>
      <c r="I49" s="324"/>
      <c r="J49" s="449"/>
      <c r="K49" s="311"/>
      <c r="L49" s="311"/>
      <c r="M49" s="303">
        <f t="shared" si="0"/>
        <v>0</v>
      </c>
      <c r="N49" s="303">
        <f t="shared" si="1"/>
        <v>0</v>
      </c>
      <c r="O49" s="372">
        <f t="shared" si="2"/>
        <v>0</v>
      </c>
      <c r="P49" s="373">
        <f t="shared" si="3"/>
        <v>0</v>
      </c>
    </row>
    <row r="50" spans="1:16" s="195" customFormat="1" ht="22.5" x14ac:dyDescent="0.25">
      <c r="A50" s="327" t="s">
        <v>1150</v>
      </c>
      <c r="B50" s="313" t="s">
        <v>1084</v>
      </c>
      <c r="C50" s="314" t="s">
        <v>1151</v>
      </c>
      <c r="D50" s="314" t="s">
        <v>128</v>
      </c>
      <c r="E50" s="315" t="s">
        <v>129</v>
      </c>
      <c r="F50" s="316" t="s">
        <v>116</v>
      </c>
      <c r="G50" s="326">
        <v>0.26279999999999998</v>
      </c>
      <c r="H50" s="61">
        <f t="shared" si="4"/>
        <v>1748469.82</v>
      </c>
      <c r="I50" s="450">
        <v>459497.87</v>
      </c>
      <c r="J50" s="439">
        <f t="shared" ref="J50:J56" si="13">ROUND(H50*O$13*P$13*O$10,2)</f>
        <v>1949986.42</v>
      </c>
      <c r="K50" s="60">
        <f t="shared" ref="K50:K56" si="14">ROUND(J50*G50,2)</f>
        <v>512456.43</v>
      </c>
      <c r="L50" s="60"/>
      <c r="M50" s="303">
        <f t="shared" si="0"/>
        <v>512456.43315085443</v>
      </c>
      <c r="N50" s="303">
        <f t="shared" si="1"/>
        <v>3.1508544343523681E-3</v>
      </c>
      <c r="O50" s="372">
        <f t="shared" si="2"/>
        <v>512456.43117599993</v>
      </c>
      <c r="P50" s="373">
        <f t="shared" si="3"/>
        <v>1.1759999324567616E-3</v>
      </c>
    </row>
    <row r="51" spans="1:16" s="195" customFormat="1" ht="22.5" x14ac:dyDescent="0.25">
      <c r="A51" s="327" t="s">
        <v>1152</v>
      </c>
      <c r="B51" s="313" t="s">
        <v>1084</v>
      </c>
      <c r="C51" s="314" t="s">
        <v>1153</v>
      </c>
      <c r="D51" s="314" t="s">
        <v>1119</v>
      </c>
      <c r="E51" s="315" t="s">
        <v>1120</v>
      </c>
      <c r="F51" s="316" t="s">
        <v>111</v>
      </c>
      <c r="G51" s="326">
        <v>26.674199999999999</v>
      </c>
      <c r="H51" s="61">
        <f t="shared" si="4"/>
        <v>6776.89</v>
      </c>
      <c r="I51" s="450">
        <v>180768.06</v>
      </c>
      <c r="J51" s="439">
        <f t="shared" si="13"/>
        <v>7557.95</v>
      </c>
      <c r="K51" s="60">
        <f t="shared" si="14"/>
        <v>201602.27</v>
      </c>
      <c r="L51" s="60"/>
      <c r="M51" s="303">
        <f t="shared" si="0"/>
        <v>201602.14291134721</v>
      </c>
      <c r="N51" s="303">
        <f t="shared" si="1"/>
        <v>-0.12708865277818404</v>
      </c>
      <c r="O51" s="372">
        <f t="shared" si="2"/>
        <v>201602.26989</v>
      </c>
      <c r="P51" s="373">
        <f t="shared" si="3"/>
        <v>-1.0999999358318746E-4</v>
      </c>
    </row>
    <row r="52" spans="1:16" s="195" customFormat="1" ht="22.5" x14ac:dyDescent="0.25">
      <c r="A52" s="327" t="s">
        <v>1154</v>
      </c>
      <c r="B52" s="313" t="s">
        <v>1084</v>
      </c>
      <c r="C52" s="314" t="s">
        <v>1155</v>
      </c>
      <c r="D52" s="314" t="s">
        <v>1122</v>
      </c>
      <c r="E52" s="315" t="s">
        <v>127</v>
      </c>
      <c r="F52" s="316" t="s">
        <v>122</v>
      </c>
      <c r="G52" s="326">
        <v>1.3542000000000001</v>
      </c>
      <c r="H52" s="61">
        <f t="shared" si="4"/>
        <v>47193.35</v>
      </c>
      <c r="I52" s="450">
        <v>63909.24</v>
      </c>
      <c r="J52" s="439">
        <f t="shared" si="13"/>
        <v>52632.53</v>
      </c>
      <c r="K52" s="60">
        <f t="shared" si="14"/>
        <v>71274.97</v>
      </c>
      <c r="L52" s="60"/>
      <c r="M52" s="303">
        <f t="shared" si="0"/>
        <v>71274.979306828798</v>
      </c>
      <c r="N52" s="303">
        <f t="shared" si="1"/>
        <v>9.3068287969799712E-3</v>
      </c>
      <c r="O52" s="372">
        <f t="shared" si="2"/>
        <v>71274.972126000008</v>
      </c>
      <c r="P52" s="373">
        <f t="shared" si="3"/>
        <v>2.1260000066831708E-3</v>
      </c>
    </row>
    <row r="53" spans="1:16" s="195" customFormat="1" ht="22.5" x14ac:dyDescent="0.25">
      <c r="A53" s="327" t="s">
        <v>1156</v>
      </c>
      <c r="B53" s="313" t="s">
        <v>1084</v>
      </c>
      <c r="C53" s="314" t="s">
        <v>1157</v>
      </c>
      <c r="D53" s="314" t="s">
        <v>1158</v>
      </c>
      <c r="E53" s="315" t="s">
        <v>1159</v>
      </c>
      <c r="F53" s="316" t="s">
        <v>122</v>
      </c>
      <c r="G53" s="317">
        <v>1.281E-2</v>
      </c>
      <c r="H53" s="61">
        <f t="shared" si="4"/>
        <v>43888.37</v>
      </c>
      <c r="I53" s="450">
        <v>562.21</v>
      </c>
      <c r="J53" s="439">
        <f t="shared" si="13"/>
        <v>48946.64</v>
      </c>
      <c r="K53" s="60">
        <f t="shared" si="14"/>
        <v>627.01</v>
      </c>
      <c r="L53" s="60"/>
      <c r="M53" s="303">
        <f t="shared" si="0"/>
        <v>627.00645659520001</v>
      </c>
      <c r="N53" s="303">
        <f t="shared" si="1"/>
        <v>-3.5434047999842733E-3</v>
      </c>
      <c r="O53" s="372">
        <f t="shared" si="2"/>
        <v>627.00645840000004</v>
      </c>
      <c r="P53" s="373">
        <f t="shared" si="3"/>
        <v>-3.5415999999486303E-3</v>
      </c>
    </row>
    <row r="54" spans="1:16" s="195" customFormat="1" ht="22.5" x14ac:dyDescent="0.25">
      <c r="A54" s="327" t="s">
        <v>1160</v>
      </c>
      <c r="B54" s="313" t="s">
        <v>1084</v>
      </c>
      <c r="C54" s="314" t="s">
        <v>1161</v>
      </c>
      <c r="D54" s="314" t="s">
        <v>1128</v>
      </c>
      <c r="E54" s="315" t="s">
        <v>1129</v>
      </c>
      <c r="F54" s="316" t="s">
        <v>122</v>
      </c>
      <c r="G54" s="326">
        <v>7.6499999999999999E-2</v>
      </c>
      <c r="H54" s="61">
        <f t="shared" si="4"/>
        <v>43773.99</v>
      </c>
      <c r="I54" s="450">
        <v>3348.71</v>
      </c>
      <c r="J54" s="439">
        <f t="shared" si="13"/>
        <v>48819.08</v>
      </c>
      <c r="K54" s="60">
        <f t="shared" si="14"/>
        <v>3734.66</v>
      </c>
      <c r="L54" s="60"/>
      <c r="M54" s="303">
        <f t="shared" si="0"/>
        <v>3734.6592754752</v>
      </c>
      <c r="N54" s="303">
        <f t="shared" si="1"/>
        <v>-7.245247998071136E-4</v>
      </c>
      <c r="O54" s="372">
        <f t="shared" si="2"/>
        <v>3734.6596199999999</v>
      </c>
      <c r="P54" s="373">
        <f t="shared" si="3"/>
        <v>-3.7999999995008693E-4</v>
      </c>
    </row>
    <row r="55" spans="1:16" s="195" customFormat="1" ht="22.5" x14ac:dyDescent="0.25">
      <c r="A55" s="327" t="s">
        <v>1162</v>
      </c>
      <c r="B55" s="313" t="s">
        <v>1084</v>
      </c>
      <c r="C55" s="314" t="s">
        <v>1163</v>
      </c>
      <c r="D55" s="314" t="s">
        <v>1132</v>
      </c>
      <c r="E55" s="315" t="s">
        <v>1133</v>
      </c>
      <c r="F55" s="316" t="s">
        <v>122</v>
      </c>
      <c r="G55" s="326">
        <v>2.7185000000000001</v>
      </c>
      <c r="H55" s="61">
        <f t="shared" si="4"/>
        <v>43773.51</v>
      </c>
      <c r="I55" s="450">
        <v>118998.3</v>
      </c>
      <c r="J55" s="439">
        <f t="shared" si="13"/>
        <v>48818.54</v>
      </c>
      <c r="K55" s="60">
        <f t="shared" si="14"/>
        <v>132713.20000000001</v>
      </c>
      <c r="L55" s="60"/>
      <c r="M55" s="303">
        <f t="shared" si="0"/>
        <v>132713.225349696</v>
      </c>
      <c r="N55" s="303">
        <f t="shared" si="1"/>
        <v>2.5349695992190391E-2</v>
      </c>
      <c r="O55" s="372">
        <f t="shared" si="2"/>
        <v>132713.20099000001</v>
      </c>
      <c r="P55" s="373">
        <f t="shared" si="3"/>
        <v>9.9000000045634806E-4</v>
      </c>
    </row>
    <row r="56" spans="1:16" s="195" customFormat="1" ht="22.5" x14ac:dyDescent="0.25">
      <c r="A56" s="327" t="s">
        <v>1164</v>
      </c>
      <c r="B56" s="313" t="s">
        <v>1084</v>
      </c>
      <c r="C56" s="314" t="s">
        <v>1165</v>
      </c>
      <c r="D56" s="314" t="s">
        <v>1136</v>
      </c>
      <c r="E56" s="315" t="s">
        <v>1137</v>
      </c>
      <c r="F56" s="316" t="s">
        <v>122</v>
      </c>
      <c r="G56" s="318">
        <v>2.3559999999999999</v>
      </c>
      <c r="H56" s="61">
        <f t="shared" si="4"/>
        <v>43764.07</v>
      </c>
      <c r="I56" s="450">
        <v>103108.16</v>
      </c>
      <c r="J56" s="439">
        <f t="shared" si="13"/>
        <v>48808.02</v>
      </c>
      <c r="K56" s="60">
        <f t="shared" si="14"/>
        <v>114991.7</v>
      </c>
      <c r="L56" s="60"/>
      <c r="M56" s="303">
        <f t="shared" si="0"/>
        <v>114991.69713745921</v>
      </c>
      <c r="N56" s="303">
        <f t="shared" si="1"/>
        <v>-2.8625407867366448E-3</v>
      </c>
      <c r="O56" s="372">
        <f t="shared" si="2"/>
        <v>114991.69511999999</v>
      </c>
      <c r="P56" s="373">
        <f t="shared" si="3"/>
        <v>-4.8800000076880679E-3</v>
      </c>
    </row>
    <row r="57" spans="1:16" s="195" customFormat="1" ht="15" customHeight="1" x14ac:dyDescent="0.25">
      <c r="A57" s="323"/>
      <c r="B57" s="512" t="s">
        <v>1166</v>
      </c>
      <c r="C57" s="513"/>
      <c r="D57" s="513"/>
      <c r="E57" s="514"/>
      <c r="F57" s="324"/>
      <c r="G57" s="324"/>
      <c r="H57" s="324"/>
      <c r="I57" s="324"/>
      <c r="J57" s="449"/>
      <c r="K57" s="311"/>
      <c r="L57" s="311"/>
      <c r="M57" s="303">
        <f t="shared" si="0"/>
        <v>0</v>
      </c>
      <c r="N57" s="303">
        <f t="shared" si="1"/>
        <v>0</v>
      </c>
      <c r="O57" s="372">
        <f t="shared" si="2"/>
        <v>0</v>
      </c>
      <c r="P57" s="373">
        <f t="shared" si="3"/>
        <v>0</v>
      </c>
    </row>
    <row r="58" spans="1:16" s="195" customFormat="1" ht="22.5" x14ac:dyDescent="0.25">
      <c r="A58" s="327" t="s">
        <v>1167</v>
      </c>
      <c r="B58" s="313" t="s">
        <v>1084</v>
      </c>
      <c r="C58" s="314" t="s">
        <v>1168</v>
      </c>
      <c r="D58" s="314" t="s">
        <v>1169</v>
      </c>
      <c r="E58" s="315" t="s">
        <v>1170</v>
      </c>
      <c r="F58" s="316" t="s">
        <v>116</v>
      </c>
      <c r="G58" s="326">
        <v>0.99829999999999997</v>
      </c>
      <c r="H58" s="61">
        <f t="shared" si="4"/>
        <v>1216951.6599999999</v>
      </c>
      <c r="I58" s="450">
        <v>1214882.8400000001</v>
      </c>
      <c r="J58" s="439">
        <f t="shared" ref="J58:J63" si="15">ROUND(H58*O$13*P$13*O$10,2)</f>
        <v>1357209.14</v>
      </c>
      <c r="K58" s="60">
        <f t="shared" ref="K58:K63" si="16">ROUND(J58*G58,2)</f>
        <v>1354901.88</v>
      </c>
      <c r="L58" s="60"/>
      <c r="M58" s="303">
        <f t="shared" si="0"/>
        <v>1354901.8777444609</v>
      </c>
      <c r="N58" s="303">
        <f t="shared" si="1"/>
        <v>-2.2555389441549778E-3</v>
      </c>
      <c r="O58" s="372">
        <f t="shared" si="2"/>
        <v>1354901.8844619999</v>
      </c>
      <c r="P58" s="373">
        <f t="shared" si="3"/>
        <v>4.4619999825954437E-3</v>
      </c>
    </row>
    <row r="59" spans="1:16" s="195" customFormat="1" ht="22.5" x14ac:dyDescent="0.25">
      <c r="A59" s="327" t="s">
        <v>1171</v>
      </c>
      <c r="B59" s="313" t="s">
        <v>1084</v>
      </c>
      <c r="C59" s="314" t="s">
        <v>1172</v>
      </c>
      <c r="D59" s="314" t="s">
        <v>1119</v>
      </c>
      <c r="E59" s="315" t="s">
        <v>1120</v>
      </c>
      <c r="F59" s="316" t="s">
        <v>111</v>
      </c>
      <c r="G59" s="325">
        <v>101.29</v>
      </c>
      <c r="H59" s="61">
        <f t="shared" si="4"/>
        <v>6776.89</v>
      </c>
      <c r="I59" s="450">
        <v>686430.93</v>
      </c>
      <c r="J59" s="439">
        <f t="shared" si="15"/>
        <v>7557.95</v>
      </c>
      <c r="K59" s="60">
        <f t="shared" si="16"/>
        <v>765544.76</v>
      </c>
      <c r="L59" s="60"/>
      <c r="M59" s="303">
        <f t="shared" si="0"/>
        <v>765544.23634700174</v>
      </c>
      <c r="N59" s="303">
        <f t="shared" si="1"/>
        <v>-0.52365299826487899</v>
      </c>
      <c r="O59" s="372">
        <f t="shared" si="2"/>
        <v>765544.75550000009</v>
      </c>
      <c r="P59" s="373">
        <f t="shared" si="3"/>
        <v>-4.4999999227002263E-3</v>
      </c>
    </row>
    <row r="60" spans="1:16" s="195" customFormat="1" ht="22.5" x14ac:dyDescent="0.25">
      <c r="A60" s="327" t="s">
        <v>1173</v>
      </c>
      <c r="B60" s="313" t="s">
        <v>1084</v>
      </c>
      <c r="C60" s="314" t="s">
        <v>1174</v>
      </c>
      <c r="D60" s="314" t="s">
        <v>1175</v>
      </c>
      <c r="E60" s="315" t="s">
        <v>121</v>
      </c>
      <c r="F60" s="316" t="s">
        <v>122</v>
      </c>
      <c r="G60" s="326">
        <v>0.45469999999999999</v>
      </c>
      <c r="H60" s="61">
        <f t="shared" si="4"/>
        <v>47289.14</v>
      </c>
      <c r="I60" s="450">
        <v>21502.37</v>
      </c>
      <c r="J60" s="439">
        <f t="shared" si="15"/>
        <v>52739.360000000001</v>
      </c>
      <c r="K60" s="60">
        <f t="shared" si="16"/>
        <v>23980.59</v>
      </c>
      <c r="L60" s="60"/>
      <c r="M60" s="303">
        <f t="shared" si="0"/>
        <v>23980.585229894401</v>
      </c>
      <c r="N60" s="303">
        <f t="shared" si="1"/>
        <v>-4.7701055991637986E-3</v>
      </c>
      <c r="O60" s="372">
        <f t="shared" si="2"/>
        <v>23980.586992</v>
      </c>
      <c r="P60" s="373">
        <f t="shared" si="3"/>
        <v>-3.0079999996814877E-3</v>
      </c>
    </row>
    <row r="61" spans="1:16" s="195" customFormat="1" ht="22.5" x14ac:dyDescent="0.25">
      <c r="A61" s="327" t="s">
        <v>1176</v>
      </c>
      <c r="B61" s="313" t="s">
        <v>1084</v>
      </c>
      <c r="C61" s="314" t="s">
        <v>1177</v>
      </c>
      <c r="D61" s="314" t="s">
        <v>1178</v>
      </c>
      <c r="E61" s="315" t="s">
        <v>1179</v>
      </c>
      <c r="F61" s="316" t="s">
        <v>122</v>
      </c>
      <c r="G61" s="326">
        <v>13.084199999999999</v>
      </c>
      <c r="H61" s="61">
        <f t="shared" si="4"/>
        <v>45567.360000000001</v>
      </c>
      <c r="I61" s="450">
        <v>596212.46</v>
      </c>
      <c r="J61" s="439">
        <f t="shared" si="15"/>
        <v>50819.14</v>
      </c>
      <c r="K61" s="60">
        <f t="shared" si="16"/>
        <v>664927.79</v>
      </c>
      <c r="L61" s="60"/>
      <c r="M61" s="303">
        <f t="shared" si="0"/>
        <v>664927.80619787518</v>
      </c>
      <c r="N61" s="303">
        <f t="shared" si="1"/>
        <v>1.6197875142097473E-2</v>
      </c>
      <c r="O61" s="372">
        <f t="shared" si="2"/>
        <v>664927.79158799991</v>
      </c>
      <c r="P61" s="373">
        <f t="shared" si="3"/>
        <v>1.5879998682066798E-3</v>
      </c>
    </row>
    <row r="62" spans="1:16" s="195" customFormat="1" ht="22.5" x14ac:dyDescent="0.25">
      <c r="A62" s="327" t="s">
        <v>1180</v>
      </c>
      <c r="B62" s="313" t="s">
        <v>1084</v>
      </c>
      <c r="C62" s="314" t="s">
        <v>1181</v>
      </c>
      <c r="D62" s="314" t="s">
        <v>1124</v>
      </c>
      <c r="E62" s="315" t="s">
        <v>1125</v>
      </c>
      <c r="F62" s="316" t="s">
        <v>122</v>
      </c>
      <c r="G62" s="326">
        <v>5.8227000000000002</v>
      </c>
      <c r="H62" s="61">
        <f t="shared" si="4"/>
        <v>43835.4</v>
      </c>
      <c r="I62" s="450">
        <v>255240.39</v>
      </c>
      <c r="J62" s="439">
        <f t="shared" si="15"/>
        <v>48887.57</v>
      </c>
      <c r="K62" s="60">
        <f t="shared" si="16"/>
        <v>284657.65000000002</v>
      </c>
      <c r="L62" s="60"/>
      <c r="M62" s="303">
        <f t="shared" si="0"/>
        <v>284657.64129751682</v>
      </c>
      <c r="N62" s="303">
        <f t="shared" si="1"/>
        <v>-8.7024832027964294E-3</v>
      </c>
      <c r="O62" s="372">
        <f t="shared" si="2"/>
        <v>284657.65383900004</v>
      </c>
      <c r="P62" s="373">
        <f t="shared" si="3"/>
        <v>3.8390000117942691E-3</v>
      </c>
    </row>
    <row r="63" spans="1:16" s="195" customFormat="1" ht="22.5" x14ac:dyDescent="0.25">
      <c r="A63" s="327" t="s">
        <v>1182</v>
      </c>
      <c r="B63" s="313" t="s">
        <v>1084</v>
      </c>
      <c r="C63" s="314" t="s">
        <v>1183</v>
      </c>
      <c r="D63" s="314" t="s">
        <v>1132</v>
      </c>
      <c r="E63" s="315" t="s">
        <v>1133</v>
      </c>
      <c r="F63" s="316" t="s">
        <v>122</v>
      </c>
      <c r="G63" s="317">
        <v>0.16453999999999999</v>
      </c>
      <c r="H63" s="61">
        <f t="shared" si="4"/>
        <v>43773.49</v>
      </c>
      <c r="I63" s="450">
        <v>7202.49</v>
      </c>
      <c r="J63" s="439">
        <f t="shared" si="15"/>
        <v>48818.52</v>
      </c>
      <c r="K63" s="60">
        <f t="shared" si="16"/>
        <v>8032.6</v>
      </c>
      <c r="L63" s="60"/>
      <c r="M63" s="303">
        <f t="shared" si="0"/>
        <v>8032.5994442687997</v>
      </c>
      <c r="N63" s="303">
        <f t="shared" si="1"/>
        <v>-5.5573120062035741E-4</v>
      </c>
      <c r="O63" s="372">
        <f t="shared" si="2"/>
        <v>8032.5992807999992</v>
      </c>
      <c r="P63" s="373">
        <f t="shared" si="3"/>
        <v>-7.1920000118552707E-4</v>
      </c>
    </row>
    <row r="64" spans="1:16" s="195" customFormat="1" ht="15" customHeight="1" x14ac:dyDescent="0.25">
      <c r="A64" s="323"/>
      <c r="B64" s="512" t="s">
        <v>1184</v>
      </c>
      <c r="C64" s="513"/>
      <c r="D64" s="513"/>
      <c r="E64" s="514"/>
      <c r="F64" s="324"/>
      <c r="G64" s="324"/>
      <c r="H64" s="324"/>
      <c r="I64" s="324"/>
      <c r="J64" s="449"/>
      <c r="K64" s="311"/>
      <c r="L64" s="311"/>
      <c r="M64" s="303">
        <f t="shared" si="0"/>
        <v>0</v>
      </c>
      <c r="N64" s="303">
        <f t="shared" si="1"/>
        <v>0</v>
      </c>
      <c r="O64" s="372">
        <f t="shared" si="2"/>
        <v>0</v>
      </c>
      <c r="P64" s="373">
        <f t="shared" si="3"/>
        <v>0</v>
      </c>
    </row>
    <row r="65" spans="1:16" s="195" customFormat="1" ht="22.5" x14ac:dyDescent="0.25">
      <c r="A65" s="327" t="s">
        <v>1185</v>
      </c>
      <c r="B65" s="313" t="s">
        <v>1084</v>
      </c>
      <c r="C65" s="314" t="s">
        <v>1186</v>
      </c>
      <c r="D65" s="314" t="s">
        <v>186</v>
      </c>
      <c r="E65" s="315" t="s">
        <v>1113</v>
      </c>
      <c r="F65" s="316" t="s">
        <v>125</v>
      </c>
      <c r="G65" s="318">
        <v>2.5409999999999999</v>
      </c>
      <c r="H65" s="61">
        <f t="shared" si="4"/>
        <v>7170.27</v>
      </c>
      <c r="I65" s="450">
        <v>18219.650000000001</v>
      </c>
      <c r="J65" s="439">
        <f>ROUND(H65*O$13*P$13*O$10,2)</f>
        <v>7996.67</v>
      </c>
      <c r="K65" s="60">
        <f>ROUND(J65*G65,2)</f>
        <v>20319.54</v>
      </c>
      <c r="L65" s="60"/>
      <c r="M65" s="303">
        <f t="shared" si="0"/>
        <v>20319.521507808</v>
      </c>
      <c r="N65" s="303">
        <f t="shared" si="1"/>
        <v>-1.8492192000849172E-2</v>
      </c>
      <c r="O65" s="372">
        <f t="shared" si="2"/>
        <v>20319.53847</v>
      </c>
      <c r="P65" s="373">
        <f t="shared" si="3"/>
        <v>-1.5300000013667159E-3</v>
      </c>
    </row>
    <row r="66" spans="1:16" s="195" customFormat="1" ht="15" x14ac:dyDescent="0.25">
      <c r="A66" s="306" t="s">
        <v>1187</v>
      </c>
      <c r="B66" s="502"/>
      <c r="C66" s="502"/>
      <c r="D66" s="502"/>
      <c r="E66" s="307" t="s">
        <v>1188</v>
      </c>
      <c r="F66" s="308"/>
      <c r="G66" s="309"/>
      <c r="H66" s="334"/>
      <c r="I66" s="334">
        <f>SUM(I68:I84)</f>
        <v>322511.99</v>
      </c>
      <c r="J66" s="449"/>
      <c r="K66" s="310">
        <f>SUM(K68:K84)</f>
        <v>359682.51999999996</v>
      </c>
      <c r="L66" s="310"/>
      <c r="M66" s="303">
        <f t="shared" si="0"/>
        <v>359682.50308490882</v>
      </c>
      <c r="N66" s="303">
        <f t="shared" si="1"/>
        <v>-1.6915091138798743E-2</v>
      </c>
      <c r="O66" s="372">
        <f t="shared" si="2"/>
        <v>0</v>
      </c>
      <c r="P66" s="373"/>
    </row>
    <row r="67" spans="1:16" s="195" customFormat="1" ht="15" customHeight="1" x14ac:dyDescent="0.25">
      <c r="A67" s="323"/>
      <c r="B67" s="512" t="s">
        <v>1138</v>
      </c>
      <c r="C67" s="513"/>
      <c r="D67" s="513"/>
      <c r="E67" s="514"/>
      <c r="F67" s="324"/>
      <c r="G67" s="324"/>
      <c r="H67" s="324"/>
      <c r="I67" s="324"/>
      <c r="J67" s="449"/>
      <c r="K67" s="311"/>
      <c r="L67" s="311"/>
      <c r="M67" s="303">
        <f t="shared" si="0"/>
        <v>0</v>
      </c>
      <c r="N67" s="303">
        <f t="shared" si="1"/>
        <v>0</v>
      </c>
      <c r="O67" s="372">
        <f t="shared" si="2"/>
        <v>0</v>
      </c>
      <c r="P67" s="373">
        <f t="shared" si="3"/>
        <v>0</v>
      </c>
    </row>
    <row r="68" spans="1:16" s="195" customFormat="1" ht="22.5" x14ac:dyDescent="0.25">
      <c r="A68" s="312" t="s">
        <v>133</v>
      </c>
      <c r="B68" s="313" t="s">
        <v>1084</v>
      </c>
      <c r="C68" s="314" t="s">
        <v>1189</v>
      </c>
      <c r="D68" s="314" t="s">
        <v>1141</v>
      </c>
      <c r="E68" s="315" t="s">
        <v>1142</v>
      </c>
      <c r="F68" s="316" t="s">
        <v>116</v>
      </c>
      <c r="G68" s="318">
        <v>5.2999999999999999E-2</v>
      </c>
      <c r="H68" s="61">
        <f t="shared" ref="H68:H72" si="17">ROUND(I68/G68,2)</f>
        <v>1891959.06</v>
      </c>
      <c r="I68" s="450">
        <v>100273.83</v>
      </c>
      <c r="J68" s="439">
        <f t="shared" ref="J68:J72" si="18">ROUND(H68*O$13*P$13*O$10,2)</f>
        <v>2110013.2400000002</v>
      </c>
      <c r="K68" s="60">
        <f t="shared" ref="K68:K72" si="19">ROUND(J68*G68,2)</f>
        <v>111830.7</v>
      </c>
      <c r="L68" s="60"/>
      <c r="M68" s="303">
        <f t="shared" si="0"/>
        <v>111830.7017618496</v>
      </c>
      <c r="N68" s="303">
        <f t="shared" si="1"/>
        <v>1.7618496058275923E-3</v>
      </c>
      <c r="O68" s="372">
        <f t="shared" si="2"/>
        <v>111830.70172000001</v>
      </c>
      <c r="P68" s="373">
        <f t="shared" si="3"/>
        <v>1.7200000147568062E-3</v>
      </c>
    </row>
    <row r="69" spans="1:16" s="195" customFormat="1" ht="22.5" x14ac:dyDescent="0.25">
      <c r="A69" s="312" t="s">
        <v>135</v>
      </c>
      <c r="B69" s="313" t="s">
        <v>1084</v>
      </c>
      <c r="C69" s="314" t="s">
        <v>1190</v>
      </c>
      <c r="D69" s="314" t="s">
        <v>1119</v>
      </c>
      <c r="E69" s="315" t="s">
        <v>1120</v>
      </c>
      <c r="F69" s="316" t="s">
        <v>111</v>
      </c>
      <c r="G69" s="326">
        <v>5.3791000000000002</v>
      </c>
      <c r="H69" s="61">
        <f t="shared" si="17"/>
        <v>6776.9</v>
      </c>
      <c r="I69" s="450">
        <v>36453.599999999999</v>
      </c>
      <c r="J69" s="439">
        <f t="shared" si="18"/>
        <v>7557.96</v>
      </c>
      <c r="K69" s="60">
        <f t="shared" si="19"/>
        <v>40655.019999999997</v>
      </c>
      <c r="L69" s="60"/>
      <c r="M69" s="303">
        <f t="shared" si="0"/>
        <v>40654.991135231998</v>
      </c>
      <c r="N69" s="303">
        <f t="shared" si="1"/>
        <v>-2.8864767999039032E-2</v>
      </c>
      <c r="O69" s="372">
        <f t="shared" si="2"/>
        <v>40655.022636000002</v>
      </c>
      <c r="P69" s="373">
        <f t="shared" si="3"/>
        <v>2.6360000047134236E-3</v>
      </c>
    </row>
    <row r="70" spans="1:16" s="195" customFormat="1" ht="22.5" x14ac:dyDescent="0.25">
      <c r="A70" s="312" t="s">
        <v>137</v>
      </c>
      <c r="B70" s="313" t="s">
        <v>1084</v>
      </c>
      <c r="C70" s="314" t="s">
        <v>1191</v>
      </c>
      <c r="D70" s="314" t="s">
        <v>1122</v>
      </c>
      <c r="E70" s="315" t="s">
        <v>127</v>
      </c>
      <c r="F70" s="316" t="s">
        <v>122</v>
      </c>
      <c r="G70" s="317">
        <v>0.13331999999999999</v>
      </c>
      <c r="H70" s="61">
        <f t="shared" si="17"/>
        <v>47193.59</v>
      </c>
      <c r="I70" s="450">
        <v>6291.85</v>
      </c>
      <c r="J70" s="439">
        <f t="shared" si="18"/>
        <v>52632.800000000003</v>
      </c>
      <c r="K70" s="60">
        <f t="shared" si="19"/>
        <v>7017</v>
      </c>
      <c r="L70" s="60"/>
      <c r="M70" s="303">
        <f t="shared" si="0"/>
        <v>7017.0053430720009</v>
      </c>
      <c r="N70" s="303">
        <f t="shared" si="1"/>
        <v>5.3430720008691424E-3</v>
      </c>
      <c r="O70" s="372">
        <f t="shared" si="2"/>
        <v>7017.0048960000004</v>
      </c>
      <c r="P70" s="373">
        <f t="shared" si="3"/>
        <v>4.8960000003717141E-3</v>
      </c>
    </row>
    <row r="71" spans="1:16" s="195" customFormat="1" ht="22.5" x14ac:dyDescent="0.25">
      <c r="A71" s="312" t="s">
        <v>1192</v>
      </c>
      <c r="B71" s="313" t="s">
        <v>1084</v>
      </c>
      <c r="C71" s="314" t="s">
        <v>1193</v>
      </c>
      <c r="D71" s="314" t="s">
        <v>1194</v>
      </c>
      <c r="E71" s="315" t="s">
        <v>1195</v>
      </c>
      <c r="F71" s="316" t="s">
        <v>122</v>
      </c>
      <c r="G71" s="326">
        <v>3.1600000000000003E-2</v>
      </c>
      <c r="H71" s="61">
        <f t="shared" si="17"/>
        <v>47132.91</v>
      </c>
      <c r="I71" s="450">
        <v>1489.4</v>
      </c>
      <c r="J71" s="439">
        <f t="shared" si="18"/>
        <v>52565.120000000003</v>
      </c>
      <c r="K71" s="60">
        <f t="shared" si="19"/>
        <v>1661.06</v>
      </c>
      <c r="L71" s="60"/>
      <c r="M71" s="303">
        <f t="shared" si="0"/>
        <v>1661.0579969280004</v>
      </c>
      <c r="N71" s="303">
        <f t="shared" si="1"/>
        <v>-2.0030719995247637E-3</v>
      </c>
      <c r="O71" s="372">
        <f t="shared" si="2"/>
        <v>1661.0577920000003</v>
      </c>
      <c r="P71" s="373">
        <f t="shared" si="3"/>
        <v>-2.2079999996549304E-3</v>
      </c>
    </row>
    <row r="72" spans="1:16" s="195" customFormat="1" ht="22.5" x14ac:dyDescent="0.25">
      <c r="A72" s="312" t="s">
        <v>1196</v>
      </c>
      <c r="B72" s="313" t="s">
        <v>1084</v>
      </c>
      <c r="C72" s="314" t="s">
        <v>1197</v>
      </c>
      <c r="D72" s="314" t="s">
        <v>1132</v>
      </c>
      <c r="E72" s="315" t="s">
        <v>1133</v>
      </c>
      <c r="F72" s="316" t="s">
        <v>122</v>
      </c>
      <c r="G72" s="317">
        <v>0.67083999999999999</v>
      </c>
      <c r="H72" s="61">
        <f t="shared" si="17"/>
        <v>43773.54</v>
      </c>
      <c r="I72" s="450">
        <v>29365.040000000001</v>
      </c>
      <c r="J72" s="439">
        <f t="shared" si="18"/>
        <v>48818.58</v>
      </c>
      <c r="K72" s="60">
        <f t="shared" si="19"/>
        <v>32749.46</v>
      </c>
      <c r="L72" s="60"/>
      <c r="M72" s="303">
        <f t="shared" si="0"/>
        <v>32749.452478924806</v>
      </c>
      <c r="N72" s="303">
        <f t="shared" si="1"/>
        <v>-7.5210751929262187E-3</v>
      </c>
      <c r="O72" s="372">
        <f t="shared" si="2"/>
        <v>32749.456207200001</v>
      </c>
      <c r="P72" s="373">
        <f t="shared" si="3"/>
        <v>-3.7927999983367044E-3</v>
      </c>
    </row>
    <row r="73" spans="1:16" s="195" customFormat="1" ht="15" customHeight="1" x14ac:dyDescent="0.25">
      <c r="A73" s="323"/>
      <c r="B73" s="512" t="s">
        <v>1198</v>
      </c>
      <c r="C73" s="513"/>
      <c r="D73" s="513"/>
      <c r="E73" s="514"/>
      <c r="F73" s="324"/>
      <c r="G73" s="324"/>
      <c r="H73" s="324"/>
      <c r="I73" s="324"/>
      <c r="J73" s="449"/>
      <c r="K73" s="311"/>
      <c r="L73" s="311"/>
      <c r="M73" s="303">
        <f t="shared" si="0"/>
        <v>0</v>
      </c>
      <c r="N73" s="303">
        <f t="shared" si="1"/>
        <v>0</v>
      </c>
      <c r="O73" s="372">
        <f t="shared" si="2"/>
        <v>0</v>
      </c>
      <c r="P73" s="373">
        <f t="shared" si="3"/>
        <v>0</v>
      </c>
    </row>
    <row r="74" spans="1:16" s="195" customFormat="1" ht="22.5" x14ac:dyDescent="0.25">
      <c r="A74" s="312" t="s">
        <v>1199</v>
      </c>
      <c r="B74" s="313" t="s">
        <v>1084</v>
      </c>
      <c r="C74" s="314" t="s">
        <v>1200</v>
      </c>
      <c r="D74" s="314" t="s">
        <v>1201</v>
      </c>
      <c r="E74" s="315" t="s">
        <v>1202</v>
      </c>
      <c r="F74" s="316" t="s">
        <v>116</v>
      </c>
      <c r="G74" s="326">
        <v>4.3700000000000003E-2</v>
      </c>
      <c r="H74" s="61">
        <f t="shared" ref="H74:H77" si="20">ROUND(I74/G74,2)</f>
        <v>2108056.98</v>
      </c>
      <c r="I74" s="450">
        <v>92122.09</v>
      </c>
      <c r="J74" s="439">
        <f t="shared" ref="J74:J77" si="21">ROUND(H74*O$13*P$13*O$10,2)</f>
        <v>2351017.12</v>
      </c>
      <c r="K74" s="60">
        <f t="shared" ref="K74:K77" si="22">ROUND(J74*G74,2)</f>
        <v>102739.45</v>
      </c>
      <c r="L74" s="60"/>
      <c r="M74" s="303">
        <f t="shared" si="0"/>
        <v>102739.44829342081</v>
      </c>
      <c r="N74" s="303">
        <f t="shared" si="1"/>
        <v>-1.7065791907953098E-3</v>
      </c>
      <c r="O74" s="372">
        <f t="shared" si="2"/>
        <v>102739.44814400001</v>
      </c>
      <c r="P74" s="373">
        <f t="shared" si="3"/>
        <v>-1.8559999880380929E-3</v>
      </c>
    </row>
    <row r="75" spans="1:16" s="195" customFormat="1" ht="22.5" x14ac:dyDescent="0.25">
      <c r="A75" s="312" t="s">
        <v>1203</v>
      </c>
      <c r="B75" s="313" t="s">
        <v>1084</v>
      </c>
      <c r="C75" s="314" t="s">
        <v>1204</v>
      </c>
      <c r="D75" s="314" t="s">
        <v>589</v>
      </c>
      <c r="E75" s="315" t="s">
        <v>590</v>
      </c>
      <c r="F75" s="316" t="s">
        <v>111</v>
      </c>
      <c r="G75" s="317">
        <v>4.4355500000000001</v>
      </c>
      <c r="H75" s="61">
        <f t="shared" si="20"/>
        <v>5725.32</v>
      </c>
      <c r="I75" s="450">
        <v>25394.95</v>
      </c>
      <c r="J75" s="439">
        <f t="shared" si="21"/>
        <v>6385.18</v>
      </c>
      <c r="K75" s="60">
        <f t="shared" si="22"/>
        <v>28321.79</v>
      </c>
      <c r="L75" s="60"/>
      <c r="M75" s="303">
        <f t="shared" si="0"/>
        <v>28321.797219744003</v>
      </c>
      <c r="N75" s="303">
        <f t="shared" si="1"/>
        <v>7.2197440022137016E-3</v>
      </c>
      <c r="O75" s="372">
        <f t="shared" si="2"/>
        <v>28321.785149000003</v>
      </c>
      <c r="P75" s="373">
        <f t="shared" si="3"/>
        <v>-4.8509999978705309E-3</v>
      </c>
    </row>
    <row r="76" spans="1:16" s="195" customFormat="1" ht="22.5" x14ac:dyDescent="0.25">
      <c r="A76" s="312" t="s">
        <v>1205</v>
      </c>
      <c r="B76" s="313" t="s">
        <v>1084</v>
      </c>
      <c r="C76" s="314" t="s">
        <v>1206</v>
      </c>
      <c r="D76" s="314" t="s">
        <v>1122</v>
      </c>
      <c r="E76" s="315" t="s">
        <v>127</v>
      </c>
      <c r="F76" s="316" t="s">
        <v>122</v>
      </c>
      <c r="G76" s="317">
        <v>0.18928</v>
      </c>
      <c r="H76" s="61">
        <f t="shared" si="20"/>
        <v>47193.31</v>
      </c>
      <c r="I76" s="450">
        <v>8932.75</v>
      </c>
      <c r="J76" s="439">
        <f t="shared" si="21"/>
        <v>52632.49</v>
      </c>
      <c r="K76" s="60">
        <f t="shared" si="22"/>
        <v>9962.2800000000007</v>
      </c>
      <c r="L76" s="60"/>
      <c r="M76" s="303">
        <f t="shared" si="0"/>
        <v>9962.2773076800004</v>
      </c>
      <c r="N76" s="303">
        <f t="shared" si="1"/>
        <v>-2.6923200002784142E-3</v>
      </c>
      <c r="O76" s="372">
        <f t="shared" si="2"/>
        <v>9962.277707199999</v>
      </c>
      <c r="P76" s="373">
        <f t="shared" si="3"/>
        <v>-2.292800001669093E-3</v>
      </c>
    </row>
    <row r="77" spans="1:16" s="195" customFormat="1" ht="22.5" x14ac:dyDescent="0.25">
      <c r="A77" s="312" t="s">
        <v>1207</v>
      </c>
      <c r="B77" s="313" t="s">
        <v>1084</v>
      </c>
      <c r="C77" s="314" t="s">
        <v>1208</v>
      </c>
      <c r="D77" s="314" t="s">
        <v>1178</v>
      </c>
      <c r="E77" s="315" t="s">
        <v>1179</v>
      </c>
      <c r="F77" s="316" t="s">
        <v>122</v>
      </c>
      <c r="G77" s="328">
        <v>0.26901199999999997</v>
      </c>
      <c r="H77" s="61">
        <f t="shared" si="20"/>
        <v>45567.48</v>
      </c>
      <c r="I77" s="450">
        <v>12258.2</v>
      </c>
      <c r="J77" s="439">
        <f t="shared" si="21"/>
        <v>50819.27</v>
      </c>
      <c r="K77" s="60">
        <f t="shared" si="22"/>
        <v>13670.99</v>
      </c>
      <c r="L77" s="60"/>
      <c r="M77" s="303">
        <f t="shared" si="0"/>
        <v>13670.995795584002</v>
      </c>
      <c r="N77" s="303">
        <f t="shared" si="1"/>
        <v>5.7955840020440519E-3</v>
      </c>
      <c r="O77" s="372">
        <f t="shared" si="2"/>
        <v>13670.993461239997</v>
      </c>
      <c r="P77" s="373">
        <f t="shared" si="3"/>
        <v>3.461239997704979E-3</v>
      </c>
    </row>
    <row r="78" spans="1:16" s="195" customFormat="1" ht="15" customHeight="1" x14ac:dyDescent="0.25">
      <c r="A78" s="323"/>
      <c r="B78" s="512" t="s">
        <v>1209</v>
      </c>
      <c r="C78" s="513"/>
      <c r="D78" s="513"/>
      <c r="E78" s="514"/>
      <c r="F78" s="324"/>
      <c r="G78" s="324"/>
      <c r="H78" s="324"/>
      <c r="I78" s="324"/>
      <c r="J78" s="449"/>
      <c r="K78" s="311"/>
      <c r="L78" s="311"/>
      <c r="M78" s="303">
        <f t="shared" si="0"/>
        <v>0</v>
      </c>
      <c r="N78" s="303">
        <f t="shared" si="1"/>
        <v>0</v>
      </c>
      <c r="O78" s="372">
        <f t="shared" si="2"/>
        <v>0</v>
      </c>
      <c r="P78" s="373">
        <f t="shared" si="3"/>
        <v>0</v>
      </c>
    </row>
    <row r="79" spans="1:16" s="195" customFormat="1" ht="22.5" x14ac:dyDescent="0.25">
      <c r="A79" s="312" t="s">
        <v>1210</v>
      </c>
      <c r="B79" s="313" t="s">
        <v>1084</v>
      </c>
      <c r="C79" s="314" t="s">
        <v>1211</v>
      </c>
      <c r="D79" s="314" t="s">
        <v>1169</v>
      </c>
      <c r="E79" s="315" t="s">
        <v>1170</v>
      </c>
      <c r="F79" s="316" t="s">
        <v>116</v>
      </c>
      <c r="G79" s="318">
        <v>3.0000000000000001E-3</v>
      </c>
      <c r="H79" s="61">
        <f t="shared" ref="H79:H84" si="23">ROUND(I79/G79,2)</f>
        <v>1217083.33</v>
      </c>
      <c r="I79" s="450">
        <v>3651.25</v>
      </c>
      <c r="J79" s="439">
        <f t="shared" ref="J79:J84" si="24">ROUND(H79*O$13*P$13*O$10,2)</f>
        <v>1357355.98</v>
      </c>
      <c r="K79" s="60">
        <f t="shared" ref="K79:K84" si="25">ROUND(J79*G79,2)</f>
        <v>4072.07</v>
      </c>
      <c r="L79" s="60"/>
      <c r="M79" s="303">
        <f t="shared" ref="M79:M142" si="26">I79*O$13*P$13*O$10</f>
        <v>4072.0679544000004</v>
      </c>
      <c r="N79" s="303">
        <f t="shared" ref="N79:N142" si="27">M79-K79</f>
        <v>-2.0455999997466279E-3</v>
      </c>
      <c r="O79" s="372">
        <f t="shared" si="2"/>
        <v>4072.0679399999999</v>
      </c>
      <c r="P79" s="373">
        <f t="shared" si="3"/>
        <v>-2.0600000002559682E-3</v>
      </c>
    </row>
    <row r="80" spans="1:16" s="195" customFormat="1" ht="22.5" x14ac:dyDescent="0.25">
      <c r="A80" s="312" t="s">
        <v>1212</v>
      </c>
      <c r="B80" s="313" t="s">
        <v>1084</v>
      </c>
      <c r="C80" s="314" t="s">
        <v>1213</v>
      </c>
      <c r="D80" s="314" t="s">
        <v>1119</v>
      </c>
      <c r="E80" s="315" t="s">
        <v>1120</v>
      </c>
      <c r="F80" s="316" t="s">
        <v>111</v>
      </c>
      <c r="G80" s="326">
        <v>0.30459999999999998</v>
      </c>
      <c r="H80" s="61">
        <f t="shared" si="23"/>
        <v>6776.95</v>
      </c>
      <c r="I80" s="450">
        <v>2064.2600000000002</v>
      </c>
      <c r="J80" s="439">
        <f t="shared" si="24"/>
        <v>7558.01</v>
      </c>
      <c r="K80" s="60">
        <f t="shared" si="25"/>
        <v>2302.17</v>
      </c>
      <c r="L80" s="60"/>
      <c r="M80" s="303">
        <f t="shared" si="26"/>
        <v>2302.1724054912002</v>
      </c>
      <c r="N80" s="303">
        <f t="shared" si="27"/>
        <v>2.4054912000792683E-3</v>
      </c>
      <c r="O80" s="372">
        <f t="shared" si="2"/>
        <v>2302.1698459999998</v>
      </c>
      <c r="P80" s="373">
        <f t="shared" si="3"/>
        <v>-1.540000002933084E-4</v>
      </c>
    </row>
    <row r="81" spans="1:16" s="195" customFormat="1" ht="22.5" x14ac:dyDescent="0.25">
      <c r="A81" s="312" t="s">
        <v>1214</v>
      </c>
      <c r="B81" s="313" t="s">
        <v>1084</v>
      </c>
      <c r="C81" s="314" t="s">
        <v>1215</v>
      </c>
      <c r="D81" s="314" t="s">
        <v>1175</v>
      </c>
      <c r="E81" s="315" t="s">
        <v>121</v>
      </c>
      <c r="F81" s="316" t="s">
        <v>122</v>
      </c>
      <c r="G81" s="326">
        <v>1.4E-3</v>
      </c>
      <c r="H81" s="61">
        <f t="shared" si="23"/>
        <v>47300</v>
      </c>
      <c r="I81" s="450">
        <v>66.22</v>
      </c>
      <c r="J81" s="439">
        <f t="shared" si="24"/>
        <v>52751.47</v>
      </c>
      <c r="K81" s="60">
        <f t="shared" si="25"/>
        <v>73.849999999999994</v>
      </c>
      <c r="L81" s="60"/>
      <c r="M81" s="303">
        <f t="shared" si="26"/>
        <v>73.8520616064</v>
      </c>
      <c r="N81" s="303">
        <f t="shared" si="27"/>
        <v>2.0616064000051892E-3</v>
      </c>
      <c r="O81" s="372">
        <f t="shared" si="2"/>
        <v>73.852058</v>
      </c>
      <c r="P81" s="373">
        <f t="shared" si="3"/>
        <v>2.0580000000052223E-3</v>
      </c>
    </row>
    <row r="82" spans="1:16" s="195" customFormat="1" ht="22.5" x14ac:dyDescent="0.25">
      <c r="A82" s="312" t="s">
        <v>1216</v>
      </c>
      <c r="B82" s="313" t="s">
        <v>1084</v>
      </c>
      <c r="C82" s="314" t="s">
        <v>1217</v>
      </c>
      <c r="D82" s="314" t="s">
        <v>1122</v>
      </c>
      <c r="E82" s="315" t="s">
        <v>127</v>
      </c>
      <c r="F82" s="316" t="s">
        <v>122</v>
      </c>
      <c r="G82" s="325">
        <v>0.01</v>
      </c>
      <c r="H82" s="61">
        <f t="shared" si="23"/>
        <v>47196</v>
      </c>
      <c r="I82" s="450">
        <v>471.96</v>
      </c>
      <c r="J82" s="439">
        <f t="shared" si="24"/>
        <v>52635.49</v>
      </c>
      <c r="K82" s="60">
        <f t="shared" si="25"/>
        <v>526.35</v>
      </c>
      <c r="L82" s="60"/>
      <c r="M82" s="303">
        <f t="shared" si="26"/>
        <v>526.35486251520001</v>
      </c>
      <c r="N82" s="303">
        <f t="shared" si="27"/>
        <v>4.8625151999885929E-3</v>
      </c>
      <c r="O82" s="372">
        <f t="shared" ref="O82:O145" si="28">J82*G82</f>
        <v>526.35490000000004</v>
      </c>
      <c r="P82" s="373">
        <f t="shared" ref="P82:P145" si="29">O82-K82</f>
        <v>4.9000000000205546E-3</v>
      </c>
    </row>
    <row r="83" spans="1:16" s="195" customFormat="1" ht="22.5" x14ac:dyDescent="0.25">
      <c r="A83" s="312" t="s">
        <v>1218</v>
      </c>
      <c r="B83" s="313" t="s">
        <v>1084</v>
      </c>
      <c r="C83" s="314" t="s">
        <v>1219</v>
      </c>
      <c r="D83" s="314" t="s">
        <v>1124</v>
      </c>
      <c r="E83" s="315" t="s">
        <v>1125</v>
      </c>
      <c r="F83" s="316" t="s">
        <v>122</v>
      </c>
      <c r="G83" s="318">
        <v>8.0000000000000002E-3</v>
      </c>
      <c r="H83" s="61">
        <f t="shared" si="23"/>
        <v>43840</v>
      </c>
      <c r="I83" s="450">
        <v>350.72</v>
      </c>
      <c r="J83" s="439">
        <f t="shared" si="24"/>
        <v>48892.7</v>
      </c>
      <c r="K83" s="60">
        <f t="shared" si="25"/>
        <v>391.14</v>
      </c>
      <c r="L83" s="60"/>
      <c r="M83" s="303">
        <f t="shared" si="26"/>
        <v>391.14157424640007</v>
      </c>
      <c r="N83" s="303">
        <f t="shared" si="27"/>
        <v>1.574246400082302E-3</v>
      </c>
      <c r="O83" s="372">
        <f t="shared" si="28"/>
        <v>391.14159999999998</v>
      </c>
      <c r="P83" s="373">
        <f t="shared" si="29"/>
        <v>1.5999999999962711E-3</v>
      </c>
    </row>
    <row r="84" spans="1:16" s="195" customFormat="1" ht="22.5" x14ac:dyDescent="0.25">
      <c r="A84" s="312" t="s">
        <v>1220</v>
      </c>
      <c r="B84" s="313" t="s">
        <v>1084</v>
      </c>
      <c r="C84" s="314" t="s">
        <v>1221</v>
      </c>
      <c r="D84" s="314" t="s">
        <v>1128</v>
      </c>
      <c r="E84" s="315" t="s">
        <v>1129</v>
      </c>
      <c r="F84" s="316" t="s">
        <v>122</v>
      </c>
      <c r="G84" s="317">
        <v>7.5980000000000006E-2</v>
      </c>
      <c r="H84" s="61">
        <f t="shared" si="23"/>
        <v>43772.97</v>
      </c>
      <c r="I84" s="450">
        <v>3325.87</v>
      </c>
      <c r="J84" s="439">
        <f t="shared" si="24"/>
        <v>48817.94</v>
      </c>
      <c r="K84" s="60">
        <f t="shared" si="25"/>
        <v>3709.19</v>
      </c>
      <c r="L84" s="60"/>
      <c r="M84" s="303">
        <f t="shared" si="26"/>
        <v>3709.1868942144001</v>
      </c>
      <c r="N84" s="303">
        <f t="shared" si="27"/>
        <v>-3.1057855999279127E-3</v>
      </c>
      <c r="O84" s="372">
        <f t="shared" si="28"/>
        <v>3709.1870812000006</v>
      </c>
      <c r="P84" s="373">
        <f t="shared" si="29"/>
        <v>-2.9187999994064739E-3</v>
      </c>
    </row>
    <row r="85" spans="1:16" s="195" customFormat="1" ht="15" x14ac:dyDescent="0.25">
      <c r="A85" s="306" t="s">
        <v>1222</v>
      </c>
      <c r="B85" s="502"/>
      <c r="C85" s="502"/>
      <c r="D85" s="502"/>
      <c r="E85" s="307" t="s">
        <v>1223</v>
      </c>
      <c r="F85" s="308"/>
      <c r="G85" s="309"/>
      <c r="H85" s="334"/>
      <c r="I85" s="334">
        <f>SUM(I87:I102)</f>
        <v>483903.9</v>
      </c>
      <c r="J85" s="449"/>
      <c r="K85" s="310">
        <f>SUM(K87:K102)</f>
        <v>539675.37</v>
      </c>
      <c r="L85" s="310"/>
      <c r="M85" s="303">
        <f t="shared" si="26"/>
        <v>539675.3342551681</v>
      </c>
      <c r="N85" s="303">
        <f t="shared" si="27"/>
        <v>-3.5744831897318363E-2</v>
      </c>
      <c r="O85" s="372">
        <f t="shared" si="28"/>
        <v>0</v>
      </c>
      <c r="P85" s="373"/>
    </row>
    <row r="86" spans="1:16" s="195" customFormat="1" ht="15" customHeight="1" x14ac:dyDescent="0.25">
      <c r="A86" s="323"/>
      <c r="B86" s="512" t="s">
        <v>1138</v>
      </c>
      <c r="C86" s="513"/>
      <c r="D86" s="513"/>
      <c r="E86" s="514"/>
      <c r="F86" s="324"/>
      <c r="G86" s="324"/>
      <c r="H86" s="324"/>
      <c r="I86" s="324"/>
      <c r="J86" s="449"/>
      <c r="K86" s="311"/>
      <c r="L86" s="311"/>
      <c r="M86" s="303">
        <f t="shared" si="26"/>
        <v>0</v>
      </c>
      <c r="N86" s="303">
        <f t="shared" si="27"/>
        <v>0</v>
      </c>
      <c r="O86" s="372">
        <f t="shared" si="28"/>
        <v>0</v>
      </c>
      <c r="P86" s="373">
        <f t="shared" si="29"/>
        <v>0</v>
      </c>
    </row>
    <row r="87" spans="1:16" s="195" customFormat="1" ht="22.5" x14ac:dyDescent="0.25">
      <c r="A87" s="312" t="s">
        <v>140</v>
      </c>
      <c r="B87" s="313" t="s">
        <v>1084</v>
      </c>
      <c r="C87" s="314" t="s">
        <v>1224</v>
      </c>
      <c r="D87" s="314" t="s">
        <v>1141</v>
      </c>
      <c r="E87" s="315" t="s">
        <v>1142</v>
      </c>
      <c r="F87" s="316" t="s">
        <v>116</v>
      </c>
      <c r="G87" s="326">
        <v>6.0900000000000003E-2</v>
      </c>
      <c r="H87" s="61">
        <f t="shared" ref="H87:H90" si="30">ROUND(I87/G87,2)</f>
        <v>1891953.69</v>
      </c>
      <c r="I87" s="450">
        <v>115219.98</v>
      </c>
      <c r="J87" s="439">
        <f t="shared" ref="J87:J90" si="31">ROUND(H87*O$13*P$13*O$10,2)</f>
        <v>2110007.2599999998</v>
      </c>
      <c r="K87" s="60">
        <f t="shared" ref="K87:K90" si="32">ROUND(J87*G87,2)</f>
        <v>128499.44</v>
      </c>
      <c r="L87" s="60"/>
      <c r="M87" s="303">
        <f t="shared" si="26"/>
        <v>128499.44218133761</v>
      </c>
      <c r="N87" s="303">
        <f t="shared" si="27"/>
        <v>2.1813376079080626E-3</v>
      </c>
      <c r="O87" s="372">
        <f t="shared" si="28"/>
        <v>128499.442134</v>
      </c>
      <c r="P87" s="373">
        <f t="shared" si="29"/>
        <v>2.1339999948395416E-3</v>
      </c>
    </row>
    <row r="88" spans="1:16" s="195" customFormat="1" ht="22.5" x14ac:dyDescent="0.25">
      <c r="A88" s="312" t="s">
        <v>141</v>
      </c>
      <c r="B88" s="313" t="s">
        <v>1084</v>
      </c>
      <c r="C88" s="314" t="s">
        <v>1225</v>
      </c>
      <c r="D88" s="314" t="s">
        <v>1119</v>
      </c>
      <c r="E88" s="315" t="s">
        <v>1120</v>
      </c>
      <c r="F88" s="316" t="s">
        <v>111</v>
      </c>
      <c r="G88" s="326">
        <v>6.1867999999999999</v>
      </c>
      <c r="H88" s="61">
        <f t="shared" si="30"/>
        <v>6776.89</v>
      </c>
      <c r="I88" s="450">
        <v>41927.269999999997</v>
      </c>
      <c r="J88" s="439">
        <f t="shared" si="31"/>
        <v>7557.95</v>
      </c>
      <c r="K88" s="60">
        <f t="shared" si="32"/>
        <v>46759.53</v>
      </c>
      <c r="L88" s="60"/>
      <c r="M88" s="303">
        <f t="shared" si="26"/>
        <v>46759.518680582405</v>
      </c>
      <c r="N88" s="303">
        <f t="shared" si="27"/>
        <v>-1.1319417593767866E-2</v>
      </c>
      <c r="O88" s="372">
        <f t="shared" si="28"/>
        <v>46759.52506</v>
      </c>
      <c r="P88" s="373">
        <f t="shared" si="29"/>
        <v>-4.9399999988963827E-3</v>
      </c>
    </row>
    <row r="89" spans="1:16" s="195" customFormat="1" ht="22.5" x14ac:dyDescent="0.25">
      <c r="A89" s="312" t="s">
        <v>142</v>
      </c>
      <c r="B89" s="313" t="s">
        <v>1084</v>
      </c>
      <c r="C89" s="314" t="s">
        <v>1226</v>
      </c>
      <c r="D89" s="314" t="s">
        <v>1122</v>
      </c>
      <c r="E89" s="315" t="s">
        <v>127</v>
      </c>
      <c r="F89" s="316" t="s">
        <v>122</v>
      </c>
      <c r="G89" s="317">
        <v>0.16424</v>
      </c>
      <c r="H89" s="61">
        <f t="shared" si="30"/>
        <v>47193.31</v>
      </c>
      <c r="I89" s="450">
        <v>7751.03</v>
      </c>
      <c r="J89" s="439">
        <f t="shared" si="31"/>
        <v>52632.49</v>
      </c>
      <c r="K89" s="60">
        <f t="shared" si="32"/>
        <v>8644.36</v>
      </c>
      <c r="L89" s="60"/>
      <c r="M89" s="303">
        <f t="shared" si="26"/>
        <v>8644.3603907136003</v>
      </c>
      <c r="N89" s="303">
        <f t="shared" si="27"/>
        <v>3.9071359969966579E-4</v>
      </c>
      <c r="O89" s="372">
        <f t="shared" si="28"/>
        <v>8644.3601576000001</v>
      </c>
      <c r="P89" s="373">
        <f t="shared" si="29"/>
        <v>1.5759999951114878E-4</v>
      </c>
    </row>
    <row r="90" spans="1:16" s="195" customFormat="1" ht="22.5" x14ac:dyDescent="0.25">
      <c r="A90" s="312" t="s">
        <v>1227</v>
      </c>
      <c r="B90" s="313" t="s">
        <v>1084</v>
      </c>
      <c r="C90" s="314" t="s">
        <v>1228</v>
      </c>
      <c r="D90" s="314" t="s">
        <v>1132</v>
      </c>
      <c r="E90" s="315" t="s">
        <v>1133</v>
      </c>
      <c r="F90" s="316" t="s">
        <v>122</v>
      </c>
      <c r="G90" s="317">
        <v>0.88388</v>
      </c>
      <c r="H90" s="61">
        <f t="shared" si="30"/>
        <v>43773.52</v>
      </c>
      <c r="I90" s="450">
        <v>38690.54</v>
      </c>
      <c r="J90" s="439">
        <f t="shared" si="31"/>
        <v>48818.55</v>
      </c>
      <c r="K90" s="60">
        <f t="shared" si="32"/>
        <v>43149.74</v>
      </c>
      <c r="L90" s="60"/>
      <c r="M90" s="303">
        <f t="shared" si="26"/>
        <v>43149.745449484806</v>
      </c>
      <c r="N90" s="303">
        <f t="shared" si="27"/>
        <v>5.449484808195848E-3</v>
      </c>
      <c r="O90" s="372">
        <f t="shared" si="28"/>
        <v>43149.739974000004</v>
      </c>
      <c r="P90" s="373">
        <f t="shared" si="29"/>
        <v>-2.5999994250014424E-5</v>
      </c>
    </row>
    <row r="91" spans="1:16" s="195" customFormat="1" ht="15" customHeight="1" x14ac:dyDescent="0.25">
      <c r="A91" s="323"/>
      <c r="B91" s="512" t="s">
        <v>1198</v>
      </c>
      <c r="C91" s="513"/>
      <c r="D91" s="513"/>
      <c r="E91" s="514"/>
      <c r="F91" s="324"/>
      <c r="G91" s="324"/>
      <c r="H91" s="324"/>
      <c r="I91" s="324"/>
      <c r="J91" s="449"/>
      <c r="K91" s="311"/>
      <c r="L91" s="311"/>
      <c r="M91" s="303">
        <f t="shared" si="26"/>
        <v>0</v>
      </c>
      <c r="N91" s="303">
        <f t="shared" si="27"/>
        <v>0</v>
      </c>
      <c r="O91" s="372">
        <f t="shared" si="28"/>
        <v>0</v>
      </c>
      <c r="P91" s="373">
        <f t="shared" si="29"/>
        <v>0</v>
      </c>
    </row>
    <row r="92" spans="1:16" s="195" customFormat="1" ht="22.5" x14ac:dyDescent="0.25">
      <c r="A92" s="312" t="s">
        <v>1229</v>
      </c>
      <c r="B92" s="313" t="s">
        <v>1084</v>
      </c>
      <c r="C92" s="314" t="s">
        <v>1230</v>
      </c>
      <c r="D92" s="314" t="s">
        <v>1201</v>
      </c>
      <c r="E92" s="315" t="s">
        <v>1202</v>
      </c>
      <c r="F92" s="316" t="s">
        <v>116</v>
      </c>
      <c r="G92" s="326">
        <v>3.3599999999999998E-2</v>
      </c>
      <c r="H92" s="61">
        <f t="shared" ref="H92:H95" si="33">ROUND(I92/G92,2)</f>
        <v>2108072.02</v>
      </c>
      <c r="I92" s="450">
        <v>70831.22</v>
      </c>
      <c r="J92" s="439">
        <f t="shared" ref="J92:J95" si="34">ROUND(H92*O$13*P$13*O$10,2)</f>
        <v>2351033.9</v>
      </c>
      <c r="K92" s="60">
        <f t="shared" ref="K92:K95" si="35">ROUND(J92*G92,2)</f>
        <v>78994.740000000005</v>
      </c>
      <c r="L92" s="60"/>
      <c r="M92" s="303">
        <f t="shared" si="26"/>
        <v>78994.739098406411</v>
      </c>
      <c r="N92" s="303">
        <f t="shared" si="27"/>
        <v>-9.0159359388053417E-4</v>
      </c>
      <c r="O92" s="372">
        <f t="shared" si="28"/>
        <v>78994.739039999986</v>
      </c>
      <c r="P92" s="373">
        <f t="shared" si="29"/>
        <v>-9.6000001940410584E-4</v>
      </c>
    </row>
    <row r="93" spans="1:16" s="195" customFormat="1" ht="22.5" x14ac:dyDescent="0.25">
      <c r="A93" s="312" t="s">
        <v>1231</v>
      </c>
      <c r="B93" s="313" t="s">
        <v>1084</v>
      </c>
      <c r="C93" s="314" t="s">
        <v>1232</v>
      </c>
      <c r="D93" s="314" t="s">
        <v>589</v>
      </c>
      <c r="E93" s="315" t="s">
        <v>590</v>
      </c>
      <c r="F93" s="316" t="s">
        <v>111</v>
      </c>
      <c r="G93" s="326">
        <v>3.4104000000000001</v>
      </c>
      <c r="H93" s="61">
        <f t="shared" si="33"/>
        <v>5725.32</v>
      </c>
      <c r="I93" s="450">
        <v>19525.64</v>
      </c>
      <c r="J93" s="439">
        <f t="shared" si="34"/>
        <v>6385.18</v>
      </c>
      <c r="K93" s="60">
        <f t="shared" si="35"/>
        <v>21776.02</v>
      </c>
      <c r="L93" s="60"/>
      <c r="M93" s="303">
        <f t="shared" si="26"/>
        <v>21776.030929996799</v>
      </c>
      <c r="N93" s="303">
        <f t="shared" si="27"/>
        <v>1.0929996798950015E-2</v>
      </c>
      <c r="O93" s="372">
        <f t="shared" si="28"/>
        <v>21776.017872</v>
      </c>
      <c r="P93" s="373">
        <f t="shared" si="29"/>
        <v>-2.1280000000842847E-3</v>
      </c>
    </row>
    <row r="94" spans="1:16" s="195" customFormat="1" ht="22.5" x14ac:dyDescent="0.25">
      <c r="A94" s="312" t="s">
        <v>1233</v>
      </c>
      <c r="B94" s="313" t="s">
        <v>1084</v>
      </c>
      <c r="C94" s="314" t="s">
        <v>1234</v>
      </c>
      <c r="D94" s="314" t="s">
        <v>1122</v>
      </c>
      <c r="E94" s="315" t="s">
        <v>127</v>
      </c>
      <c r="F94" s="316" t="s">
        <v>122</v>
      </c>
      <c r="G94" s="326">
        <v>0.14560000000000001</v>
      </c>
      <c r="H94" s="61">
        <f t="shared" si="33"/>
        <v>47193.54</v>
      </c>
      <c r="I94" s="450">
        <v>6871.38</v>
      </c>
      <c r="J94" s="439">
        <f t="shared" si="34"/>
        <v>52632.74</v>
      </c>
      <c r="K94" s="60">
        <f t="shared" si="35"/>
        <v>7663.33</v>
      </c>
      <c r="L94" s="60"/>
      <c r="M94" s="303">
        <f t="shared" si="26"/>
        <v>7663.3279837056007</v>
      </c>
      <c r="N94" s="303">
        <f t="shared" si="27"/>
        <v>-2.0162943992545479E-3</v>
      </c>
      <c r="O94" s="372">
        <f t="shared" si="28"/>
        <v>7663.3269440000004</v>
      </c>
      <c r="P94" s="373">
        <f t="shared" si="29"/>
        <v>-3.0559999995602993E-3</v>
      </c>
    </row>
    <row r="95" spans="1:16" s="195" customFormat="1" ht="22.5" x14ac:dyDescent="0.25">
      <c r="A95" s="312" t="s">
        <v>1235</v>
      </c>
      <c r="B95" s="313" t="s">
        <v>1084</v>
      </c>
      <c r="C95" s="314" t="s">
        <v>1236</v>
      </c>
      <c r="D95" s="314" t="s">
        <v>1178</v>
      </c>
      <c r="E95" s="315" t="s">
        <v>1179</v>
      </c>
      <c r="F95" s="316" t="s">
        <v>122</v>
      </c>
      <c r="G95" s="328">
        <v>0.207312</v>
      </c>
      <c r="H95" s="61">
        <f t="shared" si="33"/>
        <v>45567.31</v>
      </c>
      <c r="I95" s="450">
        <v>9446.65</v>
      </c>
      <c r="J95" s="439">
        <f t="shared" si="34"/>
        <v>50819.08</v>
      </c>
      <c r="K95" s="60">
        <f t="shared" si="35"/>
        <v>10535.41</v>
      </c>
      <c r="L95" s="60"/>
      <c r="M95" s="303">
        <f t="shared" si="26"/>
        <v>10535.405886048</v>
      </c>
      <c r="N95" s="303">
        <f t="shared" si="27"/>
        <v>-4.1139519998978358E-3</v>
      </c>
      <c r="O95" s="372">
        <f t="shared" si="28"/>
        <v>10535.405112959999</v>
      </c>
      <c r="P95" s="373">
        <f t="shared" si="29"/>
        <v>-4.8870400005398551E-3</v>
      </c>
    </row>
    <row r="96" spans="1:16" s="195" customFormat="1" ht="15" customHeight="1" x14ac:dyDescent="0.25">
      <c r="A96" s="323"/>
      <c r="B96" s="512" t="s">
        <v>1209</v>
      </c>
      <c r="C96" s="513"/>
      <c r="D96" s="513"/>
      <c r="E96" s="514"/>
      <c r="F96" s="324"/>
      <c r="G96" s="324"/>
      <c r="H96" s="324"/>
      <c r="I96" s="324"/>
      <c r="J96" s="449"/>
      <c r="K96" s="311"/>
      <c r="L96" s="311"/>
      <c r="M96" s="303">
        <f t="shared" si="26"/>
        <v>0</v>
      </c>
      <c r="N96" s="303">
        <f t="shared" si="27"/>
        <v>0</v>
      </c>
      <c r="O96" s="372">
        <f t="shared" si="28"/>
        <v>0</v>
      </c>
      <c r="P96" s="373">
        <f t="shared" si="29"/>
        <v>0</v>
      </c>
    </row>
    <row r="97" spans="1:16" s="195" customFormat="1" ht="22.5" x14ac:dyDescent="0.25">
      <c r="A97" s="312" t="s">
        <v>1237</v>
      </c>
      <c r="B97" s="313" t="s">
        <v>1084</v>
      </c>
      <c r="C97" s="314" t="s">
        <v>1238</v>
      </c>
      <c r="D97" s="314" t="s">
        <v>1169</v>
      </c>
      <c r="E97" s="315" t="s">
        <v>1170</v>
      </c>
      <c r="F97" s="316" t="s">
        <v>116</v>
      </c>
      <c r="G97" s="326">
        <v>5.8500000000000003E-2</v>
      </c>
      <c r="H97" s="61">
        <f t="shared" ref="H97:H102" si="36">ROUND(I97/G97,2)</f>
        <v>1216947.8600000001</v>
      </c>
      <c r="I97" s="450">
        <v>71191.45</v>
      </c>
      <c r="J97" s="439">
        <f t="shared" ref="J97:J102" si="37">ROUND(H97*O$13*P$13*O$10,2)</f>
        <v>1357204.9</v>
      </c>
      <c r="K97" s="60">
        <f t="shared" ref="K97:K102" si="38">ROUND(J97*G97,2)</f>
        <v>79396.490000000005</v>
      </c>
      <c r="L97" s="60"/>
      <c r="M97" s="303">
        <f t="shared" si="26"/>
        <v>79396.486729823999</v>
      </c>
      <c r="N97" s="303">
        <f t="shared" si="27"/>
        <v>-3.2701760064810514E-3</v>
      </c>
      <c r="O97" s="372">
        <f t="shared" si="28"/>
        <v>79396.486650000006</v>
      </c>
      <c r="P97" s="373">
        <f t="shared" si="29"/>
        <v>-3.3499999990453944E-3</v>
      </c>
    </row>
    <row r="98" spans="1:16" s="195" customFormat="1" ht="22.5" x14ac:dyDescent="0.25">
      <c r="A98" s="312" t="s">
        <v>1239</v>
      </c>
      <c r="B98" s="313" t="s">
        <v>1084</v>
      </c>
      <c r="C98" s="314" t="s">
        <v>1240</v>
      </c>
      <c r="D98" s="314" t="s">
        <v>1119</v>
      </c>
      <c r="E98" s="315" t="s">
        <v>1120</v>
      </c>
      <c r="F98" s="316" t="s">
        <v>111</v>
      </c>
      <c r="G98" s="318">
        <v>5.9379999999999997</v>
      </c>
      <c r="H98" s="61">
        <f t="shared" si="36"/>
        <v>6776.89</v>
      </c>
      <c r="I98" s="450">
        <v>40241.160000000003</v>
      </c>
      <c r="J98" s="439">
        <f t="shared" si="37"/>
        <v>7557.95</v>
      </c>
      <c r="K98" s="60">
        <f t="shared" si="38"/>
        <v>44879.11</v>
      </c>
      <c r="L98" s="60"/>
      <c r="M98" s="303">
        <f t="shared" si="26"/>
        <v>44879.079242419211</v>
      </c>
      <c r="N98" s="303">
        <f t="shared" si="27"/>
        <v>-3.0757580789213534E-2</v>
      </c>
      <c r="O98" s="372">
        <f t="shared" si="28"/>
        <v>44879.107099999994</v>
      </c>
      <c r="P98" s="373">
        <f t="shared" si="29"/>
        <v>-2.9000000067753717E-3</v>
      </c>
    </row>
    <row r="99" spans="1:16" s="195" customFormat="1" ht="22.5" x14ac:dyDescent="0.25">
      <c r="A99" s="312" t="s">
        <v>1241</v>
      </c>
      <c r="B99" s="313" t="s">
        <v>1084</v>
      </c>
      <c r="C99" s="314" t="s">
        <v>1242</v>
      </c>
      <c r="D99" s="314" t="s">
        <v>1175</v>
      </c>
      <c r="E99" s="315" t="s">
        <v>121</v>
      </c>
      <c r="F99" s="316" t="s">
        <v>122</v>
      </c>
      <c r="G99" s="326">
        <v>9.1800000000000007E-2</v>
      </c>
      <c r="H99" s="61">
        <f t="shared" si="36"/>
        <v>47289.65</v>
      </c>
      <c r="I99" s="450">
        <v>4341.1899999999996</v>
      </c>
      <c r="J99" s="439">
        <f t="shared" si="37"/>
        <v>52739.93</v>
      </c>
      <c r="K99" s="60">
        <f t="shared" si="38"/>
        <v>4841.53</v>
      </c>
      <c r="L99" s="60"/>
      <c r="M99" s="303">
        <f t="shared" si="26"/>
        <v>4841.5256920127995</v>
      </c>
      <c r="N99" s="303">
        <f t="shared" si="27"/>
        <v>-4.3079872002635966E-3</v>
      </c>
      <c r="O99" s="372">
        <f t="shared" si="28"/>
        <v>4841.5255740000002</v>
      </c>
      <c r="P99" s="373">
        <f t="shared" si="29"/>
        <v>-4.425999999511987E-3</v>
      </c>
    </row>
    <row r="100" spans="1:16" s="195" customFormat="1" ht="22.5" x14ac:dyDescent="0.25">
      <c r="A100" s="312" t="s">
        <v>1243</v>
      </c>
      <c r="B100" s="313" t="s">
        <v>1084</v>
      </c>
      <c r="C100" s="314" t="s">
        <v>1244</v>
      </c>
      <c r="D100" s="314" t="s">
        <v>1122</v>
      </c>
      <c r="E100" s="315" t="s">
        <v>127</v>
      </c>
      <c r="F100" s="316" t="s">
        <v>122</v>
      </c>
      <c r="G100" s="317">
        <v>9.5259999999999997E-2</v>
      </c>
      <c r="H100" s="61">
        <f t="shared" si="36"/>
        <v>47193.16</v>
      </c>
      <c r="I100" s="450">
        <v>4495.62</v>
      </c>
      <c r="J100" s="439">
        <f t="shared" si="37"/>
        <v>52632.32</v>
      </c>
      <c r="K100" s="60">
        <f t="shared" si="38"/>
        <v>5013.75</v>
      </c>
      <c r="L100" s="60"/>
      <c r="M100" s="303">
        <f t="shared" si="26"/>
        <v>5013.7542313344002</v>
      </c>
      <c r="N100" s="303">
        <f t="shared" si="27"/>
        <v>4.2313344001740916E-3</v>
      </c>
      <c r="O100" s="372">
        <f t="shared" si="28"/>
        <v>5013.7548031999995</v>
      </c>
      <c r="P100" s="373">
        <f t="shared" si="29"/>
        <v>4.803199999514618E-3</v>
      </c>
    </row>
    <row r="101" spans="1:16" s="195" customFormat="1" ht="22.5" x14ac:dyDescent="0.25">
      <c r="A101" s="312" t="s">
        <v>1245</v>
      </c>
      <c r="B101" s="313" t="s">
        <v>1084</v>
      </c>
      <c r="C101" s="314" t="s">
        <v>1246</v>
      </c>
      <c r="D101" s="314" t="s">
        <v>1124</v>
      </c>
      <c r="E101" s="315" t="s">
        <v>1125</v>
      </c>
      <c r="F101" s="316" t="s">
        <v>122</v>
      </c>
      <c r="G101" s="317">
        <v>0.21063000000000001</v>
      </c>
      <c r="H101" s="61">
        <f t="shared" si="36"/>
        <v>43835.35</v>
      </c>
      <c r="I101" s="450">
        <v>9233.0400000000009</v>
      </c>
      <c r="J101" s="439">
        <f t="shared" si="37"/>
        <v>48887.51</v>
      </c>
      <c r="K101" s="60">
        <f t="shared" si="38"/>
        <v>10297.18</v>
      </c>
      <c r="L101" s="60"/>
      <c r="M101" s="303">
        <f t="shared" si="26"/>
        <v>10297.176667084803</v>
      </c>
      <c r="N101" s="303">
        <f t="shared" si="27"/>
        <v>-3.3329151974612614E-3</v>
      </c>
      <c r="O101" s="372">
        <f t="shared" si="28"/>
        <v>10297.176231300002</v>
      </c>
      <c r="P101" s="373">
        <f t="shared" si="29"/>
        <v>-3.768699998545344E-3</v>
      </c>
    </row>
    <row r="102" spans="1:16" s="195" customFormat="1" ht="22.5" x14ac:dyDescent="0.25">
      <c r="A102" s="312" t="s">
        <v>1247</v>
      </c>
      <c r="B102" s="313" t="s">
        <v>1084</v>
      </c>
      <c r="C102" s="314" t="s">
        <v>1248</v>
      </c>
      <c r="D102" s="314" t="s">
        <v>1128</v>
      </c>
      <c r="E102" s="315" t="s">
        <v>1129</v>
      </c>
      <c r="F102" s="316" t="s">
        <v>122</v>
      </c>
      <c r="G102" s="317">
        <v>1.0083200000000001</v>
      </c>
      <c r="H102" s="61">
        <f t="shared" si="36"/>
        <v>43773.53</v>
      </c>
      <c r="I102" s="450">
        <v>44137.73</v>
      </c>
      <c r="J102" s="439">
        <f t="shared" si="37"/>
        <v>48818.57</v>
      </c>
      <c r="K102" s="60">
        <f t="shared" si="38"/>
        <v>49224.74</v>
      </c>
      <c r="L102" s="60"/>
      <c r="M102" s="303">
        <f t="shared" si="26"/>
        <v>49224.741092217613</v>
      </c>
      <c r="N102" s="303">
        <f t="shared" si="27"/>
        <v>1.0922176152234897E-3</v>
      </c>
      <c r="O102" s="372">
        <f t="shared" si="28"/>
        <v>49224.740502400004</v>
      </c>
      <c r="P102" s="373">
        <f t="shared" si="29"/>
        <v>5.0240000564372167E-4</v>
      </c>
    </row>
    <row r="103" spans="1:16" s="195" customFormat="1" ht="15" x14ac:dyDescent="0.25">
      <c r="A103" s="306" t="s">
        <v>1249</v>
      </c>
      <c r="B103" s="502"/>
      <c r="C103" s="502"/>
      <c r="D103" s="502"/>
      <c r="E103" s="307" t="s">
        <v>1250</v>
      </c>
      <c r="F103" s="308"/>
      <c r="G103" s="309"/>
      <c r="H103" s="334"/>
      <c r="I103" s="334">
        <f>SUM(I105:I123)</f>
        <v>2099470.5500000003</v>
      </c>
      <c r="J103" s="449"/>
      <c r="K103" s="310">
        <f>SUM(K105:K123)</f>
        <v>2341441.38</v>
      </c>
      <c r="L103" s="310"/>
      <c r="M103" s="303">
        <f t="shared" si="26"/>
        <v>2341441.0812356165</v>
      </c>
      <c r="N103" s="303">
        <f t="shared" si="27"/>
        <v>-0.29876438342034817</v>
      </c>
      <c r="O103" s="372">
        <f t="shared" si="28"/>
        <v>0</v>
      </c>
      <c r="P103" s="373"/>
    </row>
    <row r="104" spans="1:16" s="195" customFormat="1" ht="15" customHeight="1" x14ac:dyDescent="0.25">
      <c r="A104" s="323"/>
      <c r="B104" s="512" t="s">
        <v>1149</v>
      </c>
      <c r="C104" s="513"/>
      <c r="D104" s="513"/>
      <c r="E104" s="514"/>
      <c r="F104" s="324"/>
      <c r="G104" s="324"/>
      <c r="H104" s="324"/>
      <c r="I104" s="324"/>
      <c r="J104" s="449"/>
      <c r="K104" s="311"/>
      <c r="L104" s="311"/>
      <c r="M104" s="303">
        <f t="shared" si="26"/>
        <v>0</v>
      </c>
      <c r="N104" s="303">
        <f t="shared" si="27"/>
        <v>0</v>
      </c>
      <c r="O104" s="372">
        <f t="shared" si="28"/>
        <v>0</v>
      </c>
      <c r="P104" s="373">
        <f t="shared" si="29"/>
        <v>0</v>
      </c>
    </row>
    <row r="105" spans="1:16" s="195" customFormat="1" ht="22.5" x14ac:dyDescent="0.25">
      <c r="A105" s="312" t="s">
        <v>143</v>
      </c>
      <c r="B105" s="313" t="s">
        <v>1084</v>
      </c>
      <c r="C105" s="314" t="s">
        <v>1251</v>
      </c>
      <c r="D105" s="314" t="s">
        <v>128</v>
      </c>
      <c r="E105" s="315" t="s">
        <v>129</v>
      </c>
      <c r="F105" s="316" t="s">
        <v>116</v>
      </c>
      <c r="G105" s="326">
        <v>0.28849999999999998</v>
      </c>
      <c r="H105" s="61">
        <f t="shared" ref="H105:H110" si="39">ROUND(I105/G105,2)</f>
        <v>1748468.91</v>
      </c>
      <c r="I105" s="450">
        <v>504433.28</v>
      </c>
      <c r="J105" s="439">
        <f t="shared" ref="J105:J110" si="40">ROUND(H105*O$13*P$13*O$10,2)</f>
        <v>1949985.41</v>
      </c>
      <c r="K105" s="60">
        <f t="shared" ref="K105:K110" si="41">ROUND(J105*G105,2)</f>
        <v>562570.79</v>
      </c>
      <c r="L105" s="60"/>
      <c r="M105" s="303">
        <f t="shared" si="26"/>
        <v>562570.78935183364</v>
      </c>
      <c r="N105" s="303">
        <f t="shared" si="27"/>
        <v>-6.4816640224307775E-4</v>
      </c>
      <c r="O105" s="372">
        <f t="shared" si="28"/>
        <v>562570.79078499996</v>
      </c>
      <c r="P105" s="373">
        <f t="shared" si="29"/>
        <v>7.8499992378056049E-4</v>
      </c>
    </row>
    <row r="106" spans="1:16" s="195" customFormat="1" ht="22.5" x14ac:dyDescent="0.25">
      <c r="A106" s="312" t="s">
        <v>146</v>
      </c>
      <c r="B106" s="313" t="s">
        <v>1084</v>
      </c>
      <c r="C106" s="314" t="s">
        <v>1252</v>
      </c>
      <c r="D106" s="314" t="s">
        <v>1119</v>
      </c>
      <c r="E106" s="315" t="s">
        <v>1120</v>
      </c>
      <c r="F106" s="316" t="s">
        <v>111</v>
      </c>
      <c r="G106" s="326">
        <v>29.276900000000001</v>
      </c>
      <c r="H106" s="61">
        <f t="shared" si="39"/>
        <v>6776.89</v>
      </c>
      <c r="I106" s="450">
        <v>198406.29</v>
      </c>
      <c r="J106" s="439">
        <f t="shared" si="40"/>
        <v>7557.95</v>
      </c>
      <c r="K106" s="60">
        <f t="shared" si="41"/>
        <v>221273.35</v>
      </c>
      <c r="L106" s="60"/>
      <c r="M106" s="303">
        <f t="shared" si="26"/>
        <v>221273.23395012482</v>
      </c>
      <c r="N106" s="303">
        <f t="shared" si="27"/>
        <v>-0.11604987518512644</v>
      </c>
      <c r="O106" s="372">
        <f t="shared" si="28"/>
        <v>221273.34635500002</v>
      </c>
      <c r="P106" s="373">
        <f t="shared" si="29"/>
        <v>-3.6449999897740781E-3</v>
      </c>
    </row>
    <row r="107" spans="1:16" s="195" customFormat="1" ht="22.5" x14ac:dyDescent="0.25">
      <c r="A107" s="312" t="s">
        <v>148</v>
      </c>
      <c r="B107" s="313" t="s">
        <v>1084</v>
      </c>
      <c r="C107" s="314" t="s">
        <v>1253</v>
      </c>
      <c r="D107" s="314" t="s">
        <v>1122</v>
      </c>
      <c r="E107" s="315" t="s">
        <v>127</v>
      </c>
      <c r="F107" s="316" t="s">
        <v>122</v>
      </c>
      <c r="G107" s="317">
        <v>1.52366</v>
      </c>
      <c r="H107" s="61">
        <f t="shared" si="39"/>
        <v>47193.37</v>
      </c>
      <c r="I107" s="450">
        <v>71906.649999999994</v>
      </c>
      <c r="J107" s="439">
        <f t="shared" si="40"/>
        <v>52632.55</v>
      </c>
      <c r="K107" s="60">
        <f t="shared" si="41"/>
        <v>80194.11</v>
      </c>
      <c r="L107" s="60"/>
      <c r="M107" s="303">
        <f t="shared" si="26"/>
        <v>80194.115761247987</v>
      </c>
      <c r="N107" s="303">
        <f t="shared" si="27"/>
        <v>5.7612479868112132E-3</v>
      </c>
      <c r="O107" s="372">
        <f t="shared" si="28"/>
        <v>80194.111132999999</v>
      </c>
      <c r="P107" s="373">
        <f t="shared" si="29"/>
        <v>1.1329999979352579E-3</v>
      </c>
    </row>
    <row r="108" spans="1:16" s="195" customFormat="1" ht="22.5" x14ac:dyDescent="0.25">
      <c r="A108" s="312" t="s">
        <v>151</v>
      </c>
      <c r="B108" s="313" t="s">
        <v>1084</v>
      </c>
      <c r="C108" s="314" t="s">
        <v>1254</v>
      </c>
      <c r="D108" s="314" t="s">
        <v>1124</v>
      </c>
      <c r="E108" s="315" t="s">
        <v>1125</v>
      </c>
      <c r="F108" s="316" t="s">
        <v>122</v>
      </c>
      <c r="G108" s="317">
        <v>0.14912</v>
      </c>
      <c r="H108" s="61">
        <f t="shared" si="39"/>
        <v>43835.23</v>
      </c>
      <c r="I108" s="450">
        <v>6536.71</v>
      </c>
      <c r="J108" s="439">
        <f t="shared" si="40"/>
        <v>48887.38</v>
      </c>
      <c r="K108" s="60">
        <f t="shared" si="41"/>
        <v>7290.09</v>
      </c>
      <c r="L108" s="60"/>
      <c r="M108" s="303">
        <f t="shared" si="26"/>
        <v>7290.086222035201</v>
      </c>
      <c r="N108" s="303">
        <f t="shared" si="27"/>
        <v>-3.7779647991555976E-3</v>
      </c>
      <c r="O108" s="372">
        <f t="shared" si="28"/>
        <v>7290.0861055999994</v>
      </c>
      <c r="P108" s="373">
        <f t="shared" si="29"/>
        <v>-3.8944000007177237E-3</v>
      </c>
    </row>
    <row r="109" spans="1:16" s="195" customFormat="1" ht="22.5" x14ac:dyDescent="0.25">
      <c r="A109" s="312" t="s">
        <v>153</v>
      </c>
      <c r="B109" s="313" t="s">
        <v>1084</v>
      </c>
      <c r="C109" s="314" t="s">
        <v>1255</v>
      </c>
      <c r="D109" s="314" t="s">
        <v>1128</v>
      </c>
      <c r="E109" s="315" t="s">
        <v>1129</v>
      </c>
      <c r="F109" s="316" t="s">
        <v>122</v>
      </c>
      <c r="G109" s="317">
        <v>2.9531800000000001</v>
      </c>
      <c r="H109" s="61">
        <f t="shared" si="39"/>
        <v>43773.5</v>
      </c>
      <c r="I109" s="450">
        <v>129271.03</v>
      </c>
      <c r="J109" s="439">
        <f t="shared" si="40"/>
        <v>48818.53</v>
      </c>
      <c r="K109" s="60">
        <f t="shared" si="41"/>
        <v>144169.91</v>
      </c>
      <c r="L109" s="60"/>
      <c r="M109" s="303">
        <f t="shared" si="26"/>
        <v>144169.9195331136</v>
      </c>
      <c r="N109" s="303">
        <f t="shared" si="27"/>
        <v>9.5331135962624103E-3</v>
      </c>
      <c r="O109" s="372">
        <f t="shared" si="28"/>
        <v>144169.9064254</v>
      </c>
      <c r="P109" s="373">
        <f t="shared" si="29"/>
        <v>-3.5746000066865236E-3</v>
      </c>
    </row>
    <row r="110" spans="1:16" s="195" customFormat="1" ht="22.5" x14ac:dyDescent="0.25">
      <c r="A110" s="312" t="s">
        <v>156</v>
      </c>
      <c r="B110" s="313" t="s">
        <v>1084</v>
      </c>
      <c r="C110" s="314" t="s">
        <v>1256</v>
      </c>
      <c r="D110" s="314" t="s">
        <v>1132</v>
      </c>
      <c r="E110" s="315" t="s">
        <v>1133</v>
      </c>
      <c r="F110" s="316" t="s">
        <v>122</v>
      </c>
      <c r="G110" s="317">
        <v>1.8647100000000001</v>
      </c>
      <c r="H110" s="61">
        <f t="shared" si="39"/>
        <v>43773.51</v>
      </c>
      <c r="I110" s="450">
        <v>81624.899999999994</v>
      </c>
      <c r="J110" s="439">
        <f t="shared" si="40"/>
        <v>48818.54</v>
      </c>
      <c r="K110" s="60">
        <f t="shared" si="41"/>
        <v>91032.42</v>
      </c>
      <c r="L110" s="60"/>
      <c r="M110" s="303">
        <f t="shared" si="26"/>
        <v>91032.424394688001</v>
      </c>
      <c r="N110" s="303">
        <f t="shared" si="27"/>
        <v>4.39468800323084E-3</v>
      </c>
      <c r="O110" s="372">
        <f t="shared" si="28"/>
        <v>91032.419723400002</v>
      </c>
      <c r="P110" s="373">
        <f t="shared" si="29"/>
        <v>-2.7659999614115804E-4</v>
      </c>
    </row>
    <row r="111" spans="1:16" s="195" customFormat="1" ht="15" customHeight="1" x14ac:dyDescent="0.25">
      <c r="A111" s="323"/>
      <c r="B111" s="512" t="s">
        <v>1166</v>
      </c>
      <c r="C111" s="513"/>
      <c r="D111" s="513"/>
      <c r="E111" s="514"/>
      <c r="F111" s="324"/>
      <c r="G111" s="324"/>
      <c r="H111" s="324"/>
      <c r="I111" s="324"/>
      <c r="J111" s="449"/>
      <c r="K111" s="311"/>
      <c r="L111" s="311"/>
      <c r="M111" s="303">
        <f t="shared" si="26"/>
        <v>0</v>
      </c>
      <c r="N111" s="303">
        <f t="shared" si="27"/>
        <v>0</v>
      </c>
      <c r="O111" s="372">
        <f t="shared" si="28"/>
        <v>0</v>
      </c>
      <c r="P111" s="373">
        <f t="shared" si="29"/>
        <v>0</v>
      </c>
    </row>
    <row r="112" spans="1:16" s="195" customFormat="1" ht="22.5" x14ac:dyDescent="0.25">
      <c r="A112" s="312" t="s">
        <v>157</v>
      </c>
      <c r="B112" s="313" t="s">
        <v>1084</v>
      </c>
      <c r="C112" s="314" t="s">
        <v>1257</v>
      </c>
      <c r="D112" s="314" t="s">
        <v>1169</v>
      </c>
      <c r="E112" s="315" t="s">
        <v>1170</v>
      </c>
      <c r="F112" s="316" t="s">
        <v>116</v>
      </c>
      <c r="G112" s="326">
        <v>0.37630000000000002</v>
      </c>
      <c r="H112" s="61">
        <f t="shared" ref="H112:H118" si="42">ROUND(I112/G112,2)</f>
        <v>1216951.53</v>
      </c>
      <c r="I112" s="450">
        <v>457938.86</v>
      </c>
      <c r="J112" s="439">
        <f t="shared" ref="J112:J118" si="43">ROUND(H112*O$13*P$13*O$10,2)</f>
        <v>1357208.99</v>
      </c>
      <c r="K112" s="60">
        <f t="shared" ref="K112:K118" si="44">ROUND(J112*G112,2)</f>
        <v>510717.74</v>
      </c>
      <c r="L112" s="60"/>
      <c r="M112" s="303">
        <f t="shared" si="26"/>
        <v>510717.74238424323</v>
      </c>
      <c r="N112" s="303">
        <f t="shared" si="27"/>
        <v>2.3842432419769466E-3</v>
      </c>
      <c r="O112" s="372">
        <f t="shared" si="28"/>
        <v>510717.742937</v>
      </c>
      <c r="P112" s="373">
        <f t="shared" si="29"/>
        <v>2.9370000120252371E-3</v>
      </c>
    </row>
    <row r="113" spans="1:16" s="195" customFormat="1" ht="22.5" x14ac:dyDescent="0.25">
      <c r="A113" s="312" t="s">
        <v>160</v>
      </c>
      <c r="B113" s="313" t="s">
        <v>1084</v>
      </c>
      <c r="C113" s="314" t="s">
        <v>1258</v>
      </c>
      <c r="D113" s="314" t="s">
        <v>1119</v>
      </c>
      <c r="E113" s="315" t="s">
        <v>1120</v>
      </c>
      <c r="F113" s="316" t="s">
        <v>111</v>
      </c>
      <c r="G113" s="329">
        <v>38.200000000000003</v>
      </c>
      <c r="H113" s="61">
        <f t="shared" si="42"/>
        <v>6776.89</v>
      </c>
      <c r="I113" s="450">
        <v>258877.08</v>
      </c>
      <c r="J113" s="439">
        <f t="shared" si="43"/>
        <v>7557.95</v>
      </c>
      <c r="K113" s="60">
        <f t="shared" si="44"/>
        <v>288713.69</v>
      </c>
      <c r="L113" s="60"/>
      <c r="M113" s="303">
        <f t="shared" si="26"/>
        <v>288713.47116648959</v>
      </c>
      <c r="N113" s="303">
        <f t="shared" si="27"/>
        <v>-0.21883351041469723</v>
      </c>
      <c r="O113" s="372">
        <f t="shared" si="28"/>
        <v>288713.69</v>
      </c>
      <c r="P113" s="373">
        <f t="shared" si="29"/>
        <v>0</v>
      </c>
    </row>
    <row r="114" spans="1:16" s="195" customFormat="1" ht="22.5" x14ac:dyDescent="0.25">
      <c r="A114" s="312" t="s">
        <v>161</v>
      </c>
      <c r="B114" s="313" t="s">
        <v>1084</v>
      </c>
      <c r="C114" s="314" t="s">
        <v>1259</v>
      </c>
      <c r="D114" s="314" t="s">
        <v>1175</v>
      </c>
      <c r="E114" s="315" t="s">
        <v>121</v>
      </c>
      <c r="F114" s="316" t="s">
        <v>122</v>
      </c>
      <c r="G114" s="326">
        <v>0.16819999999999999</v>
      </c>
      <c r="H114" s="61">
        <f t="shared" si="42"/>
        <v>47289.120000000003</v>
      </c>
      <c r="I114" s="450">
        <v>7954.03</v>
      </c>
      <c r="J114" s="439">
        <f t="shared" si="43"/>
        <v>52739.34</v>
      </c>
      <c r="K114" s="60">
        <f t="shared" si="44"/>
        <v>8870.76</v>
      </c>
      <c r="L114" s="60"/>
      <c r="M114" s="303">
        <f t="shared" si="26"/>
        <v>8870.7567740735994</v>
      </c>
      <c r="N114" s="303">
        <f t="shared" si="27"/>
        <v>-3.22592640077346E-3</v>
      </c>
      <c r="O114" s="372">
        <f t="shared" si="28"/>
        <v>8870.7569879999992</v>
      </c>
      <c r="P114" s="373">
        <f t="shared" si="29"/>
        <v>-3.0120000010356307E-3</v>
      </c>
    </row>
    <row r="115" spans="1:16" s="195" customFormat="1" ht="22.5" x14ac:dyDescent="0.25">
      <c r="A115" s="312" t="s">
        <v>165</v>
      </c>
      <c r="B115" s="313" t="s">
        <v>1084</v>
      </c>
      <c r="C115" s="314" t="s">
        <v>1260</v>
      </c>
      <c r="D115" s="314" t="s">
        <v>1261</v>
      </c>
      <c r="E115" s="315" t="s">
        <v>1262</v>
      </c>
      <c r="F115" s="316" t="s">
        <v>122</v>
      </c>
      <c r="G115" s="317">
        <v>0.82477999999999996</v>
      </c>
      <c r="H115" s="61">
        <f t="shared" si="42"/>
        <v>45670.879999999997</v>
      </c>
      <c r="I115" s="450">
        <v>37668.43</v>
      </c>
      <c r="J115" s="439">
        <f t="shared" si="43"/>
        <v>50934.59</v>
      </c>
      <c r="K115" s="60">
        <f t="shared" si="44"/>
        <v>42009.83</v>
      </c>
      <c r="L115" s="60"/>
      <c r="M115" s="303">
        <f t="shared" si="26"/>
        <v>42009.834083001602</v>
      </c>
      <c r="N115" s="303">
        <f t="shared" si="27"/>
        <v>4.0830016005202197E-3</v>
      </c>
      <c r="O115" s="372">
        <f t="shared" si="28"/>
        <v>42009.831140199996</v>
      </c>
      <c r="P115" s="373">
        <f t="shared" si="29"/>
        <v>1.1401999945519492E-3</v>
      </c>
    </row>
    <row r="116" spans="1:16" s="195" customFormat="1" ht="22.5" x14ac:dyDescent="0.25">
      <c r="A116" s="312" t="s">
        <v>169</v>
      </c>
      <c r="B116" s="313" t="s">
        <v>1084</v>
      </c>
      <c r="C116" s="314" t="s">
        <v>1263</v>
      </c>
      <c r="D116" s="314" t="s">
        <v>1178</v>
      </c>
      <c r="E116" s="315" t="s">
        <v>1179</v>
      </c>
      <c r="F116" s="316" t="s">
        <v>122</v>
      </c>
      <c r="G116" s="317">
        <v>3.2644700000000002</v>
      </c>
      <c r="H116" s="61">
        <f t="shared" si="42"/>
        <v>45567.360000000001</v>
      </c>
      <c r="I116" s="450">
        <v>148753.29</v>
      </c>
      <c r="J116" s="439">
        <f t="shared" si="43"/>
        <v>50819.14</v>
      </c>
      <c r="K116" s="60">
        <f t="shared" si="44"/>
        <v>165897.56</v>
      </c>
      <c r="L116" s="60"/>
      <c r="M116" s="303">
        <f t="shared" si="26"/>
        <v>165897.57078276481</v>
      </c>
      <c r="N116" s="303">
        <f t="shared" si="27"/>
        <v>1.078276481712237E-2</v>
      </c>
      <c r="O116" s="372">
        <f t="shared" si="28"/>
        <v>165897.5579558</v>
      </c>
      <c r="P116" s="373">
        <f t="shared" si="29"/>
        <v>-2.0441999949980527E-3</v>
      </c>
    </row>
    <row r="117" spans="1:16" s="195" customFormat="1" ht="22.5" x14ac:dyDescent="0.25">
      <c r="A117" s="312" t="s">
        <v>1264</v>
      </c>
      <c r="B117" s="313" t="s">
        <v>1084</v>
      </c>
      <c r="C117" s="314" t="s">
        <v>1265</v>
      </c>
      <c r="D117" s="314" t="s">
        <v>1124</v>
      </c>
      <c r="E117" s="315" t="s">
        <v>1125</v>
      </c>
      <c r="F117" s="316" t="s">
        <v>122</v>
      </c>
      <c r="G117" s="317">
        <v>1.45808</v>
      </c>
      <c r="H117" s="61">
        <f t="shared" si="42"/>
        <v>43835.4</v>
      </c>
      <c r="I117" s="450">
        <v>63915.519999999997</v>
      </c>
      <c r="J117" s="439">
        <f t="shared" si="43"/>
        <v>48887.57</v>
      </c>
      <c r="K117" s="60">
        <f t="shared" si="44"/>
        <v>71281.990000000005</v>
      </c>
      <c r="L117" s="60"/>
      <c r="M117" s="303">
        <f t="shared" si="26"/>
        <v>71281.983096422409</v>
      </c>
      <c r="N117" s="303">
        <f t="shared" si="27"/>
        <v>-6.903577595949173E-3</v>
      </c>
      <c r="O117" s="372">
        <f t="shared" si="28"/>
        <v>71281.988065600002</v>
      </c>
      <c r="P117" s="373">
        <f t="shared" si="29"/>
        <v>-1.9344000029377639E-3</v>
      </c>
    </row>
    <row r="118" spans="1:16" s="195" customFormat="1" ht="22.5" x14ac:dyDescent="0.25">
      <c r="A118" s="312" t="s">
        <v>1266</v>
      </c>
      <c r="B118" s="313" t="s">
        <v>1084</v>
      </c>
      <c r="C118" s="314" t="s">
        <v>1267</v>
      </c>
      <c r="D118" s="314" t="s">
        <v>1132</v>
      </c>
      <c r="E118" s="315" t="s">
        <v>1133</v>
      </c>
      <c r="F118" s="316" t="s">
        <v>122</v>
      </c>
      <c r="G118" s="317">
        <v>0.27592</v>
      </c>
      <c r="H118" s="61">
        <f t="shared" si="42"/>
        <v>43773.41</v>
      </c>
      <c r="I118" s="450">
        <v>12077.96</v>
      </c>
      <c r="J118" s="439">
        <f t="shared" si="43"/>
        <v>48818.43</v>
      </c>
      <c r="K118" s="60">
        <f t="shared" si="44"/>
        <v>13469.98</v>
      </c>
      <c r="L118" s="60"/>
      <c r="M118" s="303">
        <f t="shared" si="26"/>
        <v>13469.9825732352</v>
      </c>
      <c r="N118" s="303">
        <f t="shared" si="27"/>
        <v>2.5732352005434223E-3</v>
      </c>
      <c r="O118" s="372">
        <f t="shared" si="28"/>
        <v>13469.981205599999</v>
      </c>
      <c r="P118" s="373">
        <f t="shared" si="29"/>
        <v>1.2055999995936872E-3</v>
      </c>
    </row>
    <row r="119" spans="1:16" s="195" customFormat="1" ht="15" customHeight="1" x14ac:dyDescent="0.25">
      <c r="A119" s="323"/>
      <c r="B119" s="512" t="s">
        <v>1198</v>
      </c>
      <c r="C119" s="513"/>
      <c r="D119" s="513"/>
      <c r="E119" s="514"/>
      <c r="F119" s="324"/>
      <c r="G119" s="324"/>
      <c r="H119" s="324"/>
      <c r="I119" s="324"/>
      <c r="J119" s="449"/>
      <c r="K119" s="311"/>
      <c r="L119" s="311"/>
      <c r="M119" s="303">
        <f t="shared" si="26"/>
        <v>0</v>
      </c>
      <c r="N119" s="303">
        <f t="shared" si="27"/>
        <v>0</v>
      </c>
      <c r="O119" s="372">
        <f t="shared" si="28"/>
        <v>0</v>
      </c>
      <c r="P119" s="373">
        <f t="shared" si="29"/>
        <v>0</v>
      </c>
    </row>
    <row r="120" spans="1:16" s="195" customFormat="1" ht="22.5" x14ac:dyDescent="0.25">
      <c r="A120" s="312" t="s">
        <v>1268</v>
      </c>
      <c r="B120" s="313" t="s">
        <v>1084</v>
      </c>
      <c r="C120" s="314" t="s">
        <v>1269</v>
      </c>
      <c r="D120" s="314" t="s">
        <v>1201</v>
      </c>
      <c r="E120" s="315" t="s">
        <v>1202</v>
      </c>
      <c r="F120" s="316" t="s">
        <v>116</v>
      </c>
      <c r="G120" s="326">
        <v>3.6600000000000001E-2</v>
      </c>
      <c r="H120" s="61">
        <f t="shared" ref="H120:H123" si="45">ROUND(I120/G120,2)</f>
        <v>2108072.13</v>
      </c>
      <c r="I120" s="450">
        <v>77155.44</v>
      </c>
      <c r="J120" s="439">
        <f t="shared" ref="J120:J123" si="46">ROUND(H120*O$13*P$13*O$10,2)</f>
        <v>2351034.02</v>
      </c>
      <c r="K120" s="60">
        <f t="shared" ref="K120:K123" si="47">ROUND(J120*G120,2)</f>
        <v>86047.85</v>
      </c>
      <c r="L120" s="60"/>
      <c r="M120" s="303">
        <f t="shared" si="26"/>
        <v>86047.845184972815</v>
      </c>
      <c r="N120" s="303">
        <f t="shared" si="27"/>
        <v>-4.8150271904887632E-3</v>
      </c>
      <c r="O120" s="372">
        <f t="shared" si="28"/>
        <v>86047.845132000002</v>
      </c>
      <c r="P120" s="373">
        <f t="shared" si="29"/>
        <v>-4.8680000036256388E-3</v>
      </c>
    </row>
    <row r="121" spans="1:16" s="195" customFormat="1" ht="22.5" x14ac:dyDescent="0.25">
      <c r="A121" s="312" t="s">
        <v>1270</v>
      </c>
      <c r="B121" s="313" t="s">
        <v>1084</v>
      </c>
      <c r="C121" s="314" t="s">
        <v>1271</v>
      </c>
      <c r="D121" s="314" t="s">
        <v>1119</v>
      </c>
      <c r="E121" s="315" t="s">
        <v>1120</v>
      </c>
      <c r="F121" s="316" t="s">
        <v>111</v>
      </c>
      <c r="G121" s="318">
        <v>3.7149999999999999</v>
      </c>
      <c r="H121" s="61">
        <f t="shared" si="45"/>
        <v>6776.89</v>
      </c>
      <c r="I121" s="450">
        <v>25176.16</v>
      </c>
      <c r="J121" s="439">
        <f t="shared" si="46"/>
        <v>7557.95</v>
      </c>
      <c r="K121" s="60">
        <f t="shared" si="47"/>
        <v>28077.78</v>
      </c>
      <c r="L121" s="60"/>
      <c r="M121" s="303">
        <f t="shared" si="26"/>
        <v>28077.790989619203</v>
      </c>
      <c r="N121" s="303">
        <f t="shared" si="27"/>
        <v>1.0989619204337941E-2</v>
      </c>
      <c r="O121" s="372">
        <f t="shared" si="28"/>
        <v>28077.784249999997</v>
      </c>
      <c r="P121" s="373">
        <f t="shared" si="29"/>
        <v>4.2499999981373549E-3</v>
      </c>
    </row>
    <row r="122" spans="1:16" s="195" customFormat="1" ht="22.5" x14ac:dyDescent="0.25">
      <c r="A122" s="312" t="s">
        <v>1272</v>
      </c>
      <c r="B122" s="313" t="s">
        <v>1084</v>
      </c>
      <c r="C122" s="314" t="s">
        <v>1273</v>
      </c>
      <c r="D122" s="314" t="s">
        <v>1122</v>
      </c>
      <c r="E122" s="315" t="s">
        <v>127</v>
      </c>
      <c r="F122" s="316" t="s">
        <v>122</v>
      </c>
      <c r="G122" s="326">
        <v>0.15859999999999999</v>
      </c>
      <c r="H122" s="61">
        <f t="shared" si="45"/>
        <v>47193.38</v>
      </c>
      <c r="I122" s="450">
        <v>7484.87</v>
      </c>
      <c r="J122" s="439">
        <f t="shared" si="46"/>
        <v>52632.56</v>
      </c>
      <c r="K122" s="60">
        <f t="shared" si="47"/>
        <v>8347.52</v>
      </c>
      <c r="L122" s="60"/>
      <c r="M122" s="303">
        <f t="shared" si="26"/>
        <v>8347.5246202943999</v>
      </c>
      <c r="N122" s="303">
        <f t="shared" si="27"/>
        <v>4.6202943995012902E-3</v>
      </c>
      <c r="O122" s="372">
        <f t="shared" si="28"/>
        <v>8347.5240159999994</v>
      </c>
      <c r="P122" s="373">
        <f t="shared" si="29"/>
        <v>4.0159999989555217E-3</v>
      </c>
    </row>
    <row r="123" spans="1:16" s="195" customFormat="1" ht="22.5" x14ac:dyDescent="0.25">
      <c r="A123" s="312" t="s">
        <v>1274</v>
      </c>
      <c r="B123" s="313" t="s">
        <v>1084</v>
      </c>
      <c r="C123" s="314" t="s">
        <v>1275</v>
      </c>
      <c r="D123" s="314" t="s">
        <v>1178</v>
      </c>
      <c r="E123" s="315" t="s">
        <v>1179</v>
      </c>
      <c r="F123" s="316" t="s">
        <v>122</v>
      </c>
      <c r="G123" s="317">
        <v>0.22581999999999999</v>
      </c>
      <c r="H123" s="61">
        <f t="shared" si="45"/>
        <v>45567.49</v>
      </c>
      <c r="I123" s="450">
        <v>10290.049999999999</v>
      </c>
      <c r="J123" s="439">
        <f t="shared" si="46"/>
        <v>50819.29</v>
      </c>
      <c r="K123" s="60">
        <f t="shared" si="47"/>
        <v>11476.01</v>
      </c>
      <c r="L123" s="60"/>
      <c r="M123" s="303">
        <f t="shared" si="26"/>
        <v>11476.010367456</v>
      </c>
      <c r="N123" s="303">
        <f t="shared" si="27"/>
        <v>3.6745599936693907E-4</v>
      </c>
      <c r="O123" s="372">
        <f t="shared" si="28"/>
        <v>11476.0120678</v>
      </c>
      <c r="P123" s="373">
        <f t="shared" si="29"/>
        <v>2.0678000000771135E-3</v>
      </c>
    </row>
    <row r="124" spans="1:16" s="195" customFormat="1" ht="15" x14ac:dyDescent="0.25">
      <c r="A124" s="306" t="s">
        <v>1276</v>
      </c>
      <c r="B124" s="502"/>
      <c r="C124" s="502"/>
      <c r="D124" s="502"/>
      <c r="E124" s="307" t="s">
        <v>1277</v>
      </c>
      <c r="F124" s="308"/>
      <c r="G124" s="309"/>
      <c r="H124" s="334"/>
      <c r="I124" s="334">
        <f>SUM(I126:I143)</f>
        <v>371326.84</v>
      </c>
      <c r="J124" s="449"/>
      <c r="K124" s="310">
        <f>SUM(K126:K143)</f>
        <v>414123.45000000007</v>
      </c>
      <c r="L124" s="310"/>
      <c r="M124" s="303">
        <f t="shared" si="26"/>
        <v>414123.41684974084</v>
      </c>
      <c r="N124" s="303">
        <f t="shared" si="27"/>
        <v>-3.3150259230751544E-2</v>
      </c>
      <c r="O124" s="372">
        <f t="shared" si="28"/>
        <v>0</v>
      </c>
      <c r="P124" s="373"/>
    </row>
    <row r="125" spans="1:16" s="195" customFormat="1" ht="15" customHeight="1" x14ac:dyDescent="0.25">
      <c r="A125" s="323"/>
      <c r="B125" s="512" t="s">
        <v>1138</v>
      </c>
      <c r="C125" s="513"/>
      <c r="D125" s="513"/>
      <c r="E125" s="514"/>
      <c r="F125" s="324"/>
      <c r="G125" s="324"/>
      <c r="H125" s="324"/>
      <c r="I125" s="324"/>
      <c r="J125" s="449"/>
      <c r="K125" s="311"/>
      <c r="L125" s="311"/>
      <c r="M125" s="303">
        <f t="shared" si="26"/>
        <v>0</v>
      </c>
      <c r="N125" s="303">
        <f t="shared" si="27"/>
        <v>0</v>
      </c>
      <c r="O125" s="372">
        <f t="shared" si="28"/>
        <v>0</v>
      </c>
      <c r="P125" s="373">
        <f t="shared" si="29"/>
        <v>0</v>
      </c>
    </row>
    <row r="126" spans="1:16" s="195" customFormat="1" ht="22.5" x14ac:dyDescent="0.25">
      <c r="A126" s="312" t="s">
        <v>172</v>
      </c>
      <c r="B126" s="313" t="s">
        <v>1084</v>
      </c>
      <c r="C126" s="314" t="s">
        <v>1278</v>
      </c>
      <c r="D126" s="314" t="s">
        <v>1141</v>
      </c>
      <c r="E126" s="315" t="s">
        <v>1142</v>
      </c>
      <c r="F126" s="316" t="s">
        <v>116</v>
      </c>
      <c r="G126" s="317">
        <v>4.1419999999999998E-2</v>
      </c>
      <c r="H126" s="61">
        <f t="shared" ref="H126:H129" si="48">ROUND(I126/G126,2)</f>
        <v>1891977.31</v>
      </c>
      <c r="I126" s="450">
        <v>78365.7</v>
      </c>
      <c r="J126" s="439">
        <f t="shared" ref="J126:J129" si="49">ROUND(H126*O$13*P$13*O$10,2)</f>
        <v>2110033.6</v>
      </c>
      <c r="K126" s="60">
        <f t="shared" ref="K126:K129" si="50">ROUND(J126*G126,2)</f>
        <v>87397.59</v>
      </c>
      <c r="L126" s="60"/>
      <c r="M126" s="303">
        <f t="shared" si="26"/>
        <v>87397.591425984006</v>
      </c>
      <c r="N126" s="303">
        <f t="shared" si="27"/>
        <v>1.4259840099839494E-3</v>
      </c>
      <c r="O126" s="372">
        <f t="shared" si="28"/>
        <v>87397.591711999994</v>
      </c>
      <c r="P126" s="373">
        <f t="shared" si="29"/>
        <v>1.7119999974966049E-3</v>
      </c>
    </row>
    <row r="127" spans="1:16" s="195" customFormat="1" ht="22.5" x14ac:dyDescent="0.25">
      <c r="A127" s="312" t="s">
        <v>175</v>
      </c>
      <c r="B127" s="313" t="s">
        <v>1084</v>
      </c>
      <c r="C127" s="314" t="s">
        <v>1279</v>
      </c>
      <c r="D127" s="314" t="s">
        <v>1119</v>
      </c>
      <c r="E127" s="315" t="s">
        <v>1120</v>
      </c>
      <c r="F127" s="316" t="s">
        <v>111</v>
      </c>
      <c r="G127" s="326">
        <v>4.2031999999999998</v>
      </c>
      <c r="H127" s="61">
        <f t="shared" si="48"/>
        <v>6776.89</v>
      </c>
      <c r="I127" s="450">
        <v>28484.63</v>
      </c>
      <c r="J127" s="439">
        <f t="shared" si="49"/>
        <v>7557.95</v>
      </c>
      <c r="K127" s="60">
        <f t="shared" si="50"/>
        <v>31767.58</v>
      </c>
      <c r="L127" s="60"/>
      <c r="M127" s="303">
        <f t="shared" si="26"/>
        <v>31767.572479545604</v>
      </c>
      <c r="N127" s="303">
        <f t="shared" si="27"/>
        <v>-7.5204543973086402E-3</v>
      </c>
      <c r="O127" s="372">
        <f t="shared" si="28"/>
        <v>31767.575439999997</v>
      </c>
      <c r="P127" s="373">
        <f t="shared" si="29"/>
        <v>-4.5600000048580114E-3</v>
      </c>
    </row>
    <row r="128" spans="1:16" s="195" customFormat="1" ht="22.5" x14ac:dyDescent="0.25">
      <c r="A128" s="312" t="s">
        <v>176</v>
      </c>
      <c r="B128" s="313" t="s">
        <v>1084</v>
      </c>
      <c r="C128" s="314" t="s">
        <v>1280</v>
      </c>
      <c r="D128" s="314" t="s">
        <v>1122</v>
      </c>
      <c r="E128" s="315" t="s">
        <v>127</v>
      </c>
      <c r="F128" s="316" t="s">
        <v>122</v>
      </c>
      <c r="G128" s="318">
        <v>0.125</v>
      </c>
      <c r="H128" s="61">
        <f t="shared" si="48"/>
        <v>47193.52</v>
      </c>
      <c r="I128" s="450">
        <v>5899.19</v>
      </c>
      <c r="J128" s="439">
        <f t="shared" si="49"/>
        <v>52632.72</v>
      </c>
      <c r="K128" s="60">
        <f t="shared" si="50"/>
        <v>6579.09</v>
      </c>
      <c r="L128" s="60"/>
      <c r="M128" s="303">
        <f t="shared" si="26"/>
        <v>6579.0900529727996</v>
      </c>
      <c r="N128" s="303">
        <f t="shared" si="27"/>
        <v>5.2972799494455103E-5</v>
      </c>
      <c r="O128" s="372">
        <f t="shared" si="28"/>
        <v>6579.09</v>
      </c>
      <c r="P128" s="373">
        <f t="shared" si="29"/>
        <v>0</v>
      </c>
    </row>
    <row r="129" spans="1:16" s="195" customFormat="1" ht="22.5" x14ac:dyDescent="0.25">
      <c r="A129" s="312" t="s">
        <v>177</v>
      </c>
      <c r="B129" s="313" t="s">
        <v>1084</v>
      </c>
      <c r="C129" s="314" t="s">
        <v>1281</v>
      </c>
      <c r="D129" s="314" t="s">
        <v>1132</v>
      </c>
      <c r="E129" s="315" t="s">
        <v>1133</v>
      </c>
      <c r="F129" s="316" t="s">
        <v>122</v>
      </c>
      <c r="G129" s="326">
        <v>1.0223</v>
      </c>
      <c r="H129" s="61">
        <f t="shared" si="48"/>
        <v>43773.54</v>
      </c>
      <c r="I129" s="450">
        <v>44749.69</v>
      </c>
      <c r="J129" s="439">
        <f t="shared" si="49"/>
        <v>48818.58</v>
      </c>
      <c r="K129" s="60">
        <f t="shared" si="50"/>
        <v>49907.23</v>
      </c>
      <c r="L129" s="60"/>
      <c r="M129" s="303">
        <f t="shared" si="26"/>
        <v>49907.231391532805</v>
      </c>
      <c r="N129" s="303">
        <f t="shared" si="27"/>
        <v>1.3915328017901629E-3</v>
      </c>
      <c r="O129" s="372">
        <f t="shared" si="28"/>
        <v>49907.234334000001</v>
      </c>
      <c r="P129" s="373">
        <f t="shared" si="29"/>
        <v>4.3339999974705279E-3</v>
      </c>
    </row>
    <row r="130" spans="1:16" s="195" customFormat="1" ht="15" customHeight="1" x14ac:dyDescent="0.25">
      <c r="A130" s="323"/>
      <c r="B130" s="512" t="s">
        <v>1166</v>
      </c>
      <c r="C130" s="513"/>
      <c r="D130" s="513"/>
      <c r="E130" s="514"/>
      <c r="F130" s="324"/>
      <c r="G130" s="324"/>
      <c r="H130" s="324"/>
      <c r="I130" s="324"/>
      <c r="J130" s="449"/>
      <c r="K130" s="311"/>
      <c r="L130" s="311"/>
      <c r="M130" s="303">
        <f t="shared" si="26"/>
        <v>0</v>
      </c>
      <c r="N130" s="303">
        <f t="shared" si="27"/>
        <v>0</v>
      </c>
      <c r="O130" s="372">
        <f t="shared" si="28"/>
        <v>0</v>
      </c>
      <c r="P130" s="373">
        <f t="shared" si="29"/>
        <v>0</v>
      </c>
    </row>
    <row r="131" spans="1:16" s="195" customFormat="1" ht="22.5" x14ac:dyDescent="0.25">
      <c r="A131" s="312" t="s">
        <v>178</v>
      </c>
      <c r="B131" s="313" t="s">
        <v>1084</v>
      </c>
      <c r="C131" s="314" t="s">
        <v>1282</v>
      </c>
      <c r="D131" s="314" t="s">
        <v>1169</v>
      </c>
      <c r="E131" s="315" t="s">
        <v>1170</v>
      </c>
      <c r="F131" s="316" t="s">
        <v>116</v>
      </c>
      <c r="G131" s="326">
        <v>4.36E-2</v>
      </c>
      <c r="H131" s="61">
        <f t="shared" ref="H131:H138" si="51">ROUND(I131/G131,2)</f>
        <v>1216947.02</v>
      </c>
      <c r="I131" s="450">
        <v>53058.89</v>
      </c>
      <c r="J131" s="439">
        <f t="shared" ref="J131:J138" si="52">ROUND(H131*O$13*P$13*O$10,2)</f>
        <v>1357203.96</v>
      </c>
      <c r="K131" s="60">
        <f t="shared" ref="K131:K138" si="53">ROUND(J131*G131,2)</f>
        <v>59174.09</v>
      </c>
      <c r="L131" s="60"/>
      <c r="M131" s="303">
        <f t="shared" si="26"/>
        <v>59174.092616236805</v>
      </c>
      <c r="N131" s="303">
        <f t="shared" si="27"/>
        <v>2.6162368085351773E-3</v>
      </c>
      <c r="O131" s="372">
        <f t="shared" si="28"/>
        <v>59174.092656000001</v>
      </c>
      <c r="P131" s="373">
        <f t="shared" si="29"/>
        <v>2.6560000042081811E-3</v>
      </c>
    </row>
    <row r="132" spans="1:16" s="195" customFormat="1" ht="22.5" x14ac:dyDescent="0.25">
      <c r="A132" s="312" t="s">
        <v>181</v>
      </c>
      <c r="B132" s="313" t="s">
        <v>1084</v>
      </c>
      <c r="C132" s="314" t="s">
        <v>1283</v>
      </c>
      <c r="D132" s="314" t="s">
        <v>1119</v>
      </c>
      <c r="E132" s="315" t="s">
        <v>1120</v>
      </c>
      <c r="F132" s="316" t="s">
        <v>111</v>
      </c>
      <c r="G132" s="326">
        <v>4.4302999999999999</v>
      </c>
      <c r="H132" s="61">
        <f t="shared" si="51"/>
        <v>6776.88</v>
      </c>
      <c r="I132" s="450">
        <v>30023.61</v>
      </c>
      <c r="J132" s="439">
        <f t="shared" si="52"/>
        <v>7557.94</v>
      </c>
      <c r="K132" s="60">
        <f t="shared" si="53"/>
        <v>33483.94</v>
      </c>
      <c r="L132" s="60"/>
      <c r="M132" s="303">
        <f t="shared" si="26"/>
        <v>33483.924726163204</v>
      </c>
      <c r="N132" s="303">
        <f t="shared" si="27"/>
        <v>-1.5273836797859985E-2</v>
      </c>
      <c r="O132" s="372">
        <f t="shared" si="28"/>
        <v>33483.941581999999</v>
      </c>
      <c r="P132" s="373">
        <f t="shared" si="29"/>
        <v>1.5819999971427023E-3</v>
      </c>
    </row>
    <row r="133" spans="1:16" s="195" customFormat="1" ht="22.5" x14ac:dyDescent="0.25">
      <c r="A133" s="312" t="s">
        <v>182</v>
      </c>
      <c r="B133" s="313" t="s">
        <v>1084</v>
      </c>
      <c r="C133" s="314" t="s">
        <v>1284</v>
      </c>
      <c r="D133" s="314" t="s">
        <v>1175</v>
      </c>
      <c r="E133" s="315" t="s">
        <v>121</v>
      </c>
      <c r="F133" s="316" t="s">
        <v>122</v>
      </c>
      <c r="G133" s="326">
        <v>0.13619999999999999</v>
      </c>
      <c r="H133" s="61">
        <f t="shared" si="51"/>
        <v>47289.06</v>
      </c>
      <c r="I133" s="450">
        <v>6440.77</v>
      </c>
      <c r="J133" s="439">
        <f t="shared" si="52"/>
        <v>52739.27</v>
      </c>
      <c r="K133" s="60">
        <f t="shared" si="53"/>
        <v>7183.09</v>
      </c>
      <c r="L133" s="60"/>
      <c r="M133" s="303">
        <f t="shared" si="26"/>
        <v>7183.0888377024012</v>
      </c>
      <c r="N133" s="303">
        <f t="shared" si="27"/>
        <v>-1.1622975989666884E-3</v>
      </c>
      <c r="O133" s="372">
        <f t="shared" si="28"/>
        <v>7183.0885739999985</v>
      </c>
      <c r="P133" s="373">
        <f t="shared" si="29"/>
        <v>-1.4260000016292906E-3</v>
      </c>
    </row>
    <row r="134" spans="1:16" s="195" customFormat="1" ht="22.5" x14ac:dyDescent="0.25">
      <c r="A134" s="312" t="s">
        <v>185</v>
      </c>
      <c r="B134" s="313" t="s">
        <v>1084</v>
      </c>
      <c r="C134" s="314" t="s">
        <v>1285</v>
      </c>
      <c r="D134" s="314" t="s">
        <v>1261</v>
      </c>
      <c r="E134" s="315" t="s">
        <v>1262</v>
      </c>
      <c r="F134" s="316" t="s">
        <v>122</v>
      </c>
      <c r="G134" s="317">
        <v>0.10863</v>
      </c>
      <c r="H134" s="61">
        <f t="shared" si="51"/>
        <v>45670.81</v>
      </c>
      <c r="I134" s="450">
        <v>4961.22</v>
      </c>
      <c r="J134" s="439">
        <f t="shared" si="52"/>
        <v>50934.51</v>
      </c>
      <c r="K134" s="60">
        <f t="shared" si="53"/>
        <v>5533.02</v>
      </c>
      <c r="L134" s="60"/>
      <c r="M134" s="303">
        <f t="shared" si="26"/>
        <v>5533.0160840064</v>
      </c>
      <c r="N134" s="303">
        <f t="shared" si="27"/>
        <v>-3.9159936004580231E-3</v>
      </c>
      <c r="O134" s="372">
        <f t="shared" si="28"/>
        <v>5533.0158213000004</v>
      </c>
      <c r="P134" s="373">
        <f t="shared" si="29"/>
        <v>-4.1787000000113039E-3</v>
      </c>
    </row>
    <row r="135" spans="1:16" s="195" customFormat="1" ht="22.5" x14ac:dyDescent="0.25">
      <c r="A135" s="312" t="s">
        <v>188</v>
      </c>
      <c r="B135" s="313" t="s">
        <v>1084</v>
      </c>
      <c r="C135" s="314" t="s">
        <v>1286</v>
      </c>
      <c r="D135" s="314" t="s">
        <v>1178</v>
      </c>
      <c r="E135" s="315" t="s">
        <v>1179</v>
      </c>
      <c r="F135" s="316" t="s">
        <v>122</v>
      </c>
      <c r="G135" s="326">
        <v>0.1128</v>
      </c>
      <c r="H135" s="61">
        <f t="shared" si="51"/>
        <v>45567.55</v>
      </c>
      <c r="I135" s="450">
        <v>5140.0200000000004</v>
      </c>
      <c r="J135" s="439">
        <f t="shared" si="52"/>
        <v>50819.35</v>
      </c>
      <c r="K135" s="60">
        <f t="shared" si="53"/>
        <v>5732.42</v>
      </c>
      <c r="L135" s="60"/>
      <c r="M135" s="303">
        <f t="shared" si="26"/>
        <v>5732.4233418624008</v>
      </c>
      <c r="N135" s="303">
        <f t="shared" si="27"/>
        <v>3.3418624007026665E-3</v>
      </c>
      <c r="O135" s="372">
        <f t="shared" si="28"/>
        <v>5732.4226799999997</v>
      </c>
      <c r="P135" s="373">
        <f t="shared" si="29"/>
        <v>2.6799999996001134E-3</v>
      </c>
    </row>
    <row r="136" spans="1:16" s="195" customFormat="1" ht="22.5" x14ac:dyDescent="0.25">
      <c r="A136" s="312" t="s">
        <v>191</v>
      </c>
      <c r="B136" s="313" t="s">
        <v>1084</v>
      </c>
      <c r="C136" s="314" t="s">
        <v>1287</v>
      </c>
      <c r="D136" s="314" t="s">
        <v>1124</v>
      </c>
      <c r="E136" s="315" t="s">
        <v>1125</v>
      </c>
      <c r="F136" s="316" t="s">
        <v>122</v>
      </c>
      <c r="G136" s="317">
        <v>0.21060999999999999</v>
      </c>
      <c r="H136" s="61">
        <f t="shared" si="51"/>
        <v>43835.53</v>
      </c>
      <c r="I136" s="450">
        <v>9232.2000000000007</v>
      </c>
      <c r="J136" s="439">
        <f t="shared" si="52"/>
        <v>48887.71</v>
      </c>
      <c r="K136" s="60">
        <f t="shared" si="53"/>
        <v>10296.24</v>
      </c>
      <c r="L136" s="60"/>
      <c r="M136" s="303">
        <f t="shared" si="26"/>
        <v>10296.239854464</v>
      </c>
      <c r="N136" s="303">
        <f t="shared" si="27"/>
        <v>-1.4553599976352416E-4</v>
      </c>
      <c r="O136" s="372">
        <f t="shared" si="28"/>
        <v>10296.240603099999</v>
      </c>
      <c r="P136" s="373">
        <f t="shared" si="29"/>
        <v>6.0309999935270753E-4</v>
      </c>
    </row>
    <row r="137" spans="1:16" s="195" customFormat="1" ht="22.5" x14ac:dyDescent="0.25">
      <c r="A137" s="312" t="s">
        <v>192</v>
      </c>
      <c r="B137" s="313" t="s">
        <v>1084</v>
      </c>
      <c r="C137" s="314" t="s">
        <v>1288</v>
      </c>
      <c r="D137" s="314" t="s">
        <v>1289</v>
      </c>
      <c r="E137" s="315" t="s">
        <v>1290</v>
      </c>
      <c r="F137" s="316" t="s">
        <v>122</v>
      </c>
      <c r="G137" s="317">
        <v>0.41387000000000002</v>
      </c>
      <c r="H137" s="61">
        <f t="shared" si="51"/>
        <v>43835.5</v>
      </c>
      <c r="I137" s="450">
        <v>18142.2</v>
      </c>
      <c r="J137" s="439">
        <f t="shared" si="52"/>
        <v>48887.68</v>
      </c>
      <c r="K137" s="60">
        <f t="shared" si="53"/>
        <v>20233.14</v>
      </c>
      <c r="L137" s="60"/>
      <c r="M137" s="303">
        <f t="shared" si="26"/>
        <v>20233.145153664002</v>
      </c>
      <c r="N137" s="303">
        <f t="shared" si="27"/>
        <v>5.153664002136793E-3</v>
      </c>
      <c r="O137" s="372">
        <f t="shared" si="28"/>
        <v>20233.144121600002</v>
      </c>
      <c r="P137" s="373">
        <f t="shared" si="29"/>
        <v>4.1216000026906841E-3</v>
      </c>
    </row>
    <row r="138" spans="1:16" s="195" customFormat="1" ht="22.5" x14ac:dyDescent="0.25">
      <c r="A138" s="312" t="s">
        <v>195</v>
      </c>
      <c r="B138" s="313" t="s">
        <v>1084</v>
      </c>
      <c r="C138" s="314" t="s">
        <v>1291</v>
      </c>
      <c r="D138" s="314" t="s">
        <v>1132</v>
      </c>
      <c r="E138" s="315" t="s">
        <v>1133</v>
      </c>
      <c r="F138" s="316" t="s">
        <v>122</v>
      </c>
      <c r="G138" s="317">
        <v>5.3200000000000001E-3</v>
      </c>
      <c r="H138" s="61">
        <f t="shared" si="51"/>
        <v>43774.44</v>
      </c>
      <c r="I138" s="450">
        <v>232.88</v>
      </c>
      <c r="J138" s="439">
        <f t="shared" si="52"/>
        <v>48819.58</v>
      </c>
      <c r="K138" s="60">
        <f t="shared" si="53"/>
        <v>259.72000000000003</v>
      </c>
      <c r="L138" s="60"/>
      <c r="M138" s="303">
        <f t="shared" si="26"/>
        <v>259.72014658559999</v>
      </c>
      <c r="N138" s="303">
        <f t="shared" si="27"/>
        <v>1.4658559996405529E-4</v>
      </c>
      <c r="O138" s="372">
        <f t="shared" si="28"/>
        <v>259.72016560000003</v>
      </c>
      <c r="P138" s="373">
        <f t="shared" si="29"/>
        <v>1.6560000000254149E-4</v>
      </c>
    </row>
    <row r="139" spans="1:16" s="195" customFormat="1" ht="15" customHeight="1" x14ac:dyDescent="0.25">
      <c r="A139" s="323"/>
      <c r="B139" s="512" t="s">
        <v>1198</v>
      </c>
      <c r="C139" s="513"/>
      <c r="D139" s="513"/>
      <c r="E139" s="514"/>
      <c r="F139" s="324"/>
      <c r="G139" s="324"/>
      <c r="H139" s="324"/>
      <c r="I139" s="324"/>
      <c r="J139" s="449"/>
      <c r="K139" s="311"/>
      <c r="L139" s="311"/>
      <c r="M139" s="303">
        <f t="shared" si="26"/>
        <v>0</v>
      </c>
      <c r="N139" s="303">
        <f t="shared" si="27"/>
        <v>0</v>
      </c>
      <c r="O139" s="372">
        <f t="shared" si="28"/>
        <v>0</v>
      </c>
      <c r="P139" s="373">
        <f t="shared" si="29"/>
        <v>0</v>
      </c>
    </row>
    <row r="140" spans="1:16" s="195" customFormat="1" ht="22.5" x14ac:dyDescent="0.25">
      <c r="A140" s="312" t="s">
        <v>197</v>
      </c>
      <c r="B140" s="313" t="s">
        <v>1084</v>
      </c>
      <c r="C140" s="314" t="s">
        <v>1292</v>
      </c>
      <c r="D140" s="314" t="s">
        <v>1293</v>
      </c>
      <c r="E140" s="315" t="s">
        <v>1294</v>
      </c>
      <c r="F140" s="316" t="s">
        <v>116</v>
      </c>
      <c r="G140" s="326">
        <v>3.6600000000000001E-2</v>
      </c>
      <c r="H140" s="61">
        <f t="shared" ref="H140:H143" si="54">ROUND(I140/G140,2)</f>
        <v>1299660.3799999999</v>
      </c>
      <c r="I140" s="450">
        <v>47567.57</v>
      </c>
      <c r="J140" s="439">
        <f t="shared" ref="J140:J143" si="55">ROUND(H140*O$13*P$13*O$10,2)</f>
        <v>1449450.29</v>
      </c>
      <c r="K140" s="60">
        <f t="shared" ref="K140:K143" si="56">ROUND(J140*G140,2)</f>
        <v>53049.88</v>
      </c>
      <c r="L140" s="60"/>
      <c r="M140" s="303">
        <f t="shared" si="26"/>
        <v>53049.880853318406</v>
      </c>
      <c r="N140" s="303">
        <f t="shared" si="27"/>
        <v>8.5331840818980709E-4</v>
      </c>
      <c r="O140" s="372">
        <f t="shared" si="28"/>
        <v>53049.880614000002</v>
      </c>
      <c r="P140" s="373">
        <f t="shared" si="29"/>
        <v>6.1400000413414091E-4</v>
      </c>
    </row>
    <row r="141" spans="1:16" s="195" customFormat="1" ht="22.5" x14ac:dyDescent="0.25">
      <c r="A141" s="312" t="s">
        <v>199</v>
      </c>
      <c r="B141" s="313" t="s">
        <v>1084</v>
      </c>
      <c r="C141" s="314" t="s">
        <v>1295</v>
      </c>
      <c r="D141" s="314" t="s">
        <v>1296</v>
      </c>
      <c r="E141" s="315" t="s">
        <v>759</v>
      </c>
      <c r="F141" s="316" t="s">
        <v>111</v>
      </c>
      <c r="G141" s="326">
        <v>3.7149000000000001</v>
      </c>
      <c r="H141" s="61">
        <f t="shared" si="54"/>
        <v>5725.32</v>
      </c>
      <c r="I141" s="450">
        <v>21268.98</v>
      </c>
      <c r="J141" s="439">
        <f t="shared" si="55"/>
        <v>6385.18</v>
      </c>
      <c r="K141" s="60">
        <f t="shared" si="56"/>
        <v>23720.31</v>
      </c>
      <c r="L141" s="60"/>
      <c r="M141" s="303">
        <f t="shared" si="26"/>
        <v>23720.296304217602</v>
      </c>
      <c r="N141" s="303">
        <f t="shared" si="27"/>
        <v>-1.3695782399736345E-2</v>
      </c>
      <c r="O141" s="372">
        <f t="shared" si="28"/>
        <v>23720.305182</v>
      </c>
      <c r="P141" s="373">
        <f t="shared" si="29"/>
        <v>-4.8180000012507662E-3</v>
      </c>
    </row>
    <row r="142" spans="1:16" s="195" customFormat="1" ht="22.5" x14ac:dyDescent="0.25">
      <c r="A142" s="312" t="s">
        <v>202</v>
      </c>
      <c r="B142" s="313" t="s">
        <v>1084</v>
      </c>
      <c r="C142" s="314" t="s">
        <v>1297</v>
      </c>
      <c r="D142" s="314" t="s">
        <v>1122</v>
      </c>
      <c r="E142" s="315" t="s">
        <v>127</v>
      </c>
      <c r="F142" s="316" t="s">
        <v>122</v>
      </c>
      <c r="G142" s="318">
        <v>0.158</v>
      </c>
      <c r="H142" s="61">
        <f t="shared" si="54"/>
        <v>47193.1</v>
      </c>
      <c r="I142" s="450">
        <v>7456.51</v>
      </c>
      <c r="J142" s="439">
        <f t="shared" si="55"/>
        <v>52632.25</v>
      </c>
      <c r="K142" s="60">
        <f t="shared" si="56"/>
        <v>8315.9</v>
      </c>
      <c r="L142" s="60"/>
      <c r="M142" s="303">
        <f t="shared" si="26"/>
        <v>8315.8960418112019</v>
      </c>
      <c r="N142" s="303">
        <f t="shared" si="27"/>
        <v>-3.9581887976964936E-3</v>
      </c>
      <c r="O142" s="372">
        <f t="shared" si="28"/>
        <v>8315.8955000000005</v>
      </c>
      <c r="P142" s="373">
        <f t="shared" si="29"/>
        <v>-4.4999999990977813E-3</v>
      </c>
    </row>
    <row r="143" spans="1:16" s="195" customFormat="1" ht="22.5" x14ac:dyDescent="0.25">
      <c r="A143" s="312" t="s">
        <v>204</v>
      </c>
      <c r="B143" s="313" t="s">
        <v>1084</v>
      </c>
      <c r="C143" s="314" t="s">
        <v>1298</v>
      </c>
      <c r="D143" s="314" t="s">
        <v>1178</v>
      </c>
      <c r="E143" s="315" t="s">
        <v>1179</v>
      </c>
      <c r="F143" s="316" t="s">
        <v>122</v>
      </c>
      <c r="G143" s="326">
        <v>0.2261</v>
      </c>
      <c r="H143" s="61">
        <f t="shared" si="54"/>
        <v>45567.360000000001</v>
      </c>
      <c r="I143" s="450">
        <v>10302.780000000001</v>
      </c>
      <c r="J143" s="439">
        <f t="shared" si="55"/>
        <v>50819.14</v>
      </c>
      <c r="K143" s="60">
        <f t="shared" si="56"/>
        <v>11490.21</v>
      </c>
      <c r="L143" s="60"/>
      <c r="M143" s="303">
        <f t="shared" ref="M143:M206" si="57">I143*O$13*P$13*O$10</f>
        <v>11490.207539673602</v>
      </c>
      <c r="N143" s="303">
        <f t="shared" ref="N143:N206" si="58">M143-K143</f>
        <v>-2.4603263973403955E-3</v>
      </c>
      <c r="O143" s="372">
        <f t="shared" si="28"/>
        <v>11490.207554000001</v>
      </c>
      <c r="P143" s="373">
        <f t="shared" si="29"/>
        <v>-2.4459999985992908E-3</v>
      </c>
    </row>
    <row r="144" spans="1:16" s="195" customFormat="1" ht="15" x14ac:dyDescent="0.25">
      <c r="A144" s="306" t="s">
        <v>1299</v>
      </c>
      <c r="B144" s="502"/>
      <c r="C144" s="502"/>
      <c r="D144" s="502"/>
      <c r="E144" s="307" t="s">
        <v>1300</v>
      </c>
      <c r="F144" s="308"/>
      <c r="G144" s="309"/>
      <c r="H144" s="334"/>
      <c r="I144" s="334">
        <f>SUM(I146:I154)</f>
        <v>472594.06000000006</v>
      </c>
      <c r="J144" s="449"/>
      <c r="K144" s="310">
        <f>SUM(K146:K154)</f>
        <v>527061.9800000001</v>
      </c>
      <c r="L144" s="310"/>
      <c r="M144" s="303">
        <f t="shared" si="57"/>
        <v>527061.99990846729</v>
      </c>
      <c r="N144" s="303">
        <f t="shared" si="58"/>
        <v>1.9908467191271484E-2</v>
      </c>
      <c r="O144" s="372">
        <f t="shared" si="28"/>
        <v>0</v>
      </c>
      <c r="P144" s="373"/>
    </row>
    <row r="145" spans="1:16" s="195" customFormat="1" ht="15" customHeight="1" x14ac:dyDescent="0.25">
      <c r="A145" s="323"/>
      <c r="B145" s="512" t="s">
        <v>1138</v>
      </c>
      <c r="C145" s="513"/>
      <c r="D145" s="513"/>
      <c r="E145" s="514"/>
      <c r="F145" s="324"/>
      <c r="G145" s="324"/>
      <c r="H145" s="324"/>
      <c r="I145" s="324"/>
      <c r="J145" s="449"/>
      <c r="K145" s="311"/>
      <c r="L145" s="311"/>
      <c r="M145" s="303">
        <f t="shared" si="57"/>
        <v>0</v>
      </c>
      <c r="N145" s="303">
        <f t="shared" si="58"/>
        <v>0</v>
      </c>
      <c r="O145" s="372">
        <f t="shared" si="28"/>
        <v>0</v>
      </c>
      <c r="P145" s="373">
        <f t="shared" si="29"/>
        <v>0</v>
      </c>
    </row>
    <row r="146" spans="1:16" s="195" customFormat="1" ht="22.5" x14ac:dyDescent="0.25">
      <c r="A146" s="312" t="s">
        <v>214</v>
      </c>
      <c r="B146" s="313" t="s">
        <v>1084</v>
      </c>
      <c r="C146" s="314" t="s">
        <v>1301</v>
      </c>
      <c r="D146" s="314" t="s">
        <v>1141</v>
      </c>
      <c r="E146" s="315" t="s">
        <v>1142</v>
      </c>
      <c r="F146" s="316" t="s">
        <v>116</v>
      </c>
      <c r="G146" s="326">
        <v>5.21E-2</v>
      </c>
      <c r="H146" s="61">
        <f t="shared" ref="H146:H149" si="59">ROUND(I146/G146,2)</f>
        <v>1891955.28</v>
      </c>
      <c r="I146" s="450">
        <v>98570.87</v>
      </c>
      <c r="J146" s="439">
        <f t="shared" ref="J146:J149" si="60">ROUND(H146*O$13*P$13*O$10,2)</f>
        <v>2110009.0299999998</v>
      </c>
      <c r="K146" s="60">
        <f t="shared" ref="K146:K149" si="61">ROUND(J146*G146,2)</f>
        <v>109931.47</v>
      </c>
      <c r="L146" s="60"/>
      <c r="M146" s="303">
        <f t="shared" si="57"/>
        <v>109931.47030861441</v>
      </c>
      <c r="N146" s="303">
        <f t="shared" si="58"/>
        <v>3.0861441337037832E-4</v>
      </c>
      <c r="O146" s="372">
        <f t="shared" ref="O146:O209" si="62">J146*G146</f>
        <v>109931.47046299999</v>
      </c>
      <c r="P146" s="373">
        <f t="shared" ref="P146:P209" si="63">O146-K146</f>
        <v>4.6299998939502984E-4</v>
      </c>
    </row>
    <row r="147" spans="1:16" s="195" customFormat="1" ht="22.5" x14ac:dyDescent="0.25">
      <c r="A147" s="312" t="s">
        <v>218</v>
      </c>
      <c r="B147" s="313" t="s">
        <v>1084</v>
      </c>
      <c r="C147" s="314" t="s">
        <v>1302</v>
      </c>
      <c r="D147" s="314" t="s">
        <v>1119</v>
      </c>
      <c r="E147" s="315" t="s">
        <v>1120</v>
      </c>
      <c r="F147" s="316" t="s">
        <v>111</v>
      </c>
      <c r="G147" s="325">
        <v>5.28</v>
      </c>
      <c r="H147" s="61">
        <f t="shared" si="59"/>
        <v>6776.88</v>
      </c>
      <c r="I147" s="450">
        <v>35781.949999999997</v>
      </c>
      <c r="J147" s="439">
        <f t="shared" si="60"/>
        <v>7557.94</v>
      </c>
      <c r="K147" s="60">
        <f t="shared" si="61"/>
        <v>39905.919999999998</v>
      </c>
      <c r="L147" s="60"/>
      <c r="M147" s="303">
        <f t="shared" si="57"/>
        <v>39905.931377183995</v>
      </c>
      <c r="N147" s="303">
        <f t="shared" si="58"/>
        <v>1.1377183996955864E-2</v>
      </c>
      <c r="O147" s="372">
        <f t="shared" si="62"/>
        <v>39905.923199999997</v>
      </c>
      <c r="P147" s="373">
        <f t="shared" si="63"/>
        <v>3.1999999991967343E-3</v>
      </c>
    </row>
    <row r="148" spans="1:16" s="195" customFormat="1" ht="22.5" x14ac:dyDescent="0.25">
      <c r="A148" s="312" t="s">
        <v>219</v>
      </c>
      <c r="B148" s="313" t="s">
        <v>1084</v>
      </c>
      <c r="C148" s="314" t="s">
        <v>1303</v>
      </c>
      <c r="D148" s="314" t="s">
        <v>1122</v>
      </c>
      <c r="E148" s="315" t="s">
        <v>127</v>
      </c>
      <c r="F148" s="316" t="s">
        <v>122</v>
      </c>
      <c r="G148" s="317">
        <v>1.1178600000000001</v>
      </c>
      <c r="H148" s="61">
        <f t="shared" si="59"/>
        <v>47193.38</v>
      </c>
      <c r="I148" s="450">
        <v>52755.59</v>
      </c>
      <c r="J148" s="439">
        <f t="shared" si="60"/>
        <v>52632.56</v>
      </c>
      <c r="K148" s="60">
        <f t="shared" si="61"/>
        <v>58835.83</v>
      </c>
      <c r="L148" s="60"/>
      <c r="M148" s="303">
        <f t="shared" si="57"/>
        <v>58835.836344940799</v>
      </c>
      <c r="N148" s="303">
        <f t="shared" si="58"/>
        <v>6.3449407971347682E-3</v>
      </c>
      <c r="O148" s="372">
        <f t="shared" si="62"/>
        <v>58835.833521599998</v>
      </c>
      <c r="P148" s="373">
        <f t="shared" si="63"/>
        <v>3.5215999960200861E-3</v>
      </c>
    </row>
    <row r="149" spans="1:16" s="195" customFormat="1" ht="22.5" x14ac:dyDescent="0.25">
      <c r="A149" s="312" t="s">
        <v>220</v>
      </c>
      <c r="B149" s="313" t="s">
        <v>1084</v>
      </c>
      <c r="C149" s="314" t="s">
        <v>1304</v>
      </c>
      <c r="D149" s="314" t="s">
        <v>1128</v>
      </c>
      <c r="E149" s="315" t="s">
        <v>1129</v>
      </c>
      <c r="F149" s="316" t="s">
        <v>122</v>
      </c>
      <c r="G149" s="317">
        <v>0.37734000000000001</v>
      </c>
      <c r="H149" s="61">
        <f t="shared" si="59"/>
        <v>43773.41</v>
      </c>
      <c r="I149" s="450">
        <v>16517.46</v>
      </c>
      <c r="J149" s="439">
        <f t="shared" si="60"/>
        <v>48818.43</v>
      </c>
      <c r="K149" s="60">
        <f t="shared" si="61"/>
        <v>18421.150000000001</v>
      </c>
      <c r="L149" s="60"/>
      <c r="M149" s="303">
        <f t="shared" si="57"/>
        <v>18421.148799475199</v>
      </c>
      <c r="N149" s="303">
        <f t="shared" si="58"/>
        <v>-1.2005248026980553E-3</v>
      </c>
      <c r="O149" s="372">
        <f t="shared" si="62"/>
        <v>18421.146376200002</v>
      </c>
      <c r="P149" s="373">
        <f t="shared" si="63"/>
        <v>-3.6237999993318226E-3</v>
      </c>
    </row>
    <row r="150" spans="1:16" s="195" customFormat="1" ht="15" customHeight="1" x14ac:dyDescent="0.25">
      <c r="A150" s="323"/>
      <c r="B150" s="512" t="s">
        <v>1198</v>
      </c>
      <c r="C150" s="513"/>
      <c r="D150" s="513"/>
      <c r="E150" s="514"/>
      <c r="F150" s="324"/>
      <c r="G150" s="324"/>
      <c r="H150" s="324"/>
      <c r="I150" s="324"/>
      <c r="J150" s="449"/>
      <c r="K150" s="311"/>
      <c r="L150" s="311"/>
      <c r="M150" s="303">
        <f t="shared" si="57"/>
        <v>0</v>
      </c>
      <c r="N150" s="303">
        <f t="shared" si="58"/>
        <v>0</v>
      </c>
      <c r="O150" s="372">
        <f t="shared" si="62"/>
        <v>0</v>
      </c>
      <c r="P150" s="373">
        <f t="shared" si="63"/>
        <v>0</v>
      </c>
    </row>
    <row r="151" spans="1:16" s="195" customFormat="1" ht="22.5" x14ac:dyDescent="0.25">
      <c r="A151" s="312" t="s">
        <v>223</v>
      </c>
      <c r="B151" s="313" t="s">
        <v>1084</v>
      </c>
      <c r="C151" s="314" t="s">
        <v>1305</v>
      </c>
      <c r="D151" s="314" t="s">
        <v>1201</v>
      </c>
      <c r="E151" s="315" t="s">
        <v>1202</v>
      </c>
      <c r="F151" s="316" t="s">
        <v>116</v>
      </c>
      <c r="G151" s="318">
        <v>8.2000000000000003E-2</v>
      </c>
      <c r="H151" s="61">
        <f t="shared" ref="H151:H154" si="64">ROUND(I151/G151,2)</f>
        <v>2108062.6800000002</v>
      </c>
      <c r="I151" s="450">
        <v>172861.14</v>
      </c>
      <c r="J151" s="439">
        <f t="shared" ref="J151:J154" si="65">ROUND(H151*O$13*P$13*O$10,2)</f>
        <v>2351023.48</v>
      </c>
      <c r="K151" s="60">
        <f t="shared" ref="K151:K154" si="66">ROUND(J151*G151,2)</f>
        <v>192783.93</v>
      </c>
      <c r="L151" s="60"/>
      <c r="M151" s="303">
        <f t="shared" si="57"/>
        <v>192783.92571175683</v>
      </c>
      <c r="N151" s="303">
        <f t="shared" si="58"/>
        <v>-4.2882431589532644E-3</v>
      </c>
      <c r="O151" s="372">
        <f t="shared" si="62"/>
        <v>192783.92535999999</v>
      </c>
      <c r="P151" s="373">
        <f t="shared" si="63"/>
        <v>-4.6399999991990626E-3</v>
      </c>
    </row>
    <row r="152" spans="1:16" s="195" customFormat="1" ht="22.5" x14ac:dyDescent="0.25">
      <c r="A152" s="312" t="s">
        <v>224</v>
      </c>
      <c r="B152" s="313" t="s">
        <v>1084</v>
      </c>
      <c r="C152" s="314" t="s">
        <v>1306</v>
      </c>
      <c r="D152" s="314" t="s">
        <v>1119</v>
      </c>
      <c r="E152" s="315" t="s">
        <v>1120</v>
      </c>
      <c r="F152" s="316" t="s">
        <v>111</v>
      </c>
      <c r="G152" s="318">
        <v>8.3230000000000004</v>
      </c>
      <c r="H152" s="61">
        <f t="shared" si="64"/>
        <v>6776.89</v>
      </c>
      <c r="I152" s="450">
        <v>56404.08</v>
      </c>
      <c r="J152" s="439">
        <f t="shared" si="65"/>
        <v>7557.95</v>
      </c>
      <c r="K152" s="60">
        <f t="shared" si="66"/>
        <v>62904.82</v>
      </c>
      <c r="L152" s="60"/>
      <c r="M152" s="303">
        <f t="shared" si="57"/>
        <v>62904.826200729607</v>
      </c>
      <c r="N152" s="303">
        <f t="shared" si="58"/>
        <v>6.2007296073716134E-3</v>
      </c>
      <c r="O152" s="372">
        <f t="shared" si="62"/>
        <v>62904.817849999999</v>
      </c>
      <c r="P152" s="373">
        <f t="shared" si="63"/>
        <v>-2.1500000002561137E-3</v>
      </c>
    </row>
    <row r="153" spans="1:16" s="195" customFormat="1" ht="22.5" x14ac:dyDescent="0.25">
      <c r="A153" s="312" t="s">
        <v>225</v>
      </c>
      <c r="B153" s="313" t="s">
        <v>1084</v>
      </c>
      <c r="C153" s="314" t="s">
        <v>1307</v>
      </c>
      <c r="D153" s="314" t="s">
        <v>1122</v>
      </c>
      <c r="E153" s="315" t="s">
        <v>127</v>
      </c>
      <c r="F153" s="316" t="s">
        <v>122</v>
      </c>
      <c r="G153" s="317">
        <v>0.35515999999999998</v>
      </c>
      <c r="H153" s="61">
        <f t="shared" si="64"/>
        <v>47193.41</v>
      </c>
      <c r="I153" s="450">
        <v>16761.21</v>
      </c>
      <c r="J153" s="439">
        <f t="shared" si="65"/>
        <v>52632.6</v>
      </c>
      <c r="K153" s="60">
        <f t="shared" si="66"/>
        <v>18692.990000000002</v>
      </c>
      <c r="L153" s="60"/>
      <c r="M153" s="303">
        <f t="shared" si="57"/>
        <v>18692.9917474752</v>
      </c>
      <c r="N153" s="303">
        <f t="shared" si="58"/>
        <v>1.7474751984991599E-3</v>
      </c>
      <c r="O153" s="372">
        <f t="shared" si="62"/>
        <v>18692.994215999999</v>
      </c>
      <c r="P153" s="373">
        <f t="shared" si="63"/>
        <v>4.2159999975410756E-3</v>
      </c>
    </row>
    <row r="154" spans="1:16" s="195" customFormat="1" ht="22.5" x14ac:dyDescent="0.25">
      <c r="A154" s="312" t="s">
        <v>226</v>
      </c>
      <c r="B154" s="313" t="s">
        <v>1084</v>
      </c>
      <c r="C154" s="314" t="s">
        <v>1308</v>
      </c>
      <c r="D154" s="314" t="s">
        <v>1178</v>
      </c>
      <c r="E154" s="315" t="s">
        <v>1179</v>
      </c>
      <c r="F154" s="316" t="s">
        <v>122</v>
      </c>
      <c r="G154" s="317">
        <v>0.50346999999999997</v>
      </c>
      <c r="H154" s="61">
        <f t="shared" si="64"/>
        <v>45567.28</v>
      </c>
      <c r="I154" s="450">
        <v>22941.759999999998</v>
      </c>
      <c r="J154" s="439">
        <f t="shared" si="65"/>
        <v>50819.05</v>
      </c>
      <c r="K154" s="60">
        <f t="shared" si="66"/>
        <v>25585.87</v>
      </c>
      <c r="L154" s="60"/>
      <c r="M154" s="303">
        <f t="shared" si="57"/>
        <v>25585.8694182912</v>
      </c>
      <c r="N154" s="303">
        <f t="shared" si="58"/>
        <v>-5.8170879856334068E-4</v>
      </c>
      <c r="O154" s="372">
        <f t="shared" si="62"/>
        <v>25585.867103500001</v>
      </c>
      <c r="P154" s="373">
        <f t="shared" si="63"/>
        <v>-2.896499998314539E-3</v>
      </c>
    </row>
    <row r="155" spans="1:16" s="195" customFormat="1" ht="15" x14ac:dyDescent="0.25">
      <c r="A155" s="306" t="s">
        <v>1309</v>
      </c>
      <c r="B155" s="502"/>
      <c r="C155" s="502"/>
      <c r="D155" s="502"/>
      <c r="E155" s="307" t="s">
        <v>1310</v>
      </c>
      <c r="F155" s="308"/>
      <c r="G155" s="309"/>
      <c r="H155" s="334"/>
      <c r="I155" s="334">
        <f>SUM(I156:I184)</f>
        <v>9656797.2100000028</v>
      </c>
      <c r="J155" s="449"/>
      <c r="K155" s="310">
        <f>SUM(K156:K184)</f>
        <v>10769774.930000002</v>
      </c>
      <c r="L155" s="310"/>
      <c r="M155" s="303">
        <f t="shared" si="57"/>
        <v>10769773.217659799</v>
      </c>
      <c r="N155" s="303">
        <f t="shared" si="58"/>
        <v>-1.7123402021825314</v>
      </c>
      <c r="O155" s="372">
        <f t="shared" si="62"/>
        <v>0</v>
      </c>
      <c r="P155" s="373"/>
    </row>
    <row r="156" spans="1:16" s="195" customFormat="1" ht="22.5" x14ac:dyDescent="0.25">
      <c r="A156" s="312" t="s">
        <v>1311</v>
      </c>
      <c r="B156" s="313" t="s">
        <v>1084</v>
      </c>
      <c r="C156" s="314" t="s">
        <v>1312</v>
      </c>
      <c r="D156" s="314" t="s">
        <v>134</v>
      </c>
      <c r="E156" s="315" t="s">
        <v>1313</v>
      </c>
      <c r="F156" s="316" t="s">
        <v>111</v>
      </c>
      <c r="G156" s="325">
        <v>400.86</v>
      </c>
      <c r="H156" s="61">
        <f t="shared" ref="H156:H184" si="67">ROUND(I156/G156,2)</f>
        <v>4197.6400000000003</v>
      </c>
      <c r="I156" s="450">
        <v>1682666.52</v>
      </c>
      <c r="J156" s="439">
        <f t="shared" ref="J156:J184" si="68">ROUND(H156*O$13*P$13*O$10,2)</f>
        <v>4681.43</v>
      </c>
      <c r="K156" s="60">
        <f t="shared" ref="K156:K184" si="69">ROUND(J156*G156,2)</f>
        <v>1876598.03</v>
      </c>
      <c r="L156" s="60"/>
      <c r="M156" s="303">
        <f t="shared" si="57"/>
        <v>1876599.0863495425</v>
      </c>
      <c r="N156" s="303">
        <f t="shared" si="58"/>
        <v>1.0563495424576104</v>
      </c>
      <c r="O156" s="372">
        <f t="shared" si="62"/>
        <v>1876598.0298000001</v>
      </c>
      <c r="P156" s="373">
        <f t="shared" si="63"/>
        <v>-1.9999989308416843E-4</v>
      </c>
    </row>
    <row r="157" spans="1:16" s="195" customFormat="1" ht="22.5" x14ac:dyDescent="0.25">
      <c r="A157" s="312" t="s">
        <v>1314</v>
      </c>
      <c r="B157" s="313" t="s">
        <v>1084</v>
      </c>
      <c r="C157" s="314" t="s">
        <v>1315</v>
      </c>
      <c r="D157" s="314" t="s">
        <v>1316</v>
      </c>
      <c r="E157" s="315" t="s">
        <v>136</v>
      </c>
      <c r="F157" s="316" t="s">
        <v>111</v>
      </c>
      <c r="G157" s="326">
        <v>404.86860000000001</v>
      </c>
      <c r="H157" s="61">
        <f t="shared" si="67"/>
        <v>8842.34</v>
      </c>
      <c r="I157" s="450">
        <v>3579983.82</v>
      </c>
      <c r="J157" s="439">
        <f t="shared" si="68"/>
        <v>9861.4500000000007</v>
      </c>
      <c r="K157" s="60">
        <f t="shared" si="69"/>
        <v>3992591.46</v>
      </c>
      <c r="L157" s="60"/>
      <c r="M157" s="303">
        <f t="shared" si="57"/>
        <v>3992588.1248045187</v>
      </c>
      <c r="N157" s="303">
        <f t="shared" si="58"/>
        <v>-3.3351954813115299</v>
      </c>
      <c r="O157" s="372">
        <f t="shared" si="62"/>
        <v>3992591.4554700004</v>
      </c>
      <c r="P157" s="373">
        <f t="shared" si="63"/>
        <v>-4.5299995690584183E-3</v>
      </c>
    </row>
    <row r="158" spans="1:16" s="195" customFormat="1" ht="22.5" x14ac:dyDescent="0.25">
      <c r="A158" s="312" t="s">
        <v>1317</v>
      </c>
      <c r="B158" s="313" t="s">
        <v>1084</v>
      </c>
      <c r="C158" s="314" t="s">
        <v>1318</v>
      </c>
      <c r="D158" s="314" t="s">
        <v>1319</v>
      </c>
      <c r="E158" s="315" t="s">
        <v>1320</v>
      </c>
      <c r="F158" s="316" t="s">
        <v>122</v>
      </c>
      <c r="G158" s="317">
        <v>8.2176299999999998</v>
      </c>
      <c r="H158" s="61">
        <f t="shared" si="67"/>
        <v>21563.58</v>
      </c>
      <c r="I158" s="450">
        <v>177201.5</v>
      </c>
      <c r="J158" s="439">
        <f t="shared" si="68"/>
        <v>24048.85</v>
      </c>
      <c r="K158" s="60">
        <f t="shared" si="69"/>
        <v>197624.55</v>
      </c>
      <c r="L158" s="60"/>
      <c r="M158" s="303">
        <f t="shared" si="57"/>
        <v>197624.52574368002</v>
      </c>
      <c r="N158" s="303">
        <f t="shared" si="58"/>
        <v>-2.4256319971755147E-2</v>
      </c>
      <c r="O158" s="372">
        <f t="shared" si="62"/>
        <v>197624.55122549998</v>
      </c>
      <c r="P158" s="373">
        <f t="shared" si="63"/>
        <v>1.2254999892320484E-3</v>
      </c>
    </row>
    <row r="159" spans="1:16" s="195" customFormat="1" ht="22.5" x14ac:dyDescent="0.25">
      <c r="A159" s="312" t="s">
        <v>1321</v>
      </c>
      <c r="B159" s="313" t="s">
        <v>1084</v>
      </c>
      <c r="C159" s="314" t="s">
        <v>1322</v>
      </c>
      <c r="D159" s="314" t="s">
        <v>1323</v>
      </c>
      <c r="E159" s="315" t="s">
        <v>1324</v>
      </c>
      <c r="F159" s="316" t="s">
        <v>125</v>
      </c>
      <c r="G159" s="326">
        <v>2.2770999999999999</v>
      </c>
      <c r="H159" s="61">
        <f t="shared" si="67"/>
        <v>203953.81</v>
      </c>
      <c r="I159" s="450">
        <v>464423.21</v>
      </c>
      <c r="J159" s="439">
        <f t="shared" si="68"/>
        <v>227460.12</v>
      </c>
      <c r="K159" s="60">
        <f t="shared" si="69"/>
        <v>517949.44</v>
      </c>
      <c r="L159" s="60"/>
      <c r="M159" s="303">
        <f t="shared" si="57"/>
        <v>517949.43395291525</v>
      </c>
      <c r="N159" s="303">
        <f t="shared" si="58"/>
        <v>-6.0470847529359162E-3</v>
      </c>
      <c r="O159" s="372">
        <f t="shared" si="62"/>
        <v>517949.43925199995</v>
      </c>
      <c r="P159" s="373">
        <f t="shared" si="63"/>
        <v>-7.480000494979322E-4</v>
      </c>
    </row>
    <row r="160" spans="1:16" s="195" customFormat="1" ht="22.5" x14ac:dyDescent="0.25">
      <c r="A160" s="312" t="s">
        <v>1325</v>
      </c>
      <c r="B160" s="313" t="s">
        <v>1084</v>
      </c>
      <c r="C160" s="314" t="s">
        <v>1326</v>
      </c>
      <c r="D160" s="314" t="s">
        <v>1327</v>
      </c>
      <c r="E160" s="315" t="s">
        <v>1328</v>
      </c>
      <c r="F160" s="316" t="s">
        <v>328</v>
      </c>
      <c r="G160" s="328">
        <v>11.476584000000001</v>
      </c>
      <c r="H160" s="61">
        <f t="shared" si="67"/>
        <v>17729.16</v>
      </c>
      <c r="I160" s="450">
        <v>203470.15</v>
      </c>
      <c r="J160" s="439">
        <f t="shared" si="68"/>
        <v>19772.5</v>
      </c>
      <c r="K160" s="60">
        <f t="shared" si="69"/>
        <v>226920.76</v>
      </c>
      <c r="L160" s="60"/>
      <c r="M160" s="303">
        <f t="shared" si="57"/>
        <v>226920.71961436799</v>
      </c>
      <c r="N160" s="303">
        <f t="shared" si="58"/>
        <v>-4.0385632019024342E-2</v>
      </c>
      <c r="O160" s="372">
        <f t="shared" si="62"/>
        <v>226920.75714</v>
      </c>
      <c r="P160" s="373">
        <f t="shared" si="63"/>
        <v>-2.8600000077858567E-3</v>
      </c>
    </row>
    <row r="161" spans="1:16" s="195" customFormat="1" ht="22.5" x14ac:dyDescent="0.25">
      <c r="A161" s="312" t="s">
        <v>1329</v>
      </c>
      <c r="B161" s="313" t="s">
        <v>1084</v>
      </c>
      <c r="C161" s="314" t="s">
        <v>1330</v>
      </c>
      <c r="D161" s="314" t="s">
        <v>1331</v>
      </c>
      <c r="E161" s="315" t="s">
        <v>1179</v>
      </c>
      <c r="F161" s="316" t="s">
        <v>122</v>
      </c>
      <c r="G161" s="330">
        <v>7.8300000000000006E-5</v>
      </c>
      <c r="H161" s="61">
        <f t="shared" si="67"/>
        <v>45593.87</v>
      </c>
      <c r="I161" s="450">
        <v>3.57</v>
      </c>
      <c r="J161" s="439">
        <f t="shared" si="68"/>
        <v>50848.71</v>
      </c>
      <c r="K161" s="60">
        <f t="shared" si="69"/>
        <v>3.98</v>
      </c>
      <c r="L161" s="60"/>
      <c r="M161" s="303">
        <f t="shared" si="57"/>
        <v>3.9814536383999997</v>
      </c>
      <c r="N161" s="303">
        <f t="shared" si="58"/>
        <v>1.4536383999996794E-3</v>
      </c>
      <c r="O161" s="372">
        <f t="shared" si="62"/>
        <v>3.9814539930000001</v>
      </c>
      <c r="P161" s="373">
        <f t="shared" si="63"/>
        <v>1.4539930000001533E-3</v>
      </c>
    </row>
    <row r="162" spans="1:16" s="195" customFormat="1" ht="22.5" x14ac:dyDescent="0.25">
      <c r="A162" s="312" t="s">
        <v>1332</v>
      </c>
      <c r="B162" s="313" t="s">
        <v>1084</v>
      </c>
      <c r="C162" s="314" t="s">
        <v>1333</v>
      </c>
      <c r="D162" s="314" t="s">
        <v>1334</v>
      </c>
      <c r="E162" s="315" t="s">
        <v>1335</v>
      </c>
      <c r="F162" s="316" t="s">
        <v>125</v>
      </c>
      <c r="G162" s="326">
        <v>0.92210000000000003</v>
      </c>
      <c r="H162" s="61">
        <f t="shared" si="67"/>
        <v>90224.49</v>
      </c>
      <c r="I162" s="450">
        <v>83196</v>
      </c>
      <c r="J162" s="439">
        <f t="shared" si="68"/>
        <v>100623.14</v>
      </c>
      <c r="K162" s="60">
        <f t="shared" si="69"/>
        <v>92784.6</v>
      </c>
      <c r="L162" s="60"/>
      <c r="M162" s="303">
        <f t="shared" si="57"/>
        <v>92784.598571520008</v>
      </c>
      <c r="N162" s="303">
        <f t="shared" si="58"/>
        <v>-1.4284799981396645E-3</v>
      </c>
      <c r="O162" s="372">
        <f t="shared" si="62"/>
        <v>92784.597393999997</v>
      </c>
      <c r="P162" s="373">
        <f t="shared" si="63"/>
        <v>-2.6060000091092661E-3</v>
      </c>
    </row>
    <row r="163" spans="1:16" s="195" customFormat="1" ht="22.5" x14ac:dyDescent="0.25">
      <c r="A163" s="312" t="s">
        <v>1336</v>
      </c>
      <c r="B163" s="313" t="s">
        <v>1084</v>
      </c>
      <c r="C163" s="314" t="s">
        <v>1337</v>
      </c>
      <c r="D163" s="314" t="s">
        <v>1316</v>
      </c>
      <c r="E163" s="315" t="s">
        <v>136</v>
      </c>
      <c r="F163" s="316" t="s">
        <v>111</v>
      </c>
      <c r="G163" s="317">
        <v>18.62642</v>
      </c>
      <c r="H163" s="61">
        <f t="shared" si="67"/>
        <v>8842.34</v>
      </c>
      <c r="I163" s="450">
        <v>164701.07999999999</v>
      </c>
      <c r="J163" s="439">
        <f t="shared" si="68"/>
        <v>9861.4500000000007</v>
      </c>
      <c r="K163" s="60">
        <f t="shared" si="69"/>
        <v>183683.51</v>
      </c>
      <c r="L163" s="60"/>
      <c r="M163" s="303">
        <f t="shared" si="57"/>
        <v>183683.39333736958</v>
      </c>
      <c r="N163" s="303">
        <f t="shared" si="58"/>
        <v>-0.11666263043298386</v>
      </c>
      <c r="O163" s="372">
        <f t="shared" si="62"/>
        <v>183683.509509</v>
      </c>
      <c r="P163" s="373">
        <f t="shared" si="63"/>
        <v>-4.9100001342594624E-4</v>
      </c>
    </row>
    <row r="164" spans="1:16" s="195" customFormat="1" ht="22.5" x14ac:dyDescent="0.25">
      <c r="A164" s="312" t="s">
        <v>1338</v>
      </c>
      <c r="B164" s="313" t="s">
        <v>1084</v>
      </c>
      <c r="C164" s="314" t="s">
        <v>1339</v>
      </c>
      <c r="D164" s="314" t="s">
        <v>1319</v>
      </c>
      <c r="E164" s="315" t="s">
        <v>1320</v>
      </c>
      <c r="F164" s="316" t="s">
        <v>122</v>
      </c>
      <c r="G164" s="328">
        <v>0.37804300000000002</v>
      </c>
      <c r="H164" s="61">
        <f t="shared" si="67"/>
        <v>21563.5</v>
      </c>
      <c r="I164" s="450">
        <v>8151.93</v>
      </c>
      <c r="J164" s="439">
        <f t="shared" si="68"/>
        <v>24048.76</v>
      </c>
      <c r="K164" s="60">
        <f t="shared" si="69"/>
        <v>9091.4699999999993</v>
      </c>
      <c r="L164" s="60"/>
      <c r="M164" s="303">
        <f t="shared" si="57"/>
        <v>9091.465366521601</v>
      </c>
      <c r="N164" s="303">
        <f t="shared" si="58"/>
        <v>-4.6334783983184025E-3</v>
      </c>
      <c r="O164" s="372">
        <f t="shared" si="62"/>
        <v>9091.4653766800002</v>
      </c>
      <c r="P164" s="373">
        <f t="shared" si="63"/>
        <v>-4.6233199991547735E-3</v>
      </c>
    </row>
    <row r="165" spans="1:16" s="195" customFormat="1" ht="22.5" x14ac:dyDescent="0.25">
      <c r="A165" s="312" t="s">
        <v>1340</v>
      </c>
      <c r="B165" s="313" t="s">
        <v>1084</v>
      </c>
      <c r="C165" s="314" t="s">
        <v>1341</v>
      </c>
      <c r="D165" s="314" t="s">
        <v>1342</v>
      </c>
      <c r="E165" s="315" t="s">
        <v>1343</v>
      </c>
      <c r="F165" s="316" t="s">
        <v>122</v>
      </c>
      <c r="G165" s="318">
        <v>0.23100000000000001</v>
      </c>
      <c r="H165" s="61">
        <f t="shared" si="67"/>
        <v>62917.01</v>
      </c>
      <c r="I165" s="450">
        <v>14533.83</v>
      </c>
      <c r="J165" s="439">
        <f t="shared" si="68"/>
        <v>70168.39</v>
      </c>
      <c r="K165" s="60">
        <f t="shared" si="69"/>
        <v>16208.9</v>
      </c>
      <c r="L165" s="60"/>
      <c r="M165" s="303">
        <f t="shared" si="57"/>
        <v>16208.899253049602</v>
      </c>
      <c r="N165" s="303">
        <f t="shared" si="58"/>
        <v>-7.4695039802463725E-4</v>
      </c>
      <c r="O165" s="372">
        <f t="shared" si="62"/>
        <v>16208.898090000001</v>
      </c>
      <c r="P165" s="373">
        <f t="shared" si="63"/>
        <v>-1.9099999990430661E-3</v>
      </c>
    </row>
    <row r="166" spans="1:16" s="195" customFormat="1" ht="22.5" x14ac:dyDescent="0.25">
      <c r="A166" s="312" t="s">
        <v>1344</v>
      </c>
      <c r="B166" s="313" t="s">
        <v>1084</v>
      </c>
      <c r="C166" s="314" t="s">
        <v>1345</v>
      </c>
      <c r="D166" s="314" t="s">
        <v>1346</v>
      </c>
      <c r="E166" s="315" t="s">
        <v>1347</v>
      </c>
      <c r="F166" s="316" t="s">
        <v>122</v>
      </c>
      <c r="G166" s="318">
        <v>0.23100000000000001</v>
      </c>
      <c r="H166" s="61">
        <f t="shared" si="67"/>
        <v>50088.05</v>
      </c>
      <c r="I166" s="450">
        <v>11570.34</v>
      </c>
      <c r="J166" s="439">
        <f t="shared" si="68"/>
        <v>55860.85</v>
      </c>
      <c r="K166" s="60">
        <f t="shared" si="69"/>
        <v>12903.86</v>
      </c>
      <c r="L166" s="60"/>
      <c r="M166" s="303">
        <f t="shared" si="57"/>
        <v>12903.857784460803</v>
      </c>
      <c r="N166" s="303">
        <f t="shared" si="58"/>
        <v>-2.2155391980049899E-3</v>
      </c>
      <c r="O166" s="372">
        <f t="shared" si="62"/>
        <v>12903.85635</v>
      </c>
      <c r="P166" s="373">
        <f t="shared" si="63"/>
        <v>-3.6500000005617039E-3</v>
      </c>
    </row>
    <row r="167" spans="1:16" s="195" customFormat="1" ht="22.5" x14ac:dyDescent="0.25">
      <c r="A167" s="312" t="s">
        <v>1348</v>
      </c>
      <c r="B167" s="313" t="s">
        <v>1084</v>
      </c>
      <c r="C167" s="314" t="s">
        <v>1349</v>
      </c>
      <c r="D167" s="314" t="s">
        <v>1342</v>
      </c>
      <c r="E167" s="315" t="s">
        <v>1343</v>
      </c>
      <c r="F167" s="316" t="s">
        <v>122</v>
      </c>
      <c r="G167" s="317">
        <v>6.9071199999999999</v>
      </c>
      <c r="H167" s="61">
        <f t="shared" si="67"/>
        <v>62916.66</v>
      </c>
      <c r="I167" s="450">
        <v>434572.89</v>
      </c>
      <c r="J167" s="439">
        <f t="shared" si="68"/>
        <v>70168</v>
      </c>
      <c r="K167" s="60">
        <f t="shared" si="69"/>
        <v>484658.8</v>
      </c>
      <c r="L167" s="60"/>
      <c r="M167" s="303">
        <f t="shared" si="57"/>
        <v>484658.77143991686</v>
      </c>
      <c r="N167" s="303">
        <f t="shared" si="58"/>
        <v>-2.8560083126649261E-2</v>
      </c>
      <c r="O167" s="372">
        <f t="shared" si="62"/>
        <v>484658.79615999997</v>
      </c>
      <c r="P167" s="373">
        <f t="shared" si="63"/>
        <v>-3.8400000194087625E-3</v>
      </c>
    </row>
    <row r="168" spans="1:16" s="195" customFormat="1" ht="22.5" x14ac:dyDescent="0.25">
      <c r="A168" s="312" t="s">
        <v>1350</v>
      </c>
      <c r="B168" s="313" t="s">
        <v>1084</v>
      </c>
      <c r="C168" s="314" t="s">
        <v>1351</v>
      </c>
      <c r="D168" s="314" t="s">
        <v>1122</v>
      </c>
      <c r="E168" s="315" t="s">
        <v>127</v>
      </c>
      <c r="F168" s="316" t="s">
        <v>122</v>
      </c>
      <c r="G168" s="317">
        <v>6.9071199999999999</v>
      </c>
      <c r="H168" s="61">
        <f t="shared" si="67"/>
        <v>47193.37</v>
      </c>
      <c r="I168" s="450">
        <v>325970.24</v>
      </c>
      <c r="J168" s="439">
        <f t="shared" si="68"/>
        <v>52632.55</v>
      </c>
      <c r="K168" s="60">
        <f t="shared" si="69"/>
        <v>363539.34</v>
      </c>
      <c r="L168" s="60"/>
      <c r="M168" s="303">
        <f t="shared" si="57"/>
        <v>363539.32718714885</v>
      </c>
      <c r="N168" s="303">
        <f t="shared" si="58"/>
        <v>-1.2812851171474904E-2</v>
      </c>
      <c r="O168" s="372">
        <f t="shared" si="62"/>
        <v>363539.33875600004</v>
      </c>
      <c r="P168" s="373">
        <f t="shared" si="63"/>
        <v>-1.2439999845810235E-3</v>
      </c>
    </row>
    <row r="169" spans="1:16" s="195" customFormat="1" ht="22.5" x14ac:dyDescent="0.25">
      <c r="A169" s="312" t="s">
        <v>1352</v>
      </c>
      <c r="B169" s="313" t="s">
        <v>1084</v>
      </c>
      <c r="C169" s="314" t="s">
        <v>1353</v>
      </c>
      <c r="D169" s="314" t="s">
        <v>1354</v>
      </c>
      <c r="E169" s="315" t="s">
        <v>1355</v>
      </c>
      <c r="F169" s="316" t="s">
        <v>125</v>
      </c>
      <c r="G169" s="326">
        <v>2.0142000000000002</v>
      </c>
      <c r="H169" s="61">
        <f t="shared" si="67"/>
        <v>108885.64</v>
      </c>
      <c r="I169" s="450">
        <v>219317.45</v>
      </c>
      <c r="J169" s="439">
        <f t="shared" si="68"/>
        <v>121435.05</v>
      </c>
      <c r="K169" s="60">
        <f t="shared" si="69"/>
        <v>244594.48</v>
      </c>
      <c r="L169" s="60"/>
      <c r="M169" s="303">
        <f t="shared" si="57"/>
        <v>244594.47038294404</v>
      </c>
      <c r="N169" s="303">
        <f t="shared" si="58"/>
        <v>-9.617055970011279E-3</v>
      </c>
      <c r="O169" s="372">
        <f t="shared" si="62"/>
        <v>244594.47771000004</v>
      </c>
      <c r="P169" s="373">
        <f t="shared" si="63"/>
        <v>-2.2899999748915434E-3</v>
      </c>
    </row>
    <row r="170" spans="1:16" s="195" customFormat="1" ht="22.5" x14ac:dyDescent="0.25">
      <c r="A170" s="312" t="s">
        <v>1356</v>
      </c>
      <c r="B170" s="313" t="s">
        <v>1084</v>
      </c>
      <c r="C170" s="314" t="s">
        <v>1357</v>
      </c>
      <c r="D170" s="314" t="s">
        <v>1358</v>
      </c>
      <c r="E170" s="315" t="s">
        <v>1359</v>
      </c>
      <c r="F170" s="316" t="s">
        <v>111</v>
      </c>
      <c r="G170" s="328">
        <v>-1.0876680000000001</v>
      </c>
      <c r="H170" s="61">
        <f t="shared" si="67"/>
        <v>14058.28</v>
      </c>
      <c r="I170" s="450">
        <v>-15290.74</v>
      </c>
      <c r="J170" s="439">
        <f t="shared" si="68"/>
        <v>15678.54</v>
      </c>
      <c r="K170" s="390">
        <f t="shared" si="69"/>
        <v>-17053.05</v>
      </c>
      <c r="L170" s="60"/>
      <c r="M170" s="303">
        <f t="shared" si="57"/>
        <v>-17053.045492108802</v>
      </c>
      <c r="N170" s="303">
        <f t="shared" si="58"/>
        <v>4.5078911971359048E-3</v>
      </c>
      <c r="O170" s="372">
        <f t="shared" si="62"/>
        <v>-17053.046244720001</v>
      </c>
      <c r="P170" s="373">
        <f t="shared" si="63"/>
        <v>3.7552799985860474E-3</v>
      </c>
    </row>
    <row r="171" spans="1:16" s="195" customFormat="1" ht="22.5" x14ac:dyDescent="0.25">
      <c r="A171" s="312" t="s">
        <v>1360</v>
      </c>
      <c r="B171" s="313" t="s">
        <v>1084</v>
      </c>
      <c r="C171" s="314" t="s">
        <v>1361</v>
      </c>
      <c r="D171" s="314" t="s">
        <v>1362</v>
      </c>
      <c r="E171" s="315" t="s">
        <v>1363</v>
      </c>
      <c r="F171" s="316" t="s">
        <v>147</v>
      </c>
      <c r="G171" s="331">
        <v>149</v>
      </c>
      <c r="H171" s="61">
        <f t="shared" si="67"/>
        <v>3327.7</v>
      </c>
      <c r="I171" s="450">
        <v>495827.3</v>
      </c>
      <c r="J171" s="439">
        <f t="shared" si="68"/>
        <v>3711.23</v>
      </c>
      <c r="K171" s="390">
        <f t="shared" si="69"/>
        <v>552973.27</v>
      </c>
      <c r="L171" s="60"/>
      <c r="M171" s="303">
        <f t="shared" si="57"/>
        <v>552972.94330617611</v>
      </c>
      <c r="N171" s="303">
        <f t="shared" si="58"/>
        <v>-0.32669382391031832</v>
      </c>
      <c r="O171" s="372">
        <f t="shared" si="62"/>
        <v>552973.27</v>
      </c>
      <c r="P171" s="373">
        <f t="shared" si="63"/>
        <v>0</v>
      </c>
    </row>
    <row r="172" spans="1:16" s="195" customFormat="1" ht="22.5" x14ac:dyDescent="0.25">
      <c r="A172" s="312" t="s">
        <v>1364</v>
      </c>
      <c r="B172" s="313" t="s">
        <v>1084</v>
      </c>
      <c r="C172" s="314" t="s">
        <v>1365</v>
      </c>
      <c r="D172" s="314" t="s">
        <v>1362</v>
      </c>
      <c r="E172" s="315" t="s">
        <v>1366</v>
      </c>
      <c r="F172" s="316" t="s">
        <v>147</v>
      </c>
      <c r="G172" s="325">
        <v>52.42</v>
      </c>
      <c r="H172" s="61">
        <f t="shared" si="67"/>
        <v>3327.7</v>
      </c>
      <c r="I172" s="450">
        <v>174438.03</v>
      </c>
      <c r="J172" s="439">
        <f t="shared" si="68"/>
        <v>3711.23</v>
      </c>
      <c r="K172" s="390">
        <f t="shared" si="69"/>
        <v>194542.68</v>
      </c>
      <c r="L172" s="60"/>
      <c r="M172" s="303">
        <f t="shared" si="57"/>
        <v>194542.55720415362</v>
      </c>
      <c r="N172" s="303">
        <f t="shared" si="58"/>
        <v>-0.1227958463714458</v>
      </c>
      <c r="O172" s="372">
        <f t="shared" si="62"/>
        <v>194542.67660000001</v>
      </c>
      <c r="P172" s="373">
        <f t="shared" si="63"/>
        <v>-3.3999999868683517E-3</v>
      </c>
    </row>
    <row r="173" spans="1:16" s="195" customFormat="1" ht="22.5" x14ac:dyDescent="0.25">
      <c r="A173" s="312" t="s">
        <v>1367</v>
      </c>
      <c r="B173" s="313" t="s">
        <v>1084</v>
      </c>
      <c r="C173" s="314" t="s">
        <v>1368</v>
      </c>
      <c r="D173" s="314" t="s">
        <v>1369</v>
      </c>
      <c r="E173" s="315" t="s">
        <v>1370</v>
      </c>
      <c r="F173" s="316" t="s">
        <v>125</v>
      </c>
      <c r="G173" s="326">
        <v>0.4909</v>
      </c>
      <c r="H173" s="61">
        <f t="shared" si="67"/>
        <v>56957.45</v>
      </c>
      <c r="I173" s="450">
        <v>27960.41</v>
      </c>
      <c r="J173" s="439">
        <f t="shared" si="68"/>
        <v>63521.97</v>
      </c>
      <c r="K173" s="390">
        <f t="shared" si="69"/>
        <v>31182.94</v>
      </c>
      <c r="L173" s="60"/>
      <c r="M173" s="303">
        <f t="shared" si="57"/>
        <v>31182.934488979201</v>
      </c>
      <c r="N173" s="303">
        <f t="shared" si="58"/>
        <v>-5.5110207977122627E-3</v>
      </c>
      <c r="O173" s="372">
        <f t="shared" si="62"/>
        <v>31182.935073000001</v>
      </c>
      <c r="P173" s="373">
        <f t="shared" si="63"/>
        <v>-4.9269999981333967E-3</v>
      </c>
    </row>
    <row r="174" spans="1:16" s="195" customFormat="1" ht="22.5" x14ac:dyDescent="0.25">
      <c r="A174" s="312" t="s">
        <v>1371</v>
      </c>
      <c r="B174" s="313" t="s">
        <v>1084</v>
      </c>
      <c r="C174" s="314" t="s">
        <v>1372</v>
      </c>
      <c r="D174" s="314" t="s">
        <v>1373</v>
      </c>
      <c r="E174" s="315" t="s">
        <v>1374</v>
      </c>
      <c r="F174" s="316" t="s">
        <v>122</v>
      </c>
      <c r="G174" s="326">
        <v>0.98180000000000001</v>
      </c>
      <c r="H174" s="61">
        <f t="shared" si="67"/>
        <v>99729.39</v>
      </c>
      <c r="I174" s="450">
        <v>97914.32</v>
      </c>
      <c r="J174" s="439">
        <f t="shared" si="68"/>
        <v>111223.51</v>
      </c>
      <c r="K174" s="390">
        <f t="shared" si="69"/>
        <v>109199.24</v>
      </c>
      <c r="L174" s="60"/>
      <c r="M174" s="303">
        <f t="shared" si="57"/>
        <v>109199.25087267841</v>
      </c>
      <c r="N174" s="303">
        <f t="shared" si="58"/>
        <v>1.0872678409214132E-2</v>
      </c>
      <c r="O174" s="372">
        <f t="shared" si="62"/>
        <v>109199.24211799999</v>
      </c>
      <c r="P174" s="373">
        <f t="shared" si="63"/>
        <v>2.1179999894229695E-3</v>
      </c>
    </row>
    <row r="175" spans="1:16" s="195" customFormat="1" ht="33.75" x14ac:dyDescent="0.25">
      <c r="A175" s="312" t="s">
        <v>1375</v>
      </c>
      <c r="B175" s="313" t="s">
        <v>1084</v>
      </c>
      <c r="C175" s="314" t="s">
        <v>1376</v>
      </c>
      <c r="D175" s="314" t="s">
        <v>1377</v>
      </c>
      <c r="E175" s="315" t="s">
        <v>1378</v>
      </c>
      <c r="F175" s="316" t="s">
        <v>125</v>
      </c>
      <c r="G175" s="326">
        <v>1.6955</v>
      </c>
      <c r="H175" s="61">
        <f t="shared" si="67"/>
        <v>121231.43</v>
      </c>
      <c r="I175" s="450">
        <v>205547.89</v>
      </c>
      <c r="J175" s="439">
        <f t="shared" si="68"/>
        <v>135203.73000000001</v>
      </c>
      <c r="K175" s="390">
        <f t="shared" si="69"/>
        <v>229237.92</v>
      </c>
      <c r="L175" s="60"/>
      <c r="M175" s="303">
        <f t="shared" si="57"/>
        <v>229237.92563191682</v>
      </c>
      <c r="N175" s="303">
        <f t="shared" si="58"/>
        <v>5.6319168070331216E-3</v>
      </c>
      <c r="O175" s="372">
        <f t="shared" si="62"/>
        <v>229237.92421500001</v>
      </c>
      <c r="P175" s="373">
        <f t="shared" si="63"/>
        <v>4.214999993564561E-3</v>
      </c>
    </row>
    <row r="176" spans="1:16" s="195" customFormat="1" ht="22.5" x14ac:dyDescent="0.25">
      <c r="A176" s="312" t="s">
        <v>1379</v>
      </c>
      <c r="B176" s="313" t="s">
        <v>1084</v>
      </c>
      <c r="C176" s="314" t="s">
        <v>1380</v>
      </c>
      <c r="D176" s="314" t="s">
        <v>1381</v>
      </c>
      <c r="E176" s="315" t="s">
        <v>1382</v>
      </c>
      <c r="F176" s="316" t="s">
        <v>147</v>
      </c>
      <c r="G176" s="329">
        <v>383.2</v>
      </c>
      <c r="H176" s="61">
        <f t="shared" si="67"/>
        <v>280.93</v>
      </c>
      <c r="I176" s="450">
        <v>107653.96</v>
      </c>
      <c r="J176" s="439">
        <f t="shared" si="68"/>
        <v>313.31</v>
      </c>
      <c r="K176" s="390">
        <f t="shared" si="69"/>
        <v>120060.39</v>
      </c>
      <c r="L176" s="60"/>
      <c r="M176" s="303">
        <f t="shared" si="57"/>
        <v>120061.41477035522</v>
      </c>
      <c r="N176" s="303">
        <f t="shared" si="58"/>
        <v>1.0247703552158782</v>
      </c>
      <c r="O176" s="372">
        <f t="shared" si="62"/>
        <v>120060.39199999999</v>
      </c>
      <c r="P176" s="373">
        <f t="shared" si="63"/>
        <v>1.999999993131496E-3</v>
      </c>
    </row>
    <row r="177" spans="1:16" s="195" customFormat="1" ht="22.5" x14ac:dyDescent="0.25">
      <c r="A177" s="312" t="s">
        <v>1383</v>
      </c>
      <c r="B177" s="313" t="s">
        <v>1084</v>
      </c>
      <c r="C177" s="314" t="s">
        <v>1384</v>
      </c>
      <c r="D177" s="314" t="s">
        <v>1385</v>
      </c>
      <c r="E177" s="315" t="s">
        <v>1386</v>
      </c>
      <c r="F177" s="316" t="s">
        <v>168</v>
      </c>
      <c r="G177" s="329">
        <v>198.4</v>
      </c>
      <c r="H177" s="61">
        <f t="shared" si="67"/>
        <v>9.25</v>
      </c>
      <c r="I177" s="450">
        <v>1836.05</v>
      </c>
      <c r="J177" s="439">
        <f t="shared" si="68"/>
        <v>10.32</v>
      </c>
      <c r="K177" s="390">
        <f t="shared" si="69"/>
        <v>2047.49</v>
      </c>
      <c r="L177" s="60"/>
      <c r="M177" s="303">
        <f t="shared" si="57"/>
        <v>2047.6604909760001</v>
      </c>
      <c r="N177" s="303">
        <f t="shared" si="58"/>
        <v>0.17049097600011009</v>
      </c>
      <c r="O177" s="372">
        <f t="shared" si="62"/>
        <v>2047.4880000000001</v>
      </c>
      <c r="P177" s="373">
        <f t="shared" si="63"/>
        <v>-1.9999999999527063E-3</v>
      </c>
    </row>
    <row r="178" spans="1:16" s="195" customFormat="1" ht="22.5" x14ac:dyDescent="0.25">
      <c r="A178" s="312" t="s">
        <v>1387</v>
      </c>
      <c r="B178" s="313" t="s">
        <v>1084</v>
      </c>
      <c r="C178" s="314" t="s">
        <v>1388</v>
      </c>
      <c r="D178" s="314" t="s">
        <v>1389</v>
      </c>
      <c r="E178" s="315" t="s">
        <v>1390</v>
      </c>
      <c r="F178" s="316" t="s">
        <v>168</v>
      </c>
      <c r="G178" s="329">
        <v>267.89999999999998</v>
      </c>
      <c r="H178" s="61">
        <f t="shared" si="67"/>
        <v>54.51</v>
      </c>
      <c r="I178" s="450">
        <v>14602.12</v>
      </c>
      <c r="J178" s="439">
        <f t="shared" si="68"/>
        <v>60.79</v>
      </c>
      <c r="K178" s="390">
        <f t="shared" si="69"/>
        <v>16285.64</v>
      </c>
      <c r="L178" s="60"/>
      <c r="M178" s="303">
        <f t="shared" si="57"/>
        <v>16285.059888614403</v>
      </c>
      <c r="N178" s="303">
        <f t="shared" si="58"/>
        <v>-0.58011138559595565</v>
      </c>
      <c r="O178" s="372">
        <f t="shared" si="62"/>
        <v>16285.640999999998</v>
      </c>
      <c r="P178" s="373">
        <f t="shared" si="63"/>
        <v>9.9999999838473741E-4</v>
      </c>
    </row>
    <row r="179" spans="1:16" s="195" customFormat="1" ht="22.5" x14ac:dyDescent="0.25">
      <c r="A179" s="312" t="s">
        <v>1391</v>
      </c>
      <c r="B179" s="313" t="s">
        <v>1084</v>
      </c>
      <c r="C179" s="314" t="s">
        <v>1392</v>
      </c>
      <c r="D179" s="314" t="s">
        <v>1393</v>
      </c>
      <c r="E179" s="315" t="s">
        <v>1394</v>
      </c>
      <c r="F179" s="316" t="s">
        <v>168</v>
      </c>
      <c r="G179" s="329">
        <v>430.7</v>
      </c>
      <c r="H179" s="61">
        <f t="shared" si="67"/>
        <v>61.47</v>
      </c>
      <c r="I179" s="450">
        <v>26474.11</v>
      </c>
      <c r="J179" s="439">
        <f t="shared" si="68"/>
        <v>68.55</v>
      </c>
      <c r="K179" s="390">
        <f t="shared" si="69"/>
        <v>29524.49</v>
      </c>
      <c r="L179" s="60"/>
      <c r="M179" s="303">
        <f t="shared" si="57"/>
        <v>29525.333776723204</v>
      </c>
      <c r="N179" s="303">
        <f t="shared" si="58"/>
        <v>0.84377672320260899</v>
      </c>
      <c r="O179" s="372">
        <f t="shared" si="62"/>
        <v>29524.484999999997</v>
      </c>
      <c r="P179" s="373">
        <f t="shared" si="63"/>
        <v>-5.0000000046566129E-3</v>
      </c>
    </row>
    <row r="180" spans="1:16" s="195" customFormat="1" ht="22.5" x14ac:dyDescent="0.25">
      <c r="A180" s="312" t="s">
        <v>1395</v>
      </c>
      <c r="B180" s="313" t="s">
        <v>1084</v>
      </c>
      <c r="C180" s="314" t="s">
        <v>1396</v>
      </c>
      <c r="D180" s="314" t="s">
        <v>1397</v>
      </c>
      <c r="E180" s="315" t="s">
        <v>1398</v>
      </c>
      <c r="F180" s="316" t="s">
        <v>168</v>
      </c>
      <c r="G180" s="325">
        <v>66.12</v>
      </c>
      <c r="H180" s="61">
        <f t="shared" si="67"/>
        <v>62.83</v>
      </c>
      <c r="I180" s="450">
        <v>4154.07</v>
      </c>
      <c r="J180" s="439">
        <f t="shared" si="68"/>
        <v>70.069999999999993</v>
      </c>
      <c r="K180" s="390">
        <f t="shared" si="69"/>
        <v>4633.03</v>
      </c>
      <c r="L180" s="60"/>
      <c r="M180" s="303">
        <f t="shared" si="57"/>
        <v>4632.8395281984003</v>
      </c>
      <c r="N180" s="303">
        <f t="shared" si="58"/>
        <v>-0.1904718015994149</v>
      </c>
      <c r="O180" s="372">
        <f t="shared" si="62"/>
        <v>4633.0284000000001</v>
      </c>
      <c r="P180" s="373">
        <f t="shared" si="63"/>
        <v>-1.5999999995983671E-3</v>
      </c>
    </row>
    <row r="181" spans="1:16" s="195" customFormat="1" ht="22.5" x14ac:dyDescent="0.25">
      <c r="A181" s="312" t="s">
        <v>1399</v>
      </c>
      <c r="B181" s="313" t="s">
        <v>1084</v>
      </c>
      <c r="C181" s="314" t="s">
        <v>1400</v>
      </c>
      <c r="D181" s="314" t="s">
        <v>1401</v>
      </c>
      <c r="E181" s="315" t="s">
        <v>1402</v>
      </c>
      <c r="F181" s="316" t="s">
        <v>111</v>
      </c>
      <c r="G181" s="325">
        <v>8.73</v>
      </c>
      <c r="H181" s="61">
        <f t="shared" si="67"/>
        <v>6132.24</v>
      </c>
      <c r="I181" s="450">
        <v>53534.46</v>
      </c>
      <c r="J181" s="439">
        <f t="shared" si="68"/>
        <v>6839</v>
      </c>
      <c r="K181" s="390">
        <f t="shared" si="69"/>
        <v>59704.47</v>
      </c>
      <c r="L181" s="60"/>
      <c r="M181" s="303">
        <f t="shared" si="57"/>
        <v>59704.473542515203</v>
      </c>
      <c r="N181" s="303">
        <f t="shared" si="58"/>
        <v>3.5425152018433437E-3</v>
      </c>
      <c r="O181" s="372">
        <f t="shared" si="62"/>
        <v>59704.47</v>
      </c>
      <c r="P181" s="373">
        <f t="shared" si="63"/>
        <v>0</v>
      </c>
    </row>
    <row r="182" spans="1:16" s="195" customFormat="1" ht="22.5" x14ac:dyDescent="0.25">
      <c r="A182" s="312" t="s">
        <v>1403</v>
      </c>
      <c r="B182" s="313" t="s">
        <v>1084</v>
      </c>
      <c r="C182" s="314" t="s">
        <v>1404</v>
      </c>
      <c r="D182" s="314" t="s">
        <v>1405</v>
      </c>
      <c r="E182" s="315" t="s">
        <v>1406</v>
      </c>
      <c r="F182" s="316" t="s">
        <v>243</v>
      </c>
      <c r="G182" s="325">
        <v>22.68</v>
      </c>
      <c r="H182" s="61">
        <f t="shared" si="67"/>
        <v>47811.3</v>
      </c>
      <c r="I182" s="450">
        <v>1084360.23</v>
      </c>
      <c r="J182" s="439">
        <f t="shared" si="68"/>
        <v>53321.7</v>
      </c>
      <c r="K182" s="390">
        <f t="shared" si="69"/>
        <v>1209336.1599999999</v>
      </c>
      <c r="L182" s="60"/>
      <c r="M182" s="303">
        <f t="shared" si="57"/>
        <v>1209336.1297114177</v>
      </c>
      <c r="N182" s="303">
        <f t="shared" si="58"/>
        <v>-3.028858220204711E-2</v>
      </c>
      <c r="O182" s="372">
        <f t="shared" si="62"/>
        <v>1209336.156</v>
      </c>
      <c r="P182" s="373">
        <f t="shared" si="63"/>
        <v>-3.9999999571591616E-3</v>
      </c>
    </row>
    <row r="183" spans="1:16" s="195" customFormat="1" ht="22.5" x14ac:dyDescent="0.25">
      <c r="A183" s="312" t="s">
        <v>1407</v>
      </c>
      <c r="B183" s="313" t="s">
        <v>1084</v>
      </c>
      <c r="C183" s="314" t="s">
        <v>1408</v>
      </c>
      <c r="D183" s="314" t="s">
        <v>183</v>
      </c>
      <c r="E183" s="315" t="s">
        <v>184</v>
      </c>
      <c r="F183" s="316" t="s">
        <v>125</v>
      </c>
      <c r="G183" s="326">
        <v>0.4909</v>
      </c>
      <c r="H183" s="61">
        <f t="shared" si="67"/>
        <v>8455.31</v>
      </c>
      <c r="I183" s="450">
        <v>4150.71</v>
      </c>
      <c r="J183" s="439">
        <f t="shared" si="68"/>
        <v>9429.81</v>
      </c>
      <c r="K183" s="390">
        <f t="shared" si="69"/>
        <v>4629.09</v>
      </c>
      <c r="L183" s="60"/>
      <c r="M183" s="303">
        <f t="shared" si="57"/>
        <v>4629.0922777152</v>
      </c>
      <c r="N183" s="303">
        <f t="shared" si="58"/>
        <v>2.2777151998525369E-3</v>
      </c>
      <c r="O183" s="372">
        <f t="shared" si="62"/>
        <v>4629.0937290000002</v>
      </c>
      <c r="P183" s="373">
        <f t="shared" si="63"/>
        <v>3.7290000000211876E-3</v>
      </c>
    </row>
    <row r="184" spans="1:16" s="195" customFormat="1" ht="22.5" x14ac:dyDescent="0.25">
      <c r="A184" s="312" t="s">
        <v>1409</v>
      </c>
      <c r="B184" s="313" t="s">
        <v>1084</v>
      </c>
      <c r="C184" s="314" t="s">
        <v>1410</v>
      </c>
      <c r="D184" s="314" t="s">
        <v>186</v>
      </c>
      <c r="E184" s="315" t="s">
        <v>1113</v>
      </c>
      <c r="F184" s="316" t="s">
        <v>125</v>
      </c>
      <c r="G184" s="326">
        <v>0.4909</v>
      </c>
      <c r="H184" s="61">
        <f t="shared" si="67"/>
        <v>7887.06</v>
      </c>
      <c r="I184" s="450">
        <v>3871.76</v>
      </c>
      <c r="J184" s="439">
        <f t="shared" si="68"/>
        <v>8796.07</v>
      </c>
      <c r="K184" s="390">
        <f t="shared" si="69"/>
        <v>4317.99</v>
      </c>
      <c r="L184" s="60"/>
      <c r="M184" s="303">
        <f t="shared" si="57"/>
        <v>4317.9924198912004</v>
      </c>
      <c r="N184" s="303">
        <f t="shared" si="58"/>
        <v>2.4198912005886086E-3</v>
      </c>
      <c r="O184" s="372">
        <f t="shared" si="62"/>
        <v>4317.9907629999998</v>
      </c>
      <c r="P184" s="373">
        <f t="shared" si="63"/>
        <v>7.6300000000628643E-4</v>
      </c>
    </row>
    <row r="185" spans="1:16" s="195" customFormat="1" ht="15" x14ac:dyDescent="0.25">
      <c r="A185" s="306" t="s">
        <v>1411</v>
      </c>
      <c r="B185" s="502"/>
      <c r="C185" s="502"/>
      <c r="D185" s="502"/>
      <c r="E185" s="307" t="s">
        <v>1412</v>
      </c>
      <c r="F185" s="308"/>
      <c r="G185" s="309"/>
      <c r="H185" s="334"/>
      <c r="I185" s="334">
        <f>SUM(I186:I228)</f>
        <v>14445730.859999999</v>
      </c>
      <c r="J185" s="449"/>
      <c r="K185" s="391">
        <f>SUM(K186:K228)</f>
        <v>16110647.589999996</v>
      </c>
      <c r="L185" s="310"/>
      <c r="M185" s="303">
        <f t="shared" si="57"/>
        <v>16110646.412295284</v>
      </c>
      <c r="N185" s="303">
        <f t="shared" si="58"/>
        <v>-1.1777047123759985</v>
      </c>
      <c r="O185" s="372">
        <f t="shared" si="62"/>
        <v>0</v>
      </c>
      <c r="P185" s="373"/>
    </row>
    <row r="186" spans="1:16" s="195" customFormat="1" ht="22.5" x14ac:dyDescent="0.25">
      <c r="A186" s="312" t="s">
        <v>1413</v>
      </c>
      <c r="B186" s="313" t="s">
        <v>1084</v>
      </c>
      <c r="C186" s="314" t="s">
        <v>1414</v>
      </c>
      <c r="D186" s="314" t="s">
        <v>593</v>
      </c>
      <c r="E186" s="315" t="s">
        <v>594</v>
      </c>
      <c r="F186" s="316" t="s">
        <v>147</v>
      </c>
      <c r="G186" s="325">
        <v>22.47</v>
      </c>
      <c r="H186" s="61">
        <f t="shared" ref="H186:H228" si="70">ROUND(I186/G186,2)</f>
        <v>3268.02</v>
      </c>
      <c r="I186" s="450">
        <v>73432.36</v>
      </c>
      <c r="J186" s="439">
        <f t="shared" ref="J186:J228" si="71">ROUND(H186*O$13*P$13*O$10,2)</f>
        <v>3644.67</v>
      </c>
      <c r="K186" s="390">
        <f t="shared" ref="K186:K228" si="72">ROUND(J186*G186,2)</f>
        <v>81895.73</v>
      </c>
      <c r="L186" s="60"/>
      <c r="M186" s="303">
        <f t="shared" si="57"/>
        <v>81895.66859896321</v>
      </c>
      <c r="N186" s="303">
        <f t="shared" si="58"/>
        <v>-6.140103678626474E-2</v>
      </c>
      <c r="O186" s="372">
        <f t="shared" si="62"/>
        <v>81895.734899999996</v>
      </c>
      <c r="P186" s="373">
        <f t="shared" si="63"/>
        <v>4.8999999999068677E-3</v>
      </c>
    </row>
    <row r="187" spans="1:16" s="195" customFormat="1" ht="22.5" x14ac:dyDescent="0.25">
      <c r="A187" s="312" t="s">
        <v>1415</v>
      </c>
      <c r="B187" s="313" t="s">
        <v>1084</v>
      </c>
      <c r="C187" s="314" t="s">
        <v>1416</v>
      </c>
      <c r="D187" s="314" t="s">
        <v>1417</v>
      </c>
      <c r="E187" s="315" t="s">
        <v>1418</v>
      </c>
      <c r="F187" s="316" t="s">
        <v>147</v>
      </c>
      <c r="G187" s="318">
        <v>16.968</v>
      </c>
      <c r="H187" s="61">
        <f t="shared" si="70"/>
        <v>15274.7</v>
      </c>
      <c r="I187" s="450">
        <v>259181.11</v>
      </c>
      <c r="J187" s="439">
        <f t="shared" si="71"/>
        <v>17035.16</v>
      </c>
      <c r="K187" s="390">
        <f t="shared" si="72"/>
        <v>289052.59000000003</v>
      </c>
      <c r="L187" s="60"/>
      <c r="M187" s="303">
        <f t="shared" si="57"/>
        <v>289052.54157256323</v>
      </c>
      <c r="N187" s="303">
        <f t="shared" si="58"/>
        <v>-4.842743679182604E-2</v>
      </c>
      <c r="O187" s="372">
        <f t="shared" si="62"/>
        <v>289052.59487999999</v>
      </c>
      <c r="P187" s="373">
        <f t="shared" si="63"/>
        <v>4.8799999640323222E-3</v>
      </c>
    </row>
    <row r="188" spans="1:16" s="195" customFormat="1" ht="22.5" x14ac:dyDescent="0.25">
      <c r="A188" s="312" t="s">
        <v>1419</v>
      </c>
      <c r="B188" s="313" t="s">
        <v>1084</v>
      </c>
      <c r="C188" s="314" t="s">
        <v>1420</v>
      </c>
      <c r="D188" s="314" t="s">
        <v>1421</v>
      </c>
      <c r="E188" s="315" t="s">
        <v>1422</v>
      </c>
      <c r="F188" s="316" t="s">
        <v>147</v>
      </c>
      <c r="G188" s="318">
        <v>5.5019999999999998</v>
      </c>
      <c r="H188" s="61">
        <f t="shared" si="70"/>
        <v>12438.79</v>
      </c>
      <c r="I188" s="450">
        <v>68438.23</v>
      </c>
      <c r="J188" s="439">
        <f t="shared" si="71"/>
        <v>13872.4</v>
      </c>
      <c r="K188" s="390">
        <f t="shared" si="72"/>
        <v>76325.94</v>
      </c>
      <c r="L188" s="60"/>
      <c r="M188" s="303">
        <f t="shared" si="57"/>
        <v>76325.949534777596</v>
      </c>
      <c r="N188" s="303">
        <f t="shared" si="58"/>
        <v>9.5347775932168588E-3</v>
      </c>
      <c r="O188" s="372">
        <f t="shared" si="62"/>
        <v>76325.944799999997</v>
      </c>
      <c r="P188" s="373">
        <f t="shared" si="63"/>
        <v>4.7999999951571226E-3</v>
      </c>
    </row>
    <row r="189" spans="1:16" s="195" customFormat="1" ht="22.5" x14ac:dyDescent="0.25">
      <c r="A189" s="312" t="s">
        <v>1423</v>
      </c>
      <c r="B189" s="313" t="s">
        <v>1084</v>
      </c>
      <c r="C189" s="314" t="s">
        <v>1424</v>
      </c>
      <c r="D189" s="314" t="s">
        <v>1425</v>
      </c>
      <c r="E189" s="315" t="s">
        <v>1426</v>
      </c>
      <c r="F189" s="316" t="s">
        <v>147</v>
      </c>
      <c r="G189" s="318">
        <v>14.427</v>
      </c>
      <c r="H189" s="61">
        <f t="shared" si="70"/>
        <v>3128.9</v>
      </c>
      <c r="I189" s="450">
        <v>45140.66</v>
      </c>
      <c r="J189" s="439">
        <f t="shared" si="71"/>
        <v>3489.52</v>
      </c>
      <c r="K189" s="390">
        <f t="shared" si="72"/>
        <v>50343.31</v>
      </c>
      <c r="L189" s="60"/>
      <c r="M189" s="303">
        <f t="shared" si="57"/>
        <v>50343.261903859209</v>
      </c>
      <c r="N189" s="303">
        <f t="shared" si="58"/>
        <v>-4.8096140788402408E-2</v>
      </c>
      <c r="O189" s="372">
        <f t="shared" si="62"/>
        <v>50343.305039999999</v>
      </c>
      <c r="P189" s="373">
        <f t="shared" si="63"/>
        <v>-4.9599999983911403E-3</v>
      </c>
    </row>
    <row r="190" spans="1:16" s="195" customFormat="1" ht="22.5" x14ac:dyDescent="0.25">
      <c r="A190" s="312" t="s">
        <v>1427</v>
      </c>
      <c r="B190" s="313" t="s">
        <v>1084</v>
      </c>
      <c r="C190" s="314" t="s">
        <v>1428</v>
      </c>
      <c r="D190" s="314" t="s">
        <v>1429</v>
      </c>
      <c r="E190" s="315" t="s">
        <v>1430</v>
      </c>
      <c r="F190" s="316" t="s">
        <v>217</v>
      </c>
      <c r="G190" s="331">
        <v>2</v>
      </c>
      <c r="H190" s="61">
        <f t="shared" si="70"/>
        <v>22903.22</v>
      </c>
      <c r="I190" s="450">
        <v>45806.44</v>
      </c>
      <c r="J190" s="439">
        <f t="shared" si="71"/>
        <v>25542.89</v>
      </c>
      <c r="K190" s="390">
        <f t="shared" si="72"/>
        <v>51085.78</v>
      </c>
      <c r="L190" s="60"/>
      <c r="M190" s="303">
        <f t="shared" si="57"/>
        <v>51085.775126092805</v>
      </c>
      <c r="N190" s="303">
        <f t="shared" si="58"/>
        <v>-4.8739071935415268E-3</v>
      </c>
      <c r="O190" s="372">
        <f t="shared" si="62"/>
        <v>51085.78</v>
      </c>
      <c r="P190" s="373">
        <f t="shared" si="63"/>
        <v>0</v>
      </c>
    </row>
    <row r="191" spans="1:16" s="195" customFormat="1" ht="22.5" x14ac:dyDescent="0.25">
      <c r="A191" s="312" t="s">
        <v>1431</v>
      </c>
      <c r="B191" s="313" t="s">
        <v>1084</v>
      </c>
      <c r="C191" s="314" t="s">
        <v>1432</v>
      </c>
      <c r="D191" s="314" t="s">
        <v>1433</v>
      </c>
      <c r="E191" s="315" t="s">
        <v>1434</v>
      </c>
      <c r="F191" s="316" t="s">
        <v>217</v>
      </c>
      <c r="G191" s="331">
        <v>5</v>
      </c>
      <c r="H191" s="61">
        <f t="shared" si="70"/>
        <v>26361.11</v>
      </c>
      <c r="I191" s="450">
        <v>131805.54999999999</v>
      </c>
      <c r="J191" s="439">
        <f t="shared" si="71"/>
        <v>29399.31</v>
      </c>
      <c r="K191" s="390">
        <f t="shared" si="72"/>
        <v>146996.54999999999</v>
      </c>
      <c r="L191" s="60"/>
      <c r="M191" s="303">
        <f t="shared" si="57"/>
        <v>146996.55087081599</v>
      </c>
      <c r="N191" s="303">
        <f t="shared" si="58"/>
        <v>8.7081600213423371E-4</v>
      </c>
      <c r="O191" s="372">
        <f t="shared" si="62"/>
        <v>146996.55000000002</v>
      </c>
      <c r="P191" s="373">
        <f t="shared" si="63"/>
        <v>0</v>
      </c>
    </row>
    <row r="192" spans="1:16" s="195" customFormat="1" ht="22.5" x14ac:dyDescent="0.25">
      <c r="A192" s="312" t="s">
        <v>1435</v>
      </c>
      <c r="B192" s="313" t="s">
        <v>1084</v>
      </c>
      <c r="C192" s="314" t="s">
        <v>1436</v>
      </c>
      <c r="D192" s="314" t="s">
        <v>1437</v>
      </c>
      <c r="E192" s="315" t="s">
        <v>1438</v>
      </c>
      <c r="F192" s="316" t="s">
        <v>147</v>
      </c>
      <c r="G192" s="318">
        <v>6.3419999999999996</v>
      </c>
      <c r="H192" s="61">
        <f t="shared" si="70"/>
        <v>3816.83</v>
      </c>
      <c r="I192" s="450">
        <v>24206.32</v>
      </c>
      <c r="J192" s="439">
        <f t="shared" si="71"/>
        <v>4256.7299999999996</v>
      </c>
      <c r="K192" s="390">
        <f t="shared" si="72"/>
        <v>26996.18</v>
      </c>
      <c r="L192" s="60"/>
      <c r="M192" s="303">
        <f t="shared" si="57"/>
        <v>26996.173903718402</v>
      </c>
      <c r="N192" s="303">
        <f t="shared" si="58"/>
        <v>-6.0962815987295471E-3</v>
      </c>
      <c r="O192" s="372">
        <f t="shared" si="62"/>
        <v>26996.181659999995</v>
      </c>
      <c r="P192" s="373">
        <f t="shared" si="63"/>
        <v>1.6599999944446608E-3</v>
      </c>
    </row>
    <row r="193" spans="1:16" s="195" customFormat="1" ht="22.5" x14ac:dyDescent="0.25">
      <c r="A193" s="312" t="s">
        <v>1439</v>
      </c>
      <c r="B193" s="313" t="s">
        <v>1084</v>
      </c>
      <c r="C193" s="314" t="s">
        <v>1440</v>
      </c>
      <c r="D193" s="314" t="s">
        <v>1441</v>
      </c>
      <c r="E193" s="315" t="s">
        <v>1442</v>
      </c>
      <c r="F193" s="316" t="s">
        <v>217</v>
      </c>
      <c r="G193" s="331">
        <v>2</v>
      </c>
      <c r="H193" s="61">
        <f t="shared" si="70"/>
        <v>46280.78</v>
      </c>
      <c r="I193" s="450">
        <v>92561.55</v>
      </c>
      <c r="J193" s="439">
        <f t="shared" si="71"/>
        <v>51614.78</v>
      </c>
      <c r="K193" s="390">
        <f t="shared" si="72"/>
        <v>103229.56</v>
      </c>
      <c r="L193" s="60"/>
      <c r="M193" s="303">
        <f t="shared" si="57"/>
        <v>103229.55742953601</v>
      </c>
      <c r="N193" s="303">
        <f t="shared" si="58"/>
        <v>-2.5704639847390354E-3</v>
      </c>
      <c r="O193" s="372">
        <f t="shared" si="62"/>
        <v>103229.56</v>
      </c>
      <c r="P193" s="373">
        <f t="shared" si="63"/>
        <v>0</v>
      </c>
    </row>
    <row r="194" spans="1:16" s="195" customFormat="1" ht="22.5" x14ac:dyDescent="0.25">
      <c r="A194" s="312" t="s">
        <v>1443</v>
      </c>
      <c r="B194" s="313" t="s">
        <v>1084</v>
      </c>
      <c r="C194" s="314" t="s">
        <v>1444</v>
      </c>
      <c r="D194" s="314" t="s">
        <v>232</v>
      </c>
      <c r="E194" s="315" t="s">
        <v>233</v>
      </c>
      <c r="F194" s="316" t="s">
        <v>125</v>
      </c>
      <c r="G194" s="317">
        <v>0.69194999999999995</v>
      </c>
      <c r="H194" s="61">
        <f t="shared" si="70"/>
        <v>289059.34999999998</v>
      </c>
      <c r="I194" s="450">
        <v>200014.62</v>
      </c>
      <c r="J194" s="439">
        <f t="shared" si="71"/>
        <v>322374.34000000003</v>
      </c>
      <c r="K194" s="390">
        <f t="shared" si="72"/>
        <v>223066.92</v>
      </c>
      <c r="L194" s="60"/>
      <c r="M194" s="303">
        <f t="shared" si="57"/>
        <v>223066.92900061441</v>
      </c>
      <c r="N194" s="303">
        <f t="shared" si="58"/>
        <v>9.000614401884377E-3</v>
      </c>
      <c r="O194" s="372">
        <f t="shared" si="62"/>
        <v>223066.92456300001</v>
      </c>
      <c r="P194" s="373">
        <f t="shared" si="63"/>
        <v>4.5629999949596822E-3</v>
      </c>
    </row>
    <row r="195" spans="1:16" s="195" customFormat="1" ht="22.5" x14ac:dyDescent="0.25">
      <c r="A195" s="312" t="s">
        <v>1445</v>
      </c>
      <c r="B195" s="313" t="s">
        <v>1084</v>
      </c>
      <c r="C195" s="314" t="s">
        <v>1446</v>
      </c>
      <c r="D195" s="314" t="s">
        <v>1447</v>
      </c>
      <c r="E195" s="315" t="s">
        <v>1448</v>
      </c>
      <c r="F195" s="316" t="s">
        <v>147</v>
      </c>
      <c r="G195" s="318">
        <v>33.137999999999998</v>
      </c>
      <c r="H195" s="61">
        <f t="shared" si="70"/>
        <v>12649</v>
      </c>
      <c r="I195" s="450">
        <v>419162.42</v>
      </c>
      <c r="J195" s="439">
        <f t="shared" si="71"/>
        <v>14106.84</v>
      </c>
      <c r="K195" s="390">
        <f t="shared" si="72"/>
        <v>467472.46</v>
      </c>
      <c r="L195" s="60"/>
      <c r="M195" s="303">
        <f t="shared" si="57"/>
        <v>467472.19669175043</v>
      </c>
      <c r="N195" s="303">
        <f t="shared" si="58"/>
        <v>-0.26330824958859012</v>
      </c>
      <c r="O195" s="372">
        <f t="shared" si="62"/>
        <v>467472.46391999995</v>
      </c>
      <c r="P195" s="373">
        <f t="shared" si="63"/>
        <v>3.9199999300763011E-3</v>
      </c>
    </row>
    <row r="196" spans="1:16" s="195" customFormat="1" ht="22.5" x14ac:dyDescent="0.25">
      <c r="A196" s="312" t="s">
        <v>1449</v>
      </c>
      <c r="B196" s="313" t="s">
        <v>1084</v>
      </c>
      <c r="C196" s="314" t="s">
        <v>1450</v>
      </c>
      <c r="D196" s="314" t="s">
        <v>1451</v>
      </c>
      <c r="E196" s="315" t="s">
        <v>1452</v>
      </c>
      <c r="F196" s="316" t="s">
        <v>147</v>
      </c>
      <c r="G196" s="318">
        <v>36.057000000000002</v>
      </c>
      <c r="H196" s="61">
        <f t="shared" si="70"/>
        <v>11762.89</v>
      </c>
      <c r="I196" s="450">
        <v>424134.68</v>
      </c>
      <c r="J196" s="439">
        <f t="shared" si="71"/>
        <v>13118.6</v>
      </c>
      <c r="K196" s="390">
        <f t="shared" si="72"/>
        <v>473017.36</v>
      </c>
      <c r="L196" s="60"/>
      <c r="M196" s="303">
        <f t="shared" si="57"/>
        <v>473017.52517020161</v>
      </c>
      <c r="N196" s="303">
        <f t="shared" si="58"/>
        <v>0.16517020162427798</v>
      </c>
      <c r="O196" s="372">
        <f t="shared" si="62"/>
        <v>473017.36020000005</v>
      </c>
      <c r="P196" s="373">
        <f t="shared" si="63"/>
        <v>2.0000006770715117E-4</v>
      </c>
    </row>
    <row r="197" spans="1:16" s="195" customFormat="1" ht="22.5" x14ac:dyDescent="0.25">
      <c r="A197" s="312" t="s">
        <v>1453</v>
      </c>
      <c r="B197" s="313" t="s">
        <v>1084</v>
      </c>
      <c r="C197" s="314" t="s">
        <v>1454</v>
      </c>
      <c r="D197" s="314" t="s">
        <v>597</v>
      </c>
      <c r="E197" s="315" t="s">
        <v>598</v>
      </c>
      <c r="F197" s="316" t="s">
        <v>125</v>
      </c>
      <c r="G197" s="318">
        <v>1.8480000000000001</v>
      </c>
      <c r="H197" s="61">
        <f t="shared" si="70"/>
        <v>134802.31</v>
      </c>
      <c r="I197" s="450">
        <v>249114.67</v>
      </c>
      <c r="J197" s="439">
        <f t="shared" si="71"/>
        <v>150338.70000000001</v>
      </c>
      <c r="K197" s="390">
        <f t="shared" si="72"/>
        <v>277825.91999999998</v>
      </c>
      <c r="L197" s="60"/>
      <c r="M197" s="303">
        <f t="shared" si="57"/>
        <v>277825.91295527044</v>
      </c>
      <c r="N197" s="303">
        <f t="shared" si="58"/>
        <v>-7.0447295438498259E-3</v>
      </c>
      <c r="O197" s="372">
        <f t="shared" si="62"/>
        <v>277825.91760000004</v>
      </c>
      <c r="P197" s="373">
        <f t="shared" si="63"/>
        <v>-2.3999999393709004E-3</v>
      </c>
    </row>
    <row r="198" spans="1:16" s="195" customFormat="1" ht="22.5" x14ac:dyDescent="0.25">
      <c r="A198" s="312" t="s">
        <v>1455</v>
      </c>
      <c r="B198" s="313" t="s">
        <v>1084</v>
      </c>
      <c r="C198" s="314" t="s">
        <v>1456</v>
      </c>
      <c r="D198" s="314" t="s">
        <v>602</v>
      </c>
      <c r="E198" s="315" t="s">
        <v>603</v>
      </c>
      <c r="F198" s="316" t="s">
        <v>147</v>
      </c>
      <c r="G198" s="318">
        <v>16.968</v>
      </c>
      <c r="H198" s="61">
        <f t="shared" si="70"/>
        <v>1947.69</v>
      </c>
      <c r="I198" s="450">
        <v>33048.43</v>
      </c>
      <c r="J198" s="439">
        <f t="shared" si="71"/>
        <v>2172.17</v>
      </c>
      <c r="K198" s="390">
        <f t="shared" si="72"/>
        <v>36857.379999999997</v>
      </c>
      <c r="L198" s="60"/>
      <c r="M198" s="303">
        <f t="shared" si="57"/>
        <v>36857.364668601607</v>
      </c>
      <c r="N198" s="303">
        <f t="shared" si="58"/>
        <v>-1.5331398390117101E-2</v>
      </c>
      <c r="O198" s="372">
        <f t="shared" si="62"/>
        <v>36857.380559999998</v>
      </c>
      <c r="P198" s="373">
        <f t="shared" si="63"/>
        <v>5.6000000040512532E-4</v>
      </c>
    </row>
    <row r="199" spans="1:16" s="195" customFormat="1" ht="22.5" x14ac:dyDescent="0.25">
      <c r="A199" s="312" t="s">
        <v>1457</v>
      </c>
      <c r="B199" s="313" t="s">
        <v>1084</v>
      </c>
      <c r="C199" s="314" t="s">
        <v>1458</v>
      </c>
      <c r="D199" s="314" t="s">
        <v>612</v>
      </c>
      <c r="E199" s="315" t="s">
        <v>613</v>
      </c>
      <c r="F199" s="316" t="s">
        <v>147</v>
      </c>
      <c r="G199" s="318">
        <v>16.968</v>
      </c>
      <c r="H199" s="61">
        <f t="shared" si="70"/>
        <v>2061.12</v>
      </c>
      <c r="I199" s="450">
        <v>34973.03</v>
      </c>
      <c r="J199" s="439">
        <f t="shared" si="71"/>
        <v>2298.67</v>
      </c>
      <c r="K199" s="390">
        <f t="shared" si="72"/>
        <v>39003.83</v>
      </c>
      <c r="L199" s="60"/>
      <c r="M199" s="303">
        <f t="shared" si="57"/>
        <v>39003.780823353598</v>
      </c>
      <c r="N199" s="303">
        <f t="shared" si="58"/>
        <v>-4.9176646403793711E-2</v>
      </c>
      <c r="O199" s="372">
        <f t="shared" si="62"/>
        <v>39003.832560000003</v>
      </c>
      <c r="P199" s="373">
        <f t="shared" si="63"/>
        <v>2.5600000008125789E-3</v>
      </c>
    </row>
    <row r="200" spans="1:16" s="195" customFormat="1" ht="22.5" x14ac:dyDescent="0.25">
      <c r="A200" s="312" t="s">
        <v>1459</v>
      </c>
      <c r="B200" s="313" t="s">
        <v>1084</v>
      </c>
      <c r="C200" s="314" t="s">
        <v>1460</v>
      </c>
      <c r="D200" s="314" t="s">
        <v>1461</v>
      </c>
      <c r="E200" s="315" t="s">
        <v>1462</v>
      </c>
      <c r="F200" s="316" t="s">
        <v>147</v>
      </c>
      <c r="G200" s="329">
        <v>132.30000000000001</v>
      </c>
      <c r="H200" s="61">
        <f t="shared" si="70"/>
        <v>1753.19</v>
      </c>
      <c r="I200" s="450">
        <v>231946.38</v>
      </c>
      <c r="J200" s="439">
        <f t="shared" si="71"/>
        <v>1955.25</v>
      </c>
      <c r="K200" s="390">
        <f t="shared" si="72"/>
        <v>258679.58</v>
      </c>
      <c r="L200" s="60"/>
      <c r="M200" s="303">
        <f t="shared" si="57"/>
        <v>258678.9239677056</v>
      </c>
      <c r="N200" s="303">
        <f t="shared" si="58"/>
        <v>-0.65603229438420385</v>
      </c>
      <c r="O200" s="372">
        <f t="shared" si="62"/>
        <v>258679.57500000001</v>
      </c>
      <c r="P200" s="373">
        <f t="shared" si="63"/>
        <v>-4.9999999755527824E-3</v>
      </c>
    </row>
    <row r="201" spans="1:16" s="195" customFormat="1" ht="22.5" x14ac:dyDescent="0.25">
      <c r="A201" s="312" t="s">
        <v>1463</v>
      </c>
      <c r="B201" s="313" t="s">
        <v>1084</v>
      </c>
      <c r="C201" s="314" t="s">
        <v>1464</v>
      </c>
      <c r="D201" s="314" t="s">
        <v>1465</v>
      </c>
      <c r="E201" s="315" t="s">
        <v>1466</v>
      </c>
      <c r="F201" s="316" t="s">
        <v>147</v>
      </c>
      <c r="G201" s="329">
        <v>52.5</v>
      </c>
      <c r="H201" s="61">
        <f t="shared" si="70"/>
        <v>2118.2600000000002</v>
      </c>
      <c r="I201" s="450">
        <v>111208.39</v>
      </c>
      <c r="J201" s="439">
        <f t="shared" si="71"/>
        <v>2362.4</v>
      </c>
      <c r="K201" s="390">
        <f t="shared" si="72"/>
        <v>124026</v>
      </c>
      <c r="L201" s="60"/>
      <c r="M201" s="303">
        <f t="shared" si="57"/>
        <v>124025.5039176768</v>
      </c>
      <c r="N201" s="303">
        <f t="shared" si="58"/>
        <v>-0.49608232319587842</v>
      </c>
      <c r="O201" s="372">
        <f t="shared" si="62"/>
        <v>124026</v>
      </c>
      <c r="P201" s="373">
        <f t="shared" si="63"/>
        <v>0</v>
      </c>
    </row>
    <row r="202" spans="1:16" s="195" customFormat="1" ht="22.5" x14ac:dyDescent="0.25">
      <c r="A202" s="312" t="s">
        <v>1467</v>
      </c>
      <c r="B202" s="313" t="s">
        <v>1084</v>
      </c>
      <c r="C202" s="314" t="s">
        <v>1468</v>
      </c>
      <c r="D202" s="314" t="s">
        <v>605</v>
      </c>
      <c r="E202" s="315" t="s">
        <v>606</v>
      </c>
      <c r="F202" s="316" t="s">
        <v>291</v>
      </c>
      <c r="G202" s="331">
        <v>64</v>
      </c>
      <c r="H202" s="61">
        <f t="shared" si="70"/>
        <v>1270.7</v>
      </c>
      <c r="I202" s="450">
        <v>81324.69</v>
      </c>
      <c r="J202" s="439">
        <f t="shared" si="71"/>
        <v>1417.15</v>
      </c>
      <c r="K202" s="390">
        <f t="shared" si="72"/>
        <v>90697.600000000006</v>
      </c>
      <c r="L202" s="60"/>
      <c r="M202" s="303">
        <f t="shared" si="57"/>
        <v>90697.614255532812</v>
      </c>
      <c r="N202" s="303">
        <f t="shared" si="58"/>
        <v>1.4255532805691473E-2</v>
      </c>
      <c r="O202" s="372">
        <f t="shared" si="62"/>
        <v>90697.600000000006</v>
      </c>
      <c r="P202" s="373">
        <f t="shared" si="63"/>
        <v>0</v>
      </c>
    </row>
    <row r="203" spans="1:16" s="195" customFormat="1" ht="22.5" x14ac:dyDescent="0.25">
      <c r="A203" s="312" t="s">
        <v>1469</v>
      </c>
      <c r="B203" s="313" t="s">
        <v>1084</v>
      </c>
      <c r="C203" s="314" t="s">
        <v>1470</v>
      </c>
      <c r="D203" s="314" t="s">
        <v>1471</v>
      </c>
      <c r="E203" s="315" t="s">
        <v>1472</v>
      </c>
      <c r="F203" s="316" t="s">
        <v>291</v>
      </c>
      <c r="G203" s="331">
        <v>44</v>
      </c>
      <c r="H203" s="61">
        <f t="shared" si="70"/>
        <v>969.98</v>
      </c>
      <c r="I203" s="450">
        <v>42679.23</v>
      </c>
      <c r="J203" s="439">
        <f t="shared" si="71"/>
        <v>1081.77</v>
      </c>
      <c r="K203" s="390">
        <f t="shared" si="72"/>
        <v>47597.88</v>
      </c>
      <c r="L203" s="60"/>
      <c r="M203" s="303">
        <f t="shared" si="57"/>
        <v>47598.144416697607</v>
      </c>
      <c r="N203" s="303">
        <f t="shared" si="58"/>
        <v>0.26441669760970399</v>
      </c>
      <c r="O203" s="372">
        <f t="shared" si="62"/>
        <v>47597.88</v>
      </c>
      <c r="P203" s="373">
        <f t="shared" si="63"/>
        <v>0</v>
      </c>
    </row>
    <row r="204" spans="1:16" s="195" customFormat="1" ht="22.5" x14ac:dyDescent="0.25">
      <c r="A204" s="312" t="s">
        <v>1473</v>
      </c>
      <c r="B204" s="313" t="s">
        <v>1084</v>
      </c>
      <c r="C204" s="314" t="s">
        <v>1474</v>
      </c>
      <c r="D204" s="314" t="s">
        <v>608</v>
      </c>
      <c r="E204" s="315" t="s">
        <v>609</v>
      </c>
      <c r="F204" s="316" t="s">
        <v>125</v>
      </c>
      <c r="G204" s="317">
        <v>0.24339</v>
      </c>
      <c r="H204" s="61">
        <f t="shared" si="70"/>
        <v>117897.37</v>
      </c>
      <c r="I204" s="450">
        <v>28695.040000000001</v>
      </c>
      <c r="J204" s="439">
        <f t="shared" si="71"/>
        <v>131485.41</v>
      </c>
      <c r="K204" s="390">
        <f t="shared" si="72"/>
        <v>32002.23</v>
      </c>
      <c r="L204" s="60"/>
      <c r="M204" s="303">
        <f t="shared" si="57"/>
        <v>32002.232888524803</v>
      </c>
      <c r="N204" s="303">
        <f t="shared" si="58"/>
        <v>2.8885248029837385E-3</v>
      </c>
      <c r="O204" s="372">
        <f t="shared" si="62"/>
        <v>32002.233939900001</v>
      </c>
      <c r="P204" s="373">
        <f t="shared" si="63"/>
        <v>3.9399000015691854E-3</v>
      </c>
    </row>
    <row r="205" spans="1:16" s="195" customFormat="1" ht="22.5" x14ac:dyDescent="0.25">
      <c r="A205" s="312" t="s">
        <v>1475</v>
      </c>
      <c r="B205" s="313" t="s">
        <v>1084</v>
      </c>
      <c r="C205" s="314" t="s">
        <v>1476</v>
      </c>
      <c r="D205" s="314" t="s">
        <v>1477</v>
      </c>
      <c r="E205" s="315" t="s">
        <v>1478</v>
      </c>
      <c r="F205" s="316" t="s">
        <v>147</v>
      </c>
      <c r="G205" s="329">
        <v>10.5</v>
      </c>
      <c r="H205" s="61">
        <f t="shared" si="70"/>
        <v>1880.36</v>
      </c>
      <c r="I205" s="450">
        <v>19743.830000000002</v>
      </c>
      <c r="J205" s="439">
        <f t="shared" si="71"/>
        <v>2097.08</v>
      </c>
      <c r="K205" s="390">
        <f t="shared" si="72"/>
        <v>22019.34</v>
      </c>
      <c r="L205" s="60"/>
      <c r="M205" s="303">
        <f t="shared" si="57"/>
        <v>22019.368008249603</v>
      </c>
      <c r="N205" s="303">
        <f t="shared" si="58"/>
        <v>2.8008249602862634E-2</v>
      </c>
      <c r="O205" s="372">
        <f t="shared" si="62"/>
        <v>22019.34</v>
      </c>
      <c r="P205" s="373">
        <f t="shared" si="63"/>
        <v>0</v>
      </c>
    </row>
    <row r="206" spans="1:16" s="195" customFormat="1" ht="22.5" x14ac:dyDescent="0.25">
      <c r="A206" s="312" t="s">
        <v>1479</v>
      </c>
      <c r="B206" s="313" t="s">
        <v>1084</v>
      </c>
      <c r="C206" s="314" t="s">
        <v>1480</v>
      </c>
      <c r="D206" s="314" t="s">
        <v>1465</v>
      </c>
      <c r="E206" s="315" t="s">
        <v>1466</v>
      </c>
      <c r="F206" s="316" t="s">
        <v>147</v>
      </c>
      <c r="G206" s="325">
        <v>3.36</v>
      </c>
      <c r="H206" s="61">
        <f t="shared" si="70"/>
        <v>2118.2600000000002</v>
      </c>
      <c r="I206" s="450">
        <v>7117.34</v>
      </c>
      <c r="J206" s="439">
        <f t="shared" si="71"/>
        <v>2362.4</v>
      </c>
      <c r="K206" s="390">
        <f t="shared" si="72"/>
        <v>7937.66</v>
      </c>
      <c r="L206" s="60"/>
      <c r="M206" s="303">
        <f t="shared" si="57"/>
        <v>7937.635641100801</v>
      </c>
      <c r="N206" s="303">
        <f t="shared" si="58"/>
        <v>-2.4358899198887229E-2</v>
      </c>
      <c r="O206" s="372">
        <f t="shared" si="62"/>
        <v>7937.6639999999998</v>
      </c>
      <c r="P206" s="373">
        <f t="shared" si="63"/>
        <v>3.9999999999054126E-3</v>
      </c>
    </row>
    <row r="207" spans="1:16" s="195" customFormat="1" ht="22.5" x14ac:dyDescent="0.25">
      <c r="A207" s="312" t="s">
        <v>1481</v>
      </c>
      <c r="B207" s="313" t="s">
        <v>1084</v>
      </c>
      <c r="C207" s="314" t="s">
        <v>1482</v>
      </c>
      <c r="D207" s="314" t="s">
        <v>612</v>
      </c>
      <c r="E207" s="315" t="s">
        <v>613</v>
      </c>
      <c r="F207" s="316" t="s">
        <v>147</v>
      </c>
      <c r="G207" s="318">
        <v>10.478999999999999</v>
      </c>
      <c r="H207" s="61">
        <f t="shared" si="70"/>
        <v>2061.12</v>
      </c>
      <c r="I207" s="450">
        <v>21598.48</v>
      </c>
      <c r="J207" s="439">
        <f t="shared" si="71"/>
        <v>2298.67</v>
      </c>
      <c r="K207" s="390">
        <f t="shared" si="72"/>
        <v>24087.759999999998</v>
      </c>
      <c r="L207" s="60"/>
      <c r="M207" s="303">
        <f t="shared" ref="M207:M270" si="73">I207*O$13*P$13*O$10</f>
        <v>24087.772207257603</v>
      </c>
      <c r="N207" s="303">
        <f t="shared" ref="N207:N270" si="74">M207-K207</f>
        <v>1.2207257605041377E-2</v>
      </c>
      <c r="O207" s="372">
        <f t="shared" si="62"/>
        <v>24087.762929999997</v>
      </c>
      <c r="P207" s="373">
        <f t="shared" si="63"/>
        <v>2.9299999987415504E-3</v>
      </c>
    </row>
    <row r="208" spans="1:16" s="195" customFormat="1" ht="22.5" x14ac:dyDescent="0.25">
      <c r="A208" s="312" t="s">
        <v>1483</v>
      </c>
      <c r="B208" s="313" t="s">
        <v>1084</v>
      </c>
      <c r="C208" s="314" t="s">
        <v>1484</v>
      </c>
      <c r="D208" s="314" t="s">
        <v>1485</v>
      </c>
      <c r="E208" s="315" t="s">
        <v>1486</v>
      </c>
      <c r="F208" s="316" t="s">
        <v>217</v>
      </c>
      <c r="G208" s="331">
        <v>46</v>
      </c>
      <c r="H208" s="61">
        <f t="shared" si="70"/>
        <v>1265.29</v>
      </c>
      <c r="I208" s="450">
        <v>58203.16</v>
      </c>
      <c r="J208" s="439">
        <f t="shared" si="71"/>
        <v>1411.12</v>
      </c>
      <c r="K208" s="390">
        <f t="shared" si="72"/>
        <v>64911.519999999997</v>
      </c>
      <c r="L208" s="60"/>
      <c r="M208" s="303">
        <f t="shared" si="73"/>
        <v>64911.255783859211</v>
      </c>
      <c r="N208" s="303">
        <f t="shared" si="74"/>
        <v>-0.2642161407857202</v>
      </c>
      <c r="O208" s="372">
        <f t="shared" si="62"/>
        <v>64911.519999999997</v>
      </c>
      <c r="P208" s="373">
        <f t="shared" si="63"/>
        <v>0</v>
      </c>
    </row>
    <row r="209" spans="1:16" s="195" customFormat="1" ht="22.5" x14ac:dyDescent="0.25">
      <c r="A209" s="312" t="s">
        <v>1487</v>
      </c>
      <c r="B209" s="313" t="s">
        <v>1084</v>
      </c>
      <c r="C209" s="314" t="s">
        <v>1488</v>
      </c>
      <c r="D209" s="314" t="s">
        <v>1489</v>
      </c>
      <c r="E209" s="315" t="s">
        <v>1490</v>
      </c>
      <c r="F209" s="316" t="s">
        <v>217</v>
      </c>
      <c r="G209" s="331">
        <v>46</v>
      </c>
      <c r="H209" s="61">
        <f t="shared" si="70"/>
        <v>3636.01</v>
      </c>
      <c r="I209" s="450">
        <v>167256.57</v>
      </c>
      <c r="J209" s="439">
        <f t="shared" si="71"/>
        <v>4055.07</v>
      </c>
      <c r="K209" s="390">
        <f t="shared" si="72"/>
        <v>186533.22</v>
      </c>
      <c r="L209" s="60"/>
      <c r="M209" s="303">
        <f t="shared" si="73"/>
        <v>186533.41153299843</v>
      </c>
      <c r="N209" s="303">
        <f t="shared" si="74"/>
        <v>0.19153299843310378</v>
      </c>
      <c r="O209" s="372">
        <f t="shared" si="62"/>
        <v>186533.22</v>
      </c>
      <c r="P209" s="373">
        <f t="shared" si="63"/>
        <v>0</v>
      </c>
    </row>
    <row r="210" spans="1:16" s="195" customFormat="1" ht="22.5" x14ac:dyDescent="0.25">
      <c r="A210" s="312" t="s">
        <v>1491</v>
      </c>
      <c r="B210" s="313" t="s">
        <v>1084</v>
      </c>
      <c r="C210" s="314" t="s">
        <v>1492</v>
      </c>
      <c r="D210" s="314" t="s">
        <v>1493</v>
      </c>
      <c r="E210" s="315" t="s">
        <v>1494</v>
      </c>
      <c r="F210" s="316" t="s">
        <v>164</v>
      </c>
      <c r="G210" s="326">
        <v>4.9790999999999999</v>
      </c>
      <c r="H210" s="61">
        <f t="shared" si="70"/>
        <v>7470.57</v>
      </c>
      <c r="I210" s="450">
        <v>37196.699999999997</v>
      </c>
      <c r="J210" s="439">
        <f t="shared" si="71"/>
        <v>8331.58</v>
      </c>
      <c r="K210" s="390">
        <f t="shared" si="72"/>
        <v>41483.769999999997</v>
      </c>
      <c r="L210" s="60"/>
      <c r="M210" s="303">
        <f t="shared" si="73"/>
        <v>41483.735728703999</v>
      </c>
      <c r="N210" s="303">
        <f t="shared" si="74"/>
        <v>-3.4271295997314155E-2</v>
      </c>
      <c r="O210" s="372">
        <f t="shared" ref="O210:O273" si="75">J210*G210</f>
        <v>41483.769977999997</v>
      </c>
      <c r="P210" s="373">
        <f t="shared" ref="P210:P273" si="76">O210-K210</f>
        <v>-2.2000000171829015E-5</v>
      </c>
    </row>
    <row r="211" spans="1:16" s="195" customFormat="1" ht="22.5" x14ac:dyDescent="0.25">
      <c r="A211" s="312" t="s">
        <v>1495</v>
      </c>
      <c r="B211" s="313" t="s">
        <v>1084</v>
      </c>
      <c r="C211" s="314" t="s">
        <v>1496</v>
      </c>
      <c r="D211" s="314" t="s">
        <v>1497</v>
      </c>
      <c r="E211" s="315" t="s">
        <v>1498</v>
      </c>
      <c r="F211" s="316" t="s">
        <v>168</v>
      </c>
      <c r="G211" s="329">
        <v>557.70000000000005</v>
      </c>
      <c r="H211" s="61">
        <f t="shared" si="70"/>
        <v>59.6</v>
      </c>
      <c r="I211" s="450">
        <v>33238.769999999997</v>
      </c>
      <c r="J211" s="439">
        <f t="shared" si="71"/>
        <v>66.47</v>
      </c>
      <c r="K211" s="390">
        <f t="shared" si="72"/>
        <v>37070.32</v>
      </c>
      <c r="L211" s="60"/>
      <c r="M211" s="303">
        <f t="shared" si="73"/>
        <v>37069.641947462398</v>
      </c>
      <c r="N211" s="303">
        <f t="shared" si="74"/>
        <v>-0.67805253760161577</v>
      </c>
      <c r="O211" s="372">
        <f t="shared" si="75"/>
        <v>37070.319000000003</v>
      </c>
      <c r="P211" s="373">
        <f t="shared" si="76"/>
        <v>-9.9999999656574801E-4</v>
      </c>
    </row>
    <row r="212" spans="1:16" s="195" customFormat="1" ht="22.5" x14ac:dyDescent="0.25">
      <c r="A212" s="312" t="s">
        <v>1499</v>
      </c>
      <c r="B212" s="313" t="s">
        <v>1084</v>
      </c>
      <c r="C212" s="314" t="s">
        <v>1500</v>
      </c>
      <c r="D212" s="314" t="s">
        <v>1501</v>
      </c>
      <c r="E212" s="315" t="s">
        <v>1502</v>
      </c>
      <c r="F212" s="316" t="s">
        <v>125</v>
      </c>
      <c r="G212" s="326">
        <v>2.1705000000000001</v>
      </c>
      <c r="H212" s="61">
        <f>ROUND(I212/G212,2)</f>
        <v>658188.79</v>
      </c>
      <c r="I212" s="450">
        <v>1428598.76</v>
      </c>
      <c r="J212" s="439">
        <f t="shared" si="71"/>
        <v>734047.1</v>
      </c>
      <c r="K212" s="390">
        <f t="shared" si="72"/>
        <v>1593249.23</v>
      </c>
      <c r="L212" s="60"/>
      <c r="M212" s="303">
        <f t="shared" si="73"/>
        <v>1593249.2243181313</v>
      </c>
      <c r="N212" s="303">
        <f t="shared" si="74"/>
        <v>-5.6818686425685883E-3</v>
      </c>
      <c r="O212" s="372">
        <f t="shared" si="75"/>
        <v>1593249.23055</v>
      </c>
      <c r="P212" s="373">
        <f t="shared" si="76"/>
        <v>5.4999999701976776E-4</v>
      </c>
    </row>
    <row r="213" spans="1:16" s="195" customFormat="1" ht="22.5" x14ac:dyDescent="0.25">
      <c r="A213" s="312" t="s">
        <v>1503</v>
      </c>
      <c r="B213" s="313" t="s">
        <v>1084</v>
      </c>
      <c r="C213" s="314" t="s">
        <v>1504</v>
      </c>
      <c r="D213" s="314" t="s">
        <v>1505</v>
      </c>
      <c r="E213" s="315" t="s">
        <v>1506</v>
      </c>
      <c r="F213" s="316" t="s">
        <v>217</v>
      </c>
      <c r="G213" s="331">
        <v>1</v>
      </c>
      <c r="H213" s="61">
        <f t="shared" si="70"/>
        <v>207562.86</v>
      </c>
      <c r="I213" s="450">
        <v>207562.86</v>
      </c>
      <c r="J213" s="439">
        <f t="shared" si="71"/>
        <v>231485.13</v>
      </c>
      <c r="K213" s="390">
        <f t="shared" si="72"/>
        <v>231485.13</v>
      </c>
      <c r="L213" s="60"/>
      <c r="M213" s="303">
        <f t="shared" si="73"/>
        <v>231485.12721112318</v>
      </c>
      <c r="N213" s="303">
        <f t="shared" si="74"/>
        <v>-2.7888768236152828E-3</v>
      </c>
      <c r="O213" s="372">
        <f t="shared" si="75"/>
        <v>231485.13</v>
      </c>
      <c r="P213" s="373">
        <f t="shared" si="76"/>
        <v>0</v>
      </c>
    </row>
    <row r="214" spans="1:16" s="195" customFormat="1" ht="22.5" x14ac:dyDescent="0.25">
      <c r="A214" s="312" t="s">
        <v>1507</v>
      </c>
      <c r="B214" s="313" t="s">
        <v>1084</v>
      </c>
      <c r="C214" s="314" t="s">
        <v>1508</v>
      </c>
      <c r="D214" s="314" t="s">
        <v>1505</v>
      </c>
      <c r="E214" s="315" t="s">
        <v>1509</v>
      </c>
      <c r="F214" s="316" t="s">
        <v>217</v>
      </c>
      <c r="G214" s="331">
        <v>4</v>
      </c>
      <c r="H214" s="61">
        <f t="shared" si="70"/>
        <v>752954.37</v>
      </c>
      <c r="I214" s="450">
        <v>3011817.48</v>
      </c>
      <c r="J214" s="439">
        <f t="shared" si="71"/>
        <v>839734.71</v>
      </c>
      <c r="K214" s="390">
        <f t="shared" si="72"/>
        <v>3358938.84</v>
      </c>
      <c r="L214" s="60"/>
      <c r="M214" s="303">
        <f t="shared" si="73"/>
        <v>3358938.8414405379</v>
      </c>
      <c r="N214" s="303">
        <f t="shared" si="74"/>
        <v>1.4405380934476852E-3</v>
      </c>
      <c r="O214" s="372">
        <f t="shared" si="75"/>
        <v>3358938.84</v>
      </c>
      <c r="P214" s="373">
        <f t="shared" si="76"/>
        <v>0</v>
      </c>
    </row>
    <row r="215" spans="1:16" s="195" customFormat="1" ht="22.5" x14ac:dyDescent="0.25">
      <c r="A215" s="312" t="s">
        <v>1510</v>
      </c>
      <c r="B215" s="313" t="s">
        <v>1084</v>
      </c>
      <c r="C215" s="314" t="s">
        <v>1511</v>
      </c>
      <c r="D215" s="314" t="s">
        <v>1505</v>
      </c>
      <c r="E215" s="315" t="s">
        <v>1512</v>
      </c>
      <c r="F215" s="316" t="s">
        <v>217</v>
      </c>
      <c r="G215" s="331">
        <v>3</v>
      </c>
      <c r="H215" s="61">
        <f t="shared" si="70"/>
        <v>511700.9</v>
      </c>
      <c r="I215" s="450">
        <v>1535102.7</v>
      </c>
      <c r="J215" s="439">
        <f t="shared" si="71"/>
        <v>570676.03</v>
      </c>
      <c r="K215" s="390">
        <f t="shared" si="72"/>
        <v>1712028.09</v>
      </c>
      <c r="L215" s="60"/>
      <c r="M215" s="303">
        <f t="shared" si="73"/>
        <v>1712028.0756954241</v>
      </c>
      <c r="N215" s="303">
        <f t="shared" si="74"/>
        <v>-1.4304575975984335E-2</v>
      </c>
      <c r="O215" s="372">
        <f t="shared" si="75"/>
        <v>1712028.09</v>
      </c>
      <c r="P215" s="373">
        <f t="shared" si="76"/>
        <v>0</v>
      </c>
    </row>
    <row r="216" spans="1:16" s="195" customFormat="1" ht="22.5" x14ac:dyDescent="0.25">
      <c r="A216" s="312" t="s">
        <v>1513</v>
      </c>
      <c r="B216" s="313" t="s">
        <v>1084</v>
      </c>
      <c r="C216" s="314" t="s">
        <v>1514</v>
      </c>
      <c r="D216" s="314" t="s">
        <v>1505</v>
      </c>
      <c r="E216" s="315" t="s">
        <v>1515</v>
      </c>
      <c r="F216" s="316" t="s">
        <v>217</v>
      </c>
      <c r="G216" s="331">
        <v>3</v>
      </c>
      <c r="H216" s="61">
        <f t="shared" si="70"/>
        <v>655651.11</v>
      </c>
      <c r="I216" s="450">
        <v>1966953.33</v>
      </c>
      <c r="J216" s="439">
        <f t="shared" si="71"/>
        <v>731216.95</v>
      </c>
      <c r="K216" s="390">
        <f t="shared" si="72"/>
        <v>2193650.85</v>
      </c>
      <c r="L216" s="60"/>
      <c r="M216" s="303">
        <f t="shared" si="73"/>
        <v>2193650.8381768898</v>
      </c>
      <c r="N216" s="303">
        <f t="shared" si="74"/>
        <v>-1.1823110282421112E-2</v>
      </c>
      <c r="O216" s="372">
        <f t="shared" si="75"/>
        <v>2193650.8499999996</v>
      </c>
      <c r="P216" s="373">
        <f t="shared" si="76"/>
        <v>0</v>
      </c>
    </row>
    <row r="217" spans="1:16" s="195" customFormat="1" ht="22.5" x14ac:dyDescent="0.25">
      <c r="A217" s="312" t="s">
        <v>1516</v>
      </c>
      <c r="B217" s="313" t="s">
        <v>1084</v>
      </c>
      <c r="C217" s="314" t="s">
        <v>1517</v>
      </c>
      <c r="D217" s="314" t="s">
        <v>1505</v>
      </c>
      <c r="E217" s="315" t="s">
        <v>1518</v>
      </c>
      <c r="F217" s="316" t="s">
        <v>217</v>
      </c>
      <c r="G217" s="331">
        <v>2</v>
      </c>
      <c r="H217" s="61">
        <f t="shared" si="70"/>
        <v>279969.63</v>
      </c>
      <c r="I217" s="450">
        <v>559939.26</v>
      </c>
      <c r="J217" s="439">
        <f t="shared" si="71"/>
        <v>312237</v>
      </c>
      <c r="K217" s="390">
        <f t="shared" si="72"/>
        <v>624474</v>
      </c>
      <c r="L217" s="60"/>
      <c r="M217" s="303">
        <f t="shared" si="73"/>
        <v>624474.00672549126</v>
      </c>
      <c r="N217" s="303">
        <f t="shared" si="74"/>
        <v>6.7254912573844194E-3</v>
      </c>
      <c r="O217" s="372">
        <f t="shared" si="75"/>
        <v>624474</v>
      </c>
      <c r="P217" s="373">
        <f t="shared" si="76"/>
        <v>0</v>
      </c>
    </row>
    <row r="218" spans="1:16" s="195" customFormat="1" ht="22.5" x14ac:dyDescent="0.25">
      <c r="A218" s="312" t="s">
        <v>1519</v>
      </c>
      <c r="B218" s="313" t="s">
        <v>1084</v>
      </c>
      <c r="C218" s="314" t="s">
        <v>1520</v>
      </c>
      <c r="D218" s="314" t="s">
        <v>1505</v>
      </c>
      <c r="E218" s="315" t="s">
        <v>1521</v>
      </c>
      <c r="F218" s="316" t="s">
        <v>217</v>
      </c>
      <c r="G218" s="331">
        <v>1</v>
      </c>
      <c r="H218" s="61">
        <f t="shared" si="70"/>
        <v>169948.1</v>
      </c>
      <c r="I218" s="450">
        <v>169948.1</v>
      </c>
      <c r="J218" s="439">
        <f t="shared" si="71"/>
        <v>189535.15</v>
      </c>
      <c r="K218" s="390">
        <f t="shared" si="72"/>
        <v>189535.15</v>
      </c>
      <c r="L218" s="60"/>
      <c r="M218" s="303">
        <f t="shared" si="73"/>
        <v>189535.14876307201</v>
      </c>
      <c r="N218" s="303">
        <f t="shared" si="74"/>
        <v>-1.2369279866106808E-3</v>
      </c>
      <c r="O218" s="372">
        <f t="shared" si="75"/>
        <v>189535.15</v>
      </c>
      <c r="P218" s="373">
        <f t="shared" si="76"/>
        <v>0</v>
      </c>
    </row>
    <row r="219" spans="1:16" s="195" customFormat="1" ht="22.5" x14ac:dyDescent="0.25">
      <c r="A219" s="312" t="s">
        <v>1522</v>
      </c>
      <c r="B219" s="313" t="s">
        <v>1084</v>
      </c>
      <c r="C219" s="314" t="s">
        <v>1523</v>
      </c>
      <c r="D219" s="314" t="s">
        <v>1505</v>
      </c>
      <c r="E219" s="315" t="s">
        <v>1524</v>
      </c>
      <c r="F219" s="316" t="s">
        <v>217</v>
      </c>
      <c r="G219" s="331">
        <v>1</v>
      </c>
      <c r="H219" s="61">
        <f t="shared" si="70"/>
        <v>430499.09</v>
      </c>
      <c r="I219" s="450">
        <v>430499.09</v>
      </c>
      <c r="J219" s="439">
        <f t="shared" si="71"/>
        <v>480115.45</v>
      </c>
      <c r="K219" s="390">
        <f t="shared" si="72"/>
        <v>480115.45</v>
      </c>
      <c r="L219" s="60"/>
      <c r="M219" s="303">
        <f t="shared" si="73"/>
        <v>480115.45327966084</v>
      </c>
      <c r="N219" s="303">
        <f t="shared" si="74"/>
        <v>3.2796608284115791E-3</v>
      </c>
      <c r="O219" s="372">
        <f t="shared" si="75"/>
        <v>480115.45</v>
      </c>
      <c r="P219" s="373">
        <f t="shared" si="76"/>
        <v>0</v>
      </c>
    </row>
    <row r="220" spans="1:16" s="195" customFormat="1" ht="22.5" x14ac:dyDescent="0.25">
      <c r="A220" s="312" t="s">
        <v>1525</v>
      </c>
      <c r="B220" s="313" t="s">
        <v>1084</v>
      </c>
      <c r="C220" s="314" t="s">
        <v>1526</v>
      </c>
      <c r="D220" s="314" t="s">
        <v>1505</v>
      </c>
      <c r="E220" s="315" t="s">
        <v>1527</v>
      </c>
      <c r="F220" s="316" t="s">
        <v>217</v>
      </c>
      <c r="G220" s="331">
        <v>1</v>
      </c>
      <c r="H220" s="61">
        <f t="shared" si="70"/>
        <v>316360.69</v>
      </c>
      <c r="I220" s="450">
        <v>316360.69</v>
      </c>
      <c r="J220" s="439">
        <f t="shared" si="71"/>
        <v>352822.25</v>
      </c>
      <c r="K220" s="390">
        <f t="shared" si="72"/>
        <v>352822.25</v>
      </c>
      <c r="L220" s="60"/>
      <c r="M220" s="303">
        <f t="shared" si="73"/>
        <v>352822.24656785285</v>
      </c>
      <c r="N220" s="303">
        <f t="shared" si="74"/>
        <v>-3.4321471466682851E-3</v>
      </c>
      <c r="O220" s="372">
        <f t="shared" si="75"/>
        <v>352822.25</v>
      </c>
      <c r="P220" s="373">
        <f t="shared" si="76"/>
        <v>0</v>
      </c>
    </row>
    <row r="221" spans="1:16" s="195" customFormat="1" ht="22.5" x14ac:dyDescent="0.25">
      <c r="A221" s="312" t="s">
        <v>1528</v>
      </c>
      <c r="B221" s="313" t="s">
        <v>1084</v>
      </c>
      <c r="C221" s="314" t="s">
        <v>1529</v>
      </c>
      <c r="D221" s="314" t="s">
        <v>1505</v>
      </c>
      <c r="E221" s="315" t="s">
        <v>1530</v>
      </c>
      <c r="F221" s="316" t="s">
        <v>217</v>
      </c>
      <c r="G221" s="331">
        <v>2</v>
      </c>
      <c r="H221" s="61">
        <f t="shared" si="70"/>
        <v>375959.17</v>
      </c>
      <c r="I221" s="450">
        <v>751918.34</v>
      </c>
      <c r="J221" s="439">
        <f t="shared" si="71"/>
        <v>419289.64</v>
      </c>
      <c r="K221" s="390">
        <f t="shared" si="72"/>
        <v>838579.28</v>
      </c>
      <c r="L221" s="60"/>
      <c r="M221" s="303">
        <f t="shared" si="73"/>
        <v>838579.2746702208</v>
      </c>
      <c r="N221" s="303">
        <f t="shared" si="74"/>
        <v>-5.3297792328521609E-3</v>
      </c>
      <c r="O221" s="372">
        <f t="shared" si="75"/>
        <v>838579.28</v>
      </c>
      <c r="P221" s="373">
        <f t="shared" si="76"/>
        <v>0</v>
      </c>
    </row>
    <row r="222" spans="1:16" s="195" customFormat="1" ht="22.5" x14ac:dyDescent="0.25">
      <c r="A222" s="312" t="s">
        <v>1531</v>
      </c>
      <c r="B222" s="313" t="s">
        <v>1084</v>
      </c>
      <c r="C222" s="314" t="s">
        <v>1532</v>
      </c>
      <c r="D222" s="314" t="s">
        <v>1505</v>
      </c>
      <c r="E222" s="315" t="s">
        <v>1533</v>
      </c>
      <c r="F222" s="316" t="s">
        <v>217</v>
      </c>
      <c r="G222" s="331">
        <v>1</v>
      </c>
      <c r="H222" s="61">
        <f t="shared" si="70"/>
        <v>223735.55</v>
      </c>
      <c r="I222" s="450">
        <v>223735.55</v>
      </c>
      <c r="J222" s="439">
        <f t="shared" si="71"/>
        <v>249521.77</v>
      </c>
      <c r="K222" s="390">
        <f t="shared" si="72"/>
        <v>249521.77</v>
      </c>
      <c r="L222" s="60"/>
      <c r="M222" s="303">
        <f t="shared" si="73"/>
        <v>249521.77019241601</v>
      </c>
      <c r="N222" s="303">
        <f t="shared" si="74"/>
        <v>1.9241601694375277E-4</v>
      </c>
      <c r="O222" s="372">
        <f t="shared" si="75"/>
        <v>249521.77</v>
      </c>
      <c r="P222" s="373">
        <f t="shared" si="76"/>
        <v>0</v>
      </c>
    </row>
    <row r="223" spans="1:16" s="195" customFormat="1" ht="22.5" x14ac:dyDescent="0.25">
      <c r="A223" s="312" t="s">
        <v>1534</v>
      </c>
      <c r="B223" s="313" t="s">
        <v>1084</v>
      </c>
      <c r="C223" s="314" t="s">
        <v>1535</v>
      </c>
      <c r="D223" s="314" t="s">
        <v>1505</v>
      </c>
      <c r="E223" s="315" t="s">
        <v>1536</v>
      </c>
      <c r="F223" s="316" t="s">
        <v>217</v>
      </c>
      <c r="G223" s="331">
        <v>1</v>
      </c>
      <c r="H223" s="61">
        <f t="shared" si="70"/>
        <v>439488.09</v>
      </c>
      <c r="I223" s="450">
        <v>439488.09</v>
      </c>
      <c r="J223" s="439">
        <f t="shared" si="71"/>
        <v>490140.46</v>
      </c>
      <c r="K223" s="390">
        <f t="shared" si="72"/>
        <v>490140.46</v>
      </c>
      <c r="L223" s="60"/>
      <c r="M223" s="303">
        <f t="shared" si="73"/>
        <v>490140.46357534087</v>
      </c>
      <c r="N223" s="303">
        <f t="shared" si="74"/>
        <v>3.5753408446907997E-3</v>
      </c>
      <c r="O223" s="372">
        <f t="shared" si="75"/>
        <v>490140.46</v>
      </c>
      <c r="P223" s="373">
        <f t="shared" si="76"/>
        <v>0</v>
      </c>
    </row>
    <row r="224" spans="1:16" s="195" customFormat="1" ht="22.5" x14ac:dyDescent="0.25">
      <c r="A224" s="312" t="s">
        <v>1537</v>
      </c>
      <c r="B224" s="313" t="s">
        <v>1084</v>
      </c>
      <c r="C224" s="314" t="s">
        <v>1538</v>
      </c>
      <c r="D224" s="314" t="s">
        <v>1505</v>
      </c>
      <c r="E224" s="315" t="s">
        <v>1539</v>
      </c>
      <c r="F224" s="316" t="s">
        <v>217</v>
      </c>
      <c r="G224" s="331">
        <v>1</v>
      </c>
      <c r="H224" s="61">
        <f t="shared" si="70"/>
        <v>137917.82999999999</v>
      </c>
      <c r="I224" s="450">
        <v>137917.82999999999</v>
      </c>
      <c r="J224" s="439">
        <f t="shared" si="71"/>
        <v>153813.29</v>
      </c>
      <c r="K224" s="390">
        <f t="shared" si="72"/>
        <v>153813.29</v>
      </c>
      <c r="L224" s="60"/>
      <c r="M224" s="303">
        <f t="shared" si="73"/>
        <v>153813.29021112961</v>
      </c>
      <c r="N224" s="303">
        <f t="shared" si="74"/>
        <v>2.111296053044498E-4</v>
      </c>
      <c r="O224" s="372">
        <f t="shared" si="75"/>
        <v>153813.29</v>
      </c>
      <c r="P224" s="373">
        <f t="shared" si="76"/>
        <v>0</v>
      </c>
    </row>
    <row r="225" spans="1:16" s="195" customFormat="1" ht="22.5" x14ac:dyDescent="0.25">
      <c r="A225" s="312" t="s">
        <v>1540</v>
      </c>
      <c r="B225" s="313" t="s">
        <v>1084</v>
      </c>
      <c r="C225" s="314" t="s">
        <v>1541</v>
      </c>
      <c r="D225" s="314" t="s">
        <v>1505</v>
      </c>
      <c r="E225" s="315" t="s">
        <v>1542</v>
      </c>
      <c r="F225" s="316" t="s">
        <v>217</v>
      </c>
      <c r="G225" s="331">
        <v>1</v>
      </c>
      <c r="H225" s="61">
        <f t="shared" si="70"/>
        <v>123474.92</v>
      </c>
      <c r="I225" s="450">
        <v>123474.92</v>
      </c>
      <c r="J225" s="439">
        <f t="shared" si="71"/>
        <v>137705.79</v>
      </c>
      <c r="K225" s="390">
        <f t="shared" si="72"/>
        <v>137705.79</v>
      </c>
      <c r="L225" s="60"/>
      <c r="M225" s="303">
        <f t="shared" si="73"/>
        <v>137705.78977175039</v>
      </c>
      <c r="N225" s="303">
        <f t="shared" si="74"/>
        <v>-2.2824961342848837E-4</v>
      </c>
      <c r="O225" s="372">
        <f t="shared" si="75"/>
        <v>137705.79</v>
      </c>
      <c r="P225" s="373">
        <f t="shared" si="76"/>
        <v>0</v>
      </c>
    </row>
    <row r="226" spans="1:16" s="195" customFormat="1" ht="22.5" x14ac:dyDescent="0.25">
      <c r="A226" s="312" t="s">
        <v>1543</v>
      </c>
      <c r="B226" s="313" t="s">
        <v>1084</v>
      </c>
      <c r="C226" s="314" t="s">
        <v>1544</v>
      </c>
      <c r="D226" s="314" t="s">
        <v>1505</v>
      </c>
      <c r="E226" s="315" t="s">
        <v>1545</v>
      </c>
      <c r="F226" s="316" t="s">
        <v>217</v>
      </c>
      <c r="G226" s="331">
        <v>1</v>
      </c>
      <c r="H226" s="61">
        <f t="shared" si="70"/>
        <v>165238.73000000001</v>
      </c>
      <c r="I226" s="450">
        <v>165238.73000000001</v>
      </c>
      <c r="J226" s="439">
        <f t="shared" si="71"/>
        <v>184283.01</v>
      </c>
      <c r="K226" s="390">
        <f t="shared" si="72"/>
        <v>184283.01</v>
      </c>
      <c r="L226" s="60"/>
      <c r="M226" s="303">
        <f t="shared" si="73"/>
        <v>184283.0091773376</v>
      </c>
      <c r="N226" s="303">
        <f t="shared" si="74"/>
        <v>-8.2266240497119725E-4</v>
      </c>
      <c r="O226" s="372">
        <f t="shared" si="75"/>
        <v>184283.01</v>
      </c>
      <c r="P226" s="373">
        <f t="shared" si="76"/>
        <v>0</v>
      </c>
    </row>
    <row r="227" spans="1:16" s="195" customFormat="1" ht="22.5" x14ac:dyDescent="0.25">
      <c r="A227" s="312" t="s">
        <v>1546</v>
      </c>
      <c r="B227" s="313" t="s">
        <v>1084</v>
      </c>
      <c r="C227" s="314" t="s">
        <v>1547</v>
      </c>
      <c r="D227" s="314" t="s">
        <v>1548</v>
      </c>
      <c r="E227" s="315" t="s">
        <v>1549</v>
      </c>
      <c r="F227" s="316" t="s">
        <v>164</v>
      </c>
      <c r="G227" s="318">
        <v>0.93799999999999994</v>
      </c>
      <c r="H227" s="61">
        <f t="shared" si="70"/>
        <v>18193.57</v>
      </c>
      <c r="I227" s="450">
        <v>17065.57</v>
      </c>
      <c r="J227" s="439">
        <f t="shared" si="71"/>
        <v>20290.439999999999</v>
      </c>
      <c r="K227" s="390">
        <f t="shared" si="72"/>
        <v>19032.43</v>
      </c>
      <c r="L227" s="60"/>
      <c r="M227" s="303">
        <f t="shared" si="73"/>
        <v>19032.4301870784</v>
      </c>
      <c r="N227" s="303">
        <f t="shared" si="74"/>
        <v>1.8707839990383945E-4</v>
      </c>
      <c r="O227" s="372">
        <f t="shared" si="75"/>
        <v>19032.432719999997</v>
      </c>
      <c r="P227" s="373">
        <f t="shared" si="76"/>
        <v>2.719999996770639E-3</v>
      </c>
    </row>
    <row r="228" spans="1:16" s="195" customFormat="1" ht="22.5" x14ac:dyDescent="0.25">
      <c r="A228" s="312" t="s">
        <v>1550</v>
      </c>
      <c r="B228" s="313" t="s">
        <v>1084</v>
      </c>
      <c r="C228" s="314" t="s">
        <v>1551</v>
      </c>
      <c r="D228" s="314" t="s">
        <v>1552</v>
      </c>
      <c r="E228" s="315" t="s">
        <v>1553</v>
      </c>
      <c r="F228" s="316" t="s">
        <v>168</v>
      </c>
      <c r="G228" s="325">
        <v>98.49</v>
      </c>
      <c r="H228" s="61">
        <f t="shared" si="70"/>
        <v>191.7</v>
      </c>
      <c r="I228" s="450">
        <v>18880.91</v>
      </c>
      <c r="J228" s="439">
        <f t="shared" si="71"/>
        <v>213.79</v>
      </c>
      <c r="K228" s="390">
        <f t="shared" si="72"/>
        <v>21056.18</v>
      </c>
      <c r="L228" s="60"/>
      <c r="M228" s="303">
        <f t="shared" si="73"/>
        <v>21056.993785939201</v>
      </c>
      <c r="N228" s="303">
        <f t="shared" si="74"/>
        <v>0.8137859392008977</v>
      </c>
      <c r="O228" s="372">
        <f t="shared" si="75"/>
        <v>21056.177099999997</v>
      </c>
      <c r="P228" s="373">
        <f t="shared" si="76"/>
        <v>-2.9000000031373929E-3</v>
      </c>
    </row>
    <row r="229" spans="1:16" s="195" customFormat="1" ht="15" x14ac:dyDescent="0.25">
      <c r="A229" s="306" t="s">
        <v>1554</v>
      </c>
      <c r="B229" s="502"/>
      <c r="C229" s="502"/>
      <c r="D229" s="502"/>
      <c r="E229" s="307" t="s">
        <v>1555</v>
      </c>
      <c r="F229" s="308"/>
      <c r="G229" s="309"/>
      <c r="H229" s="334"/>
      <c r="I229" s="334">
        <f>SUM(I230:I259)</f>
        <v>25162549.16</v>
      </c>
      <c r="J229" s="449"/>
      <c r="K229" s="391">
        <f>SUM(K230:K259)</f>
        <v>28062818.920000002</v>
      </c>
      <c r="L229" s="310"/>
      <c r="M229" s="303">
        <f t="shared" si="73"/>
        <v>28062611.457843382</v>
      </c>
      <c r="N229" s="303">
        <f t="shared" si="74"/>
        <v>-207.46215661987662</v>
      </c>
      <c r="O229" s="372">
        <f t="shared" si="75"/>
        <v>0</v>
      </c>
      <c r="P229" s="373"/>
    </row>
    <row r="230" spans="1:16" s="195" customFormat="1" ht="22.5" x14ac:dyDescent="0.25">
      <c r="A230" s="312" t="s">
        <v>540</v>
      </c>
      <c r="B230" s="313" t="s">
        <v>1084</v>
      </c>
      <c r="C230" s="314" t="s">
        <v>1556</v>
      </c>
      <c r="D230" s="314" t="s">
        <v>144</v>
      </c>
      <c r="E230" s="315" t="s">
        <v>145</v>
      </c>
      <c r="F230" s="316" t="s">
        <v>125</v>
      </c>
      <c r="G230" s="326">
        <v>0.4153</v>
      </c>
      <c r="H230" s="61">
        <f t="shared" ref="H230:H246" si="77">ROUND(I230/G230,2)</f>
        <v>240102.31</v>
      </c>
      <c r="I230" s="450">
        <v>99714.49</v>
      </c>
      <c r="J230" s="439">
        <f t="shared" ref="J230:J247" si="78">ROUND(H230*O$13*P$13*O$10,2)</f>
        <v>267774.84999999998</v>
      </c>
      <c r="K230" s="390">
        <f t="shared" ref="K230:K247" si="79">ROUND(J230*G230,2)</f>
        <v>111206.9</v>
      </c>
      <c r="L230" s="60"/>
      <c r="M230" s="303">
        <f t="shared" si="73"/>
        <v>111206.89608170881</v>
      </c>
      <c r="N230" s="303">
        <f t="shared" si="74"/>
        <v>-3.9182911859825253E-3</v>
      </c>
      <c r="O230" s="372">
        <f t="shared" si="75"/>
        <v>111206.89520499999</v>
      </c>
      <c r="P230" s="373">
        <f t="shared" si="76"/>
        <v>-4.7950000007404014E-3</v>
      </c>
    </row>
    <row r="231" spans="1:16" s="195" customFormat="1" ht="22.5" x14ac:dyDescent="0.25">
      <c r="A231" s="312" t="s">
        <v>542</v>
      </c>
      <c r="B231" s="313" t="s">
        <v>1084</v>
      </c>
      <c r="C231" s="314" t="s">
        <v>1557</v>
      </c>
      <c r="D231" s="314" t="s">
        <v>1558</v>
      </c>
      <c r="E231" s="315" t="s">
        <v>1559</v>
      </c>
      <c r="F231" s="316" t="s">
        <v>147</v>
      </c>
      <c r="G231" s="325">
        <v>41.53</v>
      </c>
      <c r="H231" s="61">
        <f t="shared" si="77"/>
        <v>17343.8</v>
      </c>
      <c r="I231" s="450">
        <v>720287.86</v>
      </c>
      <c r="J231" s="439">
        <f t="shared" si="78"/>
        <v>19342.73</v>
      </c>
      <c r="K231" s="390">
        <f t="shared" si="79"/>
        <v>803303.58</v>
      </c>
      <c r="L231" s="60"/>
      <c r="M231" s="303">
        <f t="shared" si="73"/>
        <v>803303.28316312318</v>
      </c>
      <c r="N231" s="303">
        <f t="shared" si="74"/>
        <v>-0.2968368767760694</v>
      </c>
      <c r="O231" s="372">
        <f t="shared" si="75"/>
        <v>803303.57689999999</v>
      </c>
      <c r="P231" s="373">
        <f t="shared" si="76"/>
        <v>-3.0999999726191163E-3</v>
      </c>
    </row>
    <row r="232" spans="1:16" s="195" customFormat="1" ht="22.5" x14ac:dyDescent="0.25">
      <c r="A232" s="312" t="s">
        <v>543</v>
      </c>
      <c r="B232" s="313" t="s">
        <v>1084</v>
      </c>
      <c r="C232" s="314" t="s">
        <v>1560</v>
      </c>
      <c r="D232" s="314" t="s">
        <v>149</v>
      </c>
      <c r="E232" s="315" t="s">
        <v>150</v>
      </c>
      <c r="F232" s="316" t="s">
        <v>125</v>
      </c>
      <c r="G232" s="326">
        <v>1.0555000000000001</v>
      </c>
      <c r="H232" s="61">
        <f t="shared" si="77"/>
        <v>189110.49</v>
      </c>
      <c r="I232" s="450">
        <v>199606.12</v>
      </c>
      <c r="J232" s="439">
        <f t="shared" si="78"/>
        <v>210906.06</v>
      </c>
      <c r="K232" s="390">
        <f t="shared" si="79"/>
        <v>222611.35</v>
      </c>
      <c r="L232" s="60"/>
      <c r="M232" s="303">
        <f t="shared" si="73"/>
        <v>222611.34810109442</v>
      </c>
      <c r="N232" s="303">
        <f t="shared" si="74"/>
        <v>-1.8989055824931711E-3</v>
      </c>
      <c r="O232" s="372">
        <f t="shared" si="75"/>
        <v>222611.34633000003</v>
      </c>
      <c r="P232" s="373">
        <f t="shared" si="76"/>
        <v>-3.6699999764095992E-3</v>
      </c>
    </row>
    <row r="233" spans="1:16" s="195" customFormat="1" ht="22.5" x14ac:dyDescent="0.25">
      <c r="A233" s="312" t="s">
        <v>544</v>
      </c>
      <c r="B233" s="313" t="s">
        <v>1084</v>
      </c>
      <c r="C233" s="314" t="s">
        <v>1561</v>
      </c>
      <c r="D233" s="314" t="s">
        <v>1562</v>
      </c>
      <c r="E233" s="315" t="s">
        <v>152</v>
      </c>
      <c r="F233" s="316" t="s">
        <v>147</v>
      </c>
      <c r="G233" s="325">
        <v>27.14</v>
      </c>
      <c r="H233" s="61">
        <f t="shared" si="77"/>
        <v>11556.5</v>
      </c>
      <c r="I233" s="450">
        <v>313643.52000000002</v>
      </c>
      <c r="J233" s="439">
        <f t="shared" si="78"/>
        <v>12888.42</v>
      </c>
      <c r="K233" s="390">
        <f t="shared" si="79"/>
        <v>349791.72</v>
      </c>
      <c r="L233" s="60"/>
      <c r="M233" s="303">
        <f t="shared" si="73"/>
        <v>349791.91424778249</v>
      </c>
      <c r="N233" s="303">
        <f t="shared" si="74"/>
        <v>0.1942477825214155</v>
      </c>
      <c r="O233" s="372">
        <f t="shared" si="75"/>
        <v>349791.71880000003</v>
      </c>
      <c r="P233" s="373">
        <f t="shared" si="76"/>
        <v>-1.1999999405816197E-3</v>
      </c>
    </row>
    <row r="234" spans="1:16" s="195" customFormat="1" ht="22.5" x14ac:dyDescent="0.25">
      <c r="A234" s="312" t="s">
        <v>546</v>
      </c>
      <c r="B234" s="313" t="s">
        <v>1084</v>
      </c>
      <c r="C234" s="314" t="s">
        <v>1563</v>
      </c>
      <c r="D234" s="314" t="s">
        <v>1564</v>
      </c>
      <c r="E234" s="315" t="s">
        <v>1565</v>
      </c>
      <c r="F234" s="316" t="s">
        <v>147</v>
      </c>
      <c r="G234" s="326">
        <v>12.6412</v>
      </c>
      <c r="H234" s="61">
        <f t="shared" si="77"/>
        <v>41200.15</v>
      </c>
      <c r="I234" s="450">
        <v>520819.34</v>
      </c>
      <c r="J234" s="439">
        <f t="shared" si="78"/>
        <v>45948.6</v>
      </c>
      <c r="K234" s="390">
        <f t="shared" si="79"/>
        <v>580845.43999999994</v>
      </c>
      <c r="L234" s="60"/>
      <c r="M234" s="303">
        <f t="shared" si="73"/>
        <v>580845.39389134082</v>
      </c>
      <c r="N234" s="303">
        <f t="shared" si="74"/>
        <v>-4.6108659124001861E-2</v>
      </c>
      <c r="O234" s="372">
        <f t="shared" si="75"/>
        <v>580845.44231999991</v>
      </c>
      <c r="P234" s="373">
        <f t="shared" si="76"/>
        <v>2.3199999704957008E-3</v>
      </c>
    </row>
    <row r="235" spans="1:16" s="195" customFormat="1" ht="22.5" x14ac:dyDescent="0.25">
      <c r="A235" s="312" t="s">
        <v>549</v>
      </c>
      <c r="B235" s="313" t="s">
        <v>1084</v>
      </c>
      <c r="C235" s="314" t="s">
        <v>1566</v>
      </c>
      <c r="D235" s="314" t="s">
        <v>1564</v>
      </c>
      <c r="E235" s="315" t="s">
        <v>1567</v>
      </c>
      <c r="F235" s="316" t="s">
        <v>147</v>
      </c>
      <c r="G235" s="326">
        <v>21.392800000000001</v>
      </c>
      <c r="H235" s="61">
        <f t="shared" si="77"/>
        <v>41200.15</v>
      </c>
      <c r="I235" s="450">
        <v>881386.57</v>
      </c>
      <c r="J235" s="439">
        <f t="shared" si="78"/>
        <v>45948.6</v>
      </c>
      <c r="K235" s="390">
        <f t="shared" si="79"/>
        <v>982969.21</v>
      </c>
      <c r="L235" s="60"/>
      <c r="M235" s="303">
        <f t="shared" si="73"/>
        <v>982969.12211859843</v>
      </c>
      <c r="N235" s="303">
        <f t="shared" si="74"/>
        <v>-8.7881401530466974E-2</v>
      </c>
      <c r="O235" s="372">
        <f t="shared" si="75"/>
        <v>982969.21007999999</v>
      </c>
      <c r="P235" s="373">
        <f t="shared" si="76"/>
        <v>8.000002708286047E-5</v>
      </c>
    </row>
    <row r="236" spans="1:16" s="195" customFormat="1" ht="22.5" x14ac:dyDescent="0.25">
      <c r="A236" s="312" t="s">
        <v>550</v>
      </c>
      <c r="B236" s="313" t="s">
        <v>1084</v>
      </c>
      <c r="C236" s="314" t="s">
        <v>1568</v>
      </c>
      <c r="D236" s="314" t="s">
        <v>1564</v>
      </c>
      <c r="E236" s="315" t="s">
        <v>1569</v>
      </c>
      <c r="F236" s="316" t="s">
        <v>147</v>
      </c>
      <c r="G236" s="326">
        <v>21.746400000000001</v>
      </c>
      <c r="H236" s="61">
        <f t="shared" si="77"/>
        <v>41200.15</v>
      </c>
      <c r="I236" s="450">
        <v>895954.94</v>
      </c>
      <c r="J236" s="439">
        <f t="shared" si="78"/>
        <v>45948.6</v>
      </c>
      <c r="K236" s="390">
        <f t="shared" si="79"/>
        <v>999216.64000000001</v>
      </c>
      <c r="L236" s="60"/>
      <c r="M236" s="303">
        <f t="shared" si="73"/>
        <v>999216.54221441282</v>
      </c>
      <c r="N236" s="303">
        <f t="shared" si="74"/>
        <v>-9.7785587189719081E-2</v>
      </c>
      <c r="O236" s="372">
        <f t="shared" si="75"/>
        <v>999216.63504000008</v>
      </c>
      <c r="P236" s="373">
        <f t="shared" si="76"/>
        <v>-4.9599999329075217E-3</v>
      </c>
    </row>
    <row r="237" spans="1:16" s="195" customFormat="1" ht="22.5" x14ac:dyDescent="0.25">
      <c r="A237" s="312" t="s">
        <v>553</v>
      </c>
      <c r="B237" s="313" t="s">
        <v>1084</v>
      </c>
      <c r="C237" s="314" t="s">
        <v>1570</v>
      </c>
      <c r="D237" s="314" t="s">
        <v>1564</v>
      </c>
      <c r="E237" s="315" t="s">
        <v>1571</v>
      </c>
      <c r="F237" s="316" t="s">
        <v>147</v>
      </c>
      <c r="G237" s="326">
        <v>22.630400000000002</v>
      </c>
      <c r="H237" s="61">
        <f t="shared" si="77"/>
        <v>41200.15</v>
      </c>
      <c r="I237" s="450">
        <v>932375.87</v>
      </c>
      <c r="J237" s="439">
        <f t="shared" si="78"/>
        <v>45948.6</v>
      </c>
      <c r="K237" s="390">
        <f t="shared" si="79"/>
        <v>1039835.2</v>
      </c>
      <c r="L237" s="60"/>
      <c r="M237" s="303">
        <f t="shared" si="73"/>
        <v>1039835.0980302144</v>
      </c>
      <c r="N237" s="303">
        <f t="shared" si="74"/>
        <v>-0.10196978552266955</v>
      </c>
      <c r="O237" s="372">
        <f t="shared" si="75"/>
        <v>1039835.19744</v>
      </c>
      <c r="P237" s="373">
        <f t="shared" si="76"/>
        <v>-2.5599999353289604E-3</v>
      </c>
    </row>
    <row r="238" spans="1:16" s="195" customFormat="1" ht="33.75" x14ac:dyDescent="0.25">
      <c r="A238" s="312" t="s">
        <v>554</v>
      </c>
      <c r="B238" s="313" t="s">
        <v>1084</v>
      </c>
      <c r="C238" s="314" t="s">
        <v>1572</v>
      </c>
      <c r="D238" s="314" t="s">
        <v>1573</v>
      </c>
      <c r="E238" s="315" t="s">
        <v>1574</v>
      </c>
      <c r="F238" s="316" t="s">
        <v>125</v>
      </c>
      <c r="G238" s="326">
        <v>0.2034</v>
      </c>
      <c r="H238" s="61">
        <f t="shared" si="77"/>
        <v>300032.2</v>
      </c>
      <c r="I238" s="450">
        <v>61026.55</v>
      </c>
      <c r="J238" s="439">
        <f t="shared" si="78"/>
        <v>334611.84999999998</v>
      </c>
      <c r="K238" s="390">
        <f t="shared" si="79"/>
        <v>68060.05</v>
      </c>
      <c r="L238" s="60"/>
      <c r="M238" s="303">
        <f t="shared" si="73"/>
        <v>68060.050290336003</v>
      </c>
      <c r="N238" s="303">
        <f t="shared" si="74"/>
        <v>2.903360000345856E-4</v>
      </c>
      <c r="O238" s="372">
        <f t="shared" si="75"/>
        <v>68060.050289999999</v>
      </c>
      <c r="P238" s="373">
        <f t="shared" si="76"/>
        <v>2.899999963119626E-4</v>
      </c>
    </row>
    <row r="239" spans="1:16" s="195" customFormat="1" ht="33.75" x14ac:dyDescent="0.25">
      <c r="A239" s="312" t="s">
        <v>555</v>
      </c>
      <c r="B239" s="313" t="s">
        <v>1084</v>
      </c>
      <c r="C239" s="314" t="s">
        <v>1575</v>
      </c>
      <c r="D239" s="314" t="s">
        <v>1576</v>
      </c>
      <c r="E239" s="315" t="s">
        <v>1577</v>
      </c>
      <c r="F239" s="316" t="s">
        <v>147</v>
      </c>
      <c r="G239" s="326">
        <v>20.336400000000001</v>
      </c>
      <c r="H239" s="61">
        <f t="shared" si="77"/>
        <v>25181.85</v>
      </c>
      <c r="I239" s="450">
        <v>512108.14</v>
      </c>
      <c r="J239" s="439">
        <f t="shared" si="78"/>
        <v>28084.14</v>
      </c>
      <c r="K239" s="390">
        <f t="shared" si="79"/>
        <v>571130.30000000005</v>
      </c>
      <c r="L239" s="60"/>
      <c r="M239" s="303">
        <f t="shared" si="73"/>
        <v>571130.20091239689</v>
      </c>
      <c r="N239" s="303">
        <f t="shared" si="74"/>
        <v>-9.9087603157386184E-2</v>
      </c>
      <c r="O239" s="372">
        <f t="shared" si="75"/>
        <v>571130.30469600006</v>
      </c>
      <c r="P239" s="373">
        <f t="shared" si="76"/>
        <v>4.6960000181570649E-3</v>
      </c>
    </row>
    <row r="240" spans="1:16" s="195" customFormat="1" ht="33.75" x14ac:dyDescent="0.25">
      <c r="A240" s="312" t="s">
        <v>556</v>
      </c>
      <c r="B240" s="313" t="s">
        <v>1084</v>
      </c>
      <c r="C240" s="314" t="s">
        <v>1578</v>
      </c>
      <c r="D240" s="314" t="s">
        <v>1579</v>
      </c>
      <c r="E240" s="315" t="s">
        <v>1580</v>
      </c>
      <c r="F240" s="316" t="s">
        <v>125</v>
      </c>
      <c r="G240" s="326">
        <v>0.4546</v>
      </c>
      <c r="H240" s="61">
        <f t="shared" si="77"/>
        <v>222294.63</v>
      </c>
      <c r="I240" s="450">
        <v>101055.14</v>
      </c>
      <c r="J240" s="439">
        <f t="shared" si="78"/>
        <v>247914.78</v>
      </c>
      <c r="K240" s="390">
        <f t="shared" si="79"/>
        <v>112702.06</v>
      </c>
      <c r="L240" s="60"/>
      <c r="M240" s="303">
        <f t="shared" si="73"/>
        <v>112702.06017703681</v>
      </c>
      <c r="N240" s="303">
        <f t="shared" si="74"/>
        <v>1.7703681078273803E-4</v>
      </c>
      <c r="O240" s="372">
        <f t="shared" si="75"/>
        <v>112702.058988</v>
      </c>
      <c r="P240" s="373">
        <f t="shared" si="76"/>
        <v>-1.0119999933522195E-3</v>
      </c>
    </row>
    <row r="241" spans="1:16" s="195" customFormat="1" ht="33.75" x14ac:dyDescent="0.25">
      <c r="A241" s="312" t="s">
        <v>557</v>
      </c>
      <c r="B241" s="313" t="s">
        <v>1084</v>
      </c>
      <c r="C241" s="314" t="s">
        <v>1581</v>
      </c>
      <c r="D241" s="314" t="s">
        <v>1576</v>
      </c>
      <c r="E241" s="315" t="s">
        <v>1582</v>
      </c>
      <c r="F241" s="316" t="s">
        <v>147</v>
      </c>
      <c r="G241" s="326">
        <v>45.459699999999998</v>
      </c>
      <c r="H241" s="61">
        <f t="shared" si="77"/>
        <v>25181.85</v>
      </c>
      <c r="I241" s="450">
        <v>1144759.3400000001</v>
      </c>
      <c r="J241" s="439">
        <f>ROUND(H241*O$13*P$13*O$10,2)</f>
        <v>28084.14</v>
      </c>
      <c r="K241" s="390">
        <f t="shared" si="79"/>
        <v>1276696.58</v>
      </c>
      <c r="L241" s="60"/>
      <c r="M241" s="303">
        <f t="shared" si="73"/>
        <v>1276696.4255841409</v>
      </c>
      <c r="N241" s="303">
        <f t="shared" si="74"/>
        <v>-0.15441585914231837</v>
      </c>
      <c r="O241" s="372">
        <f t="shared" si="75"/>
        <v>1276696.5791579999</v>
      </c>
      <c r="P241" s="373">
        <f t="shared" si="76"/>
        <v>-8.4200012497603893E-4</v>
      </c>
    </row>
    <row r="242" spans="1:16" s="195" customFormat="1" ht="33.75" x14ac:dyDescent="0.25">
      <c r="A242" s="312" t="s">
        <v>560</v>
      </c>
      <c r="B242" s="313" t="s">
        <v>1084</v>
      </c>
      <c r="C242" s="314" t="s">
        <v>1583</v>
      </c>
      <c r="D242" s="314" t="s">
        <v>1584</v>
      </c>
      <c r="E242" s="315" t="s">
        <v>1585</v>
      </c>
      <c r="F242" s="316" t="s">
        <v>125</v>
      </c>
      <c r="G242" s="326">
        <v>0.20219999999999999</v>
      </c>
      <c r="H242" s="61">
        <f t="shared" si="77"/>
        <v>258495.4</v>
      </c>
      <c r="I242" s="450">
        <v>52267.77</v>
      </c>
      <c r="J242" s="439">
        <f t="shared" si="78"/>
        <v>288287.8</v>
      </c>
      <c r="K242" s="390">
        <f t="shared" si="79"/>
        <v>58291.79</v>
      </c>
      <c r="L242" s="60"/>
      <c r="M242" s="303">
        <f t="shared" si="73"/>
        <v>58291.793567942404</v>
      </c>
      <c r="N242" s="303">
        <f t="shared" si="74"/>
        <v>3.5679424036061391E-3</v>
      </c>
      <c r="O242" s="372">
        <f t="shared" si="75"/>
        <v>58291.793159999994</v>
      </c>
      <c r="P242" s="373">
        <f t="shared" si="76"/>
        <v>3.1599999929312617E-3</v>
      </c>
    </row>
    <row r="243" spans="1:16" s="195" customFormat="1" ht="22.5" x14ac:dyDescent="0.25">
      <c r="A243" s="312" t="s">
        <v>561</v>
      </c>
      <c r="B243" s="313" t="s">
        <v>1084</v>
      </c>
      <c r="C243" s="314" t="s">
        <v>1586</v>
      </c>
      <c r="D243" s="314" t="s">
        <v>1587</v>
      </c>
      <c r="E243" s="315" t="s">
        <v>1588</v>
      </c>
      <c r="F243" s="316" t="s">
        <v>147</v>
      </c>
      <c r="G243" s="326">
        <v>20.217600000000001</v>
      </c>
      <c r="H243" s="61">
        <f t="shared" si="77"/>
        <v>28859.72</v>
      </c>
      <c r="I243" s="450">
        <v>583474.23</v>
      </c>
      <c r="J243" s="439">
        <f t="shared" si="78"/>
        <v>32185.89</v>
      </c>
      <c r="K243" s="390">
        <f t="shared" si="79"/>
        <v>650721.44999999995</v>
      </c>
      <c r="L243" s="60"/>
      <c r="M243" s="303">
        <f t="shared" si="73"/>
        <v>650721.45544709766</v>
      </c>
      <c r="N243" s="303">
        <f t="shared" si="74"/>
        <v>5.4470977047458291E-3</v>
      </c>
      <c r="O243" s="372">
        <f t="shared" si="75"/>
        <v>650721.44966400007</v>
      </c>
      <c r="P243" s="373">
        <f t="shared" si="76"/>
        <v>-3.3599988091737032E-4</v>
      </c>
    </row>
    <row r="244" spans="1:16" s="195" customFormat="1" ht="33.75" x14ac:dyDescent="0.25">
      <c r="A244" s="312" t="s">
        <v>562</v>
      </c>
      <c r="B244" s="313" t="s">
        <v>1084</v>
      </c>
      <c r="C244" s="314" t="s">
        <v>1589</v>
      </c>
      <c r="D244" s="314" t="s">
        <v>154</v>
      </c>
      <c r="E244" s="315" t="s">
        <v>155</v>
      </c>
      <c r="F244" s="316" t="s">
        <v>125</v>
      </c>
      <c r="G244" s="326">
        <v>1.1486000000000001</v>
      </c>
      <c r="H244" s="61">
        <f t="shared" si="77"/>
        <v>199880.93</v>
      </c>
      <c r="I244" s="450">
        <v>229583.24</v>
      </c>
      <c r="J244" s="439">
        <f t="shared" si="78"/>
        <v>222917.83</v>
      </c>
      <c r="K244" s="390">
        <f t="shared" si="79"/>
        <v>256043.42</v>
      </c>
      <c r="L244" s="60"/>
      <c r="M244" s="303">
        <f t="shared" si="73"/>
        <v>256043.42470970881</v>
      </c>
      <c r="N244" s="303">
        <f t="shared" si="74"/>
        <v>4.7097087954171002E-3</v>
      </c>
      <c r="O244" s="372">
        <f t="shared" si="75"/>
        <v>256043.41953799999</v>
      </c>
      <c r="P244" s="373">
        <f t="shared" si="76"/>
        <v>-4.6200002543628216E-4</v>
      </c>
    </row>
    <row r="245" spans="1:16" s="195" customFormat="1" ht="33.75" x14ac:dyDescent="0.25">
      <c r="A245" s="312" t="s">
        <v>563</v>
      </c>
      <c r="B245" s="313" t="s">
        <v>1084</v>
      </c>
      <c r="C245" s="314" t="s">
        <v>1590</v>
      </c>
      <c r="D245" s="314" t="s">
        <v>1591</v>
      </c>
      <c r="E245" s="315" t="s">
        <v>1592</v>
      </c>
      <c r="F245" s="316" t="s">
        <v>147</v>
      </c>
      <c r="G245" s="326">
        <v>114.8588</v>
      </c>
      <c r="H245" s="335">
        <f>ROUND(I245/G245,2)+0.03</f>
        <v>17986.939999999999</v>
      </c>
      <c r="I245" s="450">
        <v>2065955.33</v>
      </c>
      <c r="J245" s="439">
        <f t="shared" si="78"/>
        <v>20059.990000000002</v>
      </c>
      <c r="K245" s="390">
        <f t="shared" si="79"/>
        <v>2304066.38</v>
      </c>
      <c r="L245" s="60"/>
      <c r="M245" s="303">
        <f t="shared" si="73"/>
        <v>2304063.1275631296</v>
      </c>
      <c r="N245" s="303">
        <f t="shared" si="74"/>
        <v>-3.2524368702434003</v>
      </c>
      <c r="O245" s="372">
        <f t="shared" si="75"/>
        <v>2304066.3794120001</v>
      </c>
      <c r="P245" s="373">
        <f t="shared" si="76"/>
        <v>-5.8799982070922852E-4</v>
      </c>
    </row>
    <row r="246" spans="1:16" s="195" customFormat="1" ht="33.75" x14ac:dyDescent="0.25">
      <c r="A246" s="312" t="s">
        <v>564</v>
      </c>
      <c r="B246" s="313" t="s">
        <v>1084</v>
      </c>
      <c r="C246" s="314" t="s">
        <v>1593</v>
      </c>
      <c r="D246" s="314" t="s">
        <v>158</v>
      </c>
      <c r="E246" s="315" t="s">
        <v>159</v>
      </c>
      <c r="F246" s="316" t="s">
        <v>125</v>
      </c>
      <c r="G246" s="326">
        <v>6.3548999999999998</v>
      </c>
      <c r="H246" s="61">
        <f t="shared" si="77"/>
        <v>204677.48</v>
      </c>
      <c r="I246" s="450">
        <v>1300704.8899999999</v>
      </c>
      <c r="J246" s="439">
        <f t="shared" si="78"/>
        <v>228267.2</v>
      </c>
      <c r="K246" s="390">
        <f t="shared" si="79"/>
        <v>1450615.23</v>
      </c>
      <c r="L246" s="60"/>
      <c r="M246" s="303">
        <f t="shared" si="73"/>
        <v>1450615.1867717567</v>
      </c>
      <c r="N246" s="303">
        <f t="shared" si="74"/>
        <v>-4.3228243244811893E-2</v>
      </c>
      <c r="O246" s="372">
        <f t="shared" si="75"/>
        <v>1450615.2292800001</v>
      </c>
      <c r="P246" s="373">
        <f t="shared" si="76"/>
        <v>-7.1999989449977875E-4</v>
      </c>
    </row>
    <row r="247" spans="1:16" s="195" customFormat="1" ht="22.5" x14ac:dyDescent="0.25">
      <c r="A247" s="312" t="s">
        <v>565</v>
      </c>
      <c r="B247" s="313" t="s">
        <v>1084</v>
      </c>
      <c r="C247" s="314" t="s">
        <v>1594</v>
      </c>
      <c r="D247" s="314" t="s">
        <v>1595</v>
      </c>
      <c r="E247" s="315" t="s">
        <v>1596</v>
      </c>
      <c r="F247" s="316" t="s">
        <v>147</v>
      </c>
      <c r="G247" s="326">
        <v>635.49159999999995</v>
      </c>
      <c r="H247" s="335">
        <f>ROUND(I247/G247,2)+0.29</f>
        <v>20688.55</v>
      </c>
      <c r="I247" s="450">
        <v>13147216.84</v>
      </c>
      <c r="J247" s="439">
        <f t="shared" si="78"/>
        <v>23072.97</v>
      </c>
      <c r="K247" s="390">
        <f t="shared" si="79"/>
        <v>14662678.619999999</v>
      </c>
      <c r="L247" s="60"/>
      <c r="M247" s="303">
        <f t="shared" si="73"/>
        <v>14662474.600126542</v>
      </c>
      <c r="N247" s="303">
        <f t="shared" si="74"/>
        <v>-204.01987345702946</v>
      </c>
      <c r="O247" s="372">
        <f t="shared" si="75"/>
        <v>14662678.622051999</v>
      </c>
      <c r="P247" s="373">
        <f t="shared" si="76"/>
        <v>2.0519997924566269E-3</v>
      </c>
    </row>
    <row r="248" spans="1:16" s="195" customFormat="1" ht="15" customHeight="1" x14ac:dyDescent="0.25">
      <c r="A248" s="323"/>
      <c r="B248" s="512" t="s">
        <v>1597</v>
      </c>
      <c r="C248" s="513"/>
      <c r="D248" s="513"/>
      <c r="E248" s="514"/>
      <c r="F248" s="324"/>
      <c r="G248" s="324"/>
      <c r="H248" s="324"/>
      <c r="I248" s="324"/>
      <c r="J248" s="449"/>
      <c r="K248" s="392"/>
      <c r="L248" s="311"/>
      <c r="M248" s="303">
        <f t="shared" si="73"/>
        <v>0</v>
      </c>
      <c r="N248" s="303">
        <f t="shared" si="74"/>
        <v>0</v>
      </c>
      <c r="O248" s="372">
        <f t="shared" si="75"/>
        <v>0</v>
      </c>
      <c r="P248" s="373">
        <f t="shared" si="76"/>
        <v>0</v>
      </c>
    </row>
    <row r="249" spans="1:16" s="195" customFormat="1" ht="22.5" x14ac:dyDescent="0.25">
      <c r="A249" s="312" t="s">
        <v>566</v>
      </c>
      <c r="B249" s="313" t="s">
        <v>1084</v>
      </c>
      <c r="C249" s="314" t="s">
        <v>1598</v>
      </c>
      <c r="D249" s="314" t="s">
        <v>1599</v>
      </c>
      <c r="E249" s="315" t="s">
        <v>1600</v>
      </c>
      <c r="F249" s="316" t="s">
        <v>125</v>
      </c>
      <c r="G249" s="325">
        <v>3.24</v>
      </c>
      <c r="H249" s="61">
        <f t="shared" ref="H249:H255" si="80">ROUND(I249/G249,2)</f>
        <v>49111.11</v>
      </c>
      <c r="I249" s="450">
        <v>159120</v>
      </c>
      <c r="J249" s="439">
        <f t="shared" ref="J249:J255" si="81">ROUND(H249*O$13*P$13*O$10,2)</f>
        <v>54771.32</v>
      </c>
      <c r="K249" s="390">
        <f t="shared" ref="K249:K255" si="82">ROUND(J249*G249,2)</f>
        <v>177459.08</v>
      </c>
      <c r="L249" s="60"/>
      <c r="M249" s="303">
        <f t="shared" si="73"/>
        <v>177459.07645440003</v>
      </c>
      <c r="N249" s="303">
        <f t="shared" si="74"/>
        <v>-3.5455999604891986E-3</v>
      </c>
      <c r="O249" s="372">
        <f t="shared" si="75"/>
        <v>177459.07680000001</v>
      </c>
      <c r="P249" s="373">
        <f t="shared" si="76"/>
        <v>-3.1999999773688614E-3</v>
      </c>
    </row>
    <row r="250" spans="1:16" s="195" customFormat="1" ht="22.5" x14ac:dyDescent="0.25">
      <c r="A250" s="312" t="s">
        <v>567</v>
      </c>
      <c r="B250" s="313" t="s">
        <v>1084</v>
      </c>
      <c r="C250" s="314" t="s">
        <v>1601</v>
      </c>
      <c r="D250" s="314" t="s">
        <v>323</v>
      </c>
      <c r="E250" s="315" t="s">
        <v>324</v>
      </c>
      <c r="F250" s="316" t="s">
        <v>111</v>
      </c>
      <c r="G250" s="326">
        <v>6.6096000000000004</v>
      </c>
      <c r="H250" s="61">
        <f t="shared" si="80"/>
        <v>6784.78</v>
      </c>
      <c r="I250" s="450">
        <v>44844.69</v>
      </c>
      <c r="J250" s="439">
        <f t="shared" si="81"/>
        <v>7566.75</v>
      </c>
      <c r="K250" s="390">
        <f t="shared" si="82"/>
        <v>50013.19</v>
      </c>
      <c r="L250" s="60"/>
      <c r="M250" s="303">
        <f t="shared" si="73"/>
        <v>50013.18043793281</v>
      </c>
      <c r="N250" s="303">
        <f t="shared" si="74"/>
        <v>-9.5620671927463263E-3</v>
      </c>
      <c r="O250" s="372">
        <f t="shared" si="75"/>
        <v>50013.190800000004</v>
      </c>
      <c r="P250" s="373">
        <f t="shared" si="76"/>
        <v>8.0000000161817297E-4</v>
      </c>
    </row>
    <row r="251" spans="1:16" s="195" customFormat="1" ht="22.5" x14ac:dyDescent="0.25">
      <c r="A251" s="312" t="s">
        <v>569</v>
      </c>
      <c r="B251" s="313" t="s">
        <v>1084</v>
      </c>
      <c r="C251" s="314" t="s">
        <v>1602</v>
      </c>
      <c r="D251" s="314" t="s">
        <v>1603</v>
      </c>
      <c r="E251" s="315" t="s">
        <v>1604</v>
      </c>
      <c r="F251" s="316" t="s">
        <v>125</v>
      </c>
      <c r="G251" s="325">
        <v>3.24</v>
      </c>
      <c r="H251" s="61">
        <f t="shared" si="80"/>
        <v>13974.51</v>
      </c>
      <c r="I251" s="450">
        <v>45277.41</v>
      </c>
      <c r="J251" s="439">
        <f t="shared" si="81"/>
        <v>15585.12</v>
      </c>
      <c r="K251" s="390">
        <f t="shared" si="82"/>
        <v>50495.79</v>
      </c>
      <c r="L251" s="60"/>
      <c r="M251" s="303">
        <f t="shared" si="73"/>
        <v>50495.772768019204</v>
      </c>
      <c r="N251" s="303">
        <f t="shared" si="74"/>
        <v>-1.7231980797077995E-2</v>
      </c>
      <c r="O251" s="372">
        <f t="shared" si="75"/>
        <v>50495.788800000009</v>
      </c>
      <c r="P251" s="373">
        <f t="shared" si="76"/>
        <v>-1.199999991513323E-3</v>
      </c>
    </row>
    <row r="252" spans="1:16" s="195" customFormat="1" ht="22.5" x14ac:dyDescent="0.25">
      <c r="A252" s="312" t="s">
        <v>570</v>
      </c>
      <c r="B252" s="313" t="s">
        <v>1084</v>
      </c>
      <c r="C252" s="314" t="s">
        <v>1605</v>
      </c>
      <c r="D252" s="314" t="s">
        <v>1606</v>
      </c>
      <c r="E252" s="315" t="s">
        <v>324</v>
      </c>
      <c r="F252" s="316" t="s">
        <v>111</v>
      </c>
      <c r="G252" s="326">
        <v>3.3048000000000002</v>
      </c>
      <c r="H252" s="61">
        <f t="shared" si="80"/>
        <v>6784.78</v>
      </c>
      <c r="I252" s="450">
        <v>22422.34</v>
      </c>
      <c r="J252" s="439">
        <f t="shared" si="81"/>
        <v>7566.75</v>
      </c>
      <c r="K252" s="390">
        <f t="shared" si="82"/>
        <v>25006.6</v>
      </c>
      <c r="L252" s="60"/>
      <c r="M252" s="303">
        <f t="shared" si="73"/>
        <v>25006.5846427008</v>
      </c>
      <c r="N252" s="303">
        <f t="shared" si="74"/>
        <v>-1.5357299198512919E-2</v>
      </c>
      <c r="O252" s="372">
        <f t="shared" si="75"/>
        <v>25006.595400000002</v>
      </c>
      <c r="P252" s="373">
        <f t="shared" si="76"/>
        <v>-4.5999999965715688E-3</v>
      </c>
    </row>
    <row r="253" spans="1:16" s="195" customFormat="1" ht="22.5" x14ac:dyDescent="0.25">
      <c r="A253" s="312" t="s">
        <v>571</v>
      </c>
      <c r="B253" s="313" t="s">
        <v>1084</v>
      </c>
      <c r="C253" s="314" t="s">
        <v>1607</v>
      </c>
      <c r="D253" s="314" t="s">
        <v>162</v>
      </c>
      <c r="E253" s="315" t="s">
        <v>163</v>
      </c>
      <c r="F253" s="316" t="s">
        <v>164</v>
      </c>
      <c r="G253" s="326">
        <v>9.4454999999999991</v>
      </c>
      <c r="H253" s="61">
        <f t="shared" si="80"/>
        <v>45302.18</v>
      </c>
      <c r="I253" s="450">
        <v>427901.76</v>
      </c>
      <c r="J253" s="439">
        <f t="shared" si="81"/>
        <v>50523.4</v>
      </c>
      <c r="K253" s="390">
        <f t="shared" si="82"/>
        <v>477218.77</v>
      </c>
      <c r="L253" s="60"/>
      <c r="M253" s="303">
        <f t="shared" si="73"/>
        <v>477218.77289349126</v>
      </c>
      <c r="N253" s="303">
        <f t="shared" si="74"/>
        <v>2.893491240683943E-3</v>
      </c>
      <c r="O253" s="372">
        <f t="shared" si="75"/>
        <v>477218.77469999995</v>
      </c>
      <c r="P253" s="373">
        <f t="shared" si="76"/>
        <v>4.6999999321997166E-3</v>
      </c>
    </row>
    <row r="254" spans="1:16" s="195" customFormat="1" ht="22.5" x14ac:dyDescent="0.25">
      <c r="A254" s="312" t="s">
        <v>572</v>
      </c>
      <c r="B254" s="313" t="s">
        <v>1084</v>
      </c>
      <c r="C254" s="314" t="s">
        <v>1608</v>
      </c>
      <c r="D254" s="314" t="s">
        <v>1609</v>
      </c>
      <c r="E254" s="315" t="s">
        <v>1610</v>
      </c>
      <c r="F254" s="316" t="s">
        <v>168</v>
      </c>
      <c r="G254" s="325">
        <v>792.23</v>
      </c>
      <c r="H254" s="61">
        <f t="shared" si="80"/>
        <v>220.15</v>
      </c>
      <c r="I254" s="450">
        <v>174405.99</v>
      </c>
      <c r="J254" s="439">
        <f t="shared" si="81"/>
        <v>245.52</v>
      </c>
      <c r="K254" s="390">
        <f t="shared" si="82"/>
        <v>194508.31</v>
      </c>
      <c r="L254" s="60"/>
      <c r="M254" s="303">
        <f t="shared" si="73"/>
        <v>194506.82449418883</v>
      </c>
      <c r="N254" s="303">
        <f t="shared" si="74"/>
        <v>-1.4855058111716062</v>
      </c>
      <c r="O254" s="372">
        <f t="shared" si="75"/>
        <v>194508.30960000001</v>
      </c>
      <c r="P254" s="373">
        <f t="shared" si="76"/>
        <v>-3.9999998989515007E-4</v>
      </c>
    </row>
    <row r="255" spans="1:16" s="195" customFormat="1" ht="22.5" x14ac:dyDescent="0.25">
      <c r="A255" s="312" t="s">
        <v>573</v>
      </c>
      <c r="B255" s="313" t="s">
        <v>1084</v>
      </c>
      <c r="C255" s="314" t="s">
        <v>1611</v>
      </c>
      <c r="D255" s="314" t="s">
        <v>166</v>
      </c>
      <c r="E255" s="315" t="s">
        <v>167</v>
      </c>
      <c r="F255" s="316" t="s">
        <v>168</v>
      </c>
      <c r="G255" s="325">
        <v>152.32</v>
      </c>
      <c r="H255" s="61">
        <f t="shared" si="80"/>
        <v>530.12</v>
      </c>
      <c r="I255" s="450">
        <v>80747.199999999997</v>
      </c>
      <c r="J255" s="439">
        <f t="shared" si="81"/>
        <v>591.22</v>
      </c>
      <c r="K255" s="390">
        <f t="shared" si="82"/>
        <v>90054.63</v>
      </c>
      <c r="L255" s="60"/>
      <c r="M255" s="303">
        <f t="shared" si="73"/>
        <v>90053.566731264</v>
      </c>
      <c r="N255" s="303">
        <f t="shared" si="74"/>
        <v>-1.0632687360048294</v>
      </c>
      <c r="O255" s="372">
        <f t="shared" si="75"/>
        <v>90054.630399999995</v>
      </c>
      <c r="P255" s="373">
        <f t="shared" si="76"/>
        <v>3.9999998989515007E-4</v>
      </c>
    </row>
    <row r="256" spans="1:16" s="195" customFormat="1" ht="15" customHeight="1" x14ac:dyDescent="0.25">
      <c r="A256" s="323"/>
      <c r="B256" s="512" t="s">
        <v>1612</v>
      </c>
      <c r="C256" s="513"/>
      <c r="D256" s="513"/>
      <c r="E256" s="514"/>
      <c r="F256" s="324"/>
      <c r="G256" s="324"/>
      <c r="H256" s="324"/>
      <c r="I256" s="324"/>
      <c r="J256" s="449"/>
      <c r="K256" s="392"/>
      <c r="L256" s="311"/>
      <c r="M256" s="303">
        <f t="shared" si="73"/>
        <v>0</v>
      </c>
      <c r="N256" s="303">
        <f t="shared" si="74"/>
        <v>0</v>
      </c>
      <c r="O256" s="372">
        <f t="shared" si="75"/>
        <v>0</v>
      </c>
      <c r="P256" s="373">
        <f t="shared" si="76"/>
        <v>0</v>
      </c>
    </row>
    <row r="257" spans="1:16" s="195" customFormat="1" ht="22.5" x14ac:dyDescent="0.25">
      <c r="A257" s="312" t="s">
        <v>574</v>
      </c>
      <c r="B257" s="313" t="s">
        <v>1084</v>
      </c>
      <c r="C257" s="314" t="s">
        <v>1613</v>
      </c>
      <c r="D257" s="314" t="s">
        <v>170</v>
      </c>
      <c r="E257" s="315" t="s">
        <v>1614</v>
      </c>
      <c r="F257" s="316" t="s">
        <v>125</v>
      </c>
      <c r="G257" s="325">
        <v>2.04</v>
      </c>
      <c r="H257" s="61">
        <f t="shared" ref="H257:H259" si="83">ROUND(I257/G257,2)</f>
        <v>170313.25</v>
      </c>
      <c r="I257" s="450">
        <v>347439.04</v>
      </c>
      <c r="J257" s="439">
        <f t="shared" ref="J257:J259" si="84">ROUND(H257*O$13*P$13*O$10,2)</f>
        <v>189942.38</v>
      </c>
      <c r="K257" s="390">
        <f t="shared" ref="K257:K259" si="85">ROUND(J257*G257,2)</f>
        <v>387482.46</v>
      </c>
      <c r="L257" s="60"/>
      <c r="M257" s="303">
        <f t="shared" si="73"/>
        <v>387482.47336980479</v>
      </c>
      <c r="N257" s="303">
        <f t="shared" si="74"/>
        <v>1.3369804772082716E-2</v>
      </c>
      <c r="O257" s="372">
        <f t="shared" si="75"/>
        <v>387482.45520000003</v>
      </c>
      <c r="P257" s="373">
        <f t="shared" si="76"/>
        <v>-4.7999999951571226E-3</v>
      </c>
    </row>
    <row r="258" spans="1:16" s="195" customFormat="1" ht="22.5" x14ac:dyDescent="0.25">
      <c r="A258" s="312" t="s">
        <v>575</v>
      </c>
      <c r="B258" s="313" t="s">
        <v>1084</v>
      </c>
      <c r="C258" s="314" t="s">
        <v>1615</v>
      </c>
      <c r="D258" s="314" t="s">
        <v>1616</v>
      </c>
      <c r="E258" s="315" t="s">
        <v>1617</v>
      </c>
      <c r="F258" s="316" t="s">
        <v>122</v>
      </c>
      <c r="G258" s="317">
        <v>-1.59528</v>
      </c>
      <c r="H258" s="61">
        <f t="shared" si="83"/>
        <v>72655.039999999994</v>
      </c>
      <c r="I258" s="450">
        <v>-115905.14</v>
      </c>
      <c r="J258" s="439">
        <f t="shared" si="84"/>
        <v>81028.759999999995</v>
      </c>
      <c r="K258" s="390">
        <f t="shared" si="85"/>
        <v>-129263.56</v>
      </c>
      <c r="L258" s="60"/>
      <c r="M258" s="303">
        <f t="shared" si="73"/>
        <v>-129263.5690090368</v>
      </c>
      <c r="N258" s="303">
        <f t="shared" si="74"/>
        <v>-9.0090368030359969E-3</v>
      </c>
      <c r="O258" s="372">
        <f t="shared" si="75"/>
        <v>-129263.56025279999</v>
      </c>
      <c r="P258" s="373">
        <f t="shared" si="76"/>
        <v>-2.5279998953919858E-4</v>
      </c>
    </row>
    <row r="259" spans="1:16" s="195" customFormat="1" ht="22.5" x14ac:dyDescent="0.25">
      <c r="A259" s="312" t="s">
        <v>576</v>
      </c>
      <c r="B259" s="313" t="s">
        <v>1084</v>
      </c>
      <c r="C259" s="314" t="s">
        <v>1618</v>
      </c>
      <c r="D259" s="314" t="s">
        <v>1619</v>
      </c>
      <c r="E259" s="315" t="s">
        <v>1620</v>
      </c>
      <c r="F259" s="316" t="s">
        <v>1621</v>
      </c>
      <c r="G259" s="325">
        <v>840.48</v>
      </c>
      <c r="H259" s="61">
        <f t="shared" si="83"/>
        <v>255.04</v>
      </c>
      <c r="I259" s="450">
        <v>214355.69</v>
      </c>
      <c r="J259" s="439">
        <f t="shared" si="84"/>
        <v>284.43</v>
      </c>
      <c r="K259" s="390">
        <f t="shared" si="85"/>
        <v>239057.73</v>
      </c>
      <c r="L259" s="60"/>
      <c r="M259" s="303">
        <f t="shared" si="73"/>
        <v>239060.85206225282</v>
      </c>
      <c r="N259" s="303">
        <f t="shared" si="74"/>
        <v>3.1220622528053354</v>
      </c>
      <c r="O259" s="372">
        <f t="shared" si="75"/>
        <v>239057.72640000001</v>
      </c>
      <c r="P259" s="373">
        <f t="shared" si="76"/>
        <v>-3.599999996367842E-3</v>
      </c>
    </row>
    <row r="260" spans="1:16" s="195" customFormat="1" ht="15" x14ac:dyDescent="0.25">
      <c r="A260" s="306" t="s">
        <v>1622</v>
      </c>
      <c r="B260" s="502"/>
      <c r="C260" s="502"/>
      <c r="D260" s="502"/>
      <c r="E260" s="307" t="s">
        <v>171</v>
      </c>
      <c r="F260" s="308"/>
      <c r="G260" s="309"/>
      <c r="H260" s="334"/>
      <c r="I260" s="334">
        <f>SUM(I261:I354)</f>
        <v>36001554.839999989</v>
      </c>
      <c r="J260" s="449"/>
      <c r="K260" s="391">
        <f>SUM(K261:K354)</f>
        <v>40150805.320000008</v>
      </c>
      <c r="L260" s="310"/>
      <c r="M260" s="303">
        <f t="shared" si="73"/>
        <v>40150846.360161088</v>
      </c>
      <c r="N260" s="303">
        <f t="shared" si="74"/>
        <v>41.040161080658436</v>
      </c>
      <c r="O260" s="372">
        <f t="shared" si="75"/>
        <v>0</v>
      </c>
      <c r="P260" s="373"/>
    </row>
    <row r="261" spans="1:16" s="195" customFormat="1" ht="15" customHeight="1" x14ac:dyDescent="0.25">
      <c r="A261" s="323"/>
      <c r="B261" s="512" t="s">
        <v>1623</v>
      </c>
      <c r="C261" s="513"/>
      <c r="D261" s="513"/>
      <c r="E261" s="514"/>
      <c r="F261" s="324"/>
      <c r="G261" s="324"/>
      <c r="H261" s="324"/>
      <c r="I261" s="324"/>
      <c r="J261" s="449"/>
      <c r="K261" s="392"/>
      <c r="L261" s="311"/>
      <c r="M261" s="303">
        <f t="shared" si="73"/>
        <v>0</v>
      </c>
      <c r="N261" s="303">
        <f t="shared" si="74"/>
        <v>0</v>
      </c>
      <c r="O261" s="372">
        <f t="shared" si="75"/>
        <v>0</v>
      </c>
      <c r="P261" s="373">
        <f t="shared" si="76"/>
        <v>0</v>
      </c>
    </row>
    <row r="262" spans="1:16" s="195" customFormat="1" ht="22.5" x14ac:dyDescent="0.25">
      <c r="A262" s="312" t="s">
        <v>592</v>
      </c>
      <c r="B262" s="313" t="s">
        <v>1084</v>
      </c>
      <c r="C262" s="314" t="s">
        <v>1624</v>
      </c>
      <c r="D262" s="314" t="s">
        <v>173</v>
      </c>
      <c r="E262" s="315" t="s">
        <v>174</v>
      </c>
      <c r="F262" s="316" t="s">
        <v>122</v>
      </c>
      <c r="G262" s="318">
        <v>8.0090000000000003</v>
      </c>
      <c r="H262" s="61">
        <f t="shared" ref="H262:H274" si="86">ROUND(I262/G262,2)</f>
        <v>38800.18</v>
      </c>
      <c r="I262" s="450">
        <v>310750.65999999997</v>
      </c>
      <c r="J262" s="439">
        <f t="shared" ref="J262:J274" si="87">ROUND(H262*O$13*P$13*O$10,2)</f>
        <v>43272.02</v>
      </c>
      <c r="K262" s="390">
        <f t="shared" ref="K262:K274" si="88">ROUND(J262*G262,2)</f>
        <v>346565.61</v>
      </c>
      <c r="L262" s="60"/>
      <c r="M262" s="303">
        <f t="shared" si="73"/>
        <v>346565.64310705924</v>
      </c>
      <c r="N262" s="303">
        <f t="shared" si="74"/>
        <v>3.3107059251051396E-2</v>
      </c>
      <c r="O262" s="372">
        <f t="shared" si="75"/>
        <v>346565.60817999998</v>
      </c>
      <c r="P262" s="373">
        <f t="shared" si="76"/>
        <v>-1.8200000049546361E-3</v>
      </c>
    </row>
    <row r="263" spans="1:16" s="195" customFormat="1" ht="45" x14ac:dyDescent="0.25">
      <c r="A263" s="312" t="s">
        <v>595</v>
      </c>
      <c r="B263" s="313" t="s">
        <v>1084</v>
      </c>
      <c r="C263" s="314" t="s">
        <v>1625</v>
      </c>
      <c r="D263" s="314" t="s">
        <v>1626</v>
      </c>
      <c r="E263" s="315" t="s">
        <v>1627</v>
      </c>
      <c r="F263" s="316" t="s">
        <v>122</v>
      </c>
      <c r="G263" s="318">
        <v>8.0090000000000003</v>
      </c>
      <c r="H263" s="61">
        <f t="shared" si="86"/>
        <v>134382.95000000001</v>
      </c>
      <c r="I263" s="450">
        <v>1076273.06</v>
      </c>
      <c r="J263" s="439">
        <f t="shared" si="87"/>
        <v>149871</v>
      </c>
      <c r="K263" s="390">
        <f t="shared" si="88"/>
        <v>1200316.8400000001</v>
      </c>
      <c r="L263" s="60"/>
      <c r="M263" s="303">
        <f t="shared" si="73"/>
        <v>1200316.8881369473</v>
      </c>
      <c r="N263" s="303">
        <f t="shared" si="74"/>
        <v>4.8136947210878134E-2</v>
      </c>
      <c r="O263" s="372">
        <f t="shared" si="75"/>
        <v>1200316.8390000002</v>
      </c>
      <c r="P263" s="373">
        <f t="shared" si="76"/>
        <v>-9.9999993108212948E-4</v>
      </c>
    </row>
    <row r="264" spans="1:16" s="195" customFormat="1" ht="22.5" x14ac:dyDescent="0.25">
      <c r="A264" s="312" t="s">
        <v>596</v>
      </c>
      <c r="B264" s="313" t="s">
        <v>1084</v>
      </c>
      <c r="C264" s="314" t="s">
        <v>1628</v>
      </c>
      <c r="D264" s="314" t="s">
        <v>183</v>
      </c>
      <c r="E264" s="315" t="s">
        <v>184</v>
      </c>
      <c r="F264" s="316" t="s">
        <v>125</v>
      </c>
      <c r="G264" s="318">
        <v>3.8740000000000001</v>
      </c>
      <c r="H264" s="61">
        <f t="shared" si="86"/>
        <v>7686.89</v>
      </c>
      <c r="I264" s="450">
        <v>29779.03</v>
      </c>
      <c r="J264" s="439">
        <f t="shared" si="87"/>
        <v>8572.83</v>
      </c>
      <c r="K264" s="390">
        <f t="shared" si="88"/>
        <v>33211.14</v>
      </c>
      <c r="L264" s="60"/>
      <c r="M264" s="303">
        <f t="shared" si="73"/>
        <v>33211.156118073603</v>
      </c>
      <c r="N264" s="303">
        <f t="shared" si="74"/>
        <v>1.6118073603138328E-2</v>
      </c>
      <c r="O264" s="372">
        <f t="shared" si="75"/>
        <v>33211.14342</v>
      </c>
      <c r="P264" s="373">
        <f t="shared" si="76"/>
        <v>3.4200000009150244E-3</v>
      </c>
    </row>
    <row r="265" spans="1:16" s="195" customFormat="1" ht="22.5" x14ac:dyDescent="0.25">
      <c r="A265" s="312" t="s">
        <v>599</v>
      </c>
      <c r="B265" s="313" t="s">
        <v>1084</v>
      </c>
      <c r="C265" s="314" t="s">
        <v>1629</v>
      </c>
      <c r="D265" s="314" t="s">
        <v>186</v>
      </c>
      <c r="E265" s="315" t="s">
        <v>1113</v>
      </c>
      <c r="F265" s="316" t="s">
        <v>125</v>
      </c>
      <c r="G265" s="318">
        <v>3.8740000000000001</v>
      </c>
      <c r="H265" s="61">
        <f t="shared" si="86"/>
        <v>14340.75</v>
      </c>
      <c r="I265" s="450">
        <v>55556.06</v>
      </c>
      <c r="J265" s="439">
        <f t="shared" si="87"/>
        <v>15993.57</v>
      </c>
      <c r="K265" s="390">
        <f t="shared" si="88"/>
        <v>61959.09</v>
      </c>
      <c r="L265" s="60"/>
      <c r="M265" s="303">
        <f t="shared" si="73"/>
        <v>61959.069249907203</v>
      </c>
      <c r="N265" s="303">
        <f t="shared" si="74"/>
        <v>-2.075009279360529E-2</v>
      </c>
      <c r="O265" s="372">
        <f t="shared" si="75"/>
        <v>61959.090179999999</v>
      </c>
      <c r="P265" s="373">
        <f t="shared" si="76"/>
        <v>1.8000000272877514E-4</v>
      </c>
    </row>
    <row r="266" spans="1:16" s="195" customFormat="1" ht="22.5" x14ac:dyDescent="0.25">
      <c r="A266" s="312" t="s">
        <v>601</v>
      </c>
      <c r="B266" s="313" t="s">
        <v>1084</v>
      </c>
      <c r="C266" s="314" t="s">
        <v>1630</v>
      </c>
      <c r="D266" s="314" t="s">
        <v>173</v>
      </c>
      <c r="E266" s="315" t="s">
        <v>174</v>
      </c>
      <c r="F266" s="316" t="s">
        <v>122</v>
      </c>
      <c r="G266" s="318">
        <v>5.0350000000000001</v>
      </c>
      <c r="H266" s="61">
        <f t="shared" si="86"/>
        <v>38800.31</v>
      </c>
      <c r="I266" s="450">
        <v>195359.54</v>
      </c>
      <c r="J266" s="439">
        <f t="shared" si="87"/>
        <v>43272.17</v>
      </c>
      <c r="K266" s="390">
        <f t="shared" si="88"/>
        <v>217875.38</v>
      </c>
      <c r="L266" s="60"/>
      <c r="M266" s="303">
        <f t="shared" si="73"/>
        <v>217875.33650676484</v>
      </c>
      <c r="N266" s="303">
        <f t="shared" si="74"/>
        <v>-4.3493235163623467E-2</v>
      </c>
      <c r="O266" s="372">
        <f t="shared" si="75"/>
        <v>217875.37594999999</v>
      </c>
      <c r="P266" s="373">
        <f t="shared" si="76"/>
        <v>-4.050000017741695E-3</v>
      </c>
    </row>
    <row r="267" spans="1:16" s="195" customFormat="1" ht="45" x14ac:dyDescent="0.25">
      <c r="A267" s="312" t="s">
        <v>604</v>
      </c>
      <c r="B267" s="313" t="s">
        <v>1084</v>
      </c>
      <c r="C267" s="314" t="s">
        <v>1631</v>
      </c>
      <c r="D267" s="314" t="s">
        <v>1632</v>
      </c>
      <c r="E267" s="315" t="s">
        <v>1627</v>
      </c>
      <c r="F267" s="316" t="s">
        <v>122</v>
      </c>
      <c r="G267" s="318">
        <v>5.0350000000000001</v>
      </c>
      <c r="H267" s="335">
        <f>ROUND(I267/G267,2)+0.15</f>
        <v>134383.09</v>
      </c>
      <c r="I267" s="450">
        <v>676618.11</v>
      </c>
      <c r="J267" s="439">
        <f t="shared" si="87"/>
        <v>149871.16</v>
      </c>
      <c r="K267" s="390">
        <f t="shared" si="88"/>
        <v>754601.29</v>
      </c>
      <c r="L267" s="60"/>
      <c r="M267" s="303">
        <f t="shared" si="73"/>
        <v>754600.45822600333</v>
      </c>
      <c r="N267" s="303">
        <f t="shared" si="74"/>
        <v>-0.83177399670239538</v>
      </c>
      <c r="O267" s="372">
        <f t="shared" si="75"/>
        <v>754601.29060000007</v>
      </c>
      <c r="P267" s="373">
        <f t="shared" si="76"/>
        <v>6.0000002849847078E-4</v>
      </c>
    </row>
    <row r="268" spans="1:16" s="195" customFormat="1" ht="22.5" x14ac:dyDescent="0.25">
      <c r="A268" s="312" t="s">
        <v>607</v>
      </c>
      <c r="B268" s="313" t="s">
        <v>1084</v>
      </c>
      <c r="C268" s="314" t="s">
        <v>1633</v>
      </c>
      <c r="D268" s="314" t="s">
        <v>1634</v>
      </c>
      <c r="E268" s="315" t="s">
        <v>1635</v>
      </c>
      <c r="F268" s="316" t="s">
        <v>122</v>
      </c>
      <c r="G268" s="317">
        <v>0.13716</v>
      </c>
      <c r="H268" s="61">
        <f t="shared" si="86"/>
        <v>66010.13</v>
      </c>
      <c r="I268" s="450">
        <v>9053.9500000000007</v>
      </c>
      <c r="J268" s="439">
        <f t="shared" si="87"/>
        <v>73618</v>
      </c>
      <c r="K268" s="390">
        <f t="shared" si="88"/>
        <v>10097.44</v>
      </c>
      <c r="L268" s="60"/>
      <c r="M268" s="303">
        <f t="shared" si="73"/>
        <v>10097.445985824001</v>
      </c>
      <c r="N268" s="303">
        <f t="shared" si="74"/>
        <v>5.9858240001631202E-3</v>
      </c>
      <c r="O268" s="372">
        <f t="shared" si="75"/>
        <v>10097.444880000001</v>
      </c>
      <c r="P268" s="373">
        <f t="shared" si="76"/>
        <v>4.8800000004121102E-3</v>
      </c>
    </row>
    <row r="269" spans="1:16" s="195" customFormat="1" ht="33.75" x14ac:dyDescent="0.25">
      <c r="A269" s="312" t="s">
        <v>610</v>
      </c>
      <c r="B269" s="313" t="s">
        <v>1084</v>
      </c>
      <c r="C269" s="314" t="s">
        <v>1636</v>
      </c>
      <c r="D269" s="314" t="s">
        <v>1637</v>
      </c>
      <c r="E269" s="315" t="s">
        <v>231</v>
      </c>
      <c r="F269" s="316" t="s">
        <v>122</v>
      </c>
      <c r="G269" s="317">
        <v>0.13572000000000001</v>
      </c>
      <c r="H269" s="61">
        <f t="shared" si="86"/>
        <v>64603.3</v>
      </c>
      <c r="I269" s="450">
        <v>8767.9599999999991</v>
      </c>
      <c r="J269" s="439">
        <f t="shared" si="87"/>
        <v>72049.03</v>
      </c>
      <c r="K269" s="390">
        <f t="shared" si="88"/>
        <v>9778.49</v>
      </c>
      <c r="L269" s="60"/>
      <c r="M269" s="303">
        <f t="shared" si="73"/>
        <v>9778.4947460351996</v>
      </c>
      <c r="N269" s="303">
        <f t="shared" si="74"/>
        <v>4.7460351997870021E-3</v>
      </c>
      <c r="O269" s="372">
        <f t="shared" si="75"/>
        <v>9778.4943516000003</v>
      </c>
      <c r="P269" s="373">
        <f t="shared" si="76"/>
        <v>4.3516000005183741E-3</v>
      </c>
    </row>
    <row r="270" spans="1:16" s="195" customFormat="1" ht="22.5" x14ac:dyDescent="0.25">
      <c r="A270" s="312" t="s">
        <v>611</v>
      </c>
      <c r="B270" s="313" t="s">
        <v>1084</v>
      </c>
      <c r="C270" s="314" t="s">
        <v>1638</v>
      </c>
      <c r="D270" s="314" t="s">
        <v>1639</v>
      </c>
      <c r="E270" s="315" t="s">
        <v>1640</v>
      </c>
      <c r="F270" s="316" t="s">
        <v>217</v>
      </c>
      <c r="G270" s="331">
        <v>84</v>
      </c>
      <c r="H270" s="61">
        <f t="shared" si="86"/>
        <v>360.74</v>
      </c>
      <c r="I270" s="450">
        <v>30302.17</v>
      </c>
      <c r="J270" s="439">
        <f t="shared" si="87"/>
        <v>402.32</v>
      </c>
      <c r="K270" s="390">
        <f t="shared" si="88"/>
        <v>33794.879999999997</v>
      </c>
      <c r="L270" s="60"/>
      <c r="M270" s="303">
        <f t="shared" si="73"/>
        <v>33794.5896352704</v>
      </c>
      <c r="N270" s="303">
        <f t="shared" si="74"/>
        <v>-0.29036472959705861</v>
      </c>
      <c r="O270" s="372">
        <f t="shared" si="75"/>
        <v>33794.879999999997</v>
      </c>
      <c r="P270" s="373">
        <f t="shared" si="76"/>
        <v>0</v>
      </c>
    </row>
    <row r="271" spans="1:16" s="195" customFormat="1" ht="22.5" x14ac:dyDescent="0.25">
      <c r="A271" s="312" t="s">
        <v>614</v>
      </c>
      <c r="B271" s="313" t="s">
        <v>1084</v>
      </c>
      <c r="C271" s="314" t="s">
        <v>1641</v>
      </c>
      <c r="D271" s="314" t="s">
        <v>1642</v>
      </c>
      <c r="E271" s="315" t="s">
        <v>1643</v>
      </c>
      <c r="F271" s="316" t="s">
        <v>125</v>
      </c>
      <c r="G271" s="318">
        <v>3.8740000000000001</v>
      </c>
      <c r="H271" s="61">
        <f t="shared" si="86"/>
        <v>17952.669999999998</v>
      </c>
      <c r="I271" s="450">
        <v>69548.66</v>
      </c>
      <c r="J271" s="439">
        <f t="shared" si="87"/>
        <v>20021.77</v>
      </c>
      <c r="K271" s="390">
        <f t="shared" si="88"/>
        <v>77564.34</v>
      </c>
      <c r="L271" s="60"/>
      <c r="M271" s="303">
        <f t="shared" ref="M271:M334" si="89">I271*O$13*P$13*O$10</f>
        <v>77564.36005681922</v>
      </c>
      <c r="N271" s="303">
        <f t="shared" ref="N271:N334" si="90">M271-K271</f>
        <v>2.005681922310032E-2</v>
      </c>
      <c r="O271" s="372">
        <f t="shared" si="75"/>
        <v>77564.336980000007</v>
      </c>
      <c r="P271" s="373">
        <f t="shared" si="76"/>
        <v>-3.0199999891920015E-3</v>
      </c>
    </row>
    <row r="272" spans="1:16" s="195" customFormat="1" ht="22.5" x14ac:dyDescent="0.25">
      <c r="A272" s="312" t="s">
        <v>615</v>
      </c>
      <c r="B272" s="313" t="s">
        <v>1084</v>
      </c>
      <c r="C272" s="314" t="s">
        <v>1644</v>
      </c>
      <c r="D272" s="314" t="s">
        <v>1645</v>
      </c>
      <c r="E272" s="315" t="s">
        <v>1646</v>
      </c>
      <c r="F272" s="316" t="s">
        <v>139</v>
      </c>
      <c r="G272" s="329">
        <v>639.20000000000005</v>
      </c>
      <c r="H272" s="61">
        <f t="shared" si="86"/>
        <v>2138.46</v>
      </c>
      <c r="I272" s="450">
        <v>1366904.43</v>
      </c>
      <c r="J272" s="439">
        <f t="shared" si="87"/>
        <v>2384.92</v>
      </c>
      <c r="K272" s="390">
        <f t="shared" si="88"/>
        <v>1524440.86</v>
      </c>
      <c r="L272" s="60"/>
      <c r="M272" s="303">
        <f t="shared" si="89"/>
        <v>1524444.4302993217</v>
      </c>
      <c r="N272" s="303">
        <f t="shared" si="90"/>
        <v>3.5702993215527385</v>
      </c>
      <c r="O272" s="372">
        <f t="shared" si="75"/>
        <v>1524440.8640000001</v>
      </c>
      <c r="P272" s="373">
        <f t="shared" si="76"/>
        <v>3.9999999571591616E-3</v>
      </c>
    </row>
    <row r="273" spans="1:16" s="195" customFormat="1" ht="22.5" x14ac:dyDescent="0.25">
      <c r="A273" s="312" t="s">
        <v>618</v>
      </c>
      <c r="B273" s="313" t="s">
        <v>1084</v>
      </c>
      <c r="C273" s="314" t="s">
        <v>1647</v>
      </c>
      <c r="D273" s="314" t="s">
        <v>1648</v>
      </c>
      <c r="E273" s="315" t="s">
        <v>1649</v>
      </c>
      <c r="F273" s="316" t="s">
        <v>125</v>
      </c>
      <c r="G273" s="318">
        <v>3.8740000000000001</v>
      </c>
      <c r="H273" s="61">
        <f t="shared" si="86"/>
        <v>6949.11</v>
      </c>
      <c r="I273" s="450">
        <v>26920.85</v>
      </c>
      <c r="J273" s="439">
        <f t="shared" si="87"/>
        <v>7750.02</v>
      </c>
      <c r="K273" s="390">
        <f t="shared" si="88"/>
        <v>30023.58</v>
      </c>
      <c r="L273" s="60"/>
      <c r="M273" s="303">
        <f t="shared" si="89"/>
        <v>30023.561955551999</v>
      </c>
      <c r="N273" s="303">
        <f t="shared" si="90"/>
        <v>-1.804444800291094E-2</v>
      </c>
      <c r="O273" s="372">
        <f t="shared" si="75"/>
        <v>30023.577480000004</v>
      </c>
      <c r="P273" s="373">
        <f t="shared" si="76"/>
        <v>-2.5199999981850851E-3</v>
      </c>
    </row>
    <row r="274" spans="1:16" s="195" customFormat="1" ht="22.5" x14ac:dyDescent="0.25">
      <c r="A274" s="312" t="s">
        <v>619</v>
      </c>
      <c r="B274" s="313" t="s">
        <v>1084</v>
      </c>
      <c r="C274" s="314" t="s">
        <v>1650</v>
      </c>
      <c r="D274" s="314" t="s">
        <v>1645</v>
      </c>
      <c r="E274" s="315" t="s">
        <v>1646</v>
      </c>
      <c r="F274" s="316" t="s">
        <v>139</v>
      </c>
      <c r="G274" s="329">
        <v>371.9</v>
      </c>
      <c r="H274" s="61">
        <f t="shared" si="86"/>
        <v>2138.46</v>
      </c>
      <c r="I274" s="450">
        <v>795293.7</v>
      </c>
      <c r="J274" s="439">
        <f t="shared" si="87"/>
        <v>2384.92</v>
      </c>
      <c r="K274" s="390">
        <f t="shared" si="88"/>
        <v>886951.75</v>
      </c>
      <c r="L274" s="60"/>
      <c r="M274" s="303">
        <f t="shared" si="89"/>
        <v>886953.78024134401</v>
      </c>
      <c r="N274" s="303">
        <f t="shared" si="90"/>
        <v>2.0302413440076634</v>
      </c>
      <c r="O274" s="372">
        <f t="shared" ref="O274:O337" si="91">J274*G274</f>
        <v>886951.74800000002</v>
      </c>
      <c r="P274" s="373">
        <f t="shared" ref="P274:P337" si="92">O274-K274</f>
        <v>-1.9999999785795808E-3</v>
      </c>
    </row>
    <row r="275" spans="1:16" s="195" customFormat="1" ht="15" customHeight="1" x14ac:dyDescent="0.25">
      <c r="A275" s="323"/>
      <c r="B275" s="512" t="s">
        <v>552</v>
      </c>
      <c r="C275" s="513"/>
      <c r="D275" s="513"/>
      <c r="E275" s="514"/>
      <c r="F275" s="324"/>
      <c r="G275" s="324"/>
      <c r="H275" s="324"/>
      <c r="I275" s="324"/>
      <c r="J275" s="449"/>
      <c r="K275" s="392"/>
      <c r="L275" s="311"/>
      <c r="M275" s="303">
        <f t="shared" si="89"/>
        <v>0</v>
      </c>
      <c r="N275" s="303">
        <f t="shared" si="90"/>
        <v>0</v>
      </c>
      <c r="O275" s="372">
        <f t="shared" si="91"/>
        <v>0</v>
      </c>
      <c r="P275" s="373">
        <f t="shared" si="92"/>
        <v>0</v>
      </c>
    </row>
    <row r="276" spans="1:16" s="195" customFormat="1" ht="22.5" x14ac:dyDescent="0.25">
      <c r="A276" s="312" t="s">
        <v>620</v>
      </c>
      <c r="B276" s="313" t="s">
        <v>1084</v>
      </c>
      <c r="C276" s="314" t="s">
        <v>1651</v>
      </c>
      <c r="D276" s="314" t="s">
        <v>1652</v>
      </c>
      <c r="E276" s="315" t="s">
        <v>1653</v>
      </c>
      <c r="F276" s="316" t="s">
        <v>125</v>
      </c>
      <c r="G276" s="325">
        <v>21.15</v>
      </c>
      <c r="H276" s="61">
        <f t="shared" ref="H276:H301" si="93">ROUND(I276/G276,2)</f>
        <v>14750.1</v>
      </c>
      <c r="I276" s="450">
        <v>311964.63</v>
      </c>
      <c r="J276" s="439">
        <f t="shared" ref="J276:J301" si="94">ROUND(H276*O$13*P$13*O$10,2)</f>
        <v>16450.099999999999</v>
      </c>
      <c r="K276" s="390">
        <f t="shared" ref="K276:K301" si="95">ROUND(J276*G276,2)</f>
        <v>347919.62</v>
      </c>
      <c r="L276" s="60"/>
      <c r="M276" s="303">
        <f t="shared" si="89"/>
        <v>347919.52693714562</v>
      </c>
      <c r="N276" s="303">
        <f t="shared" si="90"/>
        <v>-9.3062854371964931E-2</v>
      </c>
      <c r="O276" s="372">
        <f t="shared" si="91"/>
        <v>347919.61499999993</v>
      </c>
      <c r="P276" s="373">
        <f t="shared" si="92"/>
        <v>-5.0000000628642738E-3</v>
      </c>
    </row>
    <row r="277" spans="1:16" s="195" customFormat="1" ht="22.5" x14ac:dyDescent="0.25">
      <c r="A277" s="312" t="s">
        <v>623</v>
      </c>
      <c r="B277" s="313" t="s">
        <v>1084</v>
      </c>
      <c r="C277" s="314" t="s">
        <v>1654</v>
      </c>
      <c r="D277" s="314" t="s">
        <v>1655</v>
      </c>
      <c r="E277" s="315" t="s">
        <v>1656</v>
      </c>
      <c r="F277" s="316" t="s">
        <v>125</v>
      </c>
      <c r="G277" s="325">
        <v>21.15</v>
      </c>
      <c r="H277" s="61">
        <f t="shared" si="93"/>
        <v>32007.32</v>
      </c>
      <c r="I277" s="450">
        <v>676954.74</v>
      </c>
      <c r="J277" s="439">
        <f t="shared" si="94"/>
        <v>35696.26</v>
      </c>
      <c r="K277" s="390">
        <f t="shared" si="95"/>
        <v>754975.9</v>
      </c>
      <c r="L277" s="60"/>
      <c r="M277" s="303">
        <f t="shared" si="89"/>
        <v>754975.88588378893</v>
      </c>
      <c r="N277" s="303">
        <f t="shared" si="90"/>
        <v>-1.4116211095824838E-2</v>
      </c>
      <c r="O277" s="372">
        <f t="shared" si="91"/>
        <v>754975.89899999998</v>
      </c>
      <c r="P277" s="373">
        <f t="shared" si="92"/>
        <v>-1.0000000474974513E-3</v>
      </c>
    </row>
    <row r="278" spans="1:16" s="195" customFormat="1" ht="22.5" x14ac:dyDescent="0.25">
      <c r="A278" s="312" t="s">
        <v>626</v>
      </c>
      <c r="B278" s="313" t="s">
        <v>1084</v>
      </c>
      <c r="C278" s="314" t="s">
        <v>1657</v>
      </c>
      <c r="D278" s="314" t="s">
        <v>1658</v>
      </c>
      <c r="E278" s="315" t="s">
        <v>1659</v>
      </c>
      <c r="F278" s="316" t="s">
        <v>111</v>
      </c>
      <c r="G278" s="326">
        <v>32.359499999999997</v>
      </c>
      <c r="H278" s="61">
        <f t="shared" si="93"/>
        <v>7578.43</v>
      </c>
      <c r="I278" s="450">
        <v>245234.16</v>
      </c>
      <c r="J278" s="439">
        <f t="shared" si="94"/>
        <v>8451.8700000000008</v>
      </c>
      <c r="K278" s="390">
        <f t="shared" si="95"/>
        <v>273498.28999999998</v>
      </c>
      <c r="L278" s="60"/>
      <c r="M278" s="303">
        <f t="shared" si="89"/>
        <v>273498.16207057924</v>
      </c>
      <c r="N278" s="303">
        <f t="shared" si="90"/>
        <v>-0.12792942073429003</v>
      </c>
      <c r="O278" s="372">
        <f t="shared" si="91"/>
        <v>273498.28726499999</v>
      </c>
      <c r="P278" s="373">
        <f t="shared" si="92"/>
        <v>-2.7349999872967601E-3</v>
      </c>
    </row>
    <row r="279" spans="1:16" s="195" customFormat="1" ht="22.5" x14ac:dyDescent="0.25">
      <c r="A279" s="312" t="s">
        <v>627</v>
      </c>
      <c r="B279" s="313" t="s">
        <v>1084</v>
      </c>
      <c r="C279" s="314" t="s">
        <v>1660</v>
      </c>
      <c r="D279" s="314" t="s">
        <v>1661</v>
      </c>
      <c r="E279" s="315" t="s">
        <v>1662</v>
      </c>
      <c r="F279" s="316" t="s">
        <v>125</v>
      </c>
      <c r="G279" s="325">
        <v>21.15</v>
      </c>
      <c r="H279" s="61">
        <f t="shared" si="93"/>
        <v>144226.09</v>
      </c>
      <c r="I279" s="450">
        <v>3050381.73</v>
      </c>
      <c r="J279" s="439">
        <f t="shared" si="94"/>
        <v>160848.6</v>
      </c>
      <c r="K279" s="390">
        <f t="shared" si="95"/>
        <v>3401947.89</v>
      </c>
      <c r="L279" s="60"/>
      <c r="M279" s="303">
        <f t="shared" si="89"/>
        <v>3401947.7415734981</v>
      </c>
      <c r="N279" s="303">
        <f t="shared" si="90"/>
        <v>-0.14842650201171637</v>
      </c>
      <c r="O279" s="372">
        <f t="shared" si="91"/>
        <v>3401947.8899999997</v>
      </c>
      <c r="P279" s="373">
        <f t="shared" si="92"/>
        <v>0</v>
      </c>
    </row>
    <row r="280" spans="1:16" s="195" customFormat="1" ht="22.5" x14ac:dyDescent="0.25">
      <c r="A280" s="312" t="s">
        <v>630</v>
      </c>
      <c r="B280" s="313" t="s">
        <v>1084</v>
      </c>
      <c r="C280" s="314" t="s">
        <v>1663</v>
      </c>
      <c r="D280" s="314" t="s">
        <v>1658</v>
      </c>
      <c r="E280" s="315" t="s">
        <v>1659</v>
      </c>
      <c r="F280" s="316" t="s">
        <v>111</v>
      </c>
      <c r="G280" s="326">
        <v>291.2355</v>
      </c>
      <c r="H280" s="61">
        <f t="shared" si="93"/>
        <v>7578.43</v>
      </c>
      <c r="I280" s="450">
        <v>2207107.4300000002</v>
      </c>
      <c r="J280" s="439">
        <f t="shared" si="94"/>
        <v>8451.8700000000008</v>
      </c>
      <c r="K280" s="390">
        <f t="shared" si="95"/>
        <v>2461484.59</v>
      </c>
      <c r="L280" s="60"/>
      <c r="M280" s="303">
        <f t="shared" si="89"/>
        <v>2461483.4474826823</v>
      </c>
      <c r="N280" s="303">
        <f t="shared" si="90"/>
        <v>-1.1425173175521195</v>
      </c>
      <c r="O280" s="372">
        <f t="shared" si="91"/>
        <v>2461484.5853850003</v>
      </c>
      <c r="P280" s="373">
        <f t="shared" si="92"/>
        <v>-4.6149995177984238E-3</v>
      </c>
    </row>
    <row r="281" spans="1:16" s="195" customFormat="1" ht="22.5" x14ac:dyDescent="0.25">
      <c r="A281" s="312" t="s">
        <v>631</v>
      </c>
      <c r="B281" s="313" t="s">
        <v>1084</v>
      </c>
      <c r="C281" s="314" t="s">
        <v>1664</v>
      </c>
      <c r="D281" s="314" t="s">
        <v>558</v>
      </c>
      <c r="E281" s="315" t="s">
        <v>1665</v>
      </c>
      <c r="F281" s="316" t="s">
        <v>122</v>
      </c>
      <c r="G281" s="326">
        <v>4.6952999999999996</v>
      </c>
      <c r="H281" s="61">
        <f t="shared" si="93"/>
        <v>15774.37</v>
      </c>
      <c r="I281" s="450">
        <v>74065.39</v>
      </c>
      <c r="J281" s="439">
        <f t="shared" si="94"/>
        <v>17592.419999999998</v>
      </c>
      <c r="K281" s="390">
        <f t="shared" si="95"/>
        <v>82601.69</v>
      </c>
      <c r="L281" s="60"/>
      <c r="M281" s="303">
        <f t="shared" si="89"/>
        <v>82601.657281516804</v>
      </c>
      <c r="N281" s="303">
        <f t="shared" si="90"/>
        <v>-3.271848319855053E-2</v>
      </c>
      <c r="O281" s="372">
        <f t="shared" si="91"/>
        <v>82601.689625999978</v>
      </c>
      <c r="P281" s="373">
        <f t="shared" si="92"/>
        <v>-3.740000247489661E-4</v>
      </c>
    </row>
    <row r="282" spans="1:16" s="195" customFormat="1" ht="22.5" x14ac:dyDescent="0.25">
      <c r="A282" s="312" t="s">
        <v>632</v>
      </c>
      <c r="B282" s="313" t="s">
        <v>1084</v>
      </c>
      <c r="C282" s="314" t="s">
        <v>1666</v>
      </c>
      <c r="D282" s="314" t="s">
        <v>1095</v>
      </c>
      <c r="E282" s="315" t="s">
        <v>132</v>
      </c>
      <c r="F282" s="316" t="s">
        <v>122</v>
      </c>
      <c r="G282" s="326">
        <v>4.6952999999999996</v>
      </c>
      <c r="H282" s="61">
        <f t="shared" si="93"/>
        <v>74854.210000000006</v>
      </c>
      <c r="I282" s="450">
        <v>351462.99</v>
      </c>
      <c r="J282" s="439">
        <f t="shared" si="94"/>
        <v>83481.39</v>
      </c>
      <c r="K282" s="390">
        <f t="shared" si="95"/>
        <v>391970.17</v>
      </c>
      <c r="L282" s="60"/>
      <c r="M282" s="303">
        <f t="shared" si="89"/>
        <v>391970.19616202882</v>
      </c>
      <c r="N282" s="303">
        <f t="shared" si="90"/>
        <v>2.6162028836552054E-2</v>
      </c>
      <c r="O282" s="372">
        <f t="shared" si="91"/>
        <v>391970.17046699999</v>
      </c>
      <c r="P282" s="373">
        <f t="shared" si="92"/>
        <v>4.6700000530108809E-4</v>
      </c>
    </row>
    <row r="283" spans="1:16" s="195" customFormat="1" ht="22.5" x14ac:dyDescent="0.25">
      <c r="A283" s="312" t="s">
        <v>635</v>
      </c>
      <c r="B283" s="313" t="s">
        <v>1084</v>
      </c>
      <c r="C283" s="314" t="s">
        <v>1667</v>
      </c>
      <c r="D283" s="314" t="s">
        <v>208</v>
      </c>
      <c r="E283" s="315" t="s">
        <v>209</v>
      </c>
      <c r="F283" s="316" t="s">
        <v>125</v>
      </c>
      <c r="G283" s="325">
        <v>24.39</v>
      </c>
      <c r="H283" s="61">
        <f t="shared" si="93"/>
        <v>62800.13</v>
      </c>
      <c r="I283" s="450">
        <v>1531695.06</v>
      </c>
      <c r="J283" s="439">
        <f t="shared" si="94"/>
        <v>70038.039999999994</v>
      </c>
      <c r="K283" s="390">
        <f t="shared" si="95"/>
        <v>1708227.8</v>
      </c>
      <c r="L283" s="60"/>
      <c r="M283" s="303">
        <f t="shared" si="89"/>
        <v>1708227.6945535876</v>
      </c>
      <c r="N283" s="303">
        <f t="shared" si="90"/>
        <v>-0.10544641246087849</v>
      </c>
      <c r="O283" s="372">
        <f t="shared" si="91"/>
        <v>1708227.7955999998</v>
      </c>
      <c r="P283" s="373">
        <f t="shared" si="92"/>
        <v>-4.4000002089887857E-3</v>
      </c>
    </row>
    <row r="284" spans="1:16" s="195" customFormat="1" ht="22.5" x14ac:dyDescent="0.25">
      <c r="A284" s="312" t="s">
        <v>636</v>
      </c>
      <c r="B284" s="313" t="s">
        <v>1084</v>
      </c>
      <c r="C284" s="314" t="s">
        <v>1668</v>
      </c>
      <c r="D284" s="314" t="s">
        <v>1669</v>
      </c>
      <c r="E284" s="315" t="s">
        <v>1670</v>
      </c>
      <c r="F284" s="316" t="s">
        <v>111</v>
      </c>
      <c r="G284" s="318">
        <v>251.21700000000001</v>
      </c>
      <c r="H284" s="61">
        <f t="shared" si="93"/>
        <v>10789.94</v>
      </c>
      <c r="I284" s="450">
        <v>2710616.65</v>
      </c>
      <c r="J284" s="439">
        <f t="shared" si="94"/>
        <v>12033.51</v>
      </c>
      <c r="K284" s="390">
        <f t="shared" si="95"/>
        <v>3023022.28</v>
      </c>
      <c r="L284" s="60"/>
      <c r="M284" s="303">
        <f t="shared" si="89"/>
        <v>3023023.6760364482</v>
      </c>
      <c r="N284" s="303">
        <f t="shared" si="90"/>
        <v>1.3960364484228194</v>
      </c>
      <c r="O284" s="372">
        <f t="shared" si="91"/>
        <v>3023022.2816700004</v>
      </c>
      <c r="P284" s="373">
        <f t="shared" si="92"/>
        <v>1.670000609010458E-3</v>
      </c>
    </row>
    <row r="285" spans="1:16" s="195" customFormat="1" ht="22.5" x14ac:dyDescent="0.25">
      <c r="A285" s="312" t="s">
        <v>637</v>
      </c>
      <c r="B285" s="313" t="s">
        <v>1084</v>
      </c>
      <c r="C285" s="314" t="s">
        <v>1671</v>
      </c>
      <c r="D285" s="314" t="s">
        <v>1672</v>
      </c>
      <c r="E285" s="315" t="s">
        <v>1673</v>
      </c>
      <c r="F285" s="316" t="s">
        <v>125</v>
      </c>
      <c r="G285" s="325">
        <v>24.39</v>
      </c>
      <c r="H285" s="61">
        <f t="shared" si="93"/>
        <v>47916.74</v>
      </c>
      <c r="I285" s="450">
        <v>1168689.29</v>
      </c>
      <c r="J285" s="439">
        <f t="shared" si="94"/>
        <v>53439.29</v>
      </c>
      <c r="K285" s="390">
        <f t="shared" si="95"/>
        <v>1303384.28</v>
      </c>
      <c r="L285" s="60"/>
      <c r="M285" s="303">
        <f t="shared" si="89"/>
        <v>1303384.3769830849</v>
      </c>
      <c r="N285" s="303">
        <f t="shared" si="90"/>
        <v>9.6983084920793772E-2</v>
      </c>
      <c r="O285" s="372">
        <f t="shared" si="91"/>
        <v>1303384.2831000001</v>
      </c>
      <c r="P285" s="373">
        <f t="shared" si="92"/>
        <v>3.1000000890344381E-3</v>
      </c>
    </row>
    <row r="286" spans="1:16" s="195" customFormat="1" ht="22.5" x14ac:dyDescent="0.25">
      <c r="A286" s="312" t="s">
        <v>638</v>
      </c>
      <c r="B286" s="313" t="s">
        <v>1084</v>
      </c>
      <c r="C286" s="314" t="s">
        <v>1674</v>
      </c>
      <c r="D286" s="314" t="s">
        <v>1669</v>
      </c>
      <c r="E286" s="315" t="s">
        <v>1675</v>
      </c>
      <c r="F286" s="316" t="s">
        <v>111</v>
      </c>
      <c r="G286" s="326">
        <v>125.60850000000001</v>
      </c>
      <c r="H286" s="61">
        <f t="shared" si="93"/>
        <v>10789.94</v>
      </c>
      <c r="I286" s="450">
        <v>1355308.28</v>
      </c>
      <c r="J286" s="439">
        <f t="shared" si="94"/>
        <v>12033.51</v>
      </c>
      <c r="K286" s="390">
        <f t="shared" si="95"/>
        <v>1511511.14</v>
      </c>
      <c r="L286" s="60"/>
      <c r="M286" s="303">
        <f t="shared" si="89"/>
        <v>1511511.7878318338</v>
      </c>
      <c r="N286" s="303">
        <f t="shared" si="90"/>
        <v>0.64783183392137289</v>
      </c>
      <c r="O286" s="372">
        <f t="shared" si="91"/>
        <v>1511511.1408350002</v>
      </c>
      <c r="P286" s="373">
        <f t="shared" si="92"/>
        <v>8.35000304505229E-4</v>
      </c>
    </row>
    <row r="287" spans="1:16" s="195" customFormat="1" ht="22.5" x14ac:dyDescent="0.25">
      <c r="A287" s="312" t="s">
        <v>639</v>
      </c>
      <c r="B287" s="313" t="s">
        <v>1084</v>
      </c>
      <c r="C287" s="314" t="s">
        <v>1676</v>
      </c>
      <c r="D287" s="314" t="s">
        <v>1652</v>
      </c>
      <c r="E287" s="315" t="s">
        <v>1653</v>
      </c>
      <c r="F287" s="316" t="s">
        <v>125</v>
      </c>
      <c r="G287" s="325">
        <v>24.39</v>
      </c>
      <c r="H287" s="61">
        <f t="shared" si="93"/>
        <v>14750.15</v>
      </c>
      <c r="I287" s="450">
        <v>359756.2</v>
      </c>
      <c r="J287" s="439">
        <f t="shared" si="94"/>
        <v>16450.150000000001</v>
      </c>
      <c r="K287" s="390">
        <f t="shared" si="95"/>
        <v>401219.16</v>
      </c>
      <c r="L287" s="60"/>
      <c r="M287" s="303">
        <f t="shared" si="89"/>
        <v>401219.22448934405</v>
      </c>
      <c r="N287" s="303">
        <f t="shared" si="90"/>
        <v>6.4489344076719135E-2</v>
      </c>
      <c r="O287" s="372">
        <f t="shared" si="91"/>
        <v>401219.15850000002</v>
      </c>
      <c r="P287" s="373">
        <f t="shared" si="92"/>
        <v>-1.4999999548308551E-3</v>
      </c>
    </row>
    <row r="288" spans="1:16" s="195" customFormat="1" ht="22.5" x14ac:dyDescent="0.25">
      <c r="A288" s="312" t="s">
        <v>640</v>
      </c>
      <c r="B288" s="313" t="s">
        <v>1084</v>
      </c>
      <c r="C288" s="314" t="s">
        <v>1677</v>
      </c>
      <c r="D288" s="314" t="s">
        <v>1655</v>
      </c>
      <c r="E288" s="315" t="s">
        <v>1678</v>
      </c>
      <c r="F288" s="316" t="s">
        <v>125</v>
      </c>
      <c r="G288" s="325">
        <v>24.39</v>
      </c>
      <c r="H288" s="61">
        <f t="shared" si="93"/>
        <v>32007.33</v>
      </c>
      <c r="I288" s="450">
        <v>780658.78</v>
      </c>
      <c r="J288" s="439">
        <f t="shared" si="94"/>
        <v>35696.269999999997</v>
      </c>
      <c r="K288" s="390">
        <f t="shared" si="95"/>
        <v>870632.03</v>
      </c>
      <c r="L288" s="60"/>
      <c r="M288" s="303">
        <f t="shared" si="89"/>
        <v>870632.14005039376</v>
      </c>
      <c r="N288" s="303">
        <f t="shared" si="90"/>
        <v>0.11005039373412728</v>
      </c>
      <c r="O288" s="372">
        <f t="shared" si="91"/>
        <v>870632.02529999998</v>
      </c>
      <c r="P288" s="373">
        <f t="shared" si="92"/>
        <v>-4.7000000486150384E-3</v>
      </c>
    </row>
    <row r="289" spans="1:16" s="195" customFormat="1" ht="22.5" x14ac:dyDescent="0.25">
      <c r="A289" s="312" t="s">
        <v>641</v>
      </c>
      <c r="B289" s="313" t="s">
        <v>1084</v>
      </c>
      <c r="C289" s="314" t="s">
        <v>1679</v>
      </c>
      <c r="D289" s="314" t="s">
        <v>1606</v>
      </c>
      <c r="E289" s="315" t="s">
        <v>324</v>
      </c>
      <c r="F289" s="316" t="s">
        <v>111</v>
      </c>
      <c r="G289" s="325">
        <v>37.32</v>
      </c>
      <c r="H289" s="61">
        <f t="shared" si="93"/>
        <v>6784.78</v>
      </c>
      <c r="I289" s="450">
        <v>253208.14</v>
      </c>
      <c r="J289" s="439">
        <f t="shared" si="94"/>
        <v>7566.75</v>
      </c>
      <c r="K289" s="390">
        <f t="shared" si="95"/>
        <v>282391.11</v>
      </c>
      <c r="L289" s="60"/>
      <c r="M289" s="303">
        <f t="shared" si="89"/>
        <v>282391.16814439686</v>
      </c>
      <c r="N289" s="303">
        <f t="shared" si="90"/>
        <v>5.8144396869465709E-2</v>
      </c>
      <c r="O289" s="372">
        <f t="shared" si="91"/>
        <v>282391.11</v>
      </c>
      <c r="P289" s="373">
        <f t="shared" si="92"/>
        <v>0</v>
      </c>
    </row>
    <row r="290" spans="1:16" s="195" customFormat="1" ht="22.5" x14ac:dyDescent="0.25">
      <c r="A290" s="312" t="s">
        <v>644</v>
      </c>
      <c r="B290" s="313" t="s">
        <v>1084</v>
      </c>
      <c r="C290" s="314" t="s">
        <v>1680</v>
      </c>
      <c r="D290" s="314" t="s">
        <v>1661</v>
      </c>
      <c r="E290" s="315" t="s">
        <v>1681</v>
      </c>
      <c r="F290" s="316" t="s">
        <v>125</v>
      </c>
      <c r="G290" s="325">
        <v>24.39</v>
      </c>
      <c r="H290" s="61">
        <f t="shared" si="93"/>
        <v>26708.53</v>
      </c>
      <c r="I290" s="450">
        <v>651421.11</v>
      </c>
      <c r="J290" s="439">
        <f t="shared" si="94"/>
        <v>29786.77</v>
      </c>
      <c r="K290" s="390">
        <f t="shared" si="95"/>
        <v>726499.32</v>
      </c>
      <c r="L290" s="60"/>
      <c r="M290" s="303">
        <f t="shared" si="89"/>
        <v>726499.42536136322</v>
      </c>
      <c r="N290" s="303">
        <f t="shared" si="90"/>
        <v>0.10536136326845735</v>
      </c>
      <c r="O290" s="372">
        <f t="shared" si="91"/>
        <v>726499.32030000002</v>
      </c>
      <c r="P290" s="373">
        <f t="shared" si="92"/>
        <v>3.0000007245689631E-4</v>
      </c>
    </row>
    <row r="291" spans="1:16" s="195" customFormat="1" ht="22.5" x14ac:dyDescent="0.25">
      <c r="A291" s="312" t="s">
        <v>646</v>
      </c>
      <c r="B291" s="313" t="s">
        <v>1084</v>
      </c>
      <c r="C291" s="314" t="s">
        <v>1682</v>
      </c>
      <c r="D291" s="314" t="s">
        <v>1606</v>
      </c>
      <c r="E291" s="315" t="s">
        <v>324</v>
      </c>
      <c r="F291" s="316" t="s">
        <v>111</v>
      </c>
      <c r="G291" s="325">
        <v>62.19</v>
      </c>
      <c r="H291" s="61">
        <f t="shared" si="93"/>
        <v>6784.78</v>
      </c>
      <c r="I291" s="450">
        <v>421945.7</v>
      </c>
      <c r="J291" s="439">
        <f t="shared" si="94"/>
        <v>7566.75</v>
      </c>
      <c r="K291" s="390">
        <f t="shared" si="95"/>
        <v>470576.18</v>
      </c>
      <c r="L291" s="60"/>
      <c r="M291" s="303">
        <f t="shared" si="89"/>
        <v>470576.25839558407</v>
      </c>
      <c r="N291" s="303">
        <f t="shared" si="90"/>
        <v>7.8395584074314684E-2</v>
      </c>
      <c r="O291" s="372">
        <f t="shared" si="91"/>
        <v>470576.1825</v>
      </c>
      <c r="P291" s="373">
        <f t="shared" si="92"/>
        <v>2.5000000023283064E-3</v>
      </c>
    </row>
    <row r="292" spans="1:16" s="195" customFormat="1" ht="22.5" x14ac:dyDescent="0.25">
      <c r="A292" s="312" t="s">
        <v>647</v>
      </c>
      <c r="B292" s="313" t="s">
        <v>1084</v>
      </c>
      <c r="C292" s="314" t="s">
        <v>1683</v>
      </c>
      <c r="D292" s="314" t="s">
        <v>1684</v>
      </c>
      <c r="E292" s="315" t="s">
        <v>1685</v>
      </c>
      <c r="F292" s="316" t="s">
        <v>125</v>
      </c>
      <c r="G292" s="325">
        <v>21.15</v>
      </c>
      <c r="H292" s="61">
        <f t="shared" si="93"/>
        <v>11887.62</v>
      </c>
      <c r="I292" s="450">
        <v>251423.17</v>
      </c>
      <c r="J292" s="439">
        <f t="shared" si="94"/>
        <v>13257.71</v>
      </c>
      <c r="K292" s="390">
        <f t="shared" si="95"/>
        <v>280400.57</v>
      </c>
      <c r="L292" s="60"/>
      <c r="M292" s="303">
        <f t="shared" si="89"/>
        <v>280400.47478279046</v>
      </c>
      <c r="N292" s="303">
        <f t="shared" si="90"/>
        <v>-9.5217209542170167E-2</v>
      </c>
      <c r="O292" s="372">
        <f t="shared" si="91"/>
        <v>280400.56649999996</v>
      </c>
      <c r="P292" s="373">
        <f t="shared" si="92"/>
        <v>-3.5000000498257577E-3</v>
      </c>
    </row>
    <row r="293" spans="1:16" s="195" customFormat="1" ht="22.5" x14ac:dyDescent="0.25">
      <c r="A293" s="312" t="s">
        <v>648</v>
      </c>
      <c r="B293" s="313" t="s">
        <v>1084</v>
      </c>
      <c r="C293" s="314" t="s">
        <v>1686</v>
      </c>
      <c r="D293" s="314" t="s">
        <v>1687</v>
      </c>
      <c r="E293" s="315" t="s">
        <v>1688</v>
      </c>
      <c r="F293" s="316" t="s">
        <v>147</v>
      </c>
      <c r="G293" s="325">
        <v>2220.75</v>
      </c>
      <c r="H293" s="61">
        <f t="shared" si="93"/>
        <v>71.150000000000006</v>
      </c>
      <c r="I293" s="450">
        <v>157997.97</v>
      </c>
      <c r="J293" s="439">
        <f t="shared" si="94"/>
        <v>79.349999999999994</v>
      </c>
      <c r="K293" s="390">
        <f t="shared" si="95"/>
        <v>176216.51</v>
      </c>
      <c r="L293" s="60"/>
      <c r="M293" s="303">
        <f t="shared" si="89"/>
        <v>176207.72899616641</v>
      </c>
      <c r="N293" s="303">
        <f t="shared" si="90"/>
        <v>-8.7810038336028811</v>
      </c>
      <c r="O293" s="372">
        <f t="shared" si="91"/>
        <v>176216.51249999998</v>
      </c>
      <c r="P293" s="373">
        <f t="shared" si="92"/>
        <v>2.499999973224476E-3</v>
      </c>
    </row>
    <row r="294" spans="1:16" s="195" customFormat="1" ht="22.5" x14ac:dyDescent="0.25">
      <c r="A294" s="312" t="s">
        <v>651</v>
      </c>
      <c r="B294" s="313" t="s">
        <v>1084</v>
      </c>
      <c r="C294" s="314" t="s">
        <v>1689</v>
      </c>
      <c r="D294" s="314" t="s">
        <v>193</v>
      </c>
      <c r="E294" s="315" t="s">
        <v>194</v>
      </c>
      <c r="F294" s="316" t="s">
        <v>125</v>
      </c>
      <c r="G294" s="325">
        <v>24.39</v>
      </c>
      <c r="H294" s="61">
        <f t="shared" si="93"/>
        <v>101983.31</v>
      </c>
      <c r="I294" s="450">
        <v>2487372.91</v>
      </c>
      <c r="J294" s="439">
        <f t="shared" si="94"/>
        <v>113737.2</v>
      </c>
      <c r="K294" s="390">
        <f t="shared" si="95"/>
        <v>2774050.31</v>
      </c>
      <c r="L294" s="60"/>
      <c r="M294" s="303">
        <f t="shared" si="89"/>
        <v>2774050.3984809793</v>
      </c>
      <c r="N294" s="303">
        <f t="shared" si="90"/>
        <v>8.8480979204177856E-2</v>
      </c>
      <c r="O294" s="372">
        <f t="shared" si="91"/>
        <v>2774050.3080000002</v>
      </c>
      <c r="P294" s="373">
        <f t="shared" si="92"/>
        <v>-1.999999862164259E-3</v>
      </c>
    </row>
    <row r="295" spans="1:16" s="195" customFormat="1" ht="22.5" x14ac:dyDescent="0.25">
      <c r="A295" s="312" t="s">
        <v>652</v>
      </c>
      <c r="B295" s="313" t="s">
        <v>1084</v>
      </c>
      <c r="C295" s="314" t="s">
        <v>1690</v>
      </c>
      <c r="D295" s="314" t="s">
        <v>1691</v>
      </c>
      <c r="E295" s="315" t="s">
        <v>196</v>
      </c>
      <c r="F295" s="316" t="s">
        <v>147</v>
      </c>
      <c r="G295" s="325">
        <v>2780.46</v>
      </c>
      <c r="H295" s="61">
        <f t="shared" si="93"/>
        <v>415.67</v>
      </c>
      <c r="I295" s="450">
        <v>1155754.9099999999</v>
      </c>
      <c r="J295" s="439">
        <f t="shared" si="94"/>
        <v>463.58</v>
      </c>
      <c r="K295" s="390">
        <f t="shared" si="95"/>
        <v>1288965.6499999999</v>
      </c>
      <c r="L295" s="60"/>
      <c r="M295" s="303">
        <f t="shared" si="89"/>
        <v>1288959.2693328192</v>
      </c>
      <c r="N295" s="303">
        <f t="shared" si="90"/>
        <v>-6.3806671807542443</v>
      </c>
      <c r="O295" s="372">
        <f t="shared" si="91"/>
        <v>1288965.6468</v>
      </c>
      <c r="P295" s="373">
        <f t="shared" si="92"/>
        <v>-3.1999999191612005E-3</v>
      </c>
    </row>
    <row r="296" spans="1:16" s="195" customFormat="1" ht="22.5" x14ac:dyDescent="0.25">
      <c r="A296" s="312" t="s">
        <v>653</v>
      </c>
      <c r="B296" s="313" t="s">
        <v>1084</v>
      </c>
      <c r="C296" s="314" t="s">
        <v>1692</v>
      </c>
      <c r="D296" s="314" t="s">
        <v>1693</v>
      </c>
      <c r="E296" s="315" t="s">
        <v>198</v>
      </c>
      <c r="F296" s="316" t="s">
        <v>147</v>
      </c>
      <c r="G296" s="325">
        <v>3999.96</v>
      </c>
      <c r="H296" s="61">
        <f t="shared" si="93"/>
        <v>353.35</v>
      </c>
      <c r="I296" s="450">
        <v>1413401.11</v>
      </c>
      <c r="J296" s="439">
        <f t="shared" si="94"/>
        <v>394.07</v>
      </c>
      <c r="K296" s="390">
        <f t="shared" si="95"/>
        <v>1576264.24</v>
      </c>
      <c r="L296" s="60"/>
      <c r="M296" s="303">
        <f t="shared" si="89"/>
        <v>1576299.9977389635</v>
      </c>
      <c r="N296" s="303">
        <f t="shared" si="90"/>
        <v>35.757738963468</v>
      </c>
      <c r="O296" s="372">
        <f t="shared" si="91"/>
        <v>1576264.2372000001</v>
      </c>
      <c r="P296" s="373">
        <f t="shared" si="92"/>
        <v>-2.79999990016222E-3</v>
      </c>
    </row>
    <row r="297" spans="1:16" s="195" customFormat="1" ht="22.5" x14ac:dyDescent="0.25">
      <c r="A297" s="312" t="s">
        <v>654</v>
      </c>
      <c r="B297" s="313" t="s">
        <v>1084</v>
      </c>
      <c r="C297" s="314" t="s">
        <v>1694</v>
      </c>
      <c r="D297" s="314" t="s">
        <v>1695</v>
      </c>
      <c r="E297" s="315" t="s">
        <v>1696</v>
      </c>
      <c r="F297" s="316" t="s">
        <v>125</v>
      </c>
      <c r="G297" s="325">
        <v>24.39</v>
      </c>
      <c r="H297" s="61">
        <f t="shared" si="93"/>
        <v>24611.72</v>
      </c>
      <c r="I297" s="450">
        <v>600279.87</v>
      </c>
      <c r="J297" s="439">
        <f t="shared" si="94"/>
        <v>27448.3</v>
      </c>
      <c r="K297" s="390">
        <f t="shared" si="95"/>
        <v>669464.04</v>
      </c>
      <c r="L297" s="60"/>
      <c r="M297" s="303">
        <f t="shared" si="89"/>
        <v>669463.99789069442</v>
      </c>
      <c r="N297" s="303">
        <f t="shared" si="90"/>
        <v>-4.2109305621124804E-2</v>
      </c>
      <c r="O297" s="372">
        <f t="shared" si="91"/>
        <v>669464.03700000001</v>
      </c>
      <c r="P297" s="373">
        <f t="shared" si="92"/>
        <v>-3.0000000260770321E-3</v>
      </c>
    </row>
    <row r="298" spans="1:16" s="195" customFormat="1" ht="22.5" x14ac:dyDescent="0.25">
      <c r="A298" s="312" t="s">
        <v>655</v>
      </c>
      <c r="B298" s="313" t="s">
        <v>1084</v>
      </c>
      <c r="C298" s="314" t="s">
        <v>1697</v>
      </c>
      <c r="D298" s="314" t="s">
        <v>1698</v>
      </c>
      <c r="E298" s="315" t="s">
        <v>1699</v>
      </c>
      <c r="F298" s="316" t="s">
        <v>111</v>
      </c>
      <c r="G298" s="325">
        <v>25.61</v>
      </c>
      <c r="H298" s="61">
        <f t="shared" si="93"/>
        <v>1472.84</v>
      </c>
      <c r="I298" s="450">
        <v>37719.54</v>
      </c>
      <c r="J298" s="439">
        <f t="shared" si="94"/>
        <v>1642.59</v>
      </c>
      <c r="K298" s="390">
        <f t="shared" si="95"/>
        <v>42066.73</v>
      </c>
      <c r="L298" s="60"/>
      <c r="M298" s="303">
        <f t="shared" si="89"/>
        <v>42066.834669964803</v>
      </c>
      <c r="N298" s="303">
        <f t="shared" si="90"/>
        <v>0.10466996479954105</v>
      </c>
      <c r="O298" s="372">
        <f t="shared" si="91"/>
        <v>42066.729899999998</v>
      </c>
      <c r="P298" s="373">
        <f t="shared" si="92"/>
        <v>-1.0000000474974513E-4</v>
      </c>
    </row>
    <row r="299" spans="1:16" s="195" customFormat="1" ht="22.5" x14ac:dyDescent="0.25">
      <c r="A299" s="312" t="s">
        <v>658</v>
      </c>
      <c r="B299" s="313" t="s">
        <v>1084</v>
      </c>
      <c r="C299" s="314" t="s">
        <v>1700</v>
      </c>
      <c r="D299" s="314" t="s">
        <v>1701</v>
      </c>
      <c r="E299" s="315" t="s">
        <v>1702</v>
      </c>
      <c r="F299" s="316" t="s">
        <v>125</v>
      </c>
      <c r="G299" s="326">
        <v>0.49049999999999999</v>
      </c>
      <c r="H299" s="61">
        <f t="shared" si="93"/>
        <v>571954.84</v>
      </c>
      <c r="I299" s="450">
        <v>280543.84999999998</v>
      </c>
      <c r="J299" s="439">
        <f t="shared" si="94"/>
        <v>637874.42000000004</v>
      </c>
      <c r="K299" s="390">
        <f t="shared" si="95"/>
        <v>312877.40000000002</v>
      </c>
      <c r="L299" s="60"/>
      <c r="M299" s="303">
        <f t="shared" si="89"/>
        <v>312877.40400931204</v>
      </c>
      <c r="N299" s="303">
        <f t="shared" si="90"/>
        <v>4.0093120187520981E-3</v>
      </c>
      <c r="O299" s="372">
        <f t="shared" si="91"/>
        <v>312877.40301000001</v>
      </c>
      <c r="P299" s="373">
        <f t="shared" si="92"/>
        <v>3.009999985806644E-3</v>
      </c>
    </row>
    <row r="300" spans="1:16" s="195" customFormat="1" ht="22.5" x14ac:dyDescent="0.25">
      <c r="A300" s="312" t="s">
        <v>659</v>
      </c>
      <c r="B300" s="313" t="s">
        <v>1084</v>
      </c>
      <c r="C300" s="314" t="s">
        <v>1703</v>
      </c>
      <c r="D300" s="314" t="s">
        <v>1704</v>
      </c>
      <c r="E300" s="315" t="s">
        <v>1705</v>
      </c>
      <c r="F300" s="316" t="s">
        <v>122</v>
      </c>
      <c r="G300" s="326">
        <v>5.7999999999999996E-3</v>
      </c>
      <c r="H300" s="61">
        <f t="shared" si="93"/>
        <v>229493.1</v>
      </c>
      <c r="I300" s="450">
        <v>1331.06</v>
      </c>
      <c r="J300" s="439">
        <f t="shared" si="94"/>
        <v>255942.9</v>
      </c>
      <c r="K300" s="390">
        <f t="shared" si="95"/>
        <v>1484.47</v>
      </c>
      <c r="L300" s="60"/>
      <c r="M300" s="303">
        <f t="shared" si="89"/>
        <v>1484.4688179072</v>
      </c>
      <c r="N300" s="303">
        <f t="shared" si="90"/>
        <v>-1.1820928000361164E-3</v>
      </c>
      <c r="O300" s="372">
        <f t="shared" si="91"/>
        <v>1484.4688199999998</v>
      </c>
      <c r="P300" s="373">
        <f t="shared" si="92"/>
        <v>-1.1800000002040179E-3</v>
      </c>
    </row>
    <row r="301" spans="1:16" s="195" customFormat="1" ht="33.75" x14ac:dyDescent="0.25">
      <c r="A301" s="312" t="s">
        <v>660</v>
      </c>
      <c r="B301" s="313" t="s">
        <v>1084</v>
      </c>
      <c r="C301" s="314" t="s">
        <v>1706</v>
      </c>
      <c r="D301" s="314" t="s">
        <v>1505</v>
      </c>
      <c r="E301" s="315" t="s">
        <v>1707</v>
      </c>
      <c r="F301" s="316" t="s">
        <v>217</v>
      </c>
      <c r="G301" s="331">
        <v>1</v>
      </c>
      <c r="H301" s="61">
        <f t="shared" si="93"/>
        <v>3211152.14</v>
      </c>
      <c r="I301" s="450">
        <v>3211152.14</v>
      </c>
      <c r="J301" s="439">
        <f t="shared" si="94"/>
        <v>3581247.44</v>
      </c>
      <c r="K301" s="390">
        <f t="shared" si="95"/>
        <v>3581247.44</v>
      </c>
      <c r="L301" s="60"/>
      <c r="M301" s="303">
        <f t="shared" si="89"/>
        <v>3581247.4429296772</v>
      </c>
      <c r="N301" s="303">
        <f t="shared" si="90"/>
        <v>2.9296772554516792E-3</v>
      </c>
      <c r="O301" s="372">
        <f t="shared" si="91"/>
        <v>3581247.44</v>
      </c>
      <c r="P301" s="373">
        <f t="shared" si="92"/>
        <v>0</v>
      </c>
    </row>
    <row r="302" spans="1:16" s="195" customFormat="1" ht="15" customHeight="1" x14ac:dyDescent="0.25">
      <c r="A302" s="323"/>
      <c r="B302" s="512" t="s">
        <v>568</v>
      </c>
      <c r="C302" s="513"/>
      <c r="D302" s="513"/>
      <c r="E302" s="514"/>
      <c r="F302" s="324"/>
      <c r="G302" s="324"/>
      <c r="H302" s="324"/>
      <c r="I302" s="324"/>
      <c r="J302" s="449"/>
      <c r="K302" s="392"/>
      <c r="L302" s="311"/>
      <c r="M302" s="303">
        <f t="shared" si="89"/>
        <v>0</v>
      </c>
      <c r="N302" s="303">
        <f t="shared" si="90"/>
        <v>0</v>
      </c>
      <c r="O302" s="372">
        <f t="shared" si="91"/>
        <v>0</v>
      </c>
      <c r="P302" s="373">
        <f t="shared" si="92"/>
        <v>0</v>
      </c>
    </row>
    <row r="303" spans="1:16" s="195" customFormat="1" ht="22.5" x14ac:dyDescent="0.25">
      <c r="A303" s="312" t="s">
        <v>663</v>
      </c>
      <c r="B303" s="313" t="s">
        <v>1084</v>
      </c>
      <c r="C303" s="314" t="s">
        <v>1708</v>
      </c>
      <c r="D303" s="314" t="s">
        <v>1655</v>
      </c>
      <c r="E303" s="315" t="s">
        <v>1709</v>
      </c>
      <c r="F303" s="316" t="s">
        <v>125</v>
      </c>
      <c r="G303" s="318">
        <v>0.92500000000000004</v>
      </c>
      <c r="H303" s="61">
        <f t="shared" ref="H303:H319" si="96">ROUND(I303/G303,2)</f>
        <v>32007.16</v>
      </c>
      <c r="I303" s="450">
        <v>29606.62</v>
      </c>
      <c r="J303" s="439">
        <f t="shared" ref="J303:J319" si="97">ROUND(H303*O$13*P$13*O$10,2)</f>
        <v>35696.089999999997</v>
      </c>
      <c r="K303" s="390">
        <f t="shared" ref="K303:K319" si="98">ROUND(J303*G303,2)</f>
        <v>33018.879999999997</v>
      </c>
      <c r="L303" s="60"/>
      <c r="M303" s="303">
        <f t="shared" si="89"/>
        <v>33018.875327654401</v>
      </c>
      <c r="N303" s="303">
        <f t="shared" si="90"/>
        <v>-4.6723455961910076E-3</v>
      </c>
      <c r="O303" s="372">
        <f t="shared" si="91"/>
        <v>33018.883249999999</v>
      </c>
      <c r="P303" s="373">
        <f t="shared" si="92"/>
        <v>3.2500000015716068E-3</v>
      </c>
    </row>
    <row r="304" spans="1:16" s="195" customFormat="1" ht="22.5" x14ac:dyDescent="0.25">
      <c r="A304" s="312" t="s">
        <v>665</v>
      </c>
      <c r="B304" s="313" t="s">
        <v>1084</v>
      </c>
      <c r="C304" s="314" t="s">
        <v>1710</v>
      </c>
      <c r="D304" s="314" t="s">
        <v>1658</v>
      </c>
      <c r="E304" s="315" t="s">
        <v>1659</v>
      </c>
      <c r="F304" s="316" t="s">
        <v>111</v>
      </c>
      <c r="G304" s="317">
        <v>1.4152499999999999</v>
      </c>
      <c r="H304" s="61">
        <f t="shared" si="96"/>
        <v>7578.4</v>
      </c>
      <c r="I304" s="450">
        <v>10725.33</v>
      </c>
      <c r="J304" s="439">
        <f t="shared" si="97"/>
        <v>8451.83</v>
      </c>
      <c r="K304" s="390">
        <f t="shared" si="98"/>
        <v>11961.45</v>
      </c>
      <c r="L304" s="60"/>
      <c r="M304" s="303">
        <f t="shared" si="89"/>
        <v>11961.4577455296</v>
      </c>
      <c r="N304" s="303">
        <f t="shared" si="90"/>
        <v>7.7455295995605411E-3</v>
      </c>
      <c r="O304" s="372">
        <f t="shared" si="91"/>
        <v>11961.452407499999</v>
      </c>
      <c r="P304" s="373">
        <f t="shared" si="92"/>
        <v>2.4074999982985901E-3</v>
      </c>
    </row>
    <row r="305" spans="1:16" s="195" customFormat="1" ht="22.5" x14ac:dyDescent="0.25">
      <c r="A305" s="312" t="s">
        <v>667</v>
      </c>
      <c r="B305" s="313" t="s">
        <v>1084</v>
      </c>
      <c r="C305" s="314" t="s">
        <v>1711</v>
      </c>
      <c r="D305" s="314" t="s">
        <v>1661</v>
      </c>
      <c r="E305" s="315" t="s">
        <v>1712</v>
      </c>
      <c r="F305" s="316" t="s">
        <v>125</v>
      </c>
      <c r="G305" s="318">
        <v>0.92500000000000004</v>
      </c>
      <c r="H305" s="61">
        <f t="shared" si="96"/>
        <v>58759.08</v>
      </c>
      <c r="I305" s="450">
        <v>54352.15</v>
      </c>
      <c r="J305" s="439">
        <f t="shared" si="97"/>
        <v>65531.25</v>
      </c>
      <c r="K305" s="390">
        <f t="shared" si="98"/>
        <v>60616.41</v>
      </c>
      <c r="L305" s="60"/>
      <c r="M305" s="303">
        <f t="shared" si="89"/>
        <v>60616.404866208009</v>
      </c>
      <c r="N305" s="303">
        <f t="shared" si="90"/>
        <v>-5.1337919940124266E-3</v>
      </c>
      <c r="O305" s="372">
        <f t="shared" si="91"/>
        <v>60616.40625</v>
      </c>
      <c r="P305" s="373">
        <f t="shared" si="92"/>
        <v>-3.7500000034924597E-3</v>
      </c>
    </row>
    <row r="306" spans="1:16" s="195" customFormat="1" ht="22.5" x14ac:dyDescent="0.25">
      <c r="A306" s="312" t="s">
        <v>669</v>
      </c>
      <c r="B306" s="313" t="s">
        <v>1084</v>
      </c>
      <c r="C306" s="314" t="s">
        <v>1713</v>
      </c>
      <c r="D306" s="314" t="s">
        <v>1658</v>
      </c>
      <c r="E306" s="315" t="s">
        <v>1659</v>
      </c>
      <c r="F306" s="316" t="s">
        <v>111</v>
      </c>
      <c r="G306" s="317">
        <v>5.1892500000000004</v>
      </c>
      <c r="H306" s="61">
        <f t="shared" si="96"/>
        <v>7578.43</v>
      </c>
      <c r="I306" s="450">
        <v>39326.36</v>
      </c>
      <c r="J306" s="439">
        <f t="shared" si="97"/>
        <v>8451.8700000000008</v>
      </c>
      <c r="K306" s="390">
        <f t="shared" si="98"/>
        <v>43858.87</v>
      </c>
      <c r="L306" s="60"/>
      <c r="M306" s="303">
        <f t="shared" si="89"/>
        <v>43858.845688243207</v>
      </c>
      <c r="N306" s="303">
        <f t="shared" si="90"/>
        <v>-2.4311756795214023E-2</v>
      </c>
      <c r="O306" s="372">
        <f t="shared" si="91"/>
        <v>43858.866397500009</v>
      </c>
      <c r="P306" s="373">
        <f t="shared" si="92"/>
        <v>-3.6024999935762025E-3</v>
      </c>
    </row>
    <row r="307" spans="1:16" s="195" customFormat="1" ht="22.5" x14ac:dyDescent="0.25">
      <c r="A307" s="312" t="s">
        <v>671</v>
      </c>
      <c r="B307" s="313" t="s">
        <v>1084</v>
      </c>
      <c r="C307" s="314" t="s">
        <v>1714</v>
      </c>
      <c r="D307" s="314" t="s">
        <v>558</v>
      </c>
      <c r="E307" s="315" t="s">
        <v>1665</v>
      </c>
      <c r="F307" s="316" t="s">
        <v>122</v>
      </c>
      <c r="G307" s="326">
        <v>0.2054</v>
      </c>
      <c r="H307" s="61">
        <f t="shared" si="96"/>
        <v>15778.63</v>
      </c>
      <c r="I307" s="450">
        <v>3240.93</v>
      </c>
      <c r="J307" s="439">
        <f t="shared" si="97"/>
        <v>17597.169999999998</v>
      </c>
      <c r="K307" s="390">
        <f t="shared" si="98"/>
        <v>3614.46</v>
      </c>
      <c r="L307" s="60"/>
      <c r="M307" s="303">
        <f t="shared" si="89"/>
        <v>3614.4572942016002</v>
      </c>
      <c r="N307" s="303">
        <f t="shared" si="90"/>
        <v>-2.7057983998020063E-3</v>
      </c>
      <c r="O307" s="372">
        <f t="shared" si="91"/>
        <v>3614.4587179999994</v>
      </c>
      <c r="P307" s="373">
        <f t="shared" si="92"/>
        <v>-1.2820000006286136E-3</v>
      </c>
    </row>
    <row r="308" spans="1:16" s="195" customFormat="1" ht="22.5" x14ac:dyDescent="0.25">
      <c r="A308" s="312" t="s">
        <v>673</v>
      </c>
      <c r="B308" s="313" t="s">
        <v>1084</v>
      </c>
      <c r="C308" s="314" t="s">
        <v>1715</v>
      </c>
      <c r="D308" s="314" t="s">
        <v>1095</v>
      </c>
      <c r="E308" s="315" t="s">
        <v>132</v>
      </c>
      <c r="F308" s="316" t="s">
        <v>122</v>
      </c>
      <c r="G308" s="326">
        <v>0.2054</v>
      </c>
      <c r="H308" s="61">
        <f t="shared" si="96"/>
        <v>74854.19</v>
      </c>
      <c r="I308" s="450">
        <v>15375.05</v>
      </c>
      <c r="J308" s="439">
        <f t="shared" si="97"/>
        <v>83481.37</v>
      </c>
      <c r="K308" s="390">
        <f t="shared" si="98"/>
        <v>17147.07</v>
      </c>
      <c r="L308" s="60"/>
      <c r="M308" s="303">
        <f t="shared" si="89"/>
        <v>17147.072482656</v>
      </c>
      <c r="N308" s="303">
        <f t="shared" si="90"/>
        <v>2.4826560002111364E-3</v>
      </c>
      <c r="O308" s="372">
        <f t="shared" si="91"/>
        <v>17147.073398</v>
      </c>
      <c r="P308" s="373">
        <f t="shared" si="92"/>
        <v>3.3980000007431954E-3</v>
      </c>
    </row>
    <row r="309" spans="1:16" s="195" customFormat="1" ht="22.5" x14ac:dyDescent="0.25">
      <c r="A309" s="312" t="s">
        <v>675</v>
      </c>
      <c r="B309" s="313" t="s">
        <v>1084</v>
      </c>
      <c r="C309" s="314" t="s">
        <v>1716</v>
      </c>
      <c r="D309" s="314" t="s">
        <v>1655</v>
      </c>
      <c r="E309" s="315" t="s">
        <v>1678</v>
      </c>
      <c r="F309" s="316" t="s">
        <v>125</v>
      </c>
      <c r="G309" s="318">
        <v>0.92500000000000004</v>
      </c>
      <c r="H309" s="61">
        <f t="shared" si="96"/>
        <v>32007.16</v>
      </c>
      <c r="I309" s="450">
        <v>29606.62</v>
      </c>
      <c r="J309" s="439">
        <f t="shared" si="97"/>
        <v>35696.089999999997</v>
      </c>
      <c r="K309" s="390">
        <f t="shared" si="98"/>
        <v>33018.879999999997</v>
      </c>
      <c r="L309" s="60"/>
      <c r="M309" s="303">
        <f t="shared" si="89"/>
        <v>33018.875327654401</v>
      </c>
      <c r="N309" s="303">
        <f t="shared" si="90"/>
        <v>-4.6723455961910076E-3</v>
      </c>
      <c r="O309" s="372">
        <f t="shared" si="91"/>
        <v>33018.883249999999</v>
      </c>
      <c r="P309" s="373">
        <f t="shared" si="92"/>
        <v>3.2500000015716068E-3</v>
      </c>
    </row>
    <row r="310" spans="1:16" s="195" customFormat="1" ht="22.5" x14ac:dyDescent="0.25">
      <c r="A310" s="312" t="s">
        <v>676</v>
      </c>
      <c r="B310" s="313" t="s">
        <v>1084</v>
      </c>
      <c r="C310" s="314" t="s">
        <v>1717</v>
      </c>
      <c r="D310" s="314" t="s">
        <v>1606</v>
      </c>
      <c r="E310" s="315" t="s">
        <v>324</v>
      </c>
      <c r="F310" s="316" t="s">
        <v>111</v>
      </c>
      <c r="G310" s="317">
        <v>1.4152499999999999</v>
      </c>
      <c r="H310" s="61">
        <f t="shared" si="96"/>
        <v>6784.8</v>
      </c>
      <c r="I310" s="450">
        <v>9602.19</v>
      </c>
      <c r="J310" s="439">
        <f t="shared" si="97"/>
        <v>7566.77</v>
      </c>
      <c r="K310" s="390">
        <f t="shared" si="98"/>
        <v>10708.87</v>
      </c>
      <c r="L310" s="60"/>
      <c r="M310" s="303">
        <f t="shared" si="89"/>
        <v>10708.8723563328</v>
      </c>
      <c r="N310" s="303">
        <f t="shared" si="90"/>
        <v>2.356332799536176E-3</v>
      </c>
      <c r="O310" s="372">
        <f t="shared" si="91"/>
        <v>10708.871242499999</v>
      </c>
      <c r="P310" s="373">
        <f t="shared" si="92"/>
        <v>1.242499998625135E-3</v>
      </c>
    </row>
    <row r="311" spans="1:16" s="195" customFormat="1" ht="22.5" x14ac:dyDescent="0.25">
      <c r="A311" s="312" t="s">
        <v>677</v>
      </c>
      <c r="B311" s="313" t="s">
        <v>1084</v>
      </c>
      <c r="C311" s="314" t="s">
        <v>1718</v>
      </c>
      <c r="D311" s="314" t="s">
        <v>1661</v>
      </c>
      <c r="E311" s="315" t="s">
        <v>1681</v>
      </c>
      <c r="F311" s="316" t="s">
        <v>125</v>
      </c>
      <c r="G311" s="318">
        <v>0.92500000000000004</v>
      </c>
      <c r="H311" s="61">
        <f t="shared" si="96"/>
        <v>26708.21</v>
      </c>
      <c r="I311" s="450">
        <v>24705.09</v>
      </c>
      <c r="J311" s="439">
        <f t="shared" si="97"/>
        <v>29786.41</v>
      </c>
      <c r="K311" s="390">
        <f t="shared" si="98"/>
        <v>27552.43</v>
      </c>
      <c r="L311" s="60"/>
      <c r="M311" s="303">
        <f t="shared" si="89"/>
        <v>27552.428702380799</v>
      </c>
      <c r="N311" s="303">
        <f t="shared" si="90"/>
        <v>-1.2976192010683008E-3</v>
      </c>
      <c r="O311" s="372">
        <f t="shared" si="91"/>
        <v>27552.429250000001</v>
      </c>
      <c r="P311" s="373">
        <f t="shared" si="92"/>
        <v>-7.4999999924330041E-4</v>
      </c>
    </row>
    <row r="312" spans="1:16" s="195" customFormat="1" ht="22.5" x14ac:dyDescent="0.25">
      <c r="A312" s="312" t="s">
        <v>678</v>
      </c>
      <c r="B312" s="313" t="s">
        <v>1084</v>
      </c>
      <c r="C312" s="314" t="s">
        <v>1719</v>
      </c>
      <c r="D312" s="314" t="s">
        <v>1606</v>
      </c>
      <c r="E312" s="315" t="s">
        <v>324</v>
      </c>
      <c r="F312" s="316" t="s">
        <v>111</v>
      </c>
      <c r="G312" s="317">
        <v>2.3587500000000001</v>
      </c>
      <c r="H312" s="61">
        <f t="shared" si="96"/>
        <v>6784.8</v>
      </c>
      <c r="I312" s="450">
        <v>16003.65</v>
      </c>
      <c r="J312" s="439">
        <f t="shared" si="97"/>
        <v>7566.77</v>
      </c>
      <c r="K312" s="390">
        <f t="shared" si="98"/>
        <v>17848.12</v>
      </c>
      <c r="L312" s="60"/>
      <c r="M312" s="303">
        <f t="shared" si="89"/>
        <v>17848.120593888001</v>
      </c>
      <c r="N312" s="303">
        <f t="shared" si="90"/>
        <v>5.9388800218584947E-4</v>
      </c>
      <c r="O312" s="372">
        <f t="shared" si="91"/>
        <v>17848.118737500001</v>
      </c>
      <c r="P312" s="373">
        <f t="shared" si="92"/>
        <v>-1.2624999981198926E-3</v>
      </c>
    </row>
    <row r="313" spans="1:16" s="195" customFormat="1" ht="22.5" x14ac:dyDescent="0.25">
      <c r="A313" s="312" t="s">
        <v>679</v>
      </c>
      <c r="B313" s="313" t="s">
        <v>1084</v>
      </c>
      <c r="C313" s="314" t="s">
        <v>1720</v>
      </c>
      <c r="D313" s="314" t="s">
        <v>1684</v>
      </c>
      <c r="E313" s="315" t="s">
        <v>1685</v>
      </c>
      <c r="F313" s="316" t="s">
        <v>125</v>
      </c>
      <c r="G313" s="318">
        <v>0.92500000000000004</v>
      </c>
      <c r="H313" s="61">
        <f t="shared" si="96"/>
        <v>11887.7</v>
      </c>
      <c r="I313" s="450">
        <v>10996.12</v>
      </c>
      <c r="J313" s="439">
        <f t="shared" si="97"/>
        <v>13257.79</v>
      </c>
      <c r="K313" s="390">
        <f t="shared" si="98"/>
        <v>12263.46</v>
      </c>
      <c r="L313" s="60"/>
      <c r="M313" s="303">
        <f t="shared" si="89"/>
        <v>12263.457137894402</v>
      </c>
      <c r="N313" s="303">
        <f t="shared" si="90"/>
        <v>-2.8621055971598253E-3</v>
      </c>
      <c r="O313" s="372">
        <f t="shared" si="91"/>
        <v>12263.455750000001</v>
      </c>
      <c r="P313" s="373">
        <f t="shared" si="92"/>
        <v>-4.2499999981373549E-3</v>
      </c>
    </row>
    <row r="314" spans="1:16" s="195" customFormat="1" ht="22.5" x14ac:dyDescent="0.25">
      <c r="A314" s="312" t="s">
        <v>680</v>
      </c>
      <c r="B314" s="313" t="s">
        <v>1084</v>
      </c>
      <c r="C314" s="314" t="s">
        <v>1721</v>
      </c>
      <c r="D314" s="314" t="s">
        <v>1687</v>
      </c>
      <c r="E314" s="315" t="s">
        <v>1688</v>
      </c>
      <c r="F314" s="316" t="s">
        <v>147</v>
      </c>
      <c r="G314" s="325">
        <v>92.51</v>
      </c>
      <c r="H314" s="61">
        <f t="shared" si="96"/>
        <v>71.150000000000006</v>
      </c>
      <c r="I314" s="450">
        <v>6581.7</v>
      </c>
      <c r="J314" s="439">
        <f t="shared" si="97"/>
        <v>79.349999999999994</v>
      </c>
      <c r="K314" s="390">
        <f t="shared" si="98"/>
        <v>7340.67</v>
      </c>
      <c r="L314" s="60"/>
      <c r="M314" s="303">
        <f t="shared" si="89"/>
        <v>7340.2614599040007</v>
      </c>
      <c r="N314" s="303">
        <f t="shared" si="90"/>
        <v>-0.40854009599934216</v>
      </c>
      <c r="O314" s="372">
        <f t="shared" si="91"/>
        <v>7340.6684999999998</v>
      </c>
      <c r="P314" s="373">
        <f t="shared" si="92"/>
        <v>-1.5000000003055902E-3</v>
      </c>
    </row>
    <row r="315" spans="1:16" s="195" customFormat="1" ht="22.5" x14ac:dyDescent="0.25">
      <c r="A315" s="312" t="s">
        <v>681</v>
      </c>
      <c r="B315" s="313" t="s">
        <v>1084</v>
      </c>
      <c r="C315" s="314" t="s">
        <v>1722</v>
      </c>
      <c r="D315" s="314" t="s">
        <v>193</v>
      </c>
      <c r="E315" s="315" t="s">
        <v>194</v>
      </c>
      <c r="F315" s="316" t="s">
        <v>125</v>
      </c>
      <c r="G315" s="318">
        <v>0.92500000000000004</v>
      </c>
      <c r="H315" s="61">
        <f t="shared" si="96"/>
        <v>101984.38</v>
      </c>
      <c r="I315" s="450">
        <v>94335.55</v>
      </c>
      <c r="J315" s="439">
        <f t="shared" si="97"/>
        <v>113738.4</v>
      </c>
      <c r="K315" s="390">
        <f t="shared" si="98"/>
        <v>105208.02</v>
      </c>
      <c r="L315" s="60"/>
      <c r="M315" s="303">
        <f t="shared" si="89"/>
        <v>105208.01646441601</v>
      </c>
      <c r="N315" s="303">
        <f t="shared" si="90"/>
        <v>-3.5355839936528355E-3</v>
      </c>
      <c r="O315" s="372">
        <f t="shared" si="91"/>
        <v>105208.02</v>
      </c>
      <c r="P315" s="373">
        <f t="shared" si="92"/>
        <v>0</v>
      </c>
    </row>
    <row r="316" spans="1:16" s="195" customFormat="1" ht="22.5" x14ac:dyDescent="0.25">
      <c r="A316" s="312" t="s">
        <v>682</v>
      </c>
      <c r="B316" s="313" t="s">
        <v>1084</v>
      </c>
      <c r="C316" s="314" t="s">
        <v>1723</v>
      </c>
      <c r="D316" s="314" t="s">
        <v>1691</v>
      </c>
      <c r="E316" s="315" t="s">
        <v>196</v>
      </c>
      <c r="F316" s="316" t="s">
        <v>147</v>
      </c>
      <c r="G316" s="329">
        <v>105.5</v>
      </c>
      <c r="H316" s="61">
        <f t="shared" si="96"/>
        <v>415.67</v>
      </c>
      <c r="I316" s="450">
        <v>43853.23</v>
      </c>
      <c r="J316" s="439">
        <f t="shared" si="97"/>
        <v>463.58</v>
      </c>
      <c r="K316" s="390">
        <f t="shared" si="98"/>
        <v>48907.69</v>
      </c>
      <c r="L316" s="60"/>
      <c r="M316" s="303">
        <f t="shared" si="89"/>
        <v>48907.451579577602</v>
      </c>
      <c r="N316" s="303">
        <f t="shared" si="90"/>
        <v>-0.23842042239994043</v>
      </c>
      <c r="O316" s="372">
        <f t="shared" si="91"/>
        <v>48907.689999999995</v>
      </c>
      <c r="P316" s="373">
        <f t="shared" si="92"/>
        <v>0</v>
      </c>
    </row>
    <row r="317" spans="1:16" s="195" customFormat="1" ht="22.5" x14ac:dyDescent="0.25">
      <c r="A317" s="312" t="s">
        <v>683</v>
      </c>
      <c r="B317" s="313" t="s">
        <v>1084</v>
      </c>
      <c r="C317" s="314" t="s">
        <v>1724</v>
      </c>
      <c r="D317" s="314" t="s">
        <v>1693</v>
      </c>
      <c r="E317" s="315" t="s">
        <v>198</v>
      </c>
      <c r="F317" s="316" t="s">
        <v>147</v>
      </c>
      <c r="G317" s="329">
        <v>151.69999999999999</v>
      </c>
      <c r="H317" s="61">
        <f t="shared" si="96"/>
        <v>353.35</v>
      </c>
      <c r="I317" s="450">
        <v>53603.74</v>
      </c>
      <c r="J317" s="439">
        <f t="shared" si="97"/>
        <v>394.07</v>
      </c>
      <c r="K317" s="390">
        <f t="shared" si="98"/>
        <v>59780.42</v>
      </c>
      <c r="L317" s="60"/>
      <c r="M317" s="303">
        <f t="shared" si="89"/>
        <v>59781.738278668803</v>
      </c>
      <c r="N317" s="303">
        <f t="shared" si="90"/>
        <v>1.3182786688048509</v>
      </c>
      <c r="O317" s="372">
        <f t="shared" si="91"/>
        <v>59780.418999999994</v>
      </c>
      <c r="P317" s="373">
        <f t="shared" si="92"/>
        <v>-1.0000000038417056E-3</v>
      </c>
    </row>
    <row r="318" spans="1:16" s="195" customFormat="1" ht="22.5" x14ac:dyDescent="0.25">
      <c r="A318" s="312" t="s">
        <v>684</v>
      </c>
      <c r="B318" s="313" t="s">
        <v>1084</v>
      </c>
      <c r="C318" s="314" t="s">
        <v>1725</v>
      </c>
      <c r="D318" s="314" t="s">
        <v>1695</v>
      </c>
      <c r="E318" s="315" t="s">
        <v>1696</v>
      </c>
      <c r="F318" s="316" t="s">
        <v>125</v>
      </c>
      <c r="G318" s="318">
        <v>0.92500000000000004</v>
      </c>
      <c r="H318" s="61">
        <f t="shared" si="96"/>
        <v>24611.82</v>
      </c>
      <c r="I318" s="450">
        <v>22765.93</v>
      </c>
      <c r="J318" s="439">
        <f t="shared" si="97"/>
        <v>27448.41</v>
      </c>
      <c r="K318" s="390">
        <f t="shared" si="98"/>
        <v>25389.78</v>
      </c>
      <c r="L318" s="60"/>
      <c r="M318" s="303">
        <f t="shared" si="89"/>
        <v>25389.774462201603</v>
      </c>
      <c r="N318" s="303">
        <f t="shared" si="90"/>
        <v>-5.5377983953803778E-3</v>
      </c>
      <c r="O318" s="372">
        <f t="shared" si="91"/>
        <v>25389.77925</v>
      </c>
      <c r="P318" s="373">
        <f t="shared" si="92"/>
        <v>-7.4999999924330041E-4</v>
      </c>
    </row>
    <row r="319" spans="1:16" s="195" customFormat="1" ht="22.5" x14ac:dyDescent="0.25">
      <c r="A319" s="312" t="s">
        <v>685</v>
      </c>
      <c r="B319" s="313" t="s">
        <v>1084</v>
      </c>
      <c r="C319" s="314" t="s">
        <v>1726</v>
      </c>
      <c r="D319" s="314" t="s">
        <v>1698</v>
      </c>
      <c r="E319" s="315" t="s">
        <v>1699</v>
      </c>
      <c r="F319" s="316" t="s">
        <v>111</v>
      </c>
      <c r="G319" s="326">
        <v>0.97130000000000005</v>
      </c>
      <c r="H319" s="61">
        <f t="shared" si="96"/>
        <v>1472.84</v>
      </c>
      <c r="I319" s="450">
        <v>1430.57</v>
      </c>
      <c r="J319" s="439">
        <f t="shared" si="97"/>
        <v>1642.59</v>
      </c>
      <c r="K319" s="390">
        <f t="shared" si="98"/>
        <v>1595.45</v>
      </c>
      <c r="L319" s="60"/>
      <c r="M319" s="303">
        <f t="shared" si="89"/>
        <v>1595.4476558784002</v>
      </c>
      <c r="N319" s="303">
        <f t="shared" si="90"/>
        <v>-2.3441215998900589E-3</v>
      </c>
      <c r="O319" s="372">
        <f t="shared" si="91"/>
        <v>1595.4476669999999</v>
      </c>
      <c r="P319" s="373">
        <f t="shared" si="92"/>
        <v>-2.3330000001351436E-3</v>
      </c>
    </row>
    <row r="320" spans="1:16" s="195" customFormat="1" ht="15" customHeight="1" x14ac:dyDescent="0.25">
      <c r="A320" s="323"/>
      <c r="B320" s="512" t="s">
        <v>577</v>
      </c>
      <c r="C320" s="513"/>
      <c r="D320" s="513"/>
      <c r="E320" s="514"/>
      <c r="F320" s="324"/>
      <c r="G320" s="324"/>
      <c r="H320" s="324"/>
      <c r="I320" s="324"/>
      <c r="J320" s="449"/>
      <c r="K320" s="392"/>
      <c r="L320" s="311"/>
      <c r="M320" s="303">
        <f t="shared" si="89"/>
        <v>0</v>
      </c>
      <c r="N320" s="303">
        <f t="shared" si="90"/>
        <v>0</v>
      </c>
      <c r="O320" s="372">
        <f t="shared" si="91"/>
        <v>0</v>
      </c>
      <c r="P320" s="373">
        <f t="shared" si="92"/>
        <v>0</v>
      </c>
    </row>
    <row r="321" spans="1:16" s="195" customFormat="1" ht="22.5" x14ac:dyDescent="0.25">
      <c r="A321" s="312" t="s">
        <v>686</v>
      </c>
      <c r="B321" s="313" t="s">
        <v>1084</v>
      </c>
      <c r="C321" s="314" t="s">
        <v>1727</v>
      </c>
      <c r="D321" s="314" t="s">
        <v>1728</v>
      </c>
      <c r="E321" s="315" t="s">
        <v>1729</v>
      </c>
      <c r="F321" s="316" t="s">
        <v>122</v>
      </c>
      <c r="G321" s="326">
        <v>8.0088000000000008</v>
      </c>
      <c r="H321" s="61">
        <f t="shared" ref="H321:H336" si="99">ROUND(I321/G321,2)</f>
        <v>22163.97</v>
      </c>
      <c r="I321" s="450">
        <v>177506.83</v>
      </c>
      <c r="J321" s="439">
        <f t="shared" ref="J321:J336" si="100">ROUND(H321*O$13*P$13*O$10,2)</f>
        <v>24718.44</v>
      </c>
      <c r="K321" s="390">
        <f t="shared" ref="K321:K336" si="101">ROUND(J321*G321,2)</f>
        <v>197965.04</v>
      </c>
      <c r="L321" s="60"/>
      <c r="M321" s="303">
        <f t="shared" si="89"/>
        <v>197965.04597880959</v>
      </c>
      <c r="N321" s="303">
        <f t="shared" si="90"/>
        <v>5.9788095823023468E-3</v>
      </c>
      <c r="O321" s="372">
        <f t="shared" si="91"/>
        <v>197965.04227200002</v>
      </c>
      <c r="P321" s="373">
        <f t="shared" si="92"/>
        <v>2.2720000124536455E-3</v>
      </c>
    </row>
    <row r="322" spans="1:16" s="195" customFormat="1" ht="22.5" x14ac:dyDescent="0.25">
      <c r="A322" s="312" t="s">
        <v>687</v>
      </c>
      <c r="B322" s="313" t="s">
        <v>1084</v>
      </c>
      <c r="C322" s="314" t="s">
        <v>1730</v>
      </c>
      <c r="D322" s="314" t="s">
        <v>179</v>
      </c>
      <c r="E322" s="315" t="s">
        <v>180</v>
      </c>
      <c r="F322" s="316" t="s">
        <v>125</v>
      </c>
      <c r="G322" s="325">
        <v>5.76</v>
      </c>
      <c r="H322" s="61">
        <f t="shared" si="99"/>
        <v>45849.86</v>
      </c>
      <c r="I322" s="450">
        <v>264095.2</v>
      </c>
      <c r="J322" s="439">
        <f t="shared" si="100"/>
        <v>51134.2</v>
      </c>
      <c r="K322" s="390">
        <f t="shared" si="101"/>
        <v>294532.99</v>
      </c>
      <c r="L322" s="60"/>
      <c r="M322" s="303">
        <f t="shared" si="89"/>
        <v>294532.99577702407</v>
      </c>
      <c r="N322" s="303">
        <f t="shared" si="90"/>
        <v>5.7770240819081664E-3</v>
      </c>
      <c r="O322" s="372">
        <f t="shared" si="91"/>
        <v>294532.99199999997</v>
      </c>
      <c r="P322" s="373">
        <f t="shared" si="92"/>
        <v>1.9999999785795808E-3</v>
      </c>
    </row>
    <row r="323" spans="1:16" s="195" customFormat="1" ht="22.5" x14ac:dyDescent="0.25">
      <c r="A323" s="312" t="s">
        <v>688</v>
      </c>
      <c r="B323" s="313" t="s">
        <v>1084</v>
      </c>
      <c r="C323" s="314" t="s">
        <v>1731</v>
      </c>
      <c r="D323" s="314" t="s">
        <v>1704</v>
      </c>
      <c r="E323" s="315" t="s">
        <v>1732</v>
      </c>
      <c r="F323" s="316" t="s">
        <v>122</v>
      </c>
      <c r="G323" s="326">
        <v>3.1099999999999999E-2</v>
      </c>
      <c r="H323" s="61">
        <f t="shared" si="99"/>
        <v>229494.86</v>
      </c>
      <c r="I323" s="450">
        <v>7137.29</v>
      </c>
      <c r="J323" s="439">
        <f t="shared" si="100"/>
        <v>255944.86</v>
      </c>
      <c r="K323" s="390">
        <f t="shared" si="101"/>
        <v>7959.89</v>
      </c>
      <c r="L323" s="60"/>
      <c r="M323" s="303">
        <f t="shared" si="89"/>
        <v>7959.8849408448004</v>
      </c>
      <c r="N323" s="303">
        <f t="shared" si="90"/>
        <v>-5.0591551998877549E-3</v>
      </c>
      <c r="O323" s="372">
        <f t="shared" si="91"/>
        <v>7959.8851459999996</v>
      </c>
      <c r="P323" s="373">
        <f t="shared" si="92"/>
        <v>-4.8540000007051276E-3</v>
      </c>
    </row>
    <row r="324" spans="1:16" s="195" customFormat="1" ht="22.5" x14ac:dyDescent="0.25">
      <c r="A324" s="312" t="s">
        <v>689</v>
      </c>
      <c r="B324" s="313" t="s">
        <v>1084</v>
      </c>
      <c r="C324" s="314" t="s">
        <v>1733</v>
      </c>
      <c r="D324" s="314" t="s">
        <v>1734</v>
      </c>
      <c r="E324" s="315" t="s">
        <v>1735</v>
      </c>
      <c r="F324" s="316" t="s">
        <v>122</v>
      </c>
      <c r="G324" s="326">
        <v>5.5296000000000003</v>
      </c>
      <c r="H324" s="61">
        <f t="shared" si="99"/>
        <v>80788.98</v>
      </c>
      <c r="I324" s="450">
        <v>446730.73</v>
      </c>
      <c r="J324" s="439">
        <f t="shared" si="100"/>
        <v>90100.160000000003</v>
      </c>
      <c r="K324" s="390">
        <f t="shared" si="101"/>
        <v>498217.84</v>
      </c>
      <c r="L324" s="60"/>
      <c r="M324" s="303">
        <f t="shared" si="89"/>
        <v>498217.84043237759</v>
      </c>
      <c r="N324" s="303">
        <f t="shared" si="90"/>
        <v>4.3237756472080946E-4</v>
      </c>
      <c r="O324" s="372">
        <f t="shared" si="91"/>
        <v>498217.84473600006</v>
      </c>
      <c r="P324" s="373">
        <f t="shared" si="92"/>
        <v>4.7360000316984951E-3</v>
      </c>
    </row>
    <row r="325" spans="1:16" s="195" customFormat="1" ht="22.5" x14ac:dyDescent="0.25">
      <c r="A325" s="312" t="s">
        <v>692</v>
      </c>
      <c r="B325" s="313" t="s">
        <v>1084</v>
      </c>
      <c r="C325" s="314" t="s">
        <v>1736</v>
      </c>
      <c r="D325" s="314" t="s">
        <v>1652</v>
      </c>
      <c r="E325" s="315" t="s">
        <v>1653</v>
      </c>
      <c r="F325" s="316" t="s">
        <v>125</v>
      </c>
      <c r="G325" s="325">
        <v>5.76</v>
      </c>
      <c r="H325" s="61">
        <f t="shared" si="99"/>
        <v>14750.08</v>
      </c>
      <c r="I325" s="450">
        <v>84960.47</v>
      </c>
      <c r="J325" s="439">
        <f t="shared" si="100"/>
        <v>16450.07</v>
      </c>
      <c r="K325" s="390">
        <f t="shared" si="101"/>
        <v>94752.4</v>
      </c>
      <c r="L325" s="60"/>
      <c r="M325" s="303">
        <f t="shared" si="89"/>
        <v>94752.429244166415</v>
      </c>
      <c r="N325" s="303">
        <f t="shared" si="90"/>
        <v>2.9244166420539841E-2</v>
      </c>
      <c r="O325" s="372">
        <f t="shared" si="91"/>
        <v>94752.403200000001</v>
      </c>
      <c r="P325" s="373">
        <f t="shared" si="92"/>
        <v>3.2000000064726919E-3</v>
      </c>
    </row>
    <row r="326" spans="1:16" s="195" customFormat="1" ht="22.5" x14ac:dyDescent="0.25">
      <c r="A326" s="312" t="s">
        <v>694</v>
      </c>
      <c r="B326" s="313" t="s">
        <v>1084</v>
      </c>
      <c r="C326" s="314" t="s">
        <v>1737</v>
      </c>
      <c r="D326" s="314" t="s">
        <v>1738</v>
      </c>
      <c r="E326" s="315" t="s">
        <v>1739</v>
      </c>
      <c r="F326" s="316" t="s">
        <v>147</v>
      </c>
      <c r="G326" s="329">
        <v>-633.6</v>
      </c>
      <c r="H326" s="61">
        <f t="shared" si="99"/>
        <v>41.35</v>
      </c>
      <c r="I326" s="450">
        <v>-26197</v>
      </c>
      <c r="J326" s="439">
        <f t="shared" si="100"/>
        <v>46.12</v>
      </c>
      <c r="K326" s="390">
        <f t="shared" si="101"/>
        <v>-29221.63</v>
      </c>
      <c r="L326" s="60"/>
      <c r="M326" s="303">
        <f t="shared" si="89"/>
        <v>-29216.285984640002</v>
      </c>
      <c r="N326" s="303">
        <f t="shared" si="90"/>
        <v>5.3440153599985933</v>
      </c>
      <c r="O326" s="372">
        <f t="shared" si="91"/>
        <v>-29221.631999999998</v>
      </c>
      <c r="P326" s="373">
        <f t="shared" si="92"/>
        <v>-1.9999999967694748E-3</v>
      </c>
    </row>
    <row r="327" spans="1:16" s="195" customFormat="1" ht="22.5" x14ac:dyDescent="0.25">
      <c r="A327" s="312" t="s">
        <v>696</v>
      </c>
      <c r="B327" s="313" t="s">
        <v>1084</v>
      </c>
      <c r="C327" s="314" t="s">
        <v>1740</v>
      </c>
      <c r="D327" s="314" t="s">
        <v>1741</v>
      </c>
      <c r="E327" s="315" t="s">
        <v>207</v>
      </c>
      <c r="F327" s="316" t="s">
        <v>147</v>
      </c>
      <c r="G327" s="329">
        <v>633.6</v>
      </c>
      <c r="H327" s="61">
        <f t="shared" si="99"/>
        <v>59.51</v>
      </c>
      <c r="I327" s="450">
        <v>37708.67</v>
      </c>
      <c r="J327" s="439">
        <f t="shared" si="100"/>
        <v>66.37</v>
      </c>
      <c r="K327" s="390">
        <f t="shared" si="101"/>
        <v>42052.03</v>
      </c>
      <c r="L327" s="60"/>
      <c r="M327" s="303">
        <f t="shared" si="89"/>
        <v>42054.711868550396</v>
      </c>
      <c r="N327" s="303">
        <f t="shared" si="90"/>
        <v>2.6818685503967572</v>
      </c>
      <c r="O327" s="372">
        <f t="shared" si="91"/>
        <v>42052.032000000007</v>
      </c>
      <c r="P327" s="373">
        <f t="shared" si="92"/>
        <v>2.0000000076834112E-3</v>
      </c>
    </row>
    <row r="328" spans="1:16" s="195" customFormat="1" ht="22.5" x14ac:dyDescent="0.25">
      <c r="A328" s="312" t="s">
        <v>697</v>
      </c>
      <c r="B328" s="313" t="s">
        <v>1084</v>
      </c>
      <c r="C328" s="314" t="s">
        <v>1742</v>
      </c>
      <c r="D328" s="314" t="s">
        <v>208</v>
      </c>
      <c r="E328" s="315" t="s">
        <v>209</v>
      </c>
      <c r="F328" s="316" t="s">
        <v>125</v>
      </c>
      <c r="G328" s="325">
        <v>5.76</v>
      </c>
      <c r="H328" s="61">
        <f t="shared" si="99"/>
        <v>62800.17</v>
      </c>
      <c r="I328" s="450">
        <v>361728.97</v>
      </c>
      <c r="J328" s="439">
        <f t="shared" si="100"/>
        <v>70038.09</v>
      </c>
      <c r="K328" s="390">
        <f t="shared" si="101"/>
        <v>403419.4</v>
      </c>
      <c r="L328" s="60"/>
      <c r="M328" s="303">
        <f t="shared" si="89"/>
        <v>403419.36238688638</v>
      </c>
      <c r="N328" s="303">
        <f t="shared" si="90"/>
        <v>-3.7613113643601537E-2</v>
      </c>
      <c r="O328" s="372">
        <f t="shared" si="91"/>
        <v>403419.39839999995</v>
      </c>
      <c r="P328" s="373">
        <f t="shared" si="92"/>
        <v>-1.6000000759959221E-3</v>
      </c>
    </row>
    <row r="329" spans="1:16" s="195" customFormat="1" ht="22.5" x14ac:dyDescent="0.25">
      <c r="A329" s="312" t="s">
        <v>698</v>
      </c>
      <c r="B329" s="313" t="s">
        <v>1084</v>
      </c>
      <c r="C329" s="314" t="s">
        <v>1743</v>
      </c>
      <c r="D329" s="314" t="s">
        <v>1669</v>
      </c>
      <c r="E329" s="315" t="s">
        <v>1670</v>
      </c>
      <c r="F329" s="316" t="s">
        <v>111</v>
      </c>
      <c r="G329" s="325">
        <v>59.33</v>
      </c>
      <c r="H329" s="61">
        <f t="shared" si="99"/>
        <v>10789.94</v>
      </c>
      <c r="I329" s="450">
        <v>640167.23</v>
      </c>
      <c r="J329" s="439">
        <f t="shared" si="100"/>
        <v>12033.51</v>
      </c>
      <c r="K329" s="390">
        <f t="shared" si="101"/>
        <v>713948.15</v>
      </c>
      <c r="L329" s="60"/>
      <c r="M329" s="303">
        <f t="shared" si="89"/>
        <v>713948.50057925761</v>
      </c>
      <c r="N329" s="303">
        <f t="shared" si="90"/>
        <v>0.35057925758883357</v>
      </c>
      <c r="O329" s="372">
        <f t="shared" si="91"/>
        <v>713948.1483</v>
      </c>
      <c r="P329" s="373">
        <f t="shared" si="92"/>
        <v>-1.7000000225380063E-3</v>
      </c>
    </row>
    <row r="330" spans="1:16" s="195" customFormat="1" ht="22.5" x14ac:dyDescent="0.25">
      <c r="A330" s="312" t="s">
        <v>699</v>
      </c>
      <c r="B330" s="313" t="s">
        <v>1084</v>
      </c>
      <c r="C330" s="314" t="s">
        <v>1744</v>
      </c>
      <c r="D330" s="314" t="s">
        <v>1672</v>
      </c>
      <c r="E330" s="315" t="s">
        <v>1673</v>
      </c>
      <c r="F330" s="316" t="s">
        <v>125</v>
      </c>
      <c r="G330" s="325">
        <v>5.76</v>
      </c>
      <c r="H330" s="61">
        <f t="shared" si="99"/>
        <v>47916.72</v>
      </c>
      <c r="I330" s="450">
        <v>276000.33</v>
      </c>
      <c r="J330" s="439">
        <f t="shared" si="100"/>
        <v>53439.27</v>
      </c>
      <c r="K330" s="390">
        <f t="shared" si="101"/>
        <v>307810.2</v>
      </c>
      <c r="L330" s="60"/>
      <c r="M330" s="303">
        <f t="shared" si="89"/>
        <v>307810.22915352962</v>
      </c>
      <c r="N330" s="303">
        <f t="shared" si="90"/>
        <v>2.9153529612813145E-2</v>
      </c>
      <c r="O330" s="372">
        <f t="shared" si="91"/>
        <v>307810.19519999996</v>
      </c>
      <c r="P330" s="373">
        <f t="shared" si="92"/>
        <v>-4.8000000533647835E-3</v>
      </c>
    </row>
    <row r="331" spans="1:16" s="195" customFormat="1" ht="22.5" x14ac:dyDescent="0.25">
      <c r="A331" s="312" t="s">
        <v>700</v>
      </c>
      <c r="B331" s="313" t="s">
        <v>1084</v>
      </c>
      <c r="C331" s="314" t="s">
        <v>1745</v>
      </c>
      <c r="D331" s="314" t="s">
        <v>1669</v>
      </c>
      <c r="E331" s="315" t="s">
        <v>1675</v>
      </c>
      <c r="F331" s="316" t="s">
        <v>111</v>
      </c>
      <c r="G331" s="318">
        <v>29.664999999999999</v>
      </c>
      <c r="H331" s="61">
        <f t="shared" si="99"/>
        <v>10789.94</v>
      </c>
      <c r="I331" s="450">
        <v>320083.61</v>
      </c>
      <c r="J331" s="439">
        <f t="shared" si="100"/>
        <v>12033.51</v>
      </c>
      <c r="K331" s="390">
        <f t="shared" si="101"/>
        <v>356974.07</v>
      </c>
      <c r="L331" s="60"/>
      <c r="M331" s="303">
        <f t="shared" si="89"/>
        <v>356974.24471336318</v>
      </c>
      <c r="N331" s="303">
        <f t="shared" si="90"/>
        <v>0.17471336317248642</v>
      </c>
      <c r="O331" s="372">
        <f t="shared" si="91"/>
        <v>356974.07415</v>
      </c>
      <c r="P331" s="373">
        <f t="shared" si="92"/>
        <v>4.1499999933876097E-3</v>
      </c>
    </row>
    <row r="332" spans="1:16" s="195" customFormat="1" ht="22.5" x14ac:dyDescent="0.25">
      <c r="A332" s="312" t="s">
        <v>701</v>
      </c>
      <c r="B332" s="313" t="s">
        <v>1084</v>
      </c>
      <c r="C332" s="314" t="s">
        <v>1746</v>
      </c>
      <c r="D332" s="314" t="s">
        <v>193</v>
      </c>
      <c r="E332" s="315" t="s">
        <v>194</v>
      </c>
      <c r="F332" s="316" t="s">
        <v>125</v>
      </c>
      <c r="G332" s="325">
        <v>5.76</v>
      </c>
      <c r="H332" s="61">
        <f t="shared" si="99"/>
        <v>101983.2</v>
      </c>
      <c r="I332" s="450">
        <v>587423.26</v>
      </c>
      <c r="J332" s="439">
        <f t="shared" si="100"/>
        <v>113737.08</v>
      </c>
      <c r="K332" s="390">
        <f t="shared" si="101"/>
        <v>655125.57999999996</v>
      </c>
      <c r="L332" s="60"/>
      <c r="M332" s="303">
        <f t="shared" si="89"/>
        <v>655125.62347557128</v>
      </c>
      <c r="N332" s="303">
        <f t="shared" si="90"/>
        <v>4.3475571321323514E-2</v>
      </c>
      <c r="O332" s="372">
        <f t="shared" si="91"/>
        <v>655125.5808</v>
      </c>
      <c r="P332" s="373">
        <f t="shared" si="92"/>
        <v>8.0000003799796104E-4</v>
      </c>
    </row>
    <row r="333" spans="1:16" s="195" customFormat="1" ht="22.5" x14ac:dyDescent="0.25">
      <c r="A333" s="312" t="s">
        <v>702</v>
      </c>
      <c r="B333" s="313" t="s">
        <v>1084</v>
      </c>
      <c r="C333" s="314" t="s">
        <v>1747</v>
      </c>
      <c r="D333" s="314" t="s">
        <v>1691</v>
      </c>
      <c r="E333" s="315" t="s">
        <v>196</v>
      </c>
      <c r="F333" s="316" t="s">
        <v>147</v>
      </c>
      <c r="G333" s="329">
        <v>656.6</v>
      </c>
      <c r="H333" s="61">
        <f t="shared" si="99"/>
        <v>415.67</v>
      </c>
      <c r="I333" s="450">
        <v>272929.21999999997</v>
      </c>
      <c r="J333" s="439">
        <f t="shared" si="100"/>
        <v>463.58</v>
      </c>
      <c r="K333" s="390">
        <f t="shared" si="101"/>
        <v>304386.63</v>
      </c>
      <c r="L333" s="60"/>
      <c r="M333" s="303">
        <f t="shared" si="89"/>
        <v>304385.16414416634</v>
      </c>
      <c r="N333" s="303">
        <f t="shared" si="90"/>
        <v>-1.4658558336668648</v>
      </c>
      <c r="O333" s="372">
        <f t="shared" si="91"/>
        <v>304386.62800000003</v>
      </c>
      <c r="P333" s="373">
        <f t="shared" si="92"/>
        <v>-1.9999999785795808E-3</v>
      </c>
    </row>
    <row r="334" spans="1:16" s="195" customFormat="1" ht="22.5" x14ac:dyDescent="0.25">
      <c r="A334" s="312" t="s">
        <v>703</v>
      </c>
      <c r="B334" s="313" t="s">
        <v>1084</v>
      </c>
      <c r="C334" s="314" t="s">
        <v>1748</v>
      </c>
      <c r="D334" s="314" t="s">
        <v>1693</v>
      </c>
      <c r="E334" s="315" t="s">
        <v>198</v>
      </c>
      <c r="F334" s="316" t="s">
        <v>147</v>
      </c>
      <c r="G334" s="329">
        <v>944.6</v>
      </c>
      <c r="H334" s="61">
        <f t="shared" si="99"/>
        <v>353.35</v>
      </c>
      <c r="I334" s="450">
        <v>333777.98</v>
      </c>
      <c r="J334" s="439">
        <f t="shared" si="100"/>
        <v>394.07</v>
      </c>
      <c r="K334" s="390">
        <f t="shared" si="101"/>
        <v>372238.52</v>
      </c>
      <c r="L334" s="60"/>
      <c r="M334" s="303">
        <f t="shared" si="89"/>
        <v>372246.93358229758</v>
      </c>
      <c r="N334" s="303">
        <f t="shared" si="90"/>
        <v>8.4135822975658812</v>
      </c>
      <c r="O334" s="372">
        <f t="shared" si="91"/>
        <v>372238.522</v>
      </c>
      <c r="P334" s="373">
        <f t="shared" si="92"/>
        <v>1.9999999785795808E-3</v>
      </c>
    </row>
    <row r="335" spans="1:16" s="195" customFormat="1" ht="22.5" x14ac:dyDescent="0.25">
      <c r="A335" s="312" t="s">
        <v>704</v>
      </c>
      <c r="B335" s="313" t="s">
        <v>1084</v>
      </c>
      <c r="C335" s="314" t="s">
        <v>1749</v>
      </c>
      <c r="D335" s="314" t="s">
        <v>1695</v>
      </c>
      <c r="E335" s="315" t="s">
        <v>1696</v>
      </c>
      <c r="F335" s="316" t="s">
        <v>125</v>
      </c>
      <c r="G335" s="325">
        <v>5.76</v>
      </c>
      <c r="H335" s="61">
        <f t="shared" si="99"/>
        <v>24611.62</v>
      </c>
      <c r="I335" s="450">
        <v>141762.92000000001</v>
      </c>
      <c r="J335" s="439">
        <f t="shared" si="100"/>
        <v>27448.19</v>
      </c>
      <c r="K335" s="390">
        <f t="shared" si="101"/>
        <v>158101.57</v>
      </c>
      <c r="L335" s="60"/>
      <c r="M335" s="303">
        <f t="shared" ref="M335:M398" si="102">I335*O$13*P$13*O$10</f>
        <v>158101.53883031043</v>
      </c>
      <c r="N335" s="303">
        <f t="shared" ref="N335:N398" si="103">M335-K335</f>
        <v>-3.1169689580565318E-2</v>
      </c>
      <c r="O335" s="372">
        <f t="shared" si="91"/>
        <v>158101.57439999998</v>
      </c>
      <c r="P335" s="373">
        <f t="shared" si="92"/>
        <v>4.3999999761581421E-3</v>
      </c>
    </row>
    <row r="336" spans="1:16" s="195" customFormat="1" ht="22.5" x14ac:dyDescent="0.25">
      <c r="A336" s="312" t="s">
        <v>705</v>
      </c>
      <c r="B336" s="313" t="s">
        <v>1084</v>
      </c>
      <c r="C336" s="314" t="s">
        <v>1750</v>
      </c>
      <c r="D336" s="314" t="s">
        <v>1698</v>
      </c>
      <c r="E336" s="315" t="s">
        <v>1699</v>
      </c>
      <c r="F336" s="316" t="s">
        <v>111</v>
      </c>
      <c r="G336" s="318">
        <v>6.048</v>
      </c>
      <c r="H336" s="61">
        <f t="shared" si="99"/>
        <v>1472.85</v>
      </c>
      <c r="I336" s="450">
        <v>8907.7900000000009</v>
      </c>
      <c r="J336" s="439">
        <f t="shared" si="100"/>
        <v>1642.6</v>
      </c>
      <c r="K336" s="390">
        <f t="shared" si="101"/>
        <v>9934.44</v>
      </c>
      <c r="L336" s="60"/>
      <c r="M336" s="303">
        <f t="shared" si="102"/>
        <v>9934.4405898048008</v>
      </c>
      <c r="N336" s="303">
        <f t="shared" si="103"/>
        <v>5.8980480025638826E-4</v>
      </c>
      <c r="O336" s="372">
        <f t="shared" si="91"/>
        <v>9934.4447999999993</v>
      </c>
      <c r="P336" s="373">
        <f t="shared" si="92"/>
        <v>4.7999999987951014E-3</v>
      </c>
    </row>
    <row r="337" spans="1:16" s="195" customFormat="1" ht="15" customHeight="1" x14ac:dyDescent="0.25">
      <c r="A337" s="323"/>
      <c r="B337" s="512" t="s">
        <v>1751</v>
      </c>
      <c r="C337" s="513"/>
      <c r="D337" s="513"/>
      <c r="E337" s="514"/>
      <c r="F337" s="324"/>
      <c r="G337" s="324"/>
      <c r="H337" s="324"/>
      <c r="I337" s="324"/>
      <c r="J337" s="449"/>
      <c r="K337" s="392"/>
      <c r="L337" s="311"/>
      <c r="M337" s="303">
        <f t="shared" si="102"/>
        <v>0</v>
      </c>
      <c r="N337" s="303">
        <f t="shared" si="103"/>
        <v>0</v>
      </c>
      <c r="O337" s="372">
        <f t="shared" si="91"/>
        <v>0</v>
      </c>
      <c r="P337" s="373">
        <f t="shared" si="92"/>
        <v>0</v>
      </c>
    </row>
    <row r="338" spans="1:16" s="195" customFormat="1" ht="22.5" x14ac:dyDescent="0.25">
      <c r="A338" s="312" t="s">
        <v>706</v>
      </c>
      <c r="B338" s="313" t="s">
        <v>1084</v>
      </c>
      <c r="C338" s="314" t="s">
        <v>1752</v>
      </c>
      <c r="D338" s="314" t="s">
        <v>170</v>
      </c>
      <c r="E338" s="315" t="s">
        <v>1614</v>
      </c>
      <c r="F338" s="316" t="s">
        <v>125</v>
      </c>
      <c r="G338" s="325">
        <v>3.05</v>
      </c>
      <c r="H338" s="61">
        <f t="shared" ref="H338:H354" si="104">ROUND(I338/G338,2)</f>
        <v>170313.3</v>
      </c>
      <c r="I338" s="450">
        <v>519455.58</v>
      </c>
      <c r="J338" s="439">
        <f t="shared" ref="J338:J354" si="105">ROUND(H338*O$13*P$13*O$10,2)</f>
        <v>189942.44</v>
      </c>
      <c r="K338" s="390">
        <f t="shared" ref="K338:K354" si="106">ROUND(J338*G338,2)</f>
        <v>579324.43999999994</v>
      </c>
      <c r="L338" s="60"/>
      <c r="M338" s="303">
        <f t="shared" si="102"/>
        <v>579324.45629640971</v>
      </c>
      <c r="N338" s="303">
        <f t="shared" si="103"/>
        <v>1.6296409768983722E-2</v>
      </c>
      <c r="O338" s="372">
        <f t="shared" ref="O338:O401" si="107">J338*G338</f>
        <v>579324.44199999992</v>
      </c>
      <c r="P338" s="373">
        <f t="shared" ref="P338:P401" si="108">O338-K338</f>
        <v>1.9999999785795808E-3</v>
      </c>
    </row>
    <row r="339" spans="1:16" s="195" customFormat="1" ht="22.5" x14ac:dyDescent="0.25">
      <c r="A339" s="312" t="s">
        <v>708</v>
      </c>
      <c r="B339" s="313" t="s">
        <v>1084</v>
      </c>
      <c r="C339" s="314" t="s">
        <v>1753</v>
      </c>
      <c r="D339" s="314" t="s">
        <v>1754</v>
      </c>
      <c r="E339" s="315" t="s">
        <v>1755</v>
      </c>
      <c r="F339" s="316" t="s">
        <v>217</v>
      </c>
      <c r="G339" s="331">
        <v>24</v>
      </c>
      <c r="H339" s="61">
        <f t="shared" si="104"/>
        <v>1605.44</v>
      </c>
      <c r="I339" s="450">
        <v>38530.480000000003</v>
      </c>
      <c r="J339" s="439">
        <f t="shared" si="105"/>
        <v>1790.47</v>
      </c>
      <c r="K339" s="390">
        <f t="shared" si="106"/>
        <v>42971.28</v>
      </c>
      <c r="L339" s="60"/>
      <c r="M339" s="303">
        <f t="shared" si="102"/>
        <v>42971.238035097602</v>
      </c>
      <c r="N339" s="303">
        <f t="shared" si="103"/>
        <v>-4.1964902397012338E-2</v>
      </c>
      <c r="O339" s="372">
        <f t="shared" si="107"/>
        <v>42971.28</v>
      </c>
      <c r="P339" s="373">
        <f t="shared" si="108"/>
        <v>0</v>
      </c>
    </row>
    <row r="340" spans="1:16" s="195" customFormat="1" ht="22.5" x14ac:dyDescent="0.25">
      <c r="A340" s="312" t="s">
        <v>709</v>
      </c>
      <c r="B340" s="313" t="s">
        <v>1084</v>
      </c>
      <c r="C340" s="314" t="s">
        <v>1756</v>
      </c>
      <c r="D340" s="314" t="s">
        <v>215</v>
      </c>
      <c r="E340" s="315" t="s">
        <v>216</v>
      </c>
      <c r="F340" s="316" t="s">
        <v>217</v>
      </c>
      <c r="G340" s="331">
        <v>24</v>
      </c>
      <c r="H340" s="61">
        <f t="shared" si="104"/>
        <v>3962.2</v>
      </c>
      <c r="I340" s="450">
        <v>95092.9</v>
      </c>
      <c r="J340" s="439">
        <f t="shared" si="105"/>
        <v>4418.8599999999997</v>
      </c>
      <c r="K340" s="390">
        <f t="shared" si="106"/>
        <v>106052.64</v>
      </c>
      <c r="L340" s="60"/>
      <c r="M340" s="303">
        <f t="shared" si="102"/>
        <v>106052.653414848</v>
      </c>
      <c r="N340" s="303">
        <f t="shared" si="103"/>
        <v>1.3414847999229096E-2</v>
      </c>
      <c r="O340" s="372">
        <f t="shared" si="107"/>
        <v>106052.63999999998</v>
      </c>
      <c r="P340" s="373">
        <f t="shared" si="108"/>
        <v>0</v>
      </c>
    </row>
    <row r="341" spans="1:16" s="195" customFormat="1" ht="22.5" x14ac:dyDescent="0.25">
      <c r="A341" s="312" t="s">
        <v>710</v>
      </c>
      <c r="B341" s="313" t="s">
        <v>1084</v>
      </c>
      <c r="C341" s="314" t="s">
        <v>1757</v>
      </c>
      <c r="D341" s="314" t="s">
        <v>1758</v>
      </c>
      <c r="E341" s="315" t="s">
        <v>1759</v>
      </c>
      <c r="F341" s="316" t="s">
        <v>217</v>
      </c>
      <c r="G341" s="331">
        <v>18</v>
      </c>
      <c r="H341" s="61">
        <f t="shared" si="104"/>
        <v>3037.72</v>
      </c>
      <c r="I341" s="450">
        <v>54679</v>
      </c>
      <c r="J341" s="439">
        <f t="shared" si="105"/>
        <v>3387.83</v>
      </c>
      <c r="K341" s="390">
        <f t="shared" si="106"/>
        <v>60980.94</v>
      </c>
      <c r="L341" s="60"/>
      <c r="M341" s="303">
        <f t="shared" si="102"/>
        <v>60980.925348480007</v>
      </c>
      <c r="N341" s="303">
        <f t="shared" si="103"/>
        <v>-1.4651519995823037E-2</v>
      </c>
      <c r="O341" s="372">
        <f t="shared" si="107"/>
        <v>60980.94</v>
      </c>
      <c r="P341" s="373">
        <f t="shared" si="108"/>
        <v>0</v>
      </c>
    </row>
    <row r="342" spans="1:16" s="195" customFormat="1" ht="22.5" x14ac:dyDescent="0.25">
      <c r="A342" s="312" t="s">
        <v>1760</v>
      </c>
      <c r="B342" s="313" t="s">
        <v>1084</v>
      </c>
      <c r="C342" s="314" t="s">
        <v>1761</v>
      </c>
      <c r="D342" s="314" t="s">
        <v>1762</v>
      </c>
      <c r="E342" s="315" t="s">
        <v>1763</v>
      </c>
      <c r="F342" s="316" t="s">
        <v>217</v>
      </c>
      <c r="G342" s="331">
        <v>6</v>
      </c>
      <c r="H342" s="61">
        <f t="shared" si="104"/>
        <v>751.79</v>
      </c>
      <c r="I342" s="450">
        <v>4510.74</v>
      </c>
      <c r="J342" s="439">
        <f t="shared" si="105"/>
        <v>838.44</v>
      </c>
      <c r="K342" s="390">
        <f t="shared" si="106"/>
        <v>5030.6400000000003</v>
      </c>
      <c r="L342" s="60"/>
      <c r="M342" s="303">
        <f t="shared" si="102"/>
        <v>5030.6168585087999</v>
      </c>
      <c r="N342" s="303">
        <f t="shared" si="103"/>
        <v>-2.3141491200476594E-2</v>
      </c>
      <c r="O342" s="372">
        <f t="shared" si="107"/>
        <v>5030.6400000000003</v>
      </c>
      <c r="P342" s="373">
        <f t="shared" si="108"/>
        <v>0</v>
      </c>
    </row>
    <row r="343" spans="1:16" s="195" customFormat="1" ht="22.5" x14ac:dyDescent="0.25">
      <c r="A343" s="312" t="s">
        <v>1764</v>
      </c>
      <c r="B343" s="313" t="s">
        <v>1084</v>
      </c>
      <c r="C343" s="314" t="s">
        <v>1765</v>
      </c>
      <c r="D343" s="314" t="s">
        <v>1766</v>
      </c>
      <c r="E343" s="315" t="s">
        <v>1767</v>
      </c>
      <c r="F343" s="316" t="s">
        <v>164</v>
      </c>
      <c r="G343" s="325">
        <v>2.0699999999999998</v>
      </c>
      <c r="H343" s="61">
        <f t="shared" si="104"/>
        <v>76433.539999999994</v>
      </c>
      <c r="I343" s="450">
        <v>158217.43</v>
      </c>
      <c r="J343" s="439">
        <f t="shared" si="105"/>
        <v>85242.74</v>
      </c>
      <c r="K343" s="390">
        <f t="shared" si="106"/>
        <v>176452.47</v>
      </c>
      <c r="L343" s="60"/>
      <c r="M343" s="303">
        <f t="shared" si="102"/>
        <v>176452.48244588159</v>
      </c>
      <c r="N343" s="303">
        <f t="shared" si="103"/>
        <v>1.2445881584426388E-2</v>
      </c>
      <c r="O343" s="372">
        <f t="shared" si="107"/>
        <v>176452.4718</v>
      </c>
      <c r="P343" s="373">
        <f t="shared" si="108"/>
        <v>1.799999998183921E-3</v>
      </c>
    </row>
    <row r="344" spans="1:16" s="195" customFormat="1" ht="22.5" x14ac:dyDescent="0.25">
      <c r="A344" s="312" t="s">
        <v>1768</v>
      </c>
      <c r="B344" s="313" t="s">
        <v>1084</v>
      </c>
      <c r="C344" s="314" t="s">
        <v>1769</v>
      </c>
      <c r="D344" s="314" t="s">
        <v>1616</v>
      </c>
      <c r="E344" s="315" t="s">
        <v>1617</v>
      </c>
      <c r="F344" s="316" t="s">
        <v>122</v>
      </c>
      <c r="G344" s="317">
        <v>-0.93564000000000003</v>
      </c>
      <c r="H344" s="61">
        <f t="shared" si="104"/>
        <v>72655.09</v>
      </c>
      <c r="I344" s="450">
        <v>-67979.009999999995</v>
      </c>
      <c r="J344" s="439">
        <f t="shared" si="105"/>
        <v>81028.820000000007</v>
      </c>
      <c r="K344" s="390">
        <f t="shared" si="106"/>
        <v>-75813.81</v>
      </c>
      <c r="L344" s="60"/>
      <c r="M344" s="303">
        <f t="shared" si="102"/>
        <v>-75813.802997011211</v>
      </c>
      <c r="N344" s="303">
        <f t="shared" si="103"/>
        <v>7.0029887865530327E-3</v>
      </c>
      <c r="O344" s="372">
        <f t="shared" si="107"/>
        <v>-75813.805144800004</v>
      </c>
      <c r="P344" s="373">
        <f t="shared" si="108"/>
        <v>4.855199993471615E-3</v>
      </c>
    </row>
    <row r="345" spans="1:16" s="195" customFormat="1" ht="22.5" x14ac:dyDescent="0.25">
      <c r="A345" s="312" t="s">
        <v>1770</v>
      </c>
      <c r="B345" s="313" t="s">
        <v>1084</v>
      </c>
      <c r="C345" s="314" t="s">
        <v>1771</v>
      </c>
      <c r="D345" s="314" t="s">
        <v>1772</v>
      </c>
      <c r="E345" s="315" t="s">
        <v>1773</v>
      </c>
      <c r="F345" s="316" t="s">
        <v>217</v>
      </c>
      <c r="G345" s="331">
        <v>69</v>
      </c>
      <c r="H345" s="61">
        <f t="shared" si="104"/>
        <v>2623.58</v>
      </c>
      <c r="I345" s="450">
        <v>181027.01</v>
      </c>
      <c r="J345" s="439">
        <f t="shared" si="105"/>
        <v>2925.96</v>
      </c>
      <c r="K345" s="390">
        <f t="shared" si="106"/>
        <v>201891.24</v>
      </c>
      <c r="L345" s="60"/>
      <c r="M345" s="303">
        <f t="shared" si="102"/>
        <v>201890.93770677122</v>
      </c>
      <c r="N345" s="303">
        <f t="shared" si="103"/>
        <v>-0.30229322877130471</v>
      </c>
      <c r="O345" s="372">
        <f t="shared" si="107"/>
        <v>201891.24</v>
      </c>
      <c r="P345" s="373">
        <f t="shared" si="108"/>
        <v>0</v>
      </c>
    </row>
    <row r="346" spans="1:16" s="195" customFormat="1" ht="22.5" x14ac:dyDescent="0.25">
      <c r="A346" s="312" t="s">
        <v>1774</v>
      </c>
      <c r="B346" s="313" t="s">
        <v>1084</v>
      </c>
      <c r="C346" s="314" t="s">
        <v>1775</v>
      </c>
      <c r="D346" s="314" t="s">
        <v>1776</v>
      </c>
      <c r="E346" s="315" t="s">
        <v>1777</v>
      </c>
      <c r="F346" s="316" t="s">
        <v>217</v>
      </c>
      <c r="G346" s="331">
        <v>128</v>
      </c>
      <c r="H346" s="61">
        <f t="shared" si="104"/>
        <v>490.89</v>
      </c>
      <c r="I346" s="450">
        <v>62834.15</v>
      </c>
      <c r="J346" s="439">
        <f t="shared" si="105"/>
        <v>547.47</v>
      </c>
      <c r="K346" s="390">
        <f t="shared" si="106"/>
        <v>70076.160000000003</v>
      </c>
      <c r="L346" s="60"/>
      <c r="M346" s="303">
        <f t="shared" si="102"/>
        <v>70075.981830048011</v>
      </c>
      <c r="N346" s="303">
        <f t="shared" si="103"/>
        <v>-0.17816995199245866</v>
      </c>
      <c r="O346" s="372">
        <f t="shared" si="107"/>
        <v>70076.160000000003</v>
      </c>
      <c r="P346" s="373">
        <f t="shared" si="108"/>
        <v>0</v>
      </c>
    </row>
    <row r="347" spans="1:16" s="195" customFormat="1" ht="22.5" x14ac:dyDescent="0.25">
      <c r="A347" s="312" t="s">
        <v>1778</v>
      </c>
      <c r="B347" s="313" t="s">
        <v>1084</v>
      </c>
      <c r="C347" s="314" t="s">
        <v>1779</v>
      </c>
      <c r="D347" s="314" t="s">
        <v>1780</v>
      </c>
      <c r="E347" s="315" t="s">
        <v>1781</v>
      </c>
      <c r="F347" s="316" t="s">
        <v>217</v>
      </c>
      <c r="G347" s="331">
        <v>24</v>
      </c>
      <c r="H347" s="61">
        <f t="shared" si="104"/>
        <v>782.52</v>
      </c>
      <c r="I347" s="450">
        <v>18780.560000000001</v>
      </c>
      <c r="J347" s="439">
        <f t="shared" si="105"/>
        <v>872.71</v>
      </c>
      <c r="K347" s="390">
        <f t="shared" si="106"/>
        <v>20945.04</v>
      </c>
      <c r="L347" s="60"/>
      <c r="M347" s="303">
        <f t="shared" si="102"/>
        <v>20945.078135347205</v>
      </c>
      <c r="N347" s="303">
        <f t="shared" si="103"/>
        <v>3.8135347203933634E-2</v>
      </c>
      <c r="O347" s="372">
        <f t="shared" si="107"/>
        <v>20945.04</v>
      </c>
      <c r="P347" s="373">
        <f t="shared" si="108"/>
        <v>0</v>
      </c>
    </row>
    <row r="348" spans="1:16" s="195" customFormat="1" ht="22.5" x14ac:dyDescent="0.25">
      <c r="A348" s="312" t="s">
        <v>1782</v>
      </c>
      <c r="B348" s="313" t="s">
        <v>1084</v>
      </c>
      <c r="C348" s="314" t="s">
        <v>1783</v>
      </c>
      <c r="D348" s="314" t="s">
        <v>1766</v>
      </c>
      <c r="E348" s="315" t="s">
        <v>1767</v>
      </c>
      <c r="F348" s="316" t="s">
        <v>164</v>
      </c>
      <c r="G348" s="318">
        <v>0.60899999999999999</v>
      </c>
      <c r="H348" s="61">
        <f t="shared" si="104"/>
        <v>76434.42</v>
      </c>
      <c r="I348" s="450">
        <v>46548.56</v>
      </c>
      <c r="J348" s="439">
        <f t="shared" si="105"/>
        <v>85243.73</v>
      </c>
      <c r="K348" s="390">
        <f t="shared" si="106"/>
        <v>51913.43</v>
      </c>
      <c r="L348" s="60"/>
      <c r="M348" s="303">
        <f t="shared" si="102"/>
        <v>51913.426771507198</v>
      </c>
      <c r="N348" s="303">
        <f t="shared" si="103"/>
        <v>-3.2284928020089865E-3</v>
      </c>
      <c r="O348" s="372">
        <f t="shared" si="107"/>
        <v>51913.431569999993</v>
      </c>
      <c r="P348" s="373">
        <f t="shared" si="108"/>
        <v>1.5699999930802733E-3</v>
      </c>
    </row>
    <row r="349" spans="1:16" s="195" customFormat="1" ht="22.5" x14ac:dyDescent="0.25">
      <c r="A349" s="312" t="s">
        <v>1784</v>
      </c>
      <c r="B349" s="313" t="s">
        <v>1084</v>
      </c>
      <c r="C349" s="314" t="s">
        <v>1785</v>
      </c>
      <c r="D349" s="314" t="s">
        <v>1616</v>
      </c>
      <c r="E349" s="315" t="s">
        <v>1617</v>
      </c>
      <c r="F349" s="316" t="s">
        <v>122</v>
      </c>
      <c r="G349" s="328">
        <v>-0.27526800000000001</v>
      </c>
      <c r="H349" s="61">
        <f t="shared" si="104"/>
        <v>72655.16</v>
      </c>
      <c r="I349" s="450">
        <v>-19999.64</v>
      </c>
      <c r="J349" s="439">
        <f t="shared" si="105"/>
        <v>81028.89</v>
      </c>
      <c r="K349" s="390">
        <f t="shared" si="106"/>
        <v>-22304.66</v>
      </c>
      <c r="L349" s="60"/>
      <c r="M349" s="303">
        <f t="shared" si="102"/>
        <v>-22304.660908876802</v>
      </c>
      <c r="N349" s="303">
        <f t="shared" si="103"/>
        <v>-9.0887680198648013E-4</v>
      </c>
      <c r="O349" s="372">
        <f t="shared" si="107"/>
        <v>-22304.660492520001</v>
      </c>
      <c r="P349" s="373">
        <f t="shared" si="108"/>
        <v>-4.9252000098931603E-4</v>
      </c>
    </row>
    <row r="350" spans="1:16" s="195" customFormat="1" ht="22.5" x14ac:dyDescent="0.25">
      <c r="A350" s="312" t="s">
        <v>1786</v>
      </c>
      <c r="B350" s="313" t="s">
        <v>1084</v>
      </c>
      <c r="C350" s="314" t="s">
        <v>1787</v>
      </c>
      <c r="D350" s="314" t="s">
        <v>1788</v>
      </c>
      <c r="E350" s="315" t="s">
        <v>1789</v>
      </c>
      <c r="F350" s="316" t="s">
        <v>217</v>
      </c>
      <c r="G350" s="331">
        <v>122</v>
      </c>
      <c r="H350" s="61">
        <f t="shared" si="104"/>
        <v>352.93</v>
      </c>
      <c r="I350" s="450">
        <v>43057.37</v>
      </c>
      <c r="J350" s="439">
        <f t="shared" si="105"/>
        <v>393.61</v>
      </c>
      <c r="K350" s="390">
        <f t="shared" si="106"/>
        <v>48020.42</v>
      </c>
      <c r="L350" s="60"/>
      <c r="M350" s="303">
        <f t="shared" si="102"/>
        <v>48019.866231494409</v>
      </c>
      <c r="N350" s="303">
        <f t="shared" si="103"/>
        <v>-0.55376850558968727</v>
      </c>
      <c r="O350" s="372">
        <f t="shared" si="107"/>
        <v>48020.42</v>
      </c>
      <c r="P350" s="373">
        <f t="shared" si="108"/>
        <v>0</v>
      </c>
    </row>
    <row r="351" spans="1:16" s="195" customFormat="1" ht="22.5" x14ac:dyDescent="0.25">
      <c r="A351" s="312" t="s">
        <v>1790</v>
      </c>
      <c r="B351" s="313" t="s">
        <v>1084</v>
      </c>
      <c r="C351" s="314" t="s">
        <v>1791</v>
      </c>
      <c r="D351" s="314" t="s">
        <v>1792</v>
      </c>
      <c r="E351" s="315" t="s">
        <v>1793</v>
      </c>
      <c r="F351" s="316" t="s">
        <v>217</v>
      </c>
      <c r="G351" s="329">
        <v>20.3</v>
      </c>
      <c r="H351" s="61">
        <f t="shared" si="104"/>
        <v>1871.71</v>
      </c>
      <c r="I351" s="450">
        <v>37995.64</v>
      </c>
      <c r="J351" s="439">
        <f t="shared" si="105"/>
        <v>2087.4299999999998</v>
      </c>
      <c r="K351" s="390">
        <f t="shared" si="106"/>
        <v>42374.83</v>
      </c>
      <c r="L351" s="60"/>
      <c r="M351" s="303">
        <f t="shared" si="102"/>
        <v>42374.756056396807</v>
      </c>
      <c r="N351" s="303">
        <f t="shared" si="103"/>
        <v>-7.3943603194493335E-2</v>
      </c>
      <c r="O351" s="372">
        <f t="shared" si="107"/>
        <v>42374.828999999998</v>
      </c>
      <c r="P351" s="373">
        <f t="shared" si="108"/>
        <v>-1.0000000038417056E-3</v>
      </c>
    </row>
    <row r="352" spans="1:16" s="195" customFormat="1" ht="22.5" x14ac:dyDescent="0.25">
      <c r="A352" s="312" t="s">
        <v>1794</v>
      </c>
      <c r="B352" s="313" t="s">
        <v>1084</v>
      </c>
      <c r="C352" s="314" t="s">
        <v>1795</v>
      </c>
      <c r="D352" s="314" t="s">
        <v>1796</v>
      </c>
      <c r="E352" s="315" t="s">
        <v>1797</v>
      </c>
      <c r="F352" s="316" t="s">
        <v>248</v>
      </c>
      <c r="G352" s="329">
        <v>0.4</v>
      </c>
      <c r="H352" s="61">
        <f t="shared" si="104"/>
        <v>3375.63</v>
      </c>
      <c r="I352" s="450">
        <v>1350.25</v>
      </c>
      <c r="J352" s="439">
        <f t="shared" si="105"/>
        <v>3764.68</v>
      </c>
      <c r="K352" s="390">
        <f t="shared" si="106"/>
        <v>1505.87</v>
      </c>
      <c r="L352" s="60"/>
      <c r="M352" s="303">
        <f t="shared" si="102"/>
        <v>1505.87052528</v>
      </c>
      <c r="N352" s="303">
        <f t="shared" si="103"/>
        <v>5.2528000014717691E-4</v>
      </c>
      <c r="O352" s="372">
        <f t="shared" si="107"/>
        <v>1505.8720000000001</v>
      </c>
      <c r="P352" s="373">
        <f t="shared" si="108"/>
        <v>2.00000000018008E-3</v>
      </c>
    </row>
    <row r="353" spans="1:16" s="195" customFormat="1" ht="22.5" x14ac:dyDescent="0.25">
      <c r="A353" s="312" t="s">
        <v>1798</v>
      </c>
      <c r="B353" s="313" t="s">
        <v>1084</v>
      </c>
      <c r="C353" s="314" t="s">
        <v>1799</v>
      </c>
      <c r="D353" s="314" t="s">
        <v>1800</v>
      </c>
      <c r="E353" s="315" t="s">
        <v>1801</v>
      </c>
      <c r="F353" s="316" t="s">
        <v>248</v>
      </c>
      <c r="G353" s="331">
        <v>2</v>
      </c>
      <c r="H353" s="61">
        <f t="shared" si="104"/>
        <v>3988.6</v>
      </c>
      <c r="I353" s="450">
        <v>7977.2</v>
      </c>
      <c r="J353" s="439">
        <f t="shared" si="105"/>
        <v>4448.3</v>
      </c>
      <c r="K353" s="390">
        <f t="shared" si="106"/>
        <v>8896.6</v>
      </c>
      <c r="L353" s="60"/>
      <c r="M353" s="303">
        <f t="shared" si="102"/>
        <v>8896.5971888640015</v>
      </c>
      <c r="N353" s="303">
        <f t="shared" si="103"/>
        <v>-2.8111359988542972E-3</v>
      </c>
      <c r="O353" s="372">
        <f t="shared" si="107"/>
        <v>8896.6</v>
      </c>
      <c r="P353" s="373">
        <f t="shared" si="108"/>
        <v>0</v>
      </c>
    </row>
    <row r="354" spans="1:16" s="195" customFormat="1" ht="22.5" x14ac:dyDescent="0.25">
      <c r="A354" s="312" t="s">
        <v>1802</v>
      </c>
      <c r="B354" s="313" t="s">
        <v>1084</v>
      </c>
      <c r="C354" s="314" t="s">
        <v>1803</v>
      </c>
      <c r="D354" s="314" t="s">
        <v>1804</v>
      </c>
      <c r="E354" s="315" t="s">
        <v>1805</v>
      </c>
      <c r="F354" s="316" t="s">
        <v>217</v>
      </c>
      <c r="G354" s="331">
        <v>12</v>
      </c>
      <c r="H354" s="61">
        <f t="shared" si="104"/>
        <v>1672.28</v>
      </c>
      <c r="I354" s="450">
        <v>20067.3</v>
      </c>
      <c r="J354" s="439">
        <f t="shared" si="105"/>
        <v>1865.02</v>
      </c>
      <c r="K354" s="390">
        <f t="shared" si="106"/>
        <v>22380.240000000002</v>
      </c>
      <c r="L354" s="60"/>
      <c r="M354" s="303">
        <f t="shared" si="102"/>
        <v>22380.118934976002</v>
      </c>
      <c r="N354" s="303">
        <f t="shared" si="103"/>
        <v>-0.12106502399910823</v>
      </c>
      <c r="O354" s="372">
        <f t="shared" si="107"/>
        <v>22380.239999999998</v>
      </c>
      <c r="P354" s="373">
        <f t="shared" si="108"/>
        <v>0</v>
      </c>
    </row>
    <row r="355" spans="1:16" s="195" customFormat="1" ht="15" x14ac:dyDescent="0.25">
      <c r="A355" s="306" t="s">
        <v>1806</v>
      </c>
      <c r="B355" s="502"/>
      <c r="C355" s="502"/>
      <c r="D355" s="502"/>
      <c r="E355" s="307" t="s">
        <v>551</v>
      </c>
      <c r="F355" s="308"/>
      <c r="G355" s="309"/>
      <c r="H355" s="334"/>
      <c r="I355" s="334">
        <f>SUM(I356:I498)</f>
        <v>40435678.919999994</v>
      </c>
      <c r="J355" s="449"/>
      <c r="K355" s="391">
        <f>SUM(K356:K498)</f>
        <v>45095992.600000016</v>
      </c>
      <c r="L355" s="310"/>
      <c r="M355" s="303">
        <f t="shared" si="102"/>
        <v>45096017.074848227</v>
      </c>
      <c r="N355" s="303">
        <f t="shared" si="103"/>
        <v>24.474848210811615</v>
      </c>
      <c r="O355" s="372">
        <f t="shared" si="107"/>
        <v>0</v>
      </c>
      <c r="P355" s="373"/>
    </row>
    <row r="356" spans="1:16" s="195" customFormat="1" ht="15" customHeight="1" x14ac:dyDescent="0.25">
      <c r="A356" s="323"/>
      <c r="B356" s="512" t="s">
        <v>1807</v>
      </c>
      <c r="C356" s="513"/>
      <c r="D356" s="513"/>
      <c r="E356" s="514"/>
      <c r="F356" s="324"/>
      <c r="G356" s="324"/>
      <c r="H356" s="324"/>
      <c r="I356" s="324"/>
      <c r="J356" s="449"/>
      <c r="K356" s="392"/>
      <c r="L356" s="311"/>
      <c r="M356" s="303">
        <f t="shared" si="102"/>
        <v>0</v>
      </c>
      <c r="N356" s="303">
        <f t="shared" si="103"/>
        <v>0</v>
      </c>
      <c r="O356" s="372">
        <f t="shared" si="107"/>
        <v>0</v>
      </c>
      <c r="P356" s="373">
        <f t="shared" si="108"/>
        <v>0</v>
      </c>
    </row>
    <row r="357" spans="1:16" s="195" customFormat="1" ht="22.5" x14ac:dyDescent="0.25">
      <c r="A357" s="312" t="s">
        <v>711</v>
      </c>
      <c r="B357" s="313" t="s">
        <v>1084</v>
      </c>
      <c r="C357" s="314" t="s">
        <v>1808</v>
      </c>
      <c r="D357" s="314" t="s">
        <v>558</v>
      </c>
      <c r="E357" s="315" t="s">
        <v>559</v>
      </c>
      <c r="F357" s="316" t="s">
        <v>122</v>
      </c>
      <c r="G357" s="326">
        <v>0.95689999999999997</v>
      </c>
      <c r="H357" s="61">
        <f t="shared" ref="H357:H370" si="109">ROUND(I357/G357,2)</f>
        <v>15774.01</v>
      </c>
      <c r="I357" s="450">
        <v>15094.15</v>
      </c>
      <c r="J357" s="439">
        <f t="shared" ref="J357:J370" si="110">ROUND(H357*O$13*P$13*O$10,2)</f>
        <v>17592.009999999998</v>
      </c>
      <c r="K357" s="390">
        <f t="shared" ref="K357:K370" si="111">ROUND(J357*G357,2)</f>
        <v>16833.79</v>
      </c>
      <c r="L357" s="60"/>
      <c r="M357" s="303">
        <f t="shared" si="102"/>
        <v>16833.797881248</v>
      </c>
      <c r="N357" s="303">
        <f t="shared" si="103"/>
        <v>7.8812479987391271E-3</v>
      </c>
      <c r="O357" s="372">
        <f t="shared" si="107"/>
        <v>16833.794368999999</v>
      </c>
      <c r="P357" s="373">
        <f t="shared" si="108"/>
        <v>4.3689999984053429E-3</v>
      </c>
    </row>
    <row r="358" spans="1:16" s="195" customFormat="1" ht="22.5" x14ac:dyDescent="0.25">
      <c r="A358" s="312" t="s">
        <v>712</v>
      </c>
      <c r="B358" s="313" t="s">
        <v>1084</v>
      </c>
      <c r="C358" s="314" t="s">
        <v>1809</v>
      </c>
      <c r="D358" s="314" t="s">
        <v>1810</v>
      </c>
      <c r="E358" s="315" t="s">
        <v>1811</v>
      </c>
      <c r="F358" s="316" t="s">
        <v>122</v>
      </c>
      <c r="G358" s="326">
        <v>0.95689999999999997</v>
      </c>
      <c r="H358" s="61">
        <f t="shared" si="109"/>
        <v>68237.89</v>
      </c>
      <c r="I358" s="450">
        <v>65296.84</v>
      </c>
      <c r="J358" s="439">
        <f t="shared" si="110"/>
        <v>76102.52</v>
      </c>
      <c r="K358" s="390">
        <f t="shared" si="111"/>
        <v>72822.5</v>
      </c>
      <c r="L358" s="60"/>
      <c r="M358" s="303">
        <f t="shared" si="102"/>
        <v>72822.504536140797</v>
      </c>
      <c r="N358" s="303">
        <f t="shared" si="103"/>
        <v>4.5361407974269241E-3</v>
      </c>
      <c r="O358" s="372">
        <f t="shared" si="107"/>
        <v>72822.501388000004</v>
      </c>
      <c r="P358" s="373">
        <f t="shared" si="108"/>
        <v>1.3880000042263418E-3</v>
      </c>
    </row>
    <row r="359" spans="1:16" s="195" customFormat="1" ht="22.5" x14ac:dyDescent="0.25">
      <c r="A359" s="312" t="s">
        <v>713</v>
      </c>
      <c r="B359" s="313" t="s">
        <v>1084</v>
      </c>
      <c r="C359" s="314" t="s">
        <v>1812</v>
      </c>
      <c r="D359" s="314" t="s">
        <v>200</v>
      </c>
      <c r="E359" s="315" t="s">
        <v>201</v>
      </c>
      <c r="F359" s="316" t="s">
        <v>125</v>
      </c>
      <c r="G359" s="318">
        <v>28.247</v>
      </c>
      <c r="H359" s="61">
        <f t="shared" si="109"/>
        <v>39989.24</v>
      </c>
      <c r="I359" s="450">
        <v>1129576.04</v>
      </c>
      <c r="J359" s="439">
        <f t="shared" si="110"/>
        <v>44598.12</v>
      </c>
      <c r="K359" s="390">
        <f t="shared" si="111"/>
        <v>1259763.1000000001</v>
      </c>
      <c r="L359" s="60"/>
      <c r="M359" s="303">
        <f t="shared" si="102"/>
        <v>1259763.202887245</v>
      </c>
      <c r="N359" s="303">
        <f t="shared" si="103"/>
        <v>0.10288724489510059</v>
      </c>
      <c r="O359" s="372">
        <f t="shared" si="107"/>
        <v>1259763.09564</v>
      </c>
      <c r="P359" s="373">
        <f t="shared" si="108"/>
        <v>-4.3600001372396946E-3</v>
      </c>
    </row>
    <row r="360" spans="1:16" s="195" customFormat="1" ht="22.5" x14ac:dyDescent="0.25">
      <c r="A360" s="312" t="s">
        <v>716</v>
      </c>
      <c r="B360" s="313" t="s">
        <v>1084</v>
      </c>
      <c r="C360" s="314" t="s">
        <v>1813</v>
      </c>
      <c r="D360" s="314" t="s">
        <v>1814</v>
      </c>
      <c r="E360" s="315" t="s">
        <v>579</v>
      </c>
      <c r="F360" s="316" t="s">
        <v>111</v>
      </c>
      <c r="G360" s="317">
        <v>57.62388</v>
      </c>
      <c r="H360" s="61">
        <f t="shared" si="109"/>
        <v>7147.56</v>
      </c>
      <c r="I360" s="450">
        <v>411870.19</v>
      </c>
      <c r="J360" s="439">
        <f t="shared" si="110"/>
        <v>7971.34</v>
      </c>
      <c r="K360" s="390">
        <f t="shared" si="111"/>
        <v>459339.54</v>
      </c>
      <c r="L360" s="60"/>
      <c r="M360" s="303">
        <f t="shared" si="102"/>
        <v>459339.51443249284</v>
      </c>
      <c r="N360" s="303">
        <f t="shared" si="103"/>
        <v>-2.5567507138475776E-2</v>
      </c>
      <c r="O360" s="372">
        <f t="shared" si="107"/>
        <v>459339.53959920001</v>
      </c>
      <c r="P360" s="373">
        <f t="shared" si="108"/>
        <v>-4.007999668829143E-4</v>
      </c>
    </row>
    <row r="361" spans="1:16" s="195" customFormat="1" ht="22.5" x14ac:dyDescent="0.25">
      <c r="A361" s="312" t="s">
        <v>717</v>
      </c>
      <c r="B361" s="313" t="s">
        <v>1084</v>
      </c>
      <c r="C361" s="314" t="s">
        <v>1815</v>
      </c>
      <c r="D361" s="314" t="s">
        <v>210</v>
      </c>
      <c r="E361" s="315" t="s">
        <v>1816</v>
      </c>
      <c r="F361" s="316" t="s">
        <v>125</v>
      </c>
      <c r="G361" s="318">
        <v>28.247</v>
      </c>
      <c r="H361" s="61">
        <f t="shared" si="109"/>
        <v>6451.48</v>
      </c>
      <c r="I361" s="450">
        <v>182234.85</v>
      </c>
      <c r="J361" s="439">
        <f t="shared" si="110"/>
        <v>7195.03</v>
      </c>
      <c r="K361" s="390">
        <f t="shared" si="111"/>
        <v>203238.01</v>
      </c>
      <c r="L361" s="60"/>
      <c r="M361" s="303">
        <f t="shared" si="102"/>
        <v>203237.98503523204</v>
      </c>
      <c r="N361" s="303">
        <f t="shared" si="103"/>
        <v>-2.4964767973870039E-2</v>
      </c>
      <c r="O361" s="372">
        <f t="shared" si="107"/>
        <v>203238.01241</v>
      </c>
      <c r="P361" s="373">
        <f t="shared" si="108"/>
        <v>2.4099999864120036E-3</v>
      </c>
    </row>
    <row r="362" spans="1:16" s="195" customFormat="1" ht="22.5" x14ac:dyDescent="0.25">
      <c r="A362" s="312" t="s">
        <v>720</v>
      </c>
      <c r="B362" s="313" t="s">
        <v>1084</v>
      </c>
      <c r="C362" s="314" t="s">
        <v>1817</v>
      </c>
      <c r="D362" s="314" t="s">
        <v>1814</v>
      </c>
      <c r="E362" s="315" t="s">
        <v>579</v>
      </c>
      <c r="F362" s="316" t="s">
        <v>111</v>
      </c>
      <c r="G362" s="317">
        <v>115.24776</v>
      </c>
      <c r="H362" s="61">
        <f t="shared" si="109"/>
        <v>7147.56</v>
      </c>
      <c r="I362" s="450">
        <v>823740.38</v>
      </c>
      <c r="J362" s="439">
        <f t="shared" si="110"/>
        <v>7971.34</v>
      </c>
      <c r="K362" s="390">
        <f t="shared" si="111"/>
        <v>918679.08</v>
      </c>
      <c r="L362" s="60"/>
      <c r="M362" s="303">
        <f t="shared" si="102"/>
        <v>918679.02886498568</v>
      </c>
      <c r="N362" s="303">
        <f t="shared" si="103"/>
        <v>-5.1135014276951551E-2</v>
      </c>
      <c r="O362" s="372">
        <f t="shared" si="107"/>
        <v>918679.07919840002</v>
      </c>
      <c r="P362" s="373">
        <f t="shared" si="108"/>
        <v>-8.0159993376582861E-4</v>
      </c>
    </row>
    <row r="363" spans="1:16" s="195" customFormat="1" ht="22.5" x14ac:dyDescent="0.25">
      <c r="A363" s="312" t="s">
        <v>721</v>
      </c>
      <c r="B363" s="313" t="s">
        <v>1084</v>
      </c>
      <c r="C363" s="314" t="s">
        <v>1818</v>
      </c>
      <c r="D363" s="314" t="s">
        <v>580</v>
      </c>
      <c r="E363" s="315" t="s">
        <v>581</v>
      </c>
      <c r="F363" s="316" t="s">
        <v>125</v>
      </c>
      <c r="G363" s="318">
        <v>28.247</v>
      </c>
      <c r="H363" s="61">
        <f t="shared" si="109"/>
        <v>81969.53</v>
      </c>
      <c r="I363" s="450">
        <v>2315393.23</v>
      </c>
      <c r="J363" s="439">
        <f t="shared" si="110"/>
        <v>91416.77</v>
      </c>
      <c r="K363" s="390">
        <f t="shared" si="111"/>
        <v>2582249.5</v>
      </c>
      <c r="L363" s="60"/>
      <c r="M363" s="303">
        <f t="shared" si="102"/>
        <v>2582249.5237843776</v>
      </c>
      <c r="N363" s="303">
        <f t="shared" si="103"/>
        <v>2.3784377612173557E-2</v>
      </c>
      <c r="O363" s="372">
        <f t="shared" si="107"/>
        <v>2582249.5021899999</v>
      </c>
      <c r="P363" s="373">
        <f t="shared" si="108"/>
        <v>2.1899999119341373E-3</v>
      </c>
    </row>
    <row r="364" spans="1:16" s="195" customFormat="1" ht="22.5" x14ac:dyDescent="0.25">
      <c r="A364" s="312" t="s">
        <v>722</v>
      </c>
      <c r="B364" s="313" t="s">
        <v>1084</v>
      </c>
      <c r="C364" s="314" t="s">
        <v>1819</v>
      </c>
      <c r="D364" s="314" t="s">
        <v>1691</v>
      </c>
      <c r="E364" s="315" t="s">
        <v>196</v>
      </c>
      <c r="F364" s="316" t="s">
        <v>147</v>
      </c>
      <c r="G364" s="318">
        <v>3276.652</v>
      </c>
      <c r="H364" s="61">
        <f t="shared" si="109"/>
        <v>415.67</v>
      </c>
      <c r="I364" s="450">
        <v>1362007.23</v>
      </c>
      <c r="J364" s="439">
        <f t="shared" si="110"/>
        <v>463.58</v>
      </c>
      <c r="K364" s="390">
        <f t="shared" si="111"/>
        <v>1518990.33</v>
      </c>
      <c r="L364" s="60"/>
      <c r="M364" s="303">
        <f t="shared" si="102"/>
        <v>1518982.8127200578</v>
      </c>
      <c r="N364" s="303">
        <f t="shared" si="103"/>
        <v>-7.5172799422871321</v>
      </c>
      <c r="O364" s="372">
        <f t="shared" si="107"/>
        <v>1518990.3341599999</v>
      </c>
      <c r="P364" s="373">
        <f t="shared" si="108"/>
        <v>4.1599997784942389E-3</v>
      </c>
    </row>
    <row r="365" spans="1:16" s="195" customFormat="1" ht="22.5" x14ac:dyDescent="0.25">
      <c r="A365" s="312" t="s">
        <v>723</v>
      </c>
      <c r="B365" s="313" t="s">
        <v>1084</v>
      </c>
      <c r="C365" s="314" t="s">
        <v>1820</v>
      </c>
      <c r="D365" s="314" t="s">
        <v>582</v>
      </c>
      <c r="E365" s="315" t="s">
        <v>583</v>
      </c>
      <c r="F365" s="316" t="s">
        <v>125</v>
      </c>
      <c r="G365" s="318">
        <v>28.247</v>
      </c>
      <c r="H365" s="61">
        <f t="shared" si="109"/>
        <v>47577.68</v>
      </c>
      <c r="I365" s="450">
        <v>1343926.86</v>
      </c>
      <c r="J365" s="439">
        <f t="shared" si="110"/>
        <v>53061.16</v>
      </c>
      <c r="K365" s="390">
        <f t="shared" si="111"/>
        <v>1498818.59</v>
      </c>
      <c r="L365" s="60"/>
      <c r="M365" s="303">
        <f t="shared" si="102"/>
        <v>1498818.6236668034</v>
      </c>
      <c r="N365" s="303">
        <f t="shared" si="103"/>
        <v>3.3666803268715739E-2</v>
      </c>
      <c r="O365" s="372">
        <f t="shared" si="107"/>
        <v>1498818.5865200001</v>
      </c>
      <c r="P365" s="373">
        <f t="shared" si="108"/>
        <v>-3.4799999557435513E-3</v>
      </c>
    </row>
    <row r="366" spans="1:16" s="195" customFormat="1" ht="22.5" x14ac:dyDescent="0.25">
      <c r="A366" s="312" t="s">
        <v>724</v>
      </c>
      <c r="B366" s="313" t="s">
        <v>1084</v>
      </c>
      <c r="C366" s="314" t="s">
        <v>1821</v>
      </c>
      <c r="D366" s="314" t="s">
        <v>1693</v>
      </c>
      <c r="E366" s="315" t="s">
        <v>198</v>
      </c>
      <c r="F366" s="316" t="s">
        <v>147</v>
      </c>
      <c r="G366" s="318">
        <v>3276.652</v>
      </c>
      <c r="H366" s="61">
        <f t="shared" si="109"/>
        <v>353.35</v>
      </c>
      <c r="I366" s="450">
        <v>1157817.47</v>
      </c>
      <c r="J366" s="439">
        <f t="shared" si="110"/>
        <v>394.07</v>
      </c>
      <c r="K366" s="390">
        <f t="shared" si="111"/>
        <v>1291230.25</v>
      </c>
      <c r="L366" s="60"/>
      <c r="M366" s="303">
        <f t="shared" si="102"/>
        <v>1291259.5458080063</v>
      </c>
      <c r="N366" s="303">
        <f t="shared" si="103"/>
        <v>29.295808006310835</v>
      </c>
      <c r="O366" s="372">
        <f t="shared" si="107"/>
        <v>1291230.25364</v>
      </c>
      <c r="P366" s="373">
        <f t="shared" si="108"/>
        <v>3.6400000099092722E-3</v>
      </c>
    </row>
    <row r="367" spans="1:16" s="195" customFormat="1" ht="22.5" x14ac:dyDescent="0.25">
      <c r="A367" s="312" t="s">
        <v>725</v>
      </c>
      <c r="B367" s="313" t="s">
        <v>1084</v>
      </c>
      <c r="C367" s="314" t="s">
        <v>1822</v>
      </c>
      <c r="D367" s="314" t="s">
        <v>200</v>
      </c>
      <c r="E367" s="315" t="s">
        <v>201</v>
      </c>
      <c r="F367" s="316" t="s">
        <v>125</v>
      </c>
      <c r="G367" s="318">
        <v>28.247</v>
      </c>
      <c r="H367" s="61">
        <f t="shared" si="109"/>
        <v>39989.24</v>
      </c>
      <c r="I367" s="450">
        <v>1129576.04</v>
      </c>
      <c r="J367" s="439">
        <f t="shared" si="110"/>
        <v>44598.12</v>
      </c>
      <c r="K367" s="390">
        <f t="shared" si="111"/>
        <v>1259763.1000000001</v>
      </c>
      <c r="L367" s="60"/>
      <c r="M367" s="303">
        <f t="shared" si="102"/>
        <v>1259763.202887245</v>
      </c>
      <c r="N367" s="303">
        <f t="shared" si="103"/>
        <v>0.10288724489510059</v>
      </c>
      <c r="O367" s="372">
        <f t="shared" si="107"/>
        <v>1259763.09564</v>
      </c>
      <c r="P367" s="373">
        <f t="shared" si="108"/>
        <v>-4.3600001372396946E-3</v>
      </c>
    </row>
    <row r="368" spans="1:16" s="195" customFormat="1" ht="22.5" x14ac:dyDescent="0.25">
      <c r="A368" s="312" t="s">
        <v>726</v>
      </c>
      <c r="B368" s="313" t="s">
        <v>1084</v>
      </c>
      <c r="C368" s="314" t="s">
        <v>1823</v>
      </c>
      <c r="D368" s="314" t="s">
        <v>1814</v>
      </c>
      <c r="E368" s="315" t="s">
        <v>579</v>
      </c>
      <c r="F368" s="316" t="s">
        <v>111</v>
      </c>
      <c r="G368" s="317">
        <v>57.62388</v>
      </c>
      <c r="H368" s="61">
        <f t="shared" si="109"/>
        <v>7147.56</v>
      </c>
      <c r="I368" s="450">
        <v>411870.19</v>
      </c>
      <c r="J368" s="439">
        <f t="shared" si="110"/>
        <v>7971.34</v>
      </c>
      <c r="K368" s="390">
        <f t="shared" si="111"/>
        <v>459339.54</v>
      </c>
      <c r="L368" s="60"/>
      <c r="M368" s="303">
        <f t="shared" si="102"/>
        <v>459339.51443249284</v>
      </c>
      <c r="N368" s="303">
        <f t="shared" si="103"/>
        <v>-2.5567507138475776E-2</v>
      </c>
      <c r="O368" s="372">
        <f t="shared" si="107"/>
        <v>459339.53959920001</v>
      </c>
      <c r="P368" s="373">
        <f t="shared" si="108"/>
        <v>-4.007999668829143E-4</v>
      </c>
    </row>
    <row r="369" spans="1:16" s="195" customFormat="1" ht="22.5" x14ac:dyDescent="0.25">
      <c r="A369" s="312" t="s">
        <v>727</v>
      </c>
      <c r="B369" s="313" t="s">
        <v>1084</v>
      </c>
      <c r="C369" s="314" t="s">
        <v>1824</v>
      </c>
      <c r="D369" s="314" t="s">
        <v>210</v>
      </c>
      <c r="E369" s="315" t="s">
        <v>1825</v>
      </c>
      <c r="F369" s="316" t="s">
        <v>125</v>
      </c>
      <c r="G369" s="318">
        <v>28.247</v>
      </c>
      <c r="H369" s="61">
        <f t="shared" si="109"/>
        <v>3225.76</v>
      </c>
      <c r="I369" s="450">
        <v>91118.12</v>
      </c>
      <c r="J369" s="439">
        <f t="shared" si="110"/>
        <v>3597.54</v>
      </c>
      <c r="K369" s="390">
        <f t="shared" si="111"/>
        <v>101619.71</v>
      </c>
      <c r="L369" s="60"/>
      <c r="M369" s="303">
        <f t="shared" si="102"/>
        <v>101619.7676185344</v>
      </c>
      <c r="N369" s="303">
        <f t="shared" si="103"/>
        <v>5.7618534396169707E-2</v>
      </c>
      <c r="O369" s="372">
        <f t="shared" si="107"/>
        <v>101619.71238</v>
      </c>
      <c r="P369" s="373">
        <f t="shared" si="108"/>
        <v>2.3799999908078462E-3</v>
      </c>
    </row>
    <row r="370" spans="1:16" s="195" customFormat="1" ht="22.5" x14ac:dyDescent="0.25">
      <c r="A370" s="312" t="s">
        <v>728</v>
      </c>
      <c r="B370" s="313" t="s">
        <v>1084</v>
      </c>
      <c r="C370" s="314" t="s">
        <v>1826</v>
      </c>
      <c r="D370" s="314" t="s">
        <v>1814</v>
      </c>
      <c r="E370" s="315" t="s">
        <v>579</v>
      </c>
      <c r="F370" s="316" t="s">
        <v>111</v>
      </c>
      <c r="G370" s="317">
        <v>57.62388</v>
      </c>
      <c r="H370" s="61">
        <f t="shared" si="109"/>
        <v>7147.56</v>
      </c>
      <c r="I370" s="450">
        <v>411870.19</v>
      </c>
      <c r="J370" s="439">
        <f t="shared" si="110"/>
        <v>7971.34</v>
      </c>
      <c r="K370" s="390">
        <f t="shared" si="111"/>
        <v>459339.54</v>
      </c>
      <c r="L370" s="60"/>
      <c r="M370" s="303">
        <f t="shared" si="102"/>
        <v>459339.51443249284</v>
      </c>
      <c r="N370" s="303">
        <f t="shared" si="103"/>
        <v>-2.5567507138475776E-2</v>
      </c>
      <c r="O370" s="372">
        <f t="shared" si="107"/>
        <v>459339.53959920001</v>
      </c>
      <c r="P370" s="373">
        <f t="shared" si="108"/>
        <v>-4.007999668829143E-4</v>
      </c>
    </row>
    <row r="371" spans="1:16" s="195" customFormat="1" ht="15" customHeight="1" x14ac:dyDescent="0.25">
      <c r="A371" s="323"/>
      <c r="B371" s="512" t="s">
        <v>1827</v>
      </c>
      <c r="C371" s="513"/>
      <c r="D371" s="513"/>
      <c r="E371" s="514"/>
      <c r="F371" s="324"/>
      <c r="G371" s="324"/>
      <c r="H371" s="324"/>
      <c r="I371" s="324"/>
      <c r="J371" s="449"/>
      <c r="K371" s="392"/>
      <c r="L371" s="311"/>
      <c r="M371" s="303">
        <f t="shared" si="102"/>
        <v>0</v>
      </c>
      <c r="N371" s="303">
        <f t="shared" si="103"/>
        <v>0</v>
      </c>
      <c r="O371" s="372">
        <f t="shared" si="107"/>
        <v>0</v>
      </c>
      <c r="P371" s="373">
        <f t="shared" si="108"/>
        <v>0</v>
      </c>
    </row>
    <row r="372" spans="1:16" s="195" customFormat="1" ht="22.5" x14ac:dyDescent="0.25">
      <c r="A372" s="312" t="s">
        <v>729</v>
      </c>
      <c r="B372" s="313" t="s">
        <v>1084</v>
      </c>
      <c r="C372" s="314" t="s">
        <v>1828</v>
      </c>
      <c r="D372" s="314" t="s">
        <v>578</v>
      </c>
      <c r="E372" s="315" t="s">
        <v>1829</v>
      </c>
      <c r="F372" s="316" t="s">
        <v>125</v>
      </c>
      <c r="G372" s="318">
        <v>18.561</v>
      </c>
      <c r="H372" s="61">
        <f t="shared" ref="H372:H381" si="112">ROUND(I372/G372,2)</f>
        <v>33194.1</v>
      </c>
      <c r="I372" s="450">
        <v>616115.67000000004</v>
      </c>
      <c r="J372" s="439">
        <f t="shared" ref="J372:J381" si="113">ROUND(H372*O$13*P$13*O$10,2)</f>
        <v>37019.82</v>
      </c>
      <c r="K372" s="390">
        <f t="shared" ref="K372:K381" si="114">ROUND(J372*G372,2)</f>
        <v>687124.88</v>
      </c>
      <c r="L372" s="60"/>
      <c r="M372" s="303">
        <f t="shared" si="102"/>
        <v>687124.92324839043</v>
      </c>
      <c r="N372" s="303">
        <f t="shared" si="103"/>
        <v>4.3248390429653227E-2</v>
      </c>
      <c r="O372" s="372">
        <f t="shared" si="107"/>
        <v>687124.87901999999</v>
      </c>
      <c r="P372" s="373">
        <f t="shared" si="108"/>
        <v>-9.8000001162290573E-4</v>
      </c>
    </row>
    <row r="373" spans="1:16" s="195" customFormat="1" ht="22.5" x14ac:dyDescent="0.25">
      <c r="A373" s="312" t="s">
        <v>730</v>
      </c>
      <c r="B373" s="313" t="s">
        <v>1084</v>
      </c>
      <c r="C373" s="314" t="s">
        <v>1830</v>
      </c>
      <c r="D373" s="314" t="s">
        <v>1831</v>
      </c>
      <c r="E373" s="315" t="s">
        <v>1832</v>
      </c>
      <c r="F373" s="316" t="s">
        <v>111</v>
      </c>
      <c r="G373" s="325">
        <v>76.48</v>
      </c>
      <c r="H373" s="61">
        <f t="shared" si="112"/>
        <v>10356.700000000001</v>
      </c>
      <c r="I373" s="450">
        <v>792080.15</v>
      </c>
      <c r="J373" s="439">
        <f t="shared" si="113"/>
        <v>11550.34</v>
      </c>
      <c r="K373" s="390">
        <f t="shared" si="114"/>
        <v>883370</v>
      </c>
      <c r="L373" s="60"/>
      <c r="M373" s="303">
        <f t="shared" si="102"/>
        <v>883369.85857756808</v>
      </c>
      <c r="N373" s="303">
        <f t="shared" si="103"/>
        <v>-0.14142243191599846</v>
      </c>
      <c r="O373" s="372">
        <f t="shared" si="107"/>
        <v>883370.00320000004</v>
      </c>
      <c r="P373" s="373">
        <f t="shared" si="108"/>
        <v>3.2000000355765224E-3</v>
      </c>
    </row>
    <row r="374" spans="1:16" s="195" customFormat="1" ht="22.5" x14ac:dyDescent="0.25">
      <c r="A374" s="312" t="s">
        <v>731</v>
      </c>
      <c r="B374" s="313" t="s">
        <v>1084</v>
      </c>
      <c r="C374" s="314" t="s">
        <v>1833</v>
      </c>
      <c r="D374" s="314" t="s">
        <v>205</v>
      </c>
      <c r="E374" s="315" t="s">
        <v>206</v>
      </c>
      <c r="F374" s="316" t="s">
        <v>125</v>
      </c>
      <c r="G374" s="326">
        <v>14.679399999999999</v>
      </c>
      <c r="H374" s="61">
        <f t="shared" si="112"/>
        <v>10887.31</v>
      </c>
      <c r="I374" s="450">
        <v>159819.23000000001</v>
      </c>
      <c r="J374" s="439">
        <f t="shared" si="113"/>
        <v>12142.11</v>
      </c>
      <c r="K374" s="390">
        <f t="shared" si="114"/>
        <v>178238.89</v>
      </c>
      <c r="L374" s="60"/>
      <c r="M374" s="303">
        <f t="shared" si="102"/>
        <v>178238.89489349764</v>
      </c>
      <c r="N374" s="303">
        <f t="shared" si="103"/>
        <v>4.8934976221062243E-3</v>
      </c>
      <c r="O374" s="372">
        <f t="shared" si="107"/>
        <v>178238.88953399999</v>
      </c>
      <c r="P374" s="373">
        <f t="shared" si="108"/>
        <v>-4.6600002679042518E-4</v>
      </c>
    </row>
    <row r="375" spans="1:16" s="195" customFormat="1" ht="22.5" x14ac:dyDescent="0.25">
      <c r="A375" s="312" t="s">
        <v>733</v>
      </c>
      <c r="B375" s="313" t="s">
        <v>1084</v>
      </c>
      <c r="C375" s="314" t="s">
        <v>1834</v>
      </c>
      <c r="D375" s="314" t="s">
        <v>200</v>
      </c>
      <c r="E375" s="315" t="s">
        <v>201</v>
      </c>
      <c r="F375" s="316" t="s">
        <v>125</v>
      </c>
      <c r="G375" s="326">
        <v>14.679399999999999</v>
      </c>
      <c r="H375" s="61">
        <f t="shared" si="112"/>
        <v>39989.269999999997</v>
      </c>
      <c r="I375" s="450">
        <v>587018.43999999994</v>
      </c>
      <c r="J375" s="439">
        <f t="shared" si="113"/>
        <v>44598.16</v>
      </c>
      <c r="K375" s="390">
        <f t="shared" si="114"/>
        <v>654674.23</v>
      </c>
      <c r="L375" s="60"/>
      <c r="M375" s="303">
        <f t="shared" si="102"/>
        <v>654674.14670753281</v>
      </c>
      <c r="N375" s="303">
        <f t="shared" si="103"/>
        <v>-8.3292467170394957E-2</v>
      </c>
      <c r="O375" s="372">
        <f t="shared" si="107"/>
        <v>654674.22990400007</v>
      </c>
      <c r="P375" s="373">
        <f t="shared" si="108"/>
        <v>-9.5999916084110737E-5</v>
      </c>
    </row>
    <row r="376" spans="1:16" s="195" customFormat="1" ht="22.5" x14ac:dyDescent="0.25">
      <c r="A376" s="312" t="s">
        <v>734</v>
      </c>
      <c r="B376" s="313" t="s">
        <v>1084</v>
      </c>
      <c r="C376" s="314" t="s">
        <v>1835</v>
      </c>
      <c r="D376" s="314" t="s">
        <v>1814</v>
      </c>
      <c r="E376" s="315" t="s">
        <v>579</v>
      </c>
      <c r="F376" s="316" t="s">
        <v>111</v>
      </c>
      <c r="G376" s="328">
        <v>29.945976000000002</v>
      </c>
      <c r="H376" s="61">
        <f t="shared" si="112"/>
        <v>7147.56</v>
      </c>
      <c r="I376" s="450">
        <v>214040.71</v>
      </c>
      <c r="J376" s="439">
        <f t="shared" si="113"/>
        <v>7971.34</v>
      </c>
      <c r="K376" s="390">
        <f t="shared" si="114"/>
        <v>238709.56</v>
      </c>
      <c r="L376" s="60"/>
      <c r="M376" s="303">
        <f t="shared" si="102"/>
        <v>238709.56963451521</v>
      </c>
      <c r="N376" s="303">
        <f t="shared" si="103"/>
        <v>9.6345152123831213E-3</v>
      </c>
      <c r="O376" s="372">
        <f t="shared" si="107"/>
        <v>238709.55632784002</v>
      </c>
      <c r="P376" s="373">
        <f t="shared" si="108"/>
        <v>-3.6721599753946066E-3</v>
      </c>
    </row>
    <row r="377" spans="1:16" s="195" customFormat="1" ht="22.5" x14ac:dyDescent="0.25">
      <c r="A377" s="312" t="s">
        <v>735</v>
      </c>
      <c r="B377" s="313" t="s">
        <v>1084</v>
      </c>
      <c r="C377" s="314" t="s">
        <v>1836</v>
      </c>
      <c r="D377" s="314" t="s">
        <v>210</v>
      </c>
      <c r="E377" s="315" t="s">
        <v>1837</v>
      </c>
      <c r="F377" s="316" t="s">
        <v>125</v>
      </c>
      <c r="G377" s="326">
        <v>14.679399999999999</v>
      </c>
      <c r="H377" s="61">
        <f t="shared" si="112"/>
        <v>3225.79</v>
      </c>
      <c r="I377" s="450">
        <v>47352.73</v>
      </c>
      <c r="J377" s="439">
        <f t="shared" si="113"/>
        <v>3597.57</v>
      </c>
      <c r="K377" s="390">
        <f t="shared" si="114"/>
        <v>52810.17</v>
      </c>
      <c r="L377" s="60"/>
      <c r="M377" s="303">
        <f t="shared" si="102"/>
        <v>52810.279873017607</v>
      </c>
      <c r="N377" s="303">
        <f t="shared" si="103"/>
        <v>0.10987301760906121</v>
      </c>
      <c r="O377" s="372">
        <f t="shared" si="107"/>
        <v>52810.169057999999</v>
      </c>
      <c r="P377" s="373">
        <f t="shared" si="108"/>
        <v>-9.4199999875854701E-4</v>
      </c>
    </row>
    <row r="378" spans="1:16" s="195" customFormat="1" ht="22.5" x14ac:dyDescent="0.25">
      <c r="A378" s="312" t="s">
        <v>736</v>
      </c>
      <c r="B378" s="313" t="s">
        <v>1084</v>
      </c>
      <c r="C378" s="314" t="s">
        <v>1838</v>
      </c>
      <c r="D378" s="314" t="s">
        <v>1814</v>
      </c>
      <c r="E378" s="315" t="s">
        <v>579</v>
      </c>
      <c r="F378" s="316" t="s">
        <v>111</v>
      </c>
      <c r="G378" s="328">
        <v>29.945976000000002</v>
      </c>
      <c r="H378" s="61">
        <f t="shared" si="112"/>
        <v>7147.56</v>
      </c>
      <c r="I378" s="450">
        <v>214040.71</v>
      </c>
      <c r="J378" s="439">
        <f t="shared" si="113"/>
        <v>7971.34</v>
      </c>
      <c r="K378" s="390">
        <f t="shared" si="114"/>
        <v>238709.56</v>
      </c>
      <c r="L378" s="60"/>
      <c r="M378" s="303">
        <f t="shared" si="102"/>
        <v>238709.56963451521</v>
      </c>
      <c r="N378" s="303">
        <f t="shared" si="103"/>
        <v>9.6345152123831213E-3</v>
      </c>
      <c r="O378" s="372">
        <f t="shared" si="107"/>
        <v>238709.55632784002</v>
      </c>
      <c r="P378" s="373">
        <f t="shared" si="108"/>
        <v>-3.6721599753946066E-3</v>
      </c>
    </row>
    <row r="379" spans="1:16" s="195" customFormat="1" ht="22.5" x14ac:dyDescent="0.25">
      <c r="A379" s="312" t="s">
        <v>737</v>
      </c>
      <c r="B379" s="313" t="s">
        <v>1084</v>
      </c>
      <c r="C379" s="314" t="s">
        <v>1839</v>
      </c>
      <c r="D379" s="314" t="s">
        <v>558</v>
      </c>
      <c r="E379" s="315" t="s">
        <v>559</v>
      </c>
      <c r="F379" s="316" t="s">
        <v>122</v>
      </c>
      <c r="G379" s="318">
        <v>5.4640000000000004</v>
      </c>
      <c r="H379" s="61">
        <f t="shared" si="112"/>
        <v>15774.31</v>
      </c>
      <c r="I379" s="450">
        <v>86190.81</v>
      </c>
      <c r="J379" s="439">
        <f t="shared" si="113"/>
        <v>17592.349999999999</v>
      </c>
      <c r="K379" s="390">
        <f t="shared" si="114"/>
        <v>96124.6</v>
      </c>
      <c r="L379" s="60"/>
      <c r="M379" s="303">
        <f t="shared" si="102"/>
        <v>96124.569767827212</v>
      </c>
      <c r="N379" s="303">
        <f t="shared" si="103"/>
        <v>-3.0232172794057988E-2</v>
      </c>
      <c r="O379" s="372">
        <f t="shared" si="107"/>
        <v>96124.600399999996</v>
      </c>
      <c r="P379" s="373">
        <f t="shared" si="108"/>
        <v>3.9999998989515007E-4</v>
      </c>
    </row>
    <row r="380" spans="1:16" s="195" customFormat="1" ht="22.5" x14ac:dyDescent="0.25">
      <c r="A380" s="312" t="s">
        <v>738</v>
      </c>
      <c r="B380" s="313" t="s">
        <v>1084</v>
      </c>
      <c r="C380" s="314" t="s">
        <v>1840</v>
      </c>
      <c r="D380" s="314" t="s">
        <v>1095</v>
      </c>
      <c r="E380" s="315" t="s">
        <v>132</v>
      </c>
      <c r="F380" s="316" t="s">
        <v>122</v>
      </c>
      <c r="G380" s="318">
        <v>5.4640000000000004</v>
      </c>
      <c r="H380" s="61">
        <f t="shared" si="112"/>
        <v>74854.2</v>
      </c>
      <c r="I380" s="450">
        <v>409003.37</v>
      </c>
      <c r="J380" s="439">
        <f t="shared" si="113"/>
        <v>83481.38</v>
      </c>
      <c r="K380" s="390">
        <f t="shared" si="114"/>
        <v>456142.26</v>
      </c>
      <c r="L380" s="60"/>
      <c r="M380" s="303">
        <f t="shared" si="102"/>
        <v>456142.28448301437</v>
      </c>
      <c r="N380" s="303">
        <f t="shared" si="103"/>
        <v>2.4483014363795519E-2</v>
      </c>
      <c r="O380" s="372">
        <f t="shared" si="107"/>
        <v>456142.26032000006</v>
      </c>
      <c r="P380" s="373">
        <f t="shared" si="108"/>
        <v>3.2000005012378097E-4</v>
      </c>
    </row>
    <row r="381" spans="1:16" s="195" customFormat="1" ht="33.75" x14ac:dyDescent="0.25">
      <c r="A381" s="312" t="s">
        <v>739</v>
      </c>
      <c r="B381" s="313" t="s">
        <v>1084</v>
      </c>
      <c r="C381" s="314" t="s">
        <v>1841</v>
      </c>
      <c r="D381" s="314" t="s">
        <v>1842</v>
      </c>
      <c r="E381" s="315" t="s">
        <v>1843</v>
      </c>
      <c r="F381" s="316" t="s">
        <v>125</v>
      </c>
      <c r="G381" s="318">
        <v>18.561</v>
      </c>
      <c r="H381" s="61">
        <f t="shared" si="112"/>
        <v>215387.59</v>
      </c>
      <c r="I381" s="450">
        <v>3997809.02</v>
      </c>
      <c r="J381" s="439">
        <f t="shared" si="113"/>
        <v>240211.68</v>
      </c>
      <c r="K381" s="390">
        <f t="shared" si="114"/>
        <v>4458568.99</v>
      </c>
      <c r="L381" s="60"/>
      <c r="M381" s="303">
        <f t="shared" si="102"/>
        <v>4458568.9827191429</v>
      </c>
      <c r="N381" s="303">
        <f t="shared" si="103"/>
        <v>-7.2808573022484779E-3</v>
      </c>
      <c r="O381" s="372">
        <f t="shared" si="107"/>
        <v>4458568.9924799995</v>
      </c>
      <c r="P381" s="373">
        <f t="shared" si="108"/>
        <v>2.4799993261694908E-3</v>
      </c>
    </row>
    <row r="382" spans="1:16" s="195" customFormat="1" ht="15" customHeight="1" x14ac:dyDescent="0.25">
      <c r="A382" s="323"/>
      <c r="B382" s="512" t="s">
        <v>1844</v>
      </c>
      <c r="C382" s="513"/>
      <c r="D382" s="513"/>
      <c r="E382" s="514"/>
      <c r="F382" s="324"/>
      <c r="G382" s="324"/>
      <c r="H382" s="324"/>
      <c r="I382" s="324"/>
      <c r="J382" s="449"/>
      <c r="K382" s="392"/>
      <c r="L382" s="311"/>
      <c r="M382" s="303">
        <f t="shared" si="102"/>
        <v>0</v>
      </c>
      <c r="N382" s="303">
        <f t="shared" si="103"/>
        <v>0</v>
      </c>
      <c r="O382" s="372">
        <f t="shared" si="107"/>
        <v>0</v>
      </c>
      <c r="P382" s="373">
        <f t="shared" si="108"/>
        <v>0</v>
      </c>
    </row>
    <row r="383" spans="1:16" s="195" customFormat="1" ht="22.5" x14ac:dyDescent="0.25">
      <c r="A383" s="312" t="s">
        <v>740</v>
      </c>
      <c r="B383" s="313" t="s">
        <v>1084</v>
      </c>
      <c r="C383" s="314" t="s">
        <v>1845</v>
      </c>
      <c r="D383" s="314" t="s">
        <v>200</v>
      </c>
      <c r="E383" s="315" t="s">
        <v>201</v>
      </c>
      <c r="F383" s="316" t="s">
        <v>125</v>
      </c>
      <c r="G383" s="326">
        <v>2.3193000000000001</v>
      </c>
      <c r="H383" s="61">
        <f t="shared" ref="H383:H397" si="115">ROUND(I383/G383,2)</f>
        <v>39989.440000000002</v>
      </c>
      <c r="I383" s="450">
        <v>92747.5</v>
      </c>
      <c r="J383" s="439">
        <f t="shared" ref="J383:J397" si="116">ROUND(H383*O$13*P$13*O$10,2)</f>
        <v>44598.35</v>
      </c>
      <c r="K383" s="390">
        <f t="shared" ref="K383:K397" si="117">ROUND(J383*G383,2)</f>
        <v>103436.95</v>
      </c>
      <c r="L383" s="60"/>
      <c r="M383" s="303">
        <f t="shared" si="102"/>
        <v>103436.93874720001</v>
      </c>
      <c r="N383" s="303">
        <f t="shared" si="103"/>
        <v>-1.1252799988142215E-2</v>
      </c>
      <c r="O383" s="372">
        <f t="shared" si="107"/>
        <v>103436.953155</v>
      </c>
      <c r="P383" s="373">
        <f t="shared" si="108"/>
        <v>3.1549999985145405E-3</v>
      </c>
    </row>
    <row r="384" spans="1:16" s="195" customFormat="1" ht="22.5" x14ac:dyDescent="0.25">
      <c r="A384" s="312" t="s">
        <v>741</v>
      </c>
      <c r="B384" s="313" t="s">
        <v>1084</v>
      </c>
      <c r="C384" s="314" t="s">
        <v>1846</v>
      </c>
      <c r="D384" s="314" t="s">
        <v>1814</v>
      </c>
      <c r="E384" s="315" t="s">
        <v>579</v>
      </c>
      <c r="F384" s="316" t="s">
        <v>111</v>
      </c>
      <c r="G384" s="328">
        <v>4.7313720000000004</v>
      </c>
      <c r="H384" s="61">
        <f t="shared" si="115"/>
        <v>7147.57</v>
      </c>
      <c r="I384" s="450">
        <v>33817.79</v>
      </c>
      <c r="J384" s="439">
        <f t="shared" si="116"/>
        <v>7971.35</v>
      </c>
      <c r="K384" s="390">
        <f t="shared" si="117"/>
        <v>37715.42</v>
      </c>
      <c r="L384" s="60"/>
      <c r="M384" s="303">
        <f t="shared" si="102"/>
        <v>37715.395809004804</v>
      </c>
      <c r="N384" s="303">
        <f t="shared" si="103"/>
        <v>-2.4190995194658171E-2</v>
      </c>
      <c r="O384" s="372">
        <f t="shared" si="107"/>
        <v>37715.422192200007</v>
      </c>
      <c r="P384" s="373">
        <f t="shared" si="108"/>
        <v>2.1922000087215565E-3</v>
      </c>
    </row>
    <row r="385" spans="1:16" s="195" customFormat="1" ht="22.5" x14ac:dyDescent="0.25">
      <c r="A385" s="312" t="s">
        <v>742</v>
      </c>
      <c r="B385" s="313" t="s">
        <v>1084</v>
      </c>
      <c r="C385" s="314" t="s">
        <v>1847</v>
      </c>
      <c r="D385" s="314" t="s">
        <v>210</v>
      </c>
      <c r="E385" s="315" t="s">
        <v>1837</v>
      </c>
      <c r="F385" s="316" t="s">
        <v>125</v>
      </c>
      <c r="G385" s="326">
        <v>2.3193000000000001</v>
      </c>
      <c r="H385" s="61">
        <f t="shared" si="115"/>
        <v>3225.48</v>
      </c>
      <c r="I385" s="450">
        <v>7480.86</v>
      </c>
      <c r="J385" s="439">
        <f t="shared" si="116"/>
        <v>3597.23</v>
      </c>
      <c r="K385" s="390">
        <f t="shared" si="117"/>
        <v>8343.06</v>
      </c>
      <c r="L385" s="60"/>
      <c r="M385" s="303">
        <f t="shared" si="102"/>
        <v>8343.0524552831994</v>
      </c>
      <c r="N385" s="303">
        <f t="shared" si="103"/>
        <v>-7.544716800111928E-3</v>
      </c>
      <c r="O385" s="372">
        <f t="shared" si="107"/>
        <v>8343.0555390000009</v>
      </c>
      <c r="P385" s="373">
        <f t="shared" si="108"/>
        <v>-4.4609999986278126E-3</v>
      </c>
    </row>
    <row r="386" spans="1:16" s="195" customFormat="1" ht="22.5" x14ac:dyDescent="0.25">
      <c r="A386" s="312" t="s">
        <v>743</v>
      </c>
      <c r="B386" s="313" t="s">
        <v>1084</v>
      </c>
      <c r="C386" s="314" t="s">
        <v>1848</v>
      </c>
      <c r="D386" s="314" t="s">
        <v>1814</v>
      </c>
      <c r="E386" s="315" t="s">
        <v>579</v>
      </c>
      <c r="F386" s="316" t="s">
        <v>111</v>
      </c>
      <c r="G386" s="328">
        <v>4.7313720000000004</v>
      </c>
      <c r="H386" s="61">
        <f t="shared" si="115"/>
        <v>7147.57</v>
      </c>
      <c r="I386" s="450">
        <v>33817.79</v>
      </c>
      <c r="J386" s="439">
        <f t="shared" si="116"/>
        <v>7971.35</v>
      </c>
      <c r="K386" s="390">
        <f t="shared" si="117"/>
        <v>37715.42</v>
      </c>
      <c r="L386" s="60"/>
      <c r="M386" s="303">
        <f t="shared" si="102"/>
        <v>37715.395809004804</v>
      </c>
      <c r="N386" s="303">
        <f t="shared" si="103"/>
        <v>-2.4190995194658171E-2</v>
      </c>
      <c r="O386" s="372">
        <f t="shared" si="107"/>
        <v>37715.422192200007</v>
      </c>
      <c r="P386" s="373">
        <f t="shared" si="108"/>
        <v>2.1922000087215565E-3</v>
      </c>
    </row>
    <row r="387" spans="1:16" s="195" customFormat="1" ht="22.5" x14ac:dyDescent="0.25">
      <c r="A387" s="312" t="s">
        <v>744</v>
      </c>
      <c r="B387" s="313" t="s">
        <v>1084</v>
      </c>
      <c r="C387" s="314" t="s">
        <v>1849</v>
      </c>
      <c r="D387" s="314" t="s">
        <v>580</v>
      </c>
      <c r="E387" s="315" t="s">
        <v>581</v>
      </c>
      <c r="F387" s="316" t="s">
        <v>125</v>
      </c>
      <c r="G387" s="326">
        <v>2.9363000000000001</v>
      </c>
      <c r="H387" s="61">
        <f t="shared" si="115"/>
        <v>81969.53</v>
      </c>
      <c r="I387" s="450">
        <v>240687.14</v>
      </c>
      <c r="J387" s="439">
        <f t="shared" si="116"/>
        <v>91416.77</v>
      </c>
      <c r="K387" s="390">
        <f t="shared" si="117"/>
        <v>268427.06</v>
      </c>
      <c r="L387" s="60"/>
      <c r="M387" s="303">
        <f t="shared" si="102"/>
        <v>268427.08382887684</v>
      </c>
      <c r="N387" s="303">
        <f t="shared" si="103"/>
        <v>2.3828876845072955E-2</v>
      </c>
      <c r="O387" s="372">
        <f t="shared" si="107"/>
        <v>268427.061751</v>
      </c>
      <c r="P387" s="373">
        <f t="shared" si="108"/>
        <v>1.7510000034235418E-3</v>
      </c>
    </row>
    <row r="388" spans="1:16" s="195" customFormat="1" ht="22.5" x14ac:dyDescent="0.25">
      <c r="A388" s="312" t="s">
        <v>745</v>
      </c>
      <c r="B388" s="313" t="s">
        <v>1084</v>
      </c>
      <c r="C388" s="314" t="s">
        <v>1850</v>
      </c>
      <c r="D388" s="314" t="s">
        <v>1691</v>
      </c>
      <c r="E388" s="315" t="s">
        <v>196</v>
      </c>
      <c r="F388" s="316" t="s">
        <v>147</v>
      </c>
      <c r="G388" s="329">
        <v>340.6</v>
      </c>
      <c r="H388" s="61">
        <f t="shared" si="115"/>
        <v>415.67</v>
      </c>
      <c r="I388" s="450">
        <v>141577.37</v>
      </c>
      <c r="J388" s="439">
        <f t="shared" si="116"/>
        <v>463.58</v>
      </c>
      <c r="K388" s="390">
        <f t="shared" si="117"/>
        <v>157895.35</v>
      </c>
      <c r="L388" s="60"/>
      <c r="M388" s="303">
        <f t="shared" si="102"/>
        <v>157894.60361389443</v>
      </c>
      <c r="N388" s="303">
        <f t="shared" si="103"/>
        <v>-0.74638610557303764</v>
      </c>
      <c r="O388" s="372">
        <f t="shared" si="107"/>
        <v>157895.348</v>
      </c>
      <c r="P388" s="373">
        <f t="shared" si="108"/>
        <v>-2.0000000076834112E-3</v>
      </c>
    </row>
    <row r="389" spans="1:16" s="195" customFormat="1" ht="22.5" x14ac:dyDescent="0.25">
      <c r="A389" s="312" t="s">
        <v>747</v>
      </c>
      <c r="B389" s="313" t="s">
        <v>1084</v>
      </c>
      <c r="C389" s="314" t="s">
        <v>1851</v>
      </c>
      <c r="D389" s="314" t="s">
        <v>582</v>
      </c>
      <c r="E389" s="315" t="s">
        <v>583</v>
      </c>
      <c r="F389" s="316" t="s">
        <v>125</v>
      </c>
      <c r="G389" s="326">
        <v>2.9363000000000001</v>
      </c>
      <c r="H389" s="61">
        <f t="shared" si="115"/>
        <v>47577.59</v>
      </c>
      <c r="I389" s="450">
        <v>139702.07</v>
      </c>
      <c r="J389" s="439">
        <f t="shared" si="116"/>
        <v>53061.06</v>
      </c>
      <c r="K389" s="390">
        <f t="shared" si="117"/>
        <v>155803.19</v>
      </c>
      <c r="L389" s="60"/>
      <c r="M389" s="303">
        <f t="shared" si="102"/>
        <v>155803.16943795842</v>
      </c>
      <c r="N389" s="303">
        <f t="shared" si="103"/>
        <v>-2.0562041579978541E-2</v>
      </c>
      <c r="O389" s="372">
        <f t="shared" si="107"/>
        <v>155803.190478</v>
      </c>
      <c r="P389" s="373">
        <f t="shared" si="108"/>
        <v>4.780000017490238E-4</v>
      </c>
    </row>
    <row r="390" spans="1:16" s="195" customFormat="1" ht="22.5" x14ac:dyDescent="0.25">
      <c r="A390" s="312" t="s">
        <v>750</v>
      </c>
      <c r="B390" s="313" t="s">
        <v>1084</v>
      </c>
      <c r="C390" s="314" t="s">
        <v>1852</v>
      </c>
      <c r="D390" s="314" t="s">
        <v>1693</v>
      </c>
      <c r="E390" s="315" t="s">
        <v>198</v>
      </c>
      <c r="F390" s="316" t="s">
        <v>147</v>
      </c>
      <c r="G390" s="329">
        <v>340.6</v>
      </c>
      <c r="H390" s="61">
        <f t="shared" si="115"/>
        <v>353.35</v>
      </c>
      <c r="I390" s="450">
        <v>120352.29</v>
      </c>
      <c r="J390" s="439">
        <f t="shared" si="116"/>
        <v>394.07</v>
      </c>
      <c r="K390" s="390">
        <f t="shared" si="117"/>
        <v>134220.24</v>
      </c>
      <c r="L390" s="60"/>
      <c r="M390" s="303">
        <f t="shared" si="102"/>
        <v>134223.2669216448</v>
      </c>
      <c r="N390" s="303">
        <f t="shared" si="103"/>
        <v>3.0269216448068619</v>
      </c>
      <c r="O390" s="372">
        <f t="shared" si="107"/>
        <v>134220.242</v>
      </c>
      <c r="P390" s="373">
        <f t="shared" si="108"/>
        <v>2.0000000076834112E-3</v>
      </c>
    </row>
    <row r="391" spans="1:16" s="195" customFormat="1" ht="22.5" x14ac:dyDescent="0.25">
      <c r="A391" s="312" t="s">
        <v>751</v>
      </c>
      <c r="B391" s="313" t="s">
        <v>1084</v>
      </c>
      <c r="C391" s="314" t="s">
        <v>1853</v>
      </c>
      <c r="D391" s="314" t="s">
        <v>200</v>
      </c>
      <c r="E391" s="315" t="s">
        <v>201</v>
      </c>
      <c r="F391" s="316" t="s">
        <v>125</v>
      </c>
      <c r="G391" s="326">
        <v>2.9363000000000001</v>
      </c>
      <c r="H391" s="61">
        <f t="shared" si="115"/>
        <v>39989.39</v>
      </c>
      <c r="I391" s="450">
        <v>117420.85</v>
      </c>
      <c r="J391" s="439">
        <f t="shared" si="116"/>
        <v>44598.29</v>
      </c>
      <c r="K391" s="390">
        <f t="shared" si="117"/>
        <v>130953.96</v>
      </c>
      <c r="L391" s="60"/>
      <c r="M391" s="303">
        <f t="shared" si="102"/>
        <v>130953.96931555201</v>
      </c>
      <c r="N391" s="303">
        <f t="shared" si="103"/>
        <v>9.3155520007712767E-3</v>
      </c>
      <c r="O391" s="372">
        <f t="shared" si="107"/>
        <v>130953.95892700001</v>
      </c>
      <c r="P391" s="373">
        <f t="shared" si="108"/>
        <v>-1.0729999921750277E-3</v>
      </c>
    </row>
    <row r="392" spans="1:16" s="195" customFormat="1" ht="22.5" x14ac:dyDescent="0.25">
      <c r="A392" s="312" t="s">
        <v>754</v>
      </c>
      <c r="B392" s="313" t="s">
        <v>1084</v>
      </c>
      <c r="C392" s="314" t="s">
        <v>1854</v>
      </c>
      <c r="D392" s="314" t="s">
        <v>1814</v>
      </c>
      <c r="E392" s="315" t="s">
        <v>579</v>
      </c>
      <c r="F392" s="316" t="s">
        <v>111</v>
      </c>
      <c r="G392" s="325">
        <v>5.99</v>
      </c>
      <c r="H392" s="61">
        <f t="shared" si="115"/>
        <v>7147.56</v>
      </c>
      <c r="I392" s="450">
        <v>42813.88</v>
      </c>
      <c r="J392" s="439">
        <f t="shared" si="116"/>
        <v>7971.34</v>
      </c>
      <c r="K392" s="390">
        <f t="shared" si="117"/>
        <v>47748.33</v>
      </c>
      <c r="L392" s="60"/>
      <c r="M392" s="303">
        <f t="shared" si="102"/>
        <v>47748.313249305604</v>
      </c>
      <c r="N392" s="303">
        <f t="shared" si="103"/>
        <v>-1.6750694398069754E-2</v>
      </c>
      <c r="O392" s="372">
        <f t="shared" si="107"/>
        <v>47748.3266</v>
      </c>
      <c r="P392" s="373">
        <f t="shared" si="108"/>
        <v>-3.4000000014202669E-3</v>
      </c>
    </row>
    <row r="393" spans="1:16" s="195" customFormat="1" ht="22.5" x14ac:dyDescent="0.25">
      <c r="A393" s="312" t="s">
        <v>757</v>
      </c>
      <c r="B393" s="313" t="s">
        <v>1084</v>
      </c>
      <c r="C393" s="314" t="s">
        <v>1855</v>
      </c>
      <c r="D393" s="314" t="s">
        <v>210</v>
      </c>
      <c r="E393" s="315" t="s">
        <v>1837</v>
      </c>
      <c r="F393" s="316" t="s">
        <v>125</v>
      </c>
      <c r="G393" s="326">
        <v>2.9363000000000001</v>
      </c>
      <c r="H393" s="61">
        <f t="shared" si="115"/>
        <v>3226.07</v>
      </c>
      <c r="I393" s="450">
        <v>9472.7099999999991</v>
      </c>
      <c r="J393" s="439">
        <f t="shared" si="116"/>
        <v>3597.88</v>
      </c>
      <c r="K393" s="390">
        <f t="shared" si="117"/>
        <v>10564.46</v>
      </c>
      <c r="L393" s="60"/>
      <c r="M393" s="303">
        <f t="shared" si="102"/>
        <v>10564.469382355199</v>
      </c>
      <c r="N393" s="303">
        <f t="shared" si="103"/>
        <v>9.3823551997047616E-3</v>
      </c>
      <c r="O393" s="372">
        <f t="shared" si="107"/>
        <v>10564.455044</v>
      </c>
      <c r="P393" s="373">
        <f t="shared" si="108"/>
        <v>-4.9559999988559866E-3</v>
      </c>
    </row>
    <row r="394" spans="1:16" s="195" customFormat="1" ht="22.5" x14ac:dyDescent="0.25">
      <c r="A394" s="312" t="s">
        <v>758</v>
      </c>
      <c r="B394" s="313" t="s">
        <v>1084</v>
      </c>
      <c r="C394" s="314" t="s">
        <v>1856</v>
      </c>
      <c r="D394" s="314" t="s">
        <v>1814</v>
      </c>
      <c r="E394" s="315" t="s">
        <v>579</v>
      </c>
      <c r="F394" s="316" t="s">
        <v>111</v>
      </c>
      <c r="G394" s="325">
        <v>5.99</v>
      </c>
      <c r="H394" s="61">
        <f t="shared" si="115"/>
        <v>7147.56</v>
      </c>
      <c r="I394" s="450">
        <v>42813.88</v>
      </c>
      <c r="J394" s="439">
        <f t="shared" si="116"/>
        <v>7971.34</v>
      </c>
      <c r="K394" s="390">
        <f t="shared" si="117"/>
        <v>47748.33</v>
      </c>
      <c r="L394" s="60"/>
      <c r="M394" s="303">
        <f t="shared" si="102"/>
        <v>47748.313249305604</v>
      </c>
      <c r="N394" s="303">
        <f t="shared" si="103"/>
        <v>-1.6750694398069754E-2</v>
      </c>
      <c r="O394" s="372">
        <f t="shared" si="107"/>
        <v>47748.3266</v>
      </c>
      <c r="P394" s="373">
        <f t="shared" si="108"/>
        <v>-3.4000000014202669E-3</v>
      </c>
    </row>
    <row r="395" spans="1:16" s="195" customFormat="1" ht="22.5" x14ac:dyDescent="0.25">
      <c r="A395" s="312" t="s">
        <v>760</v>
      </c>
      <c r="B395" s="313" t="s">
        <v>1084</v>
      </c>
      <c r="C395" s="314" t="s">
        <v>1857</v>
      </c>
      <c r="D395" s="314" t="s">
        <v>558</v>
      </c>
      <c r="E395" s="315" t="s">
        <v>559</v>
      </c>
      <c r="F395" s="316" t="s">
        <v>122</v>
      </c>
      <c r="G395" s="325">
        <v>1.05</v>
      </c>
      <c r="H395" s="61">
        <f t="shared" si="115"/>
        <v>15774.79</v>
      </c>
      <c r="I395" s="450">
        <v>16563.53</v>
      </c>
      <c r="J395" s="439">
        <f t="shared" si="116"/>
        <v>17592.88</v>
      </c>
      <c r="K395" s="390">
        <f t="shared" si="117"/>
        <v>18472.52</v>
      </c>
      <c r="L395" s="60"/>
      <c r="M395" s="303">
        <f t="shared" si="102"/>
        <v>18472.528510713601</v>
      </c>
      <c r="N395" s="303">
        <f t="shared" si="103"/>
        <v>8.5107136001170147E-3</v>
      </c>
      <c r="O395" s="372">
        <f t="shared" si="107"/>
        <v>18472.524000000001</v>
      </c>
      <c r="P395" s="373">
        <f t="shared" si="108"/>
        <v>4.0000000008149073E-3</v>
      </c>
    </row>
    <row r="396" spans="1:16" s="195" customFormat="1" ht="22.5" x14ac:dyDescent="0.25">
      <c r="A396" s="312" t="s">
        <v>761</v>
      </c>
      <c r="B396" s="313" t="s">
        <v>1084</v>
      </c>
      <c r="C396" s="314" t="s">
        <v>1858</v>
      </c>
      <c r="D396" s="314" t="s">
        <v>1095</v>
      </c>
      <c r="E396" s="315" t="s">
        <v>132</v>
      </c>
      <c r="F396" s="316" t="s">
        <v>122</v>
      </c>
      <c r="G396" s="325">
        <v>1.05</v>
      </c>
      <c r="H396" s="61">
        <f t="shared" si="115"/>
        <v>74854.23</v>
      </c>
      <c r="I396" s="450">
        <v>78596.94</v>
      </c>
      <c r="J396" s="439">
        <f t="shared" si="116"/>
        <v>83481.41</v>
      </c>
      <c r="K396" s="390">
        <f t="shared" si="117"/>
        <v>87655.48</v>
      </c>
      <c r="L396" s="60"/>
      <c r="M396" s="303">
        <f t="shared" si="102"/>
        <v>87655.482557452808</v>
      </c>
      <c r="N396" s="303">
        <f t="shared" si="103"/>
        <v>2.5574528117431328E-3</v>
      </c>
      <c r="O396" s="372">
        <f t="shared" si="107"/>
        <v>87655.480500000005</v>
      </c>
      <c r="P396" s="373">
        <f t="shared" si="108"/>
        <v>5.0000000919681042E-4</v>
      </c>
    </row>
    <row r="397" spans="1:16" s="195" customFormat="1" ht="33.75" x14ac:dyDescent="0.25">
      <c r="A397" s="312" t="s">
        <v>762</v>
      </c>
      <c r="B397" s="313" t="s">
        <v>1084</v>
      </c>
      <c r="C397" s="314" t="s">
        <v>1859</v>
      </c>
      <c r="D397" s="314" t="s">
        <v>1842</v>
      </c>
      <c r="E397" s="315" t="s">
        <v>1843</v>
      </c>
      <c r="F397" s="316" t="s">
        <v>125</v>
      </c>
      <c r="G397" s="326">
        <v>2.9363000000000001</v>
      </c>
      <c r="H397" s="61">
        <f t="shared" si="115"/>
        <v>215387.76</v>
      </c>
      <c r="I397" s="450">
        <v>632443.09</v>
      </c>
      <c r="J397" s="439">
        <f t="shared" si="116"/>
        <v>240211.87</v>
      </c>
      <c r="K397" s="390">
        <f t="shared" si="117"/>
        <v>705334.11</v>
      </c>
      <c r="L397" s="60"/>
      <c r="M397" s="303">
        <f t="shared" si="102"/>
        <v>705334.12934494077</v>
      </c>
      <c r="N397" s="303">
        <f t="shared" si="103"/>
        <v>1.9344940781593323E-2</v>
      </c>
      <c r="O397" s="372">
        <f t="shared" si="107"/>
        <v>705334.11388099997</v>
      </c>
      <c r="P397" s="373">
        <f t="shared" si="108"/>
        <v>3.8809999823570251E-3</v>
      </c>
    </row>
    <row r="398" spans="1:16" s="195" customFormat="1" ht="15" customHeight="1" x14ac:dyDescent="0.25">
      <c r="A398" s="323"/>
      <c r="B398" s="512" t="s">
        <v>1860</v>
      </c>
      <c r="C398" s="513"/>
      <c r="D398" s="513"/>
      <c r="E398" s="514"/>
      <c r="F398" s="324"/>
      <c r="G398" s="324"/>
      <c r="H398" s="324"/>
      <c r="I398" s="324"/>
      <c r="J398" s="449"/>
      <c r="K398" s="392"/>
      <c r="L398" s="311"/>
      <c r="M398" s="303">
        <f t="shared" si="102"/>
        <v>0</v>
      </c>
      <c r="N398" s="303">
        <f t="shared" si="103"/>
        <v>0</v>
      </c>
      <c r="O398" s="372">
        <f t="shared" si="107"/>
        <v>0</v>
      </c>
      <c r="P398" s="373">
        <f t="shared" si="108"/>
        <v>0</v>
      </c>
    </row>
    <row r="399" spans="1:16" s="195" customFormat="1" ht="22.5" x14ac:dyDescent="0.25">
      <c r="A399" s="312" t="s">
        <v>763</v>
      </c>
      <c r="B399" s="313" t="s">
        <v>1084</v>
      </c>
      <c r="C399" s="314" t="s">
        <v>1861</v>
      </c>
      <c r="D399" s="314" t="s">
        <v>578</v>
      </c>
      <c r="E399" s="315" t="s">
        <v>1829</v>
      </c>
      <c r="F399" s="316" t="s">
        <v>125</v>
      </c>
      <c r="G399" s="318">
        <v>31.879000000000001</v>
      </c>
      <c r="H399" s="61">
        <f t="shared" ref="H399:H412" si="118">ROUND(I399/G399,2)</f>
        <v>33194.03</v>
      </c>
      <c r="I399" s="450">
        <v>1058192.55</v>
      </c>
      <c r="J399" s="439">
        <f t="shared" ref="J399:J412" si="119">ROUND(H399*O$13*P$13*O$10,2)</f>
        <v>37019.75</v>
      </c>
      <c r="K399" s="390">
        <f t="shared" ref="K399:K412" si="120">ROUND(J399*G399,2)</f>
        <v>1180152.6100000001</v>
      </c>
      <c r="L399" s="60"/>
      <c r="M399" s="303">
        <f t="shared" ref="M399:M462" si="121">I399*O$13*P$13*O$10</f>
        <v>1180152.5429482562</v>
      </c>
      <c r="N399" s="303">
        <f t="shared" ref="N399:N462" si="122">M399-K399</f>
        <v>-6.7051743855699897E-2</v>
      </c>
      <c r="O399" s="372">
        <f t="shared" si="107"/>
        <v>1180152.6102500001</v>
      </c>
      <c r="P399" s="373">
        <f t="shared" si="108"/>
        <v>2.5000004097819328E-4</v>
      </c>
    </row>
    <row r="400" spans="1:16" s="195" customFormat="1" ht="22.5" x14ac:dyDescent="0.25">
      <c r="A400" s="312" t="s">
        <v>766</v>
      </c>
      <c r="B400" s="313" t="s">
        <v>1084</v>
      </c>
      <c r="C400" s="314" t="s">
        <v>1862</v>
      </c>
      <c r="D400" s="314" t="s">
        <v>1831</v>
      </c>
      <c r="E400" s="315" t="s">
        <v>1832</v>
      </c>
      <c r="F400" s="316" t="s">
        <v>111</v>
      </c>
      <c r="G400" s="325">
        <v>131.36000000000001</v>
      </c>
      <c r="H400" s="61">
        <f t="shared" si="118"/>
        <v>10356.700000000001</v>
      </c>
      <c r="I400" s="450">
        <v>1360455.6</v>
      </c>
      <c r="J400" s="439">
        <f t="shared" si="119"/>
        <v>11550.34</v>
      </c>
      <c r="K400" s="390">
        <f t="shared" si="120"/>
        <v>1517252.66</v>
      </c>
      <c r="L400" s="60"/>
      <c r="M400" s="303">
        <f t="shared" si="121"/>
        <v>1517252.3525214721</v>
      </c>
      <c r="N400" s="303">
        <f t="shared" si="122"/>
        <v>-0.30747852777130902</v>
      </c>
      <c r="O400" s="372">
        <f t="shared" si="107"/>
        <v>1517252.6624000003</v>
      </c>
      <c r="P400" s="373">
        <f t="shared" si="108"/>
        <v>2.4000003468245268E-3</v>
      </c>
    </row>
    <row r="401" spans="1:16" s="195" customFormat="1" ht="22.5" x14ac:dyDescent="0.25">
      <c r="A401" s="312" t="s">
        <v>767</v>
      </c>
      <c r="B401" s="313" t="s">
        <v>1084</v>
      </c>
      <c r="C401" s="314" t="s">
        <v>1863</v>
      </c>
      <c r="D401" s="314" t="s">
        <v>205</v>
      </c>
      <c r="E401" s="315" t="s">
        <v>206</v>
      </c>
      <c r="F401" s="316" t="s">
        <v>125</v>
      </c>
      <c r="G401" s="318">
        <v>31.879000000000001</v>
      </c>
      <c r="H401" s="61">
        <f t="shared" si="118"/>
        <v>10887.33</v>
      </c>
      <c r="I401" s="450">
        <v>347077.05</v>
      </c>
      <c r="J401" s="439">
        <f t="shared" si="119"/>
        <v>12142.13</v>
      </c>
      <c r="K401" s="390">
        <f t="shared" si="120"/>
        <v>387078.96</v>
      </c>
      <c r="L401" s="60"/>
      <c r="M401" s="303">
        <f t="shared" si="121"/>
        <v>387078.76289289602</v>
      </c>
      <c r="N401" s="303">
        <f t="shared" si="122"/>
        <v>-0.19710710400249809</v>
      </c>
      <c r="O401" s="372">
        <f t="shared" si="107"/>
        <v>387078.96227000002</v>
      </c>
      <c r="P401" s="373">
        <f t="shared" si="108"/>
        <v>2.2699999972246587E-3</v>
      </c>
    </row>
    <row r="402" spans="1:16" s="195" customFormat="1" ht="22.5" x14ac:dyDescent="0.25">
      <c r="A402" s="312" t="s">
        <v>768</v>
      </c>
      <c r="B402" s="313" t="s">
        <v>1084</v>
      </c>
      <c r="C402" s="314" t="s">
        <v>1864</v>
      </c>
      <c r="D402" s="314" t="s">
        <v>200</v>
      </c>
      <c r="E402" s="315" t="s">
        <v>201</v>
      </c>
      <c r="F402" s="316" t="s">
        <v>125</v>
      </c>
      <c r="G402" s="318">
        <v>31.879000000000001</v>
      </c>
      <c r="H402" s="61">
        <f t="shared" si="118"/>
        <v>39989.24</v>
      </c>
      <c r="I402" s="450">
        <v>1274817.1399999999</v>
      </c>
      <c r="J402" s="439">
        <f t="shared" si="119"/>
        <v>44598.12</v>
      </c>
      <c r="K402" s="390">
        <f t="shared" si="120"/>
        <v>1421743.47</v>
      </c>
      <c r="L402" s="60"/>
      <c r="M402" s="303">
        <f t="shared" si="121"/>
        <v>1421743.7928144769</v>
      </c>
      <c r="N402" s="303">
        <f t="shared" si="122"/>
        <v>0.32281447690911591</v>
      </c>
      <c r="O402" s="372">
        <f t="shared" ref="O402:O465" si="123">J402*G402</f>
        <v>1421743.4674800001</v>
      </c>
      <c r="P402" s="373">
        <f t="shared" ref="P402:P465" si="124">O402-K402</f>
        <v>-2.5199998635798693E-3</v>
      </c>
    </row>
    <row r="403" spans="1:16" s="195" customFormat="1" ht="22.5" x14ac:dyDescent="0.25">
      <c r="A403" s="312" t="s">
        <v>769</v>
      </c>
      <c r="B403" s="313" t="s">
        <v>1084</v>
      </c>
      <c r="C403" s="314" t="s">
        <v>1865</v>
      </c>
      <c r="D403" s="314" t="s">
        <v>1606</v>
      </c>
      <c r="E403" s="315" t="s">
        <v>324</v>
      </c>
      <c r="F403" s="316" t="s">
        <v>111</v>
      </c>
      <c r="G403" s="317">
        <v>65.033159999999995</v>
      </c>
      <c r="H403" s="61">
        <f t="shared" si="118"/>
        <v>6784.78</v>
      </c>
      <c r="I403" s="450">
        <v>441235.91</v>
      </c>
      <c r="J403" s="439">
        <f t="shared" si="119"/>
        <v>7566.75</v>
      </c>
      <c r="K403" s="390">
        <f t="shared" si="120"/>
        <v>492089.66</v>
      </c>
      <c r="L403" s="60"/>
      <c r="M403" s="303">
        <f t="shared" si="121"/>
        <v>492089.72528353921</v>
      </c>
      <c r="N403" s="303">
        <f t="shared" si="122"/>
        <v>6.5283539239317179E-2</v>
      </c>
      <c r="O403" s="372">
        <f t="shared" si="123"/>
        <v>492089.66342999996</v>
      </c>
      <c r="P403" s="373">
        <f t="shared" si="124"/>
        <v>3.4299999824725091E-3</v>
      </c>
    </row>
    <row r="404" spans="1:16" s="195" customFormat="1" ht="22.5" x14ac:dyDescent="0.25">
      <c r="A404" s="312" t="s">
        <v>770</v>
      </c>
      <c r="B404" s="313" t="s">
        <v>1084</v>
      </c>
      <c r="C404" s="314" t="s">
        <v>1866</v>
      </c>
      <c r="D404" s="314" t="s">
        <v>210</v>
      </c>
      <c r="E404" s="315" t="s">
        <v>1837</v>
      </c>
      <c r="F404" s="316" t="s">
        <v>125</v>
      </c>
      <c r="G404" s="318">
        <v>31.879000000000001</v>
      </c>
      <c r="H404" s="61">
        <f t="shared" si="118"/>
        <v>3225.73</v>
      </c>
      <c r="I404" s="450">
        <v>102833.03</v>
      </c>
      <c r="J404" s="439">
        <f t="shared" si="119"/>
        <v>3597.51</v>
      </c>
      <c r="K404" s="390">
        <f t="shared" si="120"/>
        <v>114685.02</v>
      </c>
      <c r="L404" s="60"/>
      <c r="M404" s="303">
        <f t="shared" si="121"/>
        <v>114684.85754655361</v>
      </c>
      <c r="N404" s="303">
        <f t="shared" si="122"/>
        <v>-0.16245344639173709</v>
      </c>
      <c r="O404" s="372">
        <f t="shared" si="123"/>
        <v>114685.02129000002</v>
      </c>
      <c r="P404" s="373">
        <f t="shared" si="124"/>
        <v>1.2900000147055835E-3</v>
      </c>
    </row>
    <row r="405" spans="1:16" s="195" customFormat="1" ht="22.5" x14ac:dyDescent="0.25">
      <c r="A405" s="312" t="s">
        <v>773</v>
      </c>
      <c r="B405" s="313" t="s">
        <v>1084</v>
      </c>
      <c r="C405" s="314" t="s">
        <v>1867</v>
      </c>
      <c r="D405" s="314" t="s">
        <v>1606</v>
      </c>
      <c r="E405" s="315" t="s">
        <v>324</v>
      </c>
      <c r="F405" s="316" t="s">
        <v>111</v>
      </c>
      <c r="G405" s="317">
        <v>65.033159999999995</v>
      </c>
      <c r="H405" s="61">
        <f t="shared" si="118"/>
        <v>6784.78</v>
      </c>
      <c r="I405" s="450">
        <v>441235.91</v>
      </c>
      <c r="J405" s="439">
        <f t="shared" si="119"/>
        <v>7566.75</v>
      </c>
      <c r="K405" s="390">
        <f t="shared" si="120"/>
        <v>492089.66</v>
      </c>
      <c r="L405" s="60"/>
      <c r="M405" s="303">
        <f t="shared" si="121"/>
        <v>492089.72528353921</v>
      </c>
      <c r="N405" s="303">
        <f t="shared" si="122"/>
        <v>6.5283539239317179E-2</v>
      </c>
      <c r="O405" s="372">
        <f t="shared" si="123"/>
        <v>492089.66342999996</v>
      </c>
      <c r="P405" s="373">
        <f t="shared" si="124"/>
        <v>3.4299999824725091E-3</v>
      </c>
    </row>
    <row r="406" spans="1:16" s="195" customFormat="1" ht="22.5" x14ac:dyDescent="0.25">
      <c r="A406" s="312" t="s">
        <v>774</v>
      </c>
      <c r="B406" s="313" t="s">
        <v>1084</v>
      </c>
      <c r="C406" s="314" t="s">
        <v>1868</v>
      </c>
      <c r="D406" s="314" t="s">
        <v>558</v>
      </c>
      <c r="E406" s="315" t="s">
        <v>559</v>
      </c>
      <c r="F406" s="316" t="s">
        <v>122</v>
      </c>
      <c r="G406" s="326">
        <v>12.949299999999999</v>
      </c>
      <c r="H406" s="61">
        <f t="shared" si="118"/>
        <v>15774.32</v>
      </c>
      <c r="I406" s="450">
        <v>204266.45</v>
      </c>
      <c r="J406" s="439">
        <f t="shared" si="119"/>
        <v>17592.36</v>
      </c>
      <c r="K406" s="390">
        <f t="shared" si="120"/>
        <v>227808.75</v>
      </c>
      <c r="L406" s="60"/>
      <c r="M406" s="303">
        <f t="shared" si="121"/>
        <v>227808.79567382403</v>
      </c>
      <c r="N406" s="303">
        <f t="shared" si="122"/>
        <v>4.5673824031837285E-2</v>
      </c>
      <c r="O406" s="372">
        <f t="shared" si="123"/>
        <v>227808.747348</v>
      </c>
      <c r="P406" s="373">
        <f t="shared" si="124"/>
        <v>-2.6519999955780804E-3</v>
      </c>
    </row>
    <row r="407" spans="1:16" s="195" customFormat="1" ht="22.5" x14ac:dyDescent="0.25">
      <c r="A407" s="312" t="s">
        <v>775</v>
      </c>
      <c r="B407" s="313" t="s">
        <v>1084</v>
      </c>
      <c r="C407" s="314" t="s">
        <v>1869</v>
      </c>
      <c r="D407" s="314" t="s">
        <v>1095</v>
      </c>
      <c r="E407" s="315" t="s">
        <v>132</v>
      </c>
      <c r="F407" s="316" t="s">
        <v>122</v>
      </c>
      <c r="G407" s="326">
        <v>12.949299999999999</v>
      </c>
      <c r="H407" s="61">
        <f t="shared" si="118"/>
        <v>74854.210000000006</v>
      </c>
      <c r="I407" s="450">
        <v>969309.58</v>
      </c>
      <c r="J407" s="439">
        <f t="shared" si="119"/>
        <v>83481.39</v>
      </c>
      <c r="K407" s="390">
        <f t="shared" si="120"/>
        <v>1081025.56</v>
      </c>
      <c r="L407" s="60"/>
      <c r="M407" s="303">
        <f t="shared" si="121"/>
        <v>1081025.5333408895</v>
      </c>
      <c r="N407" s="303">
        <f t="shared" si="122"/>
        <v>-2.6659110561013222E-2</v>
      </c>
      <c r="O407" s="372">
        <f t="shared" si="123"/>
        <v>1081025.5635269999</v>
      </c>
      <c r="P407" s="373">
        <f t="shared" si="124"/>
        <v>3.5269998479634523E-3</v>
      </c>
    </row>
    <row r="408" spans="1:16" s="195" customFormat="1" ht="22.5" x14ac:dyDescent="0.25">
      <c r="A408" s="312" t="s">
        <v>778</v>
      </c>
      <c r="B408" s="313" t="s">
        <v>1084</v>
      </c>
      <c r="C408" s="314" t="s">
        <v>1870</v>
      </c>
      <c r="D408" s="314" t="s">
        <v>200</v>
      </c>
      <c r="E408" s="315" t="s">
        <v>1871</v>
      </c>
      <c r="F408" s="316" t="s">
        <v>125</v>
      </c>
      <c r="G408" s="318">
        <v>31.879000000000001</v>
      </c>
      <c r="H408" s="61">
        <f t="shared" si="118"/>
        <v>39989.24</v>
      </c>
      <c r="I408" s="450">
        <v>1274817.1399999999</v>
      </c>
      <c r="J408" s="439">
        <f t="shared" si="119"/>
        <v>44598.12</v>
      </c>
      <c r="K408" s="390">
        <f t="shared" si="120"/>
        <v>1421743.47</v>
      </c>
      <c r="L408" s="60"/>
      <c r="M408" s="303">
        <f t="shared" si="121"/>
        <v>1421743.7928144769</v>
      </c>
      <c r="N408" s="303">
        <f t="shared" si="122"/>
        <v>0.32281447690911591</v>
      </c>
      <c r="O408" s="372">
        <f t="shared" si="123"/>
        <v>1421743.4674800001</v>
      </c>
      <c r="P408" s="373">
        <f t="shared" si="124"/>
        <v>-2.5199998635798693E-3</v>
      </c>
    </row>
    <row r="409" spans="1:16" s="195" customFormat="1" ht="22.5" x14ac:dyDescent="0.25">
      <c r="A409" s="312" t="s">
        <v>781</v>
      </c>
      <c r="B409" s="313" t="s">
        <v>1084</v>
      </c>
      <c r="C409" s="314" t="s">
        <v>1872</v>
      </c>
      <c r="D409" s="314" t="s">
        <v>1606</v>
      </c>
      <c r="E409" s="315" t="s">
        <v>324</v>
      </c>
      <c r="F409" s="316" t="s">
        <v>111</v>
      </c>
      <c r="G409" s="325">
        <v>65.03</v>
      </c>
      <c r="H409" s="61">
        <f t="shared" si="118"/>
        <v>6784.78</v>
      </c>
      <c r="I409" s="450">
        <v>441214.43</v>
      </c>
      <c r="J409" s="439">
        <f t="shared" si="119"/>
        <v>7566.75</v>
      </c>
      <c r="K409" s="390">
        <f t="shared" si="120"/>
        <v>492065.75</v>
      </c>
      <c r="L409" s="60"/>
      <c r="M409" s="303">
        <f t="shared" si="121"/>
        <v>492065.7696465216</v>
      </c>
      <c r="N409" s="303">
        <f t="shared" si="122"/>
        <v>1.9646521599497646E-2</v>
      </c>
      <c r="O409" s="372">
        <f t="shared" si="123"/>
        <v>492065.7525</v>
      </c>
      <c r="P409" s="373">
        <f t="shared" si="124"/>
        <v>2.5000000023283064E-3</v>
      </c>
    </row>
    <row r="410" spans="1:16" s="195" customFormat="1" ht="22.5" x14ac:dyDescent="0.25">
      <c r="A410" s="312" t="s">
        <v>784</v>
      </c>
      <c r="B410" s="313" t="s">
        <v>1084</v>
      </c>
      <c r="C410" s="314" t="s">
        <v>1873</v>
      </c>
      <c r="D410" s="314" t="s">
        <v>656</v>
      </c>
      <c r="E410" s="315" t="s">
        <v>657</v>
      </c>
      <c r="F410" s="316" t="s">
        <v>125</v>
      </c>
      <c r="G410" s="318">
        <v>31.879000000000001</v>
      </c>
      <c r="H410" s="61">
        <f t="shared" si="118"/>
        <v>44258.45</v>
      </c>
      <c r="I410" s="450">
        <v>1410915.08</v>
      </c>
      <c r="J410" s="439">
        <f t="shared" si="119"/>
        <v>49359.37</v>
      </c>
      <c r="K410" s="390">
        <f t="shared" si="120"/>
        <v>1573527.36</v>
      </c>
      <c r="L410" s="60"/>
      <c r="M410" s="303">
        <f t="shared" si="121"/>
        <v>1573527.4450250498</v>
      </c>
      <c r="N410" s="303">
        <f t="shared" si="122"/>
        <v>8.502504974603653E-2</v>
      </c>
      <c r="O410" s="372">
        <f t="shared" si="123"/>
        <v>1573527.35623</v>
      </c>
      <c r="P410" s="373">
        <f t="shared" si="124"/>
        <v>-3.7700000684708357E-3</v>
      </c>
    </row>
    <row r="411" spans="1:16" s="195" customFormat="1" ht="33.75" x14ac:dyDescent="0.25">
      <c r="A411" s="312" t="s">
        <v>787</v>
      </c>
      <c r="B411" s="313" t="s">
        <v>1084</v>
      </c>
      <c r="C411" s="314" t="s">
        <v>1874</v>
      </c>
      <c r="D411" s="314" t="s">
        <v>1875</v>
      </c>
      <c r="E411" s="315" t="s">
        <v>1876</v>
      </c>
      <c r="F411" s="316" t="s">
        <v>147</v>
      </c>
      <c r="G411" s="318">
        <v>3251.6579999999999</v>
      </c>
      <c r="H411" s="61">
        <f t="shared" si="118"/>
        <v>844.42</v>
      </c>
      <c r="I411" s="450">
        <v>2745750.05</v>
      </c>
      <c r="J411" s="439">
        <f t="shared" si="119"/>
        <v>941.74</v>
      </c>
      <c r="K411" s="390">
        <f t="shared" si="120"/>
        <v>3062216.4</v>
      </c>
      <c r="L411" s="60"/>
      <c r="M411" s="303">
        <f t="shared" si="121"/>
        <v>3062206.3100026557</v>
      </c>
      <c r="N411" s="303">
        <f t="shared" si="122"/>
        <v>-10.089997344184667</v>
      </c>
      <c r="O411" s="372">
        <f t="shared" si="123"/>
        <v>3062216.4049200001</v>
      </c>
      <c r="P411" s="373">
        <f t="shared" si="124"/>
        <v>4.9200002104043961E-3</v>
      </c>
    </row>
    <row r="412" spans="1:16" s="195" customFormat="1" ht="22.5" x14ac:dyDescent="0.25">
      <c r="A412" s="312" t="s">
        <v>788</v>
      </c>
      <c r="B412" s="313" t="s">
        <v>1084</v>
      </c>
      <c r="C412" s="314" t="s">
        <v>1877</v>
      </c>
      <c r="D412" s="314" t="s">
        <v>1878</v>
      </c>
      <c r="E412" s="315" t="s">
        <v>1879</v>
      </c>
      <c r="F412" s="316" t="s">
        <v>139</v>
      </c>
      <c r="G412" s="329">
        <v>114.3</v>
      </c>
      <c r="H412" s="61">
        <f t="shared" si="118"/>
        <v>217</v>
      </c>
      <c r="I412" s="450">
        <v>24803.62</v>
      </c>
      <c r="J412" s="439">
        <f t="shared" si="119"/>
        <v>242.01</v>
      </c>
      <c r="K412" s="390">
        <f t="shared" si="120"/>
        <v>27661.74</v>
      </c>
      <c r="L412" s="60"/>
      <c r="M412" s="303">
        <f t="shared" si="121"/>
        <v>27662.314592294402</v>
      </c>
      <c r="N412" s="303">
        <f t="shared" si="122"/>
        <v>0.57459229440064519</v>
      </c>
      <c r="O412" s="372">
        <f t="shared" si="123"/>
        <v>27661.742999999999</v>
      </c>
      <c r="P412" s="373">
        <f t="shared" si="124"/>
        <v>2.9999999969732016E-3</v>
      </c>
    </row>
    <row r="413" spans="1:16" s="195" customFormat="1" ht="15" customHeight="1" x14ac:dyDescent="0.25">
      <c r="A413" s="323"/>
      <c r="B413" s="512" t="s">
        <v>1880</v>
      </c>
      <c r="C413" s="513"/>
      <c r="D413" s="513"/>
      <c r="E413" s="514"/>
      <c r="F413" s="324"/>
      <c r="G413" s="324"/>
      <c r="H413" s="324"/>
      <c r="I413" s="324"/>
      <c r="J413" s="449"/>
      <c r="K413" s="392"/>
      <c r="L413" s="311"/>
      <c r="M413" s="303">
        <f t="shared" si="121"/>
        <v>0</v>
      </c>
      <c r="N413" s="303">
        <f t="shared" si="122"/>
        <v>0</v>
      </c>
      <c r="O413" s="372">
        <f t="shared" si="123"/>
        <v>0</v>
      </c>
      <c r="P413" s="373">
        <f t="shared" si="124"/>
        <v>0</v>
      </c>
    </row>
    <row r="414" spans="1:16" s="195" customFormat="1" ht="22.5" x14ac:dyDescent="0.25">
      <c r="A414" s="312" t="s">
        <v>789</v>
      </c>
      <c r="B414" s="313" t="s">
        <v>1084</v>
      </c>
      <c r="C414" s="314" t="s">
        <v>1881</v>
      </c>
      <c r="D414" s="314" t="s">
        <v>200</v>
      </c>
      <c r="E414" s="315" t="s">
        <v>201</v>
      </c>
      <c r="F414" s="316" t="s">
        <v>125</v>
      </c>
      <c r="G414" s="318">
        <v>1.762</v>
      </c>
      <c r="H414" s="61">
        <f t="shared" ref="H414:H420" si="125">ROUND(I414/G414,2)</f>
        <v>39989.300000000003</v>
      </c>
      <c r="I414" s="450">
        <v>70461.14</v>
      </c>
      <c r="J414" s="439">
        <f t="shared" ref="J414:J420" si="126">ROUND(H414*O$13*P$13*O$10,2)</f>
        <v>44598.19</v>
      </c>
      <c r="K414" s="390">
        <f t="shared" ref="K414:K420" si="127">ROUND(J414*G414,2)</f>
        <v>78582.009999999995</v>
      </c>
      <c r="L414" s="60"/>
      <c r="M414" s="303">
        <f t="shared" si="121"/>
        <v>78582.006223756805</v>
      </c>
      <c r="N414" s="303">
        <f t="shared" si="122"/>
        <v>-3.7762431893497705E-3</v>
      </c>
      <c r="O414" s="372">
        <f t="shared" si="123"/>
        <v>78582.010780000011</v>
      </c>
      <c r="P414" s="373">
        <f t="shared" si="124"/>
        <v>7.800000166753307E-4</v>
      </c>
    </row>
    <row r="415" spans="1:16" s="195" customFormat="1" ht="22.5" x14ac:dyDescent="0.25">
      <c r="A415" s="312" t="s">
        <v>790</v>
      </c>
      <c r="B415" s="313" t="s">
        <v>1084</v>
      </c>
      <c r="C415" s="314" t="s">
        <v>1882</v>
      </c>
      <c r="D415" s="314" t="s">
        <v>1814</v>
      </c>
      <c r="E415" s="315" t="s">
        <v>579</v>
      </c>
      <c r="F415" s="316" t="s">
        <v>111</v>
      </c>
      <c r="G415" s="317">
        <v>3.5944799999999999</v>
      </c>
      <c r="H415" s="61">
        <f t="shared" si="125"/>
        <v>7147.56</v>
      </c>
      <c r="I415" s="450">
        <v>25691.759999999998</v>
      </c>
      <c r="J415" s="439">
        <f t="shared" si="126"/>
        <v>7971.34</v>
      </c>
      <c r="K415" s="390">
        <f t="shared" si="127"/>
        <v>28652.82</v>
      </c>
      <c r="L415" s="60"/>
      <c r="M415" s="303">
        <f t="shared" si="121"/>
        <v>28652.815498291198</v>
      </c>
      <c r="N415" s="303">
        <f t="shared" si="122"/>
        <v>-4.5017088013992179E-3</v>
      </c>
      <c r="O415" s="372">
        <f t="shared" si="123"/>
        <v>28652.822203200001</v>
      </c>
      <c r="P415" s="373">
        <f t="shared" si="124"/>
        <v>2.2032000015315134E-3</v>
      </c>
    </row>
    <row r="416" spans="1:16" s="195" customFormat="1" ht="22.5" x14ac:dyDescent="0.25">
      <c r="A416" s="312" t="s">
        <v>791</v>
      </c>
      <c r="B416" s="313" t="s">
        <v>1084</v>
      </c>
      <c r="C416" s="314" t="s">
        <v>1883</v>
      </c>
      <c r="D416" s="314" t="s">
        <v>210</v>
      </c>
      <c r="E416" s="315" t="s">
        <v>1884</v>
      </c>
      <c r="F416" s="316" t="s">
        <v>125</v>
      </c>
      <c r="G416" s="318">
        <v>1.762</v>
      </c>
      <c r="H416" s="61">
        <f t="shared" si="125"/>
        <v>9677.25</v>
      </c>
      <c r="I416" s="450">
        <v>17051.32</v>
      </c>
      <c r="J416" s="439">
        <f t="shared" si="126"/>
        <v>10792.58</v>
      </c>
      <c r="K416" s="390">
        <f t="shared" si="127"/>
        <v>19016.53</v>
      </c>
      <c r="L416" s="60"/>
      <c r="M416" s="303">
        <f t="shared" si="121"/>
        <v>19016.537830118399</v>
      </c>
      <c r="N416" s="303">
        <f t="shared" si="122"/>
        <v>7.8301184003066737E-3</v>
      </c>
      <c r="O416" s="372">
        <f t="shared" si="123"/>
        <v>19016.525959999999</v>
      </c>
      <c r="P416" s="373">
        <f t="shared" si="124"/>
        <v>-4.0399999998044223E-3</v>
      </c>
    </row>
    <row r="417" spans="1:16" s="195" customFormat="1" ht="22.5" x14ac:dyDescent="0.25">
      <c r="A417" s="312" t="s">
        <v>792</v>
      </c>
      <c r="B417" s="313" t="s">
        <v>1084</v>
      </c>
      <c r="C417" s="314" t="s">
        <v>1885</v>
      </c>
      <c r="D417" s="314" t="s">
        <v>1814</v>
      </c>
      <c r="E417" s="315" t="s">
        <v>579</v>
      </c>
      <c r="F417" s="316" t="s">
        <v>111</v>
      </c>
      <c r="G417" s="317">
        <v>10.783440000000001</v>
      </c>
      <c r="H417" s="61">
        <f t="shared" si="125"/>
        <v>7147.56</v>
      </c>
      <c r="I417" s="450">
        <v>77075.28</v>
      </c>
      <c r="J417" s="439">
        <f t="shared" si="126"/>
        <v>7971.34</v>
      </c>
      <c r="K417" s="390">
        <f t="shared" si="127"/>
        <v>85958.47</v>
      </c>
      <c r="L417" s="60"/>
      <c r="M417" s="303">
        <f t="shared" si="121"/>
        <v>85958.446494873613</v>
      </c>
      <c r="N417" s="303">
        <f t="shared" si="122"/>
        <v>-2.3505126388045028E-2</v>
      </c>
      <c r="O417" s="372">
        <f t="shared" si="123"/>
        <v>85958.4666096</v>
      </c>
      <c r="P417" s="373">
        <f t="shared" si="124"/>
        <v>-3.3904000010807067E-3</v>
      </c>
    </row>
    <row r="418" spans="1:16" s="195" customFormat="1" ht="22.5" x14ac:dyDescent="0.25">
      <c r="A418" s="312" t="s">
        <v>793</v>
      </c>
      <c r="B418" s="313" t="s">
        <v>1084</v>
      </c>
      <c r="C418" s="314" t="s">
        <v>1886</v>
      </c>
      <c r="D418" s="314" t="s">
        <v>558</v>
      </c>
      <c r="E418" s="315" t="s">
        <v>559</v>
      </c>
      <c r="F418" s="316" t="s">
        <v>122</v>
      </c>
      <c r="G418" s="326">
        <v>0.54069999999999996</v>
      </c>
      <c r="H418" s="61">
        <f t="shared" si="125"/>
        <v>15774.96</v>
      </c>
      <c r="I418" s="450">
        <v>8529.52</v>
      </c>
      <c r="J418" s="439">
        <f t="shared" si="126"/>
        <v>17593.07</v>
      </c>
      <c r="K418" s="390">
        <f t="shared" si="127"/>
        <v>9512.57</v>
      </c>
      <c r="L418" s="60"/>
      <c r="M418" s="303">
        <f t="shared" si="121"/>
        <v>9512.5737921024011</v>
      </c>
      <c r="N418" s="303">
        <f t="shared" si="122"/>
        <v>3.7921024013485294E-3</v>
      </c>
      <c r="O418" s="372">
        <f t="shared" si="123"/>
        <v>9512.5729489999994</v>
      </c>
      <c r="P418" s="373">
        <f t="shared" si="124"/>
        <v>2.9489999997167615E-3</v>
      </c>
    </row>
    <row r="419" spans="1:16" s="195" customFormat="1" ht="22.5" x14ac:dyDescent="0.25">
      <c r="A419" s="312" t="s">
        <v>796</v>
      </c>
      <c r="B419" s="313" t="s">
        <v>1084</v>
      </c>
      <c r="C419" s="314" t="s">
        <v>1887</v>
      </c>
      <c r="D419" s="314" t="s">
        <v>1095</v>
      </c>
      <c r="E419" s="315" t="s">
        <v>132</v>
      </c>
      <c r="F419" s="316" t="s">
        <v>122</v>
      </c>
      <c r="G419" s="326">
        <v>0.54069999999999996</v>
      </c>
      <c r="H419" s="61">
        <f t="shared" si="125"/>
        <v>74854.259999999995</v>
      </c>
      <c r="I419" s="450">
        <v>40473.699999999997</v>
      </c>
      <c r="J419" s="439">
        <f t="shared" si="126"/>
        <v>83481.45</v>
      </c>
      <c r="K419" s="390">
        <f t="shared" si="127"/>
        <v>45138.42</v>
      </c>
      <c r="L419" s="60"/>
      <c r="M419" s="303">
        <f t="shared" si="121"/>
        <v>45138.420202943998</v>
      </c>
      <c r="N419" s="303">
        <f t="shared" si="122"/>
        <v>2.0294400019338354E-4</v>
      </c>
      <c r="O419" s="372">
        <f t="shared" si="123"/>
        <v>45138.420014999996</v>
      </c>
      <c r="P419" s="373">
        <f t="shared" si="124"/>
        <v>1.4999997802078724E-5</v>
      </c>
    </row>
    <row r="420" spans="1:16" s="195" customFormat="1" ht="33.75" x14ac:dyDescent="0.25">
      <c r="A420" s="312" t="s">
        <v>797</v>
      </c>
      <c r="B420" s="313" t="s">
        <v>1084</v>
      </c>
      <c r="C420" s="314" t="s">
        <v>1888</v>
      </c>
      <c r="D420" s="314" t="s">
        <v>1842</v>
      </c>
      <c r="E420" s="315" t="s">
        <v>1843</v>
      </c>
      <c r="F420" s="316" t="s">
        <v>125</v>
      </c>
      <c r="G420" s="318">
        <v>1.762</v>
      </c>
      <c r="H420" s="61">
        <f t="shared" si="125"/>
        <v>215387.83</v>
      </c>
      <c r="I420" s="450">
        <v>379513.36</v>
      </c>
      <c r="J420" s="439">
        <f t="shared" si="126"/>
        <v>240211.95</v>
      </c>
      <c r="K420" s="390">
        <f t="shared" si="127"/>
        <v>423253.46</v>
      </c>
      <c r="L420" s="60"/>
      <c r="M420" s="303">
        <f t="shared" si="121"/>
        <v>423253.45882168319</v>
      </c>
      <c r="N420" s="303">
        <f t="shared" si="122"/>
        <v>-1.1783168301917613E-3</v>
      </c>
      <c r="O420" s="372">
        <f t="shared" si="123"/>
        <v>423253.4559</v>
      </c>
      <c r="P420" s="373">
        <f t="shared" si="124"/>
        <v>-4.1000000201165676E-3</v>
      </c>
    </row>
    <row r="421" spans="1:16" s="195" customFormat="1" ht="15" customHeight="1" x14ac:dyDescent="0.25">
      <c r="A421" s="323"/>
      <c r="B421" s="512" t="s">
        <v>1889</v>
      </c>
      <c r="C421" s="513"/>
      <c r="D421" s="513"/>
      <c r="E421" s="514"/>
      <c r="F421" s="324"/>
      <c r="G421" s="324"/>
      <c r="H421" s="324"/>
      <c r="I421" s="324"/>
      <c r="J421" s="449"/>
      <c r="K421" s="392"/>
      <c r="L421" s="311"/>
      <c r="M421" s="303">
        <f t="shared" si="121"/>
        <v>0</v>
      </c>
      <c r="N421" s="303">
        <f t="shared" si="122"/>
        <v>0</v>
      </c>
      <c r="O421" s="372">
        <f t="shared" si="123"/>
        <v>0</v>
      </c>
      <c r="P421" s="373">
        <f t="shared" si="124"/>
        <v>0</v>
      </c>
    </row>
    <row r="422" spans="1:16" s="195" customFormat="1" ht="33.75" x14ac:dyDescent="0.25">
      <c r="A422" s="312" t="s">
        <v>798</v>
      </c>
      <c r="B422" s="313" t="s">
        <v>1084</v>
      </c>
      <c r="C422" s="314" t="s">
        <v>1890</v>
      </c>
      <c r="D422" s="314" t="s">
        <v>1842</v>
      </c>
      <c r="E422" s="315" t="s">
        <v>1843</v>
      </c>
      <c r="F422" s="316" t="s">
        <v>125</v>
      </c>
      <c r="G422" s="318">
        <v>2.4089999999999998</v>
      </c>
      <c r="H422" s="61">
        <f t="shared" ref="H422" si="128">ROUND(I422/G422,2)</f>
        <v>215387.64</v>
      </c>
      <c r="I422" s="450">
        <v>518868.83</v>
      </c>
      <c r="J422" s="439">
        <f>ROUND(H422*O$13*P$13*O$10,2)</f>
        <v>240211.74</v>
      </c>
      <c r="K422" s="390">
        <f>ROUND(J422*G422,2)</f>
        <v>578670.07999999996</v>
      </c>
      <c r="L422" s="60"/>
      <c r="M422" s="303">
        <f t="shared" si="121"/>
        <v>578670.08152824966</v>
      </c>
      <c r="N422" s="303">
        <f t="shared" si="122"/>
        <v>1.5282497042790055E-3</v>
      </c>
      <c r="O422" s="372">
        <f t="shared" si="123"/>
        <v>578670.08165999991</v>
      </c>
      <c r="P422" s="373">
        <f t="shared" si="124"/>
        <v>1.6599999507889152E-3</v>
      </c>
    </row>
    <row r="423" spans="1:16" s="195" customFormat="1" ht="15" customHeight="1" x14ac:dyDescent="0.25">
      <c r="A423" s="323"/>
      <c r="B423" s="512" t="s">
        <v>1891</v>
      </c>
      <c r="C423" s="513"/>
      <c r="D423" s="513"/>
      <c r="E423" s="514"/>
      <c r="F423" s="324"/>
      <c r="G423" s="324"/>
      <c r="H423" s="324"/>
      <c r="I423" s="324"/>
      <c r="J423" s="449"/>
      <c r="K423" s="392"/>
      <c r="L423" s="311"/>
      <c r="M423" s="303">
        <f t="shared" si="121"/>
        <v>0</v>
      </c>
      <c r="N423" s="303">
        <f t="shared" si="122"/>
        <v>0</v>
      </c>
      <c r="O423" s="372">
        <f t="shared" si="123"/>
        <v>0</v>
      </c>
      <c r="P423" s="373">
        <f t="shared" si="124"/>
        <v>0</v>
      </c>
    </row>
    <row r="424" spans="1:16" s="195" customFormat="1" ht="22.5" x14ac:dyDescent="0.25">
      <c r="A424" s="312" t="s">
        <v>799</v>
      </c>
      <c r="B424" s="313" t="s">
        <v>1084</v>
      </c>
      <c r="C424" s="314" t="s">
        <v>1892</v>
      </c>
      <c r="D424" s="314" t="s">
        <v>578</v>
      </c>
      <c r="E424" s="315" t="s">
        <v>1829</v>
      </c>
      <c r="F424" s="316" t="s">
        <v>125</v>
      </c>
      <c r="G424" s="318">
        <v>1.617</v>
      </c>
      <c r="H424" s="61">
        <f t="shared" ref="H424:H437" si="129">ROUND(I424/G424,2)</f>
        <v>33194.269999999997</v>
      </c>
      <c r="I424" s="450">
        <v>53675.14</v>
      </c>
      <c r="J424" s="439">
        <f t="shared" ref="J424:J437" si="130">ROUND(H424*O$13*P$13*O$10,2)</f>
        <v>37020.01</v>
      </c>
      <c r="K424" s="390">
        <f t="shared" ref="K424:K437" si="131">ROUND(J424*G424,2)</f>
        <v>59861.36</v>
      </c>
      <c r="L424" s="60"/>
      <c r="M424" s="303">
        <f t="shared" si="121"/>
        <v>59861.367351436806</v>
      </c>
      <c r="N424" s="303">
        <f t="shared" si="122"/>
        <v>7.3514368050382473E-3</v>
      </c>
      <c r="O424" s="372">
        <f t="shared" si="123"/>
        <v>59861.356170000006</v>
      </c>
      <c r="P424" s="373">
        <f t="shared" si="124"/>
        <v>-3.8299999941955321E-3</v>
      </c>
    </row>
    <row r="425" spans="1:16" s="195" customFormat="1" ht="22.5" x14ac:dyDescent="0.25">
      <c r="A425" s="312" t="s">
        <v>800</v>
      </c>
      <c r="B425" s="313" t="s">
        <v>1084</v>
      </c>
      <c r="C425" s="314" t="s">
        <v>1893</v>
      </c>
      <c r="D425" s="314" t="s">
        <v>1831</v>
      </c>
      <c r="E425" s="315" t="s">
        <v>1832</v>
      </c>
      <c r="F425" s="316" t="s">
        <v>111</v>
      </c>
      <c r="G425" s="318">
        <v>6.6639999999999997</v>
      </c>
      <c r="H425" s="61">
        <f t="shared" si="129"/>
        <v>10356.69</v>
      </c>
      <c r="I425" s="450">
        <v>69016.990000000005</v>
      </c>
      <c r="J425" s="439">
        <f t="shared" si="130"/>
        <v>11550.33</v>
      </c>
      <c r="K425" s="390">
        <f t="shared" si="131"/>
        <v>76971.399999999994</v>
      </c>
      <c r="L425" s="60"/>
      <c r="M425" s="303">
        <f t="shared" si="121"/>
        <v>76971.413430508808</v>
      </c>
      <c r="N425" s="303">
        <f t="shared" si="122"/>
        <v>1.343050881405361E-2</v>
      </c>
      <c r="O425" s="372">
        <f t="shared" si="123"/>
        <v>76971.399120000002</v>
      </c>
      <c r="P425" s="373">
        <f t="shared" si="124"/>
        <v>-8.7999999232124537E-4</v>
      </c>
    </row>
    <row r="426" spans="1:16" s="195" customFormat="1" ht="22.5" x14ac:dyDescent="0.25">
      <c r="A426" s="312" t="s">
        <v>801</v>
      </c>
      <c r="B426" s="313" t="s">
        <v>1084</v>
      </c>
      <c r="C426" s="314" t="s">
        <v>1894</v>
      </c>
      <c r="D426" s="314" t="s">
        <v>205</v>
      </c>
      <c r="E426" s="315" t="s">
        <v>206</v>
      </c>
      <c r="F426" s="316" t="s">
        <v>125</v>
      </c>
      <c r="G426" s="318">
        <v>1.617</v>
      </c>
      <c r="H426" s="61">
        <f t="shared" si="129"/>
        <v>10887.44</v>
      </c>
      <c r="I426" s="450">
        <v>17604.990000000002</v>
      </c>
      <c r="J426" s="439">
        <f t="shared" si="130"/>
        <v>12142.25</v>
      </c>
      <c r="K426" s="390">
        <f t="shared" si="131"/>
        <v>19634.02</v>
      </c>
      <c r="L426" s="60"/>
      <c r="M426" s="303">
        <f t="shared" si="121"/>
        <v>19634.020025068803</v>
      </c>
      <c r="N426" s="303">
        <f t="shared" si="122"/>
        <v>2.5068802642636001E-5</v>
      </c>
      <c r="O426" s="372">
        <f t="shared" si="123"/>
        <v>19634.018250000001</v>
      </c>
      <c r="P426" s="373">
        <f t="shared" si="124"/>
        <v>-1.7499999994470272E-3</v>
      </c>
    </row>
    <row r="427" spans="1:16" s="195" customFormat="1" ht="22.5" x14ac:dyDescent="0.25">
      <c r="A427" s="312" t="s">
        <v>802</v>
      </c>
      <c r="B427" s="313" t="s">
        <v>1084</v>
      </c>
      <c r="C427" s="314" t="s">
        <v>1895</v>
      </c>
      <c r="D427" s="314" t="s">
        <v>200</v>
      </c>
      <c r="E427" s="315" t="s">
        <v>201</v>
      </c>
      <c r="F427" s="316" t="s">
        <v>125</v>
      </c>
      <c r="G427" s="318">
        <v>1.617</v>
      </c>
      <c r="H427" s="61">
        <f t="shared" si="129"/>
        <v>39989.25</v>
      </c>
      <c r="I427" s="450">
        <v>64662.61</v>
      </c>
      <c r="J427" s="439">
        <f t="shared" si="130"/>
        <v>44598.14</v>
      </c>
      <c r="K427" s="390">
        <f t="shared" si="131"/>
        <v>72115.19</v>
      </c>
      <c r="L427" s="60"/>
      <c r="M427" s="303">
        <f t="shared" si="121"/>
        <v>72115.177549843196</v>
      </c>
      <c r="N427" s="303">
        <f t="shared" si="122"/>
        <v>-1.2450156806153245E-2</v>
      </c>
      <c r="O427" s="372">
        <f t="shared" si="123"/>
        <v>72115.192379999993</v>
      </c>
      <c r="P427" s="373">
        <f t="shared" si="124"/>
        <v>2.3799999908078462E-3</v>
      </c>
    </row>
    <row r="428" spans="1:16" s="195" customFormat="1" ht="22.5" x14ac:dyDescent="0.25">
      <c r="A428" s="312" t="s">
        <v>803</v>
      </c>
      <c r="B428" s="313" t="s">
        <v>1084</v>
      </c>
      <c r="C428" s="314" t="s">
        <v>1896</v>
      </c>
      <c r="D428" s="314" t="s">
        <v>1814</v>
      </c>
      <c r="E428" s="315" t="s">
        <v>579</v>
      </c>
      <c r="F428" s="316" t="s">
        <v>111</v>
      </c>
      <c r="G428" s="318">
        <v>3.2989999999999999</v>
      </c>
      <c r="H428" s="61">
        <f t="shared" si="129"/>
        <v>7147.56</v>
      </c>
      <c r="I428" s="450">
        <v>23579.79</v>
      </c>
      <c r="J428" s="439">
        <f t="shared" si="130"/>
        <v>7971.34</v>
      </c>
      <c r="K428" s="390">
        <f t="shared" si="131"/>
        <v>26297.45</v>
      </c>
      <c r="L428" s="60"/>
      <c r="M428" s="303">
        <f t="shared" si="121"/>
        <v>26297.434366444802</v>
      </c>
      <c r="N428" s="303">
        <f t="shared" si="122"/>
        <v>-1.5633555198292015E-2</v>
      </c>
      <c r="O428" s="372">
        <f t="shared" si="123"/>
        <v>26297.450659999999</v>
      </c>
      <c r="P428" s="373">
        <f t="shared" si="124"/>
        <v>6.5999999787891284E-4</v>
      </c>
    </row>
    <row r="429" spans="1:16" s="195" customFormat="1" ht="22.5" x14ac:dyDescent="0.25">
      <c r="A429" s="312" t="s">
        <v>804</v>
      </c>
      <c r="B429" s="313" t="s">
        <v>1084</v>
      </c>
      <c r="C429" s="314" t="s">
        <v>1897</v>
      </c>
      <c r="D429" s="314" t="s">
        <v>210</v>
      </c>
      <c r="E429" s="315" t="s">
        <v>1837</v>
      </c>
      <c r="F429" s="316" t="s">
        <v>125</v>
      </c>
      <c r="G429" s="318">
        <v>1.617</v>
      </c>
      <c r="H429" s="61">
        <f t="shared" si="129"/>
        <v>3225.88</v>
      </c>
      <c r="I429" s="450">
        <v>5216.25</v>
      </c>
      <c r="J429" s="439">
        <f t="shared" si="130"/>
        <v>3597.67</v>
      </c>
      <c r="K429" s="390">
        <f t="shared" si="131"/>
        <v>5817.43</v>
      </c>
      <c r="L429" s="60"/>
      <c r="M429" s="303">
        <f t="shared" si="121"/>
        <v>5817.4390872000004</v>
      </c>
      <c r="N429" s="303">
        <f t="shared" si="122"/>
        <v>9.0872000000672415E-3</v>
      </c>
      <c r="O429" s="372">
        <f t="shared" si="123"/>
        <v>5817.4323899999999</v>
      </c>
      <c r="P429" s="373">
        <f t="shared" si="124"/>
        <v>2.389999999650172E-3</v>
      </c>
    </row>
    <row r="430" spans="1:16" s="195" customFormat="1" ht="22.5" x14ac:dyDescent="0.25">
      <c r="A430" s="312" t="s">
        <v>805</v>
      </c>
      <c r="B430" s="313" t="s">
        <v>1084</v>
      </c>
      <c r="C430" s="314" t="s">
        <v>1898</v>
      </c>
      <c r="D430" s="314" t="s">
        <v>1814</v>
      </c>
      <c r="E430" s="315" t="s">
        <v>579</v>
      </c>
      <c r="F430" s="316" t="s">
        <v>111</v>
      </c>
      <c r="G430" s="318">
        <v>3.2989999999999999</v>
      </c>
      <c r="H430" s="61">
        <f t="shared" si="129"/>
        <v>7147.56</v>
      </c>
      <c r="I430" s="450">
        <v>23579.79</v>
      </c>
      <c r="J430" s="439">
        <f t="shared" si="130"/>
        <v>7971.34</v>
      </c>
      <c r="K430" s="390">
        <f t="shared" si="131"/>
        <v>26297.45</v>
      </c>
      <c r="L430" s="60"/>
      <c r="M430" s="303">
        <f t="shared" si="121"/>
        <v>26297.434366444802</v>
      </c>
      <c r="N430" s="303">
        <f t="shared" si="122"/>
        <v>-1.5633555198292015E-2</v>
      </c>
      <c r="O430" s="372">
        <f t="shared" si="123"/>
        <v>26297.450659999999</v>
      </c>
      <c r="P430" s="373">
        <f t="shared" si="124"/>
        <v>6.5999999787891284E-4</v>
      </c>
    </row>
    <row r="431" spans="1:16" s="195" customFormat="1" ht="22.5" x14ac:dyDescent="0.25">
      <c r="A431" s="312" t="s">
        <v>806</v>
      </c>
      <c r="B431" s="313" t="s">
        <v>1084</v>
      </c>
      <c r="C431" s="314" t="s">
        <v>1899</v>
      </c>
      <c r="D431" s="314" t="s">
        <v>558</v>
      </c>
      <c r="E431" s="315" t="s">
        <v>559</v>
      </c>
      <c r="F431" s="316" t="s">
        <v>122</v>
      </c>
      <c r="G431" s="326">
        <v>0.57820000000000005</v>
      </c>
      <c r="H431" s="61">
        <f t="shared" si="129"/>
        <v>15774.39</v>
      </c>
      <c r="I431" s="450">
        <v>9120.75</v>
      </c>
      <c r="J431" s="439">
        <f t="shared" si="130"/>
        <v>17592.439999999999</v>
      </c>
      <c r="K431" s="390">
        <f t="shared" si="131"/>
        <v>10171.950000000001</v>
      </c>
      <c r="L431" s="60"/>
      <c r="M431" s="303">
        <f t="shared" si="121"/>
        <v>10171.944894240001</v>
      </c>
      <c r="N431" s="303">
        <f t="shared" si="122"/>
        <v>-5.1057599994237535E-3</v>
      </c>
      <c r="O431" s="372">
        <f t="shared" si="123"/>
        <v>10171.948807999999</v>
      </c>
      <c r="P431" s="373">
        <f t="shared" si="124"/>
        <v>-1.1920000015379628E-3</v>
      </c>
    </row>
    <row r="432" spans="1:16" s="195" customFormat="1" ht="22.5" x14ac:dyDescent="0.25">
      <c r="A432" s="312" t="s">
        <v>807</v>
      </c>
      <c r="B432" s="313" t="s">
        <v>1084</v>
      </c>
      <c r="C432" s="314" t="s">
        <v>1900</v>
      </c>
      <c r="D432" s="314" t="s">
        <v>1095</v>
      </c>
      <c r="E432" s="315" t="s">
        <v>132</v>
      </c>
      <c r="F432" s="316" t="s">
        <v>122</v>
      </c>
      <c r="G432" s="326">
        <v>0.57820000000000005</v>
      </c>
      <c r="H432" s="61">
        <f t="shared" si="129"/>
        <v>74854.13</v>
      </c>
      <c r="I432" s="450">
        <v>43280.66</v>
      </c>
      <c r="J432" s="439">
        <f t="shared" si="130"/>
        <v>83481.3</v>
      </c>
      <c r="K432" s="390">
        <f t="shared" si="131"/>
        <v>48268.89</v>
      </c>
      <c r="L432" s="60"/>
      <c r="M432" s="303">
        <f t="shared" si="121"/>
        <v>48268.89110065921</v>
      </c>
      <c r="N432" s="303">
        <f t="shared" si="122"/>
        <v>1.1006592103512958E-3</v>
      </c>
      <c r="O432" s="372">
        <f t="shared" si="123"/>
        <v>48268.887660000008</v>
      </c>
      <c r="P432" s="373">
        <f t="shared" si="124"/>
        <v>-2.3399999918183312E-3</v>
      </c>
    </row>
    <row r="433" spans="1:16" s="195" customFormat="1" ht="22.5" x14ac:dyDescent="0.25">
      <c r="A433" s="312" t="s">
        <v>808</v>
      </c>
      <c r="B433" s="313" t="s">
        <v>1084</v>
      </c>
      <c r="C433" s="314" t="s">
        <v>1901</v>
      </c>
      <c r="D433" s="314" t="s">
        <v>205</v>
      </c>
      <c r="E433" s="315" t="s">
        <v>206</v>
      </c>
      <c r="F433" s="316" t="s">
        <v>125</v>
      </c>
      <c r="G433" s="318">
        <v>1.617</v>
      </c>
      <c r="H433" s="61">
        <f t="shared" si="129"/>
        <v>10887.44</v>
      </c>
      <c r="I433" s="450">
        <v>17604.990000000002</v>
      </c>
      <c r="J433" s="439">
        <f t="shared" si="130"/>
        <v>12142.25</v>
      </c>
      <c r="K433" s="390">
        <f t="shared" si="131"/>
        <v>19634.02</v>
      </c>
      <c r="L433" s="60"/>
      <c r="M433" s="303">
        <f t="shared" si="121"/>
        <v>19634.020025068803</v>
      </c>
      <c r="N433" s="303">
        <f t="shared" si="122"/>
        <v>2.5068802642636001E-5</v>
      </c>
      <c r="O433" s="372">
        <f t="shared" si="123"/>
        <v>19634.018250000001</v>
      </c>
      <c r="P433" s="373">
        <f t="shared" si="124"/>
        <v>-1.7499999994470272E-3</v>
      </c>
    </row>
    <row r="434" spans="1:16" s="195" customFormat="1" ht="22.5" x14ac:dyDescent="0.25">
      <c r="A434" s="312" t="s">
        <v>809</v>
      </c>
      <c r="B434" s="313" t="s">
        <v>1084</v>
      </c>
      <c r="C434" s="314" t="s">
        <v>1902</v>
      </c>
      <c r="D434" s="314" t="s">
        <v>1741</v>
      </c>
      <c r="E434" s="315" t="s">
        <v>207</v>
      </c>
      <c r="F434" s="316" t="s">
        <v>147</v>
      </c>
      <c r="G434" s="326">
        <v>-197.92080000000001</v>
      </c>
      <c r="H434" s="61">
        <f t="shared" si="129"/>
        <v>59.51</v>
      </c>
      <c r="I434" s="450">
        <v>-11779.2</v>
      </c>
      <c r="J434" s="439">
        <f t="shared" si="130"/>
        <v>66.37</v>
      </c>
      <c r="K434" s="390">
        <f t="shared" si="131"/>
        <v>-13136</v>
      </c>
      <c r="L434" s="60"/>
      <c r="M434" s="303">
        <f t="shared" si="121"/>
        <v>-13136.789551104002</v>
      </c>
      <c r="N434" s="303">
        <f t="shared" si="122"/>
        <v>-0.78955110400238482</v>
      </c>
      <c r="O434" s="372">
        <f t="shared" si="123"/>
        <v>-13136.003496000001</v>
      </c>
      <c r="P434" s="373">
        <f t="shared" si="124"/>
        <v>-3.4960000011778902E-3</v>
      </c>
    </row>
    <row r="435" spans="1:16" s="195" customFormat="1" ht="22.5" x14ac:dyDescent="0.25">
      <c r="A435" s="312" t="s">
        <v>810</v>
      </c>
      <c r="B435" s="313" t="s">
        <v>1084</v>
      </c>
      <c r="C435" s="314" t="s">
        <v>1903</v>
      </c>
      <c r="D435" s="314" t="s">
        <v>1904</v>
      </c>
      <c r="E435" s="315" t="s">
        <v>1905</v>
      </c>
      <c r="F435" s="316" t="s">
        <v>147</v>
      </c>
      <c r="G435" s="326">
        <v>197.92080000000001</v>
      </c>
      <c r="H435" s="61">
        <f t="shared" si="129"/>
        <v>176.59</v>
      </c>
      <c r="I435" s="450">
        <v>34951.21</v>
      </c>
      <c r="J435" s="439">
        <f t="shared" si="130"/>
        <v>196.94</v>
      </c>
      <c r="K435" s="390">
        <f t="shared" si="131"/>
        <v>38978.519999999997</v>
      </c>
      <c r="L435" s="60"/>
      <c r="M435" s="303">
        <f t="shared" si="121"/>
        <v>38979.446000275202</v>
      </c>
      <c r="N435" s="303">
        <f t="shared" si="122"/>
        <v>0.92600027520529693</v>
      </c>
      <c r="O435" s="372">
        <f t="shared" si="123"/>
        <v>38978.522352</v>
      </c>
      <c r="P435" s="373">
        <f t="shared" si="124"/>
        <v>2.3520000031567179E-3</v>
      </c>
    </row>
    <row r="436" spans="1:16" s="195" customFormat="1" ht="22.5" x14ac:dyDescent="0.25">
      <c r="A436" s="312" t="s">
        <v>811</v>
      </c>
      <c r="B436" s="313" t="s">
        <v>1084</v>
      </c>
      <c r="C436" s="314" t="s">
        <v>1906</v>
      </c>
      <c r="D436" s="314" t="s">
        <v>690</v>
      </c>
      <c r="E436" s="315" t="s">
        <v>691</v>
      </c>
      <c r="F436" s="316" t="s">
        <v>125</v>
      </c>
      <c r="G436" s="318">
        <v>1.617</v>
      </c>
      <c r="H436" s="61">
        <f t="shared" si="129"/>
        <v>150885.13</v>
      </c>
      <c r="I436" s="450">
        <v>243981.25</v>
      </c>
      <c r="J436" s="439">
        <f t="shared" si="130"/>
        <v>168275.11</v>
      </c>
      <c r="K436" s="390">
        <f t="shared" si="131"/>
        <v>272100.84999999998</v>
      </c>
      <c r="L436" s="60"/>
      <c r="M436" s="303">
        <f t="shared" si="121"/>
        <v>272100.85028400004</v>
      </c>
      <c r="N436" s="303">
        <f t="shared" si="122"/>
        <v>2.8400006704032421E-4</v>
      </c>
      <c r="O436" s="372">
        <f t="shared" si="123"/>
        <v>272100.85287</v>
      </c>
      <c r="P436" s="373">
        <f t="shared" si="124"/>
        <v>2.8700000257231295E-3</v>
      </c>
    </row>
    <row r="437" spans="1:16" s="195" customFormat="1" ht="22.5" x14ac:dyDescent="0.25">
      <c r="A437" s="312" t="s">
        <v>812</v>
      </c>
      <c r="B437" s="313" t="s">
        <v>1084</v>
      </c>
      <c r="C437" s="314" t="s">
        <v>1907</v>
      </c>
      <c r="D437" s="314" t="s">
        <v>1908</v>
      </c>
      <c r="E437" s="315" t="s">
        <v>693</v>
      </c>
      <c r="F437" s="316" t="s">
        <v>147</v>
      </c>
      <c r="G437" s="329">
        <v>164.1</v>
      </c>
      <c r="H437" s="61">
        <f t="shared" si="129"/>
        <v>1179.18</v>
      </c>
      <c r="I437" s="450">
        <v>193502.81</v>
      </c>
      <c r="J437" s="439">
        <f t="shared" si="130"/>
        <v>1315.08</v>
      </c>
      <c r="K437" s="390">
        <f t="shared" si="131"/>
        <v>215804.63</v>
      </c>
      <c r="L437" s="60"/>
      <c r="M437" s="303">
        <f t="shared" si="121"/>
        <v>215804.61258126723</v>
      </c>
      <c r="N437" s="303">
        <f t="shared" si="122"/>
        <v>-1.7418732779333368E-2</v>
      </c>
      <c r="O437" s="372">
        <f t="shared" si="123"/>
        <v>215804.62799999997</v>
      </c>
      <c r="P437" s="373">
        <f t="shared" si="124"/>
        <v>-2.0000000367872417E-3</v>
      </c>
    </row>
    <row r="438" spans="1:16" s="195" customFormat="1" ht="15" customHeight="1" x14ac:dyDescent="0.25">
      <c r="A438" s="323"/>
      <c r="B438" s="512" t="s">
        <v>1909</v>
      </c>
      <c r="C438" s="513"/>
      <c r="D438" s="513"/>
      <c r="E438" s="514"/>
      <c r="F438" s="324"/>
      <c r="G438" s="324"/>
      <c r="H438" s="324"/>
      <c r="I438" s="324"/>
      <c r="J438" s="449"/>
      <c r="K438" s="392"/>
      <c r="L438" s="311"/>
      <c r="M438" s="303">
        <f t="shared" si="121"/>
        <v>0</v>
      </c>
      <c r="N438" s="303">
        <f t="shared" si="122"/>
        <v>0</v>
      </c>
      <c r="O438" s="372">
        <f t="shared" si="123"/>
        <v>0</v>
      </c>
      <c r="P438" s="373">
        <f t="shared" si="124"/>
        <v>0</v>
      </c>
    </row>
    <row r="439" spans="1:16" s="195" customFormat="1" ht="22.5" x14ac:dyDescent="0.25">
      <c r="A439" s="312" t="s">
        <v>813</v>
      </c>
      <c r="B439" s="313" t="s">
        <v>1084</v>
      </c>
      <c r="C439" s="314" t="s">
        <v>1910</v>
      </c>
      <c r="D439" s="314" t="s">
        <v>578</v>
      </c>
      <c r="E439" s="315" t="s">
        <v>1829</v>
      </c>
      <c r="F439" s="316" t="s">
        <v>125</v>
      </c>
      <c r="G439" s="325">
        <v>0.62</v>
      </c>
      <c r="H439" s="61">
        <f t="shared" ref="H439:H458" si="132">ROUND(I439/G439,2)</f>
        <v>33194.69</v>
      </c>
      <c r="I439" s="450">
        <v>20580.71</v>
      </c>
      <c r="J439" s="439">
        <f t="shared" ref="J439:J458" si="133">ROUND(H439*O$13*P$13*O$10,2)</f>
        <v>37020.480000000003</v>
      </c>
      <c r="K439" s="390">
        <f t="shared" ref="K439:K458" si="134">ROUND(J439*G439,2)</f>
        <v>22952.7</v>
      </c>
      <c r="L439" s="60"/>
      <c r="M439" s="303">
        <f t="shared" si="121"/>
        <v>22952.701039315201</v>
      </c>
      <c r="N439" s="303">
        <f t="shared" si="122"/>
        <v>1.0393152006145101E-3</v>
      </c>
      <c r="O439" s="372">
        <f t="shared" si="123"/>
        <v>22952.697600000003</v>
      </c>
      <c r="P439" s="373">
        <f t="shared" si="124"/>
        <v>-2.3999999975785613E-3</v>
      </c>
    </row>
    <row r="440" spans="1:16" s="195" customFormat="1" ht="22.5" x14ac:dyDescent="0.25">
      <c r="A440" s="312" t="s">
        <v>814</v>
      </c>
      <c r="B440" s="313" t="s">
        <v>1084</v>
      </c>
      <c r="C440" s="314" t="s">
        <v>1911</v>
      </c>
      <c r="D440" s="314" t="s">
        <v>1831</v>
      </c>
      <c r="E440" s="315" t="s">
        <v>1832</v>
      </c>
      <c r="F440" s="316" t="s">
        <v>111</v>
      </c>
      <c r="G440" s="326">
        <v>2.5543999999999998</v>
      </c>
      <c r="H440" s="61">
        <f t="shared" si="132"/>
        <v>10356.709999999999</v>
      </c>
      <c r="I440" s="450">
        <v>26455.18</v>
      </c>
      <c r="J440" s="439">
        <f t="shared" si="133"/>
        <v>11550.35</v>
      </c>
      <c r="K440" s="390">
        <f t="shared" si="134"/>
        <v>29504.21</v>
      </c>
      <c r="L440" s="60"/>
      <c r="M440" s="303">
        <f t="shared" si="121"/>
        <v>29504.222035161602</v>
      </c>
      <c r="N440" s="303">
        <f t="shared" si="122"/>
        <v>1.2035161602398148E-2</v>
      </c>
      <c r="O440" s="372">
        <f t="shared" si="123"/>
        <v>29504.214039999999</v>
      </c>
      <c r="P440" s="373">
        <f t="shared" si="124"/>
        <v>4.0399999998044223E-3</v>
      </c>
    </row>
    <row r="441" spans="1:16" s="195" customFormat="1" ht="22.5" x14ac:dyDescent="0.25">
      <c r="A441" s="312" t="s">
        <v>816</v>
      </c>
      <c r="B441" s="313" t="s">
        <v>1084</v>
      </c>
      <c r="C441" s="314" t="s">
        <v>1912</v>
      </c>
      <c r="D441" s="314" t="s">
        <v>205</v>
      </c>
      <c r="E441" s="315" t="s">
        <v>206</v>
      </c>
      <c r="F441" s="316" t="s">
        <v>125</v>
      </c>
      <c r="G441" s="325">
        <v>0.62</v>
      </c>
      <c r="H441" s="61">
        <f t="shared" si="132"/>
        <v>10887.89</v>
      </c>
      <c r="I441" s="450">
        <v>6750.49</v>
      </c>
      <c r="J441" s="439">
        <f t="shared" si="133"/>
        <v>12142.75</v>
      </c>
      <c r="K441" s="390">
        <f t="shared" si="134"/>
        <v>7528.51</v>
      </c>
      <c r="L441" s="60"/>
      <c r="M441" s="303">
        <f t="shared" si="121"/>
        <v>7528.5050340288008</v>
      </c>
      <c r="N441" s="303">
        <f t="shared" si="122"/>
        <v>-4.9659711994536337E-3</v>
      </c>
      <c r="O441" s="372">
        <f t="shared" si="123"/>
        <v>7528.5050000000001</v>
      </c>
      <c r="P441" s="373">
        <f t="shared" si="124"/>
        <v>-5.0000000001091394E-3</v>
      </c>
    </row>
    <row r="442" spans="1:16" s="195" customFormat="1" ht="22.5" x14ac:dyDescent="0.25">
      <c r="A442" s="312" t="s">
        <v>817</v>
      </c>
      <c r="B442" s="313" t="s">
        <v>1084</v>
      </c>
      <c r="C442" s="314" t="s">
        <v>1913</v>
      </c>
      <c r="D442" s="314" t="s">
        <v>200</v>
      </c>
      <c r="E442" s="315" t="s">
        <v>201</v>
      </c>
      <c r="F442" s="316" t="s">
        <v>125</v>
      </c>
      <c r="G442" s="325">
        <v>0.62</v>
      </c>
      <c r="H442" s="61">
        <f t="shared" si="132"/>
        <v>39988.370000000003</v>
      </c>
      <c r="I442" s="450">
        <v>24792.79</v>
      </c>
      <c r="J442" s="439">
        <f t="shared" si="133"/>
        <v>44597.15</v>
      </c>
      <c r="K442" s="390">
        <f t="shared" si="134"/>
        <v>27650.23</v>
      </c>
      <c r="L442" s="60"/>
      <c r="M442" s="303">
        <f t="shared" si="121"/>
        <v>27650.236401004804</v>
      </c>
      <c r="N442" s="303">
        <f t="shared" si="122"/>
        <v>6.4010048045020085E-3</v>
      </c>
      <c r="O442" s="372">
        <f t="shared" si="123"/>
        <v>27650.233</v>
      </c>
      <c r="P442" s="373">
        <f t="shared" si="124"/>
        <v>3.0000000006111804E-3</v>
      </c>
    </row>
    <row r="443" spans="1:16" s="195" customFormat="1" ht="22.5" x14ac:dyDescent="0.25">
      <c r="A443" s="312" t="s">
        <v>818</v>
      </c>
      <c r="B443" s="313" t="s">
        <v>1084</v>
      </c>
      <c r="C443" s="314" t="s">
        <v>1914</v>
      </c>
      <c r="D443" s="314" t="s">
        <v>1814</v>
      </c>
      <c r="E443" s="315" t="s">
        <v>579</v>
      </c>
      <c r="F443" s="316" t="s">
        <v>111</v>
      </c>
      <c r="G443" s="318">
        <v>1.2649999999999999</v>
      </c>
      <c r="H443" s="61">
        <f t="shared" si="132"/>
        <v>7147.57</v>
      </c>
      <c r="I443" s="450">
        <v>9041.68</v>
      </c>
      <c r="J443" s="439">
        <f t="shared" si="133"/>
        <v>7971.35</v>
      </c>
      <c r="K443" s="390">
        <f t="shared" si="134"/>
        <v>10083.76</v>
      </c>
      <c r="L443" s="60"/>
      <c r="M443" s="303">
        <f t="shared" si="121"/>
        <v>10083.761830041602</v>
      </c>
      <c r="N443" s="303">
        <f t="shared" si="122"/>
        <v>1.8300416013516951E-3</v>
      </c>
      <c r="O443" s="372">
        <f t="shared" si="123"/>
        <v>10083.757749999999</v>
      </c>
      <c r="P443" s="373">
        <f t="shared" si="124"/>
        <v>-2.25000000136788E-3</v>
      </c>
    </row>
    <row r="444" spans="1:16" s="195" customFormat="1" ht="22.5" x14ac:dyDescent="0.25">
      <c r="A444" s="312" t="s">
        <v>821</v>
      </c>
      <c r="B444" s="313" t="s">
        <v>1084</v>
      </c>
      <c r="C444" s="314" t="s">
        <v>1915</v>
      </c>
      <c r="D444" s="314" t="s">
        <v>210</v>
      </c>
      <c r="E444" s="315" t="s">
        <v>1837</v>
      </c>
      <c r="F444" s="316" t="s">
        <v>125</v>
      </c>
      <c r="G444" s="325">
        <v>0.62</v>
      </c>
      <c r="H444" s="61">
        <f t="shared" si="132"/>
        <v>3225.53</v>
      </c>
      <c r="I444" s="450">
        <v>1999.83</v>
      </c>
      <c r="J444" s="439">
        <f t="shared" si="133"/>
        <v>3597.28</v>
      </c>
      <c r="K444" s="390">
        <f t="shared" si="134"/>
        <v>2230.31</v>
      </c>
      <c r="L444" s="60"/>
      <c r="M444" s="303">
        <f t="shared" si="121"/>
        <v>2230.3166469696002</v>
      </c>
      <c r="N444" s="303">
        <f t="shared" si="122"/>
        <v>6.6469696002968703E-3</v>
      </c>
      <c r="O444" s="372">
        <f t="shared" si="123"/>
        <v>2230.3136</v>
      </c>
      <c r="P444" s="373">
        <f t="shared" si="124"/>
        <v>3.6000000000058208E-3</v>
      </c>
    </row>
    <row r="445" spans="1:16" s="195" customFormat="1" ht="22.5" x14ac:dyDescent="0.25">
      <c r="A445" s="312" t="s">
        <v>822</v>
      </c>
      <c r="B445" s="313" t="s">
        <v>1084</v>
      </c>
      <c r="C445" s="314" t="s">
        <v>1916</v>
      </c>
      <c r="D445" s="314" t="s">
        <v>1814</v>
      </c>
      <c r="E445" s="315" t="s">
        <v>579</v>
      </c>
      <c r="F445" s="316" t="s">
        <v>111</v>
      </c>
      <c r="G445" s="318">
        <v>1.2649999999999999</v>
      </c>
      <c r="H445" s="61">
        <f t="shared" si="132"/>
        <v>7147.57</v>
      </c>
      <c r="I445" s="450">
        <v>9041.68</v>
      </c>
      <c r="J445" s="439">
        <f t="shared" si="133"/>
        <v>7971.35</v>
      </c>
      <c r="K445" s="390">
        <f t="shared" si="134"/>
        <v>10083.76</v>
      </c>
      <c r="L445" s="60"/>
      <c r="M445" s="303">
        <f t="shared" si="121"/>
        <v>10083.761830041602</v>
      </c>
      <c r="N445" s="303">
        <f t="shared" si="122"/>
        <v>1.8300416013516951E-3</v>
      </c>
      <c r="O445" s="372">
        <f t="shared" si="123"/>
        <v>10083.757749999999</v>
      </c>
      <c r="P445" s="373">
        <f t="shared" si="124"/>
        <v>-2.25000000136788E-3</v>
      </c>
    </row>
    <row r="446" spans="1:16" s="195" customFormat="1" ht="22.5" x14ac:dyDescent="0.25">
      <c r="A446" s="312" t="s">
        <v>1917</v>
      </c>
      <c r="B446" s="313" t="s">
        <v>1084</v>
      </c>
      <c r="C446" s="314" t="s">
        <v>1918</v>
      </c>
      <c r="D446" s="314" t="s">
        <v>558</v>
      </c>
      <c r="E446" s="315" t="s">
        <v>559</v>
      </c>
      <c r="F446" s="316" t="s">
        <v>122</v>
      </c>
      <c r="G446" s="326">
        <v>0.22170000000000001</v>
      </c>
      <c r="H446" s="61">
        <f t="shared" si="132"/>
        <v>15775.51</v>
      </c>
      <c r="I446" s="450">
        <v>3497.43</v>
      </c>
      <c r="J446" s="439">
        <f t="shared" si="133"/>
        <v>17593.689999999999</v>
      </c>
      <c r="K446" s="390">
        <f t="shared" si="134"/>
        <v>3900.52</v>
      </c>
      <c r="L446" s="60"/>
      <c r="M446" s="303">
        <f t="shared" si="121"/>
        <v>3900.5197194816001</v>
      </c>
      <c r="N446" s="303">
        <f t="shared" si="122"/>
        <v>-2.8051839990439476E-4</v>
      </c>
      <c r="O446" s="372">
        <f t="shared" si="123"/>
        <v>3900.5210729999999</v>
      </c>
      <c r="P446" s="373">
        <f t="shared" si="124"/>
        <v>1.0729999999057327E-3</v>
      </c>
    </row>
    <row r="447" spans="1:16" s="195" customFormat="1" ht="22.5" x14ac:dyDescent="0.25">
      <c r="A447" s="312" t="s">
        <v>1919</v>
      </c>
      <c r="B447" s="313" t="s">
        <v>1084</v>
      </c>
      <c r="C447" s="314" t="s">
        <v>1920</v>
      </c>
      <c r="D447" s="314" t="s">
        <v>1095</v>
      </c>
      <c r="E447" s="315" t="s">
        <v>132</v>
      </c>
      <c r="F447" s="316" t="s">
        <v>122</v>
      </c>
      <c r="G447" s="326">
        <v>0.22170000000000001</v>
      </c>
      <c r="H447" s="61">
        <f t="shared" si="132"/>
        <v>74854.080000000002</v>
      </c>
      <c r="I447" s="450">
        <v>16595.150000000001</v>
      </c>
      <c r="J447" s="439">
        <f t="shared" si="133"/>
        <v>83481.25</v>
      </c>
      <c r="K447" s="390">
        <f t="shared" si="134"/>
        <v>18507.79</v>
      </c>
      <c r="L447" s="60"/>
      <c r="M447" s="303">
        <f t="shared" si="121"/>
        <v>18507.792814368004</v>
      </c>
      <c r="N447" s="303">
        <f t="shared" si="122"/>
        <v>2.8143680028733797E-3</v>
      </c>
      <c r="O447" s="372">
        <f t="shared" si="123"/>
        <v>18507.793125</v>
      </c>
      <c r="P447" s="373">
        <f t="shared" si="124"/>
        <v>3.1249999992724042E-3</v>
      </c>
    </row>
    <row r="448" spans="1:16" s="195" customFormat="1" ht="22.5" x14ac:dyDescent="0.25">
      <c r="A448" s="312" t="s">
        <v>1921</v>
      </c>
      <c r="B448" s="313" t="s">
        <v>1084</v>
      </c>
      <c r="C448" s="314" t="s">
        <v>1922</v>
      </c>
      <c r="D448" s="314" t="s">
        <v>1923</v>
      </c>
      <c r="E448" s="315" t="s">
        <v>1924</v>
      </c>
      <c r="F448" s="316" t="s">
        <v>122</v>
      </c>
      <c r="G448" s="326">
        <v>1.4641999999999999</v>
      </c>
      <c r="H448" s="61">
        <f t="shared" si="132"/>
        <v>54755.21</v>
      </c>
      <c r="I448" s="450">
        <v>80172.58</v>
      </c>
      <c r="J448" s="439">
        <f t="shared" si="133"/>
        <v>61065.919999999998</v>
      </c>
      <c r="K448" s="390">
        <f t="shared" si="134"/>
        <v>89412.72</v>
      </c>
      <c r="L448" s="60"/>
      <c r="M448" s="303">
        <f t="shared" si="121"/>
        <v>89412.719983449613</v>
      </c>
      <c r="N448" s="303">
        <f t="shared" si="122"/>
        <v>-1.6550387954339385E-5</v>
      </c>
      <c r="O448" s="372">
        <f t="shared" si="123"/>
        <v>89412.720063999994</v>
      </c>
      <c r="P448" s="373">
        <f t="shared" si="124"/>
        <v>6.3999992562457919E-5</v>
      </c>
    </row>
    <row r="449" spans="1:16" s="195" customFormat="1" ht="22.5" x14ac:dyDescent="0.25">
      <c r="A449" s="312" t="s">
        <v>1925</v>
      </c>
      <c r="B449" s="313" t="s">
        <v>1084</v>
      </c>
      <c r="C449" s="314" t="s">
        <v>1926</v>
      </c>
      <c r="D449" s="314" t="s">
        <v>1373</v>
      </c>
      <c r="E449" s="315" t="s">
        <v>1374</v>
      </c>
      <c r="F449" s="316" t="s">
        <v>122</v>
      </c>
      <c r="G449" s="318">
        <v>1.464</v>
      </c>
      <c r="H449" s="61">
        <f t="shared" si="132"/>
        <v>99729.37</v>
      </c>
      <c r="I449" s="450">
        <v>146003.79999999999</v>
      </c>
      <c r="J449" s="439">
        <f t="shared" si="133"/>
        <v>111223.49</v>
      </c>
      <c r="K449" s="390">
        <f t="shared" si="134"/>
        <v>162831.19</v>
      </c>
      <c r="L449" s="60"/>
      <c r="M449" s="303">
        <f t="shared" si="121"/>
        <v>162831.193481856</v>
      </c>
      <c r="N449" s="303">
        <f t="shared" si="122"/>
        <v>3.4818559943232685E-3</v>
      </c>
      <c r="O449" s="372">
        <f t="shared" si="123"/>
        <v>162831.18936000002</v>
      </c>
      <c r="P449" s="373">
        <f t="shared" si="124"/>
        <v>-6.399999838322401E-4</v>
      </c>
    </row>
    <row r="450" spans="1:16" s="195" customFormat="1" ht="22.5" x14ac:dyDescent="0.25">
      <c r="A450" s="312" t="s">
        <v>1927</v>
      </c>
      <c r="B450" s="313" t="s">
        <v>1084</v>
      </c>
      <c r="C450" s="314" t="s">
        <v>1928</v>
      </c>
      <c r="D450" s="314" t="s">
        <v>1929</v>
      </c>
      <c r="E450" s="315" t="s">
        <v>1930</v>
      </c>
      <c r="F450" s="316" t="s">
        <v>125</v>
      </c>
      <c r="G450" s="325">
        <v>0.62</v>
      </c>
      <c r="H450" s="61">
        <f t="shared" si="132"/>
        <v>74114.44</v>
      </c>
      <c r="I450" s="450">
        <v>45950.95</v>
      </c>
      <c r="J450" s="439">
        <f t="shared" si="133"/>
        <v>82656.36</v>
      </c>
      <c r="K450" s="390">
        <f t="shared" si="134"/>
        <v>51246.94</v>
      </c>
      <c r="L450" s="60"/>
      <c r="M450" s="303">
        <f t="shared" si="121"/>
        <v>51246.940354464001</v>
      </c>
      <c r="N450" s="303">
        <f t="shared" si="122"/>
        <v>3.5446399851934984E-4</v>
      </c>
      <c r="O450" s="372">
        <f t="shared" si="123"/>
        <v>51246.943200000002</v>
      </c>
      <c r="P450" s="373">
        <f t="shared" si="124"/>
        <v>3.1999999991967343E-3</v>
      </c>
    </row>
    <row r="451" spans="1:16" s="195" customFormat="1" ht="33.75" x14ac:dyDescent="0.25">
      <c r="A451" s="312" t="s">
        <v>1931</v>
      </c>
      <c r="B451" s="313" t="s">
        <v>1084</v>
      </c>
      <c r="C451" s="314" t="s">
        <v>1932</v>
      </c>
      <c r="D451" s="314" t="s">
        <v>1933</v>
      </c>
      <c r="E451" s="315" t="s">
        <v>1934</v>
      </c>
      <c r="F451" s="316" t="s">
        <v>111</v>
      </c>
      <c r="G451" s="329">
        <v>2.2999999999999998</v>
      </c>
      <c r="H451" s="61">
        <f t="shared" si="132"/>
        <v>21514.1</v>
      </c>
      <c r="I451" s="450">
        <v>49482.44</v>
      </c>
      <c r="J451" s="439">
        <f t="shared" si="133"/>
        <v>23993.67</v>
      </c>
      <c r="K451" s="390">
        <f t="shared" si="134"/>
        <v>55185.440000000002</v>
      </c>
      <c r="L451" s="60"/>
      <c r="M451" s="303">
        <f t="shared" si="121"/>
        <v>55185.445595212805</v>
      </c>
      <c r="N451" s="303">
        <f t="shared" si="122"/>
        <v>5.5952128022909164E-3</v>
      </c>
      <c r="O451" s="372">
        <f t="shared" si="123"/>
        <v>55185.440999999992</v>
      </c>
      <c r="P451" s="373">
        <f t="shared" si="124"/>
        <v>9.9999998928979039E-4</v>
      </c>
    </row>
    <row r="452" spans="1:16" s="195" customFormat="1" ht="22.5" x14ac:dyDescent="0.25">
      <c r="A452" s="312" t="s">
        <v>1935</v>
      </c>
      <c r="B452" s="313" t="s">
        <v>1084</v>
      </c>
      <c r="C452" s="314" t="s">
        <v>1936</v>
      </c>
      <c r="D452" s="314" t="s">
        <v>1937</v>
      </c>
      <c r="E452" s="315" t="s">
        <v>1938</v>
      </c>
      <c r="F452" s="316" t="s">
        <v>125</v>
      </c>
      <c r="G452" s="325">
        <v>0.62</v>
      </c>
      <c r="H452" s="61">
        <f t="shared" si="132"/>
        <v>90263.79</v>
      </c>
      <c r="I452" s="450">
        <v>55963.55</v>
      </c>
      <c r="J452" s="439">
        <f t="shared" si="133"/>
        <v>100666.97</v>
      </c>
      <c r="K452" s="390">
        <f t="shared" si="134"/>
        <v>62413.52</v>
      </c>
      <c r="L452" s="60"/>
      <c r="M452" s="303">
        <f t="shared" si="121"/>
        <v>62413.523743776001</v>
      </c>
      <c r="N452" s="303">
        <f t="shared" si="122"/>
        <v>3.7437760038301349E-3</v>
      </c>
      <c r="O452" s="372">
        <f t="shared" si="123"/>
        <v>62413.521399999998</v>
      </c>
      <c r="P452" s="373">
        <f t="shared" si="124"/>
        <v>1.4000000010128133E-3</v>
      </c>
    </row>
    <row r="453" spans="1:16" s="195" customFormat="1" ht="22.5" x14ac:dyDescent="0.25">
      <c r="A453" s="312" t="s">
        <v>1939</v>
      </c>
      <c r="B453" s="313" t="s">
        <v>1084</v>
      </c>
      <c r="C453" s="314" t="s">
        <v>1940</v>
      </c>
      <c r="D453" s="314" t="s">
        <v>1941</v>
      </c>
      <c r="E453" s="315" t="s">
        <v>1942</v>
      </c>
      <c r="F453" s="316" t="s">
        <v>122</v>
      </c>
      <c r="G453" s="326">
        <v>1.1000000000000001E-3</v>
      </c>
      <c r="H453" s="61">
        <f t="shared" si="132"/>
        <v>105200</v>
      </c>
      <c r="I453" s="450">
        <v>115.72</v>
      </c>
      <c r="J453" s="439">
        <f t="shared" si="133"/>
        <v>117324.63</v>
      </c>
      <c r="K453" s="390">
        <f t="shared" si="134"/>
        <v>129.06</v>
      </c>
      <c r="L453" s="60"/>
      <c r="M453" s="303">
        <f t="shared" si="121"/>
        <v>129.05709104640002</v>
      </c>
      <c r="N453" s="303">
        <f t="shared" si="122"/>
        <v>-2.9089535999844429E-3</v>
      </c>
      <c r="O453" s="372">
        <f t="shared" si="123"/>
        <v>129.05709300000001</v>
      </c>
      <c r="P453" s="373">
        <f t="shared" si="124"/>
        <v>-2.9069999999933316E-3</v>
      </c>
    </row>
    <row r="454" spans="1:16" s="195" customFormat="1" ht="22.5" x14ac:dyDescent="0.25">
      <c r="A454" s="312" t="s">
        <v>1943</v>
      </c>
      <c r="B454" s="313" t="s">
        <v>1084</v>
      </c>
      <c r="C454" s="314" t="s">
        <v>1944</v>
      </c>
      <c r="D454" s="314" t="s">
        <v>205</v>
      </c>
      <c r="E454" s="315" t="s">
        <v>206</v>
      </c>
      <c r="F454" s="316" t="s">
        <v>125</v>
      </c>
      <c r="G454" s="325">
        <v>0.62</v>
      </c>
      <c r="H454" s="61">
        <f t="shared" si="132"/>
        <v>10887.89</v>
      </c>
      <c r="I454" s="450">
        <v>6750.49</v>
      </c>
      <c r="J454" s="439">
        <f t="shared" si="133"/>
        <v>12142.75</v>
      </c>
      <c r="K454" s="390">
        <f t="shared" si="134"/>
        <v>7528.51</v>
      </c>
      <c r="L454" s="60"/>
      <c r="M454" s="303">
        <f t="shared" si="121"/>
        <v>7528.5050340288008</v>
      </c>
      <c r="N454" s="303">
        <f t="shared" si="122"/>
        <v>-4.9659711994536337E-3</v>
      </c>
      <c r="O454" s="372">
        <f t="shared" si="123"/>
        <v>7528.5050000000001</v>
      </c>
      <c r="P454" s="373">
        <f t="shared" si="124"/>
        <v>-5.0000000001091394E-3</v>
      </c>
    </row>
    <row r="455" spans="1:16" s="195" customFormat="1" ht="22.5" x14ac:dyDescent="0.25">
      <c r="A455" s="312" t="s">
        <v>1945</v>
      </c>
      <c r="B455" s="313" t="s">
        <v>1084</v>
      </c>
      <c r="C455" s="314" t="s">
        <v>1946</v>
      </c>
      <c r="D455" s="314" t="s">
        <v>1741</v>
      </c>
      <c r="E455" s="315" t="s">
        <v>207</v>
      </c>
      <c r="F455" s="316" t="s">
        <v>147</v>
      </c>
      <c r="G455" s="318">
        <v>-75.888000000000005</v>
      </c>
      <c r="H455" s="61">
        <f t="shared" si="132"/>
        <v>59.51</v>
      </c>
      <c r="I455" s="450">
        <v>-4516.43</v>
      </c>
      <c r="J455" s="439">
        <f t="shared" si="133"/>
        <v>66.37</v>
      </c>
      <c r="K455" s="390">
        <f t="shared" si="134"/>
        <v>-5036.6899999999996</v>
      </c>
      <c r="L455" s="60"/>
      <c r="M455" s="303">
        <f t="shared" si="121"/>
        <v>-5036.9626487616006</v>
      </c>
      <c r="N455" s="303">
        <f t="shared" si="122"/>
        <v>-0.27264876160097629</v>
      </c>
      <c r="O455" s="372">
        <f t="shared" si="123"/>
        <v>-5036.686560000001</v>
      </c>
      <c r="P455" s="373">
        <f t="shared" si="124"/>
        <v>3.4399999985907925E-3</v>
      </c>
    </row>
    <row r="456" spans="1:16" s="195" customFormat="1" ht="22.5" x14ac:dyDescent="0.25">
      <c r="A456" s="312" t="s">
        <v>1947</v>
      </c>
      <c r="B456" s="313" t="s">
        <v>1084</v>
      </c>
      <c r="C456" s="314" t="s">
        <v>1948</v>
      </c>
      <c r="D456" s="314" t="s">
        <v>1904</v>
      </c>
      <c r="E456" s="315" t="s">
        <v>1905</v>
      </c>
      <c r="F456" s="316" t="s">
        <v>147</v>
      </c>
      <c r="G456" s="318">
        <v>75.888000000000005</v>
      </c>
      <c r="H456" s="61">
        <f t="shared" si="132"/>
        <v>176.59</v>
      </c>
      <c r="I456" s="450">
        <v>13401.21</v>
      </c>
      <c r="J456" s="439">
        <f t="shared" si="133"/>
        <v>196.94</v>
      </c>
      <c r="K456" s="390">
        <f t="shared" si="134"/>
        <v>14945.38</v>
      </c>
      <c r="L456" s="60"/>
      <c r="M456" s="303">
        <f t="shared" si="121"/>
        <v>14945.741264275201</v>
      </c>
      <c r="N456" s="303">
        <f t="shared" si="122"/>
        <v>0.36126427520139259</v>
      </c>
      <c r="O456" s="372">
        <f t="shared" si="123"/>
        <v>14945.382720000001</v>
      </c>
      <c r="P456" s="373">
        <f t="shared" si="124"/>
        <v>2.7200000022276072E-3</v>
      </c>
    </row>
    <row r="457" spans="1:16" s="195" customFormat="1" ht="22.5" x14ac:dyDescent="0.25">
      <c r="A457" s="312" t="s">
        <v>1949</v>
      </c>
      <c r="B457" s="313" t="s">
        <v>1084</v>
      </c>
      <c r="C457" s="314" t="s">
        <v>1950</v>
      </c>
      <c r="D457" s="314" t="s">
        <v>690</v>
      </c>
      <c r="E457" s="315" t="s">
        <v>691</v>
      </c>
      <c r="F457" s="316" t="s">
        <v>125</v>
      </c>
      <c r="G457" s="325">
        <v>0.62</v>
      </c>
      <c r="H457" s="61">
        <f t="shared" si="132"/>
        <v>150885.24</v>
      </c>
      <c r="I457" s="450">
        <v>93548.85</v>
      </c>
      <c r="J457" s="439">
        <f t="shared" si="133"/>
        <v>168275.23</v>
      </c>
      <c r="K457" s="390">
        <f t="shared" si="134"/>
        <v>104330.64</v>
      </c>
      <c r="L457" s="60"/>
      <c r="M457" s="303">
        <f t="shared" si="121"/>
        <v>104330.64683491201</v>
      </c>
      <c r="N457" s="303">
        <f t="shared" si="122"/>
        <v>6.8349120119819418E-3</v>
      </c>
      <c r="O457" s="372">
        <f t="shared" si="123"/>
        <v>104330.64260000001</v>
      </c>
      <c r="P457" s="373">
        <f t="shared" si="124"/>
        <v>2.6000000070780516E-3</v>
      </c>
    </row>
    <row r="458" spans="1:16" s="195" customFormat="1" ht="22.5" x14ac:dyDescent="0.25">
      <c r="A458" s="312" t="s">
        <v>1951</v>
      </c>
      <c r="B458" s="313" t="s">
        <v>1084</v>
      </c>
      <c r="C458" s="314" t="s">
        <v>1952</v>
      </c>
      <c r="D458" s="314" t="s">
        <v>1908</v>
      </c>
      <c r="E458" s="315" t="s">
        <v>693</v>
      </c>
      <c r="F458" s="316" t="s">
        <v>147</v>
      </c>
      <c r="G458" s="325">
        <v>62.93</v>
      </c>
      <c r="H458" s="61">
        <f t="shared" si="132"/>
        <v>1179.18</v>
      </c>
      <c r="I458" s="450">
        <v>74205.570000000007</v>
      </c>
      <c r="J458" s="439">
        <f t="shared" si="133"/>
        <v>1315.08</v>
      </c>
      <c r="K458" s="390">
        <f t="shared" si="134"/>
        <v>82757.98</v>
      </c>
      <c r="L458" s="60"/>
      <c r="M458" s="303">
        <f t="shared" si="121"/>
        <v>82757.993463878418</v>
      </c>
      <c r="N458" s="303">
        <f t="shared" si="122"/>
        <v>1.3463878422044218E-2</v>
      </c>
      <c r="O458" s="372">
        <f t="shared" si="123"/>
        <v>82757.984400000001</v>
      </c>
      <c r="P458" s="373">
        <f t="shared" si="124"/>
        <v>4.4000000052619725E-3</v>
      </c>
    </row>
    <row r="459" spans="1:16" s="195" customFormat="1" ht="15" customHeight="1" x14ac:dyDescent="0.25">
      <c r="A459" s="323"/>
      <c r="B459" s="512" t="s">
        <v>1953</v>
      </c>
      <c r="C459" s="513"/>
      <c r="D459" s="513"/>
      <c r="E459" s="514"/>
      <c r="F459" s="324"/>
      <c r="G459" s="324"/>
      <c r="H459" s="324"/>
      <c r="I459" s="324"/>
      <c r="J459" s="449"/>
      <c r="K459" s="392"/>
      <c r="L459" s="311"/>
      <c r="M459" s="303">
        <f t="shared" si="121"/>
        <v>0</v>
      </c>
      <c r="N459" s="303">
        <f t="shared" si="122"/>
        <v>0</v>
      </c>
      <c r="O459" s="372">
        <f t="shared" si="123"/>
        <v>0</v>
      </c>
      <c r="P459" s="373">
        <f t="shared" si="124"/>
        <v>0</v>
      </c>
    </row>
    <row r="460" spans="1:16" s="195" customFormat="1" ht="22.5" x14ac:dyDescent="0.25">
      <c r="A460" s="312" t="s">
        <v>1954</v>
      </c>
      <c r="B460" s="313" t="s">
        <v>1084</v>
      </c>
      <c r="C460" s="314" t="s">
        <v>1955</v>
      </c>
      <c r="D460" s="314" t="s">
        <v>200</v>
      </c>
      <c r="E460" s="315" t="s">
        <v>201</v>
      </c>
      <c r="F460" s="316" t="s">
        <v>125</v>
      </c>
      <c r="G460" s="326">
        <v>5.3971999999999998</v>
      </c>
      <c r="H460" s="61">
        <f t="shared" ref="H460:H475" si="135">ROUND(I460/G460,2)</f>
        <v>39989.25</v>
      </c>
      <c r="I460" s="450">
        <v>215829.96</v>
      </c>
      <c r="J460" s="439">
        <f t="shared" ref="J460:J475" si="136">ROUND(H460*O$13*P$13*O$10,2)</f>
        <v>44598.14</v>
      </c>
      <c r="K460" s="390">
        <f t="shared" ref="K460:K475" si="137">ROUND(J460*G460,2)</f>
        <v>240705.08</v>
      </c>
      <c r="L460" s="60"/>
      <c r="M460" s="303">
        <f t="shared" si="121"/>
        <v>240705.0362794752</v>
      </c>
      <c r="N460" s="303">
        <f t="shared" si="122"/>
        <v>-4.372052478720434E-2</v>
      </c>
      <c r="O460" s="372">
        <f t="shared" si="123"/>
        <v>240705.08120799999</v>
      </c>
      <c r="P460" s="373">
        <f t="shared" si="124"/>
        <v>1.2080000014975667E-3</v>
      </c>
    </row>
    <row r="461" spans="1:16" s="195" customFormat="1" ht="22.5" x14ac:dyDescent="0.25">
      <c r="A461" s="312" t="s">
        <v>1956</v>
      </c>
      <c r="B461" s="313" t="s">
        <v>1084</v>
      </c>
      <c r="C461" s="314" t="s">
        <v>1957</v>
      </c>
      <c r="D461" s="314" t="s">
        <v>1814</v>
      </c>
      <c r="E461" s="315" t="s">
        <v>579</v>
      </c>
      <c r="F461" s="316" t="s">
        <v>111</v>
      </c>
      <c r="G461" s="325">
        <v>11.01</v>
      </c>
      <c r="H461" s="61">
        <f t="shared" si="135"/>
        <v>7147.56</v>
      </c>
      <c r="I461" s="450">
        <v>78694.66</v>
      </c>
      <c r="J461" s="439">
        <f t="shared" si="136"/>
        <v>7971.34</v>
      </c>
      <c r="K461" s="390">
        <f t="shared" si="137"/>
        <v>87764.45</v>
      </c>
      <c r="L461" s="60"/>
      <c r="M461" s="303">
        <f t="shared" si="121"/>
        <v>87764.465092339204</v>
      </c>
      <c r="N461" s="303">
        <f t="shared" si="122"/>
        <v>1.5092339206603356E-2</v>
      </c>
      <c r="O461" s="372">
        <f t="shared" si="123"/>
        <v>87764.453399999999</v>
      </c>
      <c r="P461" s="373">
        <f t="shared" si="124"/>
        <v>3.4000000014202669E-3</v>
      </c>
    </row>
    <row r="462" spans="1:16" s="195" customFormat="1" ht="22.5" x14ac:dyDescent="0.25">
      <c r="A462" s="312" t="s">
        <v>1958</v>
      </c>
      <c r="B462" s="313" t="s">
        <v>1084</v>
      </c>
      <c r="C462" s="314" t="s">
        <v>1959</v>
      </c>
      <c r="D462" s="314" t="s">
        <v>210</v>
      </c>
      <c r="E462" s="315" t="s">
        <v>1825</v>
      </c>
      <c r="F462" s="316" t="s">
        <v>125</v>
      </c>
      <c r="G462" s="326">
        <v>5.3971999999999998</v>
      </c>
      <c r="H462" s="61">
        <f t="shared" si="135"/>
        <v>3225.79</v>
      </c>
      <c r="I462" s="450">
        <v>17410.259999999998</v>
      </c>
      <c r="J462" s="439">
        <f t="shared" si="136"/>
        <v>3597.57</v>
      </c>
      <c r="K462" s="390">
        <f t="shared" si="137"/>
        <v>19416.8</v>
      </c>
      <c r="L462" s="60"/>
      <c r="M462" s="303">
        <f t="shared" si="121"/>
        <v>19416.846785011199</v>
      </c>
      <c r="N462" s="303">
        <f t="shared" si="122"/>
        <v>4.6785011199972359E-2</v>
      </c>
      <c r="O462" s="372">
        <f t="shared" si="123"/>
        <v>19416.804803999999</v>
      </c>
      <c r="P462" s="373">
        <f t="shared" si="124"/>
        <v>4.8040000001492444E-3</v>
      </c>
    </row>
    <row r="463" spans="1:16" s="195" customFormat="1" ht="22.5" x14ac:dyDescent="0.25">
      <c r="A463" s="312" t="s">
        <v>1960</v>
      </c>
      <c r="B463" s="313" t="s">
        <v>1084</v>
      </c>
      <c r="C463" s="314" t="s">
        <v>1961</v>
      </c>
      <c r="D463" s="314" t="s">
        <v>1814</v>
      </c>
      <c r="E463" s="315" t="s">
        <v>579</v>
      </c>
      <c r="F463" s="316" t="s">
        <v>111</v>
      </c>
      <c r="G463" s="325">
        <v>11.01</v>
      </c>
      <c r="H463" s="61">
        <f t="shared" si="135"/>
        <v>7147.56</v>
      </c>
      <c r="I463" s="450">
        <v>78694.66</v>
      </c>
      <c r="J463" s="439">
        <f t="shared" si="136"/>
        <v>7971.34</v>
      </c>
      <c r="K463" s="390">
        <f t="shared" si="137"/>
        <v>87764.45</v>
      </c>
      <c r="L463" s="60"/>
      <c r="M463" s="303">
        <f t="shared" ref="M463:M526" si="138">I463*O$13*P$13*O$10</f>
        <v>87764.465092339204</v>
      </c>
      <c r="N463" s="303">
        <f t="shared" ref="N463:N526" si="139">M463-K463</f>
        <v>1.5092339206603356E-2</v>
      </c>
      <c r="O463" s="372">
        <f t="shared" si="123"/>
        <v>87764.453399999999</v>
      </c>
      <c r="P463" s="373">
        <f t="shared" si="124"/>
        <v>3.4000000014202669E-3</v>
      </c>
    </row>
    <row r="464" spans="1:16" s="195" customFormat="1" ht="22.5" x14ac:dyDescent="0.25">
      <c r="A464" s="312" t="s">
        <v>1962</v>
      </c>
      <c r="B464" s="313" t="s">
        <v>1084</v>
      </c>
      <c r="C464" s="314" t="s">
        <v>1963</v>
      </c>
      <c r="D464" s="314" t="s">
        <v>558</v>
      </c>
      <c r="E464" s="315" t="s">
        <v>559</v>
      </c>
      <c r="F464" s="316" t="s">
        <v>122</v>
      </c>
      <c r="G464" s="325">
        <v>1.93</v>
      </c>
      <c r="H464" s="61">
        <f t="shared" si="135"/>
        <v>15774.19</v>
      </c>
      <c r="I464" s="450">
        <v>30444.18</v>
      </c>
      <c r="J464" s="439">
        <f t="shared" si="136"/>
        <v>17592.21</v>
      </c>
      <c r="K464" s="390">
        <f t="shared" si="137"/>
        <v>33952.97</v>
      </c>
      <c r="L464" s="60"/>
      <c r="M464" s="303">
        <f t="shared" si="138"/>
        <v>33952.966730841603</v>
      </c>
      <c r="N464" s="303">
        <f t="shared" si="139"/>
        <v>-3.2691583983250894E-3</v>
      </c>
      <c r="O464" s="372">
        <f t="shared" si="123"/>
        <v>33952.965299999996</v>
      </c>
      <c r="P464" s="373">
        <f t="shared" si="124"/>
        <v>-4.7000000049592927E-3</v>
      </c>
    </row>
    <row r="465" spans="1:16" s="195" customFormat="1" ht="22.5" x14ac:dyDescent="0.25">
      <c r="A465" s="312" t="s">
        <v>1964</v>
      </c>
      <c r="B465" s="313" t="s">
        <v>1084</v>
      </c>
      <c r="C465" s="314" t="s">
        <v>1965</v>
      </c>
      <c r="D465" s="314" t="s">
        <v>1095</v>
      </c>
      <c r="E465" s="315" t="s">
        <v>132</v>
      </c>
      <c r="F465" s="316" t="s">
        <v>122</v>
      </c>
      <c r="G465" s="325">
        <v>1.93</v>
      </c>
      <c r="H465" s="61">
        <f t="shared" si="135"/>
        <v>74854.22</v>
      </c>
      <c r="I465" s="450">
        <v>144468.64000000001</v>
      </c>
      <c r="J465" s="439">
        <f t="shared" si="136"/>
        <v>83481.399999999994</v>
      </c>
      <c r="K465" s="390">
        <f t="shared" si="137"/>
        <v>161119.1</v>
      </c>
      <c r="L465" s="60"/>
      <c r="M465" s="303">
        <f t="shared" si="138"/>
        <v>161119.10150215685</v>
      </c>
      <c r="N465" s="303">
        <f t="shared" si="139"/>
        <v>1.5021568397060037E-3</v>
      </c>
      <c r="O465" s="372">
        <f t="shared" si="123"/>
        <v>161119.10199999998</v>
      </c>
      <c r="P465" s="373">
        <f t="shared" si="124"/>
        <v>1.9999999785795808E-3</v>
      </c>
    </row>
    <row r="466" spans="1:16" s="195" customFormat="1" ht="22.5" x14ac:dyDescent="0.25">
      <c r="A466" s="312" t="s">
        <v>1966</v>
      </c>
      <c r="B466" s="313" t="s">
        <v>1084</v>
      </c>
      <c r="C466" s="314" t="s">
        <v>1967</v>
      </c>
      <c r="D466" s="314" t="s">
        <v>205</v>
      </c>
      <c r="E466" s="315" t="s">
        <v>1968</v>
      </c>
      <c r="F466" s="316" t="s">
        <v>125</v>
      </c>
      <c r="G466" s="326">
        <v>5.3971999999999998</v>
      </c>
      <c r="H466" s="61">
        <f t="shared" si="135"/>
        <v>10887.43</v>
      </c>
      <c r="I466" s="450">
        <v>58761.63</v>
      </c>
      <c r="J466" s="439">
        <f t="shared" si="136"/>
        <v>12142.24</v>
      </c>
      <c r="K466" s="390">
        <f t="shared" si="137"/>
        <v>65534.1</v>
      </c>
      <c r="L466" s="60"/>
      <c r="M466" s="303">
        <f t="shared" si="138"/>
        <v>65534.0911937856</v>
      </c>
      <c r="N466" s="303">
        <f t="shared" si="139"/>
        <v>-8.8062143986462615E-3</v>
      </c>
      <c r="O466" s="372">
        <f t="shared" ref="O466:O529" si="140">J466*G466</f>
        <v>65534.097727999993</v>
      </c>
      <c r="P466" s="373">
        <f t="shared" ref="P466:P529" si="141">O466-K466</f>
        <v>-2.2720000051776879E-3</v>
      </c>
    </row>
    <row r="467" spans="1:16" s="195" customFormat="1" ht="22.5" x14ac:dyDescent="0.25">
      <c r="A467" s="312" t="s">
        <v>1969</v>
      </c>
      <c r="B467" s="313" t="s">
        <v>1084</v>
      </c>
      <c r="C467" s="314" t="s">
        <v>1970</v>
      </c>
      <c r="D467" s="314" t="s">
        <v>1741</v>
      </c>
      <c r="E467" s="315" t="s">
        <v>207</v>
      </c>
      <c r="F467" s="316" t="s">
        <v>147</v>
      </c>
      <c r="G467" s="317">
        <v>-660.61728000000005</v>
      </c>
      <c r="H467" s="61">
        <f t="shared" si="135"/>
        <v>59.51</v>
      </c>
      <c r="I467" s="450">
        <v>-39316.6</v>
      </c>
      <c r="J467" s="439">
        <f t="shared" si="136"/>
        <v>66.37</v>
      </c>
      <c r="K467" s="390">
        <f t="shared" si="137"/>
        <v>-43845.17</v>
      </c>
      <c r="L467" s="60"/>
      <c r="M467" s="303">
        <f t="shared" si="138"/>
        <v>-43847.960817791994</v>
      </c>
      <c r="N467" s="303">
        <f t="shared" si="139"/>
        <v>-2.7908177919962327</v>
      </c>
      <c r="O467" s="372">
        <f t="shared" si="140"/>
        <v>-43845.168873600007</v>
      </c>
      <c r="P467" s="373">
        <f t="shared" si="141"/>
        <v>1.1263999913353473E-3</v>
      </c>
    </row>
    <row r="468" spans="1:16" s="195" customFormat="1" ht="22.5" x14ac:dyDescent="0.25">
      <c r="A468" s="312" t="s">
        <v>1971</v>
      </c>
      <c r="B468" s="313" t="s">
        <v>1084</v>
      </c>
      <c r="C468" s="314" t="s">
        <v>1972</v>
      </c>
      <c r="D468" s="314" t="s">
        <v>1973</v>
      </c>
      <c r="E468" s="315" t="s">
        <v>1974</v>
      </c>
      <c r="F468" s="316" t="s">
        <v>147</v>
      </c>
      <c r="G468" s="317">
        <v>660.61728000000005</v>
      </c>
      <c r="H468" s="61">
        <f t="shared" si="135"/>
        <v>73.010000000000005</v>
      </c>
      <c r="I468" s="450">
        <v>48234.32</v>
      </c>
      <c r="J468" s="439">
        <f t="shared" si="136"/>
        <v>81.42</v>
      </c>
      <c r="K468" s="390">
        <f t="shared" si="137"/>
        <v>53787.46</v>
      </c>
      <c r="L468" s="60"/>
      <c r="M468" s="303">
        <f t="shared" si="138"/>
        <v>53793.475871078408</v>
      </c>
      <c r="N468" s="303">
        <f t="shared" si="139"/>
        <v>6.0158710784089635</v>
      </c>
      <c r="O468" s="372">
        <f t="shared" si="140"/>
        <v>53787.458937600008</v>
      </c>
      <c r="P468" s="373">
        <f t="shared" si="141"/>
        <v>-1.0623999914969318E-3</v>
      </c>
    </row>
    <row r="469" spans="1:16" s="195" customFormat="1" ht="22.5" x14ac:dyDescent="0.25">
      <c r="A469" s="312" t="s">
        <v>1975</v>
      </c>
      <c r="B469" s="313" t="s">
        <v>1084</v>
      </c>
      <c r="C469" s="314" t="s">
        <v>1976</v>
      </c>
      <c r="D469" s="314" t="s">
        <v>1977</v>
      </c>
      <c r="E469" s="315" t="s">
        <v>1978</v>
      </c>
      <c r="F469" s="316" t="s">
        <v>111</v>
      </c>
      <c r="G469" s="326">
        <v>21.588799999999999</v>
      </c>
      <c r="H469" s="61">
        <f t="shared" si="135"/>
        <v>12107.99</v>
      </c>
      <c r="I469" s="450">
        <v>261396.95</v>
      </c>
      <c r="J469" s="439">
        <f t="shared" si="136"/>
        <v>13503.47</v>
      </c>
      <c r="K469" s="390">
        <f t="shared" si="137"/>
        <v>291523.71000000002</v>
      </c>
      <c r="L469" s="60"/>
      <c r="M469" s="303">
        <f t="shared" si="138"/>
        <v>291523.76404598402</v>
      </c>
      <c r="N469" s="303">
        <f t="shared" si="139"/>
        <v>5.4045983997639269E-2</v>
      </c>
      <c r="O469" s="372">
        <f t="shared" si="140"/>
        <v>291523.71313599998</v>
      </c>
      <c r="P469" s="373">
        <f t="shared" si="141"/>
        <v>3.1359999557025731E-3</v>
      </c>
    </row>
    <row r="470" spans="1:16" s="195" customFormat="1" ht="22.5" x14ac:dyDescent="0.25">
      <c r="A470" s="312" t="s">
        <v>1979</v>
      </c>
      <c r="B470" s="313" t="s">
        <v>1084</v>
      </c>
      <c r="C470" s="314" t="s">
        <v>1980</v>
      </c>
      <c r="D470" s="314" t="s">
        <v>1981</v>
      </c>
      <c r="E470" s="315" t="s">
        <v>1982</v>
      </c>
      <c r="F470" s="316" t="s">
        <v>111</v>
      </c>
      <c r="G470" s="325">
        <v>22.02</v>
      </c>
      <c r="H470" s="61">
        <f t="shared" si="135"/>
        <v>10688.23</v>
      </c>
      <c r="I470" s="450">
        <v>235354.86</v>
      </c>
      <c r="J470" s="439">
        <f t="shared" si="136"/>
        <v>11920.08</v>
      </c>
      <c r="K470" s="390">
        <f t="shared" si="137"/>
        <v>262480.15999999997</v>
      </c>
      <c r="L470" s="60"/>
      <c r="M470" s="303">
        <f t="shared" si="138"/>
        <v>262480.24192216323</v>
      </c>
      <c r="N470" s="303">
        <f t="shared" si="139"/>
        <v>8.1922163255512714E-2</v>
      </c>
      <c r="O470" s="372">
        <f t="shared" si="140"/>
        <v>262480.16159999999</v>
      </c>
      <c r="P470" s="373">
        <f t="shared" si="141"/>
        <v>1.6000000177882612E-3</v>
      </c>
    </row>
    <row r="471" spans="1:16" s="195" customFormat="1" ht="22.5" x14ac:dyDescent="0.25">
      <c r="A471" s="312" t="s">
        <v>1983</v>
      </c>
      <c r="B471" s="313" t="s">
        <v>1084</v>
      </c>
      <c r="C471" s="314" t="s">
        <v>1984</v>
      </c>
      <c r="D471" s="314" t="s">
        <v>1985</v>
      </c>
      <c r="E471" s="315" t="s">
        <v>1986</v>
      </c>
      <c r="F471" s="316" t="s">
        <v>125</v>
      </c>
      <c r="G471" s="326">
        <v>5.3971999999999998</v>
      </c>
      <c r="H471" s="61">
        <f t="shared" si="135"/>
        <v>52224.95</v>
      </c>
      <c r="I471" s="450">
        <v>281868.5</v>
      </c>
      <c r="J471" s="439">
        <f t="shared" si="136"/>
        <v>58244.04</v>
      </c>
      <c r="K471" s="390">
        <f t="shared" si="137"/>
        <v>314354.73</v>
      </c>
      <c r="L471" s="60"/>
      <c r="M471" s="303">
        <f t="shared" si="138"/>
        <v>314354.72405472002</v>
      </c>
      <c r="N471" s="303">
        <f t="shared" si="139"/>
        <v>-5.9452799614518881E-3</v>
      </c>
      <c r="O471" s="372">
        <f t="shared" si="140"/>
        <v>314354.73268800002</v>
      </c>
      <c r="P471" s="373">
        <f t="shared" si="141"/>
        <v>2.6880000368691981E-3</v>
      </c>
    </row>
    <row r="472" spans="1:16" s="195" customFormat="1" ht="22.5" x14ac:dyDescent="0.25">
      <c r="A472" s="312" t="s">
        <v>1987</v>
      </c>
      <c r="B472" s="313" t="s">
        <v>1084</v>
      </c>
      <c r="C472" s="314" t="s">
        <v>1988</v>
      </c>
      <c r="D472" s="314" t="s">
        <v>1929</v>
      </c>
      <c r="E472" s="315" t="s">
        <v>1930</v>
      </c>
      <c r="F472" s="316" t="s">
        <v>125</v>
      </c>
      <c r="G472" s="326">
        <v>5.3971999999999998</v>
      </c>
      <c r="H472" s="61">
        <f t="shared" si="135"/>
        <v>74113.850000000006</v>
      </c>
      <c r="I472" s="450">
        <v>400007.25</v>
      </c>
      <c r="J472" s="439">
        <f t="shared" si="136"/>
        <v>82655.7</v>
      </c>
      <c r="K472" s="390">
        <f t="shared" si="137"/>
        <v>446109.34</v>
      </c>
      <c r="L472" s="60"/>
      <c r="M472" s="303">
        <f t="shared" si="138"/>
        <v>446109.33358512004</v>
      </c>
      <c r="N472" s="303">
        <f t="shared" si="139"/>
        <v>-6.4148799865506589E-3</v>
      </c>
      <c r="O472" s="372">
        <f t="shared" si="140"/>
        <v>446109.34403999994</v>
      </c>
      <c r="P472" s="373">
        <f t="shared" si="141"/>
        <v>4.0399999124929309E-3</v>
      </c>
    </row>
    <row r="473" spans="1:16" s="195" customFormat="1" ht="22.5" x14ac:dyDescent="0.25">
      <c r="A473" s="312" t="s">
        <v>1989</v>
      </c>
      <c r="B473" s="313" t="s">
        <v>1084</v>
      </c>
      <c r="C473" s="314" t="s">
        <v>1990</v>
      </c>
      <c r="D473" s="314" t="s">
        <v>1991</v>
      </c>
      <c r="E473" s="315" t="s">
        <v>1992</v>
      </c>
      <c r="F473" s="316" t="s">
        <v>111</v>
      </c>
      <c r="G473" s="325">
        <v>34.32</v>
      </c>
      <c r="H473" s="61">
        <f t="shared" si="135"/>
        <v>66272.77</v>
      </c>
      <c r="I473" s="450">
        <v>2274481.44</v>
      </c>
      <c r="J473" s="439">
        <f t="shared" si="136"/>
        <v>73910.91</v>
      </c>
      <c r="K473" s="390">
        <f t="shared" si="137"/>
        <v>2536622.4300000002</v>
      </c>
      <c r="L473" s="60"/>
      <c r="M473" s="303">
        <f t="shared" si="138"/>
        <v>2536622.5223420928</v>
      </c>
      <c r="N473" s="303">
        <f t="shared" si="139"/>
        <v>9.2342092655599117E-2</v>
      </c>
      <c r="O473" s="372">
        <f t="shared" si="140"/>
        <v>2536622.4312</v>
      </c>
      <c r="P473" s="373">
        <f t="shared" si="141"/>
        <v>1.1999998241662979E-3</v>
      </c>
    </row>
    <row r="474" spans="1:16" s="195" customFormat="1" ht="22.5" x14ac:dyDescent="0.25">
      <c r="A474" s="312" t="s">
        <v>1993</v>
      </c>
      <c r="B474" s="313" t="s">
        <v>1084</v>
      </c>
      <c r="C474" s="314" t="s">
        <v>1994</v>
      </c>
      <c r="D474" s="314" t="s">
        <v>1995</v>
      </c>
      <c r="E474" s="315" t="s">
        <v>1996</v>
      </c>
      <c r="F474" s="316" t="s">
        <v>125</v>
      </c>
      <c r="G474" s="326">
        <v>5.9368999999999996</v>
      </c>
      <c r="H474" s="61">
        <f t="shared" si="135"/>
        <v>55070.3</v>
      </c>
      <c r="I474" s="450">
        <v>326946.86</v>
      </c>
      <c r="J474" s="439">
        <f t="shared" si="136"/>
        <v>61417.32</v>
      </c>
      <c r="K474" s="390">
        <f t="shared" si="137"/>
        <v>364628.49</v>
      </c>
      <c r="L474" s="60"/>
      <c r="M474" s="303">
        <f t="shared" si="138"/>
        <v>364628.50568920322</v>
      </c>
      <c r="N474" s="303">
        <f t="shared" si="139"/>
        <v>1.5689203224610537E-2</v>
      </c>
      <c r="O474" s="372">
        <f t="shared" si="140"/>
        <v>364628.48710799997</v>
      </c>
      <c r="P474" s="373">
        <f t="shared" si="141"/>
        <v>-2.8920000186190009E-3</v>
      </c>
    </row>
    <row r="475" spans="1:16" s="195" customFormat="1" ht="22.5" x14ac:dyDescent="0.25">
      <c r="A475" s="312" t="s">
        <v>1997</v>
      </c>
      <c r="B475" s="313" t="s">
        <v>1084</v>
      </c>
      <c r="C475" s="314" t="s">
        <v>1998</v>
      </c>
      <c r="D475" s="314" t="s">
        <v>1999</v>
      </c>
      <c r="E475" s="315" t="s">
        <v>2000</v>
      </c>
      <c r="F475" s="316" t="s">
        <v>122</v>
      </c>
      <c r="G475" s="326">
        <v>0.1484</v>
      </c>
      <c r="H475" s="61">
        <f t="shared" si="135"/>
        <v>291845.49</v>
      </c>
      <c r="I475" s="450">
        <v>43309.87</v>
      </c>
      <c r="J475" s="439">
        <f t="shared" si="136"/>
        <v>325481.59000000003</v>
      </c>
      <c r="K475" s="390">
        <f t="shared" si="137"/>
        <v>48301.47</v>
      </c>
      <c r="L475" s="60"/>
      <c r="M475" s="303">
        <f t="shared" si="138"/>
        <v>48301.467644294404</v>
      </c>
      <c r="N475" s="303">
        <f t="shared" si="139"/>
        <v>-2.3557055974379182E-3</v>
      </c>
      <c r="O475" s="372">
        <f t="shared" si="140"/>
        <v>48301.467956000008</v>
      </c>
      <c r="P475" s="373">
        <f t="shared" si="141"/>
        <v>-2.043999993475154E-3</v>
      </c>
    </row>
    <row r="476" spans="1:16" s="195" customFormat="1" ht="15" customHeight="1" x14ac:dyDescent="0.25">
      <c r="A476" s="323"/>
      <c r="B476" s="512" t="s">
        <v>2001</v>
      </c>
      <c r="C476" s="513"/>
      <c r="D476" s="513"/>
      <c r="E476" s="514"/>
      <c r="F476" s="324"/>
      <c r="G476" s="324"/>
      <c r="H476" s="324"/>
      <c r="I476" s="324"/>
      <c r="J476" s="449"/>
      <c r="K476" s="392"/>
      <c r="L476" s="311"/>
      <c r="M476" s="303">
        <f t="shared" si="138"/>
        <v>0</v>
      </c>
      <c r="N476" s="303">
        <f t="shared" si="139"/>
        <v>0</v>
      </c>
      <c r="O476" s="372">
        <f t="shared" si="140"/>
        <v>0</v>
      </c>
      <c r="P476" s="373">
        <f t="shared" si="141"/>
        <v>0</v>
      </c>
    </row>
    <row r="477" spans="1:16" s="195" customFormat="1" ht="22.5" x14ac:dyDescent="0.25">
      <c r="A477" s="312" t="s">
        <v>2002</v>
      </c>
      <c r="B477" s="313" t="s">
        <v>1084</v>
      </c>
      <c r="C477" s="314" t="s">
        <v>2003</v>
      </c>
      <c r="D477" s="314" t="s">
        <v>1923</v>
      </c>
      <c r="E477" s="315" t="s">
        <v>1924</v>
      </c>
      <c r="F477" s="316" t="s">
        <v>122</v>
      </c>
      <c r="G477" s="326">
        <v>3.2201</v>
      </c>
      <c r="H477" s="61">
        <f t="shared" ref="H477:H486" si="142">ROUND(I477/G477,2)</f>
        <v>54754.84</v>
      </c>
      <c r="I477" s="450">
        <v>176316.06</v>
      </c>
      <c r="J477" s="439">
        <f t="shared" ref="J477:J486" si="143">ROUND(H477*O$13*P$13*O$10,2)</f>
        <v>61065.51</v>
      </c>
      <c r="K477" s="390">
        <f t="shared" ref="K477:K486" si="144">ROUND(J477*G477,2)</f>
        <v>196637.05</v>
      </c>
      <c r="L477" s="60"/>
      <c r="M477" s="303">
        <f t="shared" si="138"/>
        <v>196637.0360211072</v>
      </c>
      <c r="N477" s="303">
        <f t="shared" si="139"/>
        <v>-1.3978892791783437E-2</v>
      </c>
      <c r="O477" s="372">
        <f t="shared" si="140"/>
        <v>196637.04875099999</v>
      </c>
      <c r="P477" s="373">
        <f t="shared" si="141"/>
        <v>-1.2489999935496598E-3</v>
      </c>
    </row>
    <row r="478" spans="1:16" s="195" customFormat="1" ht="22.5" x14ac:dyDescent="0.25">
      <c r="A478" s="312" t="s">
        <v>2004</v>
      </c>
      <c r="B478" s="313" t="s">
        <v>1084</v>
      </c>
      <c r="C478" s="314" t="s">
        <v>2005</v>
      </c>
      <c r="D478" s="314" t="s">
        <v>2006</v>
      </c>
      <c r="E478" s="315" t="s">
        <v>2007</v>
      </c>
      <c r="F478" s="316" t="s">
        <v>122</v>
      </c>
      <c r="G478" s="325">
        <v>3.22</v>
      </c>
      <c r="H478" s="61">
        <f t="shared" si="142"/>
        <v>95306.63</v>
      </c>
      <c r="I478" s="450">
        <v>306887.34999999998</v>
      </c>
      <c r="J478" s="439">
        <f t="shared" si="143"/>
        <v>106291.02</v>
      </c>
      <c r="K478" s="390">
        <f t="shared" si="144"/>
        <v>342257.08</v>
      </c>
      <c r="L478" s="60"/>
      <c r="M478" s="303">
        <f t="shared" si="138"/>
        <v>342257.074576032</v>
      </c>
      <c r="N478" s="303">
        <f t="shared" si="139"/>
        <v>-5.4239680175669491E-3</v>
      </c>
      <c r="O478" s="372">
        <f t="shared" si="140"/>
        <v>342257.08440000005</v>
      </c>
      <c r="P478" s="373">
        <f t="shared" si="141"/>
        <v>4.400000034365803E-3</v>
      </c>
    </row>
    <row r="479" spans="1:16" s="195" customFormat="1" ht="22.5" x14ac:dyDescent="0.25">
      <c r="A479" s="312" t="s">
        <v>2008</v>
      </c>
      <c r="B479" s="313" t="s">
        <v>1084</v>
      </c>
      <c r="C479" s="314" t="s">
        <v>2009</v>
      </c>
      <c r="D479" s="314" t="s">
        <v>183</v>
      </c>
      <c r="E479" s="315" t="s">
        <v>184</v>
      </c>
      <c r="F479" s="316" t="s">
        <v>125</v>
      </c>
      <c r="G479" s="326">
        <v>0.56669999999999998</v>
      </c>
      <c r="H479" s="61">
        <f t="shared" si="142"/>
        <v>7687.45</v>
      </c>
      <c r="I479" s="450">
        <v>4356.4799999999996</v>
      </c>
      <c r="J479" s="439">
        <f t="shared" si="143"/>
        <v>8573.4500000000007</v>
      </c>
      <c r="K479" s="390">
        <f t="shared" si="144"/>
        <v>4858.57</v>
      </c>
      <c r="L479" s="60"/>
      <c r="M479" s="303">
        <f t="shared" si="138"/>
        <v>4858.5779122175991</v>
      </c>
      <c r="N479" s="303">
        <f t="shared" si="139"/>
        <v>7.912217599368887E-3</v>
      </c>
      <c r="O479" s="372">
        <f t="shared" si="140"/>
        <v>4858.5741150000003</v>
      </c>
      <c r="P479" s="373">
        <f t="shared" si="141"/>
        <v>4.115000000638247E-3</v>
      </c>
    </row>
    <row r="480" spans="1:16" s="195" customFormat="1" ht="22.5" x14ac:dyDescent="0.25">
      <c r="A480" s="312" t="s">
        <v>2010</v>
      </c>
      <c r="B480" s="313" t="s">
        <v>1084</v>
      </c>
      <c r="C480" s="314" t="s">
        <v>2011</v>
      </c>
      <c r="D480" s="314" t="s">
        <v>186</v>
      </c>
      <c r="E480" s="315" t="s">
        <v>1113</v>
      </c>
      <c r="F480" s="316" t="s">
        <v>125</v>
      </c>
      <c r="G480" s="326">
        <v>0.56669999999999998</v>
      </c>
      <c r="H480" s="61">
        <f t="shared" si="142"/>
        <v>7170.81</v>
      </c>
      <c r="I480" s="450">
        <v>4063.7</v>
      </c>
      <c r="J480" s="439">
        <f t="shared" si="143"/>
        <v>7997.27</v>
      </c>
      <c r="K480" s="390">
        <f t="shared" si="144"/>
        <v>4532.05</v>
      </c>
      <c r="L480" s="60"/>
      <c r="M480" s="303">
        <f t="shared" si="138"/>
        <v>4532.0541037440007</v>
      </c>
      <c r="N480" s="303">
        <f t="shared" si="139"/>
        <v>4.103744000531151E-3</v>
      </c>
      <c r="O480" s="372">
        <f t="shared" si="140"/>
        <v>4532.052909</v>
      </c>
      <c r="P480" s="373">
        <f t="shared" si="141"/>
        <v>2.9089999998177518E-3</v>
      </c>
    </row>
    <row r="481" spans="1:16" s="195" customFormat="1" ht="22.5" x14ac:dyDescent="0.25">
      <c r="A481" s="312" t="s">
        <v>2012</v>
      </c>
      <c r="B481" s="313" t="s">
        <v>1084</v>
      </c>
      <c r="C481" s="314" t="s">
        <v>2013</v>
      </c>
      <c r="D481" s="314" t="s">
        <v>1937</v>
      </c>
      <c r="E481" s="315" t="s">
        <v>1938</v>
      </c>
      <c r="F481" s="316" t="s">
        <v>125</v>
      </c>
      <c r="G481" s="329">
        <v>0.7</v>
      </c>
      <c r="H481" s="61">
        <f t="shared" si="142"/>
        <v>90264.44</v>
      </c>
      <c r="I481" s="450">
        <v>63185.11</v>
      </c>
      <c r="J481" s="439">
        <f t="shared" si="143"/>
        <v>100667.7</v>
      </c>
      <c r="K481" s="390">
        <f t="shared" si="144"/>
        <v>70467.39</v>
      </c>
      <c r="L481" s="60"/>
      <c r="M481" s="303">
        <f t="shared" si="138"/>
        <v>70467.391065043208</v>
      </c>
      <c r="N481" s="303">
        <f t="shared" si="139"/>
        <v>1.0650432086549699E-3</v>
      </c>
      <c r="O481" s="372">
        <f t="shared" si="140"/>
        <v>70467.39</v>
      </c>
      <c r="P481" s="373">
        <f t="shared" si="141"/>
        <v>0</v>
      </c>
    </row>
    <row r="482" spans="1:16" s="195" customFormat="1" ht="22.5" x14ac:dyDescent="0.25">
      <c r="A482" s="312" t="s">
        <v>2014</v>
      </c>
      <c r="B482" s="313" t="s">
        <v>1084</v>
      </c>
      <c r="C482" s="314" t="s">
        <v>2015</v>
      </c>
      <c r="D482" s="314" t="s">
        <v>2016</v>
      </c>
      <c r="E482" s="315" t="s">
        <v>2017</v>
      </c>
      <c r="F482" s="316" t="s">
        <v>111</v>
      </c>
      <c r="G482" s="318">
        <v>-0.86799999999999999</v>
      </c>
      <c r="H482" s="61">
        <f t="shared" si="142"/>
        <v>35370.92</v>
      </c>
      <c r="I482" s="450">
        <v>-30701.96</v>
      </c>
      <c r="J482" s="439">
        <f t="shared" si="143"/>
        <v>39447.53</v>
      </c>
      <c r="K482" s="390">
        <f t="shared" si="144"/>
        <v>-34240.46</v>
      </c>
      <c r="L482" s="60"/>
      <c r="M482" s="303">
        <f t="shared" si="138"/>
        <v>-34240.456680115203</v>
      </c>
      <c r="N482" s="303">
        <f t="shared" si="139"/>
        <v>3.3198847959283739E-3</v>
      </c>
      <c r="O482" s="372">
        <f t="shared" si="140"/>
        <v>-34240.456039999997</v>
      </c>
      <c r="P482" s="373">
        <f t="shared" si="141"/>
        <v>3.9600000018253922E-3</v>
      </c>
    </row>
    <row r="483" spans="1:16" s="195" customFormat="1" ht="22.5" x14ac:dyDescent="0.25">
      <c r="A483" s="312" t="s">
        <v>2018</v>
      </c>
      <c r="B483" s="313" t="s">
        <v>1084</v>
      </c>
      <c r="C483" s="314" t="s">
        <v>2019</v>
      </c>
      <c r="D483" s="314" t="s">
        <v>2020</v>
      </c>
      <c r="E483" s="315" t="s">
        <v>2021</v>
      </c>
      <c r="F483" s="316" t="s">
        <v>147</v>
      </c>
      <c r="G483" s="329">
        <v>72.2</v>
      </c>
      <c r="H483" s="61">
        <f t="shared" si="142"/>
        <v>710.19</v>
      </c>
      <c r="I483" s="450">
        <v>51275.61</v>
      </c>
      <c r="J483" s="439">
        <f t="shared" si="143"/>
        <v>792.04</v>
      </c>
      <c r="K483" s="390">
        <f t="shared" si="144"/>
        <v>57185.29</v>
      </c>
      <c r="L483" s="60"/>
      <c r="M483" s="303">
        <f t="shared" si="138"/>
        <v>57185.2840324032</v>
      </c>
      <c r="N483" s="303">
        <f t="shared" si="139"/>
        <v>-5.9675968004739843E-3</v>
      </c>
      <c r="O483" s="372">
        <f t="shared" si="140"/>
        <v>57185.288</v>
      </c>
      <c r="P483" s="373">
        <f t="shared" si="141"/>
        <v>-2.0000000004074536E-3</v>
      </c>
    </row>
    <row r="484" spans="1:16" s="195" customFormat="1" ht="22.5" x14ac:dyDescent="0.25">
      <c r="A484" s="312" t="s">
        <v>2022</v>
      </c>
      <c r="B484" s="313" t="s">
        <v>1084</v>
      </c>
      <c r="C484" s="314" t="s">
        <v>2023</v>
      </c>
      <c r="D484" s="314" t="s">
        <v>2024</v>
      </c>
      <c r="E484" s="315" t="s">
        <v>2025</v>
      </c>
      <c r="F484" s="316" t="s">
        <v>125</v>
      </c>
      <c r="G484" s="325">
        <v>0.35</v>
      </c>
      <c r="H484" s="61">
        <f t="shared" si="142"/>
        <v>129040.03</v>
      </c>
      <c r="I484" s="450">
        <v>45164.01</v>
      </c>
      <c r="J484" s="439">
        <f t="shared" si="143"/>
        <v>143912.29999999999</v>
      </c>
      <c r="K484" s="390">
        <f t="shared" si="144"/>
        <v>50369.31</v>
      </c>
      <c r="L484" s="60"/>
      <c r="M484" s="303">
        <f t="shared" si="138"/>
        <v>50369.303064211206</v>
      </c>
      <c r="N484" s="303">
        <f t="shared" si="139"/>
        <v>-6.9357887914520688E-3</v>
      </c>
      <c r="O484" s="372">
        <f t="shared" si="140"/>
        <v>50369.304999999993</v>
      </c>
      <c r="P484" s="373">
        <f t="shared" si="141"/>
        <v>-5.0000000046566129E-3</v>
      </c>
    </row>
    <row r="485" spans="1:16" s="195" customFormat="1" ht="22.5" x14ac:dyDescent="0.25">
      <c r="A485" s="312" t="s">
        <v>2026</v>
      </c>
      <c r="B485" s="313" t="s">
        <v>1084</v>
      </c>
      <c r="C485" s="314" t="s">
        <v>2027</v>
      </c>
      <c r="D485" s="314" t="s">
        <v>2028</v>
      </c>
      <c r="E485" s="315" t="s">
        <v>2029</v>
      </c>
      <c r="F485" s="316" t="s">
        <v>147</v>
      </c>
      <c r="G485" s="329">
        <v>-35.700000000000003</v>
      </c>
      <c r="H485" s="61">
        <f t="shared" si="142"/>
        <v>582.16</v>
      </c>
      <c r="I485" s="450">
        <v>-20783.099999999999</v>
      </c>
      <c r="J485" s="439">
        <f t="shared" si="143"/>
        <v>649.26</v>
      </c>
      <c r="K485" s="390">
        <f t="shared" si="144"/>
        <v>-23178.58</v>
      </c>
      <c r="L485" s="60"/>
      <c r="M485" s="303">
        <f t="shared" si="138"/>
        <v>-23178.417118272002</v>
      </c>
      <c r="N485" s="303">
        <f t="shared" si="139"/>
        <v>0.16288172799977474</v>
      </c>
      <c r="O485" s="372">
        <f t="shared" si="140"/>
        <v>-23178.582000000002</v>
      </c>
      <c r="P485" s="373">
        <f t="shared" si="141"/>
        <v>-2.0000000004074536E-3</v>
      </c>
    </row>
    <row r="486" spans="1:16" s="195" customFormat="1" ht="22.5" x14ac:dyDescent="0.25">
      <c r="A486" s="312" t="s">
        <v>2030</v>
      </c>
      <c r="B486" s="313" t="s">
        <v>1084</v>
      </c>
      <c r="C486" s="314" t="s">
        <v>2031</v>
      </c>
      <c r="D486" s="314" t="s">
        <v>2032</v>
      </c>
      <c r="E486" s="315" t="s">
        <v>2033</v>
      </c>
      <c r="F486" s="316" t="s">
        <v>147</v>
      </c>
      <c r="G486" s="329">
        <v>35.700000000000003</v>
      </c>
      <c r="H486" s="61">
        <f t="shared" si="142"/>
        <v>918.28</v>
      </c>
      <c r="I486" s="450">
        <v>32782.519999999997</v>
      </c>
      <c r="J486" s="439">
        <f t="shared" si="143"/>
        <v>1024.1099999999999</v>
      </c>
      <c r="K486" s="390">
        <f t="shared" si="144"/>
        <v>36560.730000000003</v>
      </c>
      <c r="L486" s="60"/>
      <c r="M486" s="303">
        <f t="shared" si="138"/>
        <v>36560.807711462396</v>
      </c>
      <c r="N486" s="303">
        <f t="shared" si="139"/>
        <v>7.7711462392471731E-2</v>
      </c>
      <c r="O486" s="372">
        <f t="shared" si="140"/>
        <v>36560.726999999999</v>
      </c>
      <c r="P486" s="373">
        <f t="shared" si="141"/>
        <v>-3.0000000042491592E-3</v>
      </c>
    </row>
    <row r="487" spans="1:16" s="195" customFormat="1" ht="15" customHeight="1" x14ac:dyDescent="0.25">
      <c r="A487" s="323"/>
      <c r="B487" s="512" t="s">
        <v>2034</v>
      </c>
      <c r="C487" s="513"/>
      <c r="D487" s="513"/>
      <c r="E487" s="514"/>
      <c r="F487" s="324"/>
      <c r="G487" s="324"/>
      <c r="H487" s="324"/>
      <c r="I487" s="324"/>
      <c r="J487" s="449"/>
      <c r="K487" s="392"/>
      <c r="L487" s="311"/>
      <c r="M487" s="303">
        <f t="shared" si="138"/>
        <v>0</v>
      </c>
      <c r="N487" s="303">
        <f t="shared" si="139"/>
        <v>0</v>
      </c>
      <c r="O487" s="372">
        <f t="shared" si="140"/>
        <v>0</v>
      </c>
      <c r="P487" s="373">
        <f t="shared" si="141"/>
        <v>0</v>
      </c>
    </row>
    <row r="488" spans="1:16" s="195" customFormat="1" ht="22.5" x14ac:dyDescent="0.25">
      <c r="A488" s="312" t="s">
        <v>2035</v>
      </c>
      <c r="B488" s="313" t="s">
        <v>1084</v>
      </c>
      <c r="C488" s="314" t="s">
        <v>2036</v>
      </c>
      <c r="D488" s="314" t="s">
        <v>661</v>
      </c>
      <c r="E488" s="315" t="s">
        <v>662</v>
      </c>
      <c r="F488" s="316" t="s">
        <v>164</v>
      </c>
      <c r="G488" s="325">
        <v>16.670000000000002</v>
      </c>
      <c r="H488" s="61">
        <f t="shared" ref="H488:H498" si="145">ROUND(I488/G488,2)</f>
        <v>7786.31</v>
      </c>
      <c r="I488" s="450">
        <v>129797.77</v>
      </c>
      <c r="J488" s="439">
        <f t="shared" ref="J488:J498" si="146">ROUND(H488*O$13*P$13*O$10,2)</f>
        <v>8683.7099999999991</v>
      </c>
      <c r="K488" s="390">
        <f t="shared" ref="K488:K498" si="147">ROUND(J488*G488,2)</f>
        <v>144757.45000000001</v>
      </c>
      <c r="L488" s="60"/>
      <c r="M488" s="303">
        <f t="shared" si="138"/>
        <v>144757.36796154242</v>
      </c>
      <c r="N488" s="303">
        <f t="shared" si="139"/>
        <v>-8.2038457592716441E-2</v>
      </c>
      <c r="O488" s="372">
        <f t="shared" si="140"/>
        <v>144757.44570000001</v>
      </c>
      <c r="P488" s="373">
        <f t="shared" si="141"/>
        <v>-4.3000000005122274E-3</v>
      </c>
    </row>
    <row r="489" spans="1:16" s="195" customFormat="1" ht="22.5" x14ac:dyDescent="0.25">
      <c r="A489" s="312" t="s">
        <v>2037</v>
      </c>
      <c r="B489" s="313" t="s">
        <v>1084</v>
      </c>
      <c r="C489" s="314" t="s">
        <v>2038</v>
      </c>
      <c r="D489" s="314" t="s">
        <v>2039</v>
      </c>
      <c r="E489" s="315" t="s">
        <v>664</v>
      </c>
      <c r="F489" s="316" t="s">
        <v>168</v>
      </c>
      <c r="G489" s="331">
        <v>1684</v>
      </c>
      <c r="H489" s="61">
        <f t="shared" si="145"/>
        <v>55.35</v>
      </c>
      <c r="I489" s="450">
        <v>93217.48</v>
      </c>
      <c r="J489" s="439">
        <f t="shared" si="146"/>
        <v>61.73</v>
      </c>
      <c r="K489" s="390">
        <f t="shared" si="147"/>
        <v>103953.32</v>
      </c>
      <c r="L489" s="60"/>
      <c r="M489" s="303">
        <f t="shared" si="138"/>
        <v>103961.0854085376</v>
      </c>
      <c r="N489" s="303">
        <f t="shared" si="139"/>
        <v>7.7654085375979776</v>
      </c>
      <c r="O489" s="372">
        <f t="shared" si="140"/>
        <v>103953.31999999999</v>
      </c>
      <c r="P489" s="373">
        <f t="shared" si="141"/>
        <v>0</v>
      </c>
    </row>
    <row r="490" spans="1:16" s="195" customFormat="1" ht="22.5" x14ac:dyDescent="0.25">
      <c r="A490" s="312" t="s">
        <v>2040</v>
      </c>
      <c r="B490" s="313" t="s">
        <v>1084</v>
      </c>
      <c r="C490" s="314" t="s">
        <v>2041</v>
      </c>
      <c r="D490" s="314" t="s">
        <v>2042</v>
      </c>
      <c r="E490" s="315" t="s">
        <v>666</v>
      </c>
      <c r="F490" s="316" t="s">
        <v>243</v>
      </c>
      <c r="G490" s="318">
        <v>1.3340000000000001</v>
      </c>
      <c r="H490" s="61">
        <f t="shared" si="145"/>
        <v>1273.5</v>
      </c>
      <c r="I490" s="450">
        <v>1698.85</v>
      </c>
      <c r="J490" s="439">
        <f t="shared" si="146"/>
        <v>1420.27</v>
      </c>
      <c r="K490" s="390">
        <f t="shared" si="147"/>
        <v>1894.64</v>
      </c>
      <c r="L490" s="60"/>
      <c r="M490" s="303">
        <f t="shared" si="138"/>
        <v>1894.6477629120002</v>
      </c>
      <c r="N490" s="303">
        <f t="shared" si="139"/>
        <v>7.7629120000892726E-3</v>
      </c>
      <c r="O490" s="372">
        <f t="shared" si="140"/>
        <v>1894.6401800000001</v>
      </c>
      <c r="P490" s="373">
        <f t="shared" si="141"/>
        <v>1.8000000000029104E-4</v>
      </c>
    </row>
    <row r="491" spans="1:16" s="195" customFormat="1" ht="22.5" x14ac:dyDescent="0.25">
      <c r="A491" s="312" t="s">
        <v>2043</v>
      </c>
      <c r="B491" s="313" t="s">
        <v>1084</v>
      </c>
      <c r="C491" s="314" t="s">
        <v>2044</v>
      </c>
      <c r="D491" s="314" t="s">
        <v>2045</v>
      </c>
      <c r="E491" s="315" t="s">
        <v>668</v>
      </c>
      <c r="F491" s="316" t="s">
        <v>243</v>
      </c>
      <c r="G491" s="318">
        <v>1.3340000000000001</v>
      </c>
      <c r="H491" s="61">
        <f t="shared" si="145"/>
        <v>1273.5</v>
      </c>
      <c r="I491" s="450">
        <v>1698.85</v>
      </c>
      <c r="J491" s="439">
        <f t="shared" si="146"/>
        <v>1420.27</v>
      </c>
      <c r="K491" s="390">
        <f t="shared" si="147"/>
        <v>1894.64</v>
      </c>
      <c r="L491" s="60"/>
      <c r="M491" s="303">
        <f t="shared" si="138"/>
        <v>1894.6477629120002</v>
      </c>
      <c r="N491" s="303">
        <f t="shared" si="139"/>
        <v>7.7629120000892726E-3</v>
      </c>
      <c r="O491" s="372">
        <f t="shared" si="140"/>
        <v>1894.6401800000001</v>
      </c>
      <c r="P491" s="373">
        <f t="shared" si="141"/>
        <v>1.8000000000029104E-4</v>
      </c>
    </row>
    <row r="492" spans="1:16" s="195" customFormat="1" ht="22.5" x14ac:dyDescent="0.25">
      <c r="A492" s="312" t="s">
        <v>2046</v>
      </c>
      <c r="B492" s="313" t="s">
        <v>1084</v>
      </c>
      <c r="C492" s="314" t="s">
        <v>2047</v>
      </c>
      <c r="D492" s="314" t="s">
        <v>2048</v>
      </c>
      <c r="E492" s="315" t="s">
        <v>670</v>
      </c>
      <c r="F492" s="316" t="s">
        <v>243</v>
      </c>
      <c r="G492" s="318">
        <v>6.6680000000000001</v>
      </c>
      <c r="H492" s="61">
        <f t="shared" si="145"/>
        <v>2054.58</v>
      </c>
      <c r="I492" s="450">
        <v>13699.97</v>
      </c>
      <c r="J492" s="439">
        <f t="shared" si="146"/>
        <v>2291.38</v>
      </c>
      <c r="K492" s="390">
        <f t="shared" si="147"/>
        <v>15278.92</v>
      </c>
      <c r="L492" s="60"/>
      <c r="M492" s="303">
        <f t="shared" si="138"/>
        <v>15278.9342864064</v>
      </c>
      <c r="N492" s="303">
        <f t="shared" si="139"/>
        <v>1.4286406400060514E-2</v>
      </c>
      <c r="O492" s="372">
        <f t="shared" si="140"/>
        <v>15278.921840000001</v>
      </c>
      <c r="P492" s="373">
        <f t="shared" si="141"/>
        <v>1.8400000008114148E-3</v>
      </c>
    </row>
    <row r="493" spans="1:16" s="195" customFormat="1" ht="22.5" x14ac:dyDescent="0.25">
      <c r="A493" s="312" t="s">
        <v>2049</v>
      </c>
      <c r="B493" s="313" t="s">
        <v>1084</v>
      </c>
      <c r="C493" s="314" t="s">
        <v>2050</v>
      </c>
      <c r="D493" s="314" t="s">
        <v>2051</v>
      </c>
      <c r="E493" s="315" t="s">
        <v>672</v>
      </c>
      <c r="F493" s="316" t="s">
        <v>243</v>
      </c>
      <c r="G493" s="318">
        <v>1.167</v>
      </c>
      <c r="H493" s="61">
        <f t="shared" si="145"/>
        <v>2343.2199999999998</v>
      </c>
      <c r="I493" s="450">
        <v>2734.54</v>
      </c>
      <c r="J493" s="439">
        <f t="shared" si="146"/>
        <v>2613.2800000000002</v>
      </c>
      <c r="K493" s="390">
        <f t="shared" si="147"/>
        <v>3049.7</v>
      </c>
      <c r="L493" s="60"/>
      <c r="M493" s="303">
        <f t="shared" si="138"/>
        <v>3049.7042667648002</v>
      </c>
      <c r="N493" s="303">
        <f t="shared" si="139"/>
        <v>4.2667648003771319E-3</v>
      </c>
      <c r="O493" s="372">
        <f t="shared" si="140"/>
        <v>3049.6977600000005</v>
      </c>
      <c r="P493" s="373">
        <f t="shared" si="141"/>
        <v>-2.2399999993467645E-3</v>
      </c>
    </row>
    <row r="494" spans="1:16" s="195" customFormat="1" ht="22.5" x14ac:dyDescent="0.25">
      <c r="A494" s="312" t="s">
        <v>2052</v>
      </c>
      <c r="B494" s="313" t="s">
        <v>1084</v>
      </c>
      <c r="C494" s="314" t="s">
        <v>2053</v>
      </c>
      <c r="D494" s="314" t="s">
        <v>2054</v>
      </c>
      <c r="E494" s="315" t="s">
        <v>674</v>
      </c>
      <c r="F494" s="316" t="s">
        <v>243</v>
      </c>
      <c r="G494" s="318">
        <v>1.167</v>
      </c>
      <c r="H494" s="61">
        <f t="shared" si="145"/>
        <v>2343.2199999999998</v>
      </c>
      <c r="I494" s="450">
        <v>2734.54</v>
      </c>
      <c r="J494" s="439">
        <f t="shared" si="146"/>
        <v>2613.2800000000002</v>
      </c>
      <c r="K494" s="390">
        <f t="shared" si="147"/>
        <v>3049.7</v>
      </c>
      <c r="L494" s="60"/>
      <c r="M494" s="303">
        <f t="shared" si="138"/>
        <v>3049.7042667648002</v>
      </c>
      <c r="N494" s="303">
        <f t="shared" si="139"/>
        <v>4.2667648003771319E-3</v>
      </c>
      <c r="O494" s="372">
        <f t="shared" si="140"/>
        <v>3049.6977600000005</v>
      </c>
      <c r="P494" s="373">
        <f t="shared" si="141"/>
        <v>-2.2399999993467645E-3</v>
      </c>
    </row>
    <row r="495" spans="1:16" s="195" customFormat="1" ht="22.5" x14ac:dyDescent="0.25">
      <c r="A495" s="312" t="s">
        <v>2055</v>
      </c>
      <c r="B495" s="313" t="s">
        <v>1084</v>
      </c>
      <c r="C495" s="314" t="s">
        <v>2056</v>
      </c>
      <c r="D495" s="314" t="s">
        <v>2057</v>
      </c>
      <c r="E495" s="315" t="s">
        <v>2058</v>
      </c>
      <c r="F495" s="316" t="s">
        <v>164</v>
      </c>
      <c r="G495" s="325">
        <v>0.95</v>
      </c>
      <c r="H495" s="61">
        <f t="shared" si="145"/>
        <v>13654.41</v>
      </c>
      <c r="I495" s="450">
        <v>12971.69</v>
      </c>
      <c r="J495" s="439">
        <f t="shared" si="146"/>
        <v>15228.12</v>
      </c>
      <c r="K495" s="390">
        <f t="shared" si="147"/>
        <v>14466.71</v>
      </c>
      <c r="L495" s="60"/>
      <c r="M495" s="303">
        <f t="shared" si="138"/>
        <v>14466.717744172802</v>
      </c>
      <c r="N495" s="303">
        <f t="shared" si="139"/>
        <v>7.7441728026315104E-3</v>
      </c>
      <c r="O495" s="372">
        <f t="shared" si="140"/>
        <v>14466.714</v>
      </c>
      <c r="P495" s="373">
        <f t="shared" si="141"/>
        <v>4.0000000008149073E-3</v>
      </c>
    </row>
    <row r="496" spans="1:16" s="195" customFormat="1" ht="22.5" x14ac:dyDescent="0.25">
      <c r="A496" s="312" t="s">
        <v>2059</v>
      </c>
      <c r="B496" s="313" t="s">
        <v>1084</v>
      </c>
      <c r="C496" s="314" t="s">
        <v>2060</v>
      </c>
      <c r="D496" s="314" t="s">
        <v>2061</v>
      </c>
      <c r="E496" s="315" t="s">
        <v>2062</v>
      </c>
      <c r="F496" s="316" t="s">
        <v>164</v>
      </c>
      <c r="G496" s="325">
        <v>8.76</v>
      </c>
      <c r="H496" s="61">
        <f t="shared" si="145"/>
        <v>27627.98</v>
      </c>
      <c r="I496" s="450">
        <v>242021.14</v>
      </c>
      <c r="J496" s="439">
        <f t="shared" si="146"/>
        <v>30812.19</v>
      </c>
      <c r="K496" s="390">
        <f t="shared" si="147"/>
        <v>269914.78000000003</v>
      </c>
      <c r="L496" s="60"/>
      <c r="M496" s="303">
        <f t="shared" si="138"/>
        <v>269914.83149095683</v>
      </c>
      <c r="N496" s="303">
        <f t="shared" si="139"/>
        <v>5.1490956800989807E-2</v>
      </c>
      <c r="O496" s="372">
        <f t="shared" si="140"/>
        <v>269914.7844</v>
      </c>
      <c r="P496" s="373">
        <f t="shared" si="141"/>
        <v>4.3999999761581421E-3</v>
      </c>
    </row>
    <row r="497" spans="1:16" s="195" customFormat="1" ht="22.5" x14ac:dyDescent="0.25">
      <c r="A497" s="312" t="s">
        <v>2063</v>
      </c>
      <c r="B497" s="313" t="s">
        <v>1084</v>
      </c>
      <c r="C497" s="314" t="s">
        <v>2064</v>
      </c>
      <c r="D497" s="314" t="s">
        <v>2065</v>
      </c>
      <c r="E497" s="315" t="s">
        <v>2066</v>
      </c>
      <c r="F497" s="316" t="s">
        <v>168</v>
      </c>
      <c r="G497" s="329">
        <v>884.8</v>
      </c>
      <c r="H497" s="61">
        <f t="shared" si="145"/>
        <v>464.66</v>
      </c>
      <c r="I497" s="450">
        <v>411129.1</v>
      </c>
      <c r="J497" s="439">
        <f t="shared" si="146"/>
        <v>518.21</v>
      </c>
      <c r="K497" s="390">
        <f t="shared" si="147"/>
        <v>458512.21</v>
      </c>
      <c r="L497" s="60"/>
      <c r="M497" s="303">
        <f t="shared" si="138"/>
        <v>458513.01149779203</v>
      </c>
      <c r="N497" s="303">
        <f t="shared" si="139"/>
        <v>0.80149779201019555</v>
      </c>
      <c r="O497" s="372">
        <f t="shared" si="140"/>
        <v>458512.20799999998</v>
      </c>
      <c r="P497" s="373">
        <f t="shared" si="141"/>
        <v>-2.0000000367872417E-3</v>
      </c>
    </row>
    <row r="498" spans="1:16" s="195" customFormat="1" ht="22.5" x14ac:dyDescent="0.25">
      <c r="A498" s="312" t="s">
        <v>2067</v>
      </c>
      <c r="B498" s="313" t="s">
        <v>1084</v>
      </c>
      <c r="C498" s="314" t="s">
        <v>2068</v>
      </c>
      <c r="D498" s="314" t="s">
        <v>2069</v>
      </c>
      <c r="E498" s="315" t="s">
        <v>2070</v>
      </c>
      <c r="F498" s="316" t="s">
        <v>139</v>
      </c>
      <c r="G498" s="331">
        <v>438</v>
      </c>
      <c r="H498" s="61">
        <f t="shared" si="145"/>
        <v>16.559999999999999</v>
      </c>
      <c r="I498" s="450">
        <v>7251.31</v>
      </c>
      <c r="J498" s="439">
        <f t="shared" si="146"/>
        <v>18.47</v>
      </c>
      <c r="K498" s="390">
        <f t="shared" si="147"/>
        <v>8089.86</v>
      </c>
      <c r="L498" s="60"/>
      <c r="M498" s="303">
        <f t="shared" si="138"/>
        <v>8087.0461015872015</v>
      </c>
      <c r="N498" s="303">
        <f t="shared" si="139"/>
        <v>-2.813898412798153</v>
      </c>
      <c r="O498" s="372">
        <f t="shared" si="140"/>
        <v>8089.86</v>
      </c>
      <c r="P498" s="373">
        <f t="shared" si="141"/>
        <v>0</v>
      </c>
    </row>
    <row r="499" spans="1:16" s="195" customFormat="1" ht="15" x14ac:dyDescent="0.25">
      <c r="A499" s="306" t="s">
        <v>2071</v>
      </c>
      <c r="B499" s="502"/>
      <c r="C499" s="502"/>
      <c r="D499" s="502"/>
      <c r="E499" s="307" t="s">
        <v>2072</v>
      </c>
      <c r="F499" s="308"/>
      <c r="G499" s="309"/>
      <c r="H499" s="334"/>
      <c r="I499" s="334">
        <f>SUM(I500:I567)</f>
        <v>40891917.409999996</v>
      </c>
      <c r="J499" s="449"/>
      <c r="K499" s="391">
        <f>SUM(K500:K567)</f>
        <v>45604826.380000003</v>
      </c>
      <c r="L499" s="310"/>
      <c r="M499" s="303">
        <f t="shared" si="138"/>
        <v>45604838.474284813</v>
      </c>
      <c r="N499" s="303">
        <f t="shared" si="139"/>
        <v>12.094284810125828</v>
      </c>
      <c r="O499" s="372">
        <f t="shared" si="140"/>
        <v>0</v>
      </c>
      <c r="P499" s="373"/>
    </row>
    <row r="500" spans="1:16" s="195" customFormat="1" ht="22.5" x14ac:dyDescent="0.25">
      <c r="A500" s="312" t="s">
        <v>823</v>
      </c>
      <c r="B500" s="313" t="s">
        <v>1084</v>
      </c>
      <c r="C500" s="314" t="s">
        <v>2073</v>
      </c>
      <c r="D500" s="314" t="s">
        <v>2074</v>
      </c>
      <c r="E500" s="315" t="s">
        <v>2075</v>
      </c>
      <c r="F500" s="316" t="s">
        <v>125</v>
      </c>
      <c r="G500" s="326">
        <v>7.4901</v>
      </c>
      <c r="H500" s="61">
        <f t="shared" ref="H500:H563" si="148">ROUND(I500/G500,2)</f>
        <v>104644.65</v>
      </c>
      <c r="I500" s="450">
        <v>783798.88</v>
      </c>
      <c r="J500" s="439">
        <f t="shared" ref="J500:J563" si="149">ROUND(H500*O$13*P$13*O$10,2)</f>
        <v>116705.27</v>
      </c>
      <c r="K500" s="390">
        <f t="shared" ref="K500:K563" si="150">ROUND(J500*G500,2)</f>
        <v>874134.14</v>
      </c>
      <c r="L500" s="60"/>
      <c r="M500" s="303">
        <f t="shared" si="138"/>
        <v>874134.1463725057</v>
      </c>
      <c r="N500" s="303">
        <f t="shared" si="139"/>
        <v>6.3725056825205684E-3</v>
      </c>
      <c r="O500" s="372">
        <f t="shared" si="140"/>
        <v>874134.142827</v>
      </c>
      <c r="P500" s="373">
        <f t="shared" si="141"/>
        <v>2.8269999893382192E-3</v>
      </c>
    </row>
    <row r="501" spans="1:16" s="195" customFormat="1" ht="33.75" x14ac:dyDescent="0.25">
      <c r="A501" s="312" t="s">
        <v>826</v>
      </c>
      <c r="B501" s="313" t="s">
        <v>1084</v>
      </c>
      <c r="C501" s="314" t="s">
        <v>2076</v>
      </c>
      <c r="D501" s="314" t="s">
        <v>2077</v>
      </c>
      <c r="E501" s="315" t="s">
        <v>2078</v>
      </c>
      <c r="F501" s="316" t="s">
        <v>125</v>
      </c>
      <c r="G501" s="326">
        <v>4.2294</v>
      </c>
      <c r="H501" s="61">
        <f t="shared" si="148"/>
        <v>78893.17</v>
      </c>
      <c r="I501" s="450">
        <v>333670.76</v>
      </c>
      <c r="J501" s="439">
        <f t="shared" si="149"/>
        <v>87985.85</v>
      </c>
      <c r="K501" s="390">
        <f t="shared" si="150"/>
        <v>372127.35</v>
      </c>
      <c r="L501" s="60"/>
      <c r="M501" s="303">
        <f t="shared" si="138"/>
        <v>372127.35614277126</v>
      </c>
      <c r="N501" s="303">
        <f t="shared" si="139"/>
        <v>6.1427712789736688E-3</v>
      </c>
      <c r="O501" s="372">
        <f t="shared" si="140"/>
        <v>372127.35399000003</v>
      </c>
      <c r="P501" s="373">
        <f t="shared" si="141"/>
        <v>3.9900000556372106E-3</v>
      </c>
    </row>
    <row r="502" spans="1:16" s="195" customFormat="1" ht="22.5" x14ac:dyDescent="0.25">
      <c r="A502" s="312" t="s">
        <v>827</v>
      </c>
      <c r="B502" s="313" t="s">
        <v>1084</v>
      </c>
      <c r="C502" s="314" t="s">
        <v>2079</v>
      </c>
      <c r="D502" s="314" t="s">
        <v>2080</v>
      </c>
      <c r="E502" s="315" t="s">
        <v>2081</v>
      </c>
      <c r="F502" s="316" t="s">
        <v>122</v>
      </c>
      <c r="G502" s="328">
        <v>5.2021620000000004</v>
      </c>
      <c r="H502" s="61">
        <f t="shared" si="148"/>
        <v>19633.46</v>
      </c>
      <c r="I502" s="450">
        <v>102136.44</v>
      </c>
      <c r="J502" s="439">
        <f t="shared" si="149"/>
        <v>21896.28</v>
      </c>
      <c r="K502" s="390">
        <f t="shared" si="150"/>
        <v>113908</v>
      </c>
      <c r="L502" s="60"/>
      <c r="M502" s="303">
        <f t="shared" si="138"/>
        <v>113907.98337569281</v>
      </c>
      <c r="N502" s="303">
        <f t="shared" si="139"/>
        <v>-1.6624307187157683E-2</v>
      </c>
      <c r="O502" s="372">
        <f t="shared" si="140"/>
        <v>113907.99575736</v>
      </c>
      <c r="P502" s="373">
        <f t="shared" si="141"/>
        <v>-4.2426400032127276E-3</v>
      </c>
    </row>
    <row r="503" spans="1:16" s="195" customFormat="1" ht="22.5" x14ac:dyDescent="0.25">
      <c r="A503" s="312" t="s">
        <v>829</v>
      </c>
      <c r="B503" s="313" t="s">
        <v>1084</v>
      </c>
      <c r="C503" s="314" t="s">
        <v>2082</v>
      </c>
      <c r="D503" s="314" t="s">
        <v>2083</v>
      </c>
      <c r="E503" s="315" t="s">
        <v>2084</v>
      </c>
      <c r="F503" s="316" t="s">
        <v>139</v>
      </c>
      <c r="G503" s="318">
        <v>84.587999999999994</v>
      </c>
      <c r="H503" s="61">
        <f t="shared" si="148"/>
        <v>160.46</v>
      </c>
      <c r="I503" s="450">
        <v>13573.05</v>
      </c>
      <c r="J503" s="439">
        <f t="shared" si="149"/>
        <v>178.95</v>
      </c>
      <c r="K503" s="390">
        <f t="shared" si="150"/>
        <v>15137.02</v>
      </c>
      <c r="L503" s="60"/>
      <c r="M503" s="303">
        <f t="shared" si="138"/>
        <v>15137.386360416</v>
      </c>
      <c r="N503" s="303">
        <f t="shared" si="139"/>
        <v>0.36636041599922464</v>
      </c>
      <c r="O503" s="372">
        <f t="shared" si="140"/>
        <v>15137.022599999998</v>
      </c>
      <c r="P503" s="373">
        <f t="shared" si="141"/>
        <v>2.5999999979831045E-3</v>
      </c>
    </row>
    <row r="504" spans="1:16" s="195" customFormat="1" ht="22.5" x14ac:dyDescent="0.25">
      <c r="A504" s="312" t="s">
        <v>830</v>
      </c>
      <c r="B504" s="313" t="s">
        <v>1084</v>
      </c>
      <c r="C504" s="314" t="s">
        <v>2085</v>
      </c>
      <c r="D504" s="314" t="s">
        <v>633</v>
      </c>
      <c r="E504" s="315" t="s">
        <v>2086</v>
      </c>
      <c r="F504" s="316" t="s">
        <v>125</v>
      </c>
      <c r="G504" s="326">
        <v>79.351299999999995</v>
      </c>
      <c r="H504" s="61">
        <f t="shared" si="148"/>
        <v>51495.1</v>
      </c>
      <c r="I504" s="450">
        <v>4086202.92</v>
      </c>
      <c r="J504" s="439">
        <f t="shared" si="149"/>
        <v>57430.07</v>
      </c>
      <c r="K504" s="390">
        <f t="shared" si="150"/>
        <v>4557150.71</v>
      </c>
      <c r="L504" s="60"/>
      <c r="M504" s="303">
        <f t="shared" si="138"/>
        <v>4557150.5554831102</v>
      </c>
      <c r="N504" s="303">
        <f t="shared" si="139"/>
        <v>-0.15451688971370459</v>
      </c>
      <c r="O504" s="372">
        <f t="shared" si="140"/>
        <v>4557150.7135910001</v>
      </c>
      <c r="P504" s="373">
        <f t="shared" si="141"/>
        <v>3.5910001024603844E-3</v>
      </c>
    </row>
    <row r="505" spans="1:16" s="195" customFormat="1" ht="22.5" x14ac:dyDescent="0.25">
      <c r="A505" s="312" t="s">
        <v>831</v>
      </c>
      <c r="B505" s="313" t="s">
        <v>1084</v>
      </c>
      <c r="C505" s="314" t="s">
        <v>2087</v>
      </c>
      <c r="D505" s="314" t="s">
        <v>2088</v>
      </c>
      <c r="E505" s="315" t="s">
        <v>2089</v>
      </c>
      <c r="F505" s="316" t="s">
        <v>122</v>
      </c>
      <c r="G505" s="318">
        <v>2.3809999999999998</v>
      </c>
      <c r="H505" s="61">
        <f t="shared" si="148"/>
        <v>74529.899999999994</v>
      </c>
      <c r="I505" s="450">
        <v>177455.69</v>
      </c>
      <c r="J505" s="439">
        <f t="shared" si="149"/>
        <v>83119.7</v>
      </c>
      <c r="K505" s="390">
        <f t="shared" si="150"/>
        <v>197908.01</v>
      </c>
      <c r="L505" s="60"/>
      <c r="M505" s="303">
        <f t="shared" si="138"/>
        <v>197908.01193425281</v>
      </c>
      <c r="N505" s="303">
        <f t="shared" si="139"/>
        <v>1.9342527957633138E-3</v>
      </c>
      <c r="O505" s="372">
        <f t="shared" si="140"/>
        <v>197908.00569999998</v>
      </c>
      <c r="P505" s="373">
        <f t="shared" si="141"/>
        <v>-4.3000000296160579E-3</v>
      </c>
    </row>
    <row r="506" spans="1:16" s="195" customFormat="1" ht="22.5" x14ac:dyDescent="0.25">
      <c r="A506" s="312" t="s">
        <v>832</v>
      </c>
      <c r="B506" s="313" t="s">
        <v>1084</v>
      </c>
      <c r="C506" s="314" t="s">
        <v>2090</v>
      </c>
      <c r="D506" s="314" t="s">
        <v>2091</v>
      </c>
      <c r="E506" s="315" t="s">
        <v>625</v>
      </c>
      <c r="F506" s="316" t="s">
        <v>139</v>
      </c>
      <c r="G506" s="331">
        <v>1587</v>
      </c>
      <c r="H506" s="61">
        <f t="shared" si="148"/>
        <v>119.37</v>
      </c>
      <c r="I506" s="450">
        <v>189439.24</v>
      </c>
      <c r="J506" s="439">
        <f t="shared" si="149"/>
        <v>133.13</v>
      </c>
      <c r="K506" s="390">
        <f t="shared" si="150"/>
        <v>211277.31</v>
      </c>
      <c r="L506" s="60"/>
      <c r="M506" s="303">
        <f t="shared" si="138"/>
        <v>211272.70346042881</v>
      </c>
      <c r="N506" s="303">
        <f t="shared" si="139"/>
        <v>-4.6065395711921155</v>
      </c>
      <c r="O506" s="372">
        <f t="shared" si="140"/>
        <v>211277.31</v>
      </c>
      <c r="P506" s="373">
        <f t="shared" si="141"/>
        <v>0</v>
      </c>
    </row>
    <row r="507" spans="1:16" s="195" customFormat="1" ht="22.5" x14ac:dyDescent="0.25">
      <c r="A507" s="312" t="s">
        <v>833</v>
      </c>
      <c r="B507" s="313" t="s">
        <v>1084</v>
      </c>
      <c r="C507" s="314" t="s">
        <v>2092</v>
      </c>
      <c r="D507" s="314" t="s">
        <v>621</v>
      </c>
      <c r="E507" s="315" t="s">
        <v>2093</v>
      </c>
      <c r="F507" s="316" t="s">
        <v>125</v>
      </c>
      <c r="G507" s="326">
        <v>36.403799999999997</v>
      </c>
      <c r="H507" s="61">
        <f t="shared" si="148"/>
        <v>66232.08</v>
      </c>
      <c r="I507" s="450">
        <v>2411099.31</v>
      </c>
      <c r="J507" s="439">
        <f t="shared" si="149"/>
        <v>73865.53</v>
      </c>
      <c r="K507" s="390">
        <f t="shared" si="150"/>
        <v>2688985.98</v>
      </c>
      <c r="L507" s="60"/>
      <c r="M507" s="303">
        <f t="shared" si="138"/>
        <v>2688986.0281073474</v>
      </c>
      <c r="N507" s="303">
        <f t="shared" si="139"/>
        <v>4.8107347451150417E-2</v>
      </c>
      <c r="O507" s="372">
        <f t="shared" si="140"/>
        <v>2688985.9810139998</v>
      </c>
      <c r="P507" s="373">
        <f t="shared" si="141"/>
        <v>1.013999804854393E-3</v>
      </c>
    </row>
    <row r="508" spans="1:16" s="195" customFormat="1" ht="22.5" x14ac:dyDescent="0.25">
      <c r="A508" s="312" t="s">
        <v>834</v>
      </c>
      <c r="B508" s="313" t="s">
        <v>1084</v>
      </c>
      <c r="C508" s="314" t="s">
        <v>2094</v>
      </c>
      <c r="D508" s="314" t="s">
        <v>2088</v>
      </c>
      <c r="E508" s="315" t="s">
        <v>2089</v>
      </c>
      <c r="F508" s="316" t="s">
        <v>122</v>
      </c>
      <c r="G508" s="318">
        <v>1.2010000000000001</v>
      </c>
      <c r="H508" s="61">
        <f t="shared" si="148"/>
        <v>74529.899999999994</v>
      </c>
      <c r="I508" s="450">
        <v>89510.41</v>
      </c>
      <c r="J508" s="439">
        <f t="shared" si="149"/>
        <v>83119.7</v>
      </c>
      <c r="K508" s="390">
        <f t="shared" si="150"/>
        <v>99826.76</v>
      </c>
      <c r="L508" s="60"/>
      <c r="M508" s="303">
        <f t="shared" si="138"/>
        <v>99826.764024979217</v>
      </c>
      <c r="N508" s="303">
        <f t="shared" si="139"/>
        <v>4.0249792218673974E-3</v>
      </c>
      <c r="O508" s="372">
        <f t="shared" si="140"/>
        <v>99826.759699999995</v>
      </c>
      <c r="P508" s="373">
        <f t="shared" si="141"/>
        <v>-2.9999999969732016E-4</v>
      </c>
    </row>
    <row r="509" spans="1:16" s="195" customFormat="1" ht="22.5" x14ac:dyDescent="0.25">
      <c r="A509" s="312" t="s">
        <v>835</v>
      </c>
      <c r="B509" s="313" t="s">
        <v>1084</v>
      </c>
      <c r="C509" s="314" t="s">
        <v>2095</v>
      </c>
      <c r="D509" s="314" t="s">
        <v>2091</v>
      </c>
      <c r="E509" s="315" t="s">
        <v>625</v>
      </c>
      <c r="F509" s="316" t="s">
        <v>139</v>
      </c>
      <c r="G509" s="329">
        <v>800.9</v>
      </c>
      <c r="H509" s="61">
        <f t="shared" si="148"/>
        <v>119.37</v>
      </c>
      <c r="I509" s="450">
        <v>95602.92</v>
      </c>
      <c r="J509" s="439">
        <f t="shared" si="149"/>
        <v>133.13</v>
      </c>
      <c r="K509" s="390">
        <f t="shared" si="150"/>
        <v>106623.82</v>
      </c>
      <c r="L509" s="60"/>
      <c r="M509" s="303">
        <f t="shared" si="138"/>
        <v>106621.45481111041</v>
      </c>
      <c r="N509" s="303">
        <f t="shared" si="139"/>
        <v>-2.3651888895983575</v>
      </c>
      <c r="O509" s="372">
        <f t="shared" si="140"/>
        <v>106623.817</v>
      </c>
      <c r="P509" s="373">
        <f t="shared" si="141"/>
        <v>-3.0000000115251169E-3</v>
      </c>
    </row>
    <row r="510" spans="1:16" s="195" customFormat="1" ht="22.5" x14ac:dyDescent="0.25">
      <c r="A510" s="312" t="s">
        <v>836</v>
      </c>
      <c r="B510" s="313" t="s">
        <v>1084</v>
      </c>
      <c r="C510" s="314" t="s">
        <v>2096</v>
      </c>
      <c r="D510" s="314" t="s">
        <v>211</v>
      </c>
      <c r="E510" s="315" t="s">
        <v>212</v>
      </c>
      <c r="F510" s="316" t="s">
        <v>125</v>
      </c>
      <c r="G510" s="326">
        <v>2.3851</v>
      </c>
      <c r="H510" s="61">
        <f t="shared" si="148"/>
        <v>131731.25</v>
      </c>
      <c r="I510" s="450">
        <v>314192.21000000002</v>
      </c>
      <c r="J510" s="439">
        <f t="shared" si="149"/>
        <v>146913.69</v>
      </c>
      <c r="K510" s="390">
        <f t="shared" si="150"/>
        <v>350403.84000000003</v>
      </c>
      <c r="L510" s="60"/>
      <c r="M510" s="303">
        <f t="shared" si="138"/>
        <v>350403.84248219529</v>
      </c>
      <c r="N510" s="303">
        <f t="shared" si="139"/>
        <v>2.4821952683851123E-3</v>
      </c>
      <c r="O510" s="372">
        <f t="shared" si="140"/>
        <v>350403.84201900003</v>
      </c>
      <c r="P510" s="373">
        <f t="shared" si="141"/>
        <v>2.019000006839633E-3</v>
      </c>
    </row>
    <row r="511" spans="1:16" s="195" customFormat="1" ht="22.5" x14ac:dyDescent="0.25">
      <c r="A511" s="312" t="s">
        <v>837</v>
      </c>
      <c r="B511" s="313" t="s">
        <v>1084</v>
      </c>
      <c r="C511" s="314" t="s">
        <v>2097</v>
      </c>
      <c r="D511" s="314" t="s">
        <v>1381</v>
      </c>
      <c r="E511" s="315" t="s">
        <v>1382</v>
      </c>
      <c r="F511" s="316" t="s">
        <v>147</v>
      </c>
      <c r="G511" s="329">
        <v>264.7</v>
      </c>
      <c r="H511" s="61">
        <f t="shared" si="148"/>
        <v>280.93</v>
      </c>
      <c r="I511" s="450">
        <v>74363.23</v>
      </c>
      <c r="J511" s="439">
        <f t="shared" si="149"/>
        <v>313.31</v>
      </c>
      <c r="K511" s="390">
        <f t="shared" si="150"/>
        <v>82933.16</v>
      </c>
      <c r="L511" s="60"/>
      <c r="M511" s="303">
        <f t="shared" si="138"/>
        <v>82933.824270777608</v>
      </c>
      <c r="N511" s="303">
        <f t="shared" si="139"/>
        <v>0.66427077760454267</v>
      </c>
      <c r="O511" s="372">
        <f t="shared" si="140"/>
        <v>82933.156999999992</v>
      </c>
      <c r="P511" s="373">
        <f t="shared" si="141"/>
        <v>-3.0000000115251169E-3</v>
      </c>
    </row>
    <row r="512" spans="1:16" s="195" customFormat="1" ht="22.5" x14ac:dyDescent="0.25">
      <c r="A512" s="312" t="s">
        <v>838</v>
      </c>
      <c r="B512" s="313" t="s">
        <v>1084</v>
      </c>
      <c r="C512" s="314" t="s">
        <v>2098</v>
      </c>
      <c r="D512" s="314" t="s">
        <v>2099</v>
      </c>
      <c r="E512" s="315" t="s">
        <v>2100</v>
      </c>
      <c r="F512" s="316" t="s">
        <v>168</v>
      </c>
      <c r="G512" s="331">
        <v>322</v>
      </c>
      <c r="H512" s="61">
        <f t="shared" si="148"/>
        <v>15.88</v>
      </c>
      <c r="I512" s="450">
        <v>5112.17</v>
      </c>
      <c r="J512" s="439">
        <f t="shared" si="149"/>
        <v>17.71</v>
      </c>
      <c r="K512" s="390">
        <f t="shared" si="150"/>
        <v>5702.62</v>
      </c>
      <c r="L512" s="60"/>
      <c r="M512" s="303">
        <f t="shared" si="138"/>
        <v>5701.3635424704007</v>
      </c>
      <c r="N512" s="303">
        <f t="shared" si="139"/>
        <v>-1.2564575295991744</v>
      </c>
      <c r="O512" s="372">
        <f t="shared" si="140"/>
        <v>5702.62</v>
      </c>
      <c r="P512" s="373">
        <f t="shared" si="141"/>
        <v>0</v>
      </c>
    </row>
    <row r="513" spans="1:16" s="195" customFormat="1" ht="22.5" x14ac:dyDescent="0.25">
      <c r="A513" s="312" t="s">
        <v>839</v>
      </c>
      <c r="B513" s="313" t="s">
        <v>1084</v>
      </c>
      <c r="C513" s="314" t="s">
        <v>2101</v>
      </c>
      <c r="D513" s="314" t="s">
        <v>2102</v>
      </c>
      <c r="E513" s="315" t="s">
        <v>2103</v>
      </c>
      <c r="F513" s="316" t="s">
        <v>243</v>
      </c>
      <c r="G513" s="318">
        <v>1.9319999999999999</v>
      </c>
      <c r="H513" s="61">
        <f t="shared" si="148"/>
        <v>329.93</v>
      </c>
      <c r="I513" s="450">
        <v>637.42999999999995</v>
      </c>
      <c r="J513" s="439">
        <f t="shared" si="149"/>
        <v>367.96</v>
      </c>
      <c r="K513" s="390">
        <f t="shared" si="150"/>
        <v>710.9</v>
      </c>
      <c r="L513" s="60"/>
      <c r="M513" s="303">
        <f t="shared" si="138"/>
        <v>710.89579628159993</v>
      </c>
      <c r="N513" s="303">
        <f t="shared" si="139"/>
        <v>-4.2037184000491834E-3</v>
      </c>
      <c r="O513" s="372">
        <f t="shared" si="140"/>
        <v>710.89871999999991</v>
      </c>
      <c r="P513" s="373">
        <f t="shared" si="141"/>
        <v>-1.280000000065229E-3</v>
      </c>
    </row>
    <row r="514" spans="1:16" s="195" customFormat="1" ht="22.5" x14ac:dyDescent="0.25">
      <c r="A514" s="312" t="s">
        <v>840</v>
      </c>
      <c r="B514" s="313" t="s">
        <v>1084</v>
      </c>
      <c r="C514" s="314" t="s">
        <v>2104</v>
      </c>
      <c r="D514" s="314" t="s">
        <v>2105</v>
      </c>
      <c r="E514" s="315" t="s">
        <v>2106</v>
      </c>
      <c r="F514" s="316" t="s">
        <v>125</v>
      </c>
      <c r="G514" s="326">
        <v>2.3851</v>
      </c>
      <c r="H514" s="61">
        <f t="shared" si="148"/>
        <v>39879.800000000003</v>
      </c>
      <c r="I514" s="450">
        <v>95117.32</v>
      </c>
      <c r="J514" s="439">
        <f t="shared" si="149"/>
        <v>44476.07</v>
      </c>
      <c r="K514" s="390">
        <f t="shared" si="150"/>
        <v>106079.87</v>
      </c>
      <c r="L514" s="60"/>
      <c r="M514" s="303">
        <f t="shared" si="138"/>
        <v>106079.8878960384</v>
      </c>
      <c r="N514" s="303">
        <f t="shared" si="139"/>
        <v>1.789603840734344E-2</v>
      </c>
      <c r="O514" s="372">
        <f t="shared" si="140"/>
        <v>106079.874557</v>
      </c>
      <c r="P514" s="373">
        <f t="shared" si="141"/>
        <v>4.5570000074803829E-3</v>
      </c>
    </row>
    <row r="515" spans="1:16" s="195" customFormat="1" ht="22.5" x14ac:dyDescent="0.25">
      <c r="A515" s="312" t="s">
        <v>841</v>
      </c>
      <c r="B515" s="313" t="s">
        <v>1084</v>
      </c>
      <c r="C515" s="314" t="s">
        <v>2107</v>
      </c>
      <c r="D515" s="314" t="s">
        <v>2088</v>
      </c>
      <c r="E515" s="315" t="s">
        <v>2089</v>
      </c>
      <c r="F515" s="316" t="s">
        <v>122</v>
      </c>
      <c r="G515" s="326">
        <v>7.8700000000000006E-2</v>
      </c>
      <c r="H515" s="61">
        <f t="shared" si="148"/>
        <v>74529.73</v>
      </c>
      <c r="I515" s="450">
        <v>5865.49</v>
      </c>
      <c r="J515" s="439">
        <f t="shared" si="149"/>
        <v>83119.509999999995</v>
      </c>
      <c r="K515" s="390">
        <f t="shared" si="150"/>
        <v>6541.51</v>
      </c>
      <c r="L515" s="60"/>
      <c r="M515" s="303">
        <f t="shared" si="138"/>
        <v>6541.5060228288003</v>
      </c>
      <c r="N515" s="303">
        <f t="shared" si="139"/>
        <v>-3.9771711999492254E-3</v>
      </c>
      <c r="O515" s="372">
        <f t="shared" si="140"/>
        <v>6541.5054369999998</v>
      </c>
      <c r="P515" s="373">
        <f t="shared" si="141"/>
        <v>-4.5630000004166504E-3</v>
      </c>
    </row>
    <row r="516" spans="1:16" s="195" customFormat="1" ht="22.5" x14ac:dyDescent="0.25">
      <c r="A516" s="312" t="s">
        <v>842</v>
      </c>
      <c r="B516" s="313" t="s">
        <v>1084</v>
      </c>
      <c r="C516" s="314" t="s">
        <v>2108</v>
      </c>
      <c r="D516" s="314" t="s">
        <v>2091</v>
      </c>
      <c r="E516" s="315" t="s">
        <v>625</v>
      </c>
      <c r="F516" s="316" t="s">
        <v>139</v>
      </c>
      <c r="G516" s="325">
        <v>52.47</v>
      </c>
      <c r="H516" s="61">
        <f t="shared" si="148"/>
        <v>119.37</v>
      </c>
      <c r="I516" s="450">
        <v>6263.33</v>
      </c>
      <c r="J516" s="439">
        <f t="shared" si="149"/>
        <v>133.13</v>
      </c>
      <c r="K516" s="390">
        <f t="shared" si="150"/>
        <v>6985.33</v>
      </c>
      <c r="L516" s="60"/>
      <c r="M516" s="303">
        <f t="shared" si="138"/>
        <v>6985.1983240896006</v>
      </c>
      <c r="N516" s="303">
        <f t="shared" si="139"/>
        <v>-0.13167591039928084</v>
      </c>
      <c r="O516" s="372">
        <f t="shared" si="140"/>
        <v>6985.3310999999994</v>
      </c>
      <c r="P516" s="373">
        <f t="shared" si="141"/>
        <v>1.0999999994965037E-3</v>
      </c>
    </row>
    <row r="517" spans="1:16" s="195" customFormat="1" ht="22.5" x14ac:dyDescent="0.25">
      <c r="A517" s="312" t="s">
        <v>843</v>
      </c>
      <c r="B517" s="313" t="s">
        <v>1084</v>
      </c>
      <c r="C517" s="314" t="s">
        <v>2109</v>
      </c>
      <c r="D517" s="314" t="s">
        <v>616</v>
      </c>
      <c r="E517" s="315" t="s">
        <v>617</v>
      </c>
      <c r="F517" s="316" t="s">
        <v>125</v>
      </c>
      <c r="G517" s="326">
        <v>25.599699999999999</v>
      </c>
      <c r="H517" s="61">
        <f t="shared" si="148"/>
        <v>152211.26</v>
      </c>
      <c r="I517" s="450">
        <v>3896562.62</v>
      </c>
      <c r="J517" s="439">
        <f t="shared" si="149"/>
        <v>169754.08</v>
      </c>
      <c r="K517" s="390">
        <f t="shared" si="150"/>
        <v>4345653.5199999996</v>
      </c>
      <c r="L517" s="60"/>
      <c r="M517" s="303">
        <f t="shared" si="138"/>
        <v>4345653.6192303747</v>
      </c>
      <c r="N517" s="303">
        <f t="shared" si="139"/>
        <v>9.923037514090538E-2</v>
      </c>
      <c r="O517" s="372">
        <f t="shared" si="140"/>
        <v>4345653.5217759991</v>
      </c>
      <c r="P517" s="373">
        <f t="shared" si="141"/>
        <v>1.775999553501606E-3</v>
      </c>
    </row>
    <row r="518" spans="1:16" s="195" customFormat="1" ht="22.5" x14ac:dyDescent="0.25">
      <c r="A518" s="312" t="s">
        <v>844</v>
      </c>
      <c r="B518" s="313" t="s">
        <v>1084</v>
      </c>
      <c r="C518" s="314" t="s">
        <v>2110</v>
      </c>
      <c r="D518" s="314" t="s">
        <v>2111</v>
      </c>
      <c r="E518" s="315" t="s">
        <v>2112</v>
      </c>
      <c r="F518" s="316" t="s">
        <v>125</v>
      </c>
      <c r="G518" s="326">
        <v>5.3971999999999998</v>
      </c>
      <c r="H518" s="61">
        <f t="shared" si="148"/>
        <v>50654.29</v>
      </c>
      <c r="I518" s="450">
        <v>273391.34999999998</v>
      </c>
      <c r="J518" s="439">
        <f t="shared" si="149"/>
        <v>56492.35</v>
      </c>
      <c r="K518" s="390">
        <f t="shared" si="150"/>
        <v>304900.51</v>
      </c>
      <c r="L518" s="60"/>
      <c r="M518" s="303">
        <f t="shared" si="138"/>
        <v>304900.55606851197</v>
      </c>
      <c r="N518" s="303">
        <f t="shared" si="139"/>
        <v>4.6068511961493641E-2</v>
      </c>
      <c r="O518" s="372">
        <f t="shared" si="140"/>
        <v>304900.51142</v>
      </c>
      <c r="P518" s="373">
        <f t="shared" si="141"/>
        <v>1.4199999859556556E-3</v>
      </c>
    </row>
    <row r="519" spans="1:16" s="195" customFormat="1" ht="22.5" x14ac:dyDescent="0.25">
      <c r="A519" s="312" t="s">
        <v>845</v>
      </c>
      <c r="B519" s="313" t="s">
        <v>1084</v>
      </c>
      <c r="C519" s="314" t="s">
        <v>2113</v>
      </c>
      <c r="D519" s="314" t="s">
        <v>2114</v>
      </c>
      <c r="E519" s="315" t="s">
        <v>2115</v>
      </c>
      <c r="F519" s="316" t="s">
        <v>122</v>
      </c>
      <c r="G519" s="328">
        <v>-2.2668240000000002</v>
      </c>
      <c r="H519" s="61">
        <f t="shared" si="148"/>
        <v>54935.65</v>
      </c>
      <c r="I519" s="450">
        <v>-124529.45</v>
      </c>
      <c r="J519" s="439">
        <f t="shared" si="149"/>
        <v>61267.16</v>
      </c>
      <c r="K519" s="390">
        <f t="shared" si="150"/>
        <v>-138881.87</v>
      </c>
      <c r="L519" s="60"/>
      <c r="M519" s="303">
        <f t="shared" si="138"/>
        <v>-138881.85764438403</v>
      </c>
      <c r="N519" s="303">
        <f t="shared" si="139"/>
        <v>1.2355615966953337E-2</v>
      </c>
      <c r="O519" s="372">
        <f t="shared" si="140"/>
        <v>-138881.86869984001</v>
      </c>
      <c r="P519" s="373">
        <f t="shared" si="141"/>
        <v>1.3001599872950464E-3</v>
      </c>
    </row>
    <row r="520" spans="1:16" s="195" customFormat="1" ht="22.5" x14ac:dyDescent="0.25">
      <c r="A520" s="312" t="s">
        <v>846</v>
      </c>
      <c r="B520" s="313" t="s">
        <v>1084</v>
      </c>
      <c r="C520" s="314" t="s">
        <v>2116</v>
      </c>
      <c r="D520" s="314" t="s">
        <v>2117</v>
      </c>
      <c r="E520" s="315" t="s">
        <v>2118</v>
      </c>
      <c r="F520" s="316" t="s">
        <v>147</v>
      </c>
      <c r="G520" s="326">
        <v>604.4864</v>
      </c>
      <c r="H520" s="61">
        <f t="shared" si="148"/>
        <v>745.34</v>
      </c>
      <c r="I520" s="450">
        <v>450546.13</v>
      </c>
      <c r="J520" s="439">
        <f t="shared" si="149"/>
        <v>831.24</v>
      </c>
      <c r="K520" s="390">
        <f t="shared" si="150"/>
        <v>502473.28</v>
      </c>
      <c r="L520" s="60"/>
      <c r="M520" s="303">
        <f t="shared" si="138"/>
        <v>502472.97718642565</v>
      </c>
      <c r="N520" s="303">
        <f t="shared" si="139"/>
        <v>-0.302813574380707</v>
      </c>
      <c r="O520" s="372">
        <f t="shared" si="140"/>
        <v>502473.27513600001</v>
      </c>
      <c r="P520" s="373">
        <f t="shared" si="141"/>
        <v>-4.864000016823411E-3</v>
      </c>
    </row>
    <row r="521" spans="1:16" s="195" customFormat="1" ht="33.75" x14ac:dyDescent="0.25">
      <c r="A521" s="312" t="s">
        <v>847</v>
      </c>
      <c r="B521" s="313" t="s">
        <v>1084</v>
      </c>
      <c r="C521" s="314" t="s">
        <v>2119</v>
      </c>
      <c r="D521" s="314" t="s">
        <v>547</v>
      </c>
      <c r="E521" s="315" t="s">
        <v>2120</v>
      </c>
      <c r="F521" s="316" t="s">
        <v>125</v>
      </c>
      <c r="G521" s="326">
        <v>133.1506</v>
      </c>
      <c r="H521" s="61">
        <f t="shared" si="148"/>
        <v>31031.21</v>
      </c>
      <c r="I521" s="450">
        <v>4131824.63</v>
      </c>
      <c r="J521" s="439">
        <f t="shared" si="149"/>
        <v>34607.65</v>
      </c>
      <c r="K521" s="390">
        <f t="shared" si="150"/>
        <v>4608029.3600000003</v>
      </c>
      <c r="L521" s="60"/>
      <c r="M521" s="303">
        <f t="shared" si="138"/>
        <v>4608030.3099003462</v>
      </c>
      <c r="N521" s="303">
        <f t="shared" si="139"/>
        <v>0.94990034587681293</v>
      </c>
      <c r="O521" s="372">
        <f t="shared" si="140"/>
        <v>4608029.36209</v>
      </c>
      <c r="P521" s="373">
        <f t="shared" si="141"/>
        <v>2.0899996161460876E-3</v>
      </c>
    </row>
    <row r="522" spans="1:16" s="195" customFormat="1" ht="22.5" x14ac:dyDescent="0.25">
      <c r="A522" s="312" t="s">
        <v>848</v>
      </c>
      <c r="B522" s="313" t="s">
        <v>1084</v>
      </c>
      <c r="C522" s="314" t="s">
        <v>2121</v>
      </c>
      <c r="D522" s="314" t="s">
        <v>2080</v>
      </c>
      <c r="E522" s="315" t="s">
        <v>2081</v>
      </c>
      <c r="F522" s="316" t="s">
        <v>122</v>
      </c>
      <c r="G522" s="329">
        <v>113.2</v>
      </c>
      <c r="H522" s="61">
        <f t="shared" si="148"/>
        <v>19633.46</v>
      </c>
      <c r="I522" s="450">
        <v>2222507.67</v>
      </c>
      <c r="J522" s="439">
        <f t="shared" si="149"/>
        <v>21896.28</v>
      </c>
      <c r="K522" s="390">
        <f t="shared" si="150"/>
        <v>2478658.9</v>
      </c>
      <c r="L522" s="60"/>
      <c r="M522" s="303">
        <f t="shared" si="138"/>
        <v>2478658.6131914305</v>
      </c>
      <c r="N522" s="303">
        <f t="shared" si="139"/>
        <v>-0.28680856944993138</v>
      </c>
      <c r="O522" s="372">
        <f t="shared" si="140"/>
        <v>2478658.8959999997</v>
      </c>
      <c r="P522" s="373">
        <f t="shared" si="141"/>
        <v>-4.0000001899898052E-3</v>
      </c>
    </row>
    <row r="523" spans="1:16" s="195" customFormat="1" ht="22.5" x14ac:dyDescent="0.25">
      <c r="A523" s="312" t="s">
        <v>849</v>
      </c>
      <c r="B523" s="313" t="s">
        <v>1084</v>
      </c>
      <c r="C523" s="314" t="s">
        <v>2122</v>
      </c>
      <c r="D523" s="314" t="s">
        <v>2083</v>
      </c>
      <c r="E523" s="315" t="s">
        <v>2084</v>
      </c>
      <c r="F523" s="316" t="s">
        <v>139</v>
      </c>
      <c r="G523" s="318">
        <v>2663.0120000000002</v>
      </c>
      <c r="H523" s="61">
        <f t="shared" si="148"/>
        <v>160.46</v>
      </c>
      <c r="I523" s="450">
        <v>427309.6</v>
      </c>
      <c r="J523" s="439">
        <f t="shared" si="149"/>
        <v>178.95</v>
      </c>
      <c r="K523" s="390">
        <f t="shared" si="150"/>
        <v>476546</v>
      </c>
      <c r="L523" s="60"/>
      <c r="M523" s="303">
        <f t="shared" si="138"/>
        <v>476558.364605952</v>
      </c>
      <c r="N523" s="303">
        <f t="shared" si="139"/>
        <v>12.364605951996055</v>
      </c>
      <c r="O523" s="372">
        <f t="shared" si="140"/>
        <v>476545.99739999999</v>
      </c>
      <c r="P523" s="373">
        <f t="shared" si="141"/>
        <v>-2.6000000070780516E-3</v>
      </c>
    </row>
    <row r="524" spans="1:16" s="195" customFormat="1" ht="33.75" x14ac:dyDescent="0.25">
      <c r="A524" s="312" t="s">
        <v>850</v>
      </c>
      <c r="B524" s="313" t="s">
        <v>1084</v>
      </c>
      <c r="C524" s="314" t="s">
        <v>2123</v>
      </c>
      <c r="D524" s="314" t="s">
        <v>2124</v>
      </c>
      <c r="E524" s="315" t="s">
        <v>2125</v>
      </c>
      <c r="F524" s="316" t="s">
        <v>125</v>
      </c>
      <c r="G524" s="326">
        <v>133.1506</v>
      </c>
      <c r="H524" s="61">
        <f t="shared" si="148"/>
        <v>29641.5</v>
      </c>
      <c r="I524" s="450">
        <v>3946783.59</v>
      </c>
      <c r="J524" s="439">
        <f t="shared" si="149"/>
        <v>33057.78</v>
      </c>
      <c r="K524" s="390">
        <f t="shared" si="150"/>
        <v>4401663.24</v>
      </c>
      <c r="L524" s="60"/>
      <c r="M524" s="303">
        <f t="shared" si="138"/>
        <v>4401662.7127123009</v>
      </c>
      <c r="N524" s="303">
        <f t="shared" si="139"/>
        <v>-0.52728769928216934</v>
      </c>
      <c r="O524" s="372">
        <f t="shared" si="140"/>
        <v>4401663.2416679999</v>
      </c>
      <c r="P524" s="373">
        <f t="shared" si="141"/>
        <v>1.6679996624588966E-3</v>
      </c>
    </row>
    <row r="525" spans="1:16" s="195" customFormat="1" ht="22.5" x14ac:dyDescent="0.25">
      <c r="A525" s="312" t="s">
        <v>851</v>
      </c>
      <c r="B525" s="313" t="s">
        <v>1084</v>
      </c>
      <c r="C525" s="314" t="s">
        <v>2126</v>
      </c>
      <c r="D525" s="314" t="s">
        <v>2080</v>
      </c>
      <c r="E525" s="315" t="s">
        <v>2081</v>
      </c>
      <c r="F525" s="316" t="s">
        <v>122</v>
      </c>
      <c r="G525" s="329">
        <v>113.2</v>
      </c>
      <c r="H525" s="61">
        <f t="shared" si="148"/>
        <v>19633.46</v>
      </c>
      <c r="I525" s="450">
        <v>2222507.67</v>
      </c>
      <c r="J525" s="439">
        <f t="shared" si="149"/>
        <v>21896.28</v>
      </c>
      <c r="K525" s="390">
        <f t="shared" si="150"/>
        <v>2478658.9</v>
      </c>
      <c r="L525" s="60"/>
      <c r="M525" s="303">
        <f t="shared" si="138"/>
        <v>2478658.6131914305</v>
      </c>
      <c r="N525" s="303">
        <f t="shared" si="139"/>
        <v>-0.28680856944993138</v>
      </c>
      <c r="O525" s="372">
        <f t="shared" si="140"/>
        <v>2478658.8959999997</v>
      </c>
      <c r="P525" s="373">
        <f t="shared" si="141"/>
        <v>-4.0000001899898052E-3</v>
      </c>
    </row>
    <row r="526" spans="1:16" s="195" customFormat="1" ht="33.75" x14ac:dyDescent="0.25">
      <c r="A526" s="312" t="s">
        <v>2127</v>
      </c>
      <c r="B526" s="313" t="s">
        <v>1084</v>
      </c>
      <c r="C526" s="314" t="s">
        <v>2128</v>
      </c>
      <c r="D526" s="314" t="s">
        <v>541</v>
      </c>
      <c r="E526" s="315" t="s">
        <v>2129</v>
      </c>
      <c r="F526" s="316" t="s">
        <v>125</v>
      </c>
      <c r="G526" s="326">
        <v>68.231800000000007</v>
      </c>
      <c r="H526" s="61">
        <f t="shared" si="148"/>
        <v>35955.61</v>
      </c>
      <c r="I526" s="450">
        <v>2453316.2999999998</v>
      </c>
      <c r="J526" s="439">
        <f t="shared" si="149"/>
        <v>40099.61</v>
      </c>
      <c r="K526" s="390">
        <f t="shared" si="150"/>
        <v>2736068.57</v>
      </c>
      <c r="L526" s="60"/>
      <c r="M526" s="303">
        <f t="shared" si="138"/>
        <v>2736068.6579218558</v>
      </c>
      <c r="N526" s="303">
        <f t="shared" si="139"/>
        <v>8.7921855971217155E-2</v>
      </c>
      <c r="O526" s="372">
        <f t="shared" si="140"/>
        <v>2736068.5695980005</v>
      </c>
      <c r="P526" s="373">
        <f t="shared" si="141"/>
        <v>-4.019993357360363E-4</v>
      </c>
    </row>
    <row r="527" spans="1:16" s="195" customFormat="1" ht="22.5" x14ac:dyDescent="0.25">
      <c r="A527" s="312" t="s">
        <v>2130</v>
      </c>
      <c r="B527" s="313" t="s">
        <v>1084</v>
      </c>
      <c r="C527" s="314" t="s">
        <v>2131</v>
      </c>
      <c r="D527" s="314" t="s">
        <v>2080</v>
      </c>
      <c r="E527" s="315" t="s">
        <v>2081</v>
      </c>
      <c r="F527" s="316" t="s">
        <v>122</v>
      </c>
      <c r="G527" s="325">
        <v>61.48</v>
      </c>
      <c r="H527" s="61">
        <f t="shared" si="148"/>
        <v>19633.46</v>
      </c>
      <c r="I527" s="450">
        <v>1207065.1200000001</v>
      </c>
      <c r="J527" s="439">
        <f t="shared" si="149"/>
        <v>21896.28</v>
      </c>
      <c r="K527" s="390">
        <f t="shared" si="150"/>
        <v>1346183.29</v>
      </c>
      <c r="L527" s="60"/>
      <c r="M527" s="303">
        <f t="shared" ref="M527:M590" si="151">I527*O$13*P$13*O$10</f>
        <v>1346183.1411231747</v>
      </c>
      <c r="N527" s="303">
        <f t="shared" ref="N527:N590" si="152">M527-K527</f>
        <v>-0.14887682534754276</v>
      </c>
      <c r="O527" s="372">
        <f t="shared" si="140"/>
        <v>1346183.2943999998</v>
      </c>
      <c r="P527" s="373">
        <f t="shared" si="141"/>
        <v>4.3999997433274984E-3</v>
      </c>
    </row>
    <row r="528" spans="1:16" s="195" customFormat="1" ht="22.5" x14ac:dyDescent="0.25">
      <c r="A528" s="312" t="s">
        <v>2132</v>
      </c>
      <c r="B528" s="313" t="s">
        <v>1084</v>
      </c>
      <c r="C528" s="314" t="s">
        <v>2133</v>
      </c>
      <c r="D528" s="314" t="s">
        <v>2083</v>
      </c>
      <c r="E528" s="315" t="s">
        <v>2084</v>
      </c>
      <c r="F528" s="316" t="s">
        <v>139</v>
      </c>
      <c r="G528" s="318">
        <v>1364.636</v>
      </c>
      <c r="H528" s="61">
        <f t="shared" si="148"/>
        <v>160.46</v>
      </c>
      <c r="I528" s="450">
        <v>218970.85</v>
      </c>
      <c r="J528" s="439">
        <f t="shared" si="149"/>
        <v>178.95</v>
      </c>
      <c r="K528" s="390">
        <f t="shared" si="150"/>
        <v>244201.61</v>
      </c>
      <c r="L528" s="60"/>
      <c r="M528" s="303">
        <f t="shared" si="151"/>
        <v>244207.92365155203</v>
      </c>
      <c r="N528" s="303">
        <f t="shared" si="152"/>
        <v>6.313651552045485</v>
      </c>
      <c r="O528" s="372">
        <f t="shared" si="140"/>
        <v>244201.61219999997</v>
      </c>
      <c r="P528" s="373">
        <f t="shared" si="141"/>
        <v>2.199999988079071E-3</v>
      </c>
    </row>
    <row r="529" spans="1:16" s="195" customFormat="1" ht="33.75" x14ac:dyDescent="0.25">
      <c r="A529" s="312" t="s">
        <v>2134</v>
      </c>
      <c r="B529" s="313" t="s">
        <v>1084</v>
      </c>
      <c r="C529" s="314" t="s">
        <v>2135</v>
      </c>
      <c r="D529" s="314" t="s">
        <v>2136</v>
      </c>
      <c r="E529" s="315" t="s">
        <v>2137</v>
      </c>
      <c r="F529" s="316" t="s">
        <v>125</v>
      </c>
      <c r="G529" s="318">
        <v>-28.247</v>
      </c>
      <c r="H529" s="61">
        <f t="shared" si="148"/>
        <v>17135.66</v>
      </c>
      <c r="I529" s="450">
        <v>-484031.11</v>
      </c>
      <c r="J529" s="439">
        <f t="shared" si="149"/>
        <v>19110.599999999999</v>
      </c>
      <c r="K529" s="390">
        <f t="shared" si="150"/>
        <v>-539817.12</v>
      </c>
      <c r="L529" s="60"/>
      <c r="M529" s="303">
        <f t="shared" si="151"/>
        <v>-539817.20560456323</v>
      </c>
      <c r="N529" s="303">
        <f t="shared" si="152"/>
        <v>-8.560456323903054E-2</v>
      </c>
      <c r="O529" s="372">
        <f t="shared" si="140"/>
        <v>-539817.11819999991</v>
      </c>
      <c r="P529" s="373">
        <f t="shared" si="141"/>
        <v>1.8000000854954123E-3</v>
      </c>
    </row>
    <row r="530" spans="1:16" s="195" customFormat="1" ht="22.5" x14ac:dyDescent="0.25">
      <c r="A530" s="312" t="s">
        <v>2138</v>
      </c>
      <c r="B530" s="313" t="s">
        <v>1084</v>
      </c>
      <c r="C530" s="314" t="s">
        <v>2139</v>
      </c>
      <c r="D530" s="314" t="s">
        <v>2080</v>
      </c>
      <c r="E530" s="315" t="s">
        <v>2081</v>
      </c>
      <c r="F530" s="316" t="s">
        <v>122</v>
      </c>
      <c r="G530" s="325">
        <v>-12.73</v>
      </c>
      <c r="H530" s="61">
        <f t="shared" si="148"/>
        <v>19633.46</v>
      </c>
      <c r="I530" s="450">
        <v>-249933.95</v>
      </c>
      <c r="J530" s="439">
        <f t="shared" si="149"/>
        <v>21896.28</v>
      </c>
      <c r="K530" s="390">
        <f t="shared" si="150"/>
        <v>-278739.64</v>
      </c>
      <c r="L530" s="60"/>
      <c r="M530" s="303">
        <f t="shared" si="151"/>
        <v>-278739.61753142398</v>
      </c>
      <c r="N530" s="303">
        <f t="shared" si="152"/>
        <v>2.2468576033134013E-2</v>
      </c>
      <c r="O530" s="372">
        <f t="shared" ref="O530:O593" si="153">J530*G530</f>
        <v>-278739.64439999999</v>
      </c>
      <c r="P530" s="373">
        <f t="shared" ref="P530:P593" si="154">O530-K530</f>
        <v>-4.3999999761581421E-3</v>
      </c>
    </row>
    <row r="531" spans="1:16" s="195" customFormat="1" ht="22.5" x14ac:dyDescent="0.25">
      <c r="A531" s="312" t="s">
        <v>2140</v>
      </c>
      <c r="B531" s="313" t="s">
        <v>1084</v>
      </c>
      <c r="C531" s="314" t="s">
        <v>2141</v>
      </c>
      <c r="D531" s="314" t="s">
        <v>1684</v>
      </c>
      <c r="E531" s="315" t="s">
        <v>1685</v>
      </c>
      <c r="F531" s="316" t="s">
        <v>125</v>
      </c>
      <c r="G531" s="325">
        <v>7.28</v>
      </c>
      <c r="H531" s="61">
        <f t="shared" si="148"/>
        <v>11887.6</v>
      </c>
      <c r="I531" s="450">
        <v>86541.72</v>
      </c>
      <c r="J531" s="439">
        <f t="shared" si="149"/>
        <v>13257.68</v>
      </c>
      <c r="K531" s="390">
        <f t="shared" si="150"/>
        <v>96515.91</v>
      </c>
      <c r="L531" s="60"/>
      <c r="M531" s="303">
        <f t="shared" si="151"/>
        <v>96515.923240166405</v>
      </c>
      <c r="N531" s="303">
        <f t="shared" si="152"/>
        <v>1.3240166401374154E-2</v>
      </c>
      <c r="O531" s="372">
        <f t="shared" si="153"/>
        <v>96515.910400000008</v>
      </c>
      <c r="P531" s="373">
        <f t="shared" si="154"/>
        <v>4.0000000444706529E-4</v>
      </c>
    </row>
    <row r="532" spans="1:16" s="195" customFormat="1" ht="22.5" x14ac:dyDescent="0.25">
      <c r="A532" s="312" t="s">
        <v>2142</v>
      </c>
      <c r="B532" s="313" t="s">
        <v>1084</v>
      </c>
      <c r="C532" s="314" t="s">
        <v>2143</v>
      </c>
      <c r="D532" s="314" t="s">
        <v>2144</v>
      </c>
      <c r="E532" s="315" t="s">
        <v>2145</v>
      </c>
      <c r="F532" s="316" t="s">
        <v>122</v>
      </c>
      <c r="G532" s="317">
        <v>-2.1839999999999998E-2</v>
      </c>
      <c r="H532" s="61">
        <f t="shared" si="148"/>
        <v>80180.86</v>
      </c>
      <c r="I532" s="450">
        <v>-1751.15</v>
      </c>
      <c r="J532" s="439">
        <f t="shared" si="149"/>
        <v>89421.95</v>
      </c>
      <c r="K532" s="390">
        <f t="shared" si="150"/>
        <v>-1952.98</v>
      </c>
      <c r="L532" s="60"/>
      <c r="M532" s="303">
        <f t="shared" si="151"/>
        <v>-1952.9755010880001</v>
      </c>
      <c r="N532" s="303">
        <f t="shared" si="152"/>
        <v>4.4989119999172544E-3</v>
      </c>
      <c r="O532" s="372">
        <f t="shared" si="153"/>
        <v>-1952.9753879999998</v>
      </c>
      <c r="P532" s="373">
        <f t="shared" si="154"/>
        <v>4.6120000001792505E-3</v>
      </c>
    </row>
    <row r="533" spans="1:16" s="195" customFormat="1" ht="22.5" x14ac:dyDescent="0.25">
      <c r="A533" s="312" t="s">
        <v>2146</v>
      </c>
      <c r="B533" s="313" t="s">
        <v>1084</v>
      </c>
      <c r="C533" s="314" t="s">
        <v>2147</v>
      </c>
      <c r="D533" s="314" t="s">
        <v>1687</v>
      </c>
      <c r="E533" s="315" t="s">
        <v>1688</v>
      </c>
      <c r="F533" s="316" t="s">
        <v>147</v>
      </c>
      <c r="G533" s="329">
        <v>764.4</v>
      </c>
      <c r="H533" s="61">
        <f t="shared" si="148"/>
        <v>71.150000000000006</v>
      </c>
      <c r="I533" s="450">
        <v>54384.14</v>
      </c>
      <c r="J533" s="439">
        <f t="shared" si="149"/>
        <v>79.349999999999994</v>
      </c>
      <c r="K533" s="390">
        <f t="shared" si="150"/>
        <v>60655.14</v>
      </c>
      <c r="L533" s="60"/>
      <c r="M533" s="303">
        <f t="shared" si="151"/>
        <v>60652.081813516801</v>
      </c>
      <c r="N533" s="303">
        <f t="shared" si="152"/>
        <v>-3.0581864831983694</v>
      </c>
      <c r="O533" s="372">
        <f t="shared" si="153"/>
        <v>60655.139999999992</v>
      </c>
      <c r="P533" s="373">
        <f t="shared" si="154"/>
        <v>0</v>
      </c>
    </row>
    <row r="534" spans="1:16" s="195" customFormat="1" ht="22.5" x14ac:dyDescent="0.25">
      <c r="A534" s="312" t="s">
        <v>2148</v>
      </c>
      <c r="B534" s="313" t="s">
        <v>1084</v>
      </c>
      <c r="C534" s="314" t="s">
        <v>2149</v>
      </c>
      <c r="D534" s="314" t="s">
        <v>2150</v>
      </c>
      <c r="E534" s="315" t="s">
        <v>2151</v>
      </c>
      <c r="F534" s="316" t="s">
        <v>125</v>
      </c>
      <c r="G534" s="326">
        <v>1.4416</v>
      </c>
      <c r="H534" s="61">
        <f t="shared" si="148"/>
        <v>102145.57</v>
      </c>
      <c r="I534" s="450">
        <v>147253.04999999999</v>
      </c>
      <c r="J534" s="439">
        <f t="shared" si="149"/>
        <v>113918.17</v>
      </c>
      <c r="K534" s="390">
        <f t="shared" si="150"/>
        <v>164224.43</v>
      </c>
      <c r="L534" s="60"/>
      <c r="M534" s="303">
        <f t="shared" si="151"/>
        <v>164224.42344201601</v>
      </c>
      <c r="N534" s="303">
        <f t="shared" si="152"/>
        <v>-6.5579839865677059E-3</v>
      </c>
      <c r="O534" s="372">
        <f t="shared" si="153"/>
        <v>164224.43387199999</v>
      </c>
      <c r="P534" s="373">
        <f t="shared" si="154"/>
        <v>3.8720000011380762E-3</v>
      </c>
    </row>
    <row r="535" spans="1:16" s="195" customFormat="1" ht="22.5" x14ac:dyDescent="0.25">
      <c r="A535" s="312" t="s">
        <v>2152</v>
      </c>
      <c r="B535" s="313" t="s">
        <v>1084</v>
      </c>
      <c r="C535" s="314" t="s">
        <v>2153</v>
      </c>
      <c r="D535" s="314" t="s">
        <v>2154</v>
      </c>
      <c r="E535" s="315" t="s">
        <v>213</v>
      </c>
      <c r="F535" s="316" t="s">
        <v>147</v>
      </c>
      <c r="G535" s="329">
        <v>151.4</v>
      </c>
      <c r="H535" s="61">
        <f t="shared" si="148"/>
        <v>216.66</v>
      </c>
      <c r="I535" s="450">
        <v>32803.07</v>
      </c>
      <c r="J535" s="439">
        <f t="shared" si="149"/>
        <v>241.63</v>
      </c>
      <c r="K535" s="390">
        <f t="shared" si="150"/>
        <v>36582.78</v>
      </c>
      <c r="L535" s="60"/>
      <c r="M535" s="303">
        <f t="shared" si="151"/>
        <v>36583.726163078405</v>
      </c>
      <c r="N535" s="303">
        <f t="shared" si="152"/>
        <v>0.94616307840624359</v>
      </c>
      <c r="O535" s="372">
        <f t="shared" si="153"/>
        <v>36582.781999999999</v>
      </c>
      <c r="P535" s="373">
        <f t="shared" si="154"/>
        <v>2.0000000004074536E-3</v>
      </c>
    </row>
    <row r="536" spans="1:16" s="195" customFormat="1" ht="33.75" x14ac:dyDescent="0.25">
      <c r="A536" s="312" t="s">
        <v>2155</v>
      </c>
      <c r="B536" s="313" t="s">
        <v>1084</v>
      </c>
      <c r="C536" s="314" t="s">
        <v>2156</v>
      </c>
      <c r="D536" s="314" t="s">
        <v>2077</v>
      </c>
      <c r="E536" s="315" t="s">
        <v>2157</v>
      </c>
      <c r="F536" s="316" t="s">
        <v>125</v>
      </c>
      <c r="G536" s="326">
        <v>4.8326000000000002</v>
      </c>
      <c r="H536" s="61">
        <f t="shared" si="148"/>
        <v>78893.009999999995</v>
      </c>
      <c r="I536" s="450">
        <v>381258.34</v>
      </c>
      <c r="J536" s="439">
        <f t="shared" si="149"/>
        <v>87985.68</v>
      </c>
      <c r="K536" s="390">
        <f t="shared" si="150"/>
        <v>425199.6</v>
      </c>
      <c r="L536" s="60"/>
      <c r="M536" s="303">
        <f t="shared" si="151"/>
        <v>425199.55321102083</v>
      </c>
      <c r="N536" s="303">
        <f t="shared" si="152"/>
        <v>-4.6788979147095233E-2</v>
      </c>
      <c r="O536" s="372">
        <f t="shared" si="153"/>
        <v>425199.59716800001</v>
      </c>
      <c r="P536" s="373">
        <f t="shared" si="154"/>
        <v>-2.8319999692030251E-3</v>
      </c>
    </row>
    <row r="537" spans="1:16" s="195" customFormat="1" ht="22.5" x14ac:dyDescent="0.25">
      <c r="A537" s="312" t="s">
        <v>2158</v>
      </c>
      <c r="B537" s="313" t="s">
        <v>1084</v>
      </c>
      <c r="C537" s="314" t="s">
        <v>2159</v>
      </c>
      <c r="D537" s="314" t="s">
        <v>2080</v>
      </c>
      <c r="E537" s="315" t="s">
        <v>2081</v>
      </c>
      <c r="F537" s="316" t="s">
        <v>122</v>
      </c>
      <c r="G537" s="328">
        <v>5.9440980000000003</v>
      </c>
      <c r="H537" s="61">
        <f t="shared" si="148"/>
        <v>19633.46</v>
      </c>
      <c r="I537" s="450">
        <v>116703.21</v>
      </c>
      <c r="J537" s="439">
        <f t="shared" si="149"/>
        <v>21896.28</v>
      </c>
      <c r="K537" s="390">
        <f t="shared" si="150"/>
        <v>130153.63</v>
      </c>
      <c r="L537" s="60"/>
      <c r="M537" s="303">
        <f t="shared" si="151"/>
        <v>130153.61906651522</v>
      </c>
      <c r="N537" s="303">
        <f t="shared" si="152"/>
        <v>-1.0933484780252911E-2</v>
      </c>
      <c r="O537" s="372">
        <f t="shared" si="153"/>
        <v>130153.63415544</v>
      </c>
      <c r="P537" s="373">
        <f t="shared" si="154"/>
        <v>4.155439994065091E-3</v>
      </c>
    </row>
    <row r="538" spans="1:16" s="195" customFormat="1" ht="22.5" x14ac:dyDescent="0.25">
      <c r="A538" s="312" t="s">
        <v>2160</v>
      </c>
      <c r="B538" s="313" t="s">
        <v>1084</v>
      </c>
      <c r="C538" s="314" t="s">
        <v>2161</v>
      </c>
      <c r="D538" s="314" t="s">
        <v>2083</v>
      </c>
      <c r="E538" s="315" t="s">
        <v>2084</v>
      </c>
      <c r="F538" s="316" t="s">
        <v>139</v>
      </c>
      <c r="G538" s="318">
        <v>96.652000000000001</v>
      </c>
      <c r="H538" s="61">
        <f t="shared" si="148"/>
        <v>160.46</v>
      </c>
      <c r="I538" s="450">
        <v>15508.85</v>
      </c>
      <c r="J538" s="439">
        <f t="shared" si="149"/>
        <v>178.95</v>
      </c>
      <c r="K538" s="390">
        <f t="shared" si="150"/>
        <v>17295.88</v>
      </c>
      <c r="L538" s="60"/>
      <c r="M538" s="303">
        <f t="shared" si="151"/>
        <v>17296.293350112002</v>
      </c>
      <c r="N538" s="303">
        <f t="shared" si="152"/>
        <v>0.41335011200135341</v>
      </c>
      <c r="O538" s="372">
        <f t="shared" si="153"/>
        <v>17295.875400000001</v>
      </c>
      <c r="P538" s="373">
        <f t="shared" si="154"/>
        <v>-4.6000000002095476E-3</v>
      </c>
    </row>
    <row r="539" spans="1:16" s="195" customFormat="1" ht="33.75" x14ac:dyDescent="0.25">
      <c r="A539" s="312" t="s">
        <v>2162</v>
      </c>
      <c r="B539" s="313" t="s">
        <v>1084</v>
      </c>
      <c r="C539" s="314" t="s">
        <v>2163</v>
      </c>
      <c r="D539" s="314" t="s">
        <v>2164</v>
      </c>
      <c r="E539" s="315" t="s">
        <v>2165</v>
      </c>
      <c r="F539" s="316" t="s">
        <v>125</v>
      </c>
      <c r="G539" s="326">
        <v>-4.8326000000000002</v>
      </c>
      <c r="H539" s="61">
        <f t="shared" si="148"/>
        <v>54257.27</v>
      </c>
      <c r="I539" s="450">
        <v>-262203.69</v>
      </c>
      <c r="J539" s="439">
        <f t="shared" si="149"/>
        <v>60510.59</v>
      </c>
      <c r="K539" s="390">
        <f t="shared" si="150"/>
        <v>-292423.48</v>
      </c>
      <c r="L539" s="60"/>
      <c r="M539" s="303">
        <f t="shared" si="151"/>
        <v>-292423.48334801284</v>
      </c>
      <c r="N539" s="303">
        <f t="shared" si="152"/>
        <v>-3.3480128622613847E-3</v>
      </c>
      <c r="O539" s="372">
        <f t="shared" si="153"/>
        <v>-292423.47723399999</v>
      </c>
      <c r="P539" s="373">
        <f t="shared" si="154"/>
        <v>2.7659999905154109E-3</v>
      </c>
    </row>
    <row r="540" spans="1:16" s="195" customFormat="1" ht="22.5" x14ac:dyDescent="0.25">
      <c r="A540" s="312" t="s">
        <v>2166</v>
      </c>
      <c r="B540" s="313" t="s">
        <v>1084</v>
      </c>
      <c r="C540" s="314" t="s">
        <v>2167</v>
      </c>
      <c r="D540" s="314" t="s">
        <v>2080</v>
      </c>
      <c r="E540" s="315" t="s">
        <v>2081</v>
      </c>
      <c r="F540" s="316" t="s">
        <v>122</v>
      </c>
      <c r="G540" s="328">
        <v>-4.1608689999999999</v>
      </c>
      <c r="H540" s="61">
        <f t="shared" si="148"/>
        <v>19633.46</v>
      </c>
      <c r="I540" s="450">
        <v>-81692.259999999995</v>
      </c>
      <c r="J540" s="439">
        <f t="shared" si="149"/>
        <v>21896.28</v>
      </c>
      <c r="K540" s="390">
        <f t="shared" si="150"/>
        <v>-91107.55</v>
      </c>
      <c r="L540" s="60"/>
      <c r="M540" s="303">
        <f t="shared" si="151"/>
        <v>-91107.5478448512</v>
      </c>
      <c r="N540" s="303">
        <f t="shared" si="152"/>
        <v>2.1551488025579602E-3</v>
      </c>
      <c r="O540" s="372">
        <f t="shared" si="153"/>
        <v>-91107.552667319993</v>
      </c>
      <c r="P540" s="373">
        <f t="shared" si="154"/>
        <v>-2.6673199899960309E-3</v>
      </c>
    </row>
    <row r="541" spans="1:16" s="195" customFormat="1" ht="22.5" x14ac:dyDescent="0.25">
      <c r="A541" s="312" t="s">
        <v>2168</v>
      </c>
      <c r="B541" s="313" t="s">
        <v>1084</v>
      </c>
      <c r="C541" s="314" t="s">
        <v>2169</v>
      </c>
      <c r="D541" s="314" t="s">
        <v>2170</v>
      </c>
      <c r="E541" s="315" t="s">
        <v>2171</v>
      </c>
      <c r="F541" s="316" t="s">
        <v>125</v>
      </c>
      <c r="G541" s="326">
        <v>4.8326000000000002</v>
      </c>
      <c r="H541" s="61">
        <f t="shared" si="148"/>
        <v>36017.269999999997</v>
      </c>
      <c r="I541" s="450">
        <v>174057.06</v>
      </c>
      <c r="J541" s="439">
        <f t="shared" si="149"/>
        <v>40168.370000000003</v>
      </c>
      <c r="K541" s="390">
        <f t="shared" si="150"/>
        <v>194117.66</v>
      </c>
      <c r="L541" s="60"/>
      <c r="M541" s="303">
        <f t="shared" si="151"/>
        <v>194117.6792230272</v>
      </c>
      <c r="N541" s="303">
        <f t="shared" si="152"/>
        <v>1.9223027193220332E-2</v>
      </c>
      <c r="O541" s="372">
        <f t="shared" si="153"/>
        <v>194117.66486200003</v>
      </c>
      <c r="P541" s="373">
        <f t="shared" si="154"/>
        <v>4.8620000306982547E-3</v>
      </c>
    </row>
    <row r="542" spans="1:16" s="195" customFormat="1" ht="22.5" x14ac:dyDescent="0.25">
      <c r="A542" s="312" t="s">
        <v>2172</v>
      </c>
      <c r="B542" s="313" t="s">
        <v>1084</v>
      </c>
      <c r="C542" s="314" t="s">
        <v>2173</v>
      </c>
      <c r="D542" s="314" t="s">
        <v>2174</v>
      </c>
      <c r="E542" s="315" t="s">
        <v>2175</v>
      </c>
      <c r="F542" s="316" t="s">
        <v>122</v>
      </c>
      <c r="G542" s="318">
        <v>0.14499999999999999</v>
      </c>
      <c r="H542" s="61">
        <f t="shared" si="148"/>
        <v>216383.17</v>
      </c>
      <c r="I542" s="450">
        <v>31375.56</v>
      </c>
      <c r="J542" s="439">
        <f t="shared" si="149"/>
        <v>241322.01</v>
      </c>
      <c r="K542" s="390">
        <f t="shared" si="150"/>
        <v>34991.69</v>
      </c>
      <c r="L542" s="60"/>
      <c r="M542" s="303">
        <f t="shared" si="151"/>
        <v>34991.691181747206</v>
      </c>
      <c r="N542" s="303">
        <f t="shared" si="152"/>
        <v>1.1817472041002475E-3</v>
      </c>
      <c r="O542" s="372">
        <f t="shared" si="153"/>
        <v>34991.691449999998</v>
      </c>
      <c r="P542" s="373">
        <f t="shared" si="154"/>
        <v>1.4499999961117283E-3</v>
      </c>
    </row>
    <row r="543" spans="1:16" s="195" customFormat="1" ht="22.5" x14ac:dyDescent="0.25">
      <c r="A543" s="312" t="s">
        <v>2176</v>
      </c>
      <c r="B543" s="313" t="s">
        <v>1084</v>
      </c>
      <c r="C543" s="314" t="s">
        <v>2177</v>
      </c>
      <c r="D543" s="314" t="s">
        <v>2083</v>
      </c>
      <c r="E543" s="315" t="s">
        <v>2084</v>
      </c>
      <c r="F543" s="316" t="s">
        <v>139</v>
      </c>
      <c r="G543" s="329">
        <v>96.7</v>
      </c>
      <c r="H543" s="61">
        <f t="shared" si="148"/>
        <v>160.46</v>
      </c>
      <c r="I543" s="450">
        <v>15516.58</v>
      </c>
      <c r="J543" s="439">
        <f t="shared" si="149"/>
        <v>178.95</v>
      </c>
      <c r="K543" s="390">
        <f t="shared" si="150"/>
        <v>17304.47</v>
      </c>
      <c r="L543" s="60"/>
      <c r="M543" s="303">
        <f t="shared" si="151"/>
        <v>17304.914256729604</v>
      </c>
      <c r="N543" s="303">
        <f t="shared" si="152"/>
        <v>0.44425672960278462</v>
      </c>
      <c r="O543" s="372">
        <f t="shared" si="153"/>
        <v>17304.465</v>
      </c>
      <c r="P543" s="373">
        <f t="shared" si="154"/>
        <v>-5.0000000010186341E-3</v>
      </c>
    </row>
    <row r="544" spans="1:16" s="195" customFormat="1" ht="33.75" x14ac:dyDescent="0.25">
      <c r="A544" s="312" t="s">
        <v>2178</v>
      </c>
      <c r="B544" s="313" t="s">
        <v>1084</v>
      </c>
      <c r="C544" s="314" t="s">
        <v>2179</v>
      </c>
      <c r="D544" s="314" t="s">
        <v>2077</v>
      </c>
      <c r="E544" s="315" t="s">
        <v>2078</v>
      </c>
      <c r="F544" s="316" t="s">
        <v>125</v>
      </c>
      <c r="G544" s="326">
        <v>1.5218</v>
      </c>
      <c r="H544" s="61">
        <f t="shared" si="148"/>
        <v>78893.279999999999</v>
      </c>
      <c r="I544" s="450">
        <v>120059.79</v>
      </c>
      <c r="J544" s="439">
        <f t="shared" si="149"/>
        <v>87985.98</v>
      </c>
      <c r="K544" s="390">
        <f t="shared" si="150"/>
        <v>133897.06</v>
      </c>
      <c r="L544" s="60"/>
      <c r="M544" s="303">
        <f t="shared" si="151"/>
        <v>133897.0553840448</v>
      </c>
      <c r="N544" s="303">
        <f t="shared" si="152"/>
        <v>-4.6159552002791315E-3</v>
      </c>
      <c r="O544" s="372">
        <f t="shared" si="153"/>
        <v>133897.06436399999</v>
      </c>
      <c r="P544" s="373">
        <f t="shared" si="154"/>
        <v>4.3639999930746853E-3</v>
      </c>
    </row>
    <row r="545" spans="1:16" s="195" customFormat="1" ht="22.5" x14ac:dyDescent="0.25">
      <c r="A545" s="312" t="s">
        <v>2180</v>
      </c>
      <c r="B545" s="313" t="s">
        <v>1084</v>
      </c>
      <c r="C545" s="314" t="s">
        <v>2181</v>
      </c>
      <c r="D545" s="314" t="s">
        <v>2080</v>
      </c>
      <c r="E545" s="315" t="s">
        <v>2081</v>
      </c>
      <c r="F545" s="316" t="s">
        <v>122</v>
      </c>
      <c r="G545" s="328">
        <v>1.8718140000000001</v>
      </c>
      <c r="H545" s="61">
        <f t="shared" si="148"/>
        <v>19633.46</v>
      </c>
      <c r="I545" s="450">
        <v>36750.19</v>
      </c>
      <c r="J545" s="439">
        <f t="shared" si="149"/>
        <v>21896.28</v>
      </c>
      <c r="K545" s="390">
        <f t="shared" si="150"/>
        <v>40985.760000000002</v>
      </c>
      <c r="L545" s="60"/>
      <c r="M545" s="303">
        <f t="shared" si="151"/>
        <v>40985.764058092805</v>
      </c>
      <c r="N545" s="303">
        <f t="shared" si="152"/>
        <v>4.0580928034614772E-3</v>
      </c>
      <c r="O545" s="372">
        <f t="shared" si="153"/>
        <v>40985.76345192</v>
      </c>
      <c r="P545" s="373">
        <f t="shared" si="154"/>
        <v>3.4519199980422854E-3</v>
      </c>
    </row>
    <row r="546" spans="1:16" s="195" customFormat="1" ht="22.5" x14ac:dyDescent="0.25">
      <c r="A546" s="312" t="s">
        <v>2182</v>
      </c>
      <c r="B546" s="313" t="s">
        <v>1084</v>
      </c>
      <c r="C546" s="314" t="s">
        <v>2183</v>
      </c>
      <c r="D546" s="314" t="s">
        <v>2083</v>
      </c>
      <c r="E546" s="315" t="s">
        <v>2084</v>
      </c>
      <c r="F546" s="316" t="s">
        <v>139</v>
      </c>
      <c r="G546" s="318">
        <v>30.436</v>
      </c>
      <c r="H546" s="61">
        <f t="shared" si="148"/>
        <v>160.46</v>
      </c>
      <c r="I546" s="450">
        <v>4883.79</v>
      </c>
      <c r="J546" s="439">
        <f t="shared" si="149"/>
        <v>178.95</v>
      </c>
      <c r="K546" s="390">
        <f t="shared" si="150"/>
        <v>5446.52</v>
      </c>
      <c r="L546" s="60"/>
      <c r="M546" s="303">
        <f t="shared" si="151"/>
        <v>5446.6620349248005</v>
      </c>
      <c r="N546" s="303">
        <f t="shared" si="152"/>
        <v>0.14203492480010027</v>
      </c>
      <c r="O546" s="372">
        <f t="shared" si="153"/>
        <v>5446.5221999999994</v>
      </c>
      <c r="P546" s="373">
        <f t="shared" si="154"/>
        <v>2.1999999989930075E-3</v>
      </c>
    </row>
    <row r="547" spans="1:16" s="195" customFormat="1" ht="33.75" x14ac:dyDescent="0.25">
      <c r="A547" s="312" t="s">
        <v>2184</v>
      </c>
      <c r="B547" s="313" t="s">
        <v>1084</v>
      </c>
      <c r="C547" s="314" t="s">
        <v>2185</v>
      </c>
      <c r="D547" s="314" t="s">
        <v>2164</v>
      </c>
      <c r="E547" s="315" t="s">
        <v>2186</v>
      </c>
      <c r="F547" s="316" t="s">
        <v>125</v>
      </c>
      <c r="G547" s="326">
        <v>5.7511999999999999</v>
      </c>
      <c r="H547" s="61">
        <f t="shared" si="148"/>
        <v>77510.77</v>
      </c>
      <c r="I547" s="450">
        <v>445779.95</v>
      </c>
      <c r="J547" s="439">
        <f t="shared" si="149"/>
        <v>86444.13</v>
      </c>
      <c r="K547" s="390">
        <f t="shared" si="150"/>
        <v>497157.48</v>
      </c>
      <c r="L547" s="60"/>
      <c r="M547" s="303">
        <f t="shared" si="151"/>
        <v>497157.48007094406</v>
      </c>
      <c r="N547" s="303">
        <f t="shared" si="152"/>
        <v>7.0944079197943211E-5</v>
      </c>
      <c r="O547" s="372">
        <f t="shared" si="153"/>
        <v>497157.48045600002</v>
      </c>
      <c r="P547" s="373">
        <f t="shared" si="154"/>
        <v>4.5600003795698285E-4</v>
      </c>
    </row>
    <row r="548" spans="1:16" s="195" customFormat="1" ht="22.5" x14ac:dyDescent="0.25">
      <c r="A548" s="312" t="s">
        <v>2187</v>
      </c>
      <c r="B548" s="313" t="s">
        <v>1084</v>
      </c>
      <c r="C548" s="314" t="s">
        <v>2188</v>
      </c>
      <c r="D548" s="314" t="s">
        <v>2080</v>
      </c>
      <c r="E548" s="315" t="s">
        <v>2081</v>
      </c>
      <c r="F548" s="316" t="s">
        <v>122</v>
      </c>
      <c r="G548" s="318">
        <v>7.0739999999999998</v>
      </c>
      <c r="H548" s="61">
        <f t="shared" si="148"/>
        <v>19633.46</v>
      </c>
      <c r="I548" s="450">
        <v>138887.1</v>
      </c>
      <c r="J548" s="439">
        <f t="shared" si="149"/>
        <v>21896.28</v>
      </c>
      <c r="K548" s="390">
        <f t="shared" si="150"/>
        <v>154894.28</v>
      </c>
      <c r="L548" s="60"/>
      <c r="M548" s="303">
        <f t="shared" si="151"/>
        <v>154894.27160275201</v>
      </c>
      <c r="N548" s="303">
        <f t="shared" si="152"/>
        <v>-8.3972479915246367E-3</v>
      </c>
      <c r="O548" s="372">
        <f t="shared" si="153"/>
        <v>154894.28472</v>
      </c>
      <c r="P548" s="373">
        <f t="shared" si="154"/>
        <v>4.7199999971780926E-3</v>
      </c>
    </row>
    <row r="549" spans="1:16" s="195" customFormat="1" ht="22.5" x14ac:dyDescent="0.25">
      <c r="A549" s="312" t="s">
        <v>2189</v>
      </c>
      <c r="B549" s="313" t="s">
        <v>1084</v>
      </c>
      <c r="C549" s="314" t="s">
        <v>2190</v>
      </c>
      <c r="D549" s="314" t="s">
        <v>2191</v>
      </c>
      <c r="E549" s="315" t="s">
        <v>2192</v>
      </c>
      <c r="F549" s="316" t="s">
        <v>125</v>
      </c>
      <c r="G549" s="326">
        <v>133.1506</v>
      </c>
      <c r="H549" s="61">
        <f t="shared" si="148"/>
        <v>16363.05</v>
      </c>
      <c r="I549" s="450">
        <v>2178749.39</v>
      </c>
      <c r="J549" s="439">
        <f t="shared" si="149"/>
        <v>18248.939999999999</v>
      </c>
      <c r="K549" s="390">
        <f t="shared" si="150"/>
        <v>2429857.31</v>
      </c>
      <c r="L549" s="60"/>
      <c r="M549" s="303">
        <f t="shared" si="151"/>
        <v>2429857.054895597</v>
      </c>
      <c r="N549" s="303">
        <f t="shared" si="152"/>
        <v>-0.25510440301150084</v>
      </c>
      <c r="O549" s="372">
        <f t="shared" si="153"/>
        <v>2429857.3103639996</v>
      </c>
      <c r="P549" s="373">
        <f t="shared" si="154"/>
        <v>3.6399951204657555E-4</v>
      </c>
    </row>
    <row r="550" spans="1:16" s="195" customFormat="1" ht="22.5" x14ac:dyDescent="0.25">
      <c r="A550" s="312" t="s">
        <v>2193</v>
      </c>
      <c r="B550" s="313" t="s">
        <v>1084</v>
      </c>
      <c r="C550" s="314" t="s">
        <v>2194</v>
      </c>
      <c r="D550" s="314" t="s">
        <v>633</v>
      </c>
      <c r="E550" s="315" t="s">
        <v>2086</v>
      </c>
      <c r="F550" s="316" t="s">
        <v>125</v>
      </c>
      <c r="G550" s="326">
        <v>53.799300000000002</v>
      </c>
      <c r="H550" s="61">
        <f t="shared" si="148"/>
        <v>51495.1</v>
      </c>
      <c r="I550" s="450">
        <v>2770400.26</v>
      </c>
      <c r="J550" s="439">
        <f t="shared" si="149"/>
        <v>57430.07</v>
      </c>
      <c r="K550" s="390">
        <f t="shared" si="150"/>
        <v>3089697.56</v>
      </c>
      <c r="L550" s="60"/>
      <c r="M550" s="303">
        <f t="shared" si="151"/>
        <v>3089697.5336138112</v>
      </c>
      <c r="N550" s="303">
        <f t="shared" si="152"/>
        <v>-2.6386188808828592E-2</v>
      </c>
      <c r="O550" s="372">
        <f t="shared" si="153"/>
        <v>3089697.5649510003</v>
      </c>
      <c r="P550" s="373">
        <f t="shared" si="154"/>
        <v>4.9510002136230469E-3</v>
      </c>
    </row>
    <row r="551" spans="1:16" s="195" customFormat="1" ht="22.5" x14ac:dyDescent="0.25">
      <c r="A551" s="312" t="s">
        <v>2195</v>
      </c>
      <c r="B551" s="313" t="s">
        <v>1084</v>
      </c>
      <c r="C551" s="314" t="s">
        <v>2196</v>
      </c>
      <c r="D551" s="314" t="s">
        <v>2174</v>
      </c>
      <c r="E551" s="315" t="s">
        <v>2175</v>
      </c>
      <c r="F551" s="316" t="s">
        <v>122</v>
      </c>
      <c r="G551" s="318">
        <v>1.6140000000000001</v>
      </c>
      <c r="H551" s="61">
        <f t="shared" si="148"/>
        <v>216383.17</v>
      </c>
      <c r="I551" s="450">
        <v>349242.43</v>
      </c>
      <c r="J551" s="439">
        <f t="shared" si="149"/>
        <v>241322.01</v>
      </c>
      <c r="K551" s="390">
        <f t="shared" si="150"/>
        <v>389493.72</v>
      </c>
      <c r="L551" s="60"/>
      <c r="M551" s="303">
        <f t="shared" si="151"/>
        <v>389493.70969388162</v>
      </c>
      <c r="N551" s="303">
        <f t="shared" si="152"/>
        <v>-1.0306118347216398E-2</v>
      </c>
      <c r="O551" s="372">
        <f t="shared" si="153"/>
        <v>389493.72414000006</v>
      </c>
      <c r="P551" s="373">
        <f t="shared" si="154"/>
        <v>4.1400000918656588E-3</v>
      </c>
    </row>
    <row r="552" spans="1:16" s="195" customFormat="1" ht="22.5" x14ac:dyDescent="0.25">
      <c r="A552" s="312" t="s">
        <v>2197</v>
      </c>
      <c r="B552" s="313" t="s">
        <v>1084</v>
      </c>
      <c r="C552" s="314" t="s">
        <v>2198</v>
      </c>
      <c r="D552" s="314" t="s">
        <v>2083</v>
      </c>
      <c r="E552" s="315" t="s">
        <v>2084</v>
      </c>
      <c r="F552" s="316" t="s">
        <v>139</v>
      </c>
      <c r="G552" s="331">
        <v>1076</v>
      </c>
      <c r="H552" s="61">
        <f t="shared" si="148"/>
        <v>160.46</v>
      </c>
      <c r="I552" s="450">
        <v>172656.04</v>
      </c>
      <c r="J552" s="439">
        <f t="shared" si="149"/>
        <v>178.95</v>
      </c>
      <c r="K552" s="390">
        <f t="shared" si="150"/>
        <v>192550.2</v>
      </c>
      <c r="L552" s="60"/>
      <c r="M552" s="303">
        <f t="shared" si="151"/>
        <v>192555.18729684484</v>
      </c>
      <c r="N552" s="303">
        <f t="shared" si="152"/>
        <v>4.9872968448325992</v>
      </c>
      <c r="O552" s="372">
        <f t="shared" si="153"/>
        <v>192550.19999999998</v>
      </c>
      <c r="P552" s="373">
        <f t="shared" si="154"/>
        <v>0</v>
      </c>
    </row>
    <row r="553" spans="1:16" s="195" customFormat="1" ht="33.75" x14ac:dyDescent="0.25">
      <c r="A553" s="312" t="s">
        <v>2199</v>
      </c>
      <c r="B553" s="313" t="s">
        <v>1084</v>
      </c>
      <c r="C553" s="314" t="s">
        <v>2200</v>
      </c>
      <c r="D553" s="314" t="s">
        <v>642</v>
      </c>
      <c r="E553" s="315" t="s">
        <v>643</v>
      </c>
      <c r="F553" s="316" t="s">
        <v>125</v>
      </c>
      <c r="G553" s="318">
        <v>3.9870000000000001</v>
      </c>
      <c r="H553" s="61">
        <f t="shared" si="148"/>
        <v>161204.92000000001</v>
      </c>
      <c r="I553" s="450">
        <v>642724.03</v>
      </c>
      <c r="J553" s="439">
        <f t="shared" si="149"/>
        <v>179784.29</v>
      </c>
      <c r="K553" s="390">
        <f t="shared" si="150"/>
        <v>716799.96</v>
      </c>
      <c r="L553" s="60"/>
      <c r="M553" s="303">
        <f t="shared" si="151"/>
        <v>716799.97975647368</v>
      </c>
      <c r="N553" s="303">
        <f t="shared" si="152"/>
        <v>1.9756473717279732E-2</v>
      </c>
      <c r="O553" s="372">
        <f t="shared" si="153"/>
        <v>716799.96423000004</v>
      </c>
      <c r="P553" s="373">
        <f t="shared" si="154"/>
        <v>4.2300000786781311E-3</v>
      </c>
    </row>
    <row r="554" spans="1:16" s="195" customFormat="1" ht="22.5" x14ac:dyDescent="0.25">
      <c r="A554" s="312" t="s">
        <v>2201</v>
      </c>
      <c r="B554" s="313" t="s">
        <v>1084</v>
      </c>
      <c r="C554" s="314" t="s">
        <v>2202</v>
      </c>
      <c r="D554" s="314" t="s">
        <v>2203</v>
      </c>
      <c r="E554" s="315" t="s">
        <v>645</v>
      </c>
      <c r="F554" s="316" t="s">
        <v>122</v>
      </c>
      <c r="G554" s="326">
        <v>0.19939999999999999</v>
      </c>
      <c r="H554" s="61">
        <f t="shared" si="148"/>
        <v>62610.58</v>
      </c>
      <c r="I554" s="450">
        <v>12484.55</v>
      </c>
      <c r="J554" s="439">
        <f t="shared" si="149"/>
        <v>69826.64</v>
      </c>
      <c r="K554" s="390">
        <f t="shared" si="150"/>
        <v>13923.43</v>
      </c>
      <c r="L554" s="60"/>
      <c r="M554" s="303">
        <f t="shared" si="151"/>
        <v>13923.433339296</v>
      </c>
      <c r="N554" s="303">
        <f t="shared" si="152"/>
        <v>3.3392959994671401E-3</v>
      </c>
      <c r="O554" s="372">
        <f t="shared" si="153"/>
        <v>13923.432015999999</v>
      </c>
      <c r="P554" s="373">
        <f t="shared" si="154"/>
        <v>2.0159999985480681E-3</v>
      </c>
    </row>
    <row r="555" spans="1:16" s="195" customFormat="1" ht="22.5" x14ac:dyDescent="0.25">
      <c r="A555" s="312" t="s">
        <v>2204</v>
      </c>
      <c r="B555" s="313" t="s">
        <v>1084</v>
      </c>
      <c r="C555" s="314" t="s">
        <v>2205</v>
      </c>
      <c r="D555" s="314" t="s">
        <v>2206</v>
      </c>
      <c r="E555" s="315" t="s">
        <v>2207</v>
      </c>
      <c r="F555" s="316" t="s">
        <v>147</v>
      </c>
      <c r="G555" s="329">
        <v>398.7</v>
      </c>
      <c r="H555" s="61">
        <f t="shared" si="148"/>
        <v>976.43</v>
      </c>
      <c r="I555" s="450">
        <v>389304.62</v>
      </c>
      <c r="J555" s="439">
        <f t="shared" si="149"/>
        <v>1088.97</v>
      </c>
      <c r="K555" s="390">
        <f t="shared" si="150"/>
        <v>434172.34</v>
      </c>
      <c r="L555" s="60"/>
      <c r="M555" s="303">
        <f t="shared" si="151"/>
        <v>434173.19208541443</v>
      </c>
      <c r="N555" s="303">
        <f t="shared" si="152"/>
        <v>0.85208541440078989</v>
      </c>
      <c r="O555" s="372">
        <f t="shared" si="153"/>
        <v>434172.33899999998</v>
      </c>
      <c r="P555" s="373">
        <f t="shared" si="154"/>
        <v>-1.0000000474974513E-3</v>
      </c>
    </row>
    <row r="556" spans="1:16" s="195" customFormat="1" ht="22.5" x14ac:dyDescent="0.25">
      <c r="A556" s="312" t="s">
        <v>2208</v>
      </c>
      <c r="B556" s="313" t="s">
        <v>1084</v>
      </c>
      <c r="C556" s="314" t="s">
        <v>2209</v>
      </c>
      <c r="D556" s="314" t="s">
        <v>2210</v>
      </c>
      <c r="E556" s="315" t="s">
        <v>2211</v>
      </c>
      <c r="F556" s="316" t="s">
        <v>139</v>
      </c>
      <c r="G556" s="331">
        <v>1495</v>
      </c>
      <c r="H556" s="61">
        <f t="shared" si="148"/>
        <v>25.3</v>
      </c>
      <c r="I556" s="450">
        <v>37823.800000000003</v>
      </c>
      <c r="J556" s="439">
        <f t="shared" si="149"/>
        <v>28.22</v>
      </c>
      <c r="K556" s="390">
        <f t="shared" si="150"/>
        <v>42188.9</v>
      </c>
      <c r="L556" s="60"/>
      <c r="M556" s="303">
        <f t="shared" si="151"/>
        <v>42183.110960256003</v>
      </c>
      <c r="N556" s="303">
        <f t="shared" si="152"/>
        <v>-5.7890397439987282</v>
      </c>
      <c r="O556" s="372">
        <f t="shared" si="153"/>
        <v>42188.9</v>
      </c>
      <c r="P556" s="373">
        <f t="shared" si="154"/>
        <v>0</v>
      </c>
    </row>
    <row r="557" spans="1:16" s="195" customFormat="1" ht="22.5" x14ac:dyDescent="0.25">
      <c r="A557" s="312" t="s">
        <v>2212</v>
      </c>
      <c r="B557" s="313" t="s">
        <v>1084</v>
      </c>
      <c r="C557" s="314" t="s">
        <v>2213</v>
      </c>
      <c r="D557" s="314" t="s">
        <v>2191</v>
      </c>
      <c r="E557" s="315" t="s">
        <v>2192</v>
      </c>
      <c r="F557" s="316" t="s">
        <v>125</v>
      </c>
      <c r="G557" s="326">
        <v>68.231800000000007</v>
      </c>
      <c r="H557" s="61">
        <f t="shared" si="148"/>
        <v>16363.06</v>
      </c>
      <c r="I557" s="450">
        <v>1116480.7</v>
      </c>
      <c r="J557" s="439">
        <f t="shared" si="149"/>
        <v>18248.95</v>
      </c>
      <c r="K557" s="390">
        <f t="shared" si="150"/>
        <v>1245158.71</v>
      </c>
      <c r="L557" s="60"/>
      <c r="M557" s="303">
        <f t="shared" si="151"/>
        <v>1245158.5840947842</v>
      </c>
      <c r="N557" s="303">
        <f t="shared" si="152"/>
        <v>-0.12590521574020386</v>
      </c>
      <c r="O557" s="372">
        <f t="shared" si="153"/>
        <v>1245158.7066100002</v>
      </c>
      <c r="P557" s="373">
        <f t="shared" si="154"/>
        <v>-3.3899997361004353E-3</v>
      </c>
    </row>
    <row r="558" spans="1:16" s="195" customFormat="1" ht="22.5" x14ac:dyDescent="0.25">
      <c r="A558" s="312" t="s">
        <v>2214</v>
      </c>
      <c r="B558" s="313" t="s">
        <v>1084</v>
      </c>
      <c r="C558" s="314" t="s">
        <v>2215</v>
      </c>
      <c r="D558" s="314" t="s">
        <v>621</v>
      </c>
      <c r="E558" s="315" t="s">
        <v>2093</v>
      </c>
      <c r="F558" s="316" t="s">
        <v>125</v>
      </c>
      <c r="G558" s="318">
        <v>28.247</v>
      </c>
      <c r="H558" s="61">
        <f t="shared" si="148"/>
        <v>66232.09</v>
      </c>
      <c r="I558" s="450">
        <v>1870857.83</v>
      </c>
      <c r="J558" s="439">
        <f t="shared" si="149"/>
        <v>73865.55</v>
      </c>
      <c r="K558" s="390">
        <f t="shared" si="150"/>
        <v>2086480.19</v>
      </c>
      <c r="L558" s="60"/>
      <c r="M558" s="303">
        <f t="shared" si="151"/>
        <v>2086480.0319839297</v>
      </c>
      <c r="N558" s="303">
        <f t="shared" si="152"/>
        <v>-0.15801607025787234</v>
      </c>
      <c r="O558" s="372">
        <f t="shared" si="153"/>
        <v>2086480.1908500001</v>
      </c>
      <c r="P558" s="373">
        <f t="shared" si="154"/>
        <v>8.5000018589198589E-4</v>
      </c>
    </row>
    <row r="559" spans="1:16" s="195" customFormat="1" ht="22.5" x14ac:dyDescent="0.25">
      <c r="A559" s="312" t="s">
        <v>2216</v>
      </c>
      <c r="B559" s="313" t="s">
        <v>1084</v>
      </c>
      <c r="C559" s="314" t="s">
        <v>2217</v>
      </c>
      <c r="D559" s="314" t="s">
        <v>2174</v>
      </c>
      <c r="E559" s="315" t="s">
        <v>2175</v>
      </c>
      <c r="F559" s="316" t="s">
        <v>122</v>
      </c>
      <c r="G559" s="326">
        <v>0.93220000000000003</v>
      </c>
      <c r="H559" s="61">
        <f t="shared" si="148"/>
        <v>216383.16</v>
      </c>
      <c r="I559" s="450">
        <v>201712.38</v>
      </c>
      <c r="J559" s="439">
        <f t="shared" si="149"/>
        <v>241321.99</v>
      </c>
      <c r="K559" s="390">
        <f t="shared" si="150"/>
        <v>224960.36</v>
      </c>
      <c r="L559" s="60"/>
      <c r="M559" s="303">
        <f t="shared" si="151"/>
        <v>224960.36113762564</v>
      </c>
      <c r="N559" s="303">
        <f t="shared" si="152"/>
        <v>1.1376256588846445E-3</v>
      </c>
      <c r="O559" s="372">
        <f t="shared" si="153"/>
        <v>224960.35907800001</v>
      </c>
      <c r="P559" s="373">
        <f t="shared" si="154"/>
        <v>-9.2199997743591666E-4</v>
      </c>
    </row>
    <row r="560" spans="1:16" s="195" customFormat="1" ht="22.5" x14ac:dyDescent="0.25">
      <c r="A560" s="312" t="s">
        <v>2218</v>
      </c>
      <c r="B560" s="313" t="s">
        <v>1084</v>
      </c>
      <c r="C560" s="314" t="s">
        <v>2219</v>
      </c>
      <c r="D560" s="314" t="s">
        <v>2083</v>
      </c>
      <c r="E560" s="315" t="s">
        <v>2084</v>
      </c>
      <c r="F560" s="316" t="s">
        <v>139</v>
      </c>
      <c r="G560" s="329">
        <v>621.4</v>
      </c>
      <c r="H560" s="61">
        <f t="shared" si="148"/>
        <v>160.46</v>
      </c>
      <c r="I560" s="450">
        <v>99710.47</v>
      </c>
      <c r="J560" s="439">
        <f t="shared" si="149"/>
        <v>178.95</v>
      </c>
      <c r="K560" s="390">
        <f t="shared" si="150"/>
        <v>111199.53</v>
      </c>
      <c r="L560" s="60"/>
      <c r="M560" s="303">
        <f t="shared" si="151"/>
        <v>111202.41276416641</v>
      </c>
      <c r="N560" s="303">
        <f t="shared" si="152"/>
        <v>2.8827641664101975</v>
      </c>
      <c r="O560" s="372">
        <f t="shared" si="153"/>
        <v>111199.52999999998</v>
      </c>
      <c r="P560" s="373">
        <f t="shared" si="154"/>
        <v>0</v>
      </c>
    </row>
    <row r="561" spans="1:16" s="195" customFormat="1" ht="22.5" x14ac:dyDescent="0.25">
      <c r="A561" s="312" t="s">
        <v>2220</v>
      </c>
      <c r="B561" s="313" t="s">
        <v>1084</v>
      </c>
      <c r="C561" s="314" t="s">
        <v>2221</v>
      </c>
      <c r="D561" s="314" t="s">
        <v>541</v>
      </c>
      <c r="E561" s="315" t="s">
        <v>2222</v>
      </c>
      <c r="F561" s="316" t="s">
        <v>125</v>
      </c>
      <c r="G561" s="326">
        <v>2.3851</v>
      </c>
      <c r="H561" s="61">
        <f t="shared" si="148"/>
        <v>35955.589999999997</v>
      </c>
      <c r="I561" s="450">
        <v>85757.68</v>
      </c>
      <c r="J561" s="439">
        <f t="shared" si="149"/>
        <v>40099.58</v>
      </c>
      <c r="K561" s="390">
        <f t="shared" si="150"/>
        <v>95641.51</v>
      </c>
      <c r="L561" s="60"/>
      <c r="M561" s="303">
        <f t="shared" si="151"/>
        <v>95641.520183961606</v>
      </c>
      <c r="N561" s="303">
        <f t="shared" si="152"/>
        <v>1.0183961610891856E-2</v>
      </c>
      <c r="O561" s="372">
        <f t="shared" si="153"/>
        <v>95641.508258000002</v>
      </c>
      <c r="P561" s="373">
        <f t="shared" si="154"/>
        <v>-1.7419999931007624E-3</v>
      </c>
    </row>
    <row r="562" spans="1:16" s="195" customFormat="1" ht="22.5" x14ac:dyDescent="0.25">
      <c r="A562" s="312" t="s">
        <v>2223</v>
      </c>
      <c r="B562" s="313" t="s">
        <v>1084</v>
      </c>
      <c r="C562" s="314" t="s">
        <v>2224</v>
      </c>
      <c r="D562" s="314" t="s">
        <v>2080</v>
      </c>
      <c r="E562" s="315" t="s">
        <v>2081</v>
      </c>
      <c r="F562" s="316" t="s">
        <v>122</v>
      </c>
      <c r="G562" s="318">
        <v>2.149</v>
      </c>
      <c r="H562" s="61">
        <f t="shared" si="148"/>
        <v>19633.46</v>
      </c>
      <c r="I562" s="450">
        <v>42192.31</v>
      </c>
      <c r="J562" s="439">
        <f t="shared" si="149"/>
        <v>21896.28</v>
      </c>
      <c r="K562" s="390">
        <f t="shared" si="150"/>
        <v>47055.11</v>
      </c>
      <c r="L562" s="60"/>
      <c r="M562" s="303">
        <f t="shared" si="151"/>
        <v>47055.105367507196</v>
      </c>
      <c r="N562" s="303">
        <f t="shared" si="152"/>
        <v>-4.6324928043759428E-3</v>
      </c>
      <c r="O562" s="372">
        <f t="shared" si="153"/>
        <v>47055.10572</v>
      </c>
      <c r="P562" s="373">
        <f t="shared" si="154"/>
        <v>-4.2800000010174699E-3</v>
      </c>
    </row>
    <row r="563" spans="1:16" s="195" customFormat="1" ht="22.5" x14ac:dyDescent="0.25">
      <c r="A563" s="312" t="s">
        <v>2225</v>
      </c>
      <c r="B563" s="313" t="s">
        <v>1084</v>
      </c>
      <c r="C563" s="314" t="s">
        <v>2226</v>
      </c>
      <c r="D563" s="314" t="s">
        <v>2083</v>
      </c>
      <c r="E563" s="315" t="s">
        <v>2084</v>
      </c>
      <c r="F563" s="316" t="s">
        <v>139</v>
      </c>
      <c r="G563" s="318">
        <v>47.701999999999998</v>
      </c>
      <c r="H563" s="61">
        <f t="shared" si="148"/>
        <v>160.46</v>
      </c>
      <c r="I563" s="450">
        <v>7654.33</v>
      </c>
      <c r="J563" s="439">
        <f t="shared" si="149"/>
        <v>178.95</v>
      </c>
      <c r="K563" s="390">
        <f t="shared" si="150"/>
        <v>8536.27</v>
      </c>
      <c r="L563" s="60"/>
      <c r="M563" s="303">
        <f t="shared" si="151"/>
        <v>8536.5154140096001</v>
      </c>
      <c r="N563" s="303">
        <f t="shared" si="152"/>
        <v>0.24541400959969906</v>
      </c>
      <c r="O563" s="372">
        <f t="shared" si="153"/>
        <v>8536.2728999999999</v>
      </c>
      <c r="P563" s="373">
        <f t="shared" si="154"/>
        <v>2.8999999994994141E-3</v>
      </c>
    </row>
    <row r="564" spans="1:16" s="195" customFormat="1" ht="33.75" x14ac:dyDescent="0.25">
      <c r="A564" s="312" t="s">
        <v>2227</v>
      </c>
      <c r="B564" s="313" t="s">
        <v>1084</v>
      </c>
      <c r="C564" s="314" t="s">
        <v>2228</v>
      </c>
      <c r="D564" s="314" t="s">
        <v>2136</v>
      </c>
      <c r="E564" s="315" t="s">
        <v>2229</v>
      </c>
      <c r="F564" s="316" t="s">
        <v>125</v>
      </c>
      <c r="G564" s="326">
        <v>-2.3851</v>
      </c>
      <c r="H564" s="61">
        <f t="shared" ref="H564:H567" si="155">ROUND(I564/G564,2)</f>
        <v>23989.97</v>
      </c>
      <c r="I564" s="450">
        <v>-57218.47</v>
      </c>
      <c r="J564" s="439">
        <f t="shared" ref="J564:J567" si="156">ROUND(H564*O$13*P$13*O$10,2)</f>
        <v>26754.89</v>
      </c>
      <c r="K564" s="390">
        <f t="shared" ref="K564:K567" si="157">ROUND(J564*G564,2)</f>
        <v>-63813.09</v>
      </c>
      <c r="L564" s="60"/>
      <c r="M564" s="303">
        <f t="shared" si="151"/>
        <v>-63813.077189126408</v>
      </c>
      <c r="N564" s="303">
        <f t="shared" si="152"/>
        <v>1.2810873588023242E-2</v>
      </c>
      <c r="O564" s="372">
        <f t="shared" si="153"/>
        <v>-63813.088139</v>
      </c>
      <c r="P564" s="373">
        <f t="shared" si="154"/>
        <v>1.8609999970067292E-3</v>
      </c>
    </row>
    <row r="565" spans="1:16" s="195" customFormat="1" ht="22.5" x14ac:dyDescent="0.25">
      <c r="A565" s="312" t="s">
        <v>2230</v>
      </c>
      <c r="B565" s="313" t="s">
        <v>1084</v>
      </c>
      <c r="C565" s="314" t="s">
        <v>2231</v>
      </c>
      <c r="D565" s="314" t="s">
        <v>2080</v>
      </c>
      <c r="E565" s="315" t="s">
        <v>2081</v>
      </c>
      <c r="F565" s="316" t="s">
        <v>122</v>
      </c>
      <c r="G565" s="318">
        <v>-1.504</v>
      </c>
      <c r="H565" s="61">
        <f t="shared" si="155"/>
        <v>19633.46</v>
      </c>
      <c r="I565" s="450">
        <v>-29528.720000000001</v>
      </c>
      <c r="J565" s="439">
        <f t="shared" si="156"/>
        <v>21896.28</v>
      </c>
      <c r="K565" s="390">
        <f t="shared" si="157"/>
        <v>-32932.01</v>
      </c>
      <c r="L565" s="60"/>
      <c r="M565" s="303">
        <f t="shared" si="151"/>
        <v>-32931.997109606404</v>
      </c>
      <c r="N565" s="303">
        <f t="shared" si="152"/>
        <v>1.2890393598354422E-2</v>
      </c>
      <c r="O565" s="372">
        <f t="shared" si="153"/>
        <v>-32932.005120000002</v>
      </c>
      <c r="P565" s="373">
        <f t="shared" si="154"/>
        <v>4.8800000004121102E-3</v>
      </c>
    </row>
    <row r="566" spans="1:16" s="195" customFormat="1" ht="22.5" x14ac:dyDescent="0.25">
      <c r="A566" s="312" t="s">
        <v>2232</v>
      </c>
      <c r="B566" s="313" t="s">
        <v>1084</v>
      </c>
      <c r="C566" s="314" t="s">
        <v>2233</v>
      </c>
      <c r="D566" s="314" t="s">
        <v>2234</v>
      </c>
      <c r="E566" s="315" t="s">
        <v>2235</v>
      </c>
      <c r="F566" s="316" t="s">
        <v>164</v>
      </c>
      <c r="G566" s="318">
        <v>22.062000000000001</v>
      </c>
      <c r="H566" s="61">
        <f t="shared" si="155"/>
        <v>6811.75</v>
      </c>
      <c r="I566" s="450">
        <v>150280.82999999999</v>
      </c>
      <c r="J566" s="439">
        <f t="shared" si="156"/>
        <v>7596.83</v>
      </c>
      <c r="K566" s="390">
        <f t="shared" si="157"/>
        <v>167601.26</v>
      </c>
      <c r="L566" s="60"/>
      <c r="M566" s="303">
        <f t="shared" si="151"/>
        <v>167601.16453368962</v>
      </c>
      <c r="N566" s="303">
        <f t="shared" si="152"/>
        <v>-9.5466310391202569E-2</v>
      </c>
      <c r="O566" s="372">
        <f t="shared" si="153"/>
        <v>167601.26346000002</v>
      </c>
      <c r="P566" s="373">
        <f t="shared" si="154"/>
        <v>3.4600000071804971E-3</v>
      </c>
    </row>
    <row r="567" spans="1:16" s="195" customFormat="1" ht="22.5" x14ac:dyDescent="0.25">
      <c r="A567" s="312" t="s">
        <v>2236</v>
      </c>
      <c r="B567" s="313" t="s">
        <v>1084</v>
      </c>
      <c r="C567" s="314" t="s">
        <v>2237</v>
      </c>
      <c r="D567" s="314" t="s">
        <v>2238</v>
      </c>
      <c r="E567" s="315" t="s">
        <v>2239</v>
      </c>
      <c r="F567" s="316" t="s">
        <v>251</v>
      </c>
      <c r="G567" s="329">
        <v>220.6</v>
      </c>
      <c r="H567" s="61">
        <f t="shared" si="155"/>
        <v>82.44</v>
      </c>
      <c r="I567" s="450">
        <v>18185.830000000002</v>
      </c>
      <c r="J567" s="439">
        <f t="shared" si="156"/>
        <v>91.94</v>
      </c>
      <c r="K567" s="390">
        <f t="shared" si="157"/>
        <v>20281.96</v>
      </c>
      <c r="L567" s="60"/>
      <c r="M567" s="303">
        <f t="shared" si="151"/>
        <v>20281.803647289602</v>
      </c>
      <c r="N567" s="303">
        <f t="shared" si="152"/>
        <v>-0.15635271039718646</v>
      </c>
      <c r="O567" s="372">
        <f t="shared" si="153"/>
        <v>20281.964</v>
      </c>
      <c r="P567" s="373">
        <f t="shared" si="154"/>
        <v>4.0000000008149073E-3</v>
      </c>
    </row>
    <row r="568" spans="1:16" s="195" customFormat="1" ht="15" x14ac:dyDescent="0.25">
      <c r="A568" s="306" t="s">
        <v>2240</v>
      </c>
      <c r="B568" s="502"/>
      <c r="C568" s="502"/>
      <c r="D568" s="502"/>
      <c r="E568" s="307" t="s">
        <v>2241</v>
      </c>
      <c r="F568" s="308"/>
      <c r="G568" s="309"/>
      <c r="H568" s="334"/>
      <c r="I568" s="334">
        <f>SUM(I569:I606)</f>
        <v>50193228.310000017</v>
      </c>
      <c r="J568" s="449"/>
      <c r="K568" s="391">
        <f>SUM(K569:K606)</f>
        <v>55978025.019999996</v>
      </c>
      <c r="L568" s="310"/>
      <c r="M568" s="303">
        <f t="shared" si="151"/>
        <v>55978154.475599855</v>
      </c>
      <c r="N568" s="303">
        <f t="shared" si="152"/>
        <v>129.45559985935688</v>
      </c>
      <c r="O568" s="372">
        <f t="shared" si="153"/>
        <v>0</v>
      </c>
      <c r="P568" s="373"/>
    </row>
    <row r="569" spans="1:16" s="195" customFormat="1" ht="22.5" x14ac:dyDescent="0.25">
      <c r="A569" s="312" t="s">
        <v>853</v>
      </c>
      <c r="B569" s="313" t="s">
        <v>1084</v>
      </c>
      <c r="C569" s="314" t="s">
        <v>2242</v>
      </c>
      <c r="D569" s="314" t="s">
        <v>2243</v>
      </c>
      <c r="E569" s="315" t="s">
        <v>2244</v>
      </c>
      <c r="F569" s="316" t="s">
        <v>125</v>
      </c>
      <c r="G569" s="326">
        <v>4.7141000000000002</v>
      </c>
      <c r="H569" s="61">
        <f t="shared" ref="H569:H606" si="158">ROUND(I569/G569,2)</f>
        <v>194165.38</v>
      </c>
      <c r="I569" s="450">
        <v>915315</v>
      </c>
      <c r="J569" s="439">
        <f t="shared" ref="J569:J606" si="159">ROUND(H569*O$13*P$13*O$10,2)</f>
        <v>216543.55</v>
      </c>
      <c r="K569" s="390">
        <f t="shared" ref="K569:K606" si="160">ROUND(J569*G569,2)</f>
        <v>1020807.95</v>
      </c>
      <c r="L569" s="60"/>
      <c r="M569" s="303">
        <f t="shared" si="151"/>
        <v>1020807.9095328001</v>
      </c>
      <c r="N569" s="303">
        <f t="shared" si="152"/>
        <v>-4.0467199869453907E-2</v>
      </c>
      <c r="O569" s="372">
        <f t="shared" si="153"/>
        <v>1020807.949055</v>
      </c>
      <c r="P569" s="373">
        <f t="shared" si="154"/>
        <v>-9.4499997794628143E-4</v>
      </c>
    </row>
    <row r="570" spans="1:16" s="195" customFormat="1" ht="22.5" x14ac:dyDescent="0.25">
      <c r="A570" s="312" t="s">
        <v>856</v>
      </c>
      <c r="B570" s="313" t="s">
        <v>1084</v>
      </c>
      <c r="C570" s="314" t="s">
        <v>2245</v>
      </c>
      <c r="D570" s="314" t="s">
        <v>2246</v>
      </c>
      <c r="E570" s="315" t="s">
        <v>2247</v>
      </c>
      <c r="F570" s="316" t="s">
        <v>318</v>
      </c>
      <c r="G570" s="318">
        <v>94.281999999999996</v>
      </c>
      <c r="H570" s="61">
        <f t="shared" si="158"/>
        <v>493.78</v>
      </c>
      <c r="I570" s="450">
        <v>46554.41</v>
      </c>
      <c r="J570" s="439">
        <f t="shared" si="159"/>
        <v>550.69000000000005</v>
      </c>
      <c r="K570" s="390">
        <f t="shared" si="160"/>
        <v>51920.15</v>
      </c>
      <c r="L570" s="60"/>
      <c r="M570" s="303">
        <f t="shared" si="151"/>
        <v>51919.951002259208</v>
      </c>
      <c r="N570" s="303">
        <f t="shared" si="152"/>
        <v>-0.19899774079385679</v>
      </c>
      <c r="O570" s="372">
        <f t="shared" si="153"/>
        <v>51920.154580000002</v>
      </c>
      <c r="P570" s="373">
        <f t="shared" si="154"/>
        <v>4.5800000007147901E-3</v>
      </c>
    </row>
    <row r="571" spans="1:16" s="195" customFormat="1" ht="22.5" x14ac:dyDescent="0.25">
      <c r="A571" s="312" t="s">
        <v>858</v>
      </c>
      <c r="B571" s="313" t="s">
        <v>1084</v>
      </c>
      <c r="C571" s="314" t="s">
        <v>2248</v>
      </c>
      <c r="D571" s="314" t="s">
        <v>2249</v>
      </c>
      <c r="E571" s="315" t="s">
        <v>2250</v>
      </c>
      <c r="F571" s="316" t="s">
        <v>139</v>
      </c>
      <c r="G571" s="325">
        <v>2121.34</v>
      </c>
      <c r="H571" s="61">
        <f t="shared" si="158"/>
        <v>110.62</v>
      </c>
      <c r="I571" s="450">
        <v>234672.6</v>
      </c>
      <c r="J571" s="439">
        <f t="shared" si="159"/>
        <v>123.37</v>
      </c>
      <c r="K571" s="390">
        <f t="shared" si="160"/>
        <v>261709.72</v>
      </c>
      <c r="L571" s="60"/>
      <c r="M571" s="303">
        <f t="shared" si="151"/>
        <v>261719.34932851203</v>
      </c>
      <c r="N571" s="303">
        <f t="shared" si="152"/>
        <v>9.6293285120336805</v>
      </c>
      <c r="O571" s="372">
        <f t="shared" si="153"/>
        <v>261709.71580000003</v>
      </c>
      <c r="P571" s="373">
        <f t="shared" si="154"/>
        <v>-4.1999999666586518E-3</v>
      </c>
    </row>
    <row r="572" spans="1:16" s="195" customFormat="1" ht="22.5" x14ac:dyDescent="0.25">
      <c r="A572" s="312" t="s">
        <v>859</v>
      </c>
      <c r="B572" s="313" t="s">
        <v>1084</v>
      </c>
      <c r="C572" s="314" t="s">
        <v>2251</v>
      </c>
      <c r="D572" s="314" t="s">
        <v>2252</v>
      </c>
      <c r="E572" s="315" t="s">
        <v>2253</v>
      </c>
      <c r="F572" s="316" t="s">
        <v>125</v>
      </c>
      <c r="G572" s="318">
        <v>34.828000000000003</v>
      </c>
      <c r="H572" s="61">
        <f t="shared" si="158"/>
        <v>536947.22</v>
      </c>
      <c r="I572" s="450">
        <v>18700797.640000001</v>
      </c>
      <c r="J572" s="439">
        <f t="shared" si="159"/>
        <v>598832.06000000006</v>
      </c>
      <c r="K572" s="390">
        <f t="shared" si="160"/>
        <v>20856122.989999998</v>
      </c>
      <c r="L572" s="60"/>
      <c r="M572" s="303">
        <f t="shared" si="151"/>
        <v>20856122.914498638</v>
      </c>
      <c r="N572" s="303">
        <f t="shared" si="152"/>
        <v>-7.550135999917984E-2</v>
      </c>
      <c r="O572" s="372">
        <f t="shared" si="153"/>
        <v>20856122.985680003</v>
      </c>
      <c r="P572" s="373">
        <f t="shared" si="154"/>
        <v>-4.319995641708374E-3</v>
      </c>
    </row>
    <row r="573" spans="1:16" s="195" customFormat="1" ht="22.5" x14ac:dyDescent="0.25">
      <c r="A573" s="312" t="s">
        <v>860</v>
      </c>
      <c r="B573" s="313" t="s">
        <v>1084</v>
      </c>
      <c r="C573" s="314" t="s">
        <v>2254</v>
      </c>
      <c r="D573" s="314" t="s">
        <v>2255</v>
      </c>
      <c r="E573" s="315" t="s">
        <v>2256</v>
      </c>
      <c r="F573" s="316" t="s">
        <v>111</v>
      </c>
      <c r="G573" s="331">
        <v>195</v>
      </c>
      <c r="H573" s="61">
        <f t="shared" si="158"/>
        <v>4916.8999999999996</v>
      </c>
      <c r="I573" s="450">
        <v>958795.23</v>
      </c>
      <c r="J573" s="439">
        <f t="shared" si="159"/>
        <v>5483.59</v>
      </c>
      <c r="K573" s="390">
        <f t="shared" si="160"/>
        <v>1069300.05</v>
      </c>
      <c r="L573" s="60"/>
      <c r="M573" s="303">
        <f t="shared" si="151"/>
        <v>1069299.3716986177</v>
      </c>
      <c r="N573" s="303">
        <f t="shared" si="152"/>
        <v>-0.67830138234421611</v>
      </c>
      <c r="O573" s="372">
        <f t="shared" si="153"/>
        <v>1069300.05</v>
      </c>
      <c r="P573" s="373">
        <f t="shared" si="154"/>
        <v>0</v>
      </c>
    </row>
    <row r="574" spans="1:16" s="195" customFormat="1" ht="22.5" x14ac:dyDescent="0.25">
      <c r="A574" s="312" t="s">
        <v>861</v>
      </c>
      <c r="B574" s="313" t="s">
        <v>1084</v>
      </c>
      <c r="C574" s="314" t="s">
        <v>2257</v>
      </c>
      <c r="D574" s="314" t="s">
        <v>2252</v>
      </c>
      <c r="E574" s="315" t="s">
        <v>2258</v>
      </c>
      <c r="F574" s="316" t="s">
        <v>125</v>
      </c>
      <c r="G574" s="326">
        <v>21.767800000000001</v>
      </c>
      <c r="H574" s="61">
        <f t="shared" si="158"/>
        <v>536947.18999999994</v>
      </c>
      <c r="I574" s="450">
        <v>11688159.09</v>
      </c>
      <c r="J574" s="439">
        <f t="shared" si="159"/>
        <v>598832.03</v>
      </c>
      <c r="K574" s="390">
        <f t="shared" si="160"/>
        <v>13035255.859999999</v>
      </c>
      <c r="L574" s="60"/>
      <c r="M574" s="303">
        <f t="shared" si="151"/>
        <v>13035255.892178861</v>
      </c>
      <c r="N574" s="303">
        <f t="shared" si="152"/>
        <v>3.2178862020373344E-2</v>
      </c>
      <c r="O574" s="372">
        <f t="shared" si="153"/>
        <v>13035255.862634001</v>
      </c>
      <c r="P574" s="373">
        <f t="shared" si="154"/>
        <v>2.6340018957853317E-3</v>
      </c>
    </row>
    <row r="575" spans="1:16" s="195" customFormat="1" ht="22.5" x14ac:dyDescent="0.25">
      <c r="A575" s="312" t="s">
        <v>862</v>
      </c>
      <c r="B575" s="313" t="s">
        <v>1084</v>
      </c>
      <c r="C575" s="314" t="s">
        <v>2259</v>
      </c>
      <c r="D575" s="314" t="s">
        <v>2260</v>
      </c>
      <c r="E575" s="315" t="s">
        <v>2261</v>
      </c>
      <c r="F575" s="316" t="s">
        <v>318</v>
      </c>
      <c r="G575" s="328">
        <v>-977.80957599999999</v>
      </c>
      <c r="H575" s="61">
        <f t="shared" si="158"/>
        <v>525.45000000000005</v>
      </c>
      <c r="I575" s="450">
        <v>-513786.19</v>
      </c>
      <c r="J575" s="439">
        <f t="shared" si="159"/>
        <v>586.01</v>
      </c>
      <c r="K575" s="390">
        <f t="shared" si="160"/>
        <v>-573006.18999999994</v>
      </c>
      <c r="L575" s="60"/>
      <c r="M575" s="303">
        <f t="shared" si="151"/>
        <v>-573001.65141041286</v>
      </c>
      <c r="N575" s="303">
        <f t="shared" si="152"/>
        <v>4.5385895870858803</v>
      </c>
      <c r="O575" s="372">
        <f t="shared" si="153"/>
        <v>-573006.18963176</v>
      </c>
      <c r="P575" s="373">
        <f t="shared" si="154"/>
        <v>3.6823994014412165E-4</v>
      </c>
    </row>
    <row r="576" spans="1:16" s="195" customFormat="1" ht="22.5" x14ac:dyDescent="0.25">
      <c r="A576" s="312" t="s">
        <v>863</v>
      </c>
      <c r="B576" s="313" t="s">
        <v>1084</v>
      </c>
      <c r="C576" s="314" t="s">
        <v>2262</v>
      </c>
      <c r="D576" s="314" t="s">
        <v>2263</v>
      </c>
      <c r="E576" s="315" t="s">
        <v>2264</v>
      </c>
      <c r="F576" s="316" t="s">
        <v>318</v>
      </c>
      <c r="G576" s="328">
        <v>977.80957599999999</v>
      </c>
      <c r="H576" s="61">
        <f t="shared" si="158"/>
        <v>1978.51</v>
      </c>
      <c r="I576" s="450">
        <v>1934605.6</v>
      </c>
      <c r="J576" s="439">
        <f t="shared" si="159"/>
        <v>2206.54</v>
      </c>
      <c r="K576" s="390">
        <f t="shared" si="160"/>
        <v>2157575.94</v>
      </c>
      <c r="L576" s="60"/>
      <c r="M576" s="303">
        <f t="shared" si="151"/>
        <v>2157574.9313694723</v>
      </c>
      <c r="N576" s="303">
        <f t="shared" si="152"/>
        <v>-1.0086305276490748</v>
      </c>
      <c r="O576" s="372">
        <f t="shared" si="153"/>
        <v>2157575.9418270402</v>
      </c>
      <c r="P576" s="373">
        <f t="shared" si="154"/>
        <v>1.82704022154212E-3</v>
      </c>
    </row>
    <row r="577" spans="1:16" s="195" customFormat="1" ht="22.5" x14ac:dyDescent="0.25">
      <c r="A577" s="312" t="s">
        <v>864</v>
      </c>
      <c r="B577" s="313" t="s">
        <v>1084</v>
      </c>
      <c r="C577" s="314" t="s">
        <v>2265</v>
      </c>
      <c r="D577" s="314" t="s">
        <v>2266</v>
      </c>
      <c r="E577" s="315" t="s">
        <v>2267</v>
      </c>
      <c r="F577" s="316" t="s">
        <v>111</v>
      </c>
      <c r="G577" s="325">
        <v>243.74</v>
      </c>
      <c r="H577" s="61">
        <f t="shared" si="158"/>
        <v>11550.05</v>
      </c>
      <c r="I577" s="450">
        <v>2815209.37</v>
      </c>
      <c r="J577" s="439">
        <f t="shared" si="159"/>
        <v>12881.23</v>
      </c>
      <c r="K577" s="390">
        <f t="shared" si="160"/>
        <v>3139671</v>
      </c>
      <c r="L577" s="60"/>
      <c r="M577" s="303">
        <f t="shared" si="151"/>
        <v>3139671.0333457347</v>
      </c>
      <c r="N577" s="303">
        <f t="shared" si="152"/>
        <v>3.334573470056057E-2</v>
      </c>
      <c r="O577" s="372">
        <f t="shared" si="153"/>
        <v>3139671.0002000001</v>
      </c>
      <c r="P577" s="373">
        <f t="shared" si="154"/>
        <v>2.0000012591481209E-4</v>
      </c>
    </row>
    <row r="578" spans="1:16" s="195" customFormat="1" ht="22.5" x14ac:dyDescent="0.25">
      <c r="A578" s="312" t="s">
        <v>865</v>
      </c>
      <c r="B578" s="313" t="s">
        <v>1084</v>
      </c>
      <c r="C578" s="314" t="s">
        <v>2268</v>
      </c>
      <c r="D578" s="314" t="s">
        <v>221</v>
      </c>
      <c r="E578" s="315" t="s">
        <v>222</v>
      </c>
      <c r="F578" s="316" t="s">
        <v>125</v>
      </c>
      <c r="G578" s="326">
        <v>7.0983000000000001</v>
      </c>
      <c r="H578" s="61">
        <f t="shared" si="158"/>
        <v>86817.89</v>
      </c>
      <c r="I578" s="450">
        <v>616259.42000000004</v>
      </c>
      <c r="J578" s="439">
        <f t="shared" si="159"/>
        <v>96823.92</v>
      </c>
      <c r="K578" s="390">
        <f t="shared" si="160"/>
        <v>687285.23</v>
      </c>
      <c r="L578" s="60"/>
      <c r="M578" s="303">
        <f t="shared" si="151"/>
        <v>687285.24088439043</v>
      </c>
      <c r="N578" s="303">
        <f t="shared" si="152"/>
        <v>1.0884390445426106E-2</v>
      </c>
      <c r="O578" s="372">
        <f t="shared" si="153"/>
        <v>687285.23133600003</v>
      </c>
      <c r="P578" s="373">
        <f t="shared" si="154"/>
        <v>1.3360000448301435E-3</v>
      </c>
    </row>
    <row r="579" spans="1:16" s="195" customFormat="1" ht="22.5" x14ac:dyDescent="0.25">
      <c r="A579" s="312" t="s">
        <v>867</v>
      </c>
      <c r="B579" s="313" t="s">
        <v>1084</v>
      </c>
      <c r="C579" s="314" t="s">
        <v>2269</v>
      </c>
      <c r="D579" s="314" t="s">
        <v>2270</v>
      </c>
      <c r="E579" s="315" t="s">
        <v>2271</v>
      </c>
      <c r="F579" s="316" t="s">
        <v>111</v>
      </c>
      <c r="G579" s="328">
        <v>-13.415787</v>
      </c>
      <c r="H579" s="61">
        <f t="shared" si="158"/>
        <v>5426.3</v>
      </c>
      <c r="I579" s="450">
        <v>-72798.100000000006</v>
      </c>
      <c r="J579" s="439">
        <f t="shared" si="159"/>
        <v>6051.7</v>
      </c>
      <c r="K579" s="390">
        <f t="shared" si="160"/>
        <v>-81188.320000000007</v>
      </c>
      <c r="L579" s="60"/>
      <c r="M579" s="303">
        <f t="shared" si="151"/>
        <v>-81188.308155072024</v>
      </c>
      <c r="N579" s="303">
        <f t="shared" si="152"/>
        <v>1.1844927983474918E-2</v>
      </c>
      <c r="O579" s="372">
        <f t="shared" si="153"/>
        <v>-81188.318187900004</v>
      </c>
      <c r="P579" s="373">
        <f t="shared" si="154"/>
        <v>1.8121000030077994E-3</v>
      </c>
    </row>
    <row r="580" spans="1:16" s="195" customFormat="1" ht="22.5" x14ac:dyDescent="0.25">
      <c r="A580" s="312" t="s">
        <v>868</v>
      </c>
      <c r="B580" s="313" t="s">
        <v>1084</v>
      </c>
      <c r="C580" s="314" t="s">
        <v>2272</v>
      </c>
      <c r="D580" s="314" t="s">
        <v>2273</v>
      </c>
      <c r="E580" s="315" t="s">
        <v>2274</v>
      </c>
      <c r="F580" s="316" t="s">
        <v>139</v>
      </c>
      <c r="G580" s="325">
        <v>12067.11</v>
      </c>
      <c r="H580" s="61">
        <f t="shared" si="158"/>
        <v>17.57</v>
      </c>
      <c r="I580" s="450">
        <v>212071.03</v>
      </c>
      <c r="J580" s="439">
        <f t="shared" si="159"/>
        <v>19.59</v>
      </c>
      <c r="K580" s="390">
        <f t="shared" si="160"/>
        <v>236394.68</v>
      </c>
      <c r="L580" s="60"/>
      <c r="M580" s="303">
        <f t="shared" si="151"/>
        <v>236512.87786911364</v>
      </c>
      <c r="N580" s="303">
        <f t="shared" si="152"/>
        <v>118.19786911364645</v>
      </c>
      <c r="O580" s="372">
        <f t="shared" si="153"/>
        <v>236394.68490000002</v>
      </c>
      <c r="P580" s="373">
        <f t="shared" si="154"/>
        <v>4.9000000290106982E-3</v>
      </c>
    </row>
    <row r="581" spans="1:16" s="195" customFormat="1" ht="22.5" x14ac:dyDescent="0.25">
      <c r="A581" s="312" t="s">
        <v>869</v>
      </c>
      <c r="B581" s="313" t="s">
        <v>1084</v>
      </c>
      <c r="C581" s="314" t="s">
        <v>2275</v>
      </c>
      <c r="D581" s="314" t="s">
        <v>2083</v>
      </c>
      <c r="E581" s="315" t="s">
        <v>2084</v>
      </c>
      <c r="F581" s="316" t="s">
        <v>139</v>
      </c>
      <c r="G581" s="318">
        <v>141.96600000000001</v>
      </c>
      <c r="H581" s="61">
        <f t="shared" si="158"/>
        <v>160.46</v>
      </c>
      <c r="I581" s="450">
        <v>22780.03</v>
      </c>
      <c r="J581" s="439">
        <f t="shared" si="159"/>
        <v>178.95</v>
      </c>
      <c r="K581" s="390">
        <f t="shared" si="160"/>
        <v>25404.82</v>
      </c>
      <c r="L581" s="60"/>
      <c r="M581" s="303">
        <f t="shared" si="151"/>
        <v>25405.4995311936</v>
      </c>
      <c r="N581" s="303">
        <f t="shared" si="152"/>
        <v>0.67953119360026903</v>
      </c>
      <c r="O581" s="372">
        <f t="shared" si="153"/>
        <v>25404.815699999999</v>
      </c>
      <c r="P581" s="373">
        <f t="shared" si="154"/>
        <v>-4.3000000005122274E-3</v>
      </c>
    </row>
    <row r="582" spans="1:16" s="195" customFormat="1" ht="22.5" x14ac:dyDescent="0.25">
      <c r="A582" s="312" t="s">
        <v>870</v>
      </c>
      <c r="B582" s="313" t="s">
        <v>1084</v>
      </c>
      <c r="C582" s="314" t="s">
        <v>2276</v>
      </c>
      <c r="D582" s="314" t="s">
        <v>2277</v>
      </c>
      <c r="E582" s="315" t="s">
        <v>2278</v>
      </c>
      <c r="F582" s="316" t="s">
        <v>125</v>
      </c>
      <c r="G582" s="326">
        <v>7.0983000000000001</v>
      </c>
      <c r="H582" s="61">
        <f t="shared" si="158"/>
        <v>26355.58</v>
      </c>
      <c r="I582" s="450">
        <v>187079.81</v>
      </c>
      <c r="J582" s="439">
        <f t="shared" si="159"/>
        <v>29393.14</v>
      </c>
      <c r="K582" s="390">
        <f t="shared" si="160"/>
        <v>208641.33</v>
      </c>
      <c r="L582" s="60"/>
      <c r="M582" s="303">
        <f t="shared" si="151"/>
        <v>208641.34179150721</v>
      </c>
      <c r="N582" s="303">
        <f t="shared" si="152"/>
        <v>1.1791507218731567E-2</v>
      </c>
      <c r="O582" s="372">
        <f t="shared" si="153"/>
        <v>208641.32566199999</v>
      </c>
      <c r="P582" s="373">
        <f t="shared" si="154"/>
        <v>-4.3379999988246709E-3</v>
      </c>
    </row>
    <row r="583" spans="1:16" s="195" customFormat="1" ht="22.5" x14ac:dyDescent="0.25">
      <c r="A583" s="312" t="s">
        <v>871</v>
      </c>
      <c r="B583" s="313" t="s">
        <v>1084</v>
      </c>
      <c r="C583" s="314" t="s">
        <v>2279</v>
      </c>
      <c r="D583" s="314" t="s">
        <v>2280</v>
      </c>
      <c r="E583" s="315" t="s">
        <v>2281</v>
      </c>
      <c r="F583" s="316" t="s">
        <v>139</v>
      </c>
      <c r="G583" s="326">
        <v>-170.35919999999999</v>
      </c>
      <c r="H583" s="61">
        <f t="shared" si="158"/>
        <v>9.34</v>
      </c>
      <c r="I583" s="450">
        <v>-1591.03</v>
      </c>
      <c r="J583" s="439">
        <f t="shared" si="159"/>
        <v>10.42</v>
      </c>
      <c r="K583" s="390">
        <f t="shared" si="160"/>
        <v>-1775.14</v>
      </c>
      <c r="L583" s="60"/>
      <c r="M583" s="303">
        <f t="shared" si="151"/>
        <v>-1774.4011715136</v>
      </c>
      <c r="N583" s="303">
        <f t="shared" si="152"/>
        <v>0.7388284864000525</v>
      </c>
      <c r="O583" s="372">
        <f t="shared" si="153"/>
        <v>-1775.1428639999999</v>
      </c>
      <c r="P583" s="373">
        <f t="shared" si="154"/>
        <v>-2.8639999998176791E-3</v>
      </c>
    </row>
    <row r="584" spans="1:16" s="195" customFormat="1" ht="22.5" x14ac:dyDescent="0.25">
      <c r="A584" s="312" t="s">
        <v>872</v>
      </c>
      <c r="B584" s="313" t="s">
        <v>1084</v>
      </c>
      <c r="C584" s="314" t="s">
        <v>2282</v>
      </c>
      <c r="D584" s="314" t="s">
        <v>2283</v>
      </c>
      <c r="E584" s="315" t="s">
        <v>2284</v>
      </c>
      <c r="F584" s="316" t="s">
        <v>139</v>
      </c>
      <c r="G584" s="317">
        <v>-3.54915</v>
      </c>
      <c r="H584" s="61">
        <f t="shared" si="158"/>
        <v>142.63999999999999</v>
      </c>
      <c r="I584" s="450">
        <v>-506.26</v>
      </c>
      <c r="J584" s="439">
        <f t="shared" si="159"/>
        <v>159.08000000000001</v>
      </c>
      <c r="K584" s="390">
        <f t="shared" si="160"/>
        <v>-564.6</v>
      </c>
      <c r="L584" s="60"/>
      <c r="M584" s="303">
        <f t="shared" si="151"/>
        <v>-564.60804453119999</v>
      </c>
      <c r="N584" s="303">
        <f t="shared" si="152"/>
        <v>-8.0445311999710611E-3</v>
      </c>
      <c r="O584" s="372">
        <f t="shared" si="153"/>
        <v>-564.59878200000003</v>
      </c>
      <c r="P584" s="373">
        <f t="shared" si="154"/>
        <v>1.2179999999943902E-3</v>
      </c>
    </row>
    <row r="585" spans="1:16" s="195" customFormat="1" ht="22.5" x14ac:dyDescent="0.25">
      <c r="A585" s="312" t="s">
        <v>873</v>
      </c>
      <c r="B585" s="313" t="s">
        <v>1084</v>
      </c>
      <c r="C585" s="314" t="s">
        <v>2285</v>
      </c>
      <c r="D585" s="314" t="s">
        <v>2286</v>
      </c>
      <c r="E585" s="315" t="s">
        <v>2287</v>
      </c>
      <c r="F585" s="316" t="s">
        <v>251</v>
      </c>
      <c r="G585" s="328">
        <v>-93.200678999999994</v>
      </c>
      <c r="H585" s="61">
        <f t="shared" si="158"/>
        <v>680.05</v>
      </c>
      <c r="I585" s="450">
        <v>-63380.99</v>
      </c>
      <c r="J585" s="439">
        <f t="shared" si="159"/>
        <v>758.43</v>
      </c>
      <c r="K585" s="390">
        <f t="shared" si="160"/>
        <v>-70686.19</v>
      </c>
      <c r="L585" s="60"/>
      <c r="M585" s="303">
        <f t="shared" si="151"/>
        <v>-70685.846846188811</v>
      </c>
      <c r="N585" s="303">
        <f t="shared" si="152"/>
        <v>0.34315381119085941</v>
      </c>
      <c r="O585" s="372">
        <f t="shared" si="153"/>
        <v>-70686.190973969991</v>
      </c>
      <c r="P585" s="373">
        <f t="shared" si="154"/>
        <v>-9.7396998899057508E-4</v>
      </c>
    </row>
    <row r="586" spans="1:16" s="195" customFormat="1" ht="22.5" x14ac:dyDescent="0.25">
      <c r="A586" s="312" t="s">
        <v>874</v>
      </c>
      <c r="B586" s="313" t="s">
        <v>1084</v>
      </c>
      <c r="C586" s="314" t="s">
        <v>2288</v>
      </c>
      <c r="D586" s="314" t="s">
        <v>1687</v>
      </c>
      <c r="E586" s="315" t="s">
        <v>1688</v>
      </c>
      <c r="F586" s="316" t="s">
        <v>147</v>
      </c>
      <c r="G586" s="325">
        <v>780.81</v>
      </c>
      <c r="H586" s="61">
        <f t="shared" si="158"/>
        <v>71.150000000000006</v>
      </c>
      <c r="I586" s="450">
        <v>55551.68</v>
      </c>
      <c r="J586" s="439">
        <f t="shared" si="159"/>
        <v>79.349999999999994</v>
      </c>
      <c r="K586" s="390">
        <f t="shared" si="160"/>
        <v>61957.27</v>
      </c>
      <c r="L586" s="60"/>
      <c r="M586" s="303">
        <f t="shared" si="151"/>
        <v>61954.184441241603</v>
      </c>
      <c r="N586" s="303">
        <f t="shared" si="152"/>
        <v>-3.0855587583937449</v>
      </c>
      <c r="O586" s="372">
        <f t="shared" si="153"/>
        <v>61957.273499999988</v>
      </c>
      <c r="P586" s="373">
        <f t="shared" si="154"/>
        <v>3.4999999916180968E-3</v>
      </c>
    </row>
    <row r="587" spans="1:16" s="195" customFormat="1" ht="22.5" x14ac:dyDescent="0.25">
      <c r="A587" s="312" t="s">
        <v>875</v>
      </c>
      <c r="B587" s="313" t="s">
        <v>1084</v>
      </c>
      <c r="C587" s="314" t="s">
        <v>2289</v>
      </c>
      <c r="D587" s="314" t="s">
        <v>200</v>
      </c>
      <c r="E587" s="315" t="s">
        <v>2290</v>
      </c>
      <c r="F587" s="316" t="s">
        <v>125</v>
      </c>
      <c r="G587" s="326">
        <v>1.3341000000000001</v>
      </c>
      <c r="H587" s="61">
        <f t="shared" si="158"/>
        <v>39988.76</v>
      </c>
      <c r="I587" s="450">
        <v>53349</v>
      </c>
      <c r="J587" s="439">
        <f t="shared" si="159"/>
        <v>44597.59</v>
      </c>
      <c r="K587" s="390">
        <f t="shared" si="160"/>
        <v>59497.64</v>
      </c>
      <c r="L587" s="60"/>
      <c r="M587" s="303">
        <f t="shared" si="151"/>
        <v>59497.63869888</v>
      </c>
      <c r="N587" s="303">
        <f t="shared" si="152"/>
        <v>-1.3011199989705347E-3</v>
      </c>
      <c r="O587" s="372">
        <f t="shared" si="153"/>
        <v>59497.644819000001</v>
      </c>
      <c r="P587" s="373">
        <f t="shared" si="154"/>
        <v>4.819000001589302E-3</v>
      </c>
    </row>
    <row r="588" spans="1:16" s="195" customFormat="1" ht="22.5" x14ac:dyDescent="0.25">
      <c r="A588" s="312" t="s">
        <v>876</v>
      </c>
      <c r="B588" s="313" t="s">
        <v>1084</v>
      </c>
      <c r="C588" s="314" t="s">
        <v>2291</v>
      </c>
      <c r="D588" s="314" t="s">
        <v>1606</v>
      </c>
      <c r="E588" s="315" t="s">
        <v>324</v>
      </c>
      <c r="F588" s="316" t="s">
        <v>111</v>
      </c>
      <c r="G588" s="318">
        <v>2.722</v>
      </c>
      <c r="H588" s="61">
        <f t="shared" si="158"/>
        <v>6784.79</v>
      </c>
      <c r="I588" s="450">
        <v>18468.21</v>
      </c>
      <c r="J588" s="439">
        <f t="shared" si="159"/>
        <v>7566.76</v>
      </c>
      <c r="K588" s="390">
        <f t="shared" si="160"/>
        <v>20596.72</v>
      </c>
      <c r="L588" s="60"/>
      <c r="M588" s="303">
        <f t="shared" si="151"/>
        <v>20596.728823315199</v>
      </c>
      <c r="N588" s="303">
        <f t="shared" si="152"/>
        <v>8.8233151982421987E-3</v>
      </c>
      <c r="O588" s="372">
        <f t="shared" si="153"/>
        <v>20596.720720000001</v>
      </c>
      <c r="P588" s="373">
        <f t="shared" si="154"/>
        <v>7.2000000000116415E-4</v>
      </c>
    </row>
    <row r="589" spans="1:16" s="195" customFormat="1" ht="22.5" x14ac:dyDescent="0.25">
      <c r="A589" s="312" t="s">
        <v>877</v>
      </c>
      <c r="B589" s="313" t="s">
        <v>1084</v>
      </c>
      <c r="C589" s="314" t="s">
        <v>2292</v>
      </c>
      <c r="D589" s="314" t="s">
        <v>649</v>
      </c>
      <c r="E589" s="315" t="s">
        <v>650</v>
      </c>
      <c r="F589" s="316" t="s">
        <v>125</v>
      </c>
      <c r="G589" s="326">
        <v>1.3341000000000001</v>
      </c>
      <c r="H589" s="61">
        <f t="shared" si="158"/>
        <v>487772.87</v>
      </c>
      <c r="I589" s="450">
        <v>650737.79</v>
      </c>
      <c r="J589" s="439">
        <f t="shared" si="159"/>
        <v>543990.22</v>
      </c>
      <c r="K589" s="390">
        <f t="shared" si="160"/>
        <v>725737.35</v>
      </c>
      <c r="L589" s="60"/>
      <c r="M589" s="303">
        <f t="shared" si="151"/>
        <v>725737.35059940489</v>
      </c>
      <c r="N589" s="303">
        <f t="shared" si="152"/>
        <v>5.9940491337329149E-4</v>
      </c>
      <c r="O589" s="372">
        <f t="shared" si="153"/>
        <v>725737.35250200005</v>
      </c>
      <c r="P589" s="373">
        <f t="shared" si="154"/>
        <v>2.5020000757649541E-3</v>
      </c>
    </row>
    <row r="590" spans="1:16" s="195" customFormat="1" ht="22.5" x14ac:dyDescent="0.25">
      <c r="A590" s="312" t="s">
        <v>878</v>
      </c>
      <c r="B590" s="313" t="s">
        <v>1084</v>
      </c>
      <c r="C590" s="314" t="s">
        <v>2293</v>
      </c>
      <c r="D590" s="314" t="s">
        <v>2083</v>
      </c>
      <c r="E590" s="315" t="s">
        <v>2084</v>
      </c>
      <c r="F590" s="316" t="s">
        <v>139</v>
      </c>
      <c r="G590" s="318">
        <v>26.681999999999999</v>
      </c>
      <c r="H590" s="61">
        <f t="shared" si="158"/>
        <v>160.46</v>
      </c>
      <c r="I590" s="450">
        <v>4281.42</v>
      </c>
      <c r="J590" s="439">
        <f t="shared" si="159"/>
        <v>178.95</v>
      </c>
      <c r="K590" s="390">
        <f t="shared" si="160"/>
        <v>4774.74</v>
      </c>
      <c r="L590" s="60"/>
      <c r="M590" s="303">
        <f t="shared" si="151"/>
        <v>4774.8670130303999</v>
      </c>
      <c r="N590" s="303">
        <f t="shared" si="152"/>
        <v>0.12701303040012135</v>
      </c>
      <c r="O590" s="372">
        <f t="shared" si="153"/>
        <v>4774.7438999999995</v>
      </c>
      <c r="P590" s="373">
        <f t="shared" si="154"/>
        <v>3.8999999997031409E-3</v>
      </c>
    </row>
    <row r="591" spans="1:16" s="195" customFormat="1" ht="22.5" x14ac:dyDescent="0.25">
      <c r="A591" s="312" t="s">
        <v>879</v>
      </c>
      <c r="B591" s="313" t="s">
        <v>1084</v>
      </c>
      <c r="C591" s="314" t="s">
        <v>2294</v>
      </c>
      <c r="D591" s="314" t="s">
        <v>2295</v>
      </c>
      <c r="E591" s="315" t="s">
        <v>2296</v>
      </c>
      <c r="F591" s="316" t="s">
        <v>125</v>
      </c>
      <c r="G591" s="325">
        <v>61.34</v>
      </c>
      <c r="H591" s="61">
        <f t="shared" si="158"/>
        <v>56713.65</v>
      </c>
      <c r="I591" s="450">
        <v>3478815.34</v>
      </c>
      <c r="J591" s="439">
        <f t="shared" si="159"/>
        <v>63250.080000000002</v>
      </c>
      <c r="K591" s="390">
        <f t="shared" si="160"/>
        <v>3879759.91</v>
      </c>
      <c r="L591" s="60"/>
      <c r="M591" s="303">
        <f t="shared" ref="M591:M654" si="161">I591*O$13*P$13*O$10</f>
        <v>3879759.6618388607</v>
      </c>
      <c r="N591" s="303">
        <f t="shared" ref="N591:N654" si="162">M591-K591</f>
        <v>-0.24816113943234086</v>
      </c>
      <c r="O591" s="372">
        <f t="shared" si="153"/>
        <v>3879759.9072000002</v>
      </c>
      <c r="P591" s="373">
        <f t="shared" si="154"/>
        <v>-2.79999990016222E-3</v>
      </c>
    </row>
    <row r="592" spans="1:16" s="195" customFormat="1" ht="22.5" x14ac:dyDescent="0.25">
      <c r="A592" s="312" t="s">
        <v>880</v>
      </c>
      <c r="B592" s="313" t="s">
        <v>1084</v>
      </c>
      <c r="C592" s="314" t="s">
        <v>2297</v>
      </c>
      <c r="D592" s="314" t="s">
        <v>2298</v>
      </c>
      <c r="E592" s="315" t="s">
        <v>2299</v>
      </c>
      <c r="F592" s="316" t="s">
        <v>111</v>
      </c>
      <c r="G592" s="326">
        <v>0.66249999999999998</v>
      </c>
      <c r="H592" s="61">
        <f t="shared" si="158"/>
        <v>13159.44</v>
      </c>
      <c r="I592" s="450">
        <v>8718.1299999999992</v>
      </c>
      <c r="J592" s="439">
        <f t="shared" si="159"/>
        <v>14676.11</v>
      </c>
      <c r="K592" s="390">
        <f t="shared" si="160"/>
        <v>9722.92</v>
      </c>
      <c r="L592" s="60"/>
      <c r="M592" s="303">
        <f t="shared" si="161"/>
        <v>9722.9216830656005</v>
      </c>
      <c r="N592" s="303">
        <f t="shared" si="162"/>
        <v>1.6830656004458433E-3</v>
      </c>
      <c r="O592" s="372">
        <f t="shared" si="153"/>
        <v>9722.9228750000002</v>
      </c>
      <c r="P592" s="373">
        <f t="shared" si="154"/>
        <v>2.8750000001309672E-3</v>
      </c>
    </row>
    <row r="593" spans="1:16" s="195" customFormat="1" ht="22.5" x14ac:dyDescent="0.25">
      <c r="A593" s="312" t="s">
        <v>881</v>
      </c>
      <c r="B593" s="313" t="s">
        <v>1084</v>
      </c>
      <c r="C593" s="314" t="s">
        <v>2300</v>
      </c>
      <c r="D593" s="314" t="s">
        <v>2301</v>
      </c>
      <c r="E593" s="315" t="s">
        <v>2302</v>
      </c>
      <c r="F593" s="316" t="s">
        <v>122</v>
      </c>
      <c r="G593" s="318">
        <v>2.5760000000000001</v>
      </c>
      <c r="H593" s="61">
        <f t="shared" si="158"/>
        <v>74944.19</v>
      </c>
      <c r="I593" s="450">
        <v>193056.23</v>
      </c>
      <c r="J593" s="439">
        <f t="shared" si="159"/>
        <v>83581.740000000005</v>
      </c>
      <c r="K593" s="390">
        <f t="shared" si="160"/>
        <v>215306.56</v>
      </c>
      <c r="L593" s="60"/>
      <c r="M593" s="303">
        <f t="shared" si="161"/>
        <v>215306.56284293765</v>
      </c>
      <c r="N593" s="303">
        <f t="shared" si="162"/>
        <v>2.8429376543499529E-3</v>
      </c>
      <c r="O593" s="372">
        <f t="shared" si="153"/>
        <v>215306.56224000003</v>
      </c>
      <c r="P593" s="373">
        <f t="shared" si="154"/>
        <v>2.2400000307243317E-3</v>
      </c>
    </row>
    <row r="594" spans="1:16" s="195" customFormat="1" ht="22.5" x14ac:dyDescent="0.25">
      <c r="A594" s="312" t="s">
        <v>883</v>
      </c>
      <c r="B594" s="313" t="s">
        <v>1084</v>
      </c>
      <c r="C594" s="314" t="s">
        <v>2303</v>
      </c>
      <c r="D594" s="314" t="s">
        <v>2252</v>
      </c>
      <c r="E594" s="315" t="s">
        <v>2258</v>
      </c>
      <c r="F594" s="316" t="s">
        <v>125</v>
      </c>
      <c r="G594" s="326">
        <v>1.1393</v>
      </c>
      <c r="H594" s="61">
        <f t="shared" si="158"/>
        <v>536947.06000000006</v>
      </c>
      <c r="I594" s="450">
        <v>611743.78</v>
      </c>
      <c r="J594" s="439">
        <f t="shared" si="159"/>
        <v>598831.88</v>
      </c>
      <c r="K594" s="390">
        <f t="shared" si="160"/>
        <v>682249.16</v>
      </c>
      <c r="L594" s="60"/>
      <c r="M594" s="303">
        <f t="shared" si="161"/>
        <v>682249.15928559366</v>
      </c>
      <c r="N594" s="303">
        <f t="shared" si="162"/>
        <v>-7.1440637111663818E-4</v>
      </c>
      <c r="O594" s="372">
        <f t="shared" ref="O594:O657" si="163">J594*G594</f>
        <v>682249.16088400001</v>
      </c>
      <c r="P594" s="373">
        <f t="shared" ref="P594:P657" si="164">O594-K594</f>
        <v>8.8399997912347317E-4</v>
      </c>
    </row>
    <row r="595" spans="1:16" s="195" customFormat="1" ht="22.5" x14ac:dyDescent="0.25">
      <c r="A595" s="312" t="s">
        <v>884</v>
      </c>
      <c r="B595" s="313" t="s">
        <v>1084</v>
      </c>
      <c r="C595" s="314" t="s">
        <v>2304</v>
      </c>
      <c r="D595" s="314" t="s">
        <v>2260</v>
      </c>
      <c r="E595" s="315" t="s">
        <v>2261</v>
      </c>
      <c r="F595" s="316" t="s">
        <v>318</v>
      </c>
      <c r="G595" s="325">
        <v>-51.18</v>
      </c>
      <c r="H595" s="61">
        <f t="shared" si="158"/>
        <v>525.45000000000005</v>
      </c>
      <c r="I595" s="450">
        <v>-26892.33</v>
      </c>
      <c r="J595" s="439">
        <f t="shared" si="159"/>
        <v>586.01</v>
      </c>
      <c r="K595" s="390">
        <f t="shared" si="160"/>
        <v>-29991.99</v>
      </c>
      <c r="L595" s="60"/>
      <c r="M595" s="303">
        <f t="shared" si="161"/>
        <v>-29991.754936569607</v>
      </c>
      <c r="N595" s="303">
        <f t="shared" si="162"/>
        <v>0.23506343039480271</v>
      </c>
      <c r="O595" s="372">
        <f t="shared" si="163"/>
        <v>-29991.9918</v>
      </c>
      <c r="P595" s="373">
        <f t="shared" si="164"/>
        <v>-1.799999998183921E-3</v>
      </c>
    </row>
    <row r="596" spans="1:16" s="195" customFormat="1" ht="22.5" x14ac:dyDescent="0.25">
      <c r="A596" s="312" t="s">
        <v>885</v>
      </c>
      <c r="B596" s="313" t="s">
        <v>1084</v>
      </c>
      <c r="C596" s="314" t="s">
        <v>2305</v>
      </c>
      <c r="D596" s="314" t="s">
        <v>2263</v>
      </c>
      <c r="E596" s="315" t="s">
        <v>2264</v>
      </c>
      <c r="F596" s="316" t="s">
        <v>318</v>
      </c>
      <c r="G596" s="331">
        <v>638</v>
      </c>
      <c r="H596" s="61">
        <f t="shared" si="158"/>
        <v>1978.51</v>
      </c>
      <c r="I596" s="450">
        <v>1262289.1200000001</v>
      </c>
      <c r="J596" s="439">
        <f t="shared" si="159"/>
        <v>2206.54</v>
      </c>
      <c r="K596" s="390">
        <f t="shared" si="160"/>
        <v>1407772.52</v>
      </c>
      <c r="L596" s="60"/>
      <c r="M596" s="303">
        <f t="shared" si="161"/>
        <v>1407771.8794220546</v>
      </c>
      <c r="N596" s="303">
        <f t="shared" si="162"/>
        <v>-0.64057794539257884</v>
      </c>
      <c r="O596" s="372">
        <f t="shared" si="163"/>
        <v>1407772.52</v>
      </c>
      <c r="P596" s="373">
        <f t="shared" si="164"/>
        <v>0</v>
      </c>
    </row>
    <row r="597" spans="1:16" s="195" customFormat="1" ht="22.5" x14ac:dyDescent="0.25">
      <c r="A597" s="312" t="s">
        <v>886</v>
      </c>
      <c r="B597" s="313" t="s">
        <v>1084</v>
      </c>
      <c r="C597" s="314" t="s">
        <v>2306</v>
      </c>
      <c r="D597" s="314" t="s">
        <v>2246</v>
      </c>
      <c r="E597" s="315" t="s">
        <v>2307</v>
      </c>
      <c r="F597" s="316" t="s">
        <v>318</v>
      </c>
      <c r="G597" s="329">
        <v>184.6</v>
      </c>
      <c r="H597" s="61">
        <f t="shared" si="158"/>
        <v>493.78</v>
      </c>
      <c r="I597" s="450">
        <v>91151.53</v>
      </c>
      <c r="J597" s="439">
        <f t="shared" si="159"/>
        <v>550.69000000000005</v>
      </c>
      <c r="K597" s="390">
        <f t="shared" si="160"/>
        <v>101657.37</v>
      </c>
      <c r="L597" s="60"/>
      <c r="M597" s="303">
        <f t="shared" si="161"/>
        <v>101657.02822527361</v>
      </c>
      <c r="N597" s="303">
        <f t="shared" si="162"/>
        <v>-0.3417747263883939</v>
      </c>
      <c r="O597" s="372">
        <f t="shared" si="163"/>
        <v>101657.37400000001</v>
      </c>
      <c r="P597" s="373">
        <f t="shared" si="164"/>
        <v>4.0000000153668225E-3</v>
      </c>
    </row>
    <row r="598" spans="1:16" s="195" customFormat="1" ht="22.5" x14ac:dyDescent="0.25">
      <c r="A598" s="312" t="s">
        <v>887</v>
      </c>
      <c r="B598" s="313" t="s">
        <v>1084</v>
      </c>
      <c r="C598" s="314" t="s">
        <v>2308</v>
      </c>
      <c r="D598" s="314" t="s">
        <v>2309</v>
      </c>
      <c r="E598" s="315" t="s">
        <v>2310</v>
      </c>
      <c r="F598" s="316" t="s">
        <v>111</v>
      </c>
      <c r="G598" s="318">
        <v>5.6390000000000002</v>
      </c>
      <c r="H598" s="61">
        <f t="shared" si="158"/>
        <v>17959.490000000002</v>
      </c>
      <c r="I598" s="450">
        <v>101273.56</v>
      </c>
      <c r="J598" s="439">
        <f t="shared" si="159"/>
        <v>20029.38</v>
      </c>
      <c r="K598" s="390">
        <f t="shared" si="160"/>
        <v>112945.67</v>
      </c>
      <c r="L598" s="60"/>
      <c r="M598" s="303">
        <f t="shared" si="161"/>
        <v>112945.65376350722</v>
      </c>
      <c r="N598" s="303">
        <f t="shared" si="162"/>
        <v>-1.6236492781899869E-2</v>
      </c>
      <c r="O598" s="372">
        <f t="shared" si="163"/>
        <v>112945.67382000001</v>
      </c>
      <c r="P598" s="373">
        <f t="shared" si="164"/>
        <v>3.8200000126380473E-3</v>
      </c>
    </row>
    <row r="599" spans="1:16" s="195" customFormat="1" ht="22.5" x14ac:dyDescent="0.25">
      <c r="A599" s="312" t="s">
        <v>888</v>
      </c>
      <c r="B599" s="313" t="s">
        <v>1084</v>
      </c>
      <c r="C599" s="314" t="s">
        <v>2311</v>
      </c>
      <c r="D599" s="314" t="s">
        <v>2312</v>
      </c>
      <c r="E599" s="315" t="s">
        <v>2313</v>
      </c>
      <c r="F599" s="316" t="s">
        <v>168</v>
      </c>
      <c r="G599" s="318">
        <v>980.35400000000004</v>
      </c>
      <c r="H599" s="61">
        <f t="shared" si="158"/>
        <v>4764.66</v>
      </c>
      <c r="I599" s="450">
        <v>4671053.49</v>
      </c>
      <c r="J599" s="439">
        <f t="shared" si="159"/>
        <v>5313.8</v>
      </c>
      <c r="K599" s="390">
        <f t="shared" si="160"/>
        <v>5209405.09</v>
      </c>
      <c r="L599" s="60"/>
      <c r="M599" s="303">
        <f t="shared" si="161"/>
        <v>5209406.97840939</v>
      </c>
      <c r="N599" s="303">
        <f t="shared" si="162"/>
        <v>1.8884093901142478</v>
      </c>
      <c r="O599" s="372">
        <f t="shared" si="163"/>
        <v>5209405.0852000006</v>
      </c>
      <c r="P599" s="373">
        <f t="shared" si="164"/>
        <v>-4.7999992966651917E-3</v>
      </c>
    </row>
    <row r="600" spans="1:16" s="195" customFormat="1" ht="22.5" x14ac:dyDescent="0.25">
      <c r="A600" s="312" t="s">
        <v>889</v>
      </c>
      <c r="B600" s="313" t="s">
        <v>1084</v>
      </c>
      <c r="C600" s="314" t="s">
        <v>2314</v>
      </c>
      <c r="D600" s="314" t="s">
        <v>2312</v>
      </c>
      <c r="E600" s="315" t="s">
        <v>2315</v>
      </c>
      <c r="F600" s="316" t="s">
        <v>168</v>
      </c>
      <c r="G600" s="326">
        <v>81.452399999999997</v>
      </c>
      <c r="H600" s="61">
        <f t="shared" si="158"/>
        <v>2549.38</v>
      </c>
      <c r="I600" s="450">
        <v>207653.12</v>
      </c>
      <c r="J600" s="439">
        <f t="shared" si="159"/>
        <v>2843.2</v>
      </c>
      <c r="K600" s="390">
        <f t="shared" si="160"/>
        <v>231585.46</v>
      </c>
      <c r="L600" s="60"/>
      <c r="M600" s="303">
        <f t="shared" si="161"/>
        <v>231585.78995773441</v>
      </c>
      <c r="N600" s="303">
        <f t="shared" si="162"/>
        <v>0.32995773441507481</v>
      </c>
      <c r="O600" s="372">
        <f t="shared" si="163"/>
        <v>231585.46367999999</v>
      </c>
      <c r="P600" s="373">
        <f t="shared" si="164"/>
        <v>3.679999994346872E-3</v>
      </c>
    </row>
    <row r="601" spans="1:16" s="195" customFormat="1" ht="22.5" x14ac:dyDescent="0.25">
      <c r="A601" s="312" t="s">
        <v>890</v>
      </c>
      <c r="B601" s="313" t="s">
        <v>1084</v>
      </c>
      <c r="C601" s="314" t="s">
        <v>2316</v>
      </c>
      <c r="D601" s="314" t="s">
        <v>2266</v>
      </c>
      <c r="E601" s="315" t="s">
        <v>2267</v>
      </c>
      <c r="F601" s="316" t="s">
        <v>111</v>
      </c>
      <c r="G601" s="318">
        <v>24.062999999999999</v>
      </c>
      <c r="H601" s="61">
        <f t="shared" si="158"/>
        <v>11550.05</v>
      </c>
      <c r="I601" s="450">
        <v>277928.89</v>
      </c>
      <c r="J601" s="439">
        <f t="shared" si="159"/>
        <v>12881.23</v>
      </c>
      <c r="K601" s="390">
        <f t="shared" si="160"/>
        <v>309961.03999999998</v>
      </c>
      <c r="L601" s="60"/>
      <c r="M601" s="303">
        <f t="shared" si="161"/>
        <v>309961.06171063683</v>
      </c>
      <c r="N601" s="303">
        <f t="shared" si="162"/>
        <v>2.1710636850912124E-2</v>
      </c>
      <c r="O601" s="372">
        <f t="shared" si="163"/>
        <v>309961.03748999996</v>
      </c>
      <c r="P601" s="373">
        <f t="shared" si="164"/>
        <v>-2.5100000202655792E-3</v>
      </c>
    </row>
    <row r="602" spans="1:16" s="195" customFormat="1" ht="22.5" x14ac:dyDescent="0.25">
      <c r="A602" s="312" t="s">
        <v>891</v>
      </c>
      <c r="B602" s="313" t="s">
        <v>1084</v>
      </c>
      <c r="C602" s="314" t="s">
        <v>2317</v>
      </c>
      <c r="D602" s="314" t="s">
        <v>2318</v>
      </c>
      <c r="E602" s="315" t="s">
        <v>2319</v>
      </c>
      <c r="F602" s="316" t="s">
        <v>122</v>
      </c>
      <c r="G602" s="326">
        <v>0.73519999999999996</v>
      </c>
      <c r="H602" s="61">
        <f t="shared" si="158"/>
        <v>44945.2</v>
      </c>
      <c r="I602" s="450">
        <v>33043.71</v>
      </c>
      <c r="J602" s="439">
        <f t="shared" si="159"/>
        <v>50125.27</v>
      </c>
      <c r="K602" s="390">
        <f t="shared" si="160"/>
        <v>36852.1</v>
      </c>
      <c r="L602" s="60"/>
      <c r="M602" s="303">
        <f t="shared" si="161"/>
        <v>36852.100673875204</v>
      </c>
      <c r="N602" s="303">
        <f t="shared" si="162"/>
        <v>6.7387520539341494E-4</v>
      </c>
      <c r="O602" s="372">
        <f t="shared" si="163"/>
        <v>36852.098503999994</v>
      </c>
      <c r="P602" s="373">
        <f t="shared" si="164"/>
        <v>-1.4960000044084154E-3</v>
      </c>
    </row>
    <row r="603" spans="1:16" s="195" customFormat="1" ht="22.5" x14ac:dyDescent="0.25">
      <c r="A603" s="312" t="s">
        <v>892</v>
      </c>
      <c r="B603" s="313" t="s">
        <v>1084</v>
      </c>
      <c r="C603" s="314" t="s">
        <v>2320</v>
      </c>
      <c r="D603" s="314" t="s">
        <v>2321</v>
      </c>
      <c r="E603" s="315" t="s">
        <v>2322</v>
      </c>
      <c r="F603" s="316" t="s">
        <v>122</v>
      </c>
      <c r="G603" s="326">
        <v>0.73519999999999996</v>
      </c>
      <c r="H603" s="61">
        <f t="shared" si="158"/>
        <v>65711.7</v>
      </c>
      <c r="I603" s="450">
        <v>48311.24</v>
      </c>
      <c r="J603" s="439">
        <f t="shared" si="159"/>
        <v>73285.179999999993</v>
      </c>
      <c r="K603" s="390">
        <f t="shared" si="160"/>
        <v>53879.26</v>
      </c>
      <c r="L603" s="60"/>
      <c r="M603" s="303">
        <f t="shared" si="161"/>
        <v>53879.261141068804</v>
      </c>
      <c r="N603" s="303">
        <f t="shared" si="162"/>
        <v>1.1410688020987436E-3</v>
      </c>
      <c r="O603" s="372">
        <f t="shared" si="163"/>
        <v>53879.264335999993</v>
      </c>
      <c r="P603" s="373">
        <f t="shared" si="164"/>
        <v>4.3359999908716418E-3</v>
      </c>
    </row>
    <row r="604" spans="1:16" s="195" customFormat="1" ht="22.5" x14ac:dyDescent="0.25">
      <c r="A604" s="312" t="s">
        <v>893</v>
      </c>
      <c r="B604" s="313" t="s">
        <v>1084</v>
      </c>
      <c r="C604" s="314" t="s">
        <v>2323</v>
      </c>
      <c r="D604" s="314" t="s">
        <v>170</v>
      </c>
      <c r="E604" s="315" t="s">
        <v>2324</v>
      </c>
      <c r="F604" s="316" t="s">
        <v>125</v>
      </c>
      <c r="G604" s="326">
        <v>3.0926</v>
      </c>
      <c r="H604" s="61">
        <f t="shared" si="158"/>
        <v>170313.45</v>
      </c>
      <c r="I604" s="450">
        <v>526711.38</v>
      </c>
      <c r="J604" s="439">
        <f t="shared" si="159"/>
        <v>189942.61</v>
      </c>
      <c r="K604" s="390">
        <f t="shared" si="160"/>
        <v>587416.52</v>
      </c>
      <c r="L604" s="60"/>
      <c r="M604" s="303">
        <f t="shared" si="161"/>
        <v>587416.50988450565</v>
      </c>
      <c r="N604" s="303">
        <f t="shared" si="162"/>
        <v>-1.0115494369529188E-2</v>
      </c>
      <c r="O604" s="372">
        <f t="shared" si="163"/>
        <v>587416.515686</v>
      </c>
      <c r="P604" s="373">
        <f t="shared" si="164"/>
        <v>-4.3140000198036432E-3</v>
      </c>
    </row>
    <row r="605" spans="1:16" s="195" customFormat="1" ht="22.5" x14ac:dyDescent="0.25">
      <c r="A605" s="312" t="s">
        <v>894</v>
      </c>
      <c r="B605" s="313" t="s">
        <v>1084</v>
      </c>
      <c r="C605" s="314" t="s">
        <v>2325</v>
      </c>
      <c r="D605" s="314" t="s">
        <v>1616</v>
      </c>
      <c r="E605" s="315" t="s">
        <v>1617</v>
      </c>
      <c r="F605" s="316" t="s">
        <v>122</v>
      </c>
      <c r="G605" s="328">
        <v>-2.4184130000000001</v>
      </c>
      <c r="H605" s="61">
        <f t="shared" si="158"/>
        <v>72655.039999999994</v>
      </c>
      <c r="I605" s="450">
        <v>-175709.89</v>
      </c>
      <c r="J605" s="439">
        <f t="shared" si="159"/>
        <v>81028.759999999995</v>
      </c>
      <c r="K605" s="390">
        <f t="shared" si="160"/>
        <v>-195961.01</v>
      </c>
      <c r="L605" s="60"/>
      <c r="M605" s="303">
        <f t="shared" si="161"/>
        <v>-195961.00303735683</v>
      </c>
      <c r="N605" s="303">
        <f t="shared" si="162"/>
        <v>6.962643179576844E-3</v>
      </c>
      <c r="O605" s="372">
        <f t="shared" si="163"/>
        <v>-195961.00655788</v>
      </c>
      <c r="P605" s="373">
        <f t="shared" si="164"/>
        <v>3.4421200107317418E-3</v>
      </c>
    </row>
    <row r="606" spans="1:16" s="195" customFormat="1" ht="22.5" x14ac:dyDescent="0.25">
      <c r="A606" s="312" t="s">
        <v>895</v>
      </c>
      <c r="B606" s="313" t="s">
        <v>1084</v>
      </c>
      <c r="C606" s="314" t="s">
        <v>2326</v>
      </c>
      <c r="D606" s="314" t="s">
        <v>2327</v>
      </c>
      <c r="E606" s="315" t="s">
        <v>2328</v>
      </c>
      <c r="F606" s="316" t="s">
        <v>139</v>
      </c>
      <c r="G606" s="329">
        <v>1917.4</v>
      </c>
      <c r="H606" s="61">
        <f t="shared" si="158"/>
        <v>219.81</v>
      </c>
      <c r="I606" s="450">
        <v>421456.25</v>
      </c>
      <c r="J606" s="439">
        <f t="shared" si="159"/>
        <v>245.14</v>
      </c>
      <c r="K606" s="390">
        <f t="shared" si="160"/>
        <v>470031.44</v>
      </c>
      <c r="L606" s="60"/>
      <c r="M606" s="303">
        <f t="shared" si="161"/>
        <v>470030.39775600005</v>
      </c>
      <c r="N606" s="303">
        <f t="shared" si="162"/>
        <v>-1.0422439999529161</v>
      </c>
      <c r="O606" s="372">
        <f t="shared" si="163"/>
        <v>470031.43599999999</v>
      </c>
      <c r="P606" s="373">
        <f t="shared" si="164"/>
        <v>-4.0000000153668225E-3</v>
      </c>
    </row>
    <row r="607" spans="1:16" s="195" customFormat="1" ht="15" x14ac:dyDescent="0.25">
      <c r="A607" s="306" t="s">
        <v>2329</v>
      </c>
      <c r="B607" s="502"/>
      <c r="C607" s="502"/>
      <c r="D607" s="502"/>
      <c r="E607" s="307" t="s">
        <v>2330</v>
      </c>
      <c r="F607" s="308"/>
      <c r="G607" s="309"/>
      <c r="H607" s="334"/>
      <c r="I607" s="334">
        <f>SUM(I608:I640)</f>
        <v>3965856.3600000013</v>
      </c>
      <c r="J607" s="449"/>
      <c r="K607" s="391">
        <f>SUM(K608:K640)</f>
        <v>4422933.29</v>
      </c>
      <c r="L607" s="310"/>
      <c r="M607" s="303">
        <f t="shared" si="161"/>
        <v>4422933.6789618451</v>
      </c>
      <c r="N607" s="303">
        <f t="shared" si="162"/>
        <v>0.38896184507757425</v>
      </c>
      <c r="O607" s="372">
        <f t="shared" si="163"/>
        <v>0</v>
      </c>
      <c r="P607" s="373"/>
    </row>
    <row r="608" spans="1:16" s="195" customFormat="1" ht="15" customHeight="1" x14ac:dyDescent="0.25">
      <c r="A608" s="323"/>
      <c r="B608" s="512" t="s">
        <v>2331</v>
      </c>
      <c r="C608" s="513"/>
      <c r="D608" s="513"/>
      <c r="E608" s="514"/>
      <c r="F608" s="324"/>
      <c r="G608" s="324"/>
      <c r="H608" s="324"/>
      <c r="I608" s="324"/>
      <c r="J608" s="449"/>
      <c r="K608" s="392"/>
      <c r="L608" s="311"/>
      <c r="M608" s="303">
        <f t="shared" si="161"/>
        <v>0</v>
      </c>
      <c r="N608" s="303">
        <f t="shared" si="162"/>
        <v>0</v>
      </c>
      <c r="O608" s="372">
        <f t="shared" si="163"/>
        <v>0</v>
      </c>
      <c r="P608" s="373">
        <f t="shared" si="164"/>
        <v>0</v>
      </c>
    </row>
    <row r="609" spans="1:16" s="195" customFormat="1" ht="22.5" x14ac:dyDescent="0.25">
      <c r="A609" s="312" t="s">
        <v>916</v>
      </c>
      <c r="B609" s="313" t="s">
        <v>1084</v>
      </c>
      <c r="C609" s="314" t="s">
        <v>2332</v>
      </c>
      <c r="D609" s="314" t="s">
        <v>2333</v>
      </c>
      <c r="E609" s="315" t="s">
        <v>2334</v>
      </c>
      <c r="F609" s="316" t="s">
        <v>164</v>
      </c>
      <c r="G609" s="326">
        <v>4.1828000000000003</v>
      </c>
      <c r="H609" s="61">
        <f t="shared" ref="H609:H619" si="165">ROUND(I609/G609,2)</f>
        <v>275490.83</v>
      </c>
      <c r="I609" s="450">
        <v>1152323.05</v>
      </c>
      <c r="J609" s="439">
        <f t="shared" ref="J609:J618" si="166">ROUND(H609*O$13*P$13*O$10,2)</f>
        <v>307242.01</v>
      </c>
      <c r="K609" s="390">
        <f t="shared" ref="K609:K618" si="167">ROUND(J609*G609,2)</f>
        <v>1285131.8799999999</v>
      </c>
      <c r="L609" s="60"/>
      <c r="M609" s="303">
        <f t="shared" si="161"/>
        <v>1285131.8767604162</v>
      </c>
      <c r="N609" s="303">
        <f t="shared" si="162"/>
        <v>-3.2395836897194386E-3</v>
      </c>
      <c r="O609" s="372">
        <f t="shared" si="163"/>
        <v>1285131.8794280002</v>
      </c>
      <c r="P609" s="373">
        <f t="shared" si="164"/>
        <v>-5.7199969887733459E-4</v>
      </c>
    </row>
    <row r="610" spans="1:16" s="195" customFormat="1" ht="22.5" x14ac:dyDescent="0.25">
      <c r="A610" s="312" t="s">
        <v>917</v>
      </c>
      <c r="B610" s="313" t="s">
        <v>1084</v>
      </c>
      <c r="C610" s="314" t="s">
        <v>2335</v>
      </c>
      <c r="D610" s="314" t="s">
        <v>2336</v>
      </c>
      <c r="E610" s="315" t="s">
        <v>2337</v>
      </c>
      <c r="F610" s="316" t="s">
        <v>122</v>
      </c>
      <c r="G610" s="328">
        <v>-8.7420519999999993</v>
      </c>
      <c r="H610" s="61">
        <f t="shared" si="165"/>
        <v>102488.31</v>
      </c>
      <c r="I610" s="450">
        <v>-895958.11</v>
      </c>
      <c r="J610" s="439">
        <f t="shared" si="166"/>
        <v>114300.41</v>
      </c>
      <c r="K610" s="390">
        <f t="shared" si="167"/>
        <v>-999220.13</v>
      </c>
      <c r="L610" s="60"/>
      <c r="M610" s="303">
        <f t="shared" si="161"/>
        <v>-999220.0775668032</v>
      </c>
      <c r="N610" s="303">
        <f t="shared" si="162"/>
        <v>5.2433196804486215E-2</v>
      </c>
      <c r="O610" s="372">
        <f t="shared" si="163"/>
        <v>-999220.12784131989</v>
      </c>
      <c r="P610" s="373">
        <f t="shared" si="164"/>
        <v>2.1586801158264279E-3</v>
      </c>
    </row>
    <row r="611" spans="1:16" s="195" customFormat="1" ht="22.5" x14ac:dyDescent="0.25">
      <c r="A611" s="312" t="s">
        <v>918</v>
      </c>
      <c r="B611" s="313" t="s">
        <v>1084</v>
      </c>
      <c r="C611" s="314" t="s">
        <v>2338</v>
      </c>
      <c r="D611" s="314" t="s">
        <v>2339</v>
      </c>
      <c r="E611" s="315" t="s">
        <v>2337</v>
      </c>
      <c r="F611" s="316" t="s">
        <v>122</v>
      </c>
      <c r="G611" s="317">
        <v>6.6975499999999997</v>
      </c>
      <c r="H611" s="61">
        <f t="shared" si="165"/>
        <v>102488.31</v>
      </c>
      <c r="I611" s="450">
        <v>686420.58</v>
      </c>
      <c r="J611" s="439">
        <f t="shared" si="166"/>
        <v>114300.41</v>
      </c>
      <c r="K611" s="390">
        <f t="shared" si="167"/>
        <v>765532.71</v>
      </c>
      <c r="L611" s="60"/>
      <c r="M611" s="303">
        <f t="shared" si="161"/>
        <v>765532.69347720954</v>
      </c>
      <c r="N611" s="303">
        <f t="shared" si="162"/>
        <v>-1.652279042173177E-2</v>
      </c>
      <c r="O611" s="372">
        <f t="shared" si="163"/>
        <v>765532.71099549998</v>
      </c>
      <c r="P611" s="373">
        <f t="shared" si="164"/>
        <v>9.9550001323223114E-4</v>
      </c>
    </row>
    <row r="612" spans="1:16" s="195" customFormat="1" ht="22.5" x14ac:dyDescent="0.25">
      <c r="A612" s="312" t="s">
        <v>919</v>
      </c>
      <c r="B612" s="313" t="s">
        <v>1084</v>
      </c>
      <c r="C612" s="314" t="s">
        <v>2340</v>
      </c>
      <c r="D612" s="314" t="s">
        <v>189</v>
      </c>
      <c r="E612" s="315" t="s">
        <v>190</v>
      </c>
      <c r="F612" s="316" t="s">
        <v>164</v>
      </c>
      <c r="G612" s="326">
        <v>4.7035</v>
      </c>
      <c r="H612" s="61">
        <f t="shared" si="165"/>
        <v>8248.36</v>
      </c>
      <c r="I612" s="450">
        <v>38796.17</v>
      </c>
      <c r="J612" s="439">
        <f t="shared" si="166"/>
        <v>9199.01</v>
      </c>
      <c r="K612" s="390">
        <f t="shared" si="167"/>
        <v>43267.54</v>
      </c>
      <c r="L612" s="60"/>
      <c r="M612" s="303">
        <f t="shared" si="161"/>
        <v>43267.5496365504</v>
      </c>
      <c r="N612" s="303">
        <f t="shared" si="162"/>
        <v>9.636550399591215E-3</v>
      </c>
      <c r="O612" s="372">
        <f t="shared" si="163"/>
        <v>43267.543535000004</v>
      </c>
      <c r="P612" s="373">
        <f t="shared" si="164"/>
        <v>3.5350000034668483E-3</v>
      </c>
    </row>
    <row r="613" spans="1:16" s="195" customFormat="1" ht="22.5" x14ac:dyDescent="0.25">
      <c r="A613" s="312" t="s">
        <v>920</v>
      </c>
      <c r="B613" s="313" t="s">
        <v>1084</v>
      </c>
      <c r="C613" s="314" t="s">
        <v>2341</v>
      </c>
      <c r="D613" s="314" t="s">
        <v>2342</v>
      </c>
      <c r="E613" s="315" t="s">
        <v>2343</v>
      </c>
      <c r="F613" s="316" t="s">
        <v>243</v>
      </c>
      <c r="G613" s="325">
        <v>6.88</v>
      </c>
      <c r="H613" s="61">
        <f t="shared" si="165"/>
        <v>5408.07</v>
      </c>
      <c r="I613" s="450">
        <v>37207.51</v>
      </c>
      <c r="J613" s="439">
        <f t="shared" si="166"/>
        <v>6031.37</v>
      </c>
      <c r="K613" s="390">
        <f t="shared" si="167"/>
        <v>41495.83</v>
      </c>
      <c r="L613" s="60"/>
      <c r="M613" s="303">
        <f t="shared" si="161"/>
        <v>41495.791614931208</v>
      </c>
      <c r="N613" s="303">
        <f t="shared" si="162"/>
        <v>-3.8385068794013932E-2</v>
      </c>
      <c r="O613" s="372">
        <f t="shared" si="163"/>
        <v>41495.825599999996</v>
      </c>
      <c r="P613" s="373">
        <f t="shared" si="164"/>
        <v>-4.4000000052619725E-3</v>
      </c>
    </row>
    <row r="614" spans="1:16" s="195" customFormat="1" ht="22.5" x14ac:dyDescent="0.25">
      <c r="A614" s="312" t="s">
        <v>921</v>
      </c>
      <c r="B614" s="313" t="s">
        <v>1084</v>
      </c>
      <c r="C614" s="314" t="s">
        <v>2344</v>
      </c>
      <c r="D614" s="314" t="s">
        <v>2345</v>
      </c>
      <c r="E614" s="315" t="s">
        <v>2346</v>
      </c>
      <c r="F614" s="316" t="s">
        <v>122</v>
      </c>
      <c r="G614" s="318">
        <v>9.7000000000000003E-2</v>
      </c>
      <c r="H614" s="61">
        <f t="shared" si="165"/>
        <v>403009.69</v>
      </c>
      <c r="I614" s="450">
        <v>39091.94</v>
      </c>
      <c r="J614" s="439">
        <f t="shared" si="166"/>
        <v>449457.81</v>
      </c>
      <c r="K614" s="390">
        <f t="shared" si="167"/>
        <v>43597.41</v>
      </c>
      <c r="L614" s="60"/>
      <c r="M614" s="303">
        <f t="shared" si="161"/>
        <v>43597.408051852806</v>
      </c>
      <c r="N614" s="303">
        <f t="shared" si="162"/>
        <v>-1.9481471972540021E-3</v>
      </c>
      <c r="O614" s="372">
        <f t="shared" si="163"/>
        <v>43597.407570000003</v>
      </c>
      <c r="P614" s="373">
        <f t="shared" si="164"/>
        <v>-2.4300000004586764E-3</v>
      </c>
    </row>
    <row r="615" spans="1:16" s="195" customFormat="1" ht="22.5" x14ac:dyDescent="0.25">
      <c r="A615" s="312" t="s">
        <v>922</v>
      </c>
      <c r="B615" s="313" t="s">
        <v>1084</v>
      </c>
      <c r="C615" s="314" t="s">
        <v>2347</v>
      </c>
      <c r="D615" s="314" t="s">
        <v>2348</v>
      </c>
      <c r="E615" s="315" t="s">
        <v>707</v>
      </c>
      <c r="F615" s="316" t="s">
        <v>122</v>
      </c>
      <c r="G615" s="318">
        <v>-9.7000000000000003E-2</v>
      </c>
      <c r="H615" s="61">
        <f t="shared" si="165"/>
        <v>84414.23</v>
      </c>
      <c r="I615" s="450">
        <v>-8188.18</v>
      </c>
      <c r="J615" s="439">
        <f t="shared" si="166"/>
        <v>94143.23</v>
      </c>
      <c r="K615" s="390">
        <f t="shared" si="167"/>
        <v>-9131.89</v>
      </c>
      <c r="L615" s="60"/>
      <c r="M615" s="303">
        <f t="shared" si="161"/>
        <v>-9131.8932921216001</v>
      </c>
      <c r="N615" s="303">
        <f t="shared" si="162"/>
        <v>-3.2921216006798204E-3</v>
      </c>
      <c r="O615" s="372">
        <f t="shared" si="163"/>
        <v>-9131.8933099999995</v>
      </c>
      <c r="P615" s="373">
        <f t="shared" si="164"/>
        <v>-3.3100000000558794E-3</v>
      </c>
    </row>
    <row r="616" spans="1:16" s="195" customFormat="1" ht="22.5" x14ac:dyDescent="0.25">
      <c r="A616" s="312" t="s">
        <v>923</v>
      </c>
      <c r="B616" s="313" t="s">
        <v>1084</v>
      </c>
      <c r="C616" s="314" t="s">
        <v>2349</v>
      </c>
      <c r="D616" s="314" t="s">
        <v>2350</v>
      </c>
      <c r="E616" s="315" t="s">
        <v>2351</v>
      </c>
      <c r="F616" s="316" t="s">
        <v>122</v>
      </c>
      <c r="G616" s="318">
        <v>9.7000000000000003E-2</v>
      </c>
      <c r="H616" s="61">
        <f t="shared" si="165"/>
        <v>216857.32</v>
      </c>
      <c r="I616" s="450">
        <v>21035.16</v>
      </c>
      <c r="J616" s="439">
        <f t="shared" si="166"/>
        <v>241850.8</v>
      </c>
      <c r="K616" s="390">
        <f t="shared" si="167"/>
        <v>23459.53</v>
      </c>
      <c r="L616" s="60"/>
      <c r="M616" s="303">
        <f t="shared" si="161"/>
        <v>23459.5278196992</v>
      </c>
      <c r="N616" s="303">
        <f t="shared" si="162"/>
        <v>-2.1803007984999567E-3</v>
      </c>
      <c r="O616" s="372">
        <f t="shared" si="163"/>
        <v>23459.527600000001</v>
      </c>
      <c r="P616" s="373">
        <f t="shared" si="164"/>
        <v>-2.3999999975785613E-3</v>
      </c>
    </row>
    <row r="617" spans="1:16" s="195" customFormat="1" ht="22.5" x14ac:dyDescent="0.25">
      <c r="A617" s="312" t="s">
        <v>924</v>
      </c>
      <c r="B617" s="313" t="s">
        <v>1084</v>
      </c>
      <c r="C617" s="314" t="s">
        <v>2352</v>
      </c>
      <c r="D617" s="314" t="s">
        <v>2353</v>
      </c>
      <c r="E617" s="315" t="s">
        <v>2354</v>
      </c>
      <c r="F617" s="316" t="s">
        <v>125</v>
      </c>
      <c r="G617" s="317">
        <v>2.0695399999999999</v>
      </c>
      <c r="H617" s="61">
        <f t="shared" si="165"/>
        <v>10805.15</v>
      </c>
      <c r="I617" s="450">
        <v>22361.68</v>
      </c>
      <c r="J617" s="439">
        <f t="shared" si="166"/>
        <v>12050.48</v>
      </c>
      <c r="K617" s="390">
        <f t="shared" si="167"/>
        <v>24938.95</v>
      </c>
      <c r="L617" s="60"/>
      <c r="M617" s="303">
        <f t="shared" si="161"/>
        <v>24938.933388441605</v>
      </c>
      <c r="N617" s="303">
        <f t="shared" si="162"/>
        <v>-1.6611558396107284E-2</v>
      </c>
      <c r="O617" s="372">
        <f t="shared" si="163"/>
        <v>24938.9503792</v>
      </c>
      <c r="P617" s="373">
        <f t="shared" si="164"/>
        <v>3.7919999886071309E-4</v>
      </c>
    </row>
    <row r="618" spans="1:16" s="195" customFormat="1" ht="22.5" x14ac:dyDescent="0.25">
      <c r="A618" s="312" t="s">
        <v>925</v>
      </c>
      <c r="B618" s="313" t="s">
        <v>1084</v>
      </c>
      <c r="C618" s="314" t="s">
        <v>2355</v>
      </c>
      <c r="D618" s="314" t="s">
        <v>183</v>
      </c>
      <c r="E618" s="315" t="s">
        <v>184</v>
      </c>
      <c r="F618" s="316" t="s">
        <v>125</v>
      </c>
      <c r="G618" s="317">
        <v>2.0695399999999999</v>
      </c>
      <c r="H618" s="61">
        <f t="shared" si="165"/>
        <v>7686.54</v>
      </c>
      <c r="I618" s="450">
        <v>15907.6</v>
      </c>
      <c r="J618" s="439">
        <f t="shared" si="166"/>
        <v>8572.44</v>
      </c>
      <c r="K618" s="390">
        <f t="shared" si="167"/>
        <v>17741.009999999998</v>
      </c>
      <c r="L618" s="60"/>
      <c r="M618" s="303">
        <f t="shared" si="161"/>
        <v>17741.000531712001</v>
      </c>
      <c r="N618" s="303">
        <f t="shared" si="162"/>
        <v>-9.4682879971514922E-3</v>
      </c>
      <c r="O618" s="372">
        <f t="shared" si="163"/>
        <v>17741.0074776</v>
      </c>
      <c r="P618" s="373">
        <f t="shared" si="164"/>
        <v>-2.5223999982699752E-3</v>
      </c>
    </row>
    <row r="619" spans="1:16" s="195" customFormat="1" ht="22.5" x14ac:dyDescent="0.25">
      <c r="A619" s="312" t="s">
        <v>926</v>
      </c>
      <c r="B619" s="313" t="s">
        <v>1084</v>
      </c>
      <c r="C619" s="314" t="s">
        <v>2356</v>
      </c>
      <c r="D619" s="314" t="s">
        <v>186</v>
      </c>
      <c r="E619" s="315" t="s">
        <v>187</v>
      </c>
      <c r="F619" s="316" t="s">
        <v>125</v>
      </c>
      <c r="G619" s="317">
        <v>2.0695399999999999</v>
      </c>
      <c r="H619" s="61">
        <f t="shared" si="165"/>
        <v>14340.71</v>
      </c>
      <c r="I619" s="450">
        <v>29678.68</v>
      </c>
      <c r="J619" s="439">
        <f>ROUND(H619*O$13*P$13*O$10,2)</f>
        <v>15993.52</v>
      </c>
      <c r="K619" s="390">
        <f>ROUND(J619*G619,2)</f>
        <v>33099.230000000003</v>
      </c>
      <c r="L619" s="60"/>
      <c r="M619" s="303">
        <f t="shared" si="161"/>
        <v>33099.240467481599</v>
      </c>
      <c r="N619" s="303">
        <f t="shared" si="162"/>
        <v>1.0467481595696881E-2</v>
      </c>
      <c r="O619" s="372">
        <f t="shared" si="163"/>
        <v>33099.229380800003</v>
      </c>
      <c r="P619" s="373">
        <f t="shared" si="164"/>
        <v>-6.1920000007376075E-4</v>
      </c>
    </row>
    <row r="620" spans="1:16" s="195" customFormat="1" ht="15" customHeight="1" x14ac:dyDescent="0.25">
      <c r="A620" s="323"/>
      <c r="B620" s="512" t="s">
        <v>2357</v>
      </c>
      <c r="C620" s="513"/>
      <c r="D620" s="513"/>
      <c r="E620" s="514"/>
      <c r="F620" s="324"/>
      <c r="G620" s="324"/>
      <c r="H620" s="324"/>
      <c r="I620" s="324"/>
      <c r="J620" s="449"/>
      <c r="K620" s="392"/>
      <c r="L620" s="311"/>
      <c r="M620" s="303">
        <f t="shared" si="161"/>
        <v>0</v>
      </c>
      <c r="N620" s="303">
        <f t="shared" si="162"/>
        <v>0</v>
      </c>
      <c r="O620" s="372">
        <f t="shared" si="163"/>
        <v>0</v>
      </c>
      <c r="P620" s="373">
        <f t="shared" si="164"/>
        <v>0</v>
      </c>
    </row>
    <row r="621" spans="1:16" s="195" customFormat="1" ht="22.5" x14ac:dyDescent="0.25">
      <c r="A621" s="312" t="s">
        <v>927</v>
      </c>
      <c r="B621" s="313" t="s">
        <v>1084</v>
      </c>
      <c r="C621" s="314" t="s">
        <v>2358</v>
      </c>
      <c r="D621" s="314" t="s">
        <v>2359</v>
      </c>
      <c r="E621" s="315" t="s">
        <v>2360</v>
      </c>
      <c r="F621" s="316" t="s">
        <v>122</v>
      </c>
      <c r="G621" s="326">
        <v>0.20830000000000001</v>
      </c>
      <c r="H621" s="61">
        <f t="shared" ref="H621:H629" si="168">ROUND(I621/G621,2)</f>
        <v>119385.74</v>
      </c>
      <c r="I621" s="450">
        <v>24868.05</v>
      </c>
      <c r="J621" s="439">
        <f t="shared" ref="J621:J629" si="169">ROUND(H621*O$13*P$13*O$10,2)</f>
        <v>133145.32</v>
      </c>
      <c r="K621" s="390">
        <f t="shared" ref="K621:K629" si="170">ROUND(J621*G621,2)</f>
        <v>27734.17</v>
      </c>
      <c r="L621" s="60"/>
      <c r="M621" s="303">
        <f t="shared" si="161"/>
        <v>27734.170350816003</v>
      </c>
      <c r="N621" s="303">
        <f t="shared" si="162"/>
        <v>3.5081600435660221E-4</v>
      </c>
      <c r="O621" s="372">
        <f t="shared" si="163"/>
        <v>27734.170156000004</v>
      </c>
      <c r="P621" s="373">
        <f t="shared" si="164"/>
        <v>1.5600000551785342E-4</v>
      </c>
    </row>
    <row r="622" spans="1:16" s="195" customFormat="1" ht="22.5" x14ac:dyDescent="0.25">
      <c r="A622" s="312" t="s">
        <v>928</v>
      </c>
      <c r="B622" s="313" t="s">
        <v>1084</v>
      </c>
      <c r="C622" s="314" t="s">
        <v>2361</v>
      </c>
      <c r="D622" s="314" t="s">
        <v>2362</v>
      </c>
      <c r="E622" s="315" t="s">
        <v>2363</v>
      </c>
      <c r="F622" s="316" t="s">
        <v>122</v>
      </c>
      <c r="G622" s="317">
        <v>0.20832999999999999</v>
      </c>
      <c r="H622" s="61">
        <f t="shared" si="168"/>
        <v>51297.56</v>
      </c>
      <c r="I622" s="450">
        <v>10686.82</v>
      </c>
      <c r="J622" s="439">
        <f t="shared" si="169"/>
        <v>57209.760000000002</v>
      </c>
      <c r="K622" s="390">
        <f t="shared" si="170"/>
        <v>11918.51</v>
      </c>
      <c r="L622" s="60"/>
      <c r="M622" s="303">
        <f t="shared" si="161"/>
        <v>11918.5093478784</v>
      </c>
      <c r="N622" s="303">
        <f t="shared" si="162"/>
        <v>-6.5212160006922204E-4</v>
      </c>
      <c r="O622" s="372">
        <f t="shared" si="163"/>
        <v>11918.5093008</v>
      </c>
      <c r="P622" s="373">
        <f t="shared" si="164"/>
        <v>-6.9919999987178016E-4</v>
      </c>
    </row>
    <row r="623" spans="1:16" s="195" customFormat="1" ht="22.5" x14ac:dyDescent="0.25">
      <c r="A623" s="312" t="s">
        <v>929</v>
      </c>
      <c r="B623" s="313" t="s">
        <v>1084</v>
      </c>
      <c r="C623" s="314" t="s">
        <v>2364</v>
      </c>
      <c r="D623" s="314" t="s">
        <v>2336</v>
      </c>
      <c r="E623" s="315" t="s">
        <v>2337</v>
      </c>
      <c r="F623" s="316" t="s">
        <v>122</v>
      </c>
      <c r="G623" s="326">
        <v>0.20830000000000001</v>
      </c>
      <c r="H623" s="61">
        <f t="shared" si="168"/>
        <v>102488.09</v>
      </c>
      <c r="I623" s="450">
        <v>21348.27</v>
      </c>
      <c r="J623" s="439">
        <f t="shared" si="169"/>
        <v>114300.16</v>
      </c>
      <c r="K623" s="390">
        <f t="shared" si="170"/>
        <v>23808.720000000001</v>
      </c>
      <c r="L623" s="60"/>
      <c r="M623" s="303">
        <f t="shared" si="161"/>
        <v>23808.724724102402</v>
      </c>
      <c r="N623" s="303">
        <f t="shared" si="162"/>
        <v>4.7241024003596976E-3</v>
      </c>
      <c r="O623" s="372">
        <f t="shared" si="163"/>
        <v>23808.723328000004</v>
      </c>
      <c r="P623" s="373">
        <f t="shared" si="164"/>
        <v>3.3280000025115442E-3</v>
      </c>
    </row>
    <row r="624" spans="1:16" s="195" customFormat="1" ht="22.5" x14ac:dyDescent="0.25">
      <c r="A624" s="312" t="s">
        <v>930</v>
      </c>
      <c r="B624" s="313" t="s">
        <v>1084</v>
      </c>
      <c r="C624" s="314" t="s">
        <v>2365</v>
      </c>
      <c r="D624" s="314" t="s">
        <v>2342</v>
      </c>
      <c r="E624" s="315" t="s">
        <v>2343</v>
      </c>
      <c r="F624" s="316" t="s">
        <v>243</v>
      </c>
      <c r="G624" s="325">
        <v>0.56000000000000005</v>
      </c>
      <c r="H624" s="61">
        <f t="shared" si="168"/>
        <v>5408.2</v>
      </c>
      <c r="I624" s="450">
        <v>3028.59</v>
      </c>
      <c r="J624" s="439">
        <f t="shared" si="169"/>
        <v>6031.51</v>
      </c>
      <c r="K624" s="390">
        <f t="shared" si="170"/>
        <v>3377.65</v>
      </c>
      <c r="L624" s="60"/>
      <c r="M624" s="303">
        <f t="shared" si="161"/>
        <v>3377.6444467008</v>
      </c>
      <c r="N624" s="303">
        <f t="shared" si="162"/>
        <v>-5.5532992000735248E-3</v>
      </c>
      <c r="O624" s="372">
        <f t="shared" si="163"/>
        <v>3377.6456000000003</v>
      </c>
      <c r="P624" s="373">
        <f t="shared" si="164"/>
        <v>-4.3999999998050043E-3</v>
      </c>
    </row>
    <row r="625" spans="1:16" s="195" customFormat="1" ht="22.5" x14ac:dyDescent="0.25">
      <c r="A625" s="312" t="s">
        <v>932</v>
      </c>
      <c r="B625" s="313" t="s">
        <v>1084</v>
      </c>
      <c r="C625" s="314" t="s">
        <v>2366</v>
      </c>
      <c r="D625" s="314" t="s">
        <v>2345</v>
      </c>
      <c r="E625" s="315" t="s">
        <v>2346</v>
      </c>
      <c r="F625" s="316" t="s">
        <v>122</v>
      </c>
      <c r="G625" s="326">
        <v>7.9000000000000008E-3</v>
      </c>
      <c r="H625" s="61">
        <f t="shared" si="168"/>
        <v>402911.39</v>
      </c>
      <c r="I625" s="450">
        <v>3183</v>
      </c>
      <c r="J625" s="439">
        <f t="shared" si="169"/>
        <v>449348.18</v>
      </c>
      <c r="K625" s="390">
        <f t="shared" si="170"/>
        <v>3549.85</v>
      </c>
      <c r="L625" s="60"/>
      <c r="M625" s="303">
        <f t="shared" si="161"/>
        <v>3549.8506809600003</v>
      </c>
      <c r="N625" s="303">
        <f t="shared" si="162"/>
        <v>6.8096000040895888E-4</v>
      </c>
      <c r="O625" s="372">
        <f t="shared" si="163"/>
        <v>3549.8506220000004</v>
      </c>
      <c r="P625" s="373">
        <f t="shared" si="164"/>
        <v>6.2200000047596404E-4</v>
      </c>
    </row>
    <row r="626" spans="1:16" s="195" customFormat="1" ht="22.5" x14ac:dyDescent="0.25">
      <c r="A626" s="312" t="s">
        <v>933</v>
      </c>
      <c r="B626" s="313" t="s">
        <v>1084</v>
      </c>
      <c r="C626" s="314" t="s">
        <v>2367</v>
      </c>
      <c r="D626" s="314" t="s">
        <v>2348</v>
      </c>
      <c r="E626" s="315" t="s">
        <v>707</v>
      </c>
      <c r="F626" s="316" t="s">
        <v>122</v>
      </c>
      <c r="G626" s="326">
        <v>-7.9000000000000008E-3</v>
      </c>
      <c r="H626" s="61">
        <f t="shared" si="168"/>
        <v>84416.46</v>
      </c>
      <c r="I626" s="450">
        <v>-666.89</v>
      </c>
      <c r="J626" s="439">
        <f t="shared" si="169"/>
        <v>94145.72</v>
      </c>
      <c r="K626" s="390">
        <f t="shared" si="170"/>
        <v>-743.75</v>
      </c>
      <c r="L626" s="60"/>
      <c r="M626" s="303">
        <f t="shared" si="161"/>
        <v>-743.75115319680003</v>
      </c>
      <c r="N626" s="303">
        <f t="shared" si="162"/>
        <v>-1.1531968000326742E-3</v>
      </c>
      <c r="O626" s="372">
        <f t="shared" si="163"/>
        <v>-743.75118800000007</v>
      </c>
      <c r="P626" s="373">
        <f t="shared" si="164"/>
        <v>-1.188000000070133E-3</v>
      </c>
    </row>
    <row r="627" spans="1:16" s="195" customFormat="1" ht="22.5" x14ac:dyDescent="0.25">
      <c r="A627" s="312" t="s">
        <v>934</v>
      </c>
      <c r="B627" s="313" t="s">
        <v>1084</v>
      </c>
      <c r="C627" s="314" t="s">
        <v>2368</v>
      </c>
      <c r="D627" s="314" t="s">
        <v>2350</v>
      </c>
      <c r="E627" s="315" t="s">
        <v>2351</v>
      </c>
      <c r="F627" s="316" t="s">
        <v>122</v>
      </c>
      <c r="G627" s="326">
        <v>7.9000000000000008E-3</v>
      </c>
      <c r="H627" s="61">
        <f t="shared" si="168"/>
        <v>216860.76</v>
      </c>
      <c r="I627" s="450">
        <v>1713.2</v>
      </c>
      <c r="J627" s="439">
        <f t="shared" si="169"/>
        <v>241854.64</v>
      </c>
      <c r="K627" s="390">
        <f t="shared" si="170"/>
        <v>1910.65</v>
      </c>
      <c r="L627" s="60"/>
      <c r="M627" s="303">
        <f t="shared" si="161"/>
        <v>1910.6516451840002</v>
      </c>
      <c r="N627" s="303">
        <f t="shared" si="162"/>
        <v>1.6451840001536766E-3</v>
      </c>
      <c r="O627" s="372">
        <f t="shared" si="163"/>
        <v>1910.6516560000002</v>
      </c>
      <c r="P627" s="373">
        <f t="shared" si="164"/>
        <v>1.6560000001391018E-3</v>
      </c>
    </row>
    <row r="628" spans="1:16" s="195" customFormat="1" ht="22.5" x14ac:dyDescent="0.25">
      <c r="A628" s="312" t="s">
        <v>935</v>
      </c>
      <c r="B628" s="313" t="s">
        <v>1084</v>
      </c>
      <c r="C628" s="314" t="s">
        <v>2369</v>
      </c>
      <c r="D628" s="314" t="s">
        <v>183</v>
      </c>
      <c r="E628" s="315" t="s">
        <v>184</v>
      </c>
      <c r="F628" s="316" t="s">
        <v>125</v>
      </c>
      <c r="G628" s="318">
        <v>8.2000000000000003E-2</v>
      </c>
      <c r="H628" s="61">
        <f t="shared" si="168"/>
        <v>7688.66</v>
      </c>
      <c r="I628" s="450">
        <v>630.47</v>
      </c>
      <c r="J628" s="439">
        <f t="shared" si="169"/>
        <v>8574.7999999999993</v>
      </c>
      <c r="K628" s="390">
        <f t="shared" si="170"/>
        <v>703.13</v>
      </c>
      <c r="L628" s="60"/>
      <c r="M628" s="303">
        <f t="shared" si="161"/>
        <v>703.13363456640013</v>
      </c>
      <c r="N628" s="303">
        <f t="shared" si="162"/>
        <v>3.6345664001373734E-3</v>
      </c>
      <c r="O628" s="372">
        <f t="shared" si="163"/>
        <v>703.1336</v>
      </c>
      <c r="P628" s="373">
        <f t="shared" si="164"/>
        <v>3.6000000000058208E-3</v>
      </c>
    </row>
    <row r="629" spans="1:16" s="195" customFormat="1" ht="22.5" x14ac:dyDescent="0.25">
      <c r="A629" s="312" t="s">
        <v>936</v>
      </c>
      <c r="B629" s="313" t="s">
        <v>1084</v>
      </c>
      <c r="C629" s="314" t="s">
        <v>2370</v>
      </c>
      <c r="D629" s="314" t="s">
        <v>186</v>
      </c>
      <c r="E629" s="315" t="s">
        <v>187</v>
      </c>
      <c r="F629" s="316" t="s">
        <v>125</v>
      </c>
      <c r="G629" s="318">
        <v>8.2000000000000003E-2</v>
      </c>
      <c r="H629" s="61">
        <f t="shared" si="168"/>
        <v>14343.78</v>
      </c>
      <c r="I629" s="450">
        <v>1176.19</v>
      </c>
      <c r="J629" s="439">
        <f t="shared" si="169"/>
        <v>15996.95</v>
      </c>
      <c r="K629" s="390">
        <f t="shared" si="170"/>
        <v>1311.75</v>
      </c>
      <c r="L629" s="60"/>
      <c r="M629" s="303">
        <f t="shared" si="161"/>
        <v>1311.7495672128002</v>
      </c>
      <c r="N629" s="303">
        <f t="shared" si="162"/>
        <v>-4.3278719977024593E-4</v>
      </c>
      <c r="O629" s="372">
        <f t="shared" si="163"/>
        <v>1311.7499</v>
      </c>
      <c r="P629" s="373">
        <f t="shared" si="164"/>
        <v>-9.9999999974897946E-5</v>
      </c>
    </row>
    <row r="630" spans="1:16" s="195" customFormat="1" ht="15" customHeight="1" x14ac:dyDescent="0.25">
      <c r="A630" s="323"/>
      <c r="B630" s="512" t="s">
        <v>2371</v>
      </c>
      <c r="C630" s="513"/>
      <c r="D630" s="513"/>
      <c r="E630" s="514"/>
      <c r="F630" s="324"/>
      <c r="G630" s="324"/>
      <c r="H630" s="324"/>
      <c r="I630" s="324"/>
      <c r="J630" s="449"/>
      <c r="K630" s="392"/>
      <c r="L630" s="311"/>
      <c r="M630" s="303">
        <f t="shared" si="161"/>
        <v>0</v>
      </c>
      <c r="N630" s="303">
        <f t="shared" si="162"/>
        <v>0</v>
      </c>
      <c r="O630" s="372">
        <f t="shared" si="163"/>
        <v>0</v>
      </c>
      <c r="P630" s="373">
        <f t="shared" si="164"/>
        <v>0</v>
      </c>
    </row>
    <row r="631" spans="1:16" s="195" customFormat="1" ht="22.5" x14ac:dyDescent="0.25">
      <c r="A631" s="312" t="s">
        <v>937</v>
      </c>
      <c r="B631" s="313" t="s">
        <v>1084</v>
      </c>
      <c r="C631" s="314" t="s">
        <v>2372</v>
      </c>
      <c r="D631" s="314" t="s">
        <v>170</v>
      </c>
      <c r="E631" s="315" t="s">
        <v>2373</v>
      </c>
      <c r="F631" s="316" t="s">
        <v>125</v>
      </c>
      <c r="G631" s="326">
        <v>0.72629999999999995</v>
      </c>
      <c r="H631" s="61">
        <f t="shared" ref="H631:H635" si="171">ROUND(I631/G631,2)</f>
        <v>170314.23999999999</v>
      </c>
      <c r="I631" s="450">
        <v>123699.23</v>
      </c>
      <c r="J631" s="439">
        <f t="shared" ref="J631:J635" si="172">ROUND(H631*O$13*P$13*O$10,2)</f>
        <v>189943.49</v>
      </c>
      <c r="K631" s="390">
        <f t="shared" ref="K631:K635" si="173">ROUND(J631*G631,2)</f>
        <v>137955.96</v>
      </c>
      <c r="L631" s="60"/>
      <c r="M631" s="303">
        <f t="shared" si="161"/>
        <v>137955.95219909761</v>
      </c>
      <c r="N631" s="303">
        <f t="shared" si="162"/>
        <v>-7.8009023854974657E-3</v>
      </c>
      <c r="O631" s="372">
        <f t="shared" si="163"/>
        <v>137955.95678699997</v>
      </c>
      <c r="P631" s="373">
        <f t="shared" si="164"/>
        <v>-3.2130000181496143E-3</v>
      </c>
    </row>
    <row r="632" spans="1:16" s="195" customFormat="1" ht="22.5" x14ac:dyDescent="0.25">
      <c r="A632" s="312" t="s">
        <v>938</v>
      </c>
      <c r="B632" s="313" t="s">
        <v>1084</v>
      </c>
      <c r="C632" s="314" t="s">
        <v>2374</v>
      </c>
      <c r="D632" s="314" t="s">
        <v>2375</v>
      </c>
      <c r="E632" s="315" t="s">
        <v>2376</v>
      </c>
      <c r="F632" s="316" t="s">
        <v>164</v>
      </c>
      <c r="G632" s="318">
        <v>2.306</v>
      </c>
      <c r="H632" s="61">
        <f t="shared" si="171"/>
        <v>127884.04</v>
      </c>
      <c r="I632" s="450">
        <v>294900.59999999998</v>
      </c>
      <c r="J632" s="439">
        <f t="shared" si="172"/>
        <v>142623.07</v>
      </c>
      <c r="K632" s="390">
        <f t="shared" si="173"/>
        <v>328888.8</v>
      </c>
      <c r="L632" s="60"/>
      <c r="M632" s="303">
        <f t="shared" si="161"/>
        <v>328888.81423987198</v>
      </c>
      <c r="N632" s="303">
        <f t="shared" si="162"/>
        <v>1.4239871990866959E-2</v>
      </c>
      <c r="O632" s="372">
        <f t="shared" si="163"/>
        <v>328888.79942</v>
      </c>
      <c r="P632" s="373">
        <f t="shared" si="164"/>
        <v>-5.7999999262392521E-4</v>
      </c>
    </row>
    <row r="633" spans="1:16" s="195" customFormat="1" ht="22.5" x14ac:dyDescent="0.25">
      <c r="A633" s="312" t="s">
        <v>939</v>
      </c>
      <c r="B633" s="313" t="s">
        <v>1084</v>
      </c>
      <c r="C633" s="314" t="s">
        <v>2377</v>
      </c>
      <c r="D633" s="314" t="s">
        <v>2378</v>
      </c>
      <c r="E633" s="315" t="s">
        <v>2379</v>
      </c>
      <c r="F633" s="316" t="s">
        <v>168</v>
      </c>
      <c r="G633" s="329">
        <v>230.6</v>
      </c>
      <c r="H633" s="61">
        <f t="shared" si="171"/>
        <v>6578.56</v>
      </c>
      <c r="I633" s="450">
        <v>1517016.29</v>
      </c>
      <c r="J633" s="439">
        <f t="shared" si="172"/>
        <v>7336.76</v>
      </c>
      <c r="K633" s="390">
        <f t="shared" si="173"/>
        <v>1691856.86</v>
      </c>
      <c r="L633" s="60"/>
      <c r="M633" s="303">
        <f t="shared" si="161"/>
        <v>1691857.1505133249</v>
      </c>
      <c r="N633" s="303">
        <f t="shared" si="162"/>
        <v>0.29051332478411496</v>
      </c>
      <c r="O633" s="372">
        <f t="shared" si="163"/>
        <v>1691856.8559999999</v>
      </c>
      <c r="P633" s="373">
        <f t="shared" si="164"/>
        <v>-4.0000001899898052E-3</v>
      </c>
    </row>
    <row r="634" spans="1:16" s="195" customFormat="1" ht="22.5" x14ac:dyDescent="0.25">
      <c r="A634" s="312" t="s">
        <v>940</v>
      </c>
      <c r="B634" s="313" t="s">
        <v>1084</v>
      </c>
      <c r="C634" s="314" t="s">
        <v>2380</v>
      </c>
      <c r="D634" s="314" t="s">
        <v>2381</v>
      </c>
      <c r="E634" s="315" t="s">
        <v>2382</v>
      </c>
      <c r="F634" s="316" t="s">
        <v>111</v>
      </c>
      <c r="G634" s="326">
        <v>-7.3792</v>
      </c>
      <c r="H634" s="61">
        <f t="shared" si="171"/>
        <v>5880.01</v>
      </c>
      <c r="I634" s="450">
        <v>-43389.760000000002</v>
      </c>
      <c r="J634" s="439">
        <f t="shared" si="172"/>
        <v>6557.7</v>
      </c>
      <c r="K634" s="390">
        <f t="shared" si="173"/>
        <v>-48390.58</v>
      </c>
      <c r="L634" s="60"/>
      <c r="M634" s="303">
        <f t="shared" si="161"/>
        <v>-48390.565216051211</v>
      </c>
      <c r="N634" s="303">
        <f t="shared" si="162"/>
        <v>1.4783948790864088E-2</v>
      </c>
      <c r="O634" s="372">
        <f t="shared" si="163"/>
        <v>-48390.579839999999</v>
      </c>
      <c r="P634" s="373">
        <f t="shared" si="164"/>
        <v>1.6000000323401764E-4</v>
      </c>
    </row>
    <row r="635" spans="1:16" s="195" customFormat="1" ht="22.5" x14ac:dyDescent="0.25">
      <c r="A635" s="312" t="s">
        <v>941</v>
      </c>
      <c r="B635" s="313" t="s">
        <v>1084</v>
      </c>
      <c r="C635" s="314" t="s">
        <v>2383</v>
      </c>
      <c r="D635" s="314" t="s">
        <v>2384</v>
      </c>
      <c r="E635" s="315" t="s">
        <v>2385</v>
      </c>
      <c r="F635" s="316" t="s">
        <v>111</v>
      </c>
      <c r="G635" s="326">
        <v>7.3792</v>
      </c>
      <c r="H635" s="61">
        <f t="shared" si="171"/>
        <v>13499.53</v>
      </c>
      <c r="I635" s="450">
        <v>99615.72</v>
      </c>
      <c r="J635" s="439">
        <f t="shared" si="172"/>
        <v>15055.39</v>
      </c>
      <c r="K635" s="390">
        <f t="shared" si="173"/>
        <v>111096.73</v>
      </c>
      <c r="L635" s="60"/>
      <c r="M635" s="303">
        <f t="shared" si="161"/>
        <v>111096.7425310464</v>
      </c>
      <c r="N635" s="303">
        <f t="shared" si="162"/>
        <v>1.2531046406365931E-2</v>
      </c>
      <c r="O635" s="372">
        <f t="shared" si="163"/>
        <v>111096.733888</v>
      </c>
      <c r="P635" s="373">
        <f t="shared" si="164"/>
        <v>3.8880000065546483E-3</v>
      </c>
    </row>
    <row r="636" spans="1:16" s="195" customFormat="1" ht="15" customHeight="1" x14ac:dyDescent="0.25">
      <c r="A636" s="323"/>
      <c r="B636" s="512" t="s">
        <v>2386</v>
      </c>
      <c r="C636" s="513"/>
      <c r="D636" s="513"/>
      <c r="E636" s="514"/>
      <c r="F636" s="324"/>
      <c r="G636" s="324"/>
      <c r="H636" s="324"/>
      <c r="I636" s="324"/>
      <c r="J636" s="449"/>
      <c r="K636" s="392"/>
      <c r="L636" s="311"/>
      <c r="M636" s="303">
        <f t="shared" si="161"/>
        <v>0</v>
      </c>
      <c r="N636" s="303">
        <f t="shared" si="162"/>
        <v>0</v>
      </c>
      <c r="O636" s="372">
        <f t="shared" si="163"/>
        <v>0</v>
      </c>
      <c r="P636" s="373">
        <f t="shared" si="164"/>
        <v>0</v>
      </c>
    </row>
    <row r="637" spans="1:16" s="195" customFormat="1" ht="22.5" x14ac:dyDescent="0.25">
      <c r="A637" s="312" t="s">
        <v>942</v>
      </c>
      <c r="B637" s="313" t="s">
        <v>1084</v>
      </c>
      <c r="C637" s="314" t="s">
        <v>2387</v>
      </c>
      <c r="D637" s="314" t="s">
        <v>2388</v>
      </c>
      <c r="E637" s="315" t="s">
        <v>2389</v>
      </c>
      <c r="F637" s="316" t="s">
        <v>164</v>
      </c>
      <c r="G637" s="326">
        <v>10.9312</v>
      </c>
      <c r="H637" s="61">
        <f t="shared" ref="H637:H640" si="174">ROUND(I637/G637,2)</f>
        <v>10204.09</v>
      </c>
      <c r="I637" s="450">
        <v>111542.97</v>
      </c>
      <c r="J637" s="439">
        <f t="shared" ref="J637:J640" si="175">ROUND(H637*O$13*P$13*O$10,2)</f>
        <v>11380.14</v>
      </c>
      <c r="K637" s="390">
        <f t="shared" ref="K637:K640" si="176">ROUND(J637*G637,2)</f>
        <v>124398.59</v>
      </c>
      <c r="L637" s="60"/>
      <c r="M637" s="303">
        <f t="shared" si="161"/>
        <v>124398.64530656641</v>
      </c>
      <c r="N637" s="303">
        <f t="shared" si="162"/>
        <v>5.5306566413491964E-2</v>
      </c>
      <c r="O637" s="372">
        <f t="shared" si="163"/>
        <v>124398.586368</v>
      </c>
      <c r="P637" s="373">
        <f t="shared" si="164"/>
        <v>-3.6319999926490709E-3</v>
      </c>
    </row>
    <row r="638" spans="1:16" s="195" customFormat="1" ht="22.5" x14ac:dyDescent="0.25">
      <c r="A638" s="312" t="s">
        <v>943</v>
      </c>
      <c r="B638" s="313" t="s">
        <v>1084</v>
      </c>
      <c r="C638" s="314" t="s">
        <v>2390</v>
      </c>
      <c r="D638" s="314" t="s">
        <v>2391</v>
      </c>
      <c r="E638" s="315" t="s">
        <v>2392</v>
      </c>
      <c r="F638" s="316" t="s">
        <v>164</v>
      </c>
      <c r="G638" s="326">
        <v>19.654299999999999</v>
      </c>
      <c r="H638" s="61">
        <f t="shared" si="174"/>
        <v>20680.91</v>
      </c>
      <c r="I638" s="450">
        <v>406468.87</v>
      </c>
      <c r="J638" s="439">
        <f t="shared" si="175"/>
        <v>23064.45</v>
      </c>
      <c r="K638" s="390">
        <f t="shared" si="176"/>
        <v>453315.62</v>
      </c>
      <c r="L638" s="60"/>
      <c r="M638" s="303">
        <f t="shared" si="161"/>
        <v>453315.67545037443</v>
      </c>
      <c r="N638" s="303">
        <f t="shared" si="162"/>
        <v>5.545037443516776E-2</v>
      </c>
      <c r="O638" s="372">
        <f t="shared" si="163"/>
        <v>453315.61963500001</v>
      </c>
      <c r="P638" s="373">
        <f t="shared" si="164"/>
        <v>-3.6499998532235622E-4</v>
      </c>
    </row>
    <row r="639" spans="1:16" s="195" customFormat="1" ht="22.5" x14ac:dyDescent="0.25">
      <c r="A639" s="312" t="s">
        <v>944</v>
      </c>
      <c r="B639" s="313" t="s">
        <v>1084</v>
      </c>
      <c r="C639" s="314" t="s">
        <v>2393</v>
      </c>
      <c r="D639" s="314" t="s">
        <v>2388</v>
      </c>
      <c r="E639" s="315" t="s">
        <v>2394</v>
      </c>
      <c r="F639" s="316" t="s">
        <v>164</v>
      </c>
      <c r="G639" s="326">
        <v>6.7462999999999997</v>
      </c>
      <c r="H639" s="61">
        <f t="shared" si="174"/>
        <v>10204.030000000001</v>
      </c>
      <c r="I639" s="450">
        <v>68839.460000000006</v>
      </c>
      <c r="J639" s="439">
        <f t="shared" si="175"/>
        <v>11380.08</v>
      </c>
      <c r="K639" s="390">
        <f t="shared" si="176"/>
        <v>76773.429999999993</v>
      </c>
      <c r="L639" s="60"/>
      <c r="M639" s="303">
        <f t="shared" si="161"/>
        <v>76773.422544115223</v>
      </c>
      <c r="N639" s="303">
        <f t="shared" si="162"/>
        <v>-7.4558847700245678E-3</v>
      </c>
      <c r="O639" s="372">
        <f t="shared" si="163"/>
        <v>76773.433703999995</v>
      </c>
      <c r="P639" s="373">
        <f t="shared" si="164"/>
        <v>3.7040000024717301E-3</v>
      </c>
    </row>
    <row r="640" spans="1:16" s="195" customFormat="1" ht="22.5" x14ac:dyDescent="0.25">
      <c r="A640" s="312" t="s">
        <v>945</v>
      </c>
      <c r="B640" s="313" t="s">
        <v>1084</v>
      </c>
      <c r="C640" s="314" t="s">
        <v>2395</v>
      </c>
      <c r="D640" s="314" t="s">
        <v>2391</v>
      </c>
      <c r="E640" s="315" t="s">
        <v>2396</v>
      </c>
      <c r="F640" s="316" t="s">
        <v>164</v>
      </c>
      <c r="G640" s="326">
        <v>8.8254999999999999</v>
      </c>
      <c r="H640" s="61">
        <f t="shared" si="174"/>
        <v>20680.89</v>
      </c>
      <c r="I640" s="450">
        <v>182519.2</v>
      </c>
      <c r="J640" s="439">
        <f t="shared" si="175"/>
        <v>23064.43</v>
      </c>
      <c r="K640" s="390">
        <f t="shared" si="176"/>
        <v>203555.13</v>
      </c>
      <c r="L640" s="60"/>
      <c r="M640" s="303">
        <f t="shared" si="161"/>
        <v>203555.10725990403</v>
      </c>
      <c r="N640" s="303">
        <f t="shared" si="162"/>
        <v>-2.2740095970220864E-2</v>
      </c>
      <c r="O640" s="372">
        <f t="shared" si="163"/>
        <v>203555.126965</v>
      </c>
      <c r="P640" s="373">
        <f t="shared" si="164"/>
        <v>-3.0350000015459955E-3</v>
      </c>
    </row>
    <row r="641" spans="1:16" s="195" customFormat="1" ht="15" customHeight="1" x14ac:dyDescent="0.25">
      <c r="A641" s="509" t="s">
        <v>2397</v>
      </c>
      <c r="B641" s="510"/>
      <c r="C641" s="510"/>
      <c r="D641" s="510"/>
      <c r="E641" s="510"/>
      <c r="F641" s="511"/>
      <c r="G641" s="322"/>
      <c r="H641" s="455"/>
      <c r="I641" s="447">
        <f>I643+I1005+I1025+I1054+I1091+I1101</f>
        <v>22734662.649999991</v>
      </c>
      <c r="J641" s="448"/>
      <c r="K641" s="393">
        <f>K643+K1005+K1025+K1054+K1091+K1101</f>
        <v>25354932.510000002</v>
      </c>
      <c r="L641" s="305"/>
      <c r="M641" s="303">
        <f t="shared" si="161"/>
        <v>25354903.452559959</v>
      </c>
      <c r="N641" s="303">
        <f t="shared" si="162"/>
        <v>-29.057440042495728</v>
      </c>
      <c r="O641" s="372">
        <f t="shared" si="163"/>
        <v>0</v>
      </c>
      <c r="P641" s="373"/>
    </row>
    <row r="642" spans="1:16" s="321" customFormat="1" ht="15" customHeight="1" x14ac:dyDescent="0.25">
      <c r="A642" s="506" t="s">
        <v>1079</v>
      </c>
      <c r="B642" s="507"/>
      <c r="C642" s="507"/>
      <c r="D642" s="507"/>
      <c r="E642" s="507"/>
      <c r="F642" s="508"/>
      <c r="G642" s="319"/>
      <c r="H642" s="452"/>
      <c r="I642" s="453">
        <f>I646+I648+I649+I651+I658+I660+I661+I662+I663+I664+I665+I667+I668+I672+I677+I678+I679+I681+I682+I684+I689+I691+I692+I697+I698+I699+I704+I705+I706+I711+I713+I714+I716+I717+I718+I723+I725+I726+I731+I732+I737+I738+I743+I745+I746+I753+I755+I756+I757+I758+I759+I764+I766+I767+I769+I770+I771+I772+I773+I778+I779+I781+I782+I783+I788+I790+I795+I796+I797+I798+I803+I805+I807+I808+I809+I814+I816+I817+I818+I819+I820+I825+I827+I828+I829+I830+I831+I836+I838+I839+I840+I841+I842+I847+I849+I850+I855+I857+I858+I863+I865+I866+I871+I873+I874+I879+I881+I886+I888+I889+I894+I899+I904+I906+I908+I909+I910+I915+I917+I922+I924+I929+I931+I939+I941+I942+I943+I945+I950+I951+I956+I958+I963+I964+I972+I973+I978+I980+I985+I986+I991+I992+I997+I998+I1003+I1004+I1040</f>
        <v>315606.23000000045</v>
      </c>
      <c r="J642" s="454"/>
      <c r="K642" s="394">
        <f>K646+K648+K649+K651+K658+K660+K661+K662+K663+K664+K665+K667+K668+K672+K677+K678+K679+K681+K682+K684+K689+K691+K692+K697+K698+K699+K704+K705+K706+K711+K713+K714+K716+K717+K718+K723+K725+K726+K731+K732+K737+K738+K743+K745+K746+K753+K755+K756+K757+K758+K759+K764+K766+K767+K769+K770+K771+K772+K773+K778+K779+K781+K782+K783+K788+K790+K795+K796+K797+K798+K803+K805+K807+K808+K809+K814+K816+K817+K818+K819+K820+K825+K827+K828+K829+K830+K831+K836+K838+K839+K840+K841+K842+K847+K849+K850+K855+K857+K858+K863+K865+K866+K871+K873+K874+K879+K881+K886+K888+K889+K894+K899+K904+K906+K908+K909+K910+K915+K917+K922+K924+K929+K931+K939+K941+K942+K943+K945+K950+K951+K956+K958+K963+K964+K972+K973+K978+K980+K985+K986+K991+K992+K997+K998+K1003+K1004+K1040</f>
        <v>351981.19999999966</v>
      </c>
      <c r="L642" s="320"/>
      <c r="M642" s="303">
        <f t="shared" si="161"/>
        <v>351980.83269893809</v>
      </c>
      <c r="N642" s="303">
        <f t="shared" si="162"/>
        <v>-0.36730106157483533</v>
      </c>
      <c r="O642" s="372">
        <f t="shared" si="163"/>
        <v>0</v>
      </c>
      <c r="P642" s="373"/>
    </row>
    <row r="643" spans="1:16" s="195" customFormat="1" ht="15" x14ac:dyDescent="0.25">
      <c r="A643" s="306" t="s">
        <v>2398</v>
      </c>
      <c r="B643" s="502"/>
      <c r="C643" s="502"/>
      <c r="D643" s="502"/>
      <c r="E643" s="307" t="s">
        <v>2399</v>
      </c>
      <c r="F643" s="308"/>
      <c r="G643" s="309"/>
      <c r="H643" s="334"/>
      <c r="I643" s="334">
        <f>SUM(I645:I1004)</f>
        <v>1527765.4100000008</v>
      </c>
      <c r="J643" s="449"/>
      <c r="K643" s="391">
        <f>SUM(K645:K1004)</f>
        <v>1703843.6100000003</v>
      </c>
      <c r="L643" s="310"/>
      <c r="M643" s="303">
        <f t="shared" si="161"/>
        <v>1703845.1401305804</v>
      </c>
      <c r="N643" s="303">
        <f t="shared" si="162"/>
        <v>1.5301305800676346</v>
      </c>
      <c r="O643" s="372">
        <f t="shared" si="163"/>
        <v>0</v>
      </c>
      <c r="P643" s="373"/>
    </row>
    <row r="644" spans="1:16" s="195" customFormat="1" ht="15" customHeight="1" x14ac:dyDescent="0.25">
      <c r="A644" s="323"/>
      <c r="B644" s="512" t="s">
        <v>2400</v>
      </c>
      <c r="C644" s="513"/>
      <c r="D644" s="513"/>
      <c r="E644" s="514"/>
      <c r="F644" s="324"/>
      <c r="G644" s="324"/>
      <c r="H644" s="324"/>
      <c r="I644" s="324"/>
      <c r="J644" s="449"/>
      <c r="K644" s="392"/>
      <c r="L644" s="311"/>
      <c r="M644" s="303">
        <f t="shared" si="161"/>
        <v>0</v>
      </c>
      <c r="N644" s="303">
        <f t="shared" si="162"/>
        <v>0</v>
      </c>
      <c r="O644" s="372">
        <f t="shared" si="163"/>
        <v>0</v>
      </c>
      <c r="P644" s="373">
        <f t="shared" si="164"/>
        <v>0</v>
      </c>
    </row>
    <row r="645" spans="1:16" s="195" customFormat="1" ht="22.5" x14ac:dyDescent="0.25">
      <c r="A645" s="312" t="s">
        <v>2401</v>
      </c>
      <c r="B645" s="314" t="s">
        <v>99</v>
      </c>
      <c r="C645" s="314" t="s">
        <v>2402</v>
      </c>
      <c r="D645" s="314" t="s">
        <v>2403</v>
      </c>
      <c r="E645" s="315" t="s">
        <v>2404</v>
      </c>
      <c r="F645" s="316" t="s">
        <v>217</v>
      </c>
      <c r="G645" s="331">
        <v>1</v>
      </c>
      <c r="H645" s="61">
        <f t="shared" ref="H645:H715" si="177">ROUND(I645/G645,2)</f>
        <v>4095.94</v>
      </c>
      <c r="I645" s="450">
        <v>4095.94</v>
      </c>
      <c r="J645" s="439">
        <f>ROUND(H645*O$13*P$13*O$10,2)</f>
        <v>4568.01</v>
      </c>
      <c r="K645" s="390">
        <f t="shared" ref="K645:K708" si="178">ROUND(J645*G645,2)</f>
        <v>4568.01</v>
      </c>
      <c r="L645" s="60"/>
      <c r="M645" s="303">
        <f t="shared" si="161"/>
        <v>4568.0098643328001</v>
      </c>
      <c r="N645" s="303">
        <f t="shared" si="162"/>
        <v>-1.3566720008384436E-4</v>
      </c>
      <c r="O645" s="372">
        <f t="shared" si="163"/>
        <v>4568.01</v>
      </c>
      <c r="P645" s="373">
        <f t="shared" si="164"/>
        <v>0</v>
      </c>
    </row>
    <row r="646" spans="1:16" s="195" customFormat="1" ht="15" x14ac:dyDescent="0.25">
      <c r="A646" s="312" t="s">
        <v>2405</v>
      </c>
      <c r="B646" s="314" t="s">
        <v>99</v>
      </c>
      <c r="C646" s="332" t="s">
        <v>2406</v>
      </c>
      <c r="D646" s="332" t="s">
        <v>2407</v>
      </c>
      <c r="E646" s="333" t="s">
        <v>2408</v>
      </c>
      <c r="F646" s="316" t="s">
        <v>217</v>
      </c>
      <c r="G646" s="331">
        <v>1</v>
      </c>
      <c r="H646" s="61">
        <f t="shared" si="177"/>
        <v>13572.45</v>
      </c>
      <c r="I646" s="450">
        <v>13572.45</v>
      </c>
      <c r="J646" s="439">
        <f t="shared" ref="J646:J709" si="179">ROUND(H646*O$13*P$13*O$10,2)</f>
        <v>15136.72</v>
      </c>
      <c r="K646" s="390">
        <f t="shared" si="178"/>
        <v>15136.72</v>
      </c>
      <c r="L646" s="60"/>
      <c r="M646" s="303">
        <f t="shared" si="161"/>
        <v>15136.717208544002</v>
      </c>
      <c r="N646" s="303">
        <f t="shared" si="162"/>
        <v>-2.7914559977944009E-3</v>
      </c>
      <c r="O646" s="372">
        <f t="shared" si="163"/>
        <v>15136.72</v>
      </c>
      <c r="P646" s="373">
        <f t="shared" si="164"/>
        <v>0</v>
      </c>
    </row>
    <row r="647" spans="1:16" s="195" customFormat="1" ht="15" x14ac:dyDescent="0.25">
      <c r="A647" s="312" t="s">
        <v>2409</v>
      </c>
      <c r="B647" s="314" t="s">
        <v>99</v>
      </c>
      <c r="C647" s="314" t="s">
        <v>2410</v>
      </c>
      <c r="D647" s="314" t="s">
        <v>2411</v>
      </c>
      <c r="E647" s="315" t="s">
        <v>2412</v>
      </c>
      <c r="F647" s="316" t="s">
        <v>217</v>
      </c>
      <c r="G647" s="331">
        <v>6</v>
      </c>
      <c r="H647" s="61">
        <f t="shared" si="177"/>
        <v>2862.33</v>
      </c>
      <c r="I647" s="450">
        <v>17173.97</v>
      </c>
      <c r="J647" s="439">
        <f t="shared" si="179"/>
        <v>3192.22</v>
      </c>
      <c r="K647" s="390">
        <f t="shared" si="178"/>
        <v>19153.32</v>
      </c>
      <c r="L647" s="60"/>
      <c r="M647" s="303">
        <f t="shared" si="161"/>
        <v>19153.323625286404</v>
      </c>
      <c r="N647" s="303">
        <f t="shared" si="162"/>
        <v>3.6252864047128242E-3</v>
      </c>
      <c r="O647" s="372">
        <f t="shared" si="163"/>
        <v>19153.32</v>
      </c>
      <c r="P647" s="373">
        <f t="shared" si="164"/>
        <v>0</v>
      </c>
    </row>
    <row r="648" spans="1:16" s="195" customFormat="1" ht="15" x14ac:dyDescent="0.25">
      <c r="A648" s="312" t="s">
        <v>2413</v>
      </c>
      <c r="B648" s="314" t="s">
        <v>99</v>
      </c>
      <c r="C648" s="332" t="s">
        <v>2414</v>
      </c>
      <c r="D648" s="332" t="s">
        <v>2415</v>
      </c>
      <c r="E648" s="333" t="s">
        <v>2416</v>
      </c>
      <c r="F648" s="316" t="s">
        <v>217</v>
      </c>
      <c r="G648" s="331">
        <v>3</v>
      </c>
      <c r="H648" s="61">
        <f t="shared" si="177"/>
        <v>1056.79</v>
      </c>
      <c r="I648" s="450">
        <v>3170.37</v>
      </c>
      <c r="J648" s="439">
        <f t="shared" si="179"/>
        <v>1178.5899999999999</v>
      </c>
      <c r="K648" s="390">
        <f t="shared" si="178"/>
        <v>3535.77</v>
      </c>
      <c r="L648" s="60"/>
      <c r="M648" s="303">
        <f t="shared" si="161"/>
        <v>3535.7650340544001</v>
      </c>
      <c r="N648" s="303">
        <f t="shared" si="162"/>
        <v>-4.9659455999062629E-3</v>
      </c>
      <c r="O648" s="372">
        <f t="shared" si="163"/>
        <v>3535.7699999999995</v>
      </c>
      <c r="P648" s="373">
        <f t="shared" si="164"/>
        <v>0</v>
      </c>
    </row>
    <row r="649" spans="1:16" s="195" customFormat="1" ht="15" x14ac:dyDescent="0.25">
      <c r="A649" s="312" t="s">
        <v>2417</v>
      </c>
      <c r="B649" s="314" t="s">
        <v>99</v>
      </c>
      <c r="C649" s="332" t="s">
        <v>2418</v>
      </c>
      <c r="D649" s="332" t="s">
        <v>2415</v>
      </c>
      <c r="E649" s="333" t="s">
        <v>2419</v>
      </c>
      <c r="F649" s="316" t="s">
        <v>217</v>
      </c>
      <c r="G649" s="331">
        <v>3</v>
      </c>
      <c r="H649" s="61">
        <f t="shared" si="177"/>
        <v>1056.79</v>
      </c>
      <c r="I649" s="450">
        <v>3170.37</v>
      </c>
      <c r="J649" s="439">
        <f t="shared" si="179"/>
        <v>1178.5899999999999</v>
      </c>
      <c r="K649" s="390">
        <f t="shared" si="178"/>
        <v>3535.77</v>
      </c>
      <c r="L649" s="60"/>
      <c r="M649" s="303">
        <f t="shared" si="161"/>
        <v>3535.7650340544001</v>
      </c>
      <c r="N649" s="303">
        <f t="shared" si="162"/>
        <v>-4.9659455999062629E-3</v>
      </c>
      <c r="O649" s="372">
        <f t="shared" si="163"/>
        <v>3535.7699999999995</v>
      </c>
      <c r="P649" s="373">
        <f t="shared" si="164"/>
        <v>0</v>
      </c>
    </row>
    <row r="650" spans="1:16" s="195" customFormat="1" ht="15" x14ac:dyDescent="0.25">
      <c r="A650" s="312" t="s">
        <v>2420</v>
      </c>
      <c r="B650" s="314" t="s">
        <v>99</v>
      </c>
      <c r="C650" s="314" t="s">
        <v>2421</v>
      </c>
      <c r="D650" s="314" t="s">
        <v>2422</v>
      </c>
      <c r="E650" s="315" t="s">
        <v>2423</v>
      </c>
      <c r="F650" s="316" t="s">
        <v>217</v>
      </c>
      <c r="G650" s="331">
        <v>2</v>
      </c>
      <c r="H650" s="61">
        <f t="shared" si="177"/>
        <v>802.11</v>
      </c>
      <c r="I650" s="450">
        <v>1604.21</v>
      </c>
      <c r="J650" s="439">
        <f t="shared" si="179"/>
        <v>894.56</v>
      </c>
      <c r="K650" s="390">
        <f t="shared" si="178"/>
        <v>1789.12</v>
      </c>
      <c r="L650" s="60"/>
      <c r="M650" s="303">
        <f t="shared" si="161"/>
        <v>1789.1002076352001</v>
      </c>
      <c r="N650" s="303">
        <f t="shared" si="162"/>
        <v>-1.9792364799741335E-2</v>
      </c>
      <c r="O650" s="372">
        <f t="shared" si="163"/>
        <v>1789.12</v>
      </c>
      <c r="P650" s="373">
        <f t="shared" si="164"/>
        <v>0</v>
      </c>
    </row>
    <row r="651" spans="1:16" s="195" customFormat="1" ht="15" x14ac:dyDescent="0.25">
      <c r="A651" s="312" t="s">
        <v>2424</v>
      </c>
      <c r="B651" s="314" t="s">
        <v>99</v>
      </c>
      <c r="C651" s="332" t="s">
        <v>2425</v>
      </c>
      <c r="D651" s="332" t="s">
        <v>2426</v>
      </c>
      <c r="E651" s="333" t="s">
        <v>2427</v>
      </c>
      <c r="F651" s="316" t="s">
        <v>217</v>
      </c>
      <c r="G651" s="331">
        <v>2</v>
      </c>
      <c r="H651" s="61">
        <f t="shared" si="177"/>
        <v>3104.27</v>
      </c>
      <c r="I651" s="450">
        <v>6208.53</v>
      </c>
      <c r="J651" s="439">
        <f t="shared" si="179"/>
        <v>3462.05</v>
      </c>
      <c r="K651" s="390">
        <f t="shared" si="178"/>
        <v>6924.1</v>
      </c>
      <c r="L651" s="60"/>
      <c r="M651" s="303">
        <f t="shared" si="161"/>
        <v>6924.0824531136004</v>
      </c>
      <c r="N651" s="303">
        <f t="shared" si="162"/>
        <v>-1.7546886399941286E-2</v>
      </c>
      <c r="O651" s="372">
        <f t="shared" si="163"/>
        <v>6924.1</v>
      </c>
      <c r="P651" s="373">
        <f t="shared" si="164"/>
        <v>0</v>
      </c>
    </row>
    <row r="652" spans="1:16" s="195" customFormat="1" ht="15" x14ac:dyDescent="0.25">
      <c r="A652" s="312" t="s">
        <v>2428</v>
      </c>
      <c r="B652" s="314" t="s">
        <v>99</v>
      </c>
      <c r="C652" s="314" t="s">
        <v>2429</v>
      </c>
      <c r="D652" s="314" t="s">
        <v>2430</v>
      </c>
      <c r="E652" s="315" t="s">
        <v>2431</v>
      </c>
      <c r="F652" s="316" t="s">
        <v>217</v>
      </c>
      <c r="G652" s="331">
        <v>12</v>
      </c>
      <c r="H652" s="61">
        <f t="shared" si="177"/>
        <v>1401.25</v>
      </c>
      <c r="I652" s="450">
        <v>16815.009999999998</v>
      </c>
      <c r="J652" s="439">
        <f t="shared" si="179"/>
        <v>1562.75</v>
      </c>
      <c r="K652" s="390">
        <f t="shared" si="178"/>
        <v>18753</v>
      </c>
      <c r="L652" s="60"/>
      <c r="M652" s="303">
        <f t="shared" si="161"/>
        <v>18752.9923653312</v>
      </c>
      <c r="N652" s="303">
        <f t="shared" si="162"/>
        <v>-7.6346688001649454E-3</v>
      </c>
      <c r="O652" s="372">
        <f t="shared" si="163"/>
        <v>18753</v>
      </c>
      <c r="P652" s="373">
        <f t="shared" si="164"/>
        <v>0</v>
      </c>
    </row>
    <row r="653" spans="1:16" s="195" customFormat="1" ht="15" x14ac:dyDescent="0.25">
      <c r="A653" s="312" t="s">
        <v>2432</v>
      </c>
      <c r="B653" s="314" t="s">
        <v>99</v>
      </c>
      <c r="C653" s="314" t="s">
        <v>2433</v>
      </c>
      <c r="D653" s="314" t="s">
        <v>2434</v>
      </c>
      <c r="E653" s="315" t="s">
        <v>2435</v>
      </c>
      <c r="F653" s="316" t="s">
        <v>217</v>
      </c>
      <c r="G653" s="331">
        <v>12</v>
      </c>
      <c r="H653" s="61">
        <f t="shared" si="177"/>
        <v>653.17999999999995</v>
      </c>
      <c r="I653" s="450">
        <v>7838.16</v>
      </c>
      <c r="J653" s="439">
        <f t="shared" si="179"/>
        <v>728.46</v>
      </c>
      <c r="K653" s="390">
        <f t="shared" si="178"/>
        <v>8741.52</v>
      </c>
      <c r="L653" s="60"/>
      <c r="M653" s="303">
        <f t="shared" si="161"/>
        <v>8741.532395059201</v>
      </c>
      <c r="N653" s="303">
        <f t="shared" si="162"/>
        <v>1.2395059200571268E-2</v>
      </c>
      <c r="O653" s="372">
        <f t="shared" si="163"/>
        <v>8741.52</v>
      </c>
      <c r="P653" s="373">
        <f t="shared" si="164"/>
        <v>0</v>
      </c>
    </row>
    <row r="654" spans="1:16" s="195" customFormat="1" ht="15" customHeight="1" x14ac:dyDescent="0.25">
      <c r="A654" s="323"/>
      <c r="B654" s="512" t="s">
        <v>2436</v>
      </c>
      <c r="C654" s="513"/>
      <c r="D654" s="513"/>
      <c r="E654" s="514"/>
      <c r="F654" s="324"/>
      <c r="G654" s="324"/>
      <c r="H654" s="324"/>
      <c r="I654" s="324"/>
      <c r="J654" s="449"/>
      <c r="K654" s="392"/>
      <c r="L654" s="311"/>
      <c r="M654" s="303">
        <f t="shared" si="161"/>
        <v>0</v>
      </c>
      <c r="N654" s="303">
        <f t="shared" si="162"/>
        <v>0</v>
      </c>
      <c r="O654" s="372">
        <f t="shared" si="163"/>
        <v>0</v>
      </c>
      <c r="P654" s="373">
        <f t="shared" si="164"/>
        <v>0</v>
      </c>
    </row>
    <row r="655" spans="1:16" s="195" customFormat="1" ht="22.5" x14ac:dyDescent="0.25">
      <c r="A655" s="312" t="s">
        <v>2437</v>
      </c>
      <c r="B655" s="314" t="s">
        <v>99</v>
      </c>
      <c r="C655" s="314" t="s">
        <v>2438</v>
      </c>
      <c r="D655" s="314" t="s">
        <v>2403</v>
      </c>
      <c r="E655" s="315" t="s">
        <v>2404</v>
      </c>
      <c r="F655" s="316" t="s">
        <v>217</v>
      </c>
      <c r="G655" s="331">
        <v>1</v>
      </c>
      <c r="H655" s="61">
        <f t="shared" si="177"/>
        <v>4095.94</v>
      </c>
      <c r="I655" s="450">
        <v>4095.94</v>
      </c>
      <c r="J655" s="439">
        <f t="shared" si="179"/>
        <v>4568.01</v>
      </c>
      <c r="K655" s="390">
        <f t="shared" si="178"/>
        <v>4568.01</v>
      </c>
      <c r="L655" s="60"/>
      <c r="M655" s="303">
        <f t="shared" ref="M655:M718" si="180">I655*O$13*P$13*O$10</f>
        <v>4568.0098643328001</v>
      </c>
      <c r="N655" s="303">
        <f t="shared" ref="N655:N718" si="181">M655-K655</f>
        <v>-1.3566720008384436E-4</v>
      </c>
      <c r="O655" s="372">
        <f t="shared" si="163"/>
        <v>4568.01</v>
      </c>
      <c r="P655" s="373">
        <f t="shared" si="164"/>
        <v>0</v>
      </c>
    </row>
    <row r="656" spans="1:16" s="195" customFormat="1" ht="15" x14ac:dyDescent="0.25">
      <c r="A656" s="312" t="s">
        <v>2439</v>
      </c>
      <c r="B656" s="314" t="s">
        <v>99</v>
      </c>
      <c r="C656" s="314" t="s">
        <v>2440</v>
      </c>
      <c r="D656" s="314" t="s">
        <v>2407</v>
      </c>
      <c r="E656" s="315" t="s">
        <v>2441</v>
      </c>
      <c r="F656" s="316" t="s">
        <v>217</v>
      </c>
      <c r="G656" s="331">
        <v>1</v>
      </c>
      <c r="H656" s="61">
        <f t="shared" si="177"/>
        <v>14500.88</v>
      </c>
      <c r="I656" s="450">
        <v>14500.88</v>
      </c>
      <c r="J656" s="439">
        <f t="shared" si="179"/>
        <v>16172.15</v>
      </c>
      <c r="K656" s="390">
        <f t="shared" si="178"/>
        <v>16172.15</v>
      </c>
      <c r="L656" s="60"/>
      <c r="M656" s="303">
        <f t="shared" si="180"/>
        <v>16172.1516627456</v>
      </c>
      <c r="N656" s="303">
        <f t="shared" si="181"/>
        <v>1.6627456006972352E-3</v>
      </c>
      <c r="O656" s="372">
        <f t="shared" si="163"/>
        <v>16172.15</v>
      </c>
      <c r="P656" s="373">
        <f t="shared" si="164"/>
        <v>0</v>
      </c>
    </row>
    <row r="657" spans="1:16" s="195" customFormat="1" ht="22.5" x14ac:dyDescent="0.25">
      <c r="A657" s="312" t="s">
        <v>2442</v>
      </c>
      <c r="B657" s="314" t="s">
        <v>99</v>
      </c>
      <c r="C657" s="314" t="s">
        <v>1071</v>
      </c>
      <c r="D657" s="314" t="s">
        <v>2443</v>
      </c>
      <c r="E657" s="315" t="s">
        <v>2444</v>
      </c>
      <c r="F657" s="316" t="s">
        <v>217</v>
      </c>
      <c r="G657" s="331">
        <v>1</v>
      </c>
      <c r="H657" s="61">
        <f t="shared" si="177"/>
        <v>3607.22</v>
      </c>
      <c r="I657" s="450">
        <v>3607.22</v>
      </c>
      <c r="J657" s="439">
        <f t="shared" si="179"/>
        <v>4022.96</v>
      </c>
      <c r="K657" s="390">
        <f t="shared" si="178"/>
        <v>4022.96</v>
      </c>
      <c r="L657" s="60"/>
      <c r="M657" s="303">
        <f t="shared" si="180"/>
        <v>4022.9633595263999</v>
      </c>
      <c r="N657" s="303">
        <f t="shared" si="181"/>
        <v>3.3595263998904557E-3</v>
      </c>
      <c r="O657" s="372">
        <f t="shared" si="163"/>
        <v>4022.96</v>
      </c>
      <c r="P657" s="373">
        <f t="shared" si="164"/>
        <v>0</v>
      </c>
    </row>
    <row r="658" spans="1:16" s="195" customFormat="1" ht="15" x14ac:dyDescent="0.25">
      <c r="A658" s="312" t="s">
        <v>2445</v>
      </c>
      <c r="B658" s="314" t="s">
        <v>99</v>
      </c>
      <c r="C658" s="332" t="s">
        <v>2446</v>
      </c>
      <c r="D658" s="332" t="s">
        <v>2447</v>
      </c>
      <c r="E658" s="333" t="s">
        <v>2448</v>
      </c>
      <c r="F658" s="316" t="s">
        <v>217</v>
      </c>
      <c r="G658" s="331">
        <v>1</v>
      </c>
      <c r="H658" s="61">
        <f t="shared" si="177"/>
        <v>4156.3100000000004</v>
      </c>
      <c r="I658" s="450">
        <v>4156.3100000000004</v>
      </c>
      <c r="J658" s="439">
        <f t="shared" si="179"/>
        <v>4635.34</v>
      </c>
      <c r="K658" s="390">
        <f t="shared" si="178"/>
        <v>4635.34</v>
      </c>
      <c r="L658" s="60"/>
      <c r="M658" s="303">
        <f t="shared" si="180"/>
        <v>4635.3376951872006</v>
      </c>
      <c r="N658" s="303">
        <f t="shared" si="181"/>
        <v>-2.3048127995934919E-3</v>
      </c>
      <c r="O658" s="372">
        <f t="shared" ref="O658:O721" si="182">J658*G658</f>
        <v>4635.34</v>
      </c>
      <c r="P658" s="373">
        <f t="shared" ref="P658:P721" si="183">O658-K658</f>
        <v>0</v>
      </c>
    </row>
    <row r="659" spans="1:16" s="195" customFormat="1" ht="22.5" x14ac:dyDescent="0.25">
      <c r="A659" s="312" t="s">
        <v>2449</v>
      </c>
      <c r="B659" s="314" t="s">
        <v>99</v>
      </c>
      <c r="C659" s="314" t="s">
        <v>1075</v>
      </c>
      <c r="D659" s="314" t="s">
        <v>2450</v>
      </c>
      <c r="E659" s="315" t="s">
        <v>2451</v>
      </c>
      <c r="F659" s="316" t="s">
        <v>217</v>
      </c>
      <c r="G659" s="331">
        <v>10</v>
      </c>
      <c r="H659" s="61">
        <f t="shared" si="177"/>
        <v>2792.68</v>
      </c>
      <c r="I659" s="450">
        <v>27926.82</v>
      </c>
      <c r="J659" s="439">
        <f t="shared" si="179"/>
        <v>3114.55</v>
      </c>
      <c r="K659" s="390">
        <f t="shared" si="178"/>
        <v>31145.5</v>
      </c>
      <c r="L659" s="60"/>
      <c r="M659" s="303">
        <f t="shared" si="180"/>
        <v>31145.473136678404</v>
      </c>
      <c r="N659" s="303">
        <f t="shared" si="181"/>
        <v>-2.6863321596465539E-2</v>
      </c>
      <c r="O659" s="372">
        <f t="shared" si="182"/>
        <v>31145.5</v>
      </c>
      <c r="P659" s="373">
        <f t="shared" si="183"/>
        <v>0</v>
      </c>
    </row>
    <row r="660" spans="1:16" s="195" customFormat="1" ht="22.5" x14ac:dyDescent="0.25">
      <c r="A660" s="312" t="s">
        <v>2452</v>
      </c>
      <c r="B660" s="314" t="s">
        <v>99</v>
      </c>
      <c r="C660" s="332" t="s">
        <v>2453</v>
      </c>
      <c r="D660" s="332" t="s">
        <v>2454</v>
      </c>
      <c r="E660" s="333" t="s">
        <v>2455</v>
      </c>
      <c r="F660" s="316" t="s">
        <v>217</v>
      </c>
      <c r="G660" s="331">
        <v>1</v>
      </c>
      <c r="H660" s="61">
        <f t="shared" si="177"/>
        <v>5738.99</v>
      </c>
      <c r="I660" s="450">
        <v>5738.99</v>
      </c>
      <c r="J660" s="439">
        <f t="shared" si="179"/>
        <v>6400.43</v>
      </c>
      <c r="K660" s="390">
        <f t="shared" si="178"/>
        <v>6400.43</v>
      </c>
      <c r="L660" s="60"/>
      <c r="M660" s="303">
        <f t="shared" si="180"/>
        <v>6400.4265031488003</v>
      </c>
      <c r="N660" s="303">
        <f t="shared" si="181"/>
        <v>-3.4968511999977636E-3</v>
      </c>
      <c r="O660" s="372">
        <f t="shared" si="182"/>
        <v>6400.43</v>
      </c>
      <c r="P660" s="373">
        <f t="shared" si="183"/>
        <v>0</v>
      </c>
    </row>
    <row r="661" spans="1:16" s="195" customFormat="1" ht="15" x14ac:dyDescent="0.25">
      <c r="A661" s="312" t="s">
        <v>2456</v>
      </c>
      <c r="B661" s="314" t="s">
        <v>99</v>
      </c>
      <c r="C661" s="332" t="s">
        <v>2457</v>
      </c>
      <c r="D661" s="332" t="s">
        <v>2458</v>
      </c>
      <c r="E661" s="333" t="s">
        <v>2459</v>
      </c>
      <c r="F661" s="316" t="s">
        <v>217</v>
      </c>
      <c r="G661" s="331">
        <v>2</v>
      </c>
      <c r="H661" s="61">
        <f t="shared" si="177"/>
        <v>756.85</v>
      </c>
      <c r="I661" s="450">
        <v>1513.69</v>
      </c>
      <c r="J661" s="439">
        <f t="shared" si="179"/>
        <v>844.08</v>
      </c>
      <c r="K661" s="390">
        <f t="shared" si="178"/>
        <v>1688.16</v>
      </c>
      <c r="L661" s="60"/>
      <c r="M661" s="303">
        <f t="shared" si="180"/>
        <v>1688.1474952128003</v>
      </c>
      <c r="N661" s="303">
        <f t="shared" si="181"/>
        <v>-1.2504787199759448E-2</v>
      </c>
      <c r="O661" s="372">
        <f t="shared" si="182"/>
        <v>1688.16</v>
      </c>
      <c r="P661" s="373">
        <f t="shared" si="183"/>
        <v>0</v>
      </c>
    </row>
    <row r="662" spans="1:16" s="195" customFormat="1" ht="15" x14ac:dyDescent="0.25">
      <c r="A662" s="312" t="s">
        <v>2460</v>
      </c>
      <c r="B662" s="314" t="s">
        <v>99</v>
      </c>
      <c r="C662" s="332" t="s">
        <v>2461</v>
      </c>
      <c r="D662" s="332" t="s">
        <v>2462</v>
      </c>
      <c r="E662" s="333" t="s">
        <v>2463</v>
      </c>
      <c r="F662" s="316" t="s">
        <v>217</v>
      </c>
      <c r="G662" s="331">
        <v>2</v>
      </c>
      <c r="H662" s="61">
        <f t="shared" si="177"/>
        <v>756.85</v>
      </c>
      <c r="I662" s="450">
        <v>1513.69</v>
      </c>
      <c r="J662" s="439">
        <f t="shared" si="179"/>
        <v>844.08</v>
      </c>
      <c r="K662" s="390">
        <f t="shared" si="178"/>
        <v>1688.16</v>
      </c>
      <c r="L662" s="60"/>
      <c r="M662" s="303">
        <f t="shared" si="180"/>
        <v>1688.1474952128003</v>
      </c>
      <c r="N662" s="303">
        <f t="shared" si="181"/>
        <v>-1.2504787199759448E-2</v>
      </c>
      <c r="O662" s="372">
        <f t="shared" si="182"/>
        <v>1688.16</v>
      </c>
      <c r="P662" s="373">
        <f t="shared" si="183"/>
        <v>0</v>
      </c>
    </row>
    <row r="663" spans="1:16" s="195" customFormat="1" ht="22.5" x14ac:dyDescent="0.25">
      <c r="A663" s="312" t="s">
        <v>2464</v>
      </c>
      <c r="B663" s="314" t="s">
        <v>99</v>
      </c>
      <c r="C663" s="332" t="s">
        <v>2465</v>
      </c>
      <c r="D663" s="332" t="s">
        <v>2454</v>
      </c>
      <c r="E663" s="333" t="s">
        <v>2466</v>
      </c>
      <c r="F663" s="316" t="s">
        <v>217</v>
      </c>
      <c r="G663" s="331">
        <v>2</v>
      </c>
      <c r="H663" s="61">
        <f t="shared" si="177"/>
        <v>1299.01</v>
      </c>
      <c r="I663" s="450">
        <v>2598.02</v>
      </c>
      <c r="J663" s="439">
        <f t="shared" si="179"/>
        <v>1448.72</v>
      </c>
      <c r="K663" s="390">
        <f t="shared" si="178"/>
        <v>2897.44</v>
      </c>
      <c r="L663" s="60"/>
      <c r="M663" s="303">
        <f t="shared" si="180"/>
        <v>2897.4499108223999</v>
      </c>
      <c r="N663" s="303">
        <f t="shared" si="181"/>
        <v>9.910822399888275E-3</v>
      </c>
      <c r="O663" s="372">
        <f t="shared" si="182"/>
        <v>2897.44</v>
      </c>
      <c r="P663" s="373">
        <f t="shared" si="183"/>
        <v>0</v>
      </c>
    </row>
    <row r="664" spans="1:16" s="195" customFormat="1" ht="22.5" x14ac:dyDescent="0.25">
      <c r="A664" s="312" t="s">
        <v>2467</v>
      </c>
      <c r="B664" s="314" t="s">
        <v>99</v>
      </c>
      <c r="C664" s="332" t="s">
        <v>2468</v>
      </c>
      <c r="D664" s="332" t="s">
        <v>2454</v>
      </c>
      <c r="E664" s="333" t="s">
        <v>2469</v>
      </c>
      <c r="F664" s="316" t="s">
        <v>217</v>
      </c>
      <c r="G664" s="331">
        <v>1</v>
      </c>
      <c r="H664" s="61">
        <f t="shared" si="177"/>
        <v>1198.1300000000001</v>
      </c>
      <c r="I664" s="450">
        <v>1198.1300000000001</v>
      </c>
      <c r="J664" s="439">
        <f t="shared" si="179"/>
        <v>1336.22</v>
      </c>
      <c r="K664" s="390">
        <f t="shared" si="178"/>
        <v>1336.22</v>
      </c>
      <c r="L664" s="60"/>
      <c r="M664" s="303">
        <f t="shared" si="180"/>
        <v>1336.2182206656003</v>
      </c>
      <c r="N664" s="303">
        <f t="shared" si="181"/>
        <v>-1.7793343997709599E-3</v>
      </c>
      <c r="O664" s="372">
        <f t="shared" si="182"/>
        <v>1336.22</v>
      </c>
      <c r="P664" s="373">
        <f t="shared" si="183"/>
        <v>0</v>
      </c>
    </row>
    <row r="665" spans="1:16" s="195" customFormat="1" ht="22.5" x14ac:dyDescent="0.25">
      <c r="A665" s="312" t="s">
        <v>2470</v>
      </c>
      <c r="B665" s="314" t="s">
        <v>99</v>
      </c>
      <c r="C665" s="332" t="s">
        <v>2471</v>
      </c>
      <c r="D665" s="332" t="s">
        <v>2454</v>
      </c>
      <c r="E665" s="333" t="s">
        <v>2472</v>
      </c>
      <c r="F665" s="316" t="s">
        <v>217</v>
      </c>
      <c r="G665" s="331">
        <v>2</v>
      </c>
      <c r="H665" s="61">
        <f t="shared" si="177"/>
        <v>1198.1300000000001</v>
      </c>
      <c r="I665" s="450">
        <v>2396.2600000000002</v>
      </c>
      <c r="J665" s="439">
        <f t="shared" si="179"/>
        <v>1336.22</v>
      </c>
      <c r="K665" s="390">
        <f t="shared" si="178"/>
        <v>2672.44</v>
      </c>
      <c r="L665" s="60"/>
      <c r="M665" s="303">
        <f t="shared" si="180"/>
        <v>2672.4364413312005</v>
      </c>
      <c r="N665" s="303">
        <f t="shared" si="181"/>
        <v>-3.5586687995419197E-3</v>
      </c>
      <c r="O665" s="372">
        <f t="shared" si="182"/>
        <v>2672.44</v>
      </c>
      <c r="P665" s="373">
        <f t="shared" si="183"/>
        <v>0</v>
      </c>
    </row>
    <row r="666" spans="1:16" s="195" customFormat="1" ht="22.5" x14ac:dyDescent="0.25">
      <c r="A666" s="312" t="s">
        <v>2473</v>
      </c>
      <c r="B666" s="314" t="s">
        <v>99</v>
      </c>
      <c r="C666" s="314" t="s">
        <v>2474</v>
      </c>
      <c r="D666" s="314" t="s">
        <v>2475</v>
      </c>
      <c r="E666" s="315" t="s">
        <v>2476</v>
      </c>
      <c r="F666" s="316" t="s">
        <v>217</v>
      </c>
      <c r="G666" s="331">
        <v>15</v>
      </c>
      <c r="H666" s="61">
        <f t="shared" si="177"/>
        <v>1801.81</v>
      </c>
      <c r="I666" s="450">
        <v>27027.09</v>
      </c>
      <c r="J666" s="439">
        <f t="shared" si="179"/>
        <v>2009.47</v>
      </c>
      <c r="K666" s="390">
        <f t="shared" si="178"/>
        <v>30142.05</v>
      </c>
      <c r="L666" s="60"/>
      <c r="M666" s="303">
        <f t="shared" si="180"/>
        <v>30142.046447020803</v>
      </c>
      <c r="N666" s="303">
        <f t="shared" si="181"/>
        <v>-3.5529791966837365E-3</v>
      </c>
      <c r="O666" s="372">
        <f t="shared" si="182"/>
        <v>30142.05</v>
      </c>
      <c r="P666" s="373">
        <f t="shared" si="183"/>
        <v>0</v>
      </c>
    </row>
    <row r="667" spans="1:16" s="195" customFormat="1" ht="22.5" x14ac:dyDescent="0.25">
      <c r="A667" s="312" t="s">
        <v>2477</v>
      </c>
      <c r="B667" s="314" t="s">
        <v>99</v>
      </c>
      <c r="C667" s="332" t="s">
        <v>2478</v>
      </c>
      <c r="D667" s="332" t="s">
        <v>2454</v>
      </c>
      <c r="E667" s="333" t="s">
        <v>2479</v>
      </c>
      <c r="F667" s="316" t="s">
        <v>217</v>
      </c>
      <c r="G667" s="331">
        <v>9</v>
      </c>
      <c r="H667" s="61">
        <f t="shared" si="177"/>
        <v>1237.1400000000001</v>
      </c>
      <c r="I667" s="450">
        <v>11134.26</v>
      </c>
      <c r="J667" s="439">
        <f t="shared" si="179"/>
        <v>1379.72</v>
      </c>
      <c r="K667" s="390">
        <f t="shared" si="178"/>
        <v>12417.48</v>
      </c>
      <c r="L667" s="60"/>
      <c r="M667" s="303">
        <f t="shared" si="180"/>
        <v>12417.518203891201</v>
      </c>
      <c r="N667" s="303">
        <f t="shared" si="181"/>
        <v>3.8203891201192164E-2</v>
      </c>
      <c r="O667" s="372">
        <f t="shared" si="182"/>
        <v>12417.48</v>
      </c>
      <c r="P667" s="373">
        <f t="shared" si="183"/>
        <v>0</v>
      </c>
    </row>
    <row r="668" spans="1:16" s="195" customFormat="1" ht="22.5" x14ac:dyDescent="0.25">
      <c r="A668" s="312" t="s">
        <v>2480</v>
      </c>
      <c r="B668" s="314" t="s">
        <v>99</v>
      </c>
      <c r="C668" s="332" t="s">
        <v>2481</v>
      </c>
      <c r="D668" s="332" t="s">
        <v>2454</v>
      </c>
      <c r="E668" s="333" t="s">
        <v>2482</v>
      </c>
      <c r="F668" s="316" t="s">
        <v>217</v>
      </c>
      <c r="G668" s="331">
        <v>3</v>
      </c>
      <c r="H668" s="61">
        <f t="shared" si="177"/>
        <v>290.94</v>
      </c>
      <c r="I668" s="450">
        <v>872.82</v>
      </c>
      <c r="J668" s="439">
        <f t="shared" si="179"/>
        <v>324.47000000000003</v>
      </c>
      <c r="K668" s="390">
        <f t="shared" si="178"/>
        <v>973.41</v>
      </c>
      <c r="L668" s="60"/>
      <c r="M668" s="303">
        <f t="shared" si="180"/>
        <v>973.4152281984002</v>
      </c>
      <c r="N668" s="303">
        <f t="shared" si="181"/>
        <v>5.2281984002320314E-3</v>
      </c>
      <c r="O668" s="372">
        <f t="shared" si="182"/>
        <v>973.41000000000008</v>
      </c>
      <c r="P668" s="373">
        <f t="shared" si="183"/>
        <v>0</v>
      </c>
    </row>
    <row r="669" spans="1:16" s="195" customFormat="1" ht="15" x14ac:dyDescent="0.25">
      <c r="A669" s="312" t="s">
        <v>2483</v>
      </c>
      <c r="B669" s="314" t="s">
        <v>99</v>
      </c>
      <c r="C669" s="314" t="s">
        <v>2484</v>
      </c>
      <c r="D669" s="314" t="s">
        <v>2485</v>
      </c>
      <c r="E669" s="315" t="s">
        <v>2486</v>
      </c>
      <c r="F669" s="316" t="s">
        <v>217</v>
      </c>
      <c r="G669" s="331">
        <v>3</v>
      </c>
      <c r="H669" s="61">
        <f t="shared" si="177"/>
        <v>1427.42</v>
      </c>
      <c r="I669" s="450">
        <v>4282.26</v>
      </c>
      <c r="J669" s="439">
        <f t="shared" si="179"/>
        <v>1591.93</v>
      </c>
      <c r="K669" s="390">
        <f t="shared" si="178"/>
        <v>4775.79</v>
      </c>
      <c r="L669" s="60"/>
      <c r="M669" s="303">
        <f t="shared" si="180"/>
        <v>4775.8038256512009</v>
      </c>
      <c r="N669" s="303">
        <f t="shared" si="181"/>
        <v>1.3825651200932043E-2</v>
      </c>
      <c r="O669" s="372">
        <f t="shared" si="182"/>
        <v>4775.79</v>
      </c>
      <c r="P669" s="373">
        <f t="shared" si="183"/>
        <v>0</v>
      </c>
    </row>
    <row r="670" spans="1:16" s="195" customFormat="1" ht="15" customHeight="1" x14ac:dyDescent="0.25">
      <c r="A670" s="323"/>
      <c r="B670" s="512" t="s">
        <v>2487</v>
      </c>
      <c r="C670" s="513"/>
      <c r="D670" s="513"/>
      <c r="E670" s="514"/>
      <c r="F670" s="324"/>
      <c r="G670" s="324"/>
      <c r="H670" s="324"/>
      <c r="I670" s="324"/>
      <c r="J670" s="449"/>
      <c r="K670" s="392"/>
      <c r="L670" s="311"/>
      <c r="M670" s="303">
        <f t="shared" si="180"/>
        <v>0</v>
      </c>
      <c r="N670" s="303">
        <f t="shared" si="181"/>
        <v>0</v>
      </c>
      <c r="O670" s="372">
        <f t="shared" si="182"/>
        <v>0</v>
      </c>
      <c r="P670" s="373">
        <f t="shared" si="183"/>
        <v>0</v>
      </c>
    </row>
    <row r="671" spans="1:16" s="195" customFormat="1" ht="22.5" x14ac:dyDescent="0.25">
      <c r="A671" s="312" t="s">
        <v>2488</v>
      </c>
      <c r="B671" s="314" t="s">
        <v>99</v>
      </c>
      <c r="C671" s="314" t="s">
        <v>2489</v>
      </c>
      <c r="D671" s="314" t="s">
        <v>2403</v>
      </c>
      <c r="E671" s="315" t="s">
        <v>2404</v>
      </c>
      <c r="F671" s="316" t="s">
        <v>217</v>
      </c>
      <c r="G671" s="331">
        <v>1</v>
      </c>
      <c r="H671" s="61">
        <f t="shared" si="177"/>
        <v>4095.94</v>
      </c>
      <c r="I671" s="450">
        <v>4095.94</v>
      </c>
      <c r="J671" s="439">
        <f t="shared" si="179"/>
        <v>4568.01</v>
      </c>
      <c r="K671" s="390">
        <f t="shared" si="178"/>
        <v>4568.01</v>
      </c>
      <c r="L671" s="60"/>
      <c r="M671" s="303">
        <f t="shared" si="180"/>
        <v>4568.0098643328001</v>
      </c>
      <c r="N671" s="303">
        <f t="shared" si="181"/>
        <v>-1.3566720008384436E-4</v>
      </c>
      <c r="O671" s="372">
        <f t="shared" si="182"/>
        <v>4568.01</v>
      </c>
      <c r="P671" s="373">
        <f t="shared" si="183"/>
        <v>0</v>
      </c>
    </row>
    <row r="672" spans="1:16" s="195" customFormat="1" ht="15" x14ac:dyDescent="0.25">
      <c r="A672" s="312" t="s">
        <v>2490</v>
      </c>
      <c r="B672" s="314" t="s">
        <v>99</v>
      </c>
      <c r="C672" s="332" t="s">
        <v>2491</v>
      </c>
      <c r="D672" s="332" t="s">
        <v>2407</v>
      </c>
      <c r="E672" s="333" t="s">
        <v>2492</v>
      </c>
      <c r="F672" s="316" t="s">
        <v>217</v>
      </c>
      <c r="G672" s="331">
        <v>1</v>
      </c>
      <c r="H672" s="61">
        <f t="shared" si="177"/>
        <v>61138.3</v>
      </c>
      <c r="I672" s="450">
        <v>61138.3</v>
      </c>
      <c r="J672" s="439">
        <f t="shared" si="179"/>
        <v>68184.679999999993</v>
      </c>
      <c r="K672" s="390">
        <f t="shared" si="178"/>
        <v>68184.679999999993</v>
      </c>
      <c r="L672" s="60"/>
      <c r="M672" s="303">
        <f t="shared" si="180"/>
        <v>68184.679826496009</v>
      </c>
      <c r="N672" s="303">
        <f t="shared" si="181"/>
        <v>-1.735039841150865E-4</v>
      </c>
      <c r="O672" s="372">
        <f t="shared" si="182"/>
        <v>68184.679999999993</v>
      </c>
      <c r="P672" s="373">
        <f t="shared" si="183"/>
        <v>0</v>
      </c>
    </row>
    <row r="673" spans="1:16" s="195" customFormat="1" ht="15" customHeight="1" x14ac:dyDescent="0.25">
      <c r="A673" s="323"/>
      <c r="B673" s="512" t="s">
        <v>2493</v>
      </c>
      <c r="C673" s="513"/>
      <c r="D673" s="513"/>
      <c r="E673" s="514"/>
      <c r="F673" s="324"/>
      <c r="G673" s="324"/>
      <c r="H673" s="324"/>
      <c r="I673" s="324"/>
      <c r="J673" s="449"/>
      <c r="K673" s="392"/>
      <c r="L673" s="311"/>
      <c r="M673" s="303">
        <f t="shared" si="180"/>
        <v>0</v>
      </c>
      <c r="N673" s="303">
        <f t="shared" si="181"/>
        <v>0</v>
      </c>
      <c r="O673" s="372">
        <f t="shared" si="182"/>
        <v>0</v>
      </c>
      <c r="P673" s="373">
        <f t="shared" si="183"/>
        <v>0</v>
      </c>
    </row>
    <row r="674" spans="1:16" s="195" customFormat="1" ht="22.5" x14ac:dyDescent="0.25">
      <c r="A674" s="312" t="s">
        <v>2494</v>
      </c>
      <c r="B674" s="314" t="s">
        <v>99</v>
      </c>
      <c r="C674" s="314" t="s">
        <v>2495</v>
      </c>
      <c r="D674" s="314" t="s">
        <v>2403</v>
      </c>
      <c r="E674" s="315" t="s">
        <v>2404</v>
      </c>
      <c r="F674" s="316" t="s">
        <v>217</v>
      </c>
      <c r="G674" s="331">
        <v>1</v>
      </c>
      <c r="H674" s="61">
        <f t="shared" si="177"/>
        <v>4095.94</v>
      </c>
      <c r="I674" s="450">
        <v>4095.94</v>
      </c>
      <c r="J674" s="439">
        <f t="shared" si="179"/>
        <v>4568.01</v>
      </c>
      <c r="K674" s="390">
        <f t="shared" si="178"/>
        <v>4568.01</v>
      </c>
      <c r="L674" s="60"/>
      <c r="M674" s="303">
        <f t="shared" si="180"/>
        <v>4568.0098643328001</v>
      </c>
      <c r="N674" s="303">
        <f t="shared" si="181"/>
        <v>-1.3566720008384436E-4</v>
      </c>
      <c r="O674" s="372">
        <f t="shared" si="182"/>
        <v>4568.01</v>
      </c>
      <c r="P674" s="373">
        <f t="shared" si="183"/>
        <v>0</v>
      </c>
    </row>
    <row r="675" spans="1:16" s="195" customFormat="1" ht="15" x14ac:dyDescent="0.25">
      <c r="A675" s="312" t="s">
        <v>2496</v>
      </c>
      <c r="B675" s="314" t="s">
        <v>99</v>
      </c>
      <c r="C675" s="314" t="s">
        <v>2497</v>
      </c>
      <c r="D675" s="314" t="s">
        <v>2407</v>
      </c>
      <c r="E675" s="315" t="s">
        <v>2441</v>
      </c>
      <c r="F675" s="316" t="s">
        <v>217</v>
      </c>
      <c r="G675" s="331">
        <v>1</v>
      </c>
      <c r="H675" s="61">
        <f t="shared" si="177"/>
        <v>14500.88</v>
      </c>
      <c r="I675" s="450">
        <v>14500.88</v>
      </c>
      <c r="J675" s="439">
        <f t="shared" si="179"/>
        <v>16172.15</v>
      </c>
      <c r="K675" s="390">
        <f t="shared" si="178"/>
        <v>16172.15</v>
      </c>
      <c r="L675" s="60"/>
      <c r="M675" s="303">
        <f t="shared" si="180"/>
        <v>16172.1516627456</v>
      </c>
      <c r="N675" s="303">
        <f t="shared" si="181"/>
        <v>1.6627456006972352E-3</v>
      </c>
      <c r="O675" s="372">
        <f t="shared" si="182"/>
        <v>16172.15</v>
      </c>
      <c r="P675" s="373">
        <f t="shared" si="183"/>
        <v>0</v>
      </c>
    </row>
    <row r="676" spans="1:16" s="195" customFormat="1" ht="22.5" x14ac:dyDescent="0.25">
      <c r="A676" s="312" t="s">
        <v>2498</v>
      </c>
      <c r="B676" s="314" t="s">
        <v>99</v>
      </c>
      <c r="C676" s="314" t="s">
        <v>2499</v>
      </c>
      <c r="D676" s="314" t="s">
        <v>2450</v>
      </c>
      <c r="E676" s="315" t="s">
        <v>2451</v>
      </c>
      <c r="F676" s="316" t="s">
        <v>217</v>
      </c>
      <c r="G676" s="331">
        <v>4</v>
      </c>
      <c r="H676" s="61">
        <f t="shared" si="177"/>
        <v>2792.68</v>
      </c>
      <c r="I676" s="450">
        <v>11170.73</v>
      </c>
      <c r="J676" s="439">
        <f t="shared" si="179"/>
        <v>3114.55</v>
      </c>
      <c r="K676" s="390">
        <f t="shared" si="178"/>
        <v>12458.2</v>
      </c>
      <c r="L676" s="60"/>
      <c r="M676" s="303">
        <f t="shared" si="180"/>
        <v>12458.1914851776</v>
      </c>
      <c r="N676" s="303">
        <f t="shared" si="181"/>
        <v>-8.514822400684352E-3</v>
      </c>
      <c r="O676" s="372">
        <f t="shared" si="182"/>
        <v>12458.2</v>
      </c>
      <c r="P676" s="373">
        <f t="shared" si="183"/>
        <v>0</v>
      </c>
    </row>
    <row r="677" spans="1:16" s="195" customFormat="1" ht="22.5" x14ac:dyDescent="0.25">
      <c r="A677" s="312" t="s">
        <v>2500</v>
      </c>
      <c r="B677" s="314" t="s">
        <v>99</v>
      </c>
      <c r="C677" s="332" t="s">
        <v>2501</v>
      </c>
      <c r="D677" s="332" t="s">
        <v>2454</v>
      </c>
      <c r="E677" s="333" t="s">
        <v>2472</v>
      </c>
      <c r="F677" s="316" t="s">
        <v>217</v>
      </c>
      <c r="G677" s="331">
        <v>1</v>
      </c>
      <c r="H677" s="61">
        <f t="shared" si="177"/>
        <v>998.44</v>
      </c>
      <c r="I677" s="450">
        <v>998.44</v>
      </c>
      <c r="J677" s="439">
        <f t="shared" si="179"/>
        <v>1113.51</v>
      </c>
      <c r="K677" s="390">
        <f t="shared" si="178"/>
        <v>1113.51</v>
      </c>
      <c r="L677" s="60"/>
      <c r="M677" s="303">
        <f t="shared" si="180"/>
        <v>1113.5133251328002</v>
      </c>
      <c r="N677" s="303">
        <f t="shared" si="181"/>
        <v>3.3251328002279479E-3</v>
      </c>
      <c r="O677" s="372">
        <f t="shared" si="182"/>
        <v>1113.51</v>
      </c>
      <c r="P677" s="373">
        <f t="shared" si="183"/>
        <v>0</v>
      </c>
    </row>
    <row r="678" spans="1:16" s="195" customFormat="1" ht="22.5" x14ac:dyDescent="0.25">
      <c r="A678" s="312" t="s">
        <v>2502</v>
      </c>
      <c r="B678" s="314" t="s">
        <v>99</v>
      </c>
      <c r="C678" s="332" t="s">
        <v>2503</v>
      </c>
      <c r="D678" s="332" t="s">
        <v>2454</v>
      </c>
      <c r="E678" s="333" t="s">
        <v>2466</v>
      </c>
      <c r="F678" s="316" t="s">
        <v>217</v>
      </c>
      <c r="G678" s="331">
        <v>1</v>
      </c>
      <c r="H678" s="61">
        <f t="shared" si="177"/>
        <v>1299.01</v>
      </c>
      <c r="I678" s="450">
        <v>1299.01</v>
      </c>
      <c r="J678" s="439">
        <f t="shared" si="179"/>
        <v>1448.72</v>
      </c>
      <c r="K678" s="390">
        <f t="shared" si="178"/>
        <v>1448.72</v>
      </c>
      <c r="L678" s="60"/>
      <c r="M678" s="303">
        <f t="shared" si="180"/>
        <v>1448.7249554112</v>
      </c>
      <c r="N678" s="303">
        <f t="shared" si="181"/>
        <v>4.9554111999441375E-3</v>
      </c>
      <c r="O678" s="372">
        <f t="shared" si="182"/>
        <v>1448.72</v>
      </c>
      <c r="P678" s="373">
        <f t="shared" si="183"/>
        <v>0</v>
      </c>
    </row>
    <row r="679" spans="1:16" s="195" customFormat="1" ht="22.5" x14ac:dyDescent="0.25">
      <c r="A679" s="312" t="s">
        <v>2504</v>
      </c>
      <c r="B679" s="314" t="s">
        <v>99</v>
      </c>
      <c r="C679" s="332" t="s">
        <v>2505</v>
      </c>
      <c r="D679" s="332" t="s">
        <v>2454</v>
      </c>
      <c r="E679" s="333" t="s">
        <v>2506</v>
      </c>
      <c r="F679" s="316" t="s">
        <v>217</v>
      </c>
      <c r="G679" s="331">
        <v>2</v>
      </c>
      <c r="H679" s="61">
        <f t="shared" si="177"/>
        <v>335.78</v>
      </c>
      <c r="I679" s="450">
        <v>671.56</v>
      </c>
      <c r="J679" s="439">
        <f t="shared" si="179"/>
        <v>374.48</v>
      </c>
      <c r="K679" s="390">
        <f t="shared" si="178"/>
        <v>748.96</v>
      </c>
      <c r="L679" s="60"/>
      <c r="M679" s="303">
        <f t="shared" si="180"/>
        <v>748.95938526719999</v>
      </c>
      <c r="N679" s="303">
        <f t="shared" si="181"/>
        <v>-6.1473280004520348E-4</v>
      </c>
      <c r="O679" s="372">
        <f t="shared" si="182"/>
        <v>748.96</v>
      </c>
      <c r="P679" s="373">
        <f t="shared" si="183"/>
        <v>0</v>
      </c>
    </row>
    <row r="680" spans="1:16" s="195" customFormat="1" ht="22.5" x14ac:dyDescent="0.25">
      <c r="A680" s="312" t="s">
        <v>2507</v>
      </c>
      <c r="B680" s="314" t="s">
        <v>99</v>
      </c>
      <c r="C680" s="314" t="s">
        <v>2508</v>
      </c>
      <c r="D680" s="314" t="s">
        <v>2475</v>
      </c>
      <c r="E680" s="315" t="s">
        <v>2476</v>
      </c>
      <c r="F680" s="316" t="s">
        <v>217</v>
      </c>
      <c r="G680" s="331">
        <v>3</v>
      </c>
      <c r="H680" s="61">
        <f t="shared" si="177"/>
        <v>1801.8</v>
      </c>
      <c r="I680" s="450">
        <v>5405.41</v>
      </c>
      <c r="J680" s="439">
        <f t="shared" si="179"/>
        <v>2009.46</v>
      </c>
      <c r="K680" s="390">
        <f t="shared" si="178"/>
        <v>6028.38</v>
      </c>
      <c r="L680" s="60"/>
      <c r="M680" s="303">
        <f t="shared" si="180"/>
        <v>6028.4003673792004</v>
      </c>
      <c r="N680" s="303">
        <f t="shared" si="181"/>
        <v>2.0367379200251889E-2</v>
      </c>
      <c r="O680" s="372">
        <f t="shared" si="182"/>
        <v>6028.38</v>
      </c>
      <c r="P680" s="373">
        <f t="shared" si="183"/>
        <v>0</v>
      </c>
    </row>
    <row r="681" spans="1:16" s="195" customFormat="1" ht="15" x14ac:dyDescent="0.25">
      <c r="A681" s="312" t="s">
        <v>2509</v>
      </c>
      <c r="B681" s="314" t="s">
        <v>99</v>
      </c>
      <c r="C681" s="332" t="s">
        <v>2510</v>
      </c>
      <c r="D681" s="332" t="s">
        <v>2454</v>
      </c>
      <c r="E681" s="333" t="s">
        <v>2511</v>
      </c>
      <c r="F681" s="316" t="s">
        <v>217</v>
      </c>
      <c r="G681" s="331">
        <v>2</v>
      </c>
      <c r="H681" s="61">
        <f t="shared" si="177"/>
        <v>290.94</v>
      </c>
      <c r="I681" s="450">
        <v>581.88</v>
      </c>
      <c r="J681" s="439">
        <f t="shared" si="179"/>
        <v>324.47000000000003</v>
      </c>
      <c r="K681" s="390">
        <f t="shared" si="178"/>
        <v>648.94000000000005</v>
      </c>
      <c r="L681" s="60"/>
      <c r="M681" s="303">
        <f t="shared" si="180"/>
        <v>648.94348546560002</v>
      </c>
      <c r="N681" s="303">
        <f t="shared" si="181"/>
        <v>3.4854655999652095E-3</v>
      </c>
      <c r="O681" s="372">
        <f t="shared" si="182"/>
        <v>648.94000000000005</v>
      </c>
      <c r="P681" s="373">
        <f t="shared" si="183"/>
        <v>0</v>
      </c>
    </row>
    <row r="682" spans="1:16" s="195" customFormat="1" ht="15" x14ac:dyDescent="0.25">
      <c r="A682" s="312" t="s">
        <v>2512</v>
      </c>
      <c r="B682" s="314" t="s">
        <v>99</v>
      </c>
      <c r="C682" s="332" t="s">
        <v>2513</v>
      </c>
      <c r="D682" s="332" t="s">
        <v>2454</v>
      </c>
      <c r="E682" s="333" t="s">
        <v>2514</v>
      </c>
      <c r="F682" s="316" t="s">
        <v>217</v>
      </c>
      <c r="G682" s="331">
        <v>1</v>
      </c>
      <c r="H682" s="61">
        <f t="shared" si="177"/>
        <v>315.36</v>
      </c>
      <c r="I682" s="450">
        <v>315.36</v>
      </c>
      <c r="J682" s="439">
        <f t="shared" si="179"/>
        <v>351.71</v>
      </c>
      <c r="K682" s="390">
        <f t="shared" si="178"/>
        <v>351.71</v>
      </c>
      <c r="L682" s="60"/>
      <c r="M682" s="303">
        <f t="shared" si="180"/>
        <v>351.70622392320001</v>
      </c>
      <c r="N682" s="303">
        <f t="shared" si="181"/>
        <v>-3.7760767999657219E-3</v>
      </c>
      <c r="O682" s="372">
        <f t="shared" si="182"/>
        <v>351.71</v>
      </c>
      <c r="P682" s="373">
        <f t="shared" si="183"/>
        <v>0</v>
      </c>
    </row>
    <row r="683" spans="1:16" s="195" customFormat="1" ht="15" x14ac:dyDescent="0.25">
      <c r="A683" s="312" t="s">
        <v>2515</v>
      </c>
      <c r="B683" s="314" t="s">
        <v>99</v>
      </c>
      <c r="C683" s="314" t="s">
        <v>2516</v>
      </c>
      <c r="D683" s="314" t="s">
        <v>2422</v>
      </c>
      <c r="E683" s="315" t="s">
        <v>2423</v>
      </c>
      <c r="F683" s="316" t="s">
        <v>217</v>
      </c>
      <c r="G683" s="331">
        <v>1</v>
      </c>
      <c r="H683" s="61">
        <f t="shared" si="177"/>
        <v>802.1</v>
      </c>
      <c r="I683" s="450">
        <v>802.1</v>
      </c>
      <c r="J683" s="439">
        <f t="shared" si="179"/>
        <v>894.54</v>
      </c>
      <c r="K683" s="390">
        <f t="shared" si="178"/>
        <v>894.54</v>
      </c>
      <c r="L683" s="60"/>
      <c r="M683" s="303">
        <f t="shared" si="180"/>
        <v>894.54452755200009</v>
      </c>
      <c r="N683" s="303">
        <f t="shared" si="181"/>
        <v>4.5275520001268887E-3</v>
      </c>
      <c r="O683" s="372">
        <f t="shared" si="182"/>
        <v>894.54</v>
      </c>
      <c r="P683" s="373">
        <f t="shared" si="183"/>
        <v>0</v>
      </c>
    </row>
    <row r="684" spans="1:16" s="195" customFormat="1" ht="15" x14ac:dyDescent="0.25">
      <c r="A684" s="312" t="s">
        <v>2517</v>
      </c>
      <c r="B684" s="314" t="s">
        <v>99</v>
      </c>
      <c r="C684" s="332" t="s">
        <v>2518</v>
      </c>
      <c r="D684" s="332" t="s">
        <v>2426</v>
      </c>
      <c r="E684" s="333" t="s">
        <v>2427</v>
      </c>
      <c r="F684" s="316" t="s">
        <v>217</v>
      </c>
      <c r="G684" s="331">
        <v>1</v>
      </c>
      <c r="H684" s="61">
        <f t="shared" si="177"/>
        <v>3104.27</v>
      </c>
      <c r="I684" s="450">
        <v>3104.27</v>
      </c>
      <c r="J684" s="439">
        <f t="shared" si="179"/>
        <v>3462.05</v>
      </c>
      <c r="K684" s="390">
        <f t="shared" si="178"/>
        <v>3462.05</v>
      </c>
      <c r="L684" s="60"/>
      <c r="M684" s="303">
        <f t="shared" si="180"/>
        <v>3462.0468028224004</v>
      </c>
      <c r="N684" s="303">
        <f t="shared" si="181"/>
        <v>-3.1971775997590157E-3</v>
      </c>
      <c r="O684" s="372">
        <f t="shared" si="182"/>
        <v>3462.05</v>
      </c>
      <c r="P684" s="373">
        <f t="shared" si="183"/>
        <v>0</v>
      </c>
    </row>
    <row r="685" spans="1:16" s="195" customFormat="1" ht="15" customHeight="1" x14ac:dyDescent="0.25">
      <c r="A685" s="323"/>
      <c r="B685" s="512" t="s">
        <v>2519</v>
      </c>
      <c r="C685" s="513"/>
      <c r="D685" s="513"/>
      <c r="E685" s="514"/>
      <c r="F685" s="324"/>
      <c r="G685" s="324"/>
      <c r="H685" s="324"/>
      <c r="I685" s="324"/>
      <c r="J685" s="449"/>
      <c r="K685" s="392"/>
      <c r="L685" s="311"/>
      <c r="M685" s="303">
        <f t="shared" si="180"/>
        <v>0</v>
      </c>
      <c r="N685" s="303">
        <f t="shared" si="181"/>
        <v>0</v>
      </c>
      <c r="O685" s="372">
        <f t="shared" si="182"/>
        <v>0</v>
      </c>
      <c r="P685" s="373">
        <f t="shared" si="183"/>
        <v>0</v>
      </c>
    </row>
    <row r="686" spans="1:16" s="195" customFormat="1" ht="22.5" x14ac:dyDescent="0.25">
      <c r="A686" s="312" t="s">
        <v>2520</v>
      </c>
      <c r="B686" s="314" t="s">
        <v>99</v>
      </c>
      <c r="C686" s="314" t="s">
        <v>1085</v>
      </c>
      <c r="D686" s="314" t="s">
        <v>239</v>
      </c>
      <c r="E686" s="315" t="s">
        <v>240</v>
      </c>
      <c r="F686" s="316" t="s">
        <v>217</v>
      </c>
      <c r="G686" s="331">
        <v>1</v>
      </c>
      <c r="H686" s="61">
        <f t="shared" si="177"/>
        <v>3424.96</v>
      </c>
      <c r="I686" s="450">
        <v>3424.96</v>
      </c>
      <c r="J686" s="439">
        <f t="shared" si="179"/>
        <v>3819.7</v>
      </c>
      <c r="K686" s="390">
        <f t="shared" si="178"/>
        <v>3819.7</v>
      </c>
      <c r="L686" s="60"/>
      <c r="M686" s="303">
        <f t="shared" si="180"/>
        <v>3819.6973258752</v>
      </c>
      <c r="N686" s="303">
        <f t="shared" si="181"/>
        <v>-2.6741247997961182E-3</v>
      </c>
      <c r="O686" s="372">
        <f t="shared" si="182"/>
        <v>3819.7</v>
      </c>
      <c r="P686" s="373">
        <f t="shared" si="183"/>
        <v>0</v>
      </c>
    </row>
    <row r="687" spans="1:16" s="195" customFormat="1" ht="15" x14ac:dyDescent="0.25">
      <c r="A687" s="312" t="s">
        <v>2521</v>
      </c>
      <c r="B687" s="314" t="s">
        <v>99</v>
      </c>
      <c r="C687" s="314" t="s">
        <v>1086</v>
      </c>
      <c r="D687" s="314" t="s">
        <v>2522</v>
      </c>
      <c r="E687" s="315" t="s">
        <v>2523</v>
      </c>
      <c r="F687" s="316" t="s">
        <v>217</v>
      </c>
      <c r="G687" s="331">
        <v>1</v>
      </c>
      <c r="H687" s="61">
        <f t="shared" si="177"/>
        <v>1537.96</v>
      </c>
      <c r="I687" s="450">
        <v>1537.96</v>
      </c>
      <c r="J687" s="439">
        <f t="shared" si="179"/>
        <v>1715.21</v>
      </c>
      <c r="K687" s="390">
        <f t="shared" si="178"/>
        <v>1715.21</v>
      </c>
      <c r="L687" s="60"/>
      <c r="M687" s="303">
        <f t="shared" si="180"/>
        <v>1715.2146884352003</v>
      </c>
      <c r="N687" s="303">
        <f t="shared" si="181"/>
        <v>4.6884352002507512E-3</v>
      </c>
      <c r="O687" s="372">
        <f t="shared" si="182"/>
        <v>1715.21</v>
      </c>
      <c r="P687" s="373">
        <f t="shared" si="183"/>
        <v>0</v>
      </c>
    </row>
    <row r="688" spans="1:16" s="195" customFormat="1" ht="33.75" x14ac:dyDescent="0.25">
      <c r="A688" s="312" t="s">
        <v>2524</v>
      </c>
      <c r="B688" s="314" t="s">
        <v>99</v>
      </c>
      <c r="C688" s="314" t="s">
        <v>1088</v>
      </c>
      <c r="D688" s="314" t="s">
        <v>2525</v>
      </c>
      <c r="E688" s="315" t="s">
        <v>2526</v>
      </c>
      <c r="F688" s="316" t="s">
        <v>217</v>
      </c>
      <c r="G688" s="331">
        <v>1</v>
      </c>
      <c r="H688" s="61">
        <f t="shared" si="177"/>
        <v>1422.62</v>
      </c>
      <c r="I688" s="450">
        <v>1422.62</v>
      </c>
      <c r="J688" s="439">
        <f t="shared" si="179"/>
        <v>1586.58</v>
      </c>
      <c r="K688" s="390">
        <f t="shared" si="178"/>
        <v>1586.58</v>
      </c>
      <c r="L688" s="60"/>
      <c r="M688" s="303">
        <f t="shared" si="180"/>
        <v>1586.5813935744</v>
      </c>
      <c r="N688" s="303">
        <f t="shared" si="181"/>
        <v>1.3935744000264094E-3</v>
      </c>
      <c r="O688" s="372">
        <f t="shared" si="182"/>
        <v>1586.58</v>
      </c>
      <c r="P688" s="373">
        <f t="shared" si="183"/>
        <v>0</v>
      </c>
    </row>
    <row r="689" spans="1:16" s="195" customFormat="1" ht="15" x14ac:dyDescent="0.25">
      <c r="A689" s="312" t="s">
        <v>2527</v>
      </c>
      <c r="B689" s="314" t="s">
        <v>99</v>
      </c>
      <c r="C689" s="332" t="s">
        <v>2528</v>
      </c>
      <c r="D689" s="332" t="s">
        <v>2454</v>
      </c>
      <c r="E689" s="333" t="s">
        <v>2529</v>
      </c>
      <c r="F689" s="316" t="s">
        <v>217</v>
      </c>
      <c r="G689" s="331">
        <v>1</v>
      </c>
      <c r="H689" s="61">
        <f t="shared" si="177"/>
        <v>179.76</v>
      </c>
      <c r="I689" s="450">
        <v>179.76</v>
      </c>
      <c r="J689" s="439">
        <f t="shared" si="179"/>
        <v>200.48</v>
      </c>
      <c r="K689" s="390">
        <f t="shared" si="178"/>
        <v>200.48</v>
      </c>
      <c r="L689" s="60"/>
      <c r="M689" s="303">
        <f t="shared" si="180"/>
        <v>200.47790085120002</v>
      </c>
      <c r="N689" s="303">
        <f t="shared" si="181"/>
        <v>-2.0991487999708625E-3</v>
      </c>
      <c r="O689" s="372">
        <f t="shared" si="182"/>
        <v>200.48</v>
      </c>
      <c r="P689" s="373">
        <f t="shared" si="183"/>
        <v>0</v>
      </c>
    </row>
    <row r="690" spans="1:16" s="195" customFormat="1" ht="22.5" x14ac:dyDescent="0.25">
      <c r="A690" s="312" t="s">
        <v>2530</v>
      </c>
      <c r="B690" s="314" t="s">
        <v>99</v>
      </c>
      <c r="C690" s="314" t="s">
        <v>1096</v>
      </c>
      <c r="D690" s="314" t="s">
        <v>2475</v>
      </c>
      <c r="E690" s="315" t="s">
        <v>2476</v>
      </c>
      <c r="F690" s="316" t="s">
        <v>217</v>
      </c>
      <c r="G690" s="331">
        <v>9</v>
      </c>
      <c r="H690" s="61">
        <f t="shared" si="177"/>
        <v>1801.8</v>
      </c>
      <c r="I690" s="450">
        <v>16216.24</v>
      </c>
      <c r="J690" s="439">
        <f t="shared" si="179"/>
        <v>2009.46</v>
      </c>
      <c r="K690" s="390">
        <f t="shared" si="178"/>
        <v>18085.14</v>
      </c>
      <c r="L690" s="60"/>
      <c r="M690" s="303">
        <f t="shared" si="180"/>
        <v>18085.212254668801</v>
      </c>
      <c r="N690" s="303">
        <f t="shared" si="181"/>
        <v>7.2254668801178923E-2</v>
      </c>
      <c r="O690" s="372">
        <f t="shared" si="182"/>
        <v>18085.14</v>
      </c>
      <c r="P690" s="373">
        <f t="shared" si="183"/>
        <v>0</v>
      </c>
    </row>
    <row r="691" spans="1:16" s="195" customFormat="1" ht="15" x14ac:dyDescent="0.25">
      <c r="A691" s="312" t="s">
        <v>2531</v>
      </c>
      <c r="B691" s="314" t="s">
        <v>99</v>
      </c>
      <c r="C691" s="332" t="s">
        <v>2532</v>
      </c>
      <c r="D691" s="332" t="s">
        <v>2533</v>
      </c>
      <c r="E691" s="333" t="s">
        <v>2534</v>
      </c>
      <c r="F691" s="316" t="s">
        <v>217</v>
      </c>
      <c r="G691" s="331">
        <v>7</v>
      </c>
      <c r="H691" s="61">
        <f t="shared" si="177"/>
        <v>67.569999999999993</v>
      </c>
      <c r="I691" s="450">
        <v>472.98</v>
      </c>
      <c r="J691" s="439">
        <f t="shared" si="179"/>
        <v>75.36</v>
      </c>
      <c r="K691" s="390">
        <f t="shared" si="178"/>
        <v>527.52</v>
      </c>
      <c r="L691" s="60"/>
      <c r="M691" s="303">
        <f t="shared" si="180"/>
        <v>527.4924206976001</v>
      </c>
      <c r="N691" s="303">
        <f t="shared" si="181"/>
        <v>-2.7579302399885819E-2</v>
      </c>
      <c r="O691" s="372">
        <f t="shared" si="182"/>
        <v>527.52</v>
      </c>
      <c r="P691" s="373">
        <f t="shared" si="183"/>
        <v>0</v>
      </c>
    </row>
    <row r="692" spans="1:16" s="195" customFormat="1" ht="15" x14ac:dyDescent="0.25">
      <c r="A692" s="312" t="s">
        <v>2535</v>
      </c>
      <c r="B692" s="314" t="s">
        <v>99</v>
      </c>
      <c r="C692" s="332" t="s">
        <v>2536</v>
      </c>
      <c r="D692" s="332" t="s">
        <v>2537</v>
      </c>
      <c r="E692" s="333" t="s">
        <v>2538</v>
      </c>
      <c r="F692" s="316" t="s">
        <v>217</v>
      </c>
      <c r="G692" s="331">
        <v>2</v>
      </c>
      <c r="H692" s="61">
        <f t="shared" si="177"/>
        <v>1101.1600000000001</v>
      </c>
      <c r="I692" s="450">
        <v>2202.3200000000002</v>
      </c>
      <c r="J692" s="439">
        <f t="shared" si="179"/>
        <v>1228.07</v>
      </c>
      <c r="K692" s="390">
        <f t="shared" si="178"/>
        <v>2456.14</v>
      </c>
      <c r="L692" s="60"/>
      <c r="M692" s="303">
        <f t="shared" si="180"/>
        <v>2456.1442512384001</v>
      </c>
      <c r="N692" s="303">
        <f t="shared" si="181"/>
        <v>4.2512384002293402E-3</v>
      </c>
      <c r="O692" s="372">
        <f t="shared" si="182"/>
        <v>2456.14</v>
      </c>
      <c r="P692" s="373">
        <f t="shared" si="183"/>
        <v>0</v>
      </c>
    </row>
    <row r="693" spans="1:16" s="195" customFormat="1" ht="15" customHeight="1" x14ac:dyDescent="0.25">
      <c r="A693" s="323"/>
      <c r="B693" s="512" t="s">
        <v>2539</v>
      </c>
      <c r="C693" s="513"/>
      <c r="D693" s="513"/>
      <c r="E693" s="514"/>
      <c r="F693" s="324"/>
      <c r="G693" s="324"/>
      <c r="H693" s="324"/>
      <c r="I693" s="324"/>
      <c r="J693" s="449"/>
      <c r="K693" s="392"/>
      <c r="L693" s="311"/>
      <c r="M693" s="303">
        <f t="shared" si="180"/>
        <v>0</v>
      </c>
      <c r="N693" s="303">
        <f t="shared" si="181"/>
        <v>0</v>
      </c>
      <c r="O693" s="372">
        <f t="shared" si="182"/>
        <v>0</v>
      </c>
      <c r="P693" s="373">
        <f t="shared" si="183"/>
        <v>0</v>
      </c>
    </row>
    <row r="694" spans="1:16" s="195" customFormat="1" ht="22.5" x14ac:dyDescent="0.25">
      <c r="A694" s="312" t="s">
        <v>2540</v>
      </c>
      <c r="B694" s="314" t="s">
        <v>99</v>
      </c>
      <c r="C694" s="314" t="s">
        <v>1103</v>
      </c>
      <c r="D694" s="314" t="s">
        <v>239</v>
      </c>
      <c r="E694" s="315" t="s">
        <v>240</v>
      </c>
      <c r="F694" s="316" t="s">
        <v>217</v>
      </c>
      <c r="G694" s="331">
        <v>1</v>
      </c>
      <c r="H694" s="61">
        <f t="shared" si="177"/>
        <v>3424.96</v>
      </c>
      <c r="I694" s="450">
        <v>3424.96</v>
      </c>
      <c r="J694" s="439">
        <f t="shared" si="179"/>
        <v>3819.7</v>
      </c>
      <c r="K694" s="390">
        <f t="shared" si="178"/>
        <v>3819.7</v>
      </c>
      <c r="L694" s="60"/>
      <c r="M694" s="303">
        <f t="shared" si="180"/>
        <v>3819.6973258752</v>
      </c>
      <c r="N694" s="303">
        <f t="shared" si="181"/>
        <v>-2.6741247997961182E-3</v>
      </c>
      <c r="O694" s="372">
        <f t="shared" si="182"/>
        <v>3819.7</v>
      </c>
      <c r="P694" s="373">
        <f t="shared" si="183"/>
        <v>0</v>
      </c>
    </row>
    <row r="695" spans="1:16" s="195" customFormat="1" ht="22.5" x14ac:dyDescent="0.25">
      <c r="A695" s="312" t="s">
        <v>2541</v>
      </c>
      <c r="B695" s="314" t="s">
        <v>99</v>
      </c>
      <c r="C695" s="314" t="s">
        <v>1106</v>
      </c>
      <c r="D695" s="314" t="s">
        <v>2542</v>
      </c>
      <c r="E695" s="315" t="s">
        <v>2543</v>
      </c>
      <c r="F695" s="316" t="s">
        <v>217</v>
      </c>
      <c r="G695" s="331">
        <v>1</v>
      </c>
      <c r="H695" s="61">
        <f t="shared" si="177"/>
        <v>1323.68</v>
      </c>
      <c r="I695" s="450">
        <v>1323.68</v>
      </c>
      <c r="J695" s="439">
        <f t="shared" si="179"/>
        <v>1476.24</v>
      </c>
      <c r="K695" s="390">
        <f t="shared" si="178"/>
        <v>1476.24</v>
      </c>
      <c r="L695" s="60"/>
      <c r="M695" s="303">
        <f t="shared" si="180"/>
        <v>1476.2382498816</v>
      </c>
      <c r="N695" s="303">
        <f t="shared" si="181"/>
        <v>-1.7501183999684145E-3</v>
      </c>
      <c r="O695" s="372">
        <f t="shared" si="182"/>
        <v>1476.24</v>
      </c>
      <c r="P695" s="373">
        <f t="shared" si="183"/>
        <v>0</v>
      </c>
    </row>
    <row r="696" spans="1:16" s="195" customFormat="1" ht="22.5" x14ac:dyDescent="0.25">
      <c r="A696" s="312" t="s">
        <v>2544</v>
      </c>
      <c r="B696" s="314" t="s">
        <v>99</v>
      </c>
      <c r="C696" s="314" t="s">
        <v>1109</v>
      </c>
      <c r="D696" s="314" t="s">
        <v>2475</v>
      </c>
      <c r="E696" s="315" t="s">
        <v>2476</v>
      </c>
      <c r="F696" s="316" t="s">
        <v>217</v>
      </c>
      <c r="G696" s="331">
        <v>14</v>
      </c>
      <c r="H696" s="61">
        <f t="shared" si="177"/>
        <v>1801.81</v>
      </c>
      <c r="I696" s="450">
        <v>25225.279999999999</v>
      </c>
      <c r="J696" s="439">
        <f t="shared" si="179"/>
        <v>2009.47</v>
      </c>
      <c r="K696" s="390">
        <f t="shared" si="178"/>
        <v>28132.58</v>
      </c>
      <c r="L696" s="60"/>
      <c r="M696" s="303">
        <f t="shared" si="180"/>
        <v>28132.572222873601</v>
      </c>
      <c r="N696" s="303">
        <f t="shared" si="181"/>
        <v>-7.7771264004695695E-3</v>
      </c>
      <c r="O696" s="372">
        <f t="shared" si="182"/>
        <v>28132.58</v>
      </c>
      <c r="P696" s="373">
        <f t="shared" si="183"/>
        <v>0</v>
      </c>
    </row>
    <row r="697" spans="1:16" s="195" customFormat="1" ht="15" x14ac:dyDescent="0.25">
      <c r="A697" s="312" t="s">
        <v>2545</v>
      </c>
      <c r="B697" s="314" t="s">
        <v>99</v>
      </c>
      <c r="C697" s="332" t="s">
        <v>2546</v>
      </c>
      <c r="D697" s="332" t="s">
        <v>2454</v>
      </c>
      <c r="E697" s="333" t="s">
        <v>2547</v>
      </c>
      <c r="F697" s="316" t="s">
        <v>217</v>
      </c>
      <c r="G697" s="331">
        <v>1</v>
      </c>
      <c r="H697" s="61">
        <f t="shared" si="177"/>
        <v>486.07</v>
      </c>
      <c r="I697" s="450">
        <v>486.07</v>
      </c>
      <c r="J697" s="439">
        <f t="shared" si="179"/>
        <v>542.09</v>
      </c>
      <c r="K697" s="390">
        <f t="shared" si="178"/>
        <v>542.09</v>
      </c>
      <c r="L697" s="60"/>
      <c r="M697" s="303">
        <f t="shared" si="180"/>
        <v>542.09108403840003</v>
      </c>
      <c r="N697" s="303">
        <f t="shared" si="181"/>
        <v>1.0840383999948244E-3</v>
      </c>
      <c r="O697" s="372">
        <f t="shared" si="182"/>
        <v>542.09</v>
      </c>
      <c r="P697" s="373">
        <f t="shared" si="183"/>
        <v>0</v>
      </c>
    </row>
    <row r="698" spans="1:16" s="195" customFormat="1" ht="15" x14ac:dyDescent="0.25">
      <c r="A698" s="312" t="s">
        <v>2548</v>
      </c>
      <c r="B698" s="314" t="s">
        <v>99</v>
      </c>
      <c r="C698" s="332" t="s">
        <v>2549</v>
      </c>
      <c r="D698" s="332" t="s">
        <v>2454</v>
      </c>
      <c r="E698" s="333" t="s">
        <v>2550</v>
      </c>
      <c r="F698" s="316" t="s">
        <v>217</v>
      </c>
      <c r="G698" s="331">
        <v>6</v>
      </c>
      <c r="H698" s="61">
        <f t="shared" si="177"/>
        <v>520.39</v>
      </c>
      <c r="I698" s="450">
        <v>3122.34</v>
      </c>
      <c r="J698" s="439">
        <f t="shared" si="179"/>
        <v>580.37</v>
      </c>
      <c r="K698" s="390">
        <f t="shared" si="178"/>
        <v>3482.22</v>
      </c>
      <c r="L698" s="60"/>
      <c r="M698" s="303">
        <f t="shared" si="180"/>
        <v>3482.1994267008004</v>
      </c>
      <c r="N698" s="303">
        <f t="shared" si="181"/>
        <v>-2.0573299199440953E-2</v>
      </c>
      <c r="O698" s="372">
        <f t="shared" si="182"/>
        <v>3482.2200000000003</v>
      </c>
      <c r="P698" s="373">
        <f t="shared" si="183"/>
        <v>0</v>
      </c>
    </row>
    <row r="699" spans="1:16" s="195" customFormat="1" ht="15" x14ac:dyDescent="0.25">
      <c r="A699" s="312" t="s">
        <v>2551</v>
      </c>
      <c r="B699" s="314" t="s">
        <v>99</v>
      </c>
      <c r="C699" s="332" t="s">
        <v>2552</v>
      </c>
      <c r="D699" s="332" t="s">
        <v>2537</v>
      </c>
      <c r="E699" s="333" t="s">
        <v>2538</v>
      </c>
      <c r="F699" s="316" t="s">
        <v>217</v>
      </c>
      <c r="G699" s="331">
        <v>7</v>
      </c>
      <c r="H699" s="61">
        <f t="shared" si="177"/>
        <v>1101.1600000000001</v>
      </c>
      <c r="I699" s="450">
        <v>7708.12</v>
      </c>
      <c r="J699" s="439">
        <f t="shared" si="179"/>
        <v>1228.07</v>
      </c>
      <c r="K699" s="390">
        <f t="shared" si="178"/>
        <v>8596.49</v>
      </c>
      <c r="L699" s="60"/>
      <c r="M699" s="303">
        <f t="shared" si="180"/>
        <v>8596.5048793344013</v>
      </c>
      <c r="N699" s="303">
        <f t="shared" si="181"/>
        <v>1.4879334401484812E-2</v>
      </c>
      <c r="O699" s="372">
        <f t="shared" si="182"/>
        <v>8596.49</v>
      </c>
      <c r="P699" s="373">
        <f t="shared" si="183"/>
        <v>0</v>
      </c>
    </row>
    <row r="700" spans="1:16" s="195" customFormat="1" ht="15" customHeight="1" x14ac:dyDescent="0.25">
      <c r="A700" s="323"/>
      <c r="B700" s="512" t="s">
        <v>2553</v>
      </c>
      <c r="C700" s="513"/>
      <c r="D700" s="513"/>
      <c r="E700" s="514"/>
      <c r="F700" s="324"/>
      <c r="G700" s="324"/>
      <c r="H700" s="324"/>
      <c r="I700" s="324"/>
      <c r="J700" s="449"/>
      <c r="K700" s="392"/>
      <c r="L700" s="311"/>
      <c r="M700" s="303">
        <f t="shared" si="180"/>
        <v>0</v>
      </c>
      <c r="N700" s="303">
        <f t="shared" si="181"/>
        <v>0</v>
      </c>
      <c r="O700" s="372">
        <f t="shared" si="182"/>
        <v>0</v>
      </c>
      <c r="P700" s="373">
        <f t="shared" si="183"/>
        <v>0</v>
      </c>
    </row>
    <row r="701" spans="1:16" s="195" customFormat="1" ht="22.5" x14ac:dyDescent="0.25">
      <c r="A701" s="312" t="s">
        <v>2554</v>
      </c>
      <c r="B701" s="314" t="s">
        <v>99</v>
      </c>
      <c r="C701" s="314" t="s">
        <v>1112</v>
      </c>
      <c r="D701" s="314" t="s">
        <v>239</v>
      </c>
      <c r="E701" s="315" t="s">
        <v>240</v>
      </c>
      <c r="F701" s="316" t="s">
        <v>217</v>
      </c>
      <c r="G701" s="331">
        <v>1</v>
      </c>
      <c r="H701" s="61">
        <f t="shared" si="177"/>
        <v>3424.96</v>
      </c>
      <c r="I701" s="450">
        <v>3424.96</v>
      </c>
      <c r="J701" s="439">
        <f t="shared" si="179"/>
        <v>3819.7</v>
      </c>
      <c r="K701" s="390">
        <f t="shared" si="178"/>
        <v>3819.7</v>
      </c>
      <c r="L701" s="60"/>
      <c r="M701" s="303">
        <f t="shared" si="180"/>
        <v>3819.6973258752</v>
      </c>
      <c r="N701" s="303">
        <f t="shared" si="181"/>
        <v>-2.6741247997961182E-3</v>
      </c>
      <c r="O701" s="372">
        <f t="shared" si="182"/>
        <v>3819.7</v>
      </c>
      <c r="P701" s="373">
        <f t="shared" si="183"/>
        <v>0</v>
      </c>
    </row>
    <row r="702" spans="1:16" s="195" customFormat="1" ht="15" x14ac:dyDescent="0.25">
      <c r="A702" s="312" t="s">
        <v>2555</v>
      </c>
      <c r="B702" s="314" t="s">
        <v>99</v>
      </c>
      <c r="C702" s="314" t="s">
        <v>2556</v>
      </c>
      <c r="D702" s="314" t="s">
        <v>2557</v>
      </c>
      <c r="E702" s="315" t="s">
        <v>2558</v>
      </c>
      <c r="F702" s="316" t="s">
        <v>217</v>
      </c>
      <c r="G702" s="331">
        <v>1</v>
      </c>
      <c r="H702" s="61">
        <f t="shared" si="177"/>
        <v>1950.66</v>
      </c>
      <c r="I702" s="450">
        <v>1950.66</v>
      </c>
      <c r="J702" s="439">
        <f t="shared" si="179"/>
        <v>2175.48</v>
      </c>
      <c r="K702" s="390">
        <f t="shared" si="178"/>
        <v>2175.48</v>
      </c>
      <c r="L702" s="60"/>
      <c r="M702" s="303">
        <f t="shared" si="180"/>
        <v>2175.4796510592</v>
      </c>
      <c r="N702" s="303">
        <f t="shared" si="181"/>
        <v>-3.4894079999503447E-4</v>
      </c>
      <c r="O702" s="372">
        <f t="shared" si="182"/>
        <v>2175.48</v>
      </c>
      <c r="P702" s="373">
        <f t="shared" si="183"/>
        <v>0</v>
      </c>
    </row>
    <row r="703" spans="1:16" s="195" customFormat="1" ht="22.5" x14ac:dyDescent="0.25">
      <c r="A703" s="312" t="s">
        <v>2559</v>
      </c>
      <c r="B703" s="314" t="s">
        <v>99</v>
      </c>
      <c r="C703" s="314" t="s">
        <v>1115</v>
      </c>
      <c r="D703" s="314" t="s">
        <v>2475</v>
      </c>
      <c r="E703" s="315" t="s">
        <v>2476</v>
      </c>
      <c r="F703" s="316" t="s">
        <v>217</v>
      </c>
      <c r="G703" s="331">
        <v>8</v>
      </c>
      <c r="H703" s="61">
        <f t="shared" si="177"/>
        <v>1801.8</v>
      </c>
      <c r="I703" s="450">
        <v>14414.43</v>
      </c>
      <c r="J703" s="439">
        <f t="shared" si="179"/>
        <v>2009.46</v>
      </c>
      <c r="K703" s="390">
        <f t="shared" si="178"/>
        <v>16075.68</v>
      </c>
      <c r="L703" s="60"/>
      <c r="M703" s="303">
        <f t="shared" si="180"/>
        <v>16075.738030521601</v>
      </c>
      <c r="N703" s="303">
        <f t="shared" si="181"/>
        <v>5.803052160081279E-2</v>
      </c>
      <c r="O703" s="372">
        <f t="shared" si="182"/>
        <v>16075.68</v>
      </c>
      <c r="P703" s="373">
        <f t="shared" si="183"/>
        <v>0</v>
      </c>
    </row>
    <row r="704" spans="1:16" s="195" customFormat="1" ht="15" x14ac:dyDescent="0.25">
      <c r="A704" s="312" t="s">
        <v>2560</v>
      </c>
      <c r="B704" s="314" t="s">
        <v>99</v>
      </c>
      <c r="C704" s="332" t="s">
        <v>2561</v>
      </c>
      <c r="D704" s="332" t="s">
        <v>2454</v>
      </c>
      <c r="E704" s="333" t="s">
        <v>2547</v>
      </c>
      <c r="F704" s="316" t="s">
        <v>217</v>
      </c>
      <c r="G704" s="331">
        <v>1</v>
      </c>
      <c r="H704" s="61">
        <f t="shared" si="177"/>
        <v>486.07</v>
      </c>
      <c r="I704" s="450">
        <v>486.07</v>
      </c>
      <c r="J704" s="439">
        <f t="shared" si="179"/>
        <v>542.09</v>
      </c>
      <c r="K704" s="390">
        <f t="shared" si="178"/>
        <v>542.09</v>
      </c>
      <c r="L704" s="60"/>
      <c r="M704" s="303">
        <f t="shared" si="180"/>
        <v>542.09108403840003</v>
      </c>
      <c r="N704" s="303">
        <f t="shared" si="181"/>
        <v>1.0840383999948244E-3</v>
      </c>
      <c r="O704" s="372">
        <f t="shared" si="182"/>
        <v>542.09</v>
      </c>
      <c r="P704" s="373">
        <f t="shared" si="183"/>
        <v>0</v>
      </c>
    </row>
    <row r="705" spans="1:16" s="195" customFormat="1" ht="15" x14ac:dyDescent="0.25">
      <c r="A705" s="312" t="s">
        <v>2562</v>
      </c>
      <c r="B705" s="314" t="s">
        <v>99</v>
      </c>
      <c r="C705" s="332" t="s">
        <v>2563</v>
      </c>
      <c r="D705" s="332" t="s">
        <v>2454</v>
      </c>
      <c r="E705" s="333" t="s">
        <v>2550</v>
      </c>
      <c r="F705" s="316" t="s">
        <v>217</v>
      </c>
      <c r="G705" s="331">
        <v>2</v>
      </c>
      <c r="H705" s="61">
        <f t="shared" si="177"/>
        <v>520.39</v>
      </c>
      <c r="I705" s="450">
        <v>1040.78</v>
      </c>
      <c r="J705" s="439">
        <f t="shared" si="179"/>
        <v>580.37</v>
      </c>
      <c r="K705" s="390">
        <f t="shared" si="178"/>
        <v>1160.74</v>
      </c>
      <c r="L705" s="60"/>
      <c r="M705" s="303">
        <f t="shared" si="180"/>
        <v>1160.7331422336001</v>
      </c>
      <c r="N705" s="303">
        <f t="shared" si="181"/>
        <v>-6.8577663998894423E-3</v>
      </c>
      <c r="O705" s="372">
        <f t="shared" si="182"/>
        <v>1160.74</v>
      </c>
      <c r="P705" s="373">
        <f t="shared" si="183"/>
        <v>0</v>
      </c>
    </row>
    <row r="706" spans="1:16" s="195" customFormat="1" ht="15" x14ac:dyDescent="0.25">
      <c r="A706" s="312" t="s">
        <v>2564</v>
      </c>
      <c r="B706" s="314" t="s">
        <v>99</v>
      </c>
      <c r="C706" s="332" t="s">
        <v>2565</v>
      </c>
      <c r="D706" s="332" t="s">
        <v>2537</v>
      </c>
      <c r="E706" s="333" t="s">
        <v>2538</v>
      </c>
      <c r="F706" s="316" t="s">
        <v>217</v>
      </c>
      <c r="G706" s="331">
        <v>5</v>
      </c>
      <c r="H706" s="61">
        <f t="shared" si="177"/>
        <v>1101.1600000000001</v>
      </c>
      <c r="I706" s="450">
        <v>5505.8</v>
      </c>
      <c r="J706" s="439">
        <f t="shared" si="179"/>
        <v>1228.07</v>
      </c>
      <c r="K706" s="390">
        <f t="shared" si="178"/>
        <v>6140.35</v>
      </c>
      <c r="L706" s="60"/>
      <c r="M706" s="303">
        <f t="shared" si="180"/>
        <v>6140.3606280960003</v>
      </c>
      <c r="N706" s="303">
        <f t="shared" si="181"/>
        <v>1.0628095999891229E-2</v>
      </c>
      <c r="O706" s="372">
        <f t="shared" si="182"/>
        <v>6140.3499999999995</v>
      </c>
      <c r="P706" s="373">
        <f t="shared" si="183"/>
        <v>0</v>
      </c>
    </row>
    <row r="707" spans="1:16" s="195" customFormat="1" ht="15" customHeight="1" x14ac:dyDescent="0.25">
      <c r="A707" s="323"/>
      <c r="B707" s="512" t="s">
        <v>2566</v>
      </c>
      <c r="C707" s="513"/>
      <c r="D707" s="513"/>
      <c r="E707" s="514"/>
      <c r="F707" s="324"/>
      <c r="G707" s="324"/>
      <c r="H707" s="324"/>
      <c r="I707" s="324"/>
      <c r="J707" s="449"/>
      <c r="K707" s="392"/>
      <c r="L707" s="311"/>
      <c r="M707" s="303">
        <f t="shared" si="180"/>
        <v>0</v>
      </c>
      <c r="N707" s="303">
        <f t="shared" si="181"/>
        <v>0</v>
      </c>
      <c r="O707" s="372">
        <f t="shared" si="182"/>
        <v>0</v>
      </c>
      <c r="P707" s="373">
        <f t="shared" si="183"/>
        <v>0</v>
      </c>
    </row>
    <row r="708" spans="1:16" s="195" customFormat="1" ht="22.5" x14ac:dyDescent="0.25">
      <c r="A708" s="312" t="s">
        <v>2567</v>
      </c>
      <c r="B708" s="314" t="s">
        <v>99</v>
      </c>
      <c r="C708" s="314" t="s">
        <v>1140</v>
      </c>
      <c r="D708" s="314" t="s">
        <v>239</v>
      </c>
      <c r="E708" s="315" t="s">
        <v>240</v>
      </c>
      <c r="F708" s="316" t="s">
        <v>217</v>
      </c>
      <c r="G708" s="331">
        <v>1</v>
      </c>
      <c r="H708" s="61">
        <f t="shared" si="177"/>
        <v>3424.96</v>
      </c>
      <c r="I708" s="450">
        <v>3424.96</v>
      </c>
      <c r="J708" s="439">
        <f t="shared" si="179"/>
        <v>3819.7</v>
      </c>
      <c r="K708" s="390">
        <f t="shared" si="178"/>
        <v>3819.7</v>
      </c>
      <c r="L708" s="60"/>
      <c r="M708" s="303">
        <f t="shared" si="180"/>
        <v>3819.6973258752</v>
      </c>
      <c r="N708" s="303">
        <f t="shared" si="181"/>
        <v>-2.6741247997961182E-3</v>
      </c>
      <c r="O708" s="372">
        <f t="shared" si="182"/>
        <v>3819.7</v>
      </c>
      <c r="P708" s="373">
        <f t="shared" si="183"/>
        <v>0</v>
      </c>
    </row>
    <row r="709" spans="1:16" s="195" customFormat="1" ht="22.5" x14ac:dyDescent="0.25">
      <c r="A709" s="312" t="s">
        <v>2568</v>
      </c>
      <c r="B709" s="314" t="s">
        <v>99</v>
      </c>
      <c r="C709" s="314" t="s">
        <v>1144</v>
      </c>
      <c r="D709" s="314" t="s">
        <v>2542</v>
      </c>
      <c r="E709" s="315" t="s">
        <v>2543</v>
      </c>
      <c r="F709" s="316" t="s">
        <v>217</v>
      </c>
      <c r="G709" s="331">
        <v>1</v>
      </c>
      <c r="H709" s="61">
        <f t="shared" si="177"/>
        <v>1323.68</v>
      </c>
      <c r="I709" s="450">
        <v>1323.68</v>
      </c>
      <c r="J709" s="439">
        <f t="shared" si="179"/>
        <v>1476.24</v>
      </c>
      <c r="K709" s="390">
        <f t="shared" ref="K709:K726" si="184">ROUND(J709*G709,2)</f>
        <v>1476.24</v>
      </c>
      <c r="L709" s="60"/>
      <c r="M709" s="303">
        <f t="shared" si="180"/>
        <v>1476.2382498816</v>
      </c>
      <c r="N709" s="303">
        <f t="shared" si="181"/>
        <v>-1.7501183999684145E-3</v>
      </c>
      <c r="O709" s="372">
        <f t="shared" si="182"/>
        <v>1476.24</v>
      </c>
      <c r="P709" s="373">
        <f t="shared" si="183"/>
        <v>0</v>
      </c>
    </row>
    <row r="710" spans="1:16" s="195" customFormat="1" ht="33.75" x14ac:dyDescent="0.25">
      <c r="A710" s="312" t="s">
        <v>2569</v>
      </c>
      <c r="B710" s="314" t="s">
        <v>99</v>
      </c>
      <c r="C710" s="314" t="s">
        <v>2570</v>
      </c>
      <c r="D710" s="314" t="s">
        <v>2571</v>
      </c>
      <c r="E710" s="315" t="s">
        <v>2572</v>
      </c>
      <c r="F710" s="316" t="s">
        <v>217</v>
      </c>
      <c r="G710" s="331">
        <v>1</v>
      </c>
      <c r="H710" s="61">
        <f t="shared" si="177"/>
        <v>3387.24</v>
      </c>
      <c r="I710" s="450">
        <v>3387.24</v>
      </c>
      <c r="J710" s="439">
        <f t="shared" ref="J710:J726" si="185">ROUND(H710*O$13*P$13*O$10,2)</f>
        <v>3777.63</v>
      </c>
      <c r="K710" s="390">
        <f t="shared" si="184"/>
        <v>3777.63</v>
      </c>
      <c r="L710" s="60"/>
      <c r="M710" s="303">
        <f t="shared" si="180"/>
        <v>3777.6299781888001</v>
      </c>
      <c r="N710" s="303">
        <f t="shared" si="181"/>
        <v>-2.1811199985677376E-5</v>
      </c>
      <c r="O710" s="372">
        <f t="shared" si="182"/>
        <v>3777.63</v>
      </c>
      <c r="P710" s="373">
        <f t="shared" si="183"/>
        <v>0</v>
      </c>
    </row>
    <row r="711" spans="1:16" s="195" customFormat="1" ht="15" x14ac:dyDescent="0.25">
      <c r="A711" s="312" t="s">
        <v>2573</v>
      </c>
      <c r="B711" s="314" t="s">
        <v>99</v>
      </c>
      <c r="C711" s="332" t="s">
        <v>2574</v>
      </c>
      <c r="D711" s="332" t="s">
        <v>2454</v>
      </c>
      <c r="E711" s="333" t="s">
        <v>2575</v>
      </c>
      <c r="F711" s="316" t="s">
        <v>217</v>
      </c>
      <c r="G711" s="331">
        <v>1</v>
      </c>
      <c r="H711" s="61">
        <f t="shared" si="177"/>
        <v>362.49</v>
      </c>
      <c r="I711" s="450">
        <v>362.49</v>
      </c>
      <c r="J711" s="439">
        <f t="shared" si="185"/>
        <v>404.27</v>
      </c>
      <c r="K711" s="390">
        <f t="shared" si="184"/>
        <v>404.27</v>
      </c>
      <c r="L711" s="60"/>
      <c r="M711" s="303">
        <f t="shared" si="180"/>
        <v>404.26810346880006</v>
      </c>
      <c r="N711" s="303">
        <f t="shared" si="181"/>
        <v>-1.8965311999181722E-3</v>
      </c>
      <c r="O711" s="372">
        <f t="shared" si="182"/>
        <v>404.27</v>
      </c>
      <c r="P711" s="373">
        <f t="shared" si="183"/>
        <v>0</v>
      </c>
    </row>
    <row r="712" spans="1:16" s="195" customFormat="1" ht="22.5" x14ac:dyDescent="0.25">
      <c r="A712" s="312" t="s">
        <v>2576</v>
      </c>
      <c r="B712" s="314" t="s">
        <v>99</v>
      </c>
      <c r="C712" s="314" t="s">
        <v>1151</v>
      </c>
      <c r="D712" s="314" t="s">
        <v>2450</v>
      </c>
      <c r="E712" s="315" t="s">
        <v>2451</v>
      </c>
      <c r="F712" s="316" t="s">
        <v>217</v>
      </c>
      <c r="G712" s="331">
        <v>2</v>
      </c>
      <c r="H712" s="61">
        <f t="shared" si="177"/>
        <v>2792.68</v>
      </c>
      <c r="I712" s="450">
        <v>5585.35</v>
      </c>
      <c r="J712" s="439">
        <f t="shared" si="185"/>
        <v>3114.55</v>
      </c>
      <c r="K712" s="390">
        <f t="shared" si="184"/>
        <v>6229.1</v>
      </c>
      <c r="L712" s="60"/>
      <c r="M712" s="303">
        <f t="shared" si="180"/>
        <v>6229.0790137920012</v>
      </c>
      <c r="N712" s="303">
        <f t="shared" si="181"/>
        <v>-2.0986207999158069E-2</v>
      </c>
      <c r="O712" s="372">
        <f t="shared" si="182"/>
        <v>6229.1</v>
      </c>
      <c r="P712" s="373">
        <f t="shared" si="183"/>
        <v>0</v>
      </c>
    </row>
    <row r="713" spans="1:16" s="195" customFormat="1" ht="15" x14ac:dyDescent="0.25">
      <c r="A713" s="312" t="s">
        <v>2577</v>
      </c>
      <c r="B713" s="314" t="s">
        <v>99</v>
      </c>
      <c r="C713" s="332" t="s">
        <v>2578</v>
      </c>
      <c r="D713" s="332" t="s">
        <v>2454</v>
      </c>
      <c r="E713" s="333" t="s">
        <v>2547</v>
      </c>
      <c r="F713" s="316" t="s">
        <v>217</v>
      </c>
      <c r="G713" s="331">
        <v>1</v>
      </c>
      <c r="H713" s="61">
        <f t="shared" si="177"/>
        <v>486.07</v>
      </c>
      <c r="I713" s="450">
        <v>486.07</v>
      </c>
      <c r="J713" s="439">
        <f t="shared" si="185"/>
        <v>542.09</v>
      </c>
      <c r="K713" s="390">
        <f t="shared" si="184"/>
        <v>542.09</v>
      </c>
      <c r="L713" s="60"/>
      <c r="M713" s="303">
        <f t="shared" si="180"/>
        <v>542.09108403840003</v>
      </c>
      <c r="N713" s="303">
        <f t="shared" si="181"/>
        <v>1.0840383999948244E-3</v>
      </c>
      <c r="O713" s="372">
        <f t="shared" si="182"/>
        <v>542.09</v>
      </c>
      <c r="P713" s="373">
        <f t="shared" si="183"/>
        <v>0</v>
      </c>
    </row>
    <row r="714" spans="1:16" s="195" customFormat="1" ht="15" x14ac:dyDescent="0.25">
      <c r="A714" s="312" t="s">
        <v>2579</v>
      </c>
      <c r="B714" s="314" t="s">
        <v>99</v>
      </c>
      <c r="C714" s="332" t="s">
        <v>2580</v>
      </c>
      <c r="D714" s="332" t="s">
        <v>2454</v>
      </c>
      <c r="E714" s="333" t="s">
        <v>2581</v>
      </c>
      <c r="F714" s="316" t="s">
        <v>217</v>
      </c>
      <c r="G714" s="331">
        <v>1</v>
      </c>
      <c r="H714" s="61">
        <f t="shared" si="177"/>
        <v>510.93</v>
      </c>
      <c r="I714" s="450">
        <v>510.93</v>
      </c>
      <c r="J714" s="439">
        <f t="shared" si="185"/>
        <v>569.82000000000005</v>
      </c>
      <c r="K714" s="390">
        <f t="shared" si="184"/>
        <v>569.82000000000005</v>
      </c>
      <c r="L714" s="60"/>
      <c r="M714" s="303">
        <f t="shared" si="180"/>
        <v>569.81627660160007</v>
      </c>
      <c r="N714" s="303">
        <f t="shared" si="181"/>
        <v>-3.7233983999840348E-3</v>
      </c>
      <c r="O714" s="372">
        <f t="shared" si="182"/>
        <v>569.82000000000005</v>
      </c>
      <c r="P714" s="373">
        <f t="shared" si="183"/>
        <v>0</v>
      </c>
    </row>
    <row r="715" spans="1:16" s="195" customFormat="1" ht="22.5" x14ac:dyDescent="0.25">
      <c r="A715" s="312" t="s">
        <v>2582</v>
      </c>
      <c r="B715" s="314" t="s">
        <v>99</v>
      </c>
      <c r="C715" s="314" t="s">
        <v>2583</v>
      </c>
      <c r="D715" s="314" t="s">
        <v>2475</v>
      </c>
      <c r="E715" s="315" t="s">
        <v>2476</v>
      </c>
      <c r="F715" s="316" t="s">
        <v>217</v>
      </c>
      <c r="G715" s="331">
        <v>14</v>
      </c>
      <c r="H715" s="61">
        <f t="shared" si="177"/>
        <v>1801.81</v>
      </c>
      <c r="I715" s="450">
        <v>25225.279999999999</v>
      </c>
      <c r="J715" s="439">
        <f t="shared" si="185"/>
        <v>2009.47</v>
      </c>
      <c r="K715" s="390">
        <f t="shared" si="184"/>
        <v>28132.58</v>
      </c>
      <c r="L715" s="60"/>
      <c r="M715" s="303">
        <f t="shared" si="180"/>
        <v>28132.572222873601</v>
      </c>
      <c r="N715" s="303">
        <f t="shared" si="181"/>
        <v>-7.7771264004695695E-3</v>
      </c>
      <c r="O715" s="372">
        <f t="shared" si="182"/>
        <v>28132.58</v>
      </c>
      <c r="P715" s="373">
        <f t="shared" si="183"/>
        <v>0</v>
      </c>
    </row>
    <row r="716" spans="1:16" s="195" customFormat="1" ht="15" x14ac:dyDescent="0.25">
      <c r="A716" s="312" t="s">
        <v>2584</v>
      </c>
      <c r="B716" s="314" t="s">
        <v>99</v>
      </c>
      <c r="C716" s="332" t="s">
        <v>2585</v>
      </c>
      <c r="D716" s="332" t="s">
        <v>2586</v>
      </c>
      <c r="E716" s="333" t="s">
        <v>2587</v>
      </c>
      <c r="F716" s="316" t="s">
        <v>217</v>
      </c>
      <c r="G716" s="331">
        <v>7</v>
      </c>
      <c r="H716" s="61">
        <f t="shared" ref="H716:H787" si="186">ROUND(I716/G716,2)</f>
        <v>50.83</v>
      </c>
      <c r="I716" s="450">
        <v>355.81</v>
      </c>
      <c r="J716" s="439">
        <f t="shared" si="185"/>
        <v>56.69</v>
      </c>
      <c r="K716" s="390">
        <f t="shared" si="184"/>
        <v>396.83</v>
      </c>
      <c r="L716" s="60"/>
      <c r="M716" s="303">
        <f t="shared" si="180"/>
        <v>396.81821262720001</v>
      </c>
      <c r="N716" s="303">
        <f t="shared" si="181"/>
        <v>-1.1787372799972218E-2</v>
      </c>
      <c r="O716" s="372">
        <f t="shared" si="182"/>
        <v>396.83</v>
      </c>
      <c r="P716" s="373">
        <f t="shared" si="183"/>
        <v>0</v>
      </c>
    </row>
    <row r="717" spans="1:16" s="195" customFormat="1" ht="15" x14ac:dyDescent="0.25">
      <c r="A717" s="312" t="s">
        <v>2588</v>
      </c>
      <c r="B717" s="314" t="s">
        <v>99</v>
      </c>
      <c r="C717" s="332" t="s">
        <v>2589</v>
      </c>
      <c r="D717" s="332" t="s">
        <v>2537</v>
      </c>
      <c r="E717" s="333" t="s">
        <v>2538</v>
      </c>
      <c r="F717" s="316" t="s">
        <v>217</v>
      </c>
      <c r="G717" s="331">
        <v>4</v>
      </c>
      <c r="H717" s="61">
        <f t="shared" si="186"/>
        <v>1101.1600000000001</v>
      </c>
      <c r="I717" s="450">
        <v>4404.6400000000003</v>
      </c>
      <c r="J717" s="439">
        <f t="shared" si="185"/>
        <v>1228.07</v>
      </c>
      <c r="K717" s="390">
        <f t="shared" si="184"/>
        <v>4912.28</v>
      </c>
      <c r="L717" s="60"/>
      <c r="M717" s="303">
        <f t="shared" si="180"/>
        <v>4912.2885024768002</v>
      </c>
      <c r="N717" s="303">
        <f t="shared" si="181"/>
        <v>8.5024768004586804E-3</v>
      </c>
      <c r="O717" s="372">
        <f t="shared" si="182"/>
        <v>4912.28</v>
      </c>
      <c r="P717" s="373">
        <f t="shared" si="183"/>
        <v>0</v>
      </c>
    </row>
    <row r="718" spans="1:16" s="195" customFormat="1" ht="22.5" x14ac:dyDescent="0.25">
      <c r="A718" s="312" t="s">
        <v>2590</v>
      </c>
      <c r="B718" s="314" t="s">
        <v>99</v>
      </c>
      <c r="C718" s="332" t="s">
        <v>2591</v>
      </c>
      <c r="D718" s="332" t="s">
        <v>2592</v>
      </c>
      <c r="E718" s="333" t="s">
        <v>2593</v>
      </c>
      <c r="F718" s="316" t="s">
        <v>217</v>
      </c>
      <c r="G718" s="331">
        <v>3</v>
      </c>
      <c r="H718" s="61">
        <f t="shared" si="186"/>
        <v>734.6</v>
      </c>
      <c r="I718" s="450">
        <v>2203.79</v>
      </c>
      <c r="J718" s="439">
        <f t="shared" si="185"/>
        <v>819.26</v>
      </c>
      <c r="K718" s="390">
        <f t="shared" si="184"/>
        <v>2457.7800000000002</v>
      </c>
      <c r="L718" s="60"/>
      <c r="M718" s="303">
        <f t="shared" si="180"/>
        <v>2457.7836733248</v>
      </c>
      <c r="N718" s="303">
        <f t="shared" si="181"/>
        <v>3.6733247998199658E-3</v>
      </c>
      <c r="O718" s="372">
        <f t="shared" si="182"/>
        <v>2457.7799999999997</v>
      </c>
      <c r="P718" s="373">
        <f t="shared" si="183"/>
        <v>0</v>
      </c>
    </row>
    <row r="719" spans="1:16" s="195" customFormat="1" ht="15" customHeight="1" x14ac:dyDescent="0.25">
      <c r="A719" s="323"/>
      <c r="B719" s="512" t="s">
        <v>2594</v>
      </c>
      <c r="C719" s="513"/>
      <c r="D719" s="513"/>
      <c r="E719" s="514"/>
      <c r="F719" s="324"/>
      <c r="G719" s="324"/>
      <c r="H719" s="324"/>
      <c r="I719" s="324"/>
      <c r="J719" s="449"/>
      <c r="K719" s="392"/>
      <c r="L719" s="311"/>
      <c r="M719" s="303">
        <f t="shared" ref="M719:M782" si="187">I719*O$13*P$13*O$10</f>
        <v>0</v>
      </c>
      <c r="N719" s="303">
        <f t="shared" ref="N719:N782" si="188">M719-K719</f>
        <v>0</v>
      </c>
      <c r="O719" s="372">
        <f t="shared" si="182"/>
        <v>0</v>
      </c>
      <c r="P719" s="373">
        <f t="shared" si="183"/>
        <v>0</v>
      </c>
    </row>
    <row r="720" spans="1:16" s="195" customFormat="1" ht="22.5" x14ac:dyDescent="0.25">
      <c r="A720" s="312" t="s">
        <v>2595</v>
      </c>
      <c r="B720" s="314" t="s">
        <v>99</v>
      </c>
      <c r="C720" s="314" t="s">
        <v>1168</v>
      </c>
      <c r="D720" s="314" t="s">
        <v>239</v>
      </c>
      <c r="E720" s="315" t="s">
        <v>240</v>
      </c>
      <c r="F720" s="316" t="s">
        <v>217</v>
      </c>
      <c r="G720" s="331">
        <v>1</v>
      </c>
      <c r="H720" s="61">
        <f t="shared" si="186"/>
        <v>3424.96</v>
      </c>
      <c r="I720" s="450">
        <v>3424.96</v>
      </c>
      <c r="J720" s="439">
        <f t="shared" si="185"/>
        <v>3819.7</v>
      </c>
      <c r="K720" s="390">
        <f t="shared" si="184"/>
        <v>3819.7</v>
      </c>
      <c r="L720" s="60"/>
      <c r="M720" s="303">
        <f t="shared" si="187"/>
        <v>3819.6973258752</v>
      </c>
      <c r="N720" s="303">
        <f t="shared" si="188"/>
        <v>-2.6741247997961182E-3</v>
      </c>
      <c r="O720" s="372">
        <f t="shared" si="182"/>
        <v>3819.7</v>
      </c>
      <c r="P720" s="373">
        <f t="shared" si="183"/>
        <v>0</v>
      </c>
    </row>
    <row r="721" spans="1:16" s="195" customFormat="1" ht="15" x14ac:dyDescent="0.25">
      <c r="A721" s="312" t="s">
        <v>2596</v>
      </c>
      <c r="B721" s="314" t="s">
        <v>99</v>
      </c>
      <c r="C721" s="314" t="s">
        <v>1172</v>
      </c>
      <c r="D721" s="314" t="s">
        <v>2522</v>
      </c>
      <c r="E721" s="315" t="s">
        <v>2523</v>
      </c>
      <c r="F721" s="316" t="s">
        <v>217</v>
      </c>
      <c r="G721" s="331">
        <v>1</v>
      </c>
      <c r="H721" s="61">
        <f t="shared" si="186"/>
        <v>1537.96</v>
      </c>
      <c r="I721" s="450">
        <v>1537.96</v>
      </c>
      <c r="J721" s="439">
        <f t="shared" si="185"/>
        <v>1715.21</v>
      </c>
      <c r="K721" s="390">
        <f t="shared" si="184"/>
        <v>1715.21</v>
      </c>
      <c r="L721" s="60"/>
      <c r="M721" s="303">
        <f t="shared" si="187"/>
        <v>1715.2146884352003</v>
      </c>
      <c r="N721" s="303">
        <f t="shared" si="188"/>
        <v>4.6884352002507512E-3</v>
      </c>
      <c r="O721" s="372">
        <f t="shared" si="182"/>
        <v>1715.21</v>
      </c>
      <c r="P721" s="373">
        <f t="shared" si="183"/>
        <v>0</v>
      </c>
    </row>
    <row r="722" spans="1:16" s="195" customFormat="1" ht="33.75" x14ac:dyDescent="0.25">
      <c r="A722" s="312" t="s">
        <v>2597</v>
      </c>
      <c r="B722" s="314" t="s">
        <v>99</v>
      </c>
      <c r="C722" s="314" t="s">
        <v>2598</v>
      </c>
      <c r="D722" s="314" t="s">
        <v>2525</v>
      </c>
      <c r="E722" s="315" t="s">
        <v>2526</v>
      </c>
      <c r="F722" s="316" t="s">
        <v>217</v>
      </c>
      <c r="G722" s="331">
        <v>1</v>
      </c>
      <c r="H722" s="61">
        <f t="shared" si="186"/>
        <v>1422.62</v>
      </c>
      <c r="I722" s="450">
        <v>1422.62</v>
      </c>
      <c r="J722" s="439">
        <f t="shared" si="185"/>
        <v>1586.58</v>
      </c>
      <c r="K722" s="390">
        <f t="shared" si="184"/>
        <v>1586.58</v>
      </c>
      <c r="L722" s="60"/>
      <c r="M722" s="303">
        <f t="shared" si="187"/>
        <v>1586.5813935744</v>
      </c>
      <c r="N722" s="303">
        <f t="shared" si="188"/>
        <v>1.3935744000264094E-3</v>
      </c>
      <c r="O722" s="372">
        <f t="shared" ref="O722:O785" si="189">J722*G722</f>
        <v>1586.58</v>
      </c>
      <c r="P722" s="373">
        <f t="shared" ref="P722:P785" si="190">O722-K722</f>
        <v>0</v>
      </c>
    </row>
    <row r="723" spans="1:16" s="195" customFormat="1" ht="15" x14ac:dyDescent="0.25">
      <c r="A723" s="312" t="s">
        <v>2599</v>
      </c>
      <c r="B723" s="314" t="s">
        <v>99</v>
      </c>
      <c r="C723" s="332" t="s">
        <v>2600</v>
      </c>
      <c r="D723" s="332" t="s">
        <v>2454</v>
      </c>
      <c r="E723" s="333" t="s">
        <v>2601</v>
      </c>
      <c r="F723" s="316" t="s">
        <v>217</v>
      </c>
      <c r="G723" s="331">
        <v>1</v>
      </c>
      <c r="H723" s="61">
        <f t="shared" si="186"/>
        <v>189.23</v>
      </c>
      <c r="I723" s="450">
        <v>189.23</v>
      </c>
      <c r="J723" s="439">
        <f t="shared" si="185"/>
        <v>211.04</v>
      </c>
      <c r="K723" s="390">
        <f t="shared" si="184"/>
        <v>211.04</v>
      </c>
      <c r="L723" s="60"/>
      <c r="M723" s="303">
        <f t="shared" si="187"/>
        <v>211.03934789759998</v>
      </c>
      <c r="N723" s="303">
        <f t="shared" si="188"/>
        <v>-6.5210240001079001E-4</v>
      </c>
      <c r="O723" s="372">
        <f t="shared" si="189"/>
        <v>211.04</v>
      </c>
      <c r="P723" s="373">
        <f t="shared" si="190"/>
        <v>0</v>
      </c>
    </row>
    <row r="724" spans="1:16" s="195" customFormat="1" ht="22.5" x14ac:dyDescent="0.25">
      <c r="A724" s="312" t="s">
        <v>2602</v>
      </c>
      <c r="B724" s="314" t="s">
        <v>99</v>
      </c>
      <c r="C724" s="314" t="s">
        <v>2603</v>
      </c>
      <c r="D724" s="314" t="s">
        <v>2475</v>
      </c>
      <c r="E724" s="315" t="s">
        <v>2476</v>
      </c>
      <c r="F724" s="316" t="s">
        <v>217</v>
      </c>
      <c r="G724" s="331">
        <v>4</v>
      </c>
      <c r="H724" s="61">
        <f t="shared" si="186"/>
        <v>1801.8</v>
      </c>
      <c r="I724" s="450">
        <v>7207.21</v>
      </c>
      <c r="J724" s="439">
        <f t="shared" si="185"/>
        <v>2009.46</v>
      </c>
      <c r="K724" s="390">
        <f t="shared" si="184"/>
        <v>8037.84</v>
      </c>
      <c r="L724" s="60"/>
      <c r="M724" s="303">
        <f t="shared" si="187"/>
        <v>8037.8634389952012</v>
      </c>
      <c r="N724" s="303">
        <f t="shared" si="188"/>
        <v>2.3438995201104262E-2</v>
      </c>
      <c r="O724" s="372">
        <f t="shared" si="189"/>
        <v>8037.84</v>
      </c>
      <c r="P724" s="373">
        <f t="shared" si="190"/>
        <v>0</v>
      </c>
    </row>
    <row r="725" spans="1:16" s="195" customFormat="1" ht="15" x14ac:dyDescent="0.25">
      <c r="A725" s="312" t="s">
        <v>2604</v>
      </c>
      <c r="B725" s="314" t="s">
        <v>99</v>
      </c>
      <c r="C725" s="332" t="s">
        <v>2605</v>
      </c>
      <c r="D725" s="332" t="s">
        <v>2533</v>
      </c>
      <c r="E725" s="333" t="s">
        <v>2534</v>
      </c>
      <c r="F725" s="316" t="s">
        <v>217</v>
      </c>
      <c r="G725" s="331">
        <v>2</v>
      </c>
      <c r="H725" s="61">
        <f t="shared" si="186"/>
        <v>67.569999999999993</v>
      </c>
      <c r="I725" s="450">
        <v>135.13999999999999</v>
      </c>
      <c r="J725" s="439">
        <f t="shared" si="185"/>
        <v>75.36</v>
      </c>
      <c r="K725" s="390">
        <f t="shared" si="184"/>
        <v>150.72</v>
      </c>
      <c r="L725" s="60"/>
      <c r="M725" s="303">
        <f t="shared" si="187"/>
        <v>150.71530663679999</v>
      </c>
      <c r="N725" s="303">
        <f t="shared" si="188"/>
        <v>-4.6933632000047965E-3</v>
      </c>
      <c r="O725" s="372">
        <f t="shared" si="189"/>
        <v>150.72</v>
      </c>
      <c r="P725" s="373">
        <f t="shared" si="190"/>
        <v>0</v>
      </c>
    </row>
    <row r="726" spans="1:16" s="195" customFormat="1" ht="15" x14ac:dyDescent="0.25">
      <c r="A726" s="312" t="s">
        <v>2606</v>
      </c>
      <c r="B726" s="314" t="s">
        <v>99</v>
      </c>
      <c r="C726" s="332" t="s">
        <v>2607</v>
      </c>
      <c r="D726" s="332" t="s">
        <v>2537</v>
      </c>
      <c r="E726" s="333" t="s">
        <v>2538</v>
      </c>
      <c r="F726" s="316" t="s">
        <v>217</v>
      </c>
      <c r="G726" s="331">
        <v>2</v>
      </c>
      <c r="H726" s="61">
        <f t="shared" si="186"/>
        <v>1101.1600000000001</v>
      </c>
      <c r="I726" s="450">
        <v>2202.3200000000002</v>
      </c>
      <c r="J726" s="439">
        <f t="shared" si="185"/>
        <v>1228.07</v>
      </c>
      <c r="K726" s="390">
        <f t="shared" si="184"/>
        <v>2456.14</v>
      </c>
      <c r="L726" s="60"/>
      <c r="M726" s="303">
        <f t="shared" si="187"/>
        <v>2456.1442512384001</v>
      </c>
      <c r="N726" s="303">
        <f t="shared" si="188"/>
        <v>4.2512384002293402E-3</v>
      </c>
      <c r="O726" s="372">
        <f t="shared" si="189"/>
        <v>2456.14</v>
      </c>
      <c r="P726" s="373">
        <f t="shared" si="190"/>
        <v>0</v>
      </c>
    </row>
    <row r="727" spans="1:16" s="195" customFormat="1" ht="15" customHeight="1" x14ac:dyDescent="0.25">
      <c r="A727" s="323"/>
      <c r="B727" s="512" t="s">
        <v>2608</v>
      </c>
      <c r="C727" s="513"/>
      <c r="D727" s="513"/>
      <c r="E727" s="514"/>
      <c r="F727" s="324"/>
      <c r="G727" s="324"/>
      <c r="H727" s="324"/>
      <c r="I727" s="324"/>
      <c r="J727" s="449"/>
      <c r="K727" s="392"/>
      <c r="L727" s="311"/>
      <c r="M727" s="303">
        <f t="shared" si="187"/>
        <v>0</v>
      </c>
      <c r="N727" s="303">
        <f t="shared" si="188"/>
        <v>0</v>
      </c>
      <c r="O727" s="372">
        <f t="shared" si="189"/>
        <v>0</v>
      </c>
      <c r="P727" s="373">
        <f t="shared" si="190"/>
        <v>0</v>
      </c>
    </row>
    <row r="728" spans="1:16" s="195" customFormat="1" ht="22.5" x14ac:dyDescent="0.25">
      <c r="A728" s="312" t="s">
        <v>2609</v>
      </c>
      <c r="B728" s="314" t="s">
        <v>99</v>
      </c>
      <c r="C728" s="314" t="s">
        <v>1186</v>
      </c>
      <c r="D728" s="314" t="s">
        <v>239</v>
      </c>
      <c r="E728" s="315" t="s">
        <v>240</v>
      </c>
      <c r="F728" s="316" t="s">
        <v>217</v>
      </c>
      <c r="G728" s="331">
        <v>1</v>
      </c>
      <c r="H728" s="61">
        <f t="shared" si="186"/>
        <v>3424.96</v>
      </c>
      <c r="I728" s="450">
        <v>3424.96</v>
      </c>
      <c r="J728" s="439">
        <f t="shared" ref="J728:J798" si="191">ROUND(H728*O$13*P$13*O$10,2)</f>
        <v>3819.7</v>
      </c>
      <c r="K728" s="390">
        <f t="shared" ref="K728:K798" si="192">ROUND(J728*G728,2)</f>
        <v>3819.7</v>
      </c>
      <c r="L728" s="60"/>
      <c r="M728" s="303">
        <f t="shared" si="187"/>
        <v>3819.6973258752</v>
      </c>
      <c r="N728" s="303">
        <f t="shared" si="188"/>
        <v>-2.6741247997961182E-3</v>
      </c>
      <c r="O728" s="372">
        <f t="shared" si="189"/>
        <v>3819.7</v>
      </c>
      <c r="P728" s="373">
        <f t="shared" si="190"/>
        <v>0</v>
      </c>
    </row>
    <row r="729" spans="1:16" s="195" customFormat="1" ht="15" x14ac:dyDescent="0.25">
      <c r="A729" s="312" t="s">
        <v>2610</v>
      </c>
      <c r="B729" s="314" t="s">
        <v>99</v>
      </c>
      <c r="C729" s="314" t="s">
        <v>2611</v>
      </c>
      <c r="D729" s="314" t="s">
        <v>2557</v>
      </c>
      <c r="E729" s="315" t="s">
        <v>2558</v>
      </c>
      <c r="F729" s="316" t="s">
        <v>217</v>
      </c>
      <c r="G729" s="331">
        <v>1</v>
      </c>
      <c r="H729" s="61">
        <f t="shared" si="186"/>
        <v>1950.66</v>
      </c>
      <c r="I729" s="450">
        <v>1950.66</v>
      </c>
      <c r="J729" s="439">
        <f t="shared" si="191"/>
        <v>2175.48</v>
      </c>
      <c r="K729" s="390">
        <f t="shared" si="192"/>
        <v>2175.48</v>
      </c>
      <c r="L729" s="60"/>
      <c r="M729" s="303">
        <f t="shared" si="187"/>
        <v>2175.4796510592</v>
      </c>
      <c r="N729" s="303">
        <f t="shared" si="188"/>
        <v>-3.4894079999503447E-4</v>
      </c>
      <c r="O729" s="372">
        <f t="shared" si="189"/>
        <v>2175.48</v>
      </c>
      <c r="P729" s="373">
        <f t="shared" si="190"/>
        <v>0</v>
      </c>
    </row>
    <row r="730" spans="1:16" s="195" customFormat="1" ht="22.5" x14ac:dyDescent="0.25">
      <c r="A730" s="312" t="s">
        <v>2612</v>
      </c>
      <c r="B730" s="314" t="s">
        <v>99</v>
      </c>
      <c r="C730" s="314" t="s">
        <v>2613</v>
      </c>
      <c r="D730" s="314" t="s">
        <v>2475</v>
      </c>
      <c r="E730" s="315" t="s">
        <v>2476</v>
      </c>
      <c r="F730" s="316" t="s">
        <v>217</v>
      </c>
      <c r="G730" s="331">
        <v>7</v>
      </c>
      <c r="H730" s="61">
        <f t="shared" si="186"/>
        <v>1801.8</v>
      </c>
      <c r="I730" s="450">
        <v>12612.63</v>
      </c>
      <c r="J730" s="439">
        <f t="shared" si="191"/>
        <v>2009.46</v>
      </c>
      <c r="K730" s="390">
        <f t="shared" si="192"/>
        <v>14066.22</v>
      </c>
      <c r="L730" s="60"/>
      <c r="M730" s="303">
        <f t="shared" si="187"/>
        <v>14066.274958905598</v>
      </c>
      <c r="N730" s="303">
        <f t="shared" si="188"/>
        <v>5.4958905599050922E-2</v>
      </c>
      <c r="O730" s="372">
        <f t="shared" si="189"/>
        <v>14066.220000000001</v>
      </c>
      <c r="P730" s="373">
        <f t="shared" si="190"/>
        <v>0</v>
      </c>
    </row>
    <row r="731" spans="1:16" s="195" customFormat="1" ht="15" x14ac:dyDescent="0.25">
      <c r="A731" s="312" t="s">
        <v>2614</v>
      </c>
      <c r="B731" s="314" t="s">
        <v>99</v>
      </c>
      <c r="C731" s="332" t="s">
        <v>2615</v>
      </c>
      <c r="D731" s="332" t="s">
        <v>2454</v>
      </c>
      <c r="E731" s="333" t="s">
        <v>2547</v>
      </c>
      <c r="F731" s="316" t="s">
        <v>217</v>
      </c>
      <c r="G731" s="331">
        <v>1</v>
      </c>
      <c r="H731" s="61">
        <f t="shared" si="186"/>
        <v>486.07</v>
      </c>
      <c r="I731" s="450">
        <v>486.07</v>
      </c>
      <c r="J731" s="439">
        <f t="shared" si="191"/>
        <v>542.09</v>
      </c>
      <c r="K731" s="390">
        <f t="shared" si="192"/>
        <v>542.09</v>
      </c>
      <c r="L731" s="60"/>
      <c r="M731" s="303">
        <f t="shared" si="187"/>
        <v>542.09108403840003</v>
      </c>
      <c r="N731" s="303">
        <f t="shared" si="188"/>
        <v>1.0840383999948244E-3</v>
      </c>
      <c r="O731" s="372">
        <f t="shared" si="189"/>
        <v>542.09</v>
      </c>
      <c r="P731" s="373">
        <f t="shared" si="190"/>
        <v>0</v>
      </c>
    </row>
    <row r="732" spans="1:16" s="195" customFormat="1" ht="15" x14ac:dyDescent="0.25">
      <c r="A732" s="312" t="s">
        <v>2616</v>
      </c>
      <c r="B732" s="314" t="s">
        <v>99</v>
      </c>
      <c r="C732" s="332" t="s">
        <v>2617</v>
      </c>
      <c r="D732" s="332" t="s">
        <v>2537</v>
      </c>
      <c r="E732" s="333" t="s">
        <v>2538</v>
      </c>
      <c r="F732" s="316" t="s">
        <v>217</v>
      </c>
      <c r="G732" s="331">
        <v>6</v>
      </c>
      <c r="H732" s="61">
        <f t="shared" si="186"/>
        <v>1101.1600000000001</v>
      </c>
      <c r="I732" s="450">
        <v>6606.96</v>
      </c>
      <c r="J732" s="439">
        <f t="shared" si="191"/>
        <v>1228.07</v>
      </c>
      <c r="K732" s="390">
        <f t="shared" si="192"/>
        <v>7368.42</v>
      </c>
      <c r="L732" s="60"/>
      <c r="M732" s="303">
        <f t="shared" si="187"/>
        <v>7368.4327537152003</v>
      </c>
      <c r="N732" s="303">
        <f t="shared" si="188"/>
        <v>1.2753715200233273E-2</v>
      </c>
      <c r="O732" s="372">
        <f t="shared" si="189"/>
        <v>7368.42</v>
      </c>
      <c r="P732" s="373">
        <f t="shared" si="190"/>
        <v>0</v>
      </c>
    </row>
    <row r="733" spans="1:16" s="195" customFormat="1" ht="15" customHeight="1" x14ac:dyDescent="0.25">
      <c r="A733" s="323"/>
      <c r="B733" s="512" t="s">
        <v>2618</v>
      </c>
      <c r="C733" s="513"/>
      <c r="D733" s="513"/>
      <c r="E733" s="514"/>
      <c r="F733" s="324"/>
      <c r="G733" s="324"/>
      <c r="H733" s="324"/>
      <c r="I733" s="324"/>
      <c r="J733" s="449"/>
      <c r="K733" s="392"/>
      <c r="L733" s="311"/>
      <c r="M733" s="303">
        <f t="shared" si="187"/>
        <v>0</v>
      </c>
      <c r="N733" s="303">
        <f t="shared" si="188"/>
        <v>0</v>
      </c>
      <c r="O733" s="372">
        <f t="shared" si="189"/>
        <v>0</v>
      </c>
      <c r="P733" s="373">
        <f t="shared" si="190"/>
        <v>0</v>
      </c>
    </row>
    <row r="734" spans="1:16" s="195" customFormat="1" ht="22.5" x14ac:dyDescent="0.25">
      <c r="A734" s="312" t="s">
        <v>2619</v>
      </c>
      <c r="B734" s="314" t="s">
        <v>99</v>
      </c>
      <c r="C734" s="314" t="s">
        <v>2620</v>
      </c>
      <c r="D734" s="314" t="s">
        <v>239</v>
      </c>
      <c r="E734" s="315" t="s">
        <v>240</v>
      </c>
      <c r="F734" s="316" t="s">
        <v>217</v>
      </c>
      <c r="G734" s="331">
        <v>1</v>
      </c>
      <c r="H734" s="61">
        <f t="shared" si="186"/>
        <v>3424.96</v>
      </c>
      <c r="I734" s="450">
        <v>3424.96</v>
      </c>
      <c r="J734" s="439">
        <f t="shared" si="191"/>
        <v>3819.7</v>
      </c>
      <c r="K734" s="390">
        <f t="shared" si="192"/>
        <v>3819.7</v>
      </c>
      <c r="L734" s="60"/>
      <c r="M734" s="303">
        <f t="shared" si="187"/>
        <v>3819.6973258752</v>
      </c>
      <c r="N734" s="303">
        <f t="shared" si="188"/>
        <v>-2.6741247997961182E-3</v>
      </c>
      <c r="O734" s="372">
        <f t="shared" si="189"/>
        <v>3819.7</v>
      </c>
      <c r="P734" s="373">
        <f t="shared" si="190"/>
        <v>0</v>
      </c>
    </row>
    <row r="735" spans="1:16" s="195" customFormat="1" ht="15" x14ac:dyDescent="0.25">
      <c r="A735" s="312" t="s">
        <v>2621</v>
      </c>
      <c r="B735" s="314" t="s">
        <v>99</v>
      </c>
      <c r="C735" s="314" t="s">
        <v>2622</v>
      </c>
      <c r="D735" s="314" t="s">
        <v>2557</v>
      </c>
      <c r="E735" s="315" t="s">
        <v>2558</v>
      </c>
      <c r="F735" s="316" t="s">
        <v>217</v>
      </c>
      <c r="G735" s="331">
        <v>1</v>
      </c>
      <c r="H735" s="61">
        <f t="shared" si="186"/>
        <v>1950.66</v>
      </c>
      <c r="I735" s="450">
        <v>1950.66</v>
      </c>
      <c r="J735" s="439">
        <f t="shared" si="191"/>
        <v>2175.48</v>
      </c>
      <c r="K735" s="390">
        <f t="shared" si="192"/>
        <v>2175.48</v>
      </c>
      <c r="L735" s="60"/>
      <c r="M735" s="303">
        <f t="shared" si="187"/>
        <v>2175.4796510592</v>
      </c>
      <c r="N735" s="303">
        <f t="shared" si="188"/>
        <v>-3.4894079999503447E-4</v>
      </c>
      <c r="O735" s="372">
        <f t="shared" si="189"/>
        <v>2175.48</v>
      </c>
      <c r="P735" s="373">
        <f t="shared" si="190"/>
        <v>0</v>
      </c>
    </row>
    <row r="736" spans="1:16" s="195" customFormat="1" ht="22.5" x14ac:dyDescent="0.25">
      <c r="A736" s="312" t="s">
        <v>2623</v>
      </c>
      <c r="B736" s="314" t="s">
        <v>99</v>
      </c>
      <c r="C736" s="314" t="s">
        <v>2624</v>
      </c>
      <c r="D736" s="314" t="s">
        <v>2475</v>
      </c>
      <c r="E736" s="315" t="s">
        <v>2476</v>
      </c>
      <c r="F736" s="316" t="s">
        <v>217</v>
      </c>
      <c r="G736" s="331">
        <v>7</v>
      </c>
      <c r="H736" s="61">
        <f t="shared" si="186"/>
        <v>1801.8</v>
      </c>
      <c r="I736" s="450">
        <v>12612.63</v>
      </c>
      <c r="J736" s="439">
        <f t="shared" si="191"/>
        <v>2009.46</v>
      </c>
      <c r="K736" s="390">
        <f t="shared" si="192"/>
        <v>14066.22</v>
      </c>
      <c r="L736" s="60"/>
      <c r="M736" s="303">
        <f t="shared" si="187"/>
        <v>14066.274958905598</v>
      </c>
      <c r="N736" s="303">
        <f t="shared" si="188"/>
        <v>5.4958905599050922E-2</v>
      </c>
      <c r="O736" s="372">
        <f t="shared" si="189"/>
        <v>14066.220000000001</v>
      </c>
      <c r="P736" s="373">
        <f t="shared" si="190"/>
        <v>0</v>
      </c>
    </row>
    <row r="737" spans="1:16" s="195" customFormat="1" ht="15" x14ac:dyDescent="0.25">
      <c r="A737" s="312" t="s">
        <v>2625</v>
      </c>
      <c r="B737" s="314" t="s">
        <v>99</v>
      </c>
      <c r="C737" s="332" t="s">
        <v>2626</v>
      </c>
      <c r="D737" s="332" t="s">
        <v>2454</v>
      </c>
      <c r="E737" s="333" t="s">
        <v>2547</v>
      </c>
      <c r="F737" s="316" t="s">
        <v>217</v>
      </c>
      <c r="G737" s="331">
        <v>1</v>
      </c>
      <c r="H737" s="61">
        <f t="shared" si="186"/>
        <v>486.07</v>
      </c>
      <c r="I737" s="450">
        <v>486.07</v>
      </c>
      <c r="J737" s="439">
        <f t="shared" si="191"/>
        <v>542.09</v>
      </c>
      <c r="K737" s="390">
        <f t="shared" si="192"/>
        <v>542.09</v>
      </c>
      <c r="L737" s="60"/>
      <c r="M737" s="303">
        <f t="shared" si="187"/>
        <v>542.09108403840003</v>
      </c>
      <c r="N737" s="303">
        <f t="shared" si="188"/>
        <v>1.0840383999948244E-3</v>
      </c>
      <c r="O737" s="372">
        <f t="shared" si="189"/>
        <v>542.09</v>
      </c>
      <c r="P737" s="373">
        <f t="shared" si="190"/>
        <v>0</v>
      </c>
    </row>
    <row r="738" spans="1:16" s="195" customFormat="1" ht="15" x14ac:dyDescent="0.25">
      <c r="A738" s="312" t="s">
        <v>2627</v>
      </c>
      <c r="B738" s="314" t="s">
        <v>99</v>
      </c>
      <c r="C738" s="332" t="s">
        <v>2628</v>
      </c>
      <c r="D738" s="332" t="s">
        <v>2537</v>
      </c>
      <c r="E738" s="333" t="s">
        <v>2538</v>
      </c>
      <c r="F738" s="316" t="s">
        <v>217</v>
      </c>
      <c r="G738" s="331">
        <v>6</v>
      </c>
      <c r="H738" s="61">
        <f t="shared" si="186"/>
        <v>1101.1600000000001</v>
      </c>
      <c r="I738" s="450">
        <v>6606.96</v>
      </c>
      <c r="J738" s="439">
        <f t="shared" si="191"/>
        <v>1228.07</v>
      </c>
      <c r="K738" s="390">
        <f t="shared" si="192"/>
        <v>7368.42</v>
      </c>
      <c r="L738" s="60"/>
      <c r="M738" s="303">
        <f t="shared" si="187"/>
        <v>7368.4327537152003</v>
      </c>
      <c r="N738" s="303">
        <f t="shared" si="188"/>
        <v>1.2753715200233273E-2</v>
      </c>
      <c r="O738" s="372">
        <f t="shared" si="189"/>
        <v>7368.42</v>
      </c>
      <c r="P738" s="373">
        <f t="shared" si="190"/>
        <v>0</v>
      </c>
    </row>
    <row r="739" spans="1:16" s="195" customFormat="1" ht="15" customHeight="1" x14ac:dyDescent="0.25">
      <c r="A739" s="323"/>
      <c r="B739" s="512" t="s">
        <v>2629</v>
      </c>
      <c r="C739" s="513"/>
      <c r="D739" s="513"/>
      <c r="E739" s="514"/>
      <c r="F739" s="324"/>
      <c r="G739" s="324"/>
      <c r="H739" s="324"/>
      <c r="I739" s="324"/>
      <c r="J739" s="449"/>
      <c r="K739" s="392"/>
      <c r="L739" s="311"/>
      <c r="M739" s="303">
        <f t="shared" si="187"/>
        <v>0</v>
      </c>
      <c r="N739" s="303">
        <f t="shared" si="188"/>
        <v>0</v>
      </c>
      <c r="O739" s="372">
        <f t="shared" si="189"/>
        <v>0</v>
      </c>
      <c r="P739" s="373">
        <f t="shared" si="190"/>
        <v>0</v>
      </c>
    </row>
    <row r="740" spans="1:16" s="195" customFormat="1" ht="22.5" x14ac:dyDescent="0.25">
      <c r="A740" s="312" t="s">
        <v>2630</v>
      </c>
      <c r="B740" s="314" t="s">
        <v>99</v>
      </c>
      <c r="C740" s="314" t="s">
        <v>2631</v>
      </c>
      <c r="D740" s="314" t="s">
        <v>239</v>
      </c>
      <c r="E740" s="315" t="s">
        <v>240</v>
      </c>
      <c r="F740" s="316" t="s">
        <v>217</v>
      </c>
      <c r="G740" s="331">
        <v>1</v>
      </c>
      <c r="H740" s="61">
        <f t="shared" si="186"/>
        <v>3424.96</v>
      </c>
      <c r="I740" s="450">
        <v>3424.96</v>
      </c>
      <c r="J740" s="439">
        <f t="shared" si="191"/>
        <v>3819.7</v>
      </c>
      <c r="K740" s="390">
        <f t="shared" si="192"/>
        <v>3819.7</v>
      </c>
      <c r="L740" s="60"/>
      <c r="M740" s="303">
        <f t="shared" si="187"/>
        <v>3819.6973258752</v>
      </c>
      <c r="N740" s="303">
        <f t="shared" si="188"/>
        <v>-2.6741247997961182E-3</v>
      </c>
      <c r="O740" s="372">
        <f t="shared" si="189"/>
        <v>3819.7</v>
      </c>
      <c r="P740" s="373">
        <f t="shared" si="190"/>
        <v>0</v>
      </c>
    </row>
    <row r="741" spans="1:16" s="195" customFormat="1" ht="15" x14ac:dyDescent="0.25">
      <c r="A741" s="312" t="s">
        <v>2632</v>
      </c>
      <c r="B741" s="314" t="s">
        <v>99</v>
      </c>
      <c r="C741" s="314" t="s">
        <v>2633</v>
      </c>
      <c r="D741" s="314" t="s">
        <v>2557</v>
      </c>
      <c r="E741" s="315" t="s">
        <v>2558</v>
      </c>
      <c r="F741" s="316" t="s">
        <v>217</v>
      </c>
      <c r="G741" s="331">
        <v>1</v>
      </c>
      <c r="H741" s="61">
        <f t="shared" si="186"/>
        <v>1950.66</v>
      </c>
      <c r="I741" s="450">
        <v>1950.66</v>
      </c>
      <c r="J741" s="439">
        <f t="shared" si="191"/>
        <v>2175.48</v>
      </c>
      <c r="K741" s="390">
        <f t="shared" si="192"/>
        <v>2175.48</v>
      </c>
      <c r="L741" s="60"/>
      <c r="M741" s="303">
        <f t="shared" si="187"/>
        <v>2175.4796510592</v>
      </c>
      <c r="N741" s="303">
        <f t="shared" si="188"/>
        <v>-3.4894079999503447E-4</v>
      </c>
      <c r="O741" s="372">
        <f t="shared" si="189"/>
        <v>2175.48</v>
      </c>
      <c r="P741" s="373">
        <f t="shared" si="190"/>
        <v>0</v>
      </c>
    </row>
    <row r="742" spans="1:16" s="195" customFormat="1" ht="33.75" x14ac:dyDescent="0.25">
      <c r="A742" s="312" t="s">
        <v>2634</v>
      </c>
      <c r="B742" s="314" t="s">
        <v>99</v>
      </c>
      <c r="C742" s="314" t="s">
        <v>1189</v>
      </c>
      <c r="D742" s="314" t="s">
        <v>2525</v>
      </c>
      <c r="E742" s="315" t="s">
        <v>2526</v>
      </c>
      <c r="F742" s="316" t="s">
        <v>217</v>
      </c>
      <c r="G742" s="331">
        <v>1</v>
      </c>
      <c r="H742" s="61">
        <f t="shared" si="186"/>
        <v>1422.62</v>
      </c>
      <c r="I742" s="450">
        <v>1422.62</v>
      </c>
      <c r="J742" s="439">
        <f t="shared" si="191"/>
        <v>1586.58</v>
      </c>
      <c r="K742" s="390">
        <f t="shared" si="192"/>
        <v>1586.58</v>
      </c>
      <c r="L742" s="60"/>
      <c r="M742" s="303">
        <f t="shared" si="187"/>
        <v>1586.5813935744</v>
      </c>
      <c r="N742" s="303">
        <f t="shared" si="188"/>
        <v>1.3935744000264094E-3</v>
      </c>
      <c r="O742" s="372">
        <f t="shared" si="189"/>
        <v>1586.58</v>
      </c>
      <c r="P742" s="373">
        <f t="shared" si="190"/>
        <v>0</v>
      </c>
    </row>
    <row r="743" spans="1:16" s="195" customFormat="1" ht="15" x14ac:dyDescent="0.25">
      <c r="A743" s="312" t="s">
        <v>2635</v>
      </c>
      <c r="B743" s="314" t="s">
        <v>99</v>
      </c>
      <c r="C743" s="332" t="s">
        <v>2636</v>
      </c>
      <c r="D743" s="332" t="s">
        <v>2637</v>
      </c>
      <c r="E743" s="333" t="s">
        <v>2601</v>
      </c>
      <c r="F743" s="316" t="s">
        <v>217</v>
      </c>
      <c r="G743" s="331">
        <v>1</v>
      </c>
      <c r="H743" s="61">
        <f t="shared" si="186"/>
        <v>189.23</v>
      </c>
      <c r="I743" s="450">
        <v>189.23</v>
      </c>
      <c r="J743" s="439">
        <f t="shared" si="191"/>
        <v>211.04</v>
      </c>
      <c r="K743" s="390">
        <f t="shared" si="192"/>
        <v>211.04</v>
      </c>
      <c r="L743" s="60"/>
      <c r="M743" s="303">
        <f t="shared" si="187"/>
        <v>211.03934789759998</v>
      </c>
      <c r="N743" s="303">
        <f t="shared" si="188"/>
        <v>-6.5210240001079001E-4</v>
      </c>
      <c r="O743" s="372">
        <f t="shared" si="189"/>
        <v>211.04</v>
      </c>
      <c r="P743" s="373">
        <f t="shared" si="190"/>
        <v>0</v>
      </c>
    </row>
    <row r="744" spans="1:16" s="195" customFormat="1" ht="22.5" x14ac:dyDescent="0.25">
      <c r="A744" s="312" t="s">
        <v>2638</v>
      </c>
      <c r="B744" s="314" t="s">
        <v>99</v>
      </c>
      <c r="C744" s="314" t="s">
        <v>2639</v>
      </c>
      <c r="D744" s="314" t="s">
        <v>2475</v>
      </c>
      <c r="E744" s="315" t="s">
        <v>2476</v>
      </c>
      <c r="F744" s="316" t="s">
        <v>217</v>
      </c>
      <c r="G744" s="331">
        <v>4</v>
      </c>
      <c r="H744" s="61">
        <f t="shared" si="186"/>
        <v>1801.8</v>
      </c>
      <c r="I744" s="450">
        <v>7207.21</v>
      </c>
      <c r="J744" s="439">
        <f t="shared" si="191"/>
        <v>2009.46</v>
      </c>
      <c r="K744" s="390">
        <f t="shared" si="192"/>
        <v>8037.84</v>
      </c>
      <c r="L744" s="60"/>
      <c r="M744" s="303">
        <f t="shared" si="187"/>
        <v>8037.8634389952012</v>
      </c>
      <c r="N744" s="303">
        <f t="shared" si="188"/>
        <v>2.3438995201104262E-2</v>
      </c>
      <c r="O744" s="372">
        <f t="shared" si="189"/>
        <v>8037.84</v>
      </c>
      <c r="P744" s="373">
        <f t="shared" si="190"/>
        <v>0</v>
      </c>
    </row>
    <row r="745" spans="1:16" s="195" customFormat="1" ht="15" x14ac:dyDescent="0.25">
      <c r="A745" s="312" t="s">
        <v>2640</v>
      </c>
      <c r="B745" s="314" t="s">
        <v>99</v>
      </c>
      <c r="C745" s="332" t="s">
        <v>2641</v>
      </c>
      <c r="D745" s="332" t="s">
        <v>2454</v>
      </c>
      <c r="E745" s="333" t="s">
        <v>2547</v>
      </c>
      <c r="F745" s="316" t="s">
        <v>217</v>
      </c>
      <c r="G745" s="331">
        <v>1</v>
      </c>
      <c r="H745" s="61">
        <f t="shared" si="186"/>
        <v>486.07</v>
      </c>
      <c r="I745" s="450">
        <v>486.07</v>
      </c>
      <c r="J745" s="439">
        <f t="shared" si="191"/>
        <v>542.09</v>
      </c>
      <c r="K745" s="390">
        <f t="shared" si="192"/>
        <v>542.09</v>
      </c>
      <c r="L745" s="60"/>
      <c r="M745" s="303">
        <f t="shared" si="187"/>
        <v>542.09108403840003</v>
      </c>
      <c r="N745" s="303">
        <f t="shared" si="188"/>
        <v>1.0840383999948244E-3</v>
      </c>
      <c r="O745" s="372">
        <f t="shared" si="189"/>
        <v>542.09</v>
      </c>
      <c r="P745" s="373">
        <f t="shared" si="190"/>
        <v>0</v>
      </c>
    </row>
    <row r="746" spans="1:16" s="195" customFormat="1" ht="15" x14ac:dyDescent="0.25">
      <c r="A746" s="312" t="s">
        <v>2642</v>
      </c>
      <c r="B746" s="314" t="s">
        <v>99</v>
      </c>
      <c r="C746" s="332" t="s">
        <v>2643</v>
      </c>
      <c r="D746" s="332" t="s">
        <v>2537</v>
      </c>
      <c r="E746" s="333" t="s">
        <v>2538</v>
      </c>
      <c r="F746" s="316" t="s">
        <v>217</v>
      </c>
      <c r="G746" s="331">
        <v>3</v>
      </c>
      <c r="H746" s="61">
        <f t="shared" si="186"/>
        <v>1101.1600000000001</v>
      </c>
      <c r="I746" s="450">
        <v>3303.48</v>
      </c>
      <c r="J746" s="439">
        <f t="shared" si="191"/>
        <v>1228.07</v>
      </c>
      <c r="K746" s="390">
        <f t="shared" si="192"/>
        <v>3684.21</v>
      </c>
      <c r="L746" s="60"/>
      <c r="M746" s="303">
        <f t="shared" si="187"/>
        <v>3684.2163768576002</v>
      </c>
      <c r="N746" s="303">
        <f t="shared" si="188"/>
        <v>6.3768576001166366E-3</v>
      </c>
      <c r="O746" s="372">
        <f t="shared" si="189"/>
        <v>3684.21</v>
      </c>
      <c r="P746" s="373">
        <f t="shared" si="190"/>
        <v>0</v>
      </c>
    </row>
    <row r="747" spans="1:16" s="195" customFormat="1" ht="15" customHeight="1" x14ac:dyDescent="0.25">
      <c r="A747" s="323"/>
      <c r="B747" s="512" t="s">
        <v>2644</v>
      </c>
      <c r="C747" s="513"/>
      <c r="D747" s="513"/>
      <c r="E747" s="514"/>
      <c r="F747" s="324"/>
      <c r="G747" s="324"/>
      <c r="H747" s="324"/>
      <c r="I747" s="324"/>
      <c r="J747" s="449"/>
      <c r="K747" s="392"/>
      <c r="L747" s="311"/>
      <c r="M747" s="303">
        <f t="shared" si="187"/>
        <v>0</v>
      </c>
      <c r="N747" s="303">
        <f t="shared" si="188"/>
        <v>0</v>
      </c>
      <c r="O747" s="372">
        <f t="shared" si="189"/>
        <v>0</v>
      </c>
      <c r="P747" s="373">
        <f t="shared" si="190"/>
        <v>0</v>
      </c>
    </row>
    <row r="748" spans="1:16" s="195" customFormat="1" ht="22.5" x14ac:dyDescent="0.25">
      <c r="A748" s="312" t="s">
        <v>2645</v>
      </c>
      <c r="B748" s="314" t="s">
        <v>99</v>
      </c>
      <c r="C748" s="314" t="s">
        <v>2646</v>
      </c>
      <c r="D748" s="314" t="s">
        <v>239</v>
      </c>
      <c r="E748" s="315" t="s">
        <v>240</v>
      </c>
      <c r="F748" s="316" t="s">
        <v>217</v>
      </c>
      <c r="G748" s="331">
        <v>1</v>
      </c>
      <c r="H748" s="61">
        <f t="shared" si="186"/>
        <v>3424.96</v>
      </c>
      <c r="I748" s="450">
        <v>3424.96</v>
      </c>
      <c r="J748" s="439">
        <f t="shared" si="191"/>
        <v>3819.7</v>
      </c>
      <c r="K748" s="390">
        <f t="shared" si="192"/>
        <v>3819.7</v>
      </c>
      <c r="L748" s="60"/>
      <c r="M748" s="303">
        <f t="shared" si="187"/>
        <v>3819.6973258752</v>
      </c>
      <c r="N748" s="303">
        <f t="shared" si="188"/>
        <v>-2.6741247997961182E-3</v>
      </c>
      <c r="O748" s="372">
        <f t="shared" si="189"/>
        <v>3819.7</v>
      </c>
      <c r="P748" s="373">
        <f t="shared" si="190"/>
        <v>0</v>
      </c>
    </row>
    <row r="749" spans="1:16" s="195" customFormat="1" ht="15" x14ac:dyDescent="0.25">
      <c r="A749" s="312" t="s">
        <v>2647</v>
      </c>
      <c r="B749" s="314" t="s">
        <v>99</v>
      </c>
      <c r="C749" s="314" t="s">
        <v>2648</v>
      </c>
      <c r="D749" s="314" t="s">
        <v>2434</v>
      </c>
      <c r="E749" s="315" t="s">
        <v>2649</v>
      </c>
      <c r="F749" s="316" t="s">
        <v>217</v>
      </c>
      <c r="G749" s="331">
        <v>1</v>
      </c>
      <c r="H749" s="61">
        <f t="shared" si="186"/>
        <v>2377.2399999999998</v>
      </c>
      <c r="I749" s="450">
        <v>2377.2399999999998</v>
      </c>
      <c r="J749" s="439">
        <f t="shared" si="191"/>
        <v>2651.22</v>
      </c>
      <c r="K749" s="390">
        <f t="shared" si="192"/>
        <v>2651.22</v>
      </c>
      <c r="L749" s="60"/>
      <c r="M749" s="303">
        <f t="shared" si="187"/>
        <v>2651.2243269888004</v>
      </c>
      <c r="N749" s="303">
        <f t="shared" si="188"/>
        <v>4.3269888005852408E-3</v>
      </c>
      <c r="O749" s="372">
        <f t="shared" si="189"/>
        <v>2651.22</v>
      </c>
      <c r="P749" s="373">
        <f t="shared" si="190"/>
        <v>0</v>
      </c>
    </row>
    <row r="750" spans="1:16" s="195" customFormat="1" ht="33.75" x14ac:dyDescent="0.25">
      <c r="A750" s="312" t="s">
        <v>2650</v>
      </c>
      <c r="B750" s="314" t="s">
        <v>99</v>
      </c>
      <c r="C750" s="314" t="s">
        <v>1200</v>
      </c>
      <c r="D750" s="314" t="s">
        <v>2571</v>
      </c>
      <c r="E750" s="315" t="s">
        <v>2572</v>
      </c>
      <c r="F750" s="316" t="s">
        <v>217</v>
      </c>
      <c r="G750" s="331">
        <v>1</v>
      </c>
      <c r="H750" s="61">
        <f t="shared" si="186"/>
        <v>3387.24</v>
      </c>
      <c r="I750" s="450">
        <v>3387.24</v>
      </c>
      <c r="J750" s="439">
        <f t="shared" si="191"/>
        <v>3777.63</v>
      </c>
      <c r="K750" s="390">
        <f t="shared" si="192"/>
        <v>3777.63</v>
      </c>
      <c r="L750" s="60"/>
      <c r="M750" s="303">
        <f t="shared" si="187"/>
        <v>3777.6299781888001</v>
      </c>
      <c r="N750" s="303">
        <f t="shared" si="188"/>
        <v>-2.1811199985677376E-5</v>
      </c>
      <c r="O750" s="372">
        <f t="shared" si="189"/>
        <v>3777.63</v>
      </c>
      <c r="P750" s="373">
        <f t="shared" si="190"/>
        <v>0</v>
      </c>
    </row>
    <row r="751" spans="1:16" s="195" customFormat="1" ht="15" x14ac:dyDescent="0.25">
      <c r="A751" s="312" t="s">
        <v>2651</v>
      </c>
      <c r="B751" s="314" t="s">
        <v>99</v>
      </c>
      <c r="C751" s="314" t="s">
        <v>1204</v>
      </c>
      <c r="D751" s="314" t="s">
        <v>2652</v>
      </c>
      <c r="E751" s="315" t="s">
        <v>2653</v>
      </c>
      <c r="F751" s="316" t="s">
        <v>217</v>
      </c>
      <c r="G751" s="331">
        <v>1</v>
      </c>
      <c r="H751" s="61">
        <f t="shared" si="186"/>
        <v>362.49</v>
      </c>
      <c r="I751" s="450">
        <v>362.49</v>
      </c>
      <c r="J751" s="439">
        <f t="shared" si="191"/>
        <v>404.27</v>
      </c>
      <c r="K751" s="390">
        <f t="shared" si="192"/>
        <v>404.27</v>
      </c>
      <c r="L751" s="60"/>
      <c r="M751" s="303">
        <f t="shared" si="187"/>
        <v>404.26810346880006</v>
      </c>
      <c r="N751" s="303">
        <f t="shared" si="188"/>
        <v>-1.8965311999181722E-3</v>
      </c>
      <c r="O751" s="372">
        <f t="shared" si="189"/>
        <v>404.27</v>
      </c>
      <c r="P751" s="373">
        <f t="shared" si="190"/>
        <v>0</v>
      </c>
    </row>
    <row r="752" spans="1:16" s="195" customFormat="1" ht="22.5" x14ac:dyDescent="0.25">
      <c r="A752" s="312" t="s">
        <v>2654</v>
      </c>
      <c r="B752" s="314" t="s">
        <v>99</v>
      </c>
      <c r="C752" s="314" t="s">
        <v>1211</v>
      </c>
      <c r="D752" s="314" t="s">
        <v>2450</v>
      </c>
      <c r="E752" s="315" t="s">
        <v>2451</v>
      </c>
      <c r="F752" s="316" t="s">
        <v>217</v>
      </c>
      <c r="G752" s="331">
        <v>1</v>
      </c>
      <c r="H752" s="61">
        <f t="shared" si="186"/>
        <v>2792.67</v>
      </c>
      <c r="I752" s="450">
        <v>2792.67</v>
      </c>
      <c r="J752" s="439">
        <f t="shared" si="191"/>
        <v>3114.53</v>
      </c>
      <c r="K752" s="390">
        <f t="shared" si="192"/>
        <v>3114.53</v>
      </c>
      <c r="L752" s="60"/>
      <c r="M752" s="303">
        <f t="shared" si="187"/>
        <v>3114.5339306304004</v>
      </c>
      <c r="N752" s="303">
        <f t="shared" si="188"/>
        <v>3.9306304001911485E-3</v>
      </c>
      <c r="O752" s="372">
        <f t="shared" si="189"/>
        <v>3114.53</v>
      </c>
      <c r="P752" s="373">
        <f t="shared" si="190"/>
        <v>0</v>
      </c>
    </row>
    <row r="753" spans="1:16" s="195" customFormat="1" ht="15" x14ac:dyDescent="0.25">
      <c r="A753" s="312" t="s">
        <v>2655</v>
      </c>
      <c r="B753" s="314" t="s">
        <v>99</v>
      </c>
      <c r="C753" s="332" t="s">
        <v>2656</v>
      </c>
      <c r="D753" s="332" t="s">
        <v>2454</v>
      </c>
      <c r="E753" s="333" t="s">
        <v>2547</v>
      </c>
      <c r="F753" s="316" t="s">
        <v>217</v>
      </c>
      <c r="G753" s="331">
        <v>1</v>
      </c>
      <c r="H753" s="61">
        <f t="shared" si="186"/>
        <v>486.07</v>
      </c>
      <c r="I753" s="450">
        <v>486.07</v>
      </c>
      <c r="J753" s="439">
        <f t="shared" si="191"/>
        <v>542.09</v>
      </c>
      <c r="K753" s="390">
        <f t="shared" si="192"/>
        <v>542.09</v>
      </c>
      <c r="L753" s="60"/>
      <c r="M753" s="303">
        <f t="shared" si="187"/>
        <v>542.09108403840003</v>
      </c>
      <c r="N753" s="303">
        <f t="shared" si="188"/>
        <v>1.0840383999948244E-3</v>
      </c>
      <c r="O753" s="372">
        <f t="shared" si="189"/>
        <v>542.09</v>
      </c>
      <c r="P753" s="373">
        <f t="shared" si="190"/>
        <v>0</v>
      </c>
    </row>
    <row r="754" spans="1:16" s="195" customFormat="1" ht="22.5" x14ac:dyDescent="0.25">
      <c r="A754" s="312" t="s">
        <v>2657</v>
      </c>
      <c r="B754" s="314" t="s">
        <v>99</v>
      </c>
      <c r="C754" s="314" t="s">
        <v>2658</v>
      </c>
      <c r="D754" s="314" t="s">
        <v>2475</v>
      </c>
      <c r="E754" s="315" t="s">
        <v>2476</v>
      </c>
      <c r="F754" s="316" t="s">
        <v>217</v>
      </c>
      <c r="G754" s="331">
        <v>10</v>
      </c>
      <c r="H754" s="61">
        <f t="shared" si="186"/>
        <v>1801.8</v>
      </c>
      <c r="I754" s="450">
        <v>18018.04</v>
      </c>
      <c r="J754" s="439">
        <f t="shared" si="191"/>
        <v>2009.46</v>
      </c>
      <c r="K754" s="390">
        <f t="shared" si="192"/>
        <v>20094.599999999999</v>
      </c>
      <c r="L754" s="60"/>
      <c r="M754" s="303">
        <f t="shared" si="187"/>
        <v>20094.675326284803</v>
      </c>
      <c r="N754" s="303">
        <f t="shared" si="188"/>
        <v>7.532628480475978E-2</v>
      </c>
      <c r="O754" s="372">
        <f t="shared" si="189"/>
        <v>20094.599999999999</v>
      </c>
      <c r="P754" s="373">
        <f t="shared" si="190"/>
        <v>0</v>
      </c>
    </row>
    <row r="755" spans="1:16" s="195" customFormat="1" ht="15" x14ac:dyDescent="0.25">
      <c r="A755" s="312" t="s">
        <v>2659</v>
      </c>
      <c r="B755" s="314" t="s">
        <v>99</v>
      </c>
      <c r="C755" s="332" t="s">
        <v>2660</v>
      </c>
      <c r="D755" s="332" t="s">
        <v>2454</v>
      </c>
      <c r="E755" s="333" t="s">
        <v>2550</v>
      </c>
      <c r="F755" s="316" t="s">
        <v>217</v>
      </c>
      <c r="G755" s="331">
        <v>1</v>
      </c>
      <c r="H755" s="61">
        <f t="shared" si="186"/>
        <v>520.39</v>
      </c>
      <c r="I755" s="450">
        <v>520.39</v>
      </c>
      <c r="J755" s="439">
        <f t="shared" si="191"/>
        <v>580.37</v>
      </c>
      <c r="K755" s="390">
        <f t="shared" si="192"/>
        <v>580.37</v>
      </c>
      <c r="L755" s="60"/>
      <c r="M755" s="303">
        <f t="shared" si="187"/>
        <v>580.36657111680006</v>
      </c>
      <c r="N755" s="303">
        <f t="shared" si="188"/>
        <v>-3.4288831999447211E-3</v>
      </c>
      <c r="O755" s="372">
        <f t="shared" si="189"/>
        <v>580.37</v>
      </c>
      <c r="P755" s="373">
        <f t="shared" si="190"/>
        <v>0</v>
      </c>
    </row>
    <row r="756" spans="1:16" s="195" customFormat="1" ht="15" x14ac:dyDescent="0.25">
      <c r="A756" s="312" t="s">
        <v>2661</v>
      </c>
      <c r="B756" s="314" t="s">
        <v>99</v>
      </c>
      <c r="C756" s="332" t="s">
        <v>2662</v>
      </c>
      <c r="D756" s="332" t="s">
        <v>2663</v>
      </c>
      <c r="E756" s="333" t="s">
        <v>2664</v>
      </c>
      <c r="F756" s="316" t="s">
        <v>217</v>
      </c>
      <c r="G756" s="331">
        <v>1</v>
      </c>
      <c r="H756" s="61">
        <f t="shared" si="186"/>
        <v>50.83</v>
      </c>
      <c r="I756" s="450">
        <v>50.83</v>
      </c>
      <c r="J756" s="439">
        <f t="shared" si="191"/>
        <v>56.69</v>
      </c>
      <c r="K756" s="390">
        <f t="shared" si="192"/>
        <v>56.69</v>
      </c>
      <c r="L756" s="60"/>
      <c r="M756" s="303">
        <f t="shared" si="187"/>
        <v>56.688316089600008</v>
      </c>
      <c r="N756" s="303">
        <f t="shared" si="188"/>
        <v>-1.6839103999899407E-3</v>
      </c>
      <c r="O756" s="372">
        <f t="shared" si="189"/>
        <v>56.69</v>
      </c>
      <c r="P756" s="373">
        <f t="shared" si="190"/>
        <v>0</v>
      </c>
    </row>
    <row r="757" spans="1:16" s="195" customFormat="1" ht="15" x14ac:dyDescent="0.25">
      <c r="A757" s="312" t="s">
        <v>2665</v>
      </c>
      <c r="B757" s="314" t="s">
        <v>99</v>
      </c>
      <c r="C757" s="332" t="s">
        <v>2666</v>
      </c>
      <c r="D757" s="332" t="s">
        <v>2586</v>
      </c>
      <c r="E757" s="333" t="s">
        <v>2587</v>
      </c>
      <c r="F757" s="316" t="s">
        <v>217</v>
      </c>
      <c r="G757" s="331">
        <v>1</v>
      </c>
      <c r="H757" s="61">
        <f t="shared" si="186"/>
        <v>50.83</v>
      </c>
      <c r="I757" s="450">
        <v>50.83</v>
      </c>
      <c r="J757" s="439">
        <f t="shared" si="191"/>
        <v>56.69</v>
      </c>
      <c r="K757" s="390">
        <f t="shared" si="192"/>
        <v>56.69</v>
      </c>
      <c r="L757" s="60"/>
      <c r="M757" s="303">
        <f t="shared" si="187"/>
        <v>56.688316089600008</v>
      </c>
      <c r="N757" s="303">
        <f t="shared" si="188"/>
        <v>-1.6839103999899407E-3</v>
      </c>
      <c r="O757" s="372">
        <f t="shared" si="189"/>
        <v>56.69</v>
      </c>
      <c r="P757" s="373">
        <f t="shared" si="190"/>
        <v>0</v>
      </c>
    </row>
    <row r="758" spans="1:16" s="195" customFormat="1" ht="15" x14ac:dyDescent="0.25">
      <c r="A758" s="312" t="s">
        <v>2667</v>
      </c>
      <c r="B758" s="314" t="s">
        <v>99</v>
      </c>
      <c r="C758" s="332" t="s">
        <v>2668</v>
      </c>
      <c r="D758" s="332" t="s">
        <v>2537</v>
      </c>
      <c r="E758" s="333" t="s">
        <v>2538</v>
      </c>
      <c r="F758" s="316" t="s">
        <v>217</v>
      </c>
      <c r="G758" s="331">
        <v>3</v>
      </c>
      <c r="H758" s="61">
        <f t="shared" si="186"/>
        <v>1101.1600000000001</v>
      </c>
      <c r="I758" s="450">
        <v>3303.48</v>
      </c>
      <c r="J758" s="439">
        <f t="shared" si="191"/>
        <v>1228.07</v>
      </c>
      <c r="K758" s="390">
        <f t="shared" si="192"/>
        <v>3684.21</v>
      </c>
      <c r="L758" s="60"/>
      <c r="M758" s="303">
        <f t="shared" si="187"/>
        <v>3684.2163768576002</v>
      </c>
      <c r="N758" s="303">
        <f t="shared" si="188"/>
        <v>6.3768576001166366E-3</v>
      </c>
      <c r="O758" s="372">
        <f t="shared" si="189"/>
        <v>3684.21</v>
      </c>
      <c r="P758" s="373">
        <f t="shared" si="190"/>
        <v>0</v>
      </c>
    </row>
    <row r="759" spans="1:16" s="195" customFormat="1" ht="22.5" x14ac:dyDescent="0.25">
      <c r="A759" s="312" t="s">
        <v>2669</v>
      </c>
      <c r="B759" s="314" t="s">
        <v>99</v>
      </c>
      <c r="C759" s="332" t="s">
        <v>2670</v>
      </c>
      <c r="D759" s="332" t="s">
        <v>2592</v>
      </c>
      <c r="E759" s="333" t="s">
        <v>2593</v>
      </c>
      <c r="F759" s="316" t="s">
        <v>217</v>
      </c>
      <c r="G759" s="331">
        <v>4</v>
      </c>
      <c r="H759" s="61">
        <f t="shared" si="186"/>
        <v>734.6</v>
      </c>
      <c r="I759" s="450">
        <v>2938.38</v>
      </c>
      <c r="J759" s="439">
        <f t="shared" si="191"/>
        <v>819.26</v>
      </c>
      <c r="K759" s="390">
        <f t="shared" si="192"/>
        <v>3277.04</v>
      </c>
      <c r="L759" s="60"/>
      <c r="M759" s="303">
        <f t="shared" si="187"/>
        <v>3277.0374627456004</v>
      </c>
      <c r="N759" s="303">
        <f t="shared" si="188"/>
        <v>-2.5372543996127206E-3</v>
      </c>
      <c r="O759" s="372">
        <f t="shared" si="189"/>
        <v>3277.04</v>
      </c>
      <c r="P759" s="373">
        <f t="shared" si="190"/>
        <v>0</v>
      </c>
    </row>
    <row r="760" spans="1:16" s="195" customFormat="1" ht="15" customHeight="1" x14ac:dyDescent="0.25">
      <c r="A760" s="323"/>
      <c r="B760" s="512" t="s">
        <v>2671</v>
      </c>
      <c r="C760" s="513"/>
      <c r="D760" s="513"/>
      <c r="E760" s="514"/>
      <c r="F760" s="324"/>
      <c r="G760" s="324"/>
      <c r="H760" s="324"/>
      <c r="I760" s="324"/>
      <c r="J760" s="449"/>
      <c r="K760" s="392"/>
      <c r="L760" s="311"/>
      <c r="M760" s="303">
        <f t="shared" si="187"/>
        <v>0</v>
      </c>
      <c r="N760" s="303">
        <f t="shared" si="188"/>
        <v>0</v>
      </c>
      <c r="O760" s="372">
        <f t="shared" si="189"/>
        <v>0</v>
      </c>
      <c r="P760" s="373">
        <f t="shared" si="190"/>
        <v>0</v>
      </c>
    </row>
    <row r="761" spans="1:16" s="195" customFormat="1" ht="22.5" x14ac:dyDescent="0.25">
      <c r="A761" s="312" t="s">
        <v>2672</v>
      </c>
      <c r="B761" s="314" t="s">
        <v>99</v>
      </c>
      <c r="C761" s="314" t="s">
        <v>2673</v>
      </c>
      <c r="D761" s="314" t="s">
        <v>239</v>
      </c>
      <c r="E761" s="315" t="s">
        <v>240</v>
      </c>
      <c r="F761" s="316" t="s">
        <v>217</v>
      </c>
      <c r="G761" s="331">
        <v>1</v>
      </c>
      <c r="H761" s="61">
        <f t="shared" si="186"/>
        <v>3424.96</v>
      </c>
      <c r="I761" s="450">
        <v>3424.96</v>
      </c>
      <c r="J761" s="439">
        <f t="shared" si="191"/>
        <v>3819.7</v>
      </c>
      <c r="K761" s="390">
        <f t="shared" si="192"/>
        <v>3819.7</v>
      </c>
      <c r="L761" s="60"/>
      <c r="M761" s="303">
        <f t="shared" si="187"/>
        <v>3819.6973258752</v>
      </c>
      <c r="N761" s="303">
        <f t="shared" si="188"/>
        <v>-2.6741247997961182E-3</v>
      </c>
      <c r="O761" s="372">
        <f t="shared" si="189"/>
        <v>3819.7</v>
      </c>
      <c r="P761" s="373">
        <f t="shared" si="190"/>
        <v>0</v>
      </c>
    </row>
    <row r="762" spans="1:16" s="195" customFormat="1" ht="22.5" x14ac:dyDescent="0.25">
      <c r="A762" s="312" t="s">
        <v>2674</v>
      </c>
      <c r="B762" s="314" t="s">
        <v>99</v>
      </c>
      <c r="C762" s="314" t="s">
        <v>2675</v>
      </c>
      <c r="D762" s="314" t="s">
        <v>2542</v>
      </c>
      <c r="E762" s="315" t="s">
        <v>2543</v>
      </c>
      <c r="F762" s="316" t="s">
        <v>217</v>
      </c>
      <c r="G762" s="331">
        <v>1</v>
      </c>
      <c r="H762" s="61">
        <f t="shared" si="186"/>
        <v>1323.68</v>
      </c>
      <c r="I762" s="450">
        <v>1323.68</v>
      </c>
      <c r="J762" s="439">
        <f t="shared" si="191"/>
        <v>1476.24</v>
      </c>
      <c r="K762" s="390">
        <f t="shared" si="192"/>
        <v>1476.24</v>
      </c>
      <c r="L762" s="60"/>
      <c r="M762" s="303">
        <f t="shared" si="187"/>
        <v>1476.2382498816</v>
      </c>
      <c r="N762" s="303">
        <f t="shared" si="188"/>
        <v>-1.7501183999684145E-3</v>
      </c>
      <c r="O762" s="372">
        <f t="shared" si="189"/>
        <v>1476.24</v>
      </c>
      <c r="P762" s="373">
        <f t="shared" si="190"/>
        <v>0</v>
      </c>
    </row>
    <row r="763" spans="1:16" s="195" customFormat="1" ht="33.75" x14ac:dyDescent="0.25">
      <c r="A763" s="312" t="s">
        <v>2676</v>
      </c>
      <c r="B763" s="314" t="s">
        <v>99</v>
      </c>
      <c r="C763" s="314" t="s">
        <v>2677</v>
      </c>
      <c r="D763" s="314" t="s">
        <v>2571</v>
      </c>
      <c r="E763" s="315" t="s">
        <v>2572</v>
      </c>
      <c r="F763" s="316" t="s">
        <v>217</v>
      </c>
      <c r="G763" s="331">
        <v>1</v>
      </c>
      <c r="H763" s="61">
        <f t="shared" si="186"/>
        <v>3387.24</v>
      </c>
      <c r="I763" s="450">
        <v>3387.24</v>
      </c>
      <c r="J763" s="439">
        <f t="shared" si="191"/>
        <v>3777.63</v>
      </c>
      <c r="K763" s="390">
        <f t="shared" si="192"/>
        <v>3777.63</v>
      </c>
      <c r="L763" s="60"/>
      <c r="M763" s="303">
        <f t="shared" si="187"/>
        <v>3777.6299781888001</v>
      </c>
      <c r="N763" s="303">
        <f t="shared" si="188"/>
        <v>-2.1811199985677376E-5</v>
      </c>
      <c r="O763" s="372">
        <f t="shared" si="189"/>
        <v>3777.63</v>
      </c>
      <c r="P763" s="373">
        <f t="shared" si="190"/>
        <v>0</v>
      </c>
    </row>
    <row r="764" spans="1:16" s="195" customFormat="1" ht="15" x14ac:dyDescent="0.25">
      <c r="A764" s="312" t="s">
        <v>2678</v>
      </c>
      <c r="B764" s="314" t="s">
        <v>99</v>
      </c>
      <c r="C764" s="332" t="s">
        <v>2679</v>
      </c>
      <c r="D764" s="332" t="s">
        <v>2454</v>
      </c>
      <c r="E764" s="333" t="s">
        <v>2680</v>
      </c>
      <c r="F764" s="316" t="s">
        <v>217</v>
      </c>
      <c r="G764" s="331">
        <v>1</v>
      </c>
      <c r="H764" s="61">
        <f t="shared" si="186"/>
        <v>362.49</v>
      </c>
      <c r="I764" s="450">
        <v>362.49</v>
      </c>
      <c r="J764" s="439">
        <f t="shared" si="191"/>
        <v>404.27</v>
      </c>
      <c r="K764" s="390">
        <f t="shared" si="192"/>
        <v>404.27</v>
      </c>
      <c r="L764" s="60"/>
      <c r="M764" s="303">
        <f t="shared" si="187"/>
        <v>404.26810346880006</v>
      </c>
      <c r="N764" s="303">
        <f t="shared" si="188"/>
        <v>-1.8965311999181722E-3</v>
      </c>
      <c r="O764" s="372">
        <f t="shared" si="189"/>
        <v>404.27</v>
      </c>
      <c r="P764" s="373">
        <f t="shared" si="190"/>
        <v>0</v>
      </c>
    </row>
    <row r="765" spans="1:16" s="195" customFormat="1" ht="22.5" x14ac:dyDescent="0.25">
      <c r="A765" s="312" t="s">
        <v>2681</v>
      </c>
      <c r="B765" s="314" t="s">
        <v>99</v>
      </c>
      <c r="C765" s="314" t="s">
        <v>2682</v>
      </c>
      <c r="D765" s="314" t="s">
        <v>2450</v>
      </c>
      <c r="E765" s="315" t="s">
        <v>2451</v>
      </c>
      <c r="F765" s="316" t="s">
        <v>217</v>
      </c>
      <c r="G765" s="331">
        <v>2</v>
      </c>
      <c r="H765" s="61">
        <f t="shared" si="186"/>
        <v>2792.68</v>
      </c>
      <c r="I765" s="450">
        <v>5585.35</v>
      </c>
      <c r="J765" s="439">
        <f t="shared" si="191"/>
        <v>3114.55</v>
      </c>
      <c r="K765" s="390">
        <f t="shared" si="192"/>
        <v>6229.1</v>
      </c>
      <c r="L765" s="60"/>
      <c r="M765" s="303">
        <f t="shared" si="187"/>
        <v>6229.0790137920012</v>
      </c>
      <c r="N765" s="303">
        <f t="shared" si="188"/>
        <v>-2.0986207999158069E-2</v>
      </c>
      <c r="O765" s="372">
        <f t="shared" si="189"/>
        <v>6229.1</v>
      </c>
      <c r="P765" s="373">
        <f t="shared" si="190"/>
        <v>0</v>
      </c>
    </row>
    <row r="766" spans="1:16" s="195" customFormat="1" ht="15" x14ac:dyDescent="0.25">
      <c r="A766" s="312" t="s">
        <v>2683</v>
      </c>
      <c r="B766" s="314" t="s">
        <v>99</v>
      </c>
      <c r="C766" s="332" t="s">
        <v>2684</v>
      </c>
      <c r="D766" s="332" t="s">
        <v>2454</v>
      </c>
      <c r="E766" s="333" t="s">
        <v>2685</v>
      </c>
      <c r="F766" s="316" t="s">
        <v>217</v>
      </c>
      <c r="G766" s="331">
        <v>1</v>
      </c>
      <c r="H766" s="61">
        <f t="shared" si="186"/>
        <v>520.39</v>
      </c>
      <c r="I766" s="450">
        <v>520.39</v>
      </c>
      <c r="J766" s="439">
        <f t="shared" si="191"/>
        <v>580.37</v>
      </c>
      <c r="K766" s="390">
        <f t="shared" si="192"/>
        <v>580.37</v>
      </c>
      <c r="L766" s="60"/>
      <c r="M766" s="303">
        <f t="shared" si="187"/>
        <v>580.36657111680006</v>
      </c>
      <c r="N766" s="303">
        <f t="shared" si="188"/>
        <v>-3.4288831999447211E-3</v>
      </c>
      <c r="O766" s="372">
        <f t="shared" si="189"/>
        <v>580.37</v>
      </c>
      <c r="P766" s="373">
        <f t="shared" si="190"/>
        <v>0</v>
      </c>
    </row>
    <row r="767" spans="1:16" s="195" customFormat="1" ht="15" x14ac:dyDescent="0.25">
      <c r="A767" s="312" t="s">
        <v>2686</v>
      </c>
      <c r="B767" s="314" t="s">
        <v>99</v>
      </c>
      <c r="C767" s="332" t="s">
        <v>2687</v>
      </c>
      <c r="D767" s="332" t="s">
        <v>2454</v>
      </c>
      <c r="E767" s="333" t="s">
        <v>2688</v>
      </c>
      <c r="F767" s="316" t="s">
        <v>217</v>
      </c>
      <c r="G767" s="331">
        <v>1</v>
      </c>
      <c r="H767" s="61">
        <f t="shared" si="186"/>
        <v>773.19</v>
      </c>
      <c r="I767" s="450">
        <v>773.19</v>
      </c>
      <c r="J767" s="439">
        <f t="shared" si="191"/>
        <v>862.3</v>
      </c>
      <c r="K767" s="390">
        <f t="shared" si="192"/>
        <v>862.3</v>
      </c>
      <c r="L767" s="60"/>
      <c r="M767" s="303">
        <f t="shared" si="187"/>
        <v>862.30255985280019</v>
      </c>
      <c r="N767" s="303">
        <f t="shared" si="188"/>
        <v>2.5598528002319654E-3</v>
      </c>
      <c r="O767" s="372">
        <f t="shared" si="189"/>
        <v>862.3</v>
      </c>
      <c r="P767" s="373">
        <f t="shared" si="190"/>
        <v>0</v>
      </c>
    </row>
    <row r="768" spans="1:16" s="195" customFormat="1" ht="22.5" x14ac:dyDescent="0.25">
      <c r="A768" s="312" t="s">
        <v>2689</v>
      </c>
      <c r="B768" s="314" t="s">
        <v>99</v>
      </c>
      <c r="C768" s="314" t="s">
        <v>1224</v>
      </c>
      <c r="D768" s="314" t="s">
        <v>2475</v>
      </c>
      <c r="E768" s="315" t="s">
        <v>2476</v>
      </c>
      <c r="F768" s="316" t="s">
        <v>217</v>
      </c>
      <c r="G768" s="331">
        <v>9</v>
      </c>
      <c r="H768" s="61">
        <f t="shared" si="186"/>
        <v>1801.8</v>
      </c>
      <c r="I768" s="450">
        <v>16216.24</v>
      </c>
      <c r="J768" s="439">
        <f t="shared" si="191"/>
        <v>2009.46</v>
      </c>
      <c r="K768" s="390">
        <f t="shared" si="192"/>
        <v>18085.14</v>
      </c>
      <c r="L768" s="60"/>
      <c r="M768" s="303">
        <f t="shared" si="187"/>
        <v>18085.212254668801</v>
      </c>
      <c r="N768" s="303">
        <f t="shared" si="188"/>
        <v>7.2254668801178923E-2</v>
      </c>
      <c r="O768" s="372">
        <f t="shared" si="189"/>
        <v>18085.14</v>
      </c>
      <c r="P768" s="373">
        <f t="shared" si="190"/>
        <v>0</v>
      </c>
    </row>
    <row r="769" spans="1:16" s="195" customFormat="1" ht="22.5" x14ac:dyDescent="0.25">
      <c r="A769" s="312" t="s">
        <v>2690</v>
      </c>
      <c r="B769" s="314" t="s">
        <v>99</v>
      </c>
      <c r="C769" s="332" t="s">
        <v>2691</v>
      </c>
      <c r="D769" s="332" t="s">
        <v>2454</v>
      </c>
      <c r="E769" s="333" t="s">
        <v>2692</v>
      </c>
      <c r="F769" s="316" t="s">
        <v>217</v>
      </c>
      <c r="G769" s="331">
        <v>1</v>
      </c>
      <c r="H769" s="61">
        <f t="shared" si="186"/>
        <v>520.39</v>
      </c>
      <c r="I769" s="450">
        <v>520.39</v>
      </c>
      <c r="J769" s="439">
        <f t="shared" si="191"/>
        <v>580.37</v>
      </c>
      <c r="K769" s="390">
        <f t="shared" si="192"/>
        <v>580.37</v>
      </c>
      <c r="L769" s="60"/>
      <c r="M769" s="303">
        <f t="shared" si="187"/>
        <v>580.36657111680006</v>
      </c>
      <c r="N769" s="303">
        <f t="shared" si="188"/>
        <v>-3.4288831999447211E-3</v>
      </c>
      <c r="O769" s="372">
        <f t="shared" si="189"/>
        <v>580.37</v>
      </c>
      <c r="P769" s="373">
        <f t="shared" si="190"/>
        <v>0</v>
      </c>
    </row>
    <row r="770" spans="1:16" s="195" customFormat="1" ht="15" x14ac:dyDescent="0.25">
      <c r="A770" s="312" t="s">
        <v>2693</v>
      </c>
      <c r="B770" s="314" t="s">
        <v>99</v>
      </c>
      <c r="C770" s="332" t="s">
        <v>2694</v>
      </c>
      <c r="D770" s="332" t="s">
        <v>2454</v>
      </c>
      <c r="E770" s="333" t="s">
        <v>2695</v>
      </c>
      <c r="F770" s="316" t="s">
        <v>217</v>
      </c>
      <c r="G770" s="331">
        <v>2</v>
      </c>
      <c r="H770" s="61">
        <f t="shared" si="186"/>
        <v>232.22</v>
      </c>
      <c r="I770" s="450">
        <v>464.44</v>
      </c>
      <c r="J770" s="439">
        <f t="shared" si="191"/>
        <v>258.98</v>
      </c>
      <c r="K770" s="390">
        <f t="shared" si="192"/>
        <v>517.96</v>
      </c>
      <c r="L770" s="60"/>
      <c r="M770" s="303">
        <f t="shared" si="187"/>
        <v>517.96815905280005</v>
      </c>
      <c r="N770" s="303">
        <f t="shared" si="188"/>
        <v>8.1590528000106133E-3</v>
      </c>
      <c r="O770" s="372">
        <f t="shared" si="189"/>
        <v>517.96</v>
      </c>
      <c r="P770" s="373">
        <f t="shared" si="190"/>
        <v>0</v>
      </c>
    </row>
    <row r="771" spans="1:16" s="195" customFormat="1" ht="15" x14ac:dyDescent="0.25">
      <c r="A771" s="312" t="s">
        <v>2696</v>
      </c>
      <c r="B771" s="314" t="s">
        <v>99</v>
      </c>
      <c r="C771" s="332" t="s">
        <v>2697</v>
      </c>
      <c r="D771" s="332" t="s">
        <v>2454</v>
      </c>
      <c r="E771" s="333" t="s">
        <v>2698</v>
      </c>
      <c r="F771" s="316" t="s">
        <v>217</v>
      </c>
      <c r="G771" s="331">
        <v>1</v>
      </c>
      <c r="H771" s="61">
        <f t="shared" si="186"/>
        <v>698.21</v>
      </c>
      <c r="I771" s="450">
        <v>698.21</v>
      </c>
      <c r="J771" s="439">
        <f t="shared" si="191"/>
        <v>778.68</v>
      </c>
      <c r="K771" s="390">
        <f t="shared" si="192"/>
        <v>778.68</v>
      </c>
      <c r="L771" s="60"/>
      <c r="M771" s="303">
        <f t="shared" si="187"/>
        <v>778.68088091520008</v>
      </c>
      <c r="N771" s="303">
        <f t="shared" si="188"/>
        <v>8.8091520012767432E-4</v>
      </c>
      <c r="O771" s="372">
        <f t="shared" si="189"/>
        <v>778.68</v>
      </c>
      <c r="P771" s="373">
        <f t="shared" si="190"/>
        <v>0</v>
      </c>
    </row>
    <row r="772" spans="1:16" s="195" customFormat="1" ht="15" x14ac:dyDescent="0.25">
      <c r="A772" s="312" t="s">
        <v>2699</v>
      </c>
      <c r="B772" s="314" t="s">
        <v>99</v>
      </c>
      <c r="C772" s="332" t="s">
        <v>2700</v>
      </c>
      <c r="D772" s="332" t="s">
        <v>2701</v>
      </c>
      <c r="E772" s="333" t="s">
        <v>2702</v>
      </c>
      <c r="F772" s="316" t="s">
        <v>217</v>
      </c>
      <c r="G772" s="331">
        <v>2</v>
      </c>
      <c r="H772" s="61">
        <f t="shared" si="186"/>
        <v>202.14</v>
      </c>
      <c r="I772" s="450">
        <v>404.28</v>
      </c>
      <c r="J772" s="439">
        <f t="shared" si="191"/>
        <v>225.44</v>
      </c>
      <c r="K772" s="390">
        <f t="shared" si="192"/>
        <v>450.88</v>
      </c>
      <c r="L772" s="60"/>
      <c r="M772" s="303">
        <f t="shared" si="187"/>
        <v>450.87453135359999</v>
      </c>
      <c r="N772" s="303">
        <f t="shared" si="188"/>
        <v>-5.4686464000042179E-3</v>
      </c>
      <c r="O772" s="372">
        <f t="shared" si="189"/>
        <v>450.88</v>
      </c>
      <c r="P772" s="373">
        <f t="shared" si="190"/>
        <v>0</v>
      </c>
    </row>
    <row r="773" spans="1:16" s="195" customFormat="1" ht="15" x14ac:dyDescent="0.25">
      <c r="A773" s="312" t="s">
        <v>2703</v>
      </c>
      <c r="B773" s="314" t="s">
        <v>99</v>
      </c>
      <c r="C773" s="332" t="s">
        <v>2704</v>
      </c>
      <c r="D773" s="332" t="s">
        <v>2533</v>
      </c>
      <c r="E773" s="333" t="s">
        <v>2534</v>
      </c>
      <c r="F773" s="316" t="s">
        <v>217</v>
      </c>
      <c r="G773" s="331">
        <v>3</v>
      </c>
      <c r="H773" s="61">
        <f t="shared" si="186"/>
        <v>67.569999999999993</v>
      </c>
      <c r="I773" s="450">
        <v>202.7</v>
      </c>
      <c r="J773" s="439">
        <f t="shared" si="191"/>
        <v>75.36</v>
      </c>
      <c r="K773" s="390">
        <f t="shared" si="192"/>
        <v>226.08</v>
      </c>
      <c r="L773" s="60"/>
      <c r="M773" s="303">
        <f t="shared" si="187"/>
        <v>226.06180742400002</v>
      </c>
      <c r="N773" s="303">
        <f t="shared" si="188"/>
        <v>-1.8192575999989913E-2</v>
      </c>
      <c r="O773" s="372">
        <f t="shared" si="189"/>
        <v>226.07999999999998</v>
      </c>
      <c r="P773" s="373">
        <f t="shared" si="190"/>
        <v>0</v>
      </c>
    </row>
    <row r="774" spans="1:16" s="195" customFormat="1" ht="15" customHeight="1" x14ac:dyDescent="0.25">
      <c r="A774" s="323"/>
      <c r="B774" s="512" t="s">
        <v>2705</v>
      </c>
      <c r="C774" s="513"/>
      <c r="D774" s="513"/>
      <c r="E774" s="514"/>
      <c r="F774" s="324"/>
      <c r="G774" s="324"/>
      <c r="H774" s="324"/>
      <c r="I774" s="324"/>
      <c r="J774" s="449"/>
      <c r="K774" s="392"/>
      <c r="L774" s="311"/>
      <c r="M774" s="303">
        <f t="shared" si="187"/>
        <v>0</v>
      </c>
      <c r="N774" s="303">
        <f t="shared" si="188"/>
        <v>0</v>
      </c>
      <c r="O774" s="372">
        <f t="shared" si="189"/>
        <v>0</v>
      </c>
      <c r="P774" s="373">
        <f t="shared" si="190"/>
        <v>0</v>
      </c>
    </row>
    <row r="775" spans="1:16" s="195" customFormat="1" ht="22.5" x14ac:dyDescent="0.25">
      <c r="A775" s="312" t="s">
        <v>2706</v>
      </c>
      <c r="B775" s="314" t="s">
        <v>99</v>
      </c>
      <c r="C775" s="314" t="s">
        <v>2707</v>
      </c>
      <c r="D775" s="314" t="s">
        <v>239</v>
      </c>
      <c r="E775" s="315" t="s">
        <v>240</v>
      </c>
      <c r="F775" s="316" t="s">
        <v>217</v>
      </c>
      <c r="G775" s="331">
        <v>1</v>
      </c>
      <c r="H775" s="61">
        <f t="shared" si="186"/>
        <v>3424.96</v>
      </c>
      <c r="I775" s="450">
        <v>3424.96</v>
      </c>
      <c r="J775" s="439">
        <f t="shared" si="191"/>
        <v>3819.7</v>
      </c>
      <c r="K775" s="390">
        <f t="shared" si="192"/>
        <v>3819.7</v>
      </c>
      <c r="L775" s="60"/>
      <c r="M775" s="303">
        <f t="shared" si="187"/>
        <v>3819.6973258752</v>
      </c>
      <c r="N775" s="303">
        <f t="shared" si="188"/>
        <v>-2.6741247997961182E-3</v>
      </c>
      <c r="O775" s="372">
        <f t="shared" si="189"/>
        <v>3819.7</v>
      </c>
      <c r="P775" s="373">
        <f t="shared" si="190"/>
        <v>0</v>
      </c>
    </row>
    <row r="776" spans="1:16" s="195" customFormat="1" ht="15" x14ac:dyDescent="0.25">
      <c r="A776" s="312" t="s">
        <v>2708</v>
      </c>
      <c r="B776" s="314" t="s">
        <v>99</v>
      </c>
      <c r="C776" s="314" t="s">
        <v>2709</v>
      </c>
      <c r="D776" s="314" t="s">
        <v>2522</v>
      </c>
      <c r="E776" s="315" t="s">
        <v>2523</v>
      </c>
      <c r="F776" s="316" t="s">
        <v>217</v>
      </c>
      <c r="G776" s="331">
        <v>1</v>
      </c>
      <c r="H776" s="61">
        <f t="shared" si="186"/>
        <v>1537.96</v>
      </c>
      <c r="I776" s="450">
        <v>1537.96</v>
      </c>
      <c r="J776" s="439">
        <f t="shared" si="191"/>
        <v>1715.21</v>
      </c>
      <c r="K776" s="390">
        <f t="shared" si="192"/>
        <v>1715.21</v>
      </c>
      <c r="L776" s="60"/>
      <c r="M776" s="303">
        <f t="shared" si="187"/>
        <v>1715.2146884352003</v>
      </c>
      <c r="N776" s="303">
        <f t="shared" si="188"/>
        <v>4.6884352002507512E-3</v>
      </c>
      <c r="O776" s="372">
        <f t="shared" si="189"/>
        <v>1715.21</v>
      </c>
      <c r="P776" s="373">
        <f t="shared" si="190"/>
        <v>0</v>
      </c>
    </row>
    <row r="777" spans="1:16" s="195" customFormat="1" ht="22.5" x14ac:dyDescent="0.25">
      <c r="A777" s="312" t="s">
        <v>2710</v>
      </c>
      <c r="B777" s="314" t="s">
        <v>99</v>
      </c>
      <c r="C777" s="314" t="s">
        <v>2711</v>
      </c>
      <c r="D777" s="314" t="s">
        <v>2450</v>
      </c>
      <c r="E777" s="315" t="s">
        <v>2451</v>
      </c>
      <c r="F777" s="316" t="s">
        <v>217</v>
      </c>
      <c r="G777" s="331">
        <v>2</v>
      </c>
      <c r="H777" s="61">
        <f t="shared" si="186"/>
        <v>2792.68</v>
      </c>
      <c r="I777" s="450">
        <v>5585.35</v>
      </c>
      <c r="J777" s="439">
        <f t="shared" si="191"/>
        <v>3114.55</v>
      </c>
      <c r="K777" s="390">
        <f t="shared" si="192"/>
        <v>6229.1</v>
      </c>
      <c r="L777" s="60"/>
      <c r="M777" s="303">
        <f t="shared" si="187"/>
        <v>6229.0790137920012</v>
      </c>
      <c r="N777" s="303">
        <f t="shared" si="188"/>
        <v>-2.0986207999158069E-2</v>
      </c>
      <c r="O777" s="372">
        <f t="shared" si="189"/>
        <v>6229.1</v>
      </c>
      <c r="P777" s="373">
        <f t="shared" si="190"/>
        <v>0</v>
      </c>
    </row>
    <row r="778" spans="1:16" s="195" customFormat="1" ht="22.5" x14ac:dyDescent="0.25">
      <c r="A778" s="312" t="s">
        <v>2712</v>
      </c>
      <c r="B778" s="314" t="s">
        <v>99</v>
      </c>
      <c r="C778" s="332" t="s">
        <v>2713</v>
      </c>
      <c r="D778" s="332" t="s">
        <v>2454</v>
      </c>
      <c r="E778" s="333" t="s">
        <v>2714</v>
      </c>
      <c r="F778" s="316" t="s">
        <v>217</v>
      </c>
      <c r="G778" s="331">
        <v>1</v>
      </c>
      <c r="H778" s="61">
        <f t="shared" si="186"/>
        <v>232.22</v>
      </c>
      <c r="I778" s="450">
        <v>232.22</v>
      </c>
      <c r="J778" s="439">
        <f t="shared" si="191"/>
        <v>258.98</v>
      </c>
      <c r="K778" s="390">
        <f t="shared" si="192"/>
        <v>258.98</v>
      </c>
      <c r="L778" s="60"/>
      <c r="M778" s="303">
        <f t="shared" si="187"/>
        <v>258.98407952640002</v>
      </c>
      <c r="N778" s="303">
        <f t="shared" si="188"/>
        <v>4.0795264000053066E-3</v>
      </c>
      <c r="O778" s="372">
        <f t="shared" si="189"/>
        <v>258.98</v>
      </c>
      <c r="P778" s="373">
        <f t="shared" si="190"/>
        <v>0</v>
      </c>
    </row>
    <row r="779" spans="1:16" s="195" customFormat="1" ht="15" x14ac:dyDescent="0.25">
      <c r="A779" s="312" t="s">
        <v>2715</v>
      </c>
      <c r="B779" s="314" t="s">
        <v>99</v>
      </c>
      <c r="C779" s="332" t="s">
        <v>2716</v>
      </c>
      <c r="D779" s="332" t="s">
        <v>2462</v>
      </c>
      <c r="E779" s="333" t="s">
        <v>2463</v>
      </c>
      <c r="F779" s="316" t="s">
        <v>217</v>
      </c>
      <c r="G779" s="331">
        <v>1</v>
      </c>
      <c r="H779" s="61">
        <f t="shared" si="186"/>
        <v>756.84</v>
      </c>
      <c r="I779" s="450">
        <v>756.84</v>
      </c>
      <c r="J779" s="439">
        <f t="shared" si="191"/>
        <v>844.07</v>
      </c>
      <c r="K779" s="390">
        <f t="shared" si="192"/>
        <v>844.07</v>
      </c>
      <c r="L779" s="60"/>
      <c r="M779" s="303">
        <f t="shared" si="187"/>
        <v>844.06817134080018</v>
      </c>
      <c r="N779" s="303">
        <f t="shared" si="188"/>
        <v>-1.8286591998730728E-3</v>
      </c>
      <c r="O779" s="372">
        <f t="shared" si="189"/>
        <v>844.07</v>
      </c>
      <c r="P779" s="373">
        <f t="shared" si="190"/>
        <v>0</v>
      </c>
    </row>
    <row r="780" spans="1:16" s="195" customFormat="1" ht="22.5" x14ac:dyDescent="0.25">
      <c r="A780" s="312" t="s">
        <v>2717</v>
      </c>
      <c r="B780" s="314" t="s">
        <v>99</v>
      </c>
      <c r="C780" s="314" t="s">
        <v>1230</v>
      </c>
      <c r="D780" s="314" t="s">
        <v>2475</v>
      </c>
      <c r="E780" s="315" t="s">
        <v>2476</v>
      </c>
      <c r="F780" s="316" t="s">
        <v>217</v>
      </c>
      <c r="G780" s="331">
        <v>3</v>
      </c>
      <c r="H780" s="61">
        <f t="shared" si="186"/>
        <v>1801.8</v>
      </c>
      <c r="I780" s="450">
        <v>5405.41</v>
      </c>
      <c r="J780" s="439">
        <f t="shared" si="191"/>
        <v>2009.46</v>
      </c>
      <c r="K780" s="390">
        <f t="shared" si="192"/>
        <v>6028.38</v>
      </c>
      <c r="L780" s="60"/>
      <c r="M780" s="303">
        <f t="shared" si="187"/>
        <v>6028.4003673792004</v>
      </c>
      <c r="N780" s="303">
        <f t="shared" si="188"/>
        <v>2.0367379200251889E-2</v>
      </c>
      <c r="O780" s="372">
        <f t="shared" si="189"/>
        <v>6028.38</v>
      </c>
      <c r="P780" s="373">
        <f t="shared" si="190"/>
        <v>0</v>
      </c>
    </row>
    <row r="781" spans="1:16" s="195" customFormat="1" ht="15" x14ac:dyDescent="0.25">
      <c r="A781" s="312" t="s">
        <v>2718</v>
      </c>
      <c r="B781" s="314" t="s">
        <v>99</v>
      </c>
      <c r="C781" s="332" t="s">
        <v>2719</v>
      </c>
      <c r="D781" s="332" t="s">
        <v>2454</v>
      </c>
      <c r="E781" s="333" t="s">
        <v>2720</v>
      </c>
      <c r="F781" s="316" t="s">
        <v>217</v>
      </c>
      <c r="G781" s="331">
        <v>1</v>
      </c>
      <c r="H781" s="61">
        <f t="shared" si="186"/>
        <v>698.21</v>
      </c>
      <c r="I781" s="450">
        <v>698.21</v>
      </c>
      <c r="J781" s="439">
        <f t="shared" si="191"/>
        <v>778.68</v>
      </c>
      <c r="K781" s="390">
        <f t="shared" si="192"/>
        <v>778.68</v>
      </c>
      <c r="L781" s="60"/>
      <c r="M781" s="303">
        <f t="shared" si="187"/>
        <v>778.68088091520008</v>
      </c>
      <c r="N781" s="303">
        <f t="shared" si="188"/>
        <v>8.8091520012767432E-4</v>
      </c>
      <c r="O781" s="372">
        <f t="shared" si="189"/>
        <v>778.68</v>
      </c>
      <c r="P781" s="373">
        <f t="shared" si="190"/>
        <v>0</v>
      </c>
    </row>
    <row r="782" spans="1:16" s="195" customFormat="1" ht="15" x14ac:dyDescent="0.25">
      <c r="A782" s="312" t="s">
        <v>2721</v>
      </c>
      <c r="B782" s="314" t="s">
        <v>99</v>
      </c>
      <c r="C782" s="332" t="s">
        <v>2722</v>
      </c>
      <c r="D782" s="332" t="s">
        <v>2454</v>
      </c>
      <c r="E782" s="333" t="s">
        <v>2695</v>
      </c>
      <c r="F782" s="316" t="s">
        <v>217</v>
      </c>
      <c r="G782" s="331">
        <v>1</v>
      </c>
      <c r="H782" s="61">
        <f t="shared" si="186"/>
        <v>232.22</v>
      </c>
      <c r="I782" s="450">
        <v>232.22</v>
      </c>
      <c r="J782" s="439">
        <f t="shared" si="191"/>
        <v>258.98</v>
      </c>
      <c r="K782" s="390">
        <f t="shared" si="192"/>
        <v>258.98</v>
      </c>
      <c r="L782" s="60"/>
      <c r="M782" s="303">
        <f t="shared" si="187"/>
        <v>258.98407952640002</v>
      </c>
      <c r="N782" s="303">
        <f t="shared" si="188"/>
        <v>4.0795264000053066E-3</v>
      </c>
      <c r="O782" s="372">
        <f t="shared" si="189"/>
        <v>258.98</v>
      </c>
      <c r="P782" s="373">
        <f t="shared" si="190"/>
        <v>0</v>
      </c>
    </row>
    <row r="783" spans="1:16" s="195" customFormat="1" ht="15" x14ac:dyDescent="0.25">
      <c r="A783" s="312" t="s">
        <v>2723</v>
      </c>
      <c r="B783" s="314" t="s">
        <v>99</v>
      </c>
      <c r="C783" s="332" t="s">
        <v>2724</v>
      </c>
      <c r="D783" s="332" t="s">
        <v>2586</v>
      </c>
      <c r="E783" s="333" t="s">
        <v>2587</v>
      </c>
      <c r="F783" s="316" t="s">
        <v>217</v>
      </c>
      <c r="G783" s="331">
        <v>1</v>
      </c>
      <c r="H783" s="61">
        <f t="shared" si="186"/>
        <v>50.83</v>
      </c>
      <c r="I783" s="450">
        <v>50.83</v>
      </c>
      <c r="J783" s="439">
        <f t="shared" si="191"/>
        <v>56.69</v>
      </c>
      <c r="K783" s="390">
        <f t="shared" si="192"/>
        <v>56.69</v>
      </c>
      <c r="L783" s="60"/>
      <c r="M783" s="303">
        <f t="shared" ref="M783:M846" si="193">I783*O$13*P$13*O$10</f>
        <v>56.688316089600008</v>
      </c>
      <c r="N783" s="303">
        <f t="shared" ref="N783:N846" si="194">M783-K783</f>
        <v>-1.6839103999899407E-3</v>
      </c>
      <c r="O783" s="372">
        <f t="shared" si="189"/>
        <v>56.69</v>
      </c>
      <c r="P783" s="373">
        <f t="shared" si="190"/>
        <v>0</v>
      </c>
    </row>
    <row r="784" spans="1:16" s="195" customFormat="1" ht="15" customHeight="1" x14ac:dyDescent="0.25">
      <c r="A784" s="323"/>
      <c r="B784" s="512" t="s">
        <v>2725</v>
      </c>
      <c r="C784" s="513"/>
      <c r="D784" s="513"/>
      <c r="E784" s="514"/>
      <c r="F784" s="324"/>
      <c r="G784" s="324"/>
      <c r="H784" s="324"/>
      <c r="I784" s="324"/>
      <c r="J784" s="449"/>
      <c r="K784" s="392"/>
      <c r="L784" s="311"/>
      <c r="M784" s="303">
        <f t="shared" si="193"/>
        <v>0</v>
      </c>
      <c r="N784" s="303">
        <f t="shared" si="194"/>
        <v>0</v>
      </c>
      <c r="O784" s="372">
        <f t="shared" si="189"/>
        <v>0</v>
      </c>
      <c r="P784" s="373">
        <f t="shared" si="190"/>
        <v>0</v>
      </c>
    </row>
    <row r="785" spans="1:16" s="195" customFormat="1" ht="22.5" x14ac:dyDescent="0.25">
      <c r="A785" s="312" t="s">
        <v>2726</v>
      </c>
      <c r="B785" s="314" t="s">
        <v>99</v>
      </c>
      <c r="C785" s="314" t="s">
        <v>1238</v>
      </c>
      <c r="D785" s="314" t="s">
        <v>239</v>
      </c>
      <c r="E785" s="315" t="s">
        <v>240</v>
      </c>
      <c r="F785" s="316" t="s">
        <v>217</v>
      </c>
      <c r="G785" s="331">
        <v>1</v>
      </c>
      <c r="H785" s="61">
        <f t="shared" si="186"/>
        <v>3424.96</v>
      </c>
      <c r="I785" s="450">
        <v>3424.96</v>
      </c>
      <c r="J785" s="439">
        <f t="shared" si="191"/>
        <v>3819.7</v>
      </c>
      <c r="K785" s="390">
        <f t="shared" si="192"/>
        <v>3819.7</v>
      </c>
      <c r="L785" s="60"/>
      <c r="M785" s="303">
        <f t="shared" si="193"/>
        <v>3819.6973258752</v>
      </c>
      <c r="N785" s="303">
        <f t="shared" si="194"/>
        <v>-2.6741247997961182E-3</v>
      </c>
      <c r="O785" s="372">
        <f t="shared" si="189"/>
        <v>3819.7</v>
      </c>
      <c r="P785" s="373">
        <f t="shared" si="190"/>
        <v>0</v>
      </c>
    </row>
    <row r="786" spans="1:16" s="195" customFormat="1" ht="15" x14ac:dyDescent="0.25">
      <c r="A786" s="312" t="s">
        <v>2727</v>
      </c>
      <c r="B786" s="314" t="s">
        <v>99</v>
      </c>
      <c r="C786" s="314" t="s">
        <v>1240</v>
      </c>
      <c r="D786" s="314" t="s">
        <v>2522</v>
      </c>
      <c r="E786" s="315" t="s">
        <v>2523</v>
      </c>
      <c r="F786" s="316" t="s">
        <v>217</v>
      </c>
      <c r="G786" s="331">
        <v>1</v>
      </c>
      <c r="H786" s="61">
        <f t="shared" si="186"/>
        <v>1537.96</v>
      </c>
      <c r="I786" s="450">
        <v>1537.96</v>
      </c>
      <c r="J786" s="439">
        <f t="shared" si="191"/>
        <v>1715.21</v>
      </c>
      <c r="K786" s="390">
        <f t="shared" si="192"/>
        <v>1715.21</v>
      </c>
      <c r="L786" s="60"/>
      <c r="M786" s="303">
        <f t="shared" si="193"/>
        <v>1715.2146884352003</v>
      </c>
      <c r="N786" s="303">
        <f t="shared" si="194"/>
        <v>4.6884352002507512E-3</v>
      </c>
      <c r="O786" s="372">
        <f t="shared" ref="O786:O849" si="195">J786*G786</f>
        <v>1715.21</v>
      </c>
      <c r="P786" s="373">
        <f t="shared" ref="P786:P849" si="196">O786-K786</f>
        <v>0</v>
      </c>
    </row>
    <row r="787" spans="1:16" s="195" customFormat="1" ht="22.5" x14ac:dyDescent="0.25">
      <c r="A787" s="312" t="s">
        <v>2728</v>
      </c>
      <c r="B787" s="314" t="s">
        <v>99</v>
      </c>
      <c r="C787" s="314" t="s">
        <v>1242</v>
      </c>
      <c r="D787" s="314" t="s">
        <v>2450</v>
      </c>
      <c r="E787" s="315" t="s">
        <v>2451</v>
      </c>
      <c r="F787" s="316" t="s">
        <v>217</v>
      </c>
      <c r="G787" s="331">
        <v>2</v>
      </c>
      <c r="H787" s="61">
        <f t="shared" si="186"/>
        <v>2792.68</v>
      </c>
      <c r="I787" s="450">
        <v>5585.35</v>
      </c>
      <c r="J787" s="439">
        <f t="shared" si="191"/>
        <v>3114.55</v>
      </c>
      <c r="K787" s="390">
        <f t="shared" si="192"/>
        <v>6229.1</v>
      </c>
      <c r="L787" s="60"/>
      <c r="M787" s="303">
        <f t="shared" si="193"/>
        <v>6229.0790137920012</v>
      </c>
      <c r="N787" s="303">
        <f t="shared" si="194"/>
        <v>-2.0986207999158069E-2</v>
      </c>
      <c r="O787" s="372">
        <f t="shared" si="195"/>
        <v>6229.1</v>
      </c>
      <c r="P787" s="373">
        <f t="shared" si="196"/>
        <v>0</v>
      </c>
    </row>
    <row r="788" spans="1:16" s="195" customFormat="1" ht="15" x14ac:dyDescent="0.25">
      <c r="A788" s="312" t="s">
        <v>2729</v>
      </c>
      <c r="B788" s="314" t="s">
        <v>99</v>
      </c>
      <c r="C788" s="332" t="s">
        <v>2730</v>
      </c>
      <c r="D788" s="332" t="s">
        <v>2454</v>
      </c>
      <c r="E788" s="333" t="s">
        <v>2685</v>
      </c>
      <c r="F788" s="316" t="s">
        <v>217</v>
      </c>
      <c r="G788" s="331">
        <v>2</v>
      </c>
      <c r="H788" s="61">
        <f t="shared" ref="H788:H858" si="197">ROUND(I788/G788,2)</f>
        <v>520.39</v>
      </c>
      <c r="I788" s="450">
        <v>1040.78</v>
      </c>
      <c r="J788" s="439">
        <f t="shared" si="191"/>
        <v>580.37</v>
      </c>
      <c r="K788" s="390">
        <f t="shared" si="192"/>
        <v>1160.74</v>
      </c>
      <c r="L788" s="60"/>
      <c r="M788" s="303">
        <f t="shared" si="193"/>
        <v>1160.7331422336001</v>
      </c>
      <c r="N788" s="303">
        <f t="shared" si="194"/>
        <v>-6.8577663998894423E-3</v>
      </c>
      <c r="O788" s="372">
        <f t="shared" si="195"/>
        <v>1160.74</v>
      </c>
      <c r="P788" s="373">
        <f t="shared" si="196"/>
        <v>0</v>
      </c>
    </row>
    <row r="789" spans="1:16" s="195" customFormat="1" ht="22.5" x14ac:dyDescent="0.25">
      <c r="A789" s="312" t="s">
        <v>2731</v>
      </c>
      <c r="B789" s="314" t="s">
        <v>99</v>
      </c>
      <c r="C789" s="314" t="s">
        <v>2732</v>
      </c>
      <c r="D789" s="314" t="s">
        <v>2475</v>
      </c>
      <c r="E789" s="315" t="s">
        <v>2476</v>
      </c>
      <c r="F789" s="316" t="s">
        <v>217</v>
      </c>
      <c r="G789" s="331">
        <v>2</v>
      </c>
      <c r="H789" s="61">
        <f t="shared" si="197"/>
        <v>1801.81</v>
      </c>
      <c r="I789" s="450">
        <v>3603.61</v>
      </c>
      <c r="J789" s="439">
        <f t="shared" si="191"/>
        <v>2009.47</v>
      </c>
      <c r="K789" s="390">
        <f t="shared" si="192"/>
        <v>4018.94</v>
      </c>
      <c r="L789" s="60"/>
      <c r="M789" s="303">
        <f t="shared" si="193"/>
        <v>4018.9372957632004</v>
      </c>
      <c r="N789" s="303">
        <f t="shared" si="194"/>
        <v>-2.704236799672799E-3</v>
      </c>
      <c r="O789" s="372">
        <f t="shared" si="195"/>
        <v>4018.94</v>
      </c>
      <c r="P789" s="373">
        <f t="shared" si="196"/>
        <v>0</v>
      </c>
    </row>
    <row r="790" spans="1:16" s="195" customFormat="1" ht="15" x14ac:dyDescent="0.25">
      <c r="A790" s="312" t="s">
        <v>2733</v>
      </c>
      <c r="B790" s="314" t="s">
        <v>99</v>
      </c>
      <c r="C790" s="332" t="s">
        <v>2734</v>
      </c>
      <c r="D790" s="332" t="s">
        <v>2533</v>
      </c>
      <c r="E790" s="333" t="s">
        <v>2534</v>
      </c>
      <c r="F790" s="316" t="s">
        <v>217</v>
      </c>
      <c r="G790" s="331">
        <v>7</v>
      </c>
      <c r="H790" s="61">
        <f t="shared" si="197"/>
        <v>67.569999999999993</v>
      </c>
      <c r="I790" s="450">
        <v>472.98</v>
      </c>
      <c r="J790" s="439">
        <f t="shared" si="191"/>
        <v>75.36</v>
      </c>
      <c r="K790" s="390">
        <f t="shared" si="192"/>
        <v>527.52</v>
      </c>
      <c r="L790" s="60"/>
      <c r="M790" s="303">
        <f t="shared" si="193"/>
        <v>527.4924206976001</v>
      </c>
      <c r="N790" s="303">
        <f t="shared" si="194"/>
        <v>-2.7579302399885819E-2</v>
      </c>
      <c r="O790" s="372">
        <f t="shared" si="195"/>
        <v>527.52</v>
      </c>
      <c r="P790" s="373">
        <f t="shared" si="196"/>
        <v>0</v>
      </c>
    </row>
    <row r="791" spans="1:16" s="195" customFormat="1" ht="15" customHeight="1" x14ac:dyDescent="0.25">
      <c r="A791" s="323"/>
      <c r="B791" s="512" t="s">
        <v>2735</v>
      </c>
      <c r="C791" s="513"/>
      <c r="D791" s="513"/>
      <c r="E791" s="514"/>
      <c r="F791" s="324"/>
      <c r="G791" s="324"/>
      <c r="H791" s="324"/>
      <c r="I791" s="324"/>
      <c r="J791" s="449"/>
      <c r="K791" s="392"/>
      <c r="L791" s="311"/>
      <c r="M791" s="303">
        <f t="shared" si="193"/>
        <v>0</v>
      </c>
      <c r="N791" s="303">
        <f t="shared" si="194"/>
        <v>0</v>
      </c>
      <c r="O791" s="372">
        <f t="shared" si="195"/>
        <v>0</v>
      </c>
      <c r="P791" s="373">
        <f t="shared" si="196"/>
        <v>0</v>
      </c>
    </row>
    <row r="792" spans="1:16" s="195" customFormat="1" ht="22.5" x14ac:dyDescent="0.25">
      <c r="A792" s="312" t="s">
        <v>2736</v>
      </c>
      <c r="B792" s="314" t="s">
        <v>99</v>
      </c>
      <c r="C792" s="314" t="s">
        <v>2737</v>
      </c>
      <c r="D792" s="314" t="s">
        <v>239</v>
      </c>
      <c r="E792" s="315" t="s">
        <v>240</v>
      </c>
      <c r="F792" s="316" t="s">
        <v>217</v>
      </c>
      <c r="G792" s="331">
        <v>1</v>
      </c>
      <c r="H792" s="61">
        <f t="shared" si="197"/>
        <v>3424.96</v>
      </c>
      <c r="I792" s="450">
        <v>3424.96</v>
      </c>
      <c r="J792" s="439">
        <f t="shared" si="191"/>
        <v>3819.7</v>
      </c>
      <c r="K792" s="390">
        <f t="shared" si="192"/>
        <v>3819.7</v>
      </c>
      <c r="L792" s="60"/>
      <c r="M792" s="303">
        <f t="shared" si="193"/>
        <v>3819.6973258752</v>
      </c>
      <c r="N792" s="303">
        <f t="shared" si="194"/>
        <v>-2.6741247997961182E-3</v>
      </c>
      <c r="O792" s="372">
        <f t="shared" si="195"/>
        <v>3819.7</v>
      </c>
      <c r="P792" s="373">
        <f t="shared" si="196"/>
        <v>0</v>
      </c>
    </row>
    <row r="793" spans="1:16" s="195" customFormat="1" ht="15" x14ac:dyDescent="0.25">
      <c r="A793" s="312" t="s">
        <v>2738</v>
      </c>
      <c r="B793" s="314" t="s">
        <v>99</v>
      </c>
      <c r="C793" s="314" t="s">
        <v>2739</v>
      </c>
      <c r="D793" s="314" t="s">
        <v>2522</v>
      </c>
      <c r="E793" s="315" t="s">
        <v>2523</v>
      </c>
      <c r="F793" s="316" t="s">
        <v>217</v>
      </c>
      <c r="G793" s="331">
        <v>1</v>
      </c>
      <c r="H793" s="61">
        <f t="shared" si="197"/>
        <v>1537.96</v>
      </c>
      <c r="I793" s="450">
        <v>1537.96</v>
      </c>
      <c r="J793" s="439">
        <f t="shared" si="191"/>
        <v>1715.21</v>
      </c>
      <c r="K793" s="390">
        <f t="shared" si="192"/>
        <v>1715.21</v>
      </c>
      <c r="L793" s="60"/>
      <c r="M793" s="303">
        <f t="shared" si="193"/>
        <v>1715.2146884352003</v>
      </c>
      <c r="N793" s="303">
        <f t="shared" si="194"/>
        <v>4.6884352002507512E-3</v>
      </c>
      <c r="O793" s="372">
        <f t="shared" si="195"/>
        <v>1715.21</v>
      </c>
      <c r="P793" s="373">
        <f t="shared" si="196"/>
        <v>0</v>
      </c>
    </row>
    <row r="794" spans="1:16" s="195" customFormat="1" ht="22.5" x14ac:dyDescent="0.25">
      <c r="A794" s="312" t="s">
        <v>2740</v>
      </c>
      <c r="B794" s="314" t="s">
        <v>99</v>
      </c>
      <c r="C794" s="314" t="s">
        <v>2741</v>
      </c>
      <c r="D794" s="314" t="s">
        <v>2475</v>
      </c>
      <c r="E794" s="315" t="s">
        <v>2476</v>
      </c>
      <c r="F794" s="316" t="s">
        <v>217</v>
      </c>
      <c r="G794" s="331">
        <v>4</v>
      </c>
      <c r="H794" s="61">
        <f t="shared" si="197"/>
        <v>1801.8</v>
      </c>
      <c r="I794" s="450">
        <v>7207.21</v>
      </c>
      <c r="J794" s="439">
        <f t="shared" si="191"/>
        <v>2009.46</v>
      </c>
      <c r="K794" s="390">
        <f t="shared" si="192"/>
        <v>8037.84</v>
      </c>
      <c r="L794" s="60"/>
      <c r="M794" s="303">
        <f t="shared" si="193"/>
        <v>8037.8634389952012</v>
      </c>
      <c r="N794" s="303">
        <f t="shared" si="194"/>
        <v>2.3438995201104262E-2</v>
      </c>
      <c r="O794" s="372">
        <f t="shared" si="195"/>
        <v>8037.84</v>
      </c>
      <c r="P794" s="373">
        <f t="shared" si="196"/>
        <v>0</v>
      </c>
    </row>
    <row r="795" spans="1:16" s="195" customFormat="1" ht="15" x14ac:dyDescent="0.25">
      <c r="A795" s="312" t="s">
        <v>2742</v>
      </c>
      <c r="B795" s="314" t="s">
        <v>99</v>
      </c>
      <c r="C795" s="332" t="s">
        <v>2743</v>
      </c>
      <c r="D795" s="332" t="s">
        <v>2454</v>
      </c>
      <c r="E795" s="333" t="s">
        <v>2744</v>
      </c>
      <c r="F795" s="316" t="s">
        <v>217</v>
      </c>
      <c r="G795" s="331">
        <v>1</v>
      </c>
      <c r="H795" s="61">
        <f t="shared" si="197"/>
        <v>698.21</v>
      </c>
      <c r="I795" s="450">
        <v>698.21</v>
      </c>
      <c r="J795" s="439">
        <f t="shared" si="191"/>
        <v>778.68</v>
      </c>
      <c r="K795" s="390">
        <f t="shared" si="192"/>
        <v>778.68</v>
      </c>
      <c r="L795" s="60"/>
      <c r="M795" s="303">
        <f t="shared" si="193"/>
        <v>778.68088091520008</v>
      </c>
      <c r="N795" s="303">
        <f t="shared" si="194"/>
        <v>8.8091520012767432E-4</v>
      </c>
      <c r="O795" s="372">
        <f t="shared" si="195"/>
        <v>778.68</v>
      </c>
      <c r="P795" s="373">
        <f t="shared" si="196"/>
        <v>0</v>
      </c>
    </row>
    <row r="796" spans="1:16" s="195" customFormat="1" ht="15" x14ac:dyDescent="0.25">
      <c r="A796" s="312" t="s">
        <v>2745</v>
      </c>
      <c r="B796" s="314" t="s">
        <v>99</v>
      </c>
      <c r="C796" s="332" t="s">
        <v>2746</v>
      </c>
      <c r="D796" s="332" t="s">
        <v>2454</v>
      </c>
      <c r="E796" s="333" t="s">
        <v>2698</v>
      </c>
      <c r="F796" s="316" t="s">
        <v>217</v>
      </c>
      <c r="G796" s="331">
        <v>1</v>
      </c>
      <c r="H796" s="61">
        <f t="shared" si="197"/>
        <v>698.21</v>
      </c>
      <c r="I796" s="450">
        <v>698.21</v>
      </c>
      <c r="J796" s="439">
        <f t="shared" si="191"/>
        <v>778.68</v>
      </c>
      <c r="K796" s="390">
        <f t="shared" si="192"/>
        <v>778.68</v>
      </c>
      <c r="L796" s="60"/>
      <c r="M796" s="303">
        <f t="shared" si="193"/>
        <v>778.68088091520008</v>
      </c>
      <c r="N796" s="303">
        <f t="shared" si="194"/>
        <v>8.8091520012767432E-4</v>
      </c>
      <c r="O796" s="372">
        <f t="shared" si="195"/>
        <v>778.68</v>
      </c>
      <c r="P796" s="373">
        <f t="shared" si="196"/>
        <v>0</v>
      </c>
    </row>
    <row r="797" spans="1:16" s="195" customFormat="1" ht="15" x14ac:dyDescent="0.25">
      <c r="A797" s="312" t="s">
        <v>2747</v>
      </c>
      <c r="B797" s="314" t="s">
        <v>99</v>
      </c>
      <c r="C797" s="332" t="s">
        <v>2748</v>
      </c>
      <c r="D797" s="332" t="s">
        <v>2701</v>
      </c>
      <c r="E797" s="333" t="s">
        <v>2702</v>
      </c>
      <c r="F797" s="316" t="s">
        <v>217</v>
      </c>
      <c r="G797" s="331">
        <v>1</v>
      </c>
      <c r="H797" s="61">
        <f t="shared" si="197"/>
        <v>202.14</v>
      </c>
      <c r="I797" s="450">
        <v>202.14</v>
      </c>
      <c r="J797" s="439">
        <f t="shared" si="191"/>
        <v>225.44</v>
      </c>
      <c r="K797" s="390">
        <f t="shared" si="192"/>
        <v>225.44</v>
      </c>
      <c r="L797" s="60"/>
      <c r="M797" s="303">
        <f t="shared" si="193"/>
        <v>225.4372656768</v>
      </c>
      <c r="N797" s="303">
        <f t="shared" si="194"/>
        <v>-2.7343232000021089E-3</v>
      </c>
      <c r="O797" s="372">
        <f t="shared" si="195"/>
        <v>225.44</v>
      </c>
      <c r="P797" s="373">
        <f t="shared" si="196"/>
        <v>0</v>
      </c>
    </row>
    <row r="798" spans="1:16" s="195" customFormat="1" ht="15" x14ac:dyDescent="0.25">
      <c r="A798" s="312" t="s">
        <v>2749</v>
      </c>
      <c r="B798" s="314" t="s">
        <v>99</v>
      </c>
      <c r="C798" s="332" t="s">
        <v>2750</v>
      </c>
      <c r="D798" s="332" t="s">
        <v>2533</v>
      </c>
      <c r="E798" s="333" t="s">
        <v>2534</v>
      </c>
      <c r="F798" s="316" t="s">
        <v>217</v>
      </c>
      <c r="G798" s="331">
        <v>1</v>
      </c>
      <c r="H798" s="61">
        <f t="shared" si="197"/>
        <v>67.569999999999993</v>
      </c>
      <c r="I798" s="450">
        <v>67.569999999999993</v>
      </c>
      <c r="J798" s="439">
        <f t="shared" si="191"/>
        <v>75.36</v>
      </c>
      <c r="K798" s="390">
        <f t="shared" si="192"/>
        <v>75.36</v>
      </c>
      <c r="L798" s="60"/>
      <c r="M798" s="303">
        <f t="shared" si="193"/>
        <v>75.357653318399997</v>
      </c>
      <c r="N798" s="303">
        <f t="shared" si="194"/>
        <v>-2.3466816000023982E-3</v>
      </c>
      <c r="O798" s="372">
        <f t="shared" si="195"/>
        <v>75.36</v>
      </c>
      <c r="P798" s="373">
        <f t="shared" si="196"/>
        <v>0</v>
      </c>
    </row>
    <row r="799" spans="1:16" s="195" customFormat="1" ht="15" customHeight="1" x14ac:dyDescent="0.25">
      <c r="A799" s="323"/>
      <c r="B799" s="512" t="s">
        <v>2751</v>
      </c>
      <c r="C799" s="513"/>
      <c r="D799" s="513"/>
      <c r="E799" s="514"/>
      <c r="F799" s="324"/>
      <c r="G799" s="324"/>
      <c r="H799" s="324"/>
      <c r="I799" s="324"/>
      <c r="J799" s="449"/>
      <c r="K799" s="392"/>
      <c r="L799" s="311"/>
      <c r="M799" s="303">
        <f t="shared" si="193"/>
        <v>0</v>
      </c>
      <c r="N799" s="303">
        <f t="shared" si="194"/>
        <v>0</v>
      </c>
      <c r="O799" s="372">
        <f t="shared" si="195"/>
        <v>0</v>
      </c>
      <c r="P799" s="373">
        <f t="shared" si="196"/>
        <v>0</v>
      </c>
    </row>
    <row r="800" spans="1:16" s="195" customFormat="1" ht="22.5" x14ac:dyDescent="0.25">
      <c r="A800" s="312" t="s">
        <v>2752</v>
      </c>
      <c r="B800" s="314" t="s">
        <v>99</v>
      </c>
      <c r="C800" s="314" t="s">
        <v>2753</v>
      </c>
      <c r="D800" s="314" t="s">
        <v>239</v>
      </c>
      <c r="E800" s="315" t="s">
        <v>240</v>
      </c>
      <c r="F800" s="316" t="s">
        <v>217</v>
      </c>
      <c r="G800" s="331">
        <v>1</v>
      </c>
      <c r="H800" s="61">
        <f t="shared" si="197"/>
        <v>3424.96</v>
      </c>
      <c r="I800" s="450">
        <v>3424.96</v>
      </c>
      <c r="J800" s="439">
        <f t="shared" ref="J800:J870" si="198">ROUND(H800*O$13*P$13*O$10,2)</f>
        <v>3819.7</v>
      </c>
      <c r="K800" s="390">
        <f t="shared" ref="K800:K870" si="199">ROUND(J800*G800,2)</f>
        <v>3819.7</v>
      </c>
      <c r="L800" s="60"/>
      <c r="M800" s="303">
        <f t="shared" si="193"/>
        <v>3819.6973258752</v>
      </c>
      <c r="N800" s="303">
        <f t="shared" si="194"/>
        <v>-2.6741247997961182E-3</v>
      </c>
      <c r="O800" s="372">
        <f t="shared" si="195"/>
        <v>3819.7</v>
      </c>
      <c r="P800" s="373">
        <f t="shared" si="196"/>
        <v>0</v>
      </c>
    </row>
    <row r="801" spans="1:16" s="195" customFormat="1" ht="15" x14ac:dyDescent="0.25">
      <c r="A801" s="312" t="s">
        <v>2754</v>
      </c>
      <c r="B801" s="314" t="s">
        <v>99</v>
      </c>
      <c r="C801" s="314" t="s">
        <v>2755</v>
      </c>
      <c r="D801" s="314" t="s">
        <v>2434</v>
      </c>
      <c r="E801" s="315" t="s">
        <v>2649</v>
      </c>
      <c r="F801" s="316" t="s">
        <v>217</v>
      </c>
      <c r="G801" s="331">
        <v>1</v>
      </c>
      <c r="H801" s="61">
        <f t="shared" si="197"/>
        <v>2377.2399999999998</v>
      </c>
      <c r="I801" s="450">
        <v>2377.2399999999998</v>
      </c>
      <c r="J801" s="439">
        <f t="shared" si="198"/>
        <v>2651.22</v>
      </c>
      <c r="K801" s="390">
        <f t="shared" si="199"/>
        <v>2651.22</v>
      </c>
      <c r="L801" s="60"/>
      <c r="M801" s="303">
        <f t="shared" si="193"/>
        <v>2651.2243269888004</v>
      </c>
      <c r="N801" s="303">
        <f t="shared" si="194"/>
        <v>4.3269888005852408E-3</v>
      </c>
      <c r="O801" s="372">
        <f t="shared" si="195"/>
        <v>2651.22</v>
      </c>
      <c r="P801" s="373">
        <f t="shared" si="196"/>
        <v>0</v>
      </c>
    </row>
    <row r="802" spans="1:16" s="195" customFormat="1" ht="33.75" x14ac:dyDescent="0.25">
      <c r="A802" s="312" t="s">
        <v>2756</v>
      </c>
      <c r="B802" s="314" t="s">
        <v>99</v>
      </c>
      <c r="C802" s="314" t="s">
        <v>1251</v>
      </c>
      <c r="D802" s="314" t="s">
        <v>2571</v>
      </c>
      <c r="E802" s="315" t="s">
        <v>2572</v>
      </c>
      <c r="F802" s="316" t="s">
        <v>217</v>
      </c>
      <c r="G802" s="331">
        <v>1</v>
      </c>
      <c r="H802" s="61">
        <f t="shared" si="197"/>
        <v>3387.24</v>
      </c>
      <c r="I802" s="450">
        <v>3387.24</v>
      </c>
      <c r="J802" s="439">
        <f t="shared" si="198"/>
        <v>3777.63</v>
      </c>
      <c r="K802" s="390">
        <f t="shared" si="199"/>
        <v>3777.63</v>
      </c>
      <c r="L802" s="60"/>
      <c r="M802" s="303">
        <f t="shared" si="193"/>
        <v>3777.6299781888001</v>
      </c>
      <c r="N802" s="303">
        <f t="shared" si="194"/>
        <v>-2.1811199985677376E-5</v>
      </c>
      <c r="O802" s="372">
        <f t="shared" si="195"/>
        <v>3777.63</v>
      </c>
      <c r="P802" s="373">
        <f t="shared" si="196"/>
        <v>0</v>
      </c>
    </row>
    <row r="803" spans="1:16" s="195" customFormat="1" ht="15" x14ac:dyDescent="0.25">
      <c r="A803" s="312" t="s">
        <v>2757</v>
      </c>
      <c r="B803" s="314" t="s">
        <v>99</v>
      </c>
      <c r="C803" s="332" t="s">
        <v>2758</v>
      </c>
      <c r="D803" s="332" t="s">
        <v>2454</v>
      </c>
      <c r="E803" s="333" t="s">
        <v>2759</v>
      </c>
      <c r="F803" s="316" t="s">
        <v>217</v>
      </c>
      <c r="G803" s="331">
        <v>1</v>
      </c>
      <c r="H803" s="61">
        <f t="shared" si="197"/>
        <v>709.29</v>
      </c>
      <c r="I803" s="450">
        <v>709.29</v>
      </c>
      <c r="J803" s="439">
        <f t="shared" si="198"/>
        <v>791.04</v>
      </c>
      <c r="K803" s="390">
        <f t="shared" si="199"/>
        <v>791.04</v>
      </c>
      <c r="L803" s="60"/>
      <c r="M803" s="303">
        <f t="shared" si="193"/>
        <v>791.03788548479997</v>
      </c>
      <c r="N803" s="303">
        <f t="shared" si="194"/>
        <v>-2.1145151999917289E-3</v>
      </c>
      <c r="O803" s="372">
        <f t="shared" si="195"/>
        <v>791.04</v>
      </c>
      <c r="P803" s="373">
        <f t="shared" si="196"/>
        <v>0</v>
      </c>
    </row>
    <row r="804" spans="1:16" s="195" customFormat="1" ht="22.5" x14ac:dyDescent="0.25">
      <c r="A804" s="312" t="s">
        <v>2760</v>
      </c>
      <c r="B804" s="314" t="s">
        <v>99</v>
      </c>
      <c r="C804" s="314" t="s">
        <v>1257</v>
      </c>
      <c r="D804" s="314" t="s">
        <v>2450</v>
      </c>
      <c r="E804" s="315" t="s">
        <v>2451</v>
      </c>
      <c r="F804" s="316" t="s">
        <v>217</v>
      </c>
      <c r="G804" s="331">
        <v>1</v>
      </c>
      <c r="H804" s="61">
        <f t="shared" si="197"/>
        <v>2792.67</v>
      </c>
      <c r="I804" s="450">
        <v>2792.67</v>
      </c>
      <c r="J804" s="439">
        <f t="shared" si="198"/>
        <v>3114.53</v>
      </c>
      <c r="K804" s="390">
        <f t="shared" si="199"/>
        <v>3114.53</v>
      </c>
      <c r="L804" s="60"/>
      <c r="M804" s="303">
        <f t="shared" si="193"/>
        <v>3114.5339306304004</v>
      </c>
      <c r="N804" s="303">
        <f t="shared" si="194"/>
        <v>3.9306304001911485E-3</v>
      </c>
      <c r="O804" s="372">
        <f t="shared" si="195"/>
        <v>3114.53</v>
      </c>
      <c r="P804" s="373">
        <f t="shared" si="196"/>
        <v>0</v>
      </c>
    </row>
    <row r="805" spans="1:16" s="195" customFormat="1" ht="15" x14ac:dyDescent="0.25">
      <c r="A805" s="312" t="s">
        <v>2761</v>
      </c>
      <c r="B805" s="314" t="s">
        <v>99</v>
      </c>
      <c r="C805" s="332" t="s">
        <v>2762</v>
      </c>
      <c r="D805" s="332" t="s">
        <v>2454</v>
      </c>
      <c r="E805" s="333" t="s">
        <v>2685</v>
      </c>
      <c r="F805" s="316" t="s">
        <v>217</v>
      </c>
      <c r="G805" s="331">
        <v>1</v>
      </c>
      <c r="H805" s="61">
        <f t="shared" si="197"/>
        <v>520.39</v>
      </c>
      <c r="I805" s="450">
        <v>520.39</v>
      </c>
      <c r="J805" s="439">
        <f t="shared" si="198"/>
        <v>580.37</v>
      </c>
      <c r="K805" s="390">
        <f t="shared" si="199"/>
        <v>580.37</v>
      </c>
      <c r="L805" s="60"/>
      <c r="M805" s="303">
        <f t="shared" si="193"/>
        <v>580.36657111680006</v>
      </c>
      <c r="N805" s="303">
        <f t="shared" si="194"/>
        <v>-3.4288831999447211E-3</v>
      </c>
      <c r="O805" s="372">
        <f t="shared" si="195"/>
        <v>580.37</v>
      </c>
      <c r="P805" s="373">
        <f t="shared" si="196"/>
        <v>0</v>
      </c>
    </row>
    <row r="806" spans="1:16" s="195" customFormat="1" ht="22.5" x14ac:dyDescent="0.25">
      <c r="A806" s="312" t="s">
        <v>2763</v>
      </c>
      <c r="B806" s="314" t="s">
        <v>99</v>
      </c>
      <c r="C806" s="314" t="s">
        <v>1269</v>
      </c>
      <c r="D806" s="314" t="s">
        <v>2475</v>
      </c>
      <c r="E806" s="315" t="s">
        <v>2476</v>
      </c>
      <c r="F806" s="316" t="s">
        <v>217</v>
      </c>
      <c r="G806" s="331">
        <v>10</v>
      </c>
      <c r="H806" s="61">
        <f t="shared" si="197"/>
        <v>1801.8</v>
      </c>
      <c r="I806" s="450">
        <v>18018.04</v>
      </c>
      <c r="J806" s="439">
        <f t="shared" si="198"/>
        <v>2009.46</v>
      </c>
      <c r="K806" s="390">
        <f t="shared" si="199"/>
        <v>20094.599999999999</v>
      </c>
      <c r="L806" s="60"/>
      <c r="M806" s="303">
        <f t="shared" si="193"/>
        <v>20094.675326284803</v>
      </c>
      <c r="N806" s="303">
        <f t="shared" si="194"/>
        <v>7.532628480475978E-2</v>
      </c>
      <c r="O806" s="372">
        <f t="shared" si="195"/>
        <v>20094.599999999999</v>
      </c>
      <c r="P806" s="373">
        <f t="shared" si="196"/>
        <v>0</v>
      </c>
    </row>
    <row r="807" spans="1:16" s="195" customFormat="1" ht="15" x14ac:dyDescent="0.25">
      <c r="A807" s="312" t="s">
        <v>2764</v>
      </c>
      <c r="B807" s="314" t="s">
        <v>99</v>
      </c>
      <c r="C807" s="332" t="s">
        <v>2765</v>
      </c>
      <c r="D807" s="332" t="s">
        <v>2454</v>
      </c>
      <c r="E807" s="333" t="s">
        <v>2695</v>
      </c>
      <c r="F807" s="316" t="s">
        <v>217</v>
      </c>
      <c r="G807" s="331">
        <v>3</v>
      </c>
      <c r="H807" s="61">
        <f t="shared" si="197"/>
        <v>232.22</v>
      </c>
      <c r="I807" s="450">
        <v>696.66</v>
      </c>
      <c r="J807" s="439">
        <f t="shared" si="198"/>
        <v>258.98</v>
      </c>
      <c r="K807" s="390">
        <f t="shared" si="199"/>
        <v>776.94</v>
      </c>
      <c r="L807" s="60"/>
      <c r="M807" s="303">
        <f t="shared" si="193"/>
        <v>776.95223857919996</v>
      </c>
      <c r="N807" s="303">
        <f t="shared" si="194"/>
        <v>1.2238579199902233E-2</v>
      </c>
      <c r="O807" s="372">
        <f t="shared" si="195"/>
        <v>776.94</v>
      </c>
      <c r="P807" s="373">
        <f t="shared" si="196"/>
        <v>0</v>
      </c>
    </row>
    <row r="808" spans="1:16" s="195" customFormat="1" ht="15" x14ac:dyDescent="0.25">
      <c r="A808" s="312" t="s">
        <v>2766</v>
      </c>
      <c r="B808" s="314" t="s">
        <v>99</v>
      </c>
      <c r="C808" s="332" t="s">
        <v>2767</v>
      </c>
      <c r="D808" s="332" t="s">
        <v>2454</v>
      </c>
      <c r="E808" s="333" t="s">
        <v>2698</v>
      </c>
      <c r="F808" s="316" t="s">
        <v>217</v>
      </c>
      <c r="G808" s="331">
        <v>4</v>
      </c>
      <c r="H808" s="61">
        <f t="shared" si="197"/>
        <v>698.21</v>
      </c>
      <c r="I808" s="450">
        <v>2792.84</v>
      </c>
      <c r="J808" s="439">
        <f t="shared" si="198"/>
        <v>778.68</v>
      </c>
      <c r="K808" s="390">
        <f t="shared" si="199"/>
        <v>3114.72</v>
      </c>
      <c r="L808" s="60"/>
      <c r="M808" s="303">
        <f t="shared" si="193"/>
        <v>3114.7235236608003</v>
      </c>
      <c r="N808" s="303">
        <f t="shared" si="194"/>
        <v>3.5236608005106973E-3</v>
      </c>
      <c r="O808" s="372">
        <f t="shared" si="195"/>
        <v>3114.72</v>
      </c>
      <c r="P808" s="373">
        <f t="shared" si="196"/>
        <v>0</v>
      </c>
    </row>
    <row r="809" spans="1:16" s="195" customFormat="1" ht="15" x14ac:dyDescent="0.25">
      <c r="A809" s="312" t="s">
        <v>2768</v>
      </c>
      <c r="B809" s="314" t="s">
        <v>99</v>
      </c>
      <c r="C809" s="332" t="s">
        <v>2769</v>
      </c>
      <c r="D809" s="332" t="s">
        <v>2533</v>
      </c>
      <c r="E809" s="333" t="s">
        <v>2534</v>
      </c>
      <c r="F809" s="316" t="s">
        <v>217</v>
      </c>
      <c r="G809" s="331">
        <v>3</v>
      </c>
      <c r="H809" s="61">
        <f t="shared" si="197"/>
        <v>67.569999999999993</v>
      </c>
      <c r="I809" s="450">
        <v>202.7</v>
      </c>
      <c r="J809" s="439">
        <f t="shared" si="198"/>
        <v>75.36</v>
      </c>
      <c r="K809" s="390">
        <f t="shared" si="199"/>
        <v>226.08</v>
      </c>
      <c r="L809" s="60"/>
      <c r="M809" s="303">
        <f t="shared" si="193"/>
        <v>226.06180742400002</v>
      </c>
      <c r="N809" s="303">
        <f t="shared" si="194"/>
        <v>-1.8192575999989913E-2</v>
      </c>
      <c r="O809" s="372">
        <f t="shared" si="195"/>
        <v>226.07999999999998</v>
      </c>
      <c r="P809" s="373">
        <f t="shared" si="196"/>
        <v>0</v>
      </c>
    </row>
    <row r="810" spans="1:16" s="195" customFormat="1" ht="15" customHeight="1" x14ac:dyDescent="0.25">
      <c r="A810" s="323"/>
      <c r="B810" s="512" t="s">
        <v>2770</v>
      </c>
      <c r="C810" s="513"/>
      <c r="D810" s="513"/>
      <c r="E810" s="514"/>
      <c r="F810" s="324"/>
      <c r="G810" s="324"/>
      <c r="H810" s="324"/>
      <c r="I810" s="324"/>
      <c r="J810" s="449"/>
      <c r="K810" s="392"/>
      <c r="L810" s="311"/>
      <c r="M810" s="303">
        <f t="shared" si="193"/>
        <v>0</v>
      </c>
      <c r="N810" s="303">
        <f t="shared" si="194"/>
        <v>0</v>
      </c>
      <c r="O810" s="372">
        <f t="shared" si="195"/>
        <v>0</v>
      </c>
      <c r="P810" s="373">
        <f t="shared" si="196"/>
        <v>0</v>
      </c>
    </row>
    <row r="811" spans="1:16" s="195" customFormat="1" ht="22.5" x14ac:dyDescent="0.25">
      <c r="A811" s="312" t="s">
        <v>2771</v>
      </c>
      <c r="B811" s="314" t="s">
        <v>99</v>
      </c>
      <c r="C811" s="314" t="s">
        <v>2772</v>
      </c>
      <c r="D811" s="314" t="s">
        <v>2403</v>
      </c>
      <c r="E811" s="315" t="s">
        <v>2404</v>
      </c>
      <c r="F811" s="316" t="s">
        <v>217</v>
      </c>
      <c r="G811" s="331">
        <v>1</v>
      </c>
      <c r="H811" s="61">
        <f t="shared" si="197"/>
        <v>4095.94</v>
      </c>
      <c r="I811" s="450">
        <v>4095.94</v>
      </c>
      <c r="J811" s="439">
        <f t="shared" si="198"/>
        <v>4568.01</v>
      </c>
      <c r="K811" s="390">
        <f t="shared" si="199"/>
        <v>4568.01</v>
      </c>
      <c r="L811" s="60"/>
      <c r="M811" s="303">
        <f t="shared" si="193"/>
        <v>4568.0098643328001</v>
      </c>
      <c r="N811" s="303">
        <f t="shared" si="194"/>
        <v>-1.3566720008384436E-4</v>
      </c>
      <c r="O811" s="372">
        <f t="shared" si="195"/>
        <v>4568.01</v>
      </c>
      <c r="P811" s="373">
        <f t="shared" si="196"/>
        <v>0</v>
      </c>
    </row>
    <row r="812" spans="1:16" s="195" customFormat="1" ht="15" x14ac:dyDescent="0.25">
      <c r="A812" s="312" t="s">
        <v>2773</v>
      </c>
      <c r="B812" s="314" t="s">
        <v>99</v>
      </c>
      <c r="C812" s="314" t="s">
        <v>2774</v>
      </c>
      <c r="D812" s="314" t="s">
        <v>2407</v>
      </c>
      <c r="E812" s="315" t="s">
        <v>2441</v>
      </c>
      <c r="F812" s="316" t="s">
        <v>217</v>
      </c>
      <c r="G812" s="331">
        <v>1</v>
      </c>
      <c r="H812" s="61">
        <f t="shared" si="197"/>
        <v>14500.88</v>
      </c>
      <c r="I812" s="450">
        <v>14500.88</v>
      </c>
      <c r="J812" s="439">
        <f t="shared" si="198"/>
        <v>16172.15</v>
      </c>
      <c r="K812" s="390">
        <f t="shared" si="199"/>
        <v>16172.15</v>
      </c>
      <c r="L812" s="60"/>
      <c r="M812" s="303">
        <f t="shared" si="193"/>
        <v>16172.1516627456</v>
      </c>
      <c r="N812" s="303">
        <f t="shared" si="194"/>
        <v>1.6627456006972352E-3</v>
      </c>
      <c r="O812" s="372">
        <f t="shared" si="195"/>
        <v>16172.15</v>
      </c>
      <c r="P812" s="373">
        <f t="shared" si="196"/>
        <v>0</v>
      </c>
    </row>
    <row r="813" spans="1:16" s="195" customFormat="1" ht="22.5" x14ac:dyDescent="0.25">
      <c r="A813" s="312" t="s">
        <v>2775</v>
      </c>
      <c r="B813" s="314" t="s">
        <v>99</v>
      </c>
      <c r="C813" s="314" t="s">
        <v>2776</v>
      </c>
      <c r="D813" s="314" t="s">
        <v>2450</v>
      </c>
      <c r="E813" s="315" t="s">
        <v>2451</v>
      </c>
      <c r="F813" s="316" t="s">
        <v>217</v>
      </c>
      <c r="G813" s="331">
        <v>1</v>
      </c>
      <c r="H813" s="61">
        <f t="shared" si="197"/>
        <v>2792.67</v>
      </c>
      <c r="I813" s="450">
        <v>2792.67</v>
      </c>
      <c r="J813" s="439">
        <f t="shared" si="198"/>
        <v>3114.53</v>
      </c>
      <c r="K813" s="390">
        <f t="shared" si="199"/>
        <v>3114.53</v>
      </c>
      <c r="L813" s="60"/>
      <c r="M813" s="303">
        <f t="shared" si="193"/>
        <v>3114.5339306304004</v>
      </c>
      <c r="N813" s="303">
        <f t="shared" si="194"/>
        <v>3.9306304001911485E-3</v>
      </c>
      <c r="O813" s="372">
        <f t="shared" si="195"/>
        <v>3114.53</v>
      </c>
      <c r="P813" s="373">
        <f t="shared" si="196"/>
        <v>0</v>
      </c>
    </row>
    <row r="814" spans="1:16" s="195" customFormat="1" ht="15" x14ac:dyDescent="0.25">
      <c r="A814" s="312" t="s">
        <v>2777</v>
      </c>
      <c r="B814" s="314" t="s">
        <v>99</v>
      </c>
      <c r="C814" s="332" t="s">
        <v>2778</v>
      </c>
      <c r="D814" s="332" t="s">
        <v>2454</v>
      </c>
      <c r="E814" s="333" t="s">
        <v>2547</v>
      </c>
      <c r="F814" s="316" t="s">
        <v>217</v>
      </c>
      <c r="G814" s="331">
        <v>1</v>
      </c>
      <c r="H814" s="61">
        <f t="shared" si="197"/>
        <v>486.07</v>
      </c>
      <c r="I814" s="450">
        <v>486.07</v>
      </c>
      <c r="J814" s="439">
        <f t="shared" si="198"/>
        <v>542.09</v>
      </c>
      <c r="K814" s="390">
        <f t="shared" si="199"/>
        <v>542.09</v>
      </c>
      <c r="L814" s="60"/>
      <c r="M814" s="303">
        <f t="shared" si="193"/>
        <v>542.09108403840003</v>
      </c>
      <c r="N814" s="303">
        <f t="shared" si="194"/>
        <v>1.0840383999948244E-3</v>
      </c>
      <c r="O814" s="372">
        <f t="shared" si="195"/>
        <v>542.09</v>
      </c>
      <c r="P814" s="373">
        <f t="shared" si="196"/>
        <v>0</v>
      </c>
    </row>
    <row r="815" spans="1:16" s="195" customFormat="1" ht="22.5" x14ac:dyDescent="0.25">
      <c r="A815" s="312" t="s">
        <v>2779</v>
      </c>
      <c r="B815" s="314" t="s">
        <v>99</v>
      </c>
      <c r="C815" s="314" t="s">
        <v>2780</v>
      </c>
      <c r="D815" s="314" t="s">
        <v>2475</v>
      </c>
      <c r="E815" s="315" t="s">
        <v>2476</v>
      </c>
      <c r="F815" s="316" t="s">
        <v>217</v>
      </c>
      <c r="G815" s="331">
        <v>31</v>
      </c>
      <c r="H815" s="61">
        <f t="shared" si="197"/>
        <v>1801.81</v>
      </c>
      <c r="I815" s="450">
        <v>55855.96</v>
      </c>
      <c r="J815" s="439">
        <f t="shared" si="198"/>
        <v>2009.47</v>
      </c>
      <c r="K815" s="390">
        <f t="shared" si="199"/>
        <v>62293.57</v>
      </c>
      <c r="L815" s="60"/>
      <c r="M815" s="303">
        <f t="shared" si="193"/>
        <v>62293.533660595203</v>
      </c>
      <c r="N815" s="303">
        <f t="shared" si="194"/>
        <v>-3.6339404796308372E-2</v>
      </c>
      <c r="O815" s="372">
        <f t="shared" si="195"/>
        <v>62293.57</v>
      </c>
      <c r="P815" s="373">
        <f t="shared" si="196"/>
        <v>0</v>
      </c>
    </row>
    <row r="816" spans="1:16" s="195" customFormat="1" ht="15" x14ac:dyDescent="0.25">
      <c r="A816" s="312" t="s">
        <v>2781</v>
      </c>
      <c r="B816" s="314" t="s">
        <v>99</v>
      </c>
      <c r="C816" s="332" t="s">
        <v>2782</v>
      </c>
      <c r="D816" s="332" t="s">
        <v>2454</v>
      </c>
      <c r="E816" s="333" t="s">
        <v>2547</v>
      </c>
      <c r="F816" s="316" t="s">
        <v>217</v>
      </c>
      <c r="G816" s="331">
        <v>1</v>
      </c>
      <c r="H816" s="61">
        <f t="shared" si="197"/>
        <v>486.07</v>
      </c>
      <c r="I816" s="450">
        <v>486.07</v>
      </c>
      <c r="J816" s="439">
        <f t="shared" si="198"/>
        <v>542.09</v>
      </c>
      <c r="K816" s="390">
        <f t="shared" si="199"/>
        <v>542.09</v>
      </c>
      <c r="L816" s="60"/>
      <c r="M816" s="303">
        <f t="shared" si="193"/>
        <v>542.09108403840003</v>
      </c>
      <c r="N816" s="303">
        <f t="shared" si="194"/>
        <v>1.0840383999948244E-3</v>
      </c>
      <c r="O816" s="372">
        <f t="shared" si="195"/>
        <v>542.09</v>
      </c>
      <c r="P816" s="373">
        <f t="shared" si="196"/>
        <v>0</v>
      </c>
    </row>
    <row r="817" spans="1:16" s="195" customFormat="1" ht="15" x14ac:dyDescent="0.25">
      <c r="A817" s="312" t="s">
        <v>2783</v>
      </c>
      <c r="B817" s="314" t="s">
        <v>99</v>
      </c>
      <c r="C817" s="332" t="s">
        <v>2784</v>
      </c>
      <c r="D817" s="332" t="s">
        <v>2454</v>
      </c>
      <c r="E817" s="333" t="s">
        <v>2550</v>
      </c>
      <c r="F817" s="316" t="s">
        <v>217</v>
      </c>
      <c r="G817" s="331">
        <v>1</v>
      </c>
      <c r="H817" s="61">
        <f t="shared" si="197"/>
        <v>520.39</v>
      </c>
      <c r="I817" s="450">
        <v>520.39</v>
      </c>
      <c r="J817" s="439">
        <f t="shared" si="198"/>
        <v>580.37</v>
      </c>
      <c r="K817" s="390">
        <f t="shared" si="199"/>
        <v>580.37</v>
      </c>
      <c r="L817" s="60"/>
      <c r="M817" s="303">
        <f t="shared" si="193"/>
        <v>580.36657111680006</v>
      </c>
      <c r="N817" s="303">
        <f t="shared" si="194"/>
        <v>-3.4288831999447211E-3</v>
      </c>
      <c r="O817" s="372">
        <f t="shared" si="195"/>
        <v>580.37</v>
      </c>
      <c r="P817" s="373">
        <f t="shared" si="196"/>
        <v>0</v>
      </c>
    </row>
    <row r="818" spans="1:16" s="195" customFormat="1" ht="15" x14ac:dyDescent="0.25">
      <c r="A818" s="312" t="s">
        <v>2785</v>
      </c>
      <c r="B818" s="314" t="s">
        <v>99</v>
      </c>
      <c r="C818" s="332" t="s">
        <v>2786</v>
      </c>
      <c r="D818" s="332" t="s">
        <v>2663</v>
      </c>
      <c r="E818" s="333" t="s">
        <v>2664</v>
      </c>
      <c r="F818" s="316" t="s">
        <v>217</v>
      </c>
      <c r="G818" s="331">
        <v>1</v>
      </c>
      <c r="H818" s="61">
        <f t="shared" si="197"/>
        <v>50.83</v>
      </c>
      <c r="I818" s="450">
        <v>50.83</v>
      </c>
      <c r="J818" s="439">
        <f t="shared" si="198"/>
        <v>56.69</v>
      </c>
      <c r="K818" s="390">
        <f t="shared" si="199"/>
        <v>56.69</v>
      </c>
      <c r="L818" s="60"/>
      <c r="M818" s="303">
        <f t="shared" si="193"/>
        <v>56.688316089600008</v>
      </c>
      <c r="N818" s="303">
        <f t="shared" si="194"/>
        <v>-1.6839103999899407E-3</v>
      </c>
      <c r="O818" s="372">
        <f t="shared" si="195"/>
        <v>56.69</v>
      </c>
      <c r="P818" s="373">
        <f t="shared" si="196"/>
        <v>0</v>
      </c>
    </row>
    <row r="819" spans="1:16" s="195" customFormat="1" ht="15" x14ac:dyDescent="0.25">
      <c r="A819" s="312" t="s">
        <v>2787</v>
      </c>
      <c r="B819" s="314" t="s">
        <v>99</v>
      </c>
      <c r="C819" s="332" t="s">
        <v>2788</v>
      </c>
      <c r="D819" s="332" t="s">
        <v>2533</v>
      </c>
      <c r="E819" s="333" t="s">
        <v>2534</v>
      </c>
      <c r="F819" s="316" t="s">
        <v>217</v>
      </c>
      <c r="G819" s="331">
        <v>17</v>
      </c>
      <c r="H819" s="61">
        <f t="shared" si="197"/>
        <v>67.569999999999993</v>
      </c>
      <c r="I819" s="450">
        <v>1148.6600000000001</v>
      </c>
      <c r="J819" s="439">
        <f t="shared" si="198"/>
        <v>75.36</v>
      </c>
      <c r="K819" s="390">
        <f t="shared" si="199"/>
        <v>1281.1199999999999</v>
      </c>
      <c r="L819" s="60"/>
      <c r="M819" s="303">
        <f t="shared" si="193"/>
        <v>1281.0466488192001</v>
      </c>
      <c r="N819" s="303">
        <f t="shared" si="194"/>
        <v>-7.3351180799818394E-2</v>
      </c>
      <c r="O819" s="372">
        <f t="shared" si="195"/>
        <v>1281.1199999999999</v>
      </c>
      <c r="P819" s="373">
        <f t="shared" si="196"/>
        <v>0</v>
      </c>
    </row>
    <row r="820" spans="1:16" s="195" customFormat="1" ht="15" x14ac:dyDescent="0.25">
      <c r="A820" s="312" t="s">
        <v>2789</v>
      </c>
      <c r="B820" s="314" t="s">
        <v>99</v>
      </c>
      <c r="C820" s="332" t="s">
        <v>2790</v>
      </c>
      <c r="D820" s="332" t="s">
        <v>2537</v>
      </c>
      <c r="E820" s="333" t="s">
        <v>2538</v>
      </c>
      <c r="F820" s="316" t="s">
        <v>217</v>
      </c>
      <c r="G820" s="331">
        <v>11</v>
      </c>
      <c r="H820" s="61">
        <f t="shared" si="197"/>
        <v>1101.1600000000001</v>
      </c>
      <c r="I820" s="450">
        <v>12112.76</v>
      </c>
      <c r="J820" s="439">
        <f t="shared" si="198"/>
        <v>1228.07</v>
      </c>
      <c r="K820" s="390">
        <f t="shared" si="199"/>
        <v>13508.77</v>
      </c>
      <c r="L820" s="60"/>
      <c r="M820" s="303">
        <f t="shared" si="193"/>
        <v>13508.793381811201</v>
      </c>
      <c r="N820" s="303">
        <f t="shared" si="194"/>
        <v>2.3381811201033997E-2</v>
      </c>
      <c r="O820" s="372">
        <f t="shared" si="195"/>
        <v>13508.769999999999</v>
      </c>
      <c r="P820" s="373">
        <f t="shared" si="196"/>
        <v>0</v>
      </c>
    </row>
    <row r="821" spans="1:16" s="195" customFormat="1" ht="15" customHeight="1" x14ac:dyDescent="0.25">
      <c r="A821" s="323"/>
      <c r="B821" s="512" t="s">
        <v>2791</v>
      </c>
      <c r="C821" s="513"/>
      <c r="D821" s="513"/>
      <c r="E821" s="514"/>
      <c r="F821" s="324"/>
      <c r="G821" s="324"/>
      <c r="H821" s="324"/>
      <c r="I821" s="324"/>
      <c r="J821" s="449"/>
      <c r="K821" s="392"/>
      <c r="L821" s="311"/>
      <c r="M821" s="303">
        <f t="shared" si="193"/>
        <v>0</v>
      </c>
      <c r="N821" s="303">
        <f t="shared" si="194"/>
        <v>0</v>
      </c>
      <c r="O821" s="372">
        <f t="shared" si="195"/>
        <v>0</v>
      </c>
      <c r="P821" s="373">
        <f t="shared" si="196"/>
        <v>0</v>
      </c>
    </row>
    <row r="822" spans="1:16" s="195" customFormat="1" ht="22.5" x14ac:dyDescent="0.25">
      <c r="A822" s="312" t="s">
        <v>2792</v>
      </c>
      <c r="B822" s="314" t="s">
        <v>99</v>
      </c>
      <c r="C822" s="314" t="s">
        <v>2793</v>
      </c>
      <c r="D822" s="314" t="s">
        <v>2403</v>
      </c>
      <c r="E822" s="315" t="s">
        <v>2404</v>
      </c>
      <c r="F822" s="316" t="s">
        <v>217</v>
      </c>
      <c r="G822" s="331">
        <v>1</v>
      </c>
      <c r="H822" s="61">
        <f t="shared" si="197"/>
        <v>4095.94</v>
      </c>
      <c r="I822" s="450">
        <v>4095.94</v>
      </c>
      <c r="J822" s="439">
        <f t="shared" si="198"/>
        <v>4568.01</v>
      </c>
      <c r="K822" s="390">
        <f t="shared" si="199"/>
        <v>4568.01</v>
      </c>
      <c r="L822" s="60"/>
      <c r="M822" s="303">
        <f t="shared" si="193"/>
        <v>4568.0098643328001</v>
      </c>
      <c r="N822" s="303">
        <f t="shared" si="194"/>
        <v>-1.3566720008384436E-4</v>
      </c>
      <c r="O822" s="372">
        <f t="shared" si="195"/>
        <v>4568.01</v>
      </c>
      <c r="P822" s="373">
        <f t="shared" si="196"/>
        <v>0</v>
      </c>
    </row>
    <row r="823" spans="1:16" s="195" customFormat="1" ht="15" x14ac:dyDescent="0.25">
      <c r="A823" s="312" t="s">
        <v>2794</v>
      </c>
      <c r="B823" s="314" t="s">
        <v>99</v>
      </c>
      <c r="C823" s="314" t="s">
        <v>2795</v>
      </c>
      <c r="D823" s="314" t="s">
        <v>2407</v>
      </c>
      <c r="E823" s="315" t="s">
        <v>2441</v>
      </c>
      <c r="F823" s="316" t="s">
        <v>217</v>
      </c>
      <c r="G823" s="331">
        <v>1</v>
      </c>
      <c r="H823" s="61">
        <f t="shared" si="197"/>
        <v>14500.88</v>
      </c>
      <c r="I823" s="450">
        <v>14500.88</v>
      </c>
      <c r="J823" s="439">
        <f t="shared" si="198"/>
        <v>16172.15</v>
      </c>
      <c r="K823" s="390">
        <f t="shared" si="199"/>
        <v>16172.15</v>
      </c>
      <c r="L823" s="60"/>
      <c r="M823" s="303">
        <f t="shared" si="193"/>
        <v>16172.1516627456</v>
      </c>
      <c r="N823" s="303">
        <f t="shared" si="194"/>
        <v>1.6627456006972352E-3</v>
      </c>
      <c r="O823" s="372">
        <f t="shared" si="195"/>
        <v>16172.15</v>
      </c>
      <c r="P823" s="373">
        <f t="shared" si="196"/>
        <v>0</v>
      </c>
    </row>
    <row r="824" spans="1:16" s="195" customFormat="1" ht="22.5" x14ac:dyDescent="0.25">
      <c r="A824" s="312" t="s">
        <v>2796</v>
      </c>
      <c r="B824" s="314" t="s">
        <v>99</v>
      </c>
      <c r="C824" s="314" t="s">
        <v>2797</v>
      </c>
      <c r="D824" s="314" t="s">
        <v>2450</v>
      </c>
      <c r="E824" s="315" t="s">
        <v>2451</v>
      </c>
      <c r="F824" s="316" t="s">
        <v>217</v>
      </c>
      <c r="G824" s="331">
        <v>1</v>
      </c>
      <c r="H824" s="61">
        <f t="shared" si="197"/>
        <v>2792.67</v>
      </c>
      <c r="I824" s="450">
        <v>2792.67</v>
      </c>
      <c r="J824" s="439">
        <f t="shared" si="198"/>
        <v>3114.53</v>
      </c>
      <c r="K824" s="390">
        <f t="shared" si="199"/>
        <v>3114.53</v>
      </c>
      <c r="L824" s="60"/>
      <c r="M824" s="303">
        <f t="shared" si="193"/>
        <v>3114.5339306304004</v>
      </c>
      <c r="N824" s="303">
        <f t="shared" si="194"/>
        <v>3.9306304001911485E-3</v>
      </c>
      <c r="O824" s="372">
        <f t="shared" si="195"/>
        <v>3114.53</v>
      </c>
      <c r="P824" s="373">
        <f t="shared" si="196"/>
        <v>0</v>
      </c>
    </row>
    <row r="825" spans="1:16" s="195" customFormat="1" ht="15" x14ac:dyDescent="0.25">
      <c r="A825" s="312" t="s">
        <v>2798</v>
      </c>
      <c r="B825" s="314" t="s">
        <v>99</v>
      </c>
      <c r="C825" s="332" t="s">
        <v>2799</v>
      </c>
      <c r="D825" s="332" t="s">
        <v>2454</v>
      </c>
      <c r="E825" s="333" t="s">
        <v>2581</v>
      </c>
      <c r="F825" s="316" t="s">
        <v>217</v>
      </c>
      <c r="G825" s="331">
        <v>1</v>
      </c>
      <c r="H825" s="61">
        <f t="shared" si="197"/>
        <v>510.93</v>
      </c>
      <c r="I825" s="450">
        <v>510.93</v>
      </c>
      <c r="J825" s="439">
        <f t="shared" si="198"/>
        <v>569.82000000000005</v>
      </c>
      <c r="K825" s="390">
        <f t="shared" si="199"/>
        <v>569.82000000000005</v>
      </c>
      <c r="L825" s="60"/>
      <c r="M825" s="303">
        <f t="shared" si="193"/>
        <v>569.81627660160007</v>
      </c>
      <c r="N825" s="303">
        <f t="shared" si="194"/>
        <v>-3.7233983999840348E-3</v>
      </c>
      <c r="O825" s="372">
        <f t="shared" si="195"/>
        <v>569.82000000000005</v>
      </c>
      <c r="P825" s="373">
        <f t="shared" si="196"/>
        <v>0</v>
      </c>
    </row>
    <row r="826" spans="1:16" s="195" customFormat="1" ht="22.5" x14ac:dyDescent="0.25">
      <c r="A826" s="312" t="s">
        <v>2800</v>
      </c>
      <c r="B826" s="314" t="s">
        <v>99</v>
      </c>
      <c r="C826" s="314" t="s">
        <v>1278</v>
      </c>
      <c r="D826" s="314" t="s">
        <v>2475</v>
      </c>
      <c r="E826" s="315" t="s">
        <v>2476</v>
      </c>
      <c r="F826" s="316" t="s">
        <v>217</v>
      </c>
      <c r="G826" s="331">
        <v>30</v>
      </c>
      <c r="H826" s="61">
        <f t="shared" si="197"/>
        <v>1801.8</v>
      </c>
      <c r="I826" s="450">
        <v>54054.14</v>
      </c>
      <c r="J826" s="439">
        <f t="shared" si="198"/>
        <v>2009.46</v>
      </c>
      <c r="K826" s="390">
        <f t="shared" si="199"/>
        <v>60283.8</v>
      </c>
      <c r="L826" s="60"/>
      <c r="M826" s="303">
        <f t="shared" si="193"/>
        <v>60284.048283916803</v>
      </c>
      <c r="N826" s="303">
        <f t="shared" si="194"/>
        <v>0.24828391680057393</v>
      </c>
      <c r="O826" s="372">
        <f t="shared" si="195"/>
        <v>60283.8</v>
      </c>
      <c r="P826" s="373">
        <f t="shared" si="196"/>
        <v>0</v>
      </c>
    </row>
    <row r="827" spans="1:16" s="195" customFormat="1" ht="15" x14ac:dyDescent="0.25">
      <c r="A827" s="312" t="s">
        <v>2801</v>
      </c>
      <c r="B827" s="314" t="s">
        <v>99</v>
      </c>
      <c r="C827" s="332" t="s">
        <v>2802</v>
      </c>
      <c r="D827" s="332" t="s">
        <v>2454</v>
      </c>
      <c r="E827" s="333" t="s">
        <v>2547</v>
      </c>
      <c r="F827" s="316" t="s">
        <v>217</v>
      </c>
      <c r="G827" s="331">
        <v>2</v>
      </c>
      <c r="H827" s="61">
        <f t="shared" si="197"/>
        <v>486.07</v>
      </c>
      <c r="I827" s="450">
        <v>972.14</v>
      </c>
      <c r="J827" s="439">
        <f t="shared" si="198"/>
        <v>542.09</v>
      </c>
      <c r="K827" s="390">
        <f t="shared" si="199"/>
        <v>1084.18</v>
      </c>
      <c r="L827" s="60"/>
      <c r="M827" s="303">
        <f t="shared" si="193"/>
        <v>1084.1821680768001</v>
      </c>
      <c r="N827" s="303">
        <f t="shared" si="194"/>
        <v>2.1680767999896489E-3</v>
      </c>
      <c r="O827" s="372">
        <f t="shared" si="195"/>
        <v>1084.18</v>
      </c>
      <c r="P827" s="373">
        <f t="shared" si="196"/>
        <v>0</v>
      </c>
    </row>
    <row r="828" spans="1:16" s="195" customFormat="1" ht="15" x14ac:dyDescent="0.25">
      <c r="A828" s="312" t="s">
        <v>2803</v>
      </c>
      <c r="B828" s="314" t="s">
        <v>99</v>
      </c>
      <c r="C828" s="332" t="s">
        <v>2804</v>
      </c>
      <c r="D828" s="332" t="s">
        <v>2454</v>
      </c>
      <c r="E828" s="333" t="s">
        <v>2550</v>
      </c>
      <c r="F828" s="316" t="s">
        <v>217</v>
      </c>
      <c r="G828" s="331">
        <v>1</v>
      </c>
      <c r="H828" s="61">
        <f t="shared" si="197"/>
        <v>520.39</v>
      </c>
      <c r="I828" s="450">
        <v>520.39</v>
      </c>
      <c r="J828" s="439">
        <f t="shared" si="198"/>
        <v>580.37</v>
      </c>
      <c r="K828" s="390">
        <f t="shared" si="199"/>
        <v>580.37</v>
      </c>
      <c r="L828" s="60"/>
      <c r="M828" s="303">
        <f t="shared" si="193"/>
        <v>580.36657111680006</v>
      </c>
      <c r="N828" s="303">
        <f t="shared" si="194"/>
        <v>-3.4288831999447211E-3</v>
      </c>
      <c r="O828" s="372">
        <f t="shared" si="195"/>
        <v>580.37</v>
      </c>
      <c r="P828" s="373">
        <f t="shared" si="196"/>
        <v>0</v>
      </c>
    </row>
    <row r="829" spans="1:16" s="195" customFormat="1" ht="15" x14ac:dyDescent="0.25">
      <c r="A829" s="312" t="s">
        <v>2805</v>
      </c>
      <c r="B829" s="314" t="s">
        <v>99</v>
      </c>
      <c r="C829" s="332" t="s">
        <v>2806</v>
      </c>
      <c r="D829" s="332" t="s">
        <v>2663</v>
      </c>
      <c r="E829" s="333" t="s">
        <v>2664</v>
      </c>
      <c r="F829" s="316" t="s">
        <v>217</v>
      </c>
      <c r="G829" s="331">
        <v>4</v>
      </c>
      <c r="H829" s="61">
        <f t="shared" si="197"/>
        <v>50.83</v>
      </c>
      <c r="I829" s="450">
        <v>203.32</v>
      </c>
      <c r="J829" s="439">
        <f t="shared" si="198"/>
        <v>56.69</v>
      </c>
      <c r="K829" s="390">
        <f t="shared" si="199"/>
        <v>226.76</v>
      </c>
      <c r="L829" s="60"/>
      <c r="M829" s="303">
        <f t="shared" si="193"/>
        <v>226.75326435840003</v>
      </c>
      <c r="N829" s="303">
        <f t="shared" si="194"/>
        <v>-6.735641599959763E-3</v>
      </c>
      <c r="O829" s="372">
        <f t="shared" si="195"/>
        <v>226.76</v>
      </c>
      <c r="P829" s="373">
        <f t="shared" si="196"/>
        <v>0</v>
      </c>
    </row>
    <row r="830" spans="1:16" s="195" customFormat="1" ht="15" x14ac:dyDescent="0.25">
      <c r="A830" s="312" t="s">
        <v>2807</v>
      </c>
      <c r="B830" s="314" t="s">
        <v>99</v>
      </c>
      <c r="C830" s="332" t="s">
        <v>2808</v>
      </c>
      <c r="D830" s="332" t="s">
        <v>2533</v>
      </c>
      <c r="E830" s="333" t="s">
        <v>2534</v>
      </c>
      <c r="F830" s="316" t="s">
        <v>217</v>
      </c>
      <c r="G830" s="331">
        <v>18</v>
      </c>
      <c r="H830" s="61">
        <f t="shared" si="197"/>
        <v>67.569999999999993</v>
      </c>
      <c r="I830" s="450">
        <v>1216.22</v>
      </c>
      <c r="J830" s="439">
        <f t="shared" si="198"/>
        <v>75.36</v>
      </c>
      <c r="K830" s="390">
        <f t="shared" si="199"/>
        <v>1356.48</v>
      </c>
      <c r="L830" s="60"/>
      <c r="M830" s="303">
        <f t="shared" si="193"/>
        <v>1356.3931496064001</v>
      </c>
      <c r="N830" s="303">
        <f t="shared" si="194"/>
        <v>-8.6850393599888775E-2</v>
      </c>
      <c r="O830" s="372">
        <f t="shared" si="195"/>
        <v>1356.48</v>
      </c>
      <c r="P830" s="373">
        <f t="shared" si="196"/>
        <v>0</v>
      </c>
    </row>
    <row r="831" spans="1:16" s="195" customFormat="1" ht="15" x14ac:dyDescent="0.25">
      <c r="A831" s="312" t="s">
        <v>2809</v>
      </c>
      <c r="B831" s="314" t="s">
        <v>99</v>
      </c>
      <c r="C831" s="332" t="s">
        <v>2810</v>
      </c>
      <c r="D831" s="332" t="s">
        <v>2537</v>
      </c>
      <c r="E831" s="333" t="s">
        <v>2538</v>
      </c>
      <c r="F831" s="316" t="s">
        <v>217</v>
      </c>
      <c r="G831" s="331">
        <v>5</v>
      </c>
      <c r="H831" s="61">
        <f t="shared" si="197"/>
        <v>1101.1600000000001</v>
      </c>
      <c r="I831" s="450">
        <v>5505.8</v>
      </c>
      <c r="J831" s="439">
        <f t="shared" si="198"/>
        <v>1228.07</v>
      </c>
      <c r="K831" s="390">
        <f t="shared" si="199"/>
        <v>6140.35</v>
      </c>
      <c r="L831" s="60"/>
      <c r="M831" s="303">
        <f t="shared" si="193"/>
        <v>6140.3606280960003</v>
      </c>
      <c r="N831" s="303">
        <f t="shared" si="194"/>
        <v>1.0628095999891229E-2</v>
      </c>
      <c r="O831" s="372">
        <f t="shared" si="195"/>
        <v>6140.3499999999995</v>
      </c>
      <c r="P831" s="373">
        <f t="shared" si="196"/>
        <v>0</v>
      </c>
    </row>
    <row r="832" spans="1:16" s="195" customFormat="1" ht="15" customHeight="1" x14ac:dyDescent="0.25">
      <c r="A832" s="323"/>
      <c r="B832" s="512" t="s">
        <v>2811</v>
      </c>
      <c r="C832" s="513"/>
      <c r="D832" s="513"/>
      <c r="E832" s="514"/>
      <c r="F832" s="324"/>
      <c r="G832" s="324"/>
      <c r="H832" s="324"/>
      <c r="I832" s="324"/>
      <c r="J832" s="449"/>
      <c r="K832" s="392"/>
      <c r="L832" s="311"/>
      <c r="M832" s="303">
        <f t="shared" si="193"/>
        <v>0</v>
      </c>
      <c r="N832" s="303">
        <f t="shared" si="194"/>
        <v>0</v>
      </c>
      <c r="O832" s="372">
        <f t="shared" si="195"/>
        <v>0</v>
      </c>
      <c r="P832" s="373">
        <f t="shared" si="196"/>
        <v>0</v>
      </c>
    </row>
    <row r="833" spans="1:16" s="195" customFormat="1" ht="22.5" x14ac:dyDescent="0.25">
      <c r="A833" s="312" t="s">
        <v>2812</v>
      </c>
      <c r="B833" s="314" t="s">
        <v>99</v>
      </c>
      <c r="C833" s="314" t="s">
        <v>2813</v>
      </c>
      <c r="D833" s="314" t="s">
        <v>2403</v>
      </c>
      <c r="E833" s="315" t="s">
        <v>2404</v>
      </c>
      <c r="F833" s="316" t="s">
        <v>217</v>
      </c>
      <c r="G833" s="331">
        <v>1</v>
      </c>
      <c r="H833" s="61">
        <f t="shared" si="197"/>
        <v>4095.94</v>
      </c>
      <c r="I833" s="450">
        <v>4095.94</v>
      </c>
      <c r="J833" s="439">
        <f t="shared" si="198"/>
        <v>4568.01</v>
      </c>
      <c r="K833" s="390">
        <f t="shared" si="199"/>
        <v>4568.01</v>
      </c>
      <c r="L833" s="60"/>
      <c r="M833" s="303">
        <f t="shared" si="193"/>
        <v>4568.0098643328001</v>
      </c>
      <c r="N833" s="303">
        <f t="shared" si="194"/>
        <v>-1.3566720008384436E-4</v>
      </c>
      <c r="O833" s="372">
        <f t="shared" si="195"/>
        <v>4568.01</v>
      </c>
      <c r="P833" s="373">
        <f t="shared" si="196"/>
        <v>0</v>
      </c>
    </row>
    <row r="834" spans="1:16" s="195" customFormat="1" ht="15" x14ac:dyDescent="0.25">
      <c r="A834" s="312" t="s">
        <v>2814</v>
      </c>
      <c r="B834" s="314" t="s">
        <v>99</v>
      </c>
      <c r="C834" s="314" t="s">
        <v>2815</v>
      </c>
      <c r="D834" s="314" t="s">
        <v>2407</v>
      </c>
      <c r="E834" s="315" t="s">
        <v>2441</v>
      </c>
      <c r="F834" s="316" t="s">
        <v>217</v>
      </c>
      <c r="G834" s="331">
        <v>1</v>
      </c>
      <c r="H834" s="61">
        <f t="shared" si="197"/>
        <v>14500.88</v>
      </c>
      <c r="I834" s="450">
        <v>14500.88</v>
      </c>
      <c r="J834" s="439">
        <f t="shared" si="198"/>
        <v>16172.15</v>
      </c>
      <c r="K834" s="390">
        <f t="shared" si="199"/>
        <v>16172.15</v>
      </c>
      <c r="L834" s="60"/>
      <c r="M834" s="303">
        <f t="shared" si="193"/>
        <v>16172.1516627456</v>
      </c>
      <c r="N834" s="303">
        <f t="shared" si="194"/>
        <v>1.6627456006972352E-3</v>
      </c>
      <c r="O834" s="372">
        <f t="shared" si="195"/>
        <v>16172.15</v>
      </c>
      <c r="P834" s="373">
        <f t="shared" si="196"/>
        <v>0</v>
      </c>
    </row>
    <row r="835" spans="1:16" s="195" customFormat="1" ht="22.5" x14ac:dyDescent="0.25">
      <c r="A835" s="312" t="s">
        <v>2816</v>
      </c>
      <c r="B835" s="314" t="s">
        <v>99</v>
      </c>
      <c r="C835" s="314" t="s">
        <v>1282</v>
      </c>
      <c r="D835" s="314" t="s">
        <v>2450</v>
      </c>
      <c r="E835" s="315" t="s">
        <v>2451</v>
      </c>
      <c r="F835" s="316" t="s">
        <v>217</v>
      </c>
      <c r="G835" s="331">
        <v>1</v>
      </c>
      <c r="H835" s="61">
        <f t="shared" si="197"/>
        <v>2792.67</v>
      </c>
      <c r="I835" s="450">
        <v>2792.67</v>
      </c>
      <c r="J835" s="439">
        <f t="shared" si="198"/>
        <v>3114.53</v>
      </c>
      <c r="K835" s="390">
        <f t="shared" si="199"/>
        <v>3114.53</v>
      </c>
      <c r="L835" s="60"/>
      <c r="M835" s="303">
        <f t="shared" si="193"/>
        <v>3114.5339306304004</v>
      </c>
      <c r="N835" s="303">
        <f t="shared" si="194"/>
        <v>3.9306304001911485E-3</v>
      </c>
      <c r="O835" s="372">
        <f t="shared" si="195"/>
        <v>3114.53</v>
      </c>
      <c r="P835" s="373">
        <f t="shared" si="196"/>
        <v>0</v>
      </c>
    </row>
    <row r="836" spans="1:16" s="195" customFormat="1" ht="15" x14ac:dyDescent="0.25">
      <c r="A836" s="312" t="s">
        <v>2817</v>
      </c>
      <c r="B836" s="314" t="s">
        <v>99</v>
      </c>
      <c r="C836" s="332" t="s">
        <v>2818</v>
      </c>
      <c r="D836" s="332" t="s">
        <v>2454</v>
      </c>
      <c r="E836" s="333" t="s">
        <v>2547</v>
      </c>
      <c r="F836" s="316" t="s">
        <v>217</v>
      </c>
      <c r="G836" s="331">
        <v>1</v>
      </c>
      <c r="H836" s="61">
        <f t="shared" si="197"/>
        <v>486.07</v>
      </c>
      <c r="I836" s="450">
        <v>486.07</v>
      </c>
      <c r="J836" s="439">
        <f t="shared" si="198"/>
        <v>542.09</v>
      </c>
      <c r="K836" s="390">
        <f t="shared" si="199"/>
        <v>542.09</v>
      </c>
      <c r="L836" s="60"/>
      <c r="M836" s="303">
        <f t="shared" si="193"/>
        <v>542.09108403840003</v>
      </c>
      <c r="N836" s="303">
        <f t="shared" si="194"/>
        <v>1.0840383999948244E-3</v>
      </c>
      <c r="O836" s="372">
        <f t="shared" si="195"/>
        <v>542.09</v>
      </c>
      <c r="P836" s="373">
        <f t="shared" si="196"/>
        <v>0</v>
      </c>
    </row>
    <row r="837" spans="1:16" s="195" customFormat="1" ht="22.5" x14ac:dyDescent="0.25">
      <c r="A837" s="312" t="s">
        <v>2819</v>
      </c>
      <c r="B837" s="314" t="s">
        <v>99</v>
      </c>
      <c r="C837" s="314" t="s">
        <v>1292</v>
      </c>
      <c r="D837" s="314" t="s">
        <v>2475</v>
      </c>
      <c r="E837" s="315" t="s">
        <v>2476</v>
      </c>
      <c r="F837" s="316" t="s">
        <v>217</v>
      </c>
      <c r="G837" s="331">
        <v>30</v>
      </c>
      <c r="H837" s="61">
        <f t="shared" si="197"/>
        <v>1801.8</v>
      </c>
      <c r="I837" s="450">
        <v>54054.14</v>
      </c>
      <c r="J837" s="439">
        <f t="shared" si="198"/>
        <v>2009.46</v>
      </c>
      <c r="K837" s="390">
        <f t="shared" si="199"/>
        <v>60283.8</v>
      </c>
      <c r="L837" s="60"/>
      <c r="M837" s="303">
        <f t="shared" si="193"/>
        <v>60284.048283916803</v>
      </c>
      <c r="N837" s="303">
        <f t="shared" si="194"/>
        <v>0.24828391680057393</v>
      </c>
      <c r="O837" s="372">
        <f t="shared" si="195"/>
        <v>60283.8</v>
      </c>
      <c r="P837" s="373">
        <f t="shared" si="196"/>
        <v>0</v>
      </c>
    </row>
    <row r="838" spans="1:16" s="195" customFormat="1" ht="15" x14ac:dyDescent="0.25">
      <c r="A838" s="312" t="s">
        <v>2820</v>
      </c>
      <c r="B838" s="314" t="s">
        <v>99</v>
      </c>
      <c r="C838" s="332" t="s">
        <v>2821</v>
      </c>
      <c r="D838" s="332" t="s">
        <v>2454</v>
      </c>
      <c r="E838" s="333" t="s">
        <v>2547</v>
      </c>
      <c r="F838" s="316" t="s">
        <v>217</v>
      </c>
      <c r="G838" s="331">
        <v>2</v>
      </c>
      <c r="H838" s="61">
        <f t="shared" si="197"/>
        <v>486.07</v>
      </c>
      <c r="I838" s="450">
        <v>972.14</v>
      </c>
      <c r="J838" s="439">
        <f t="shared" si="198"/>
        <v>542.09</v>
      </c>
      <c r="K838" s="390">
        <f t="shared" si="199"/>
        <v>1084.18</v>
      </c>
      <c r="L838" s="60"/>
      <c r="M838" s="303">
        <f t="shared" si="193"/>
        <v>1084.1821680768001</v>
      </c>
      <c r="N838" s="303">
        <f t="shared" si="194"/>
        <v>2.1680767999896489E-3</v>
      </c>
      <c r="O838" s="372">
        <f t="shared" si="195"/>
        <v>1084.18</v>
      </c>
      <c r="P838" s="373">
        <f t="shared" si="196"/>
        <v>0</v>
      </c>
    </row>
    <row r="839" spans="1:16" s="195" customFormat="1" ht="15" x14ac:dyDescent="0.25">
      <c r="A839" s="312" t="s">
        <v>2822</v>
      </c>
      <c r="B839" s="314" t="s">
        <v>99</v>
      </c>
      <c r="C839" s="332" t="s">
        <v>2823</v>
      </c>
      <c r="D839" s="332" t="s">
        <v>2454</v>
      </c>
      <c r="E839" s="333" t="s">
        <v>2550</v>
      </c>
      <c r="F839" s="316" t="s">
        <v>217</v>
      </c>
      <c r="G839" s="331">
        <v>1</v>
      </c>
      <c r="H839" s="61">
        <f t="shared" si="197"/>
        <v>520.39</v>
      </c>
      <c r="I839" s="450">
        <v>520.39</v>
      </c>
      <c r="J839" s="439">
        <f t="shared" si="198"/>
        <v>580.37</v>
      </c>
      <c r="K839" s="390">
        <f t="shared" si="199"/>
        <v>580.37</v>
      </c>
      <c r="L839" s="60"/>
      <c r="M839" s="303">
        <f t="shared" si="193"/>
        <v>580.36657111680006</v>
      </c>
      <c r="N839" s="303">
        <f t="shared" si="194"/>
        <v>-3.4288831999447211E-3</v>
      </c>
      <c r="O839" s="372">
        <f t="shared" si="195"/>
        <v>580.37</v>
      </c>
      <c r="P839" s="373">
        <f t="shared" si="196"/>
        <v>0</v>
      </c>
    </row>
    <row r="840" spans="1:16" s="195" customFormat="1" ht="15" x14ac:dyDescent="0.25">
      <c r="A840" s="312" t="s">
        <v>2824</v>
      </c>
      <c r="B840" s="314" t="s">
        <v>99</v>
      </c>
      <c r="C840" s="332" t="s">
        <v>2825</v>
      </c>
      <c r="D840" s="332" t="s">
        <v>2663</v>
      </c>
      <c r="E840" s="333" t="s">
        <v>2664</v>
      </c>
      <c r="F840" s="316" t="s">
        <v>217</v>
      </c>
      <c r="G840" s="331">
        <v>2</v>
      </c>
      <c r="H840" s="61">
        <f t="shared" si="197"/>
        <v>50.83</v>
      </c>
      <c r="I840" s="450">
        <v>101.66</v>
      </c>
      <c r="J840" s="439">
        <f t="shared" si="198"/>
        <v>56.69</v>
      </c>
      <c r="K840" s="390">
        <f t="shared" si="199"/>
        <v>113.38</v>
      </c>
      <c r="L840" s="60"/>
      <c r="M840" s="303">
        <f t="shared" si="193"/>
        <v>113.37663217920002</v>
      </c>
      <c r="N840" s="303">
        <f t="shared" si="194"/>
        <v>-3.3678207999798815E-3</v>
      </c>
      <c r="O840" s="372">
        <f t="shared" si="195"/>
        <v>113.38</v>
      </c>
      <c r="P840" s="373">
        <f t="shared" si="196"/>
        <v>0</v>
      </c>
    </row>
    <row r="841" spans="1:16" s="195" customFormat="1" ht="15" x14ac:dyDescent="0.25">
      <c r="A841" s="312" t="s">
        <v>2826</v>
      </c>
      <c r="B841" s="314" t="s">
        <v>99</v>
      </c>
      <c r="C841" s="332" t="s">
        <v>2827</v>
      </c>
      <c r="D841" s="332" t="s">
        <v>2533</v>
      </c>
      <c r="E841" s="333" t="s">
        <v>2534</v>
      </c>
      <c r="F841" s="316" t="s">
        <v>217</v>
      </c>
      <c r="G841" s="331">
        <v>18</v>
      </c>
      <c r="H841" s="61">
        <f t="shared" si="197"/>
        <v>67.569999999999993</v>
      </c>
      <c r="I841" s="450">
        <v>1216.22</v>
      </c>
      <c r="J841" s="439">
        <f t="shared" si="198"/>
        <v>75.36</v>
      </c>
      <c r="K841" s="390">
        <f t="shared" si="199"/>
        <v>1356.48</v>
      </c>
      <c r="L841" s="60"/>
      <c r="M841" s="303">
        <f t="shared" si="193"/>
        <v>1356.3931496064001</v>
      </c>
      <c r="N841" s="303">
        <f t="shared" si="194"/>
        <v>-8.6850393599888775E-2</v>
      </c>
      <c r="O841" s="372">
        <f t="shared" si="195"/>
        <v>1356.48</v>
      </c>
      <c r="P841" s="373">
        <f t="shared" si="196"/>
        <v>0</v>
      </c>
    </row>
    <row r="842" spans="1:16" s="195" customFormat="1" ht="15" x14ac:dyDescent="0.25">
      <c r="A842" s="312" t="s">
        <v>2828</v>
      </c>
      <c r="B842" s="314" t="s">
        <v>99</v>
      </c>
      <c r="C842" s="332" t="s">
        <v>2829</v>
      </c>
      <c r="D842" s="332" t="s">
        <v>2537</v>
      </c>
      <c r="E842" s="333" t="s">
        <v>2538</v>
      </c>
      <c r="F842" s="316" t="s">
        <v>217</v>
      </c>
      <c r="G842" s="331">
        <v>7</v>
      </c>
      <c r="H842" s="61">
        <f t="shared" si="197"/>
        <v>1101.1600000000001</v>
      </c>
      <c r="I842" s="450">
        <v>7708.12</v>
      </c>
      <c r="J842" s="439">
        <f t="shared" si="198"/>
        <v>1228.07</v>
      </c>
      <c r="K842" s="390">
        <f t="shared" si="199"/>
        <v>8596.49</v>
      </c>
      <c r="L842" s="60"/>
      <c r="M842" s="303">
        <f t="shared" si="193"/>
        <v>8596.5048793344013</v>
      </c>
      <c r="N842" s="303">
        <f t="shared" si="194"/>
        <v>1.4879334401484812E-2</v>
      </c>
      <c r="O842" s="372">
        <f t="shared" si="195"/>
        <v>8596.49</v>
      </c>
      <c r="P842" s="373">
        <f t="shared" si="196"/>
        <v>0</v>
      </c>
    </row>
    <row r="843" spans="1:16" s="195" customFormat="1" ht="15" customHeight="1" x14ac:dyDescent="0.25">
      <c r="A843" s="323"/>
      <c r="B843" s="512" t="s">
        <v>2830</v>
      </c>
      <c r="C843" s="513"/>
      <c r="D843" s="513"/>
      <c r="E843" s="514"/>
      <c r="F843" s="324"/>
      <c r="G843" s="324"/>
      <c r="H843" s="324"/>
      <c r="I843" s="324"/>
      <c r="J843" s="449"/>
      <c r="K843" s="392"/>
      <c r="L843" s="311"/>
      <c r="M843" s="303">
        <f t="shared" si="193"/>
        <v>0</v>
      </c>
      <c r="N843" s="303">
        <f t="shared" si="194"/>
        <v>0</v>
      </c>
      <c r="O843" s="372">
        <f t="shared" si="195"/>
        <v>0</v>
      </c>
      <c r="P843" s="373">
        <f t="shared" si="196"/>
        <v>0</v>
      </c>
    </row>
    <row r="844" spans="1:16" s="195" customFormat="1" ht="15" x14ac:dyDescent="0.25">
      <c r="A844" s="312" t="s">
        <v>2831</v>
      </c>
      <c r="B844" s="314" t="s">
        <v>99</v>
      </c>
      <c r="C844" s="314" t="s">
        <v>2832</v>
      </c>
      <c r="D844" s="314" t="s">
        <v>2833</v>
      </c>
      <c r="E844" s="315" t="s">
        <v>2834</v>
      </c>
      <c r="F844" s="316" t="s">
        <v>217</v>
      </c>
      <c r="G844" s="331">
        <v>1</v>
      </c>
      <c r="H844" s="61">
        <f t="shared" si="197"/>
        <v>4051.25</v>
      </c>
      <c r="I844" s="450">
        <v>4051.25</v>
      </c>
      <c r="J844" s="439">
        <f t="shared" si="198"/>
        <v>4518.17</v>
      </c>
      <c r="K844" s="390">
        <f t="shared" si="199"/>
        <v>4518.17</v>
      </c>
      <c r="L844" s="60"/>
      <c r="M844" s="303">
        <f t="shared" si="193"/>
        <v>4518.1692024000004</v>
      </c>
      <c r="N844" s="303">
        <f t="shared" si="194"/>
        <v>-7.9759999971429352E-4</v>
      </c>
      <c r="O844" s="372">
        <f t="shared" si="195"/>
        <v>4518.17</v>
      </c>
      <c r="P844" s="373">
        <f t="shared" si="196"/>
        <v>0</v>
      </c>
    </row>
    <row r="845" spans="1:16" s="195" customFormat="1" ht="15" x14ac:dyDescent="0.25">
      <c r="A845" s="312" t="s">
        <v>2835</v>
      </c>
      <c r="B845" s="314" t="s">
        <v>99</v>
      </c>
      <c r="C845" s="314" t="s">
        <v>2836</v>
      </c>
      <c r="D845" s="314" t="s">
        <v>2522</v>
      </c>
      <c r="E845" s="315" t="s">
        <v>2523</v>
      </c>
      <c r="F845" s="316" t="s">
        <v>217</v>
      </c>
      <c r="G845" s="331">
        <v>1</v>
      </c>
      <c r="H845" s="61">
        <f t="shared" si="197"/>
        <v>1537.96</v>
      </c>
      <c r="I845" s="450">
        <v>1537.96</v>
      </c>
      <c r="J845" s="439">
        <f t="shared" si="198"/>
        <v>1715.21</v>
      </c>
      <c r="K845" s="390">
        <f t="shared" si="199"/>
        <v>1715.21</v>
      </c>
      <c r="L845" s="60"/>
      <c r="M845" s="303">
        <f t="shared" si="193"/>
        <v>1715.2146884352003</v>
      </c>
      <c r="N845" s="303">
        <f t="shared" si="194"/>
        <v>4.6884352002507512E-3</v>
      </c>
      <c r="O845" s="372">
        <f t="shared" si="195"/>
        <v>1715.21</v>
      </c>
      <c r="P845" s="373">
        <f t="shared" si="196"/>
        <v>0</v>
      </c>
    </row>
    <row r="846" spans="1:16" s="195" customFormat="1" ht="33.75" x14ac:dyDescent="0.25">
      <c r="A846" s="312" t="s">
        <v>2837</v>
      </c>
      <c r="B846" s="314" t="s">
        <v>99</v>
      </c>
      <c r="C846" s="314" t="s">
        <v>2838</v>
      </c>
      <c r="D846" s="314" t="s">
        <v>2525</v>
      </c>
      <c r="E846" s="315" t="s">
        <v>2526</v>
      </c>
      <c r="F846" s="316" t="s">
        <v>217</v>
      </c>
      <c r="G846" s="331">
        <v>1</v>
      </c>
      <c r="H846" s="61">
        <f t="shared" si="197"/>
        <v>1422.62</v>
      </c>
      <c r="I846" s="450">
        <v>1422.62</v>
      </c>
      <c r="J846" s="439">
        <f t="shared" si="198"/>
        <v>1586.58</v>
      </c>
      <c r="K846" s="390">
        <f t="shared" si="199"/>
        <v>1586.58</v>
      </c>
      <c r="L846" s="60"/>
      <c r="M846" s="303">
        <f t="shared" si="193"/>
        <v>1586.5813935744</v>
      </c>
      <c r="N846" s="303">
        <f t="shared" si="194"/>
        <v>1.3935744000264094E-3</v>
      </c>
      <c r="O846" s="372">
        <f t="shared" si="195"/>
        <v>1586.58</v>
      </c>
      <c r="P846" s="373">
        <f t="shared" si="196"/>
        <v>0</v>
      </c>
    </row>
    <row r="847" spans="1:16" s="195" customFormat="1" ht="15" x14ac:dyDescent="0.25">
      <c r="A847" s="312" t="s">
        <v>2839</v>
      </c>
      <c r="B847" s="314" t="s">
        <v>99</v>
      </c>
      <c r="C847" s="332" t="s">
        <v>2840</v>
      </c>
      <c r="D847" s="332" t="s">
        <v>2841</v>
      </c>
      <c r="E847" s="333" t="s">
        <v>2601</v>
      </c>
      <c r="F847" s="316" t="s">
        <v>217</v>
      </c>
      <c r="G847" s="331">
        <v>1</v>
      </c>
      <c r="H847" s="61">
        <f t="shared" si="197"/>
        <v>189.23</v>
      </c>
      <c r="I847" s="450">
        <v>189.23</v>
      </c>
      <c r="J847" s="439">
        <f t="shared" si="198"/>
        <v>211.04</v>
      </c>
      <c r="K847" s="390">
        <f t="shared" si="199"/>
        <v>211.04</v>
      </c>
      <c r="L847" s="60"/>
      <c r="M847" s="303">
        <f t="shared" ref="M847:M910" si="200">I847*O$13*P$13*O$10</f>
        <v>211.03934789759998</v>
      </c>
      <c r="N847" s="303">
        <f t="shared" ref="N847:N910" si="201">M847-K847</f>
        <v>-6.5210240001079001E-4</v>
      </c>
      <c r="O847" s="372">
        <f t="shared" si="195"/>
        <v>211.04</v>
      </c>
      <c r="P847" s="373">
        <f t="shared" si="196"/>
        <v>0</v>
      </c>
    </row>
    <row r="848" spans="1:16" s="195" customFormat="1" ht="22.5" x14ac:dyDescent="0.25">
      <c r="A848" s="312" t="s">
        <v>2842</v>
      </c>
      <c r="B848" s="314" t="s">
        <v>99</v>
      </c>
      <c r="C848" s="314" t="s">
        <v>2843</v>
      </c>
      <c r="D848" s="314" t="s">
        <v>2475</v>
      </c>
      <c r="E848" s="315" t="s">
        <v>2476</v>
      </c>
      <c r="F848" s="316" t="s">
        <v>217</v>
      </c>
      <c r="G848" s="331">
        <v>5</v>
      </c>
      <c r="H848" s="61">
        <f t="shared" si="197"/>
        <v>1801.81</v>
      </c>
      <c r="I848" s="450">
        <v>9009.0300000000007</v>
      </c>
      <c r="J848" s="439">
        <f t="shared" si="198"/>
        <v>2009.47</v>
      </c>
      <c r="K848" s="390">
        <f t="shared" si="199"/>
        <v>10047.35</v>
      </c>
      <c r="L848" s="60"/>
      <c r="M848" s="303">
        <f t="shared" si="200"/>
        <v>10047.348815673602</v>
      </c>
      <c r="N848" s="303">
        <f t="shared" si="201"/>
        <v>-1.184326398288249E-3</v>
      </c>
      <c r="O848" s="372">
        <f t="shared" si="195"/>
        <v>10047.35</v>
      </c>
      <c r="P848" s="373">
        <f t="shared" si="196"/>
        <v>0</v>
      </c>
    </row>
    <row r="849" spans="1:16" s="195" customFormat="1" ht="15" x14ac:dyDescent="0.25">
      <c r="A849" s="312" t="s">
        <v>2844</v>
      </c>
      <c r="B849" s="314" t="s">
        <v>99</v>
      </c>
      <c r="C849" s="332" t="s">
        <v>2845</v>
      </c>
      <c r="D849" s="332" t="s">
        <v>2586</v>
      </c>
      <c r="E849" s="333" t="s">
        <v>2587</v>
      </c>
      <c r="F849" s="316" t="s">
        <v>217</v>
      </c>
      <c r="G849" s="331">
        <v>3</v>
      </c>
      <c r="H849" s="61">
        <f t="shared" si="197"/>
        <v>50.83</v>
      </c>
      <c r="I849" s="450">
        <v>152.49</v>
      </c>
      <c r="J849" s="439">
        <f t="shared" si="198"/>
        <v>56.69</v>
      </c>
      <c r="K849" s="390">
        <f t="shared" si="199"/>
        <v>170.07</v>
      </c>
      <c r="L849" s="60"/>
      <c r="M849" s="303">
        <f t="shared" si="200"/>
        <v>170.06494826880004</v>
      </c>
      <c r="N849" s="303">
        <f t="shared" si="201"/>
        <v>-5.0517311999556114E-3</v>
      </c>
      <c r="O849" s="372">
        <f t="shared" si="195"/>
        <v>170.07</v>
      </c>
      <c r="P849" s="373">
        <f t="shared" si="196"/>
        <v>0</v>
      </c>
    </row>
    <row r="850" spans="1:16" s="195" customFormat="1" ht="15" x14ac:dyDescent="0.25">
      <c r="A850" s="312" t="s">
        <v>2846</v>
      </c>
      <c r="B850" s="314" t="s">
        <v>99</v>
      </c>
      <c r="C850" s="332" t="s">
        <v>2847</v>
      </c>
      <c r="D850" s="332" t="s">
        <v>2537</v>
      </c>
      <c r="E850" s="333" t="s">
        <v>2538</v>
      </c>
      <c r="F850" s="316" t="s">
        <v>217</v>
      </c>
      <c r="G850" s="331">
        <v>2</v>
      </c>
      <c r="H850" s="61">
        <f t="shared" si="197"/>
        <v>1101.1600000000001</v>
      </c>
      <c r="I850" s="450">
        <v>2202.3200000000002</v>
      </c>
      <c r="J850" s="439">
        <f t="shared" si="198"/>
        <v>1228.07</v>
      </c>
      <c r="K850" s="390">
        <f t="shared" si="199"/>
        <v>2456.14</v>
      </c>
      <c r="L850" s="60"/>
      <c r="M850" s="303">
        <f t="shared" si="200"/>
        <v>2456.1442512384001</v>
      </c>
      <c r="N850" s="303">
        <f t="shared" si="201"/>
        <v>4.2512384002293402E-3</v>
      </c>
      <c r="O850" s="372">
        <f t="shared" ref="O850:O913" si="202">J850*G850</f>
        <v>2456.14</v>
      </c>
      <c r="P850" s="373">
        <f t="shared" ref="P850:P913" si="203">O850-K850</f>
        <v>0</v>
      </c>
    </row>
    <row r="851" spans="1:16" s="195" customFormat="1" ht="15" customHeight="1" x14ac:dyDescent="0.25">
      <c r="A851" s="323"/>
      <c r="B851" s="512" t="s">
        <v>2848</v>
      </c>
      <c r="C851" s="513"/>
      <c r="D851" s="513"/>
      <c r="E851" s="514"/>
      <c r="F851" s="324"/>
      <c r="G851" s="324"/>
      <c r="H851" s="324"/>
      <c r="I851" s="324"/>
      <c r="J851" s="449"/>
      <c r="K851" s="392"/>
      <c r="L851" s="311"/>
      <c r="M851" s="303">
        <f t="shared" si="200"/>
        <v>0</v>
      </c>
      <c r="N851" s="303">
        <f t="shared" si="201"/>
        <v>0</v>
      </c>
      <c r="O851" s="372">
        <f t="shared" si="202"/>
        <v>0</v>
      </c>
      <c r="P851" s="373">
        <f t="shared" si="203"/>
        <v>0</v>
      </c>
    </row>
    <row r="852" spans="1:16" s="195" customFormat="1" ht="15" x14ac:dyDescent="0.25">
      <c r="A852" s="312" t="s">
        <v>2849</v>
      </c>
      <c r="B852" s="314" t="s">
        <v>99</v>
      </c>
      <c r="C852" s="314" t="s">
        <v>2850</v>
      </c>
      <c r="D852" s="314" t="s">
        <v>2833</v>
      </c>
      <c r="E852" s="315" t="s">
        <v>2834</v>
      </c>
      <c r="F852" s="316" t="s">
        <v>217</v>
      </c>
      <c r="G852" s="331">
        <v>1</v>
      </c>
      <c r="H852" s="61">
        <f t="shared" si="197"/>
        <v>4051.25</v>
      </c>
      <c r="I852" s="450">
        <v>4051.25</v>
      </c>
      <c r="J852" s="439">
        <f t="shared" si="198"/>
        <v>4518.17</v>
      </c>
      <c r="K852" s="390">
        <f t="shared" si="199"/>
        <v>4518.17</v>
      </c>
      <c r="L852" s="60"/>
      <c r="M852" s="303">
        <f t="shared" si="200"/>
        <v>4518.1692024000004</v>
      </c>
      <c r="N852" s="303">
        <f t="shared" si="201"/>
        <v>-7.9759999971429352E-4</v>
      </c>
      <c r="O852" s="372">
        <f t="shared" si="202"/>
        <v>4518.17</v>
      </c>
      <c r="P852" s="373">
        <f t="shared" si="203"/>
        <v>0</v>
      </c>
    </row>
    <row r="853" spans="1:16" s="195" customFormat="1" ht="15" x14ac:dyDescent="0.25">
      <c r="A853" s="312" t="s">
        <v>2851</v>
      </c>
      <c r="B853" s="314" t="s">
        <v>99</v>
      </c>
      <c r="C853" s="314" t="s">
        <v>2852</v>
      </c>
      <c r="D853" s="314" t="s">
        <v>2557</v>
      </c>
      <c r="E853" s="315" t="s">
        <v>2558</v>
      </c>
      <c r="F853" s="316" t="s">
        <v>217</v>
      </c>
      <c r="G853" s="331">
        <v>1</v>
      </c>
      <c r="H853" s="61">
        <f t="shared" si="197"/>
        <v>1950.66</v>
      </c>
      <c r="I853" s="450">
        <v>1950.66</v>
      </c>
      <c r="J853" s="439">
        <f t="shared" si="198"/>
        <v>2175.48</v>
      </c>
      <c r="K853" s="390">
        <f t="shared" si="199"/>
        <v>2175.48</v>
      </c>
      <c r="L853" s="60"/>
      <c r="M853" s="303">
        <f t="shared" si="200"/>
        <v>2175.4796510592</v>
      </c>
      <c r="N853" s="303">
        <f t="shared" si="201"/>
        <v>-3.4894079999503447E-4</v>
      </c>
      <c r="O853" s="372">
        <f t="shared" si="202"/>
        <v>2175.48</v>
      </c>
      <c r="P853" s="373">
        <f t="shared" si="203"/>
        <v>0</v>
      </c>
    </row>
    <row r="854" spans="1:16" s="195" customFormat="1" ht="33.75" x14ac:dyDescent="0.25">
      <c r="A854" s="312" t="s">
        <v>2853</v>
      </c>
      <c r="B854" s="314" t="s">
        <v>99</v>
      </c>
      <c r="C854" s="314" t="s">
        <v>1301</v>
      </c>
      <c r="D854" s="314" t="s">
        <v>2525</v>
      </c>
      <c r="E854" s="315" t="s">
        <v>2526</v>
      </c>
      <c r="F854" s="316" t="s">
        <v>217</v>
      </c>
      <c r="G854" s="331">
        <v>1</v>
      </c>
      <c r="H854" s="61">
        <f t="shared" si="197"/>
        <v>1422.62</v>
      </c>
      <c r="I854" s="450">
        <v>1422.62</v>
      </c>
      <c r="J854" s="439">
        <f t="shared" si="198"/>
        <v>1586.58</v>
      </c>
      <c r="K854" s="390">
        <f t="shared" si="199"/>
        <v>1586.58</v>
      </c>
      <c r="L854" s="60"/>
      <c r="M854" s="303">
        <f t="shared" si="200"/>
        <v>1586.5813935744</v>
      </c>
      <c r="N854" s="303">
        <f t="shared" si="201"/>
        <v>1.3935744000264094E-3</v>
      </c>
      <c r="O854" s="372">
        <f t="shared" si="202"/>
        <v>1586.58</v>
      </c>
      <c r="P854" s="373">
        <f t="shared" si="203"/>
        <v>0</v>
      </c>
    </row>
    <row r="855" spans="1:16" s="195" customFormat="1" ht="15" x14ac:dyDescent="0.25">
      <c r="A855" s="312" t="s">
        <v>2854</v>
      </c>
      <c r="B855" s="314" t="s">
        <v>99</v>
      </c>
      <c r="C855" s="332" t="s">
        <v>2855</v>
      </c>
      <c r="D855" s="332" t="s">
        <v>2841</v>
      </c>
      <c r="E855" s="333" t="s">
        <v>2601</v>
      </c>
      <c r="F855" s="316" t="s">
        <v>217</v>
      </c>
      <c r="G855" s="331">
        <v>1</v>
      </c>
      <c r="H855" s="61">
        <f t="shared" si="197"/>
        <v>189.23</v>
      </c>
      <c r="I855" s="450">
        <v>189.23</v>
      </c>
      <c r="J855" s="439">
        <f t="shared" si="198"/>
        <v>211.04</v>
      </c>
      <c r="K855" s="390">
        <f t="shared" si="199"/>
        <v>211.04</v>
      </c>
      <c r="L855" s="60"/>
      <c r="M855" s="303">
        <f t="shared" si="200"/>
        <v>211.03934789759998</v>
      </c>
      <c r="N855" s="303">
        <f t="shared" si="201"/>
        <v>-6.5210240001079001E-4</v>
      </c>
      <c r="O855" s="372">
        <f t="shared" si="202"/>
        <v>211.04</v>
      </c>
      <c r="P855" s="373">
        <f t="shared" si="203"/>
        <v>0</v>
      </c>
    </row>
    <row r="856" spans="1:16" s="195" customFormat="1" ht="22.5" x14ac:dyDescent="0.25">
      <c r="A856" s="312" t="s">
        <v>2856</v>
      </c>
      <c r="B856" s="314" t="s">
        <v>99</v>
      </c>
      <c r="C856" s="314" t="s">
        <v>2857</v>
      </c>
      <c r="D856" s="314" t="s">
        <v>2475</v>
      </c>
      <c r="E856" s="315" t="s">
        <v>2476</v>
      </c>
      <c r="F856" s="316" t="s">
        <v>217</v>
      </c>
      <c r="G856" s="331">
        <v>8</v>
      </c>
      <c r="H856" s="61">
        <f t="shared" si="197"/>
        <v>1801.8</v>
      </c>
      <c r="I856" s="450">
        <v>14414.43</v>
      </c>
      <c r="J856" s="439">
        <f t="shared" si="198"/>
        <v>2009.46</v>
      </c>
      <c r="K856" s="390">
        <f t="shared" si="199"/>
        <v>16075.68</v>
      </c>
      <c r="L856" s="60"/>
      <c r="M856" s="303">
        <f t="shared" si="200"/>
        <v>16075.738030521601</v>
      </c>
      <c r="N856" s="303">
        <f t="shared" si="201"/>
        <v>5.803052160081279E-2</v>
      </c>
      <c r="O856" s="372">
        <f t="shared" si="202"/>
        <v>16075.68</v>
      </c>
      <c r="P856" s="373">
        <f t="shared" si="203"/>
        <v>0</v>
      </c>
    </row>
    <row r="857" spans="1:16" s="195" customFormat="1" ht="15" x14ac:dyDescent="0.25">
      <c r="A857" s="312" t="s">
        <v>2858</v>
      </c>
      <c r="B857" s="314" t="s">
        <v>99</v>
      </c>
      <c r="C857" s="332" t="s">
        <v>2859</v>
      </c>
      <c r="D857" s="332" t="s">
        <v>2586</v>
      </c>
      <c r="E857" s="333" t="s">
        <v>2587</v>
      </c>
      <c r="F857" s="316" t="s">
        <v>217</v>
      </c>
      <c r="G857" s="331">
        <v>3</v>
      </c>
      <c r="H857" s="61">
        <f t="shared" si="197"/>
        <v>50.83</v>
      </c>
      <c r="I857" s="450">
        <v>152.49</v>
      </c>
      <c r="J857" s="439">
        <f t="shared" si="198"/>
        <v>56.69</v>
      </c>
      <c r="K857" s="390">
        <f t="shared" si="199"/>
        <v>170.07</v>
      </c>
      <c r="L857" s="60"/>
      <c r="M857" s="303">
        <f t="shared" si="200"/>
        <v>170.06494826880004</v>
      </c>
      <c r="N857" s="303">
        <f t="shared" si="201"/>
        <v>-5.0517311999556114E-3</v>
      </c>
      <c r="O857" s="372">
        <f t="shared" si="202"/>
        <v>170.07</v>
      </c>
      <c r="P857" s="373">
        <f t="shared" si="203"/>
        <v>0</v>
      </c>
    </row>
    <row r="858" spans="1:16" s="195" customFormat="1" ht="15" x14ac:dyDescent="0.25">
      <c r="A858" s="312" t="s">
        <v>2860</v>
      </c>
      <c r="B858" s="314" t="s">
        <v>99</v>
      </c>
      <c r="C858" s="332" t="s">
        <v>2861</v>
      </c>
      <c r="D858" s="332" t="s">
        <v>2537</v>
      </c>
      <c r="E858" s="333" t="s">
        <v>2538</v>
      </c>
      <c r="F858" s="316" t="s">
        <v>217</v>
      </c>
      <c r="G858" s="331">
        <v>5</v>
      </c>
      <c r="H858" s="61">
        <f t="shared" si="197"/>
        <v>1101.1600000000001</v>
      </c>
      <c r="I858" s="450">
        <v>5505.8</v>
      </c>
      <c r="J858" s="439">
        <f t="shared" si="198"/>
        <v>1228.07</v>
      </c>
      <c r="K858" s="390">
        <f t="shared" si="199"/>
        <v>6140.35</v>
      </c>
      <c r="L858" s="60"/>
      <c r="M858" s="303">
        <f t="shared" si="200"/>
        <v>6140.3606280960003</v>
      </c>
      <c r="N858" s="303">
        <f t="shared" si="201"/>
        <v>1.0628095999891229E-2</v>
      </c>
      <c r="O858" s="372">
        <f t="shared" si="202"/>
        <v>6140.3499999999995</v>
      </c>
      <c r="P858" s="373">
        <f t="shared" si="203"/>
        <v>0</v>
      </c>
    </row>
    <row r="859" spans="1:16" s="195" customFormat="1" ht="15" customHeight="1" x14ac:dyDescent="0.25">
      <c r="A859" s="323"/>
      <c r="B859" s="512" t="s">
        <v>2862</v>
      </c>
      <c r="C859" s="513"/>
      <c r="D859" s="513"/>
      <c r="E859" s="514"/>
      <c r="F859" s="324"/>
      <c r="G859" s="324"/>
      <c r="H859" s="324"/>
      <c r="I859" s="324"/>
      <c r="J859" s="449"/>
      <c r="K859" s="392"/>
      <c r="L859" s="311"/>
      <c r="M859" s="303">
        <f t="shared" si="200"/>
        <v>0</v>
      </c>
      <c r="N859" s="303">
        <f t="shared" si="201"/>
        <v>0</v>
      </c>
      <c r="O859" s="372">
        <f t="shared" si="202"/>
        <v>0</v>
      </c>
      <c r="P859" s="373">
        <f t="shared" si="203"/>
        <v>0</v>
      </c>
    </row>
    <row r="860" spans="1:16" s="195" customFormat="1" ht="15" x14ac:dyDescent="0.25">
      <c r="A860" s="312" t="s">
        <v>2863</v>
      </c>
      <c r="B860" s="314" t="s">
        <v>99</v>
      </c>
      <c r="C860" s="314" t="s">
        <v>2864</v>
      </c>
      <c r="D860" s="314" t="s">
        <v>2833</v>
      </c>
      <c r="E860" s="315" t="s">
        <v>2834</v>
      </c>
      <c r="F860" s="316" t="s">
        <v>217</v>
      </c>
      <c r="G860" s="331">
        <v>1</v>
      </c>
      <c r="H860" s="61">
        <f t="shared" ref="H860:H933" si="204">ROUND(I860/G860,2)</f>
        <v>4051.25</v>
      </c>
      <c r="I860" s="450">
        <v>4051.25</v>
      </c>
      <c r="J860" s="439">
        <f t="shared" si="198"/>
        <v>4518.17</v>
      </c>
      <c r="K860" s="390">
        <f t="shared" si="199"/>
        <v>4518.17</v>
      </c>
      <c r="L860" s="60"/>
      <c r="M860" s="303">
        <f t="shared" si="200"/>
        <v>4518.1692024000004</v>
      </c>
      <c r="N860" s="303">
        <f t="shared" si="201"/>
        <v>-7.9759999971429352E-4</v>
      </c>
      <c r="O860" s="372">
        <f t="shared" si="202"/>
        <v>4518.17</v>
      </c>
      <c r="P860" s="373">
        <f t="shared" si="203"/>
        <v>0</v>
      </c>
    </row>
    <row r="861" spans="1:16" s="195" customFormat="1" ht="15" x14ac:dyDescent="0.25">
      <c r="A861" s="312" t="s">
        <v>2865</v>
      </c>
      <c r="B861" s="314" t="s">
        <v>99</v>
      </c>
      <c r="C861" s="314" t="s">
        <v>2866</v>
      </c>
      <c r="D861" s="314" t="s">
        <v>2522</v>
      </c>
      <c r="E861" s="315" t="s">
        <v>2523</v>
      </c>
      <c r="F861" s="316" t="s">
        <v>217</v>
      </c>
      <c r="G861" s="331">
        <v>1</v>
      </c>
      <c r="H861" s="61">
        <f t="shared" si="204"/>
        <v>1537.96</v>
      </c>
      <c r="I861" s="450">
        <v>1537.96</v>
      </c>
      <c r="J861" s="439">
        <f t="shared" si="198"/>
        <v>1715.21</v>
      </c>
      <c r="K861" s="390">
        <f t="shared" si="199"/>
        <v>1715.21</v>
      </c>
      <c r="L861" s="60"/>
      <c r="M861" s="303">
        <f t="shared" si="200"/>
        <v>1715.2146884352003</v>
      </c>
      <c r="N861" s="303">
        <f t="shared" si="201"/>
        <v>4.6884352002507512E-3</v>
      </c>
      <c r="O861" s="372">
        <f t="shared" si="202"/>
        <v>1715.21</v>
      </c>
      <c r="P861" s="373">
        <f t="shared" si="203"/>
        <v>0</v>
      </c>
    </row>
    <row r="862" spans="1:16" s="195" customFormat="1" ht="33.75" x14ac:dyDescent="0.25">
      <c r="A862" s="312" t="s">
        <v>2867</v>
      </c>
      <c r="B862" s="314" t="s">
        <v>99</v>
      </c>
      <c r="C862" s="314" t="s">
        <v>1305</v>
      </c>
      <c r="D862" s="314" t="s">
        <v>2525</v>
      </c>
      <c r="E862" s="315" t="s">
        <v>2526</v>
      </c>
      <c r="F862" s="316" t="s">
        <v>217</v>
      </c>
      <c r="G862" s="331">
        <v>1</v>
      </c>
      <c r="H862" s="61">
        <f t="shared" si="204"/>
        <v>1422.62</v>
      </c>
      <c r="I862" s="450">
        <v>1422.62</v>
      </c>
      <c r="J862" s="439">
        <f t="shared" si="198"/>
        <v>1586.58</v>
      </c>
      <c r="K862" s="390">
        <f t="shared" si="199"/>
        <v>1586.58</v>
      </c>
      <c r="L862" s="60"/>
      <c r="M862" s="303">
        <f t="shared" si="200"/>
        <v>1586.5813935744</v>
      </c>
      <c r="N862" s="303">
        <f t="shared" si="201"/>
        <v>1.3935744000264094E-3</v>
      </c>
      <c r="O862" s="372">
        <f t="shared" si="202"/>
        <v>1586.58</v>
      </c>
      <c r="P862" s="373">
        <f t="shared" si="203"/>
        <v>0</v>
      </c>
    </row>
    <row r="863" spans="1:16" s="195" customFormat="1" ht="15" x14ac:dyDescent="0.25">
      <c r="A863" s="312" t="s">
        <v>2868</v>
      </c>
      <c r="B863" s="314" t="s">
        <v>99</v>
      </c>
      <c r="C863" s="332" t="s">
        <v>2869</v>
      </c>
      <c r="D863" s="332" t="s">
        <v>2841</v>
      </c>
      <c r="E863" s="333" t="s">
        <v>2601</v>
      </c>
      <c r="F863" s="316" t="s">
        <v>217</v>
      </c>
      <c r="G863" s="331">
        <v>1</v>
      </c>
      <c r="H863" s="61">
        <f t="shared" si="204"/>
        <v>189.23</v>
      </c>
      <c r="I863" s="450">
        <v>189.23</v>
      </c>
      <c r="J863" s="439">
        <f t="shared" si="198"/>
        <v>211.04</v>
      </c>
      <c r="K863" s="390">
        <f t="shared" si="199"/>
        <v>211.04</v>
      </c>
      <c r="L863" s="60"/>
      <c r="M863" s="303">
        <f t="shared" si="200"/>
        <v>211.03934789759998</v>
      </c>
      <c r="N863" s="303">
        <f t="shared" si="201"/>
        <v>-6.5210240001079001E-4</v>
      </c>
      <c r="O863" s="372">
        <f t="shared" si="202"/>
        <v>211.04</v>
      </c>
      <c r="P863" s="373">
        <f t="shared" si="203"/>
        <v>0</v>
      </c>
    </row>
    <row r="864" spans="1:16" s="195" customFormat="1" ht="22.5" x14ac:dyDescent="0.25">
      <c r="A864" s="312" t="s">
        <v>2870</v>
      </c>
      <c r="B864" s="314" t="s">
        <v>99</v>
      </c>
      <c r="C864" s="314" t="s">
        <v>2871</v>
      </c>
      <c r="D864" s="314" t="s">
        <v>2475</v>
      </c>
      <c r="E864" s="315" t="s">
        <v>2476</v>
      </c>
      <c r="F864" s="316" t="s">
        <v>217</v>
      </c>
      <c r="G864" s="331">
        <v>5</v>
      </c>
      <c r="H864" s="61">
        <f t="shared" si="204"/>
        <v>1801.81</v>
      </c>
      <c r="I864" s="450">
        <v>9009.0300000000007</v>
      </c>
      <c r="J864" s="439">
        <f t="shared" si="198"/>
        <v>2009.47</v>
      </c>
      <c r="K864" s="390">
        <f t="shared" si="199"/>
        <v>10047.35</v>
      </c>
      <c r="L864" s="60"/>
      <c r="M864" s="303">
        <f t="shared" si="200"/>
        <v>10047.348815673602</v>
      </c>
      <c r="N864" s="303">
        <f t="shared" si="201"/>
        <v>-1.184326398288249E-3</v>
      </c>
      <c r="O864" s="372">
        <f t="shared" si="202"/>
        <v>10047.35</v>
      </c>
      <c r="P864" s="373">
        <f t="shared" si="203"/>
        <v>0</v>
      </c>
    </row>
    <row r="865" spans="1:16" s="195" customFormat="1" ht="15" x14ac:dyDescent="0.25">
      <c r="A865" s="312" t="s">
        <v>2872</v>
      </c>
      <c r="B865" s="314" t="s">
        <v>99</v>
      </c>
      <c r="C865" s="332" t="s">
        <v>2873</v>
      </c>
      <c r="D865" s="332" t="s">
        <v>2586</v>
      </c>
      <c r="E865" s="333" t="s">
        <v>2587</v>
      </c>
      <c r="F865" s="316" t="s">
        <v>217</v>
      </c>
      <c r="G865" s="331">
        <v>3</v>
      </c>
      <c r="H865" s="61">
        <f t="shared" si="204"/>
        <v>50.83</v>
      </c>
      <c r="I865" s="450">
        <v>152.49</v>
      </c>
      <c r="J865" s="439">
        <f t="shared" si="198"/>
        <v>56.69</v>
      </c>
      <c r="K865" s="390">
        <f t="shared" si="199"/>
        <v>170.07</v>
      </c>
      <c r="L865" s="60"/>
      <c r="M865" s="303">
        <f t="shared" si="200"/>
        <v>170.06494826880004</v>
      </c>
      <c r="N865" s="303">
        <f t="shared" si="201"/>
        <v>-5.0517311999556114E-3</v>
      </c>
      <c r="O865" s="372">
        <f t="shared" si="202"/>
        <v>170.07</v>
      </c>
      <c r="P865" s="373">
        <f t="shared" si="203"/>
        <v>0</v>
      </c>
    </row>
    <row r="866" spans="1:16" s="195" customFormat="1" ht="15" x14ac:dyDescent="0.25">
      <c r="A866" s="312" t="s">
        <v>2874</v>
      </c>
      <c r="B866" s="314" t="s">
        <v>99</v>
      </c>
      <c r="C866" s="332" t="s">
        <v>2875</v>
      </c>
      <c r="D866" s="332" t="s">
        <v>2537</v>
      </c>
      <c r="E866" s="333" t="s">
        <v>2538</v>
      </c>
      <c r="F866" s="316" t="s">
        <v>217</v>
      </c>
      <c r="G866" s="331">
        <v>2</v>
      </c>
      <c r="H866" s="61">
        <f t="shared" si="204"/>
        <v>1101.1600000000001</v>
      </c>
      <c r="I866" s="450">
        <v>2202.3200000000002</v>
      </c>
      <c r="J866" s="439">
        <f t="shared" si="198"/>
        <v>1228.07</v>
      </c>
      <c r="K866" s="390">
        <f t="shared" si="199"/>
        <v>2456.14</v>
      </c>
      <c r="L866" s="60"/>
      <c r="M866" s="303">
        <f t="shared" si="200"/>
        <v>2456.1442512384001</v>
      </c>
      <c r="N866" s="303">
        <f t="shared" si="201"/>
        <v>4.2512384002293402E-3</v>
      </c>
      <c r="O866" s="372">
        <f t="shared" si="202"/>
        <v>2456.14</v>
      </c>
      <c r="P866" s="373">
        <f t="shared" si="203"/>
        <v>0</v>
      </c>
    </row>
    <row r="867" spans="1:16" s="195" customFormat="1" ht="15" customHeight="1" x14ac:dyDescent="0.25">
      <c r="A867" s="323"/>
      <c r="B867" s="512" t="s">
        <v>2876</v>
      </c>
      <c r="C867" s="513"/>
      <c r="D867" s="513"/>
      <c r="E867" s="514"/>
      <c r="F867" s="324"/>
      <c r="G867" s="324"/>
      <c r="H867" s="324"/>
      <c r="I867" s="324"/>
      <c r="J867" s="449"/>
      <c r="K867" s="392"/>
      <c r="L867" s="311"/>
      <c r="M867" s="303">
        <f t="shared" si="200"/>
        <v>0</v>
      </c>
      <c r="N867" s="303">
        <f t="shared" si="201"/>
        <v>0</v>
      </c>
      <c r="O867" s="372">
        <f t="shared" si="202"/>
        <v>0</v>
      </c>
      <c r="P867" s="373">
        <f t="shared" si="203"/>
        <v>0</v>
      </c>
    </row>
    <row r="868" spans="1:16" s="195" customFormat="1" ht="15" x14ac:dyDescent="0.25">
      <c r="A868" s="312" t="s">
        <v>2877</v>
      </c>
      <c r="B868" s="314" t="s">
        <v>99</v>
      </c>
      <c r="C868" s="314" t="s">
        <v>2878</v>
      </c>
      <c r="D868" s="314" t="s">
        <v>2833</v>
      </c>
      <c r="E868" s="315" t="s">
        <v>2834</v>
      </c>
      <c r="F868" s="316" t="s">
        <v>217</v>
      </c>
      <c r="G868" s="331">
        <v>1</v>
      </c>
      <c r="H868" s="61">
        <f t="shared" si="204"/>
        <v>4051.25</v>
      </c>
      <c r="I868" s="450">
        <v>4051.25</v>
      </c>
      <c r="J868" s="439">
        <f t="shared" si="198"/>
        <v>4518.17</v>
      </c>
      <c r="K868" s="390">
        <f t="shared" si="199"/>
        <v>4518.17</v>
      </c>
      <c r="L868" s="60"/>
      <c r="M868" s="303">
        <f t="shared" si="200"/>
        <v>4518.1692024000004</v>
      </c>
      <c r="N868" s="303">
        <f t="shared" si="201"/>
        <v>-7.9759999971429352E-4</v>
      </c>
      <c r="O868" s="372">
        <f t="shared" si="202"/>
        <v>4518.17</v>
      </c>
      <c r="P868" s="373">
        <f t="shared" si="203"/>
        <v>0</v>
      </c>
    </row>
    <row r="869" spans="1:16" s="195" customFormat="1" ht="15" x14ac:dyDescent="0.25">
      <c r="A869" s="312" t="s">
        <v>2879</v>
      </c>
      <c r="B869" s="314" t="s">
        <v>99</v>
      </c>
      <c r="C869" s="314" t="s">
        <v>2880</v>
      </c>
      <c r="D869" s="314" t="s">
        <v>2557</v>
      </c>
      <c r="E869" s="315" t="s">
        <v>2558</v>
      </c>
      <c r="F869" s="316" t="s">
        <v>217</v>
      </c>
      <c r="G869" s="331">
        <v>1</v>
      </c>
      <c r="H869" s="61">
        <f t="shared" si="204"/>
        <v>1950.66</v>
      </c>
      <c r="I869" s="450">
        <v>1950.66</v>
      </c>
      <c r="J869" s="439">
        <f t="shared" si="198"/>
        <v>2175.48</v>
      </c>
      <c r="K869" s="390">
        <f t="shared" si="199"/>
        <v>2175.48</v>
      </c>
      <c r="L869" s="60"/>
      <c r="M869" s="303">
        <f t="shared" si="200"/>
        <v>2175.4796510592</v>
      </c>
      <c r="N869" s="303">
        <f t="shared" si="201"/>
        <v>-3.4894079999503447E-4</v>
      </c>
      <c r="O869" s="372">
        <f t="shared" si="202"/>
        <v>2175.48</v>
      </c>
      <c r="P869" s="373">
        <f t="shared" si="203"/>
        <v>0</v>
      </c>
    </row>
    <row r="870" spans="1:16" s="195" customFormat="1" ht="33.75" x14ac:dyDescent="0.25">
      <c r="A870" s="312" t="s">
        <v>2881</v>
      </c>
      <c r="B870" s="314" t="s">
        <v>99</v>
      </c>
      <c r="C870" s="314" t="s">
        <v>2882</v>
      </c>
      <c r="D870" s="314" t="s">
        <v>2525</v>
      </c>
      <c r="E870" s="315" t="s">
        <v>2526</v>
      </c>
      <c r="F870" s="316" t="s">
        <v>217</v>
      </c>
      <c r="G870" s="331">
        <v>1</v>
      </c>
      <c r="H870" s="61">
        <f t="shared" si="204"/>
        <v>1422.62</v>
      </c>
      <c r="I870" s="450">
        <v>1422.62</v>
      </c>
      <c r="J870" s="439">
        <f t="shared" si="198"/>
        <v>1586.58</v>
      </c>
      <c r="K870" s="390">
        <f t="shared" si="199"/>
        <v>1586.58</v>
      </c>
      <c r="L870" s="60"/>
      <c r="M870" s="303">
        <f t="shared" si="200"/>
        <v>1586.5813935744</v>
      </c>
      <c r="N870" s="303">
        <f t="shared" si="201"/>
        <v>1.3935744000264094E-3</v>
      </c>
      <c r="O870" s="372">
        <f t="shared" si="202"/>
        <v>1586.58</v>
      </c>
      <c r="P870" s="373">
        <f t="shared" si="203"/>
        <v>0</v>
      </c>
    </row>
    <row r="871" spans="1:16" s="195" customFormat="1" ht="15" x14ac:dyDescent="0.25">
      <c r="A871" s="312" t="s">
        <v>2883</v>
      </c>
      <c r="B871" s="314" t="s">
        <v>99</v>
      </c>
      <c r="C871" s="332" t="s">
        <v>2884</v>
      </c>
      <c r="D871" s="332" t="s">
        <v>2841</v>
      </c>
      <c r="E871" s="333" t="s">
        <v>2601</v>
      </c>
      <c r="F871" s="316" t="s">
        <v>217</v>
      </c>
      <c r="G871" s="331">
        <v>1</v>
      </c>
      <c r="H871" s="61">
        <f t="shared" si="204"/>
        <v>189.23</v>
      </c>
      <c r="I871" s="450">
        <v>189.23</v>
      </c>
      <c r="J871" s="439">
        <f t="shared" ref="J871:J944" si="205">ROUND(H871*O$13*P$13*O$10,2)</f>
        <v>211.04</v>
      </c>
      <c r="K871" s="390">
        <f t="shared" ref="K871:K944" si="206">ROUND(J871*G871,2)</f>
        <v>211.04</v>
      </c>
      <c r="L871" s="60"/>
      <c r="M871" s="303">
        <f t="shared" si="200"/>
        <v>211.03934789759998</v>
      </c>
      <c r="N871" s="303">
        <f t="shared" si="201"/>
        <v>-6.5210240001079001E-4</v>
      </c>
      <c r="O871" s="372">
        <f t="shared" si="202"/>
        <v>211.04</v>
      </c>
      <c r="P871" s="373">
        <f t="shared" si="203"/>
        <v>0</v>
      </c>
    </row>
    <row r="872" spans="1:16" s="195" customFormat="1" ht="22.5" x14ac:dyDescent="0.25">
      <c r="A872" s="312" t="s">
        <v>2885</v>
      </c>
      <c r="B872" s="314" t="s">
        <v>99</v>
      </c>
      <c r="C872" s="314" t="s">
        <v>1312</v>
      </c>
      <c r="D872" s="314" t="s">
        <v>2475</v>
      </c>
      <c r="E872" s="315" t="s">
        <v>2476</v>
      </c>
      <c r="F872" s="316" t="s">
        <v>217</v>
      </c>
      <c r="G872" s="331">
        <v>8</v>
      </c>
      <c r="H872" s="61">
        <f t="shared" si="204"/>
        <v>1801.8</v>
      </c>
      <c r="I872" s="450">
        <v>14414.43</v>
      </c>
      <c r="J872" s="439">
        <f t="shared" si="205"/>
        <v>2009.46</v>
      </c>
      <c r="K872" s="390">
        <f t="shared" si="206"/>
        <v>16075.68</v>
      </c>
      <c r="L872" s="60"/>
      <c r="M872" s="303">
        <f t="shared" si="200"/>
        <v>16075.738030521601</v>
      </c>
      <c r="N872" s="303">
        <f t="shared" si="201"/>
        <v>5.803052160081279E-2</v>
      </c>
      <c r="O872" s="372">
        <f t="shared" si="202"/>
        <v>16075.68</v>
      </c>
      <c r="P872" s="373">
        <f t="shared" si="203"/>
        <v>0</v>
      </c>
    </row>
    <row r="873" spans="1:16" s="195" customFormat="1" ht="15" x14ac:dyDescent="0.25">
      <c r="A873" s="312" t="s">
        <v>2886</v>
      </c>
      <c r="B873" s="314" t="s">
        <v>99</v>
      </c>
      <c r="C873" s="332" t="s">
        <v>2887</v>
      </c>
      <c r="D873" s="332" t="s">
        <v>2586</v>
      </c>
      <c r="E873" s="333" t="s">
        <v>2587</v>
      </c>
      <c r="F873" s="316" t="s">
        <v>217</v>
      </c>
      <c r="G873" s="331">
        <v>3</v>
      </c>
      <c r="H873" s="61">
        <f t="shared" si="204"/>
        <v>50.83</v>
      </c>
      <c r="I873" s="450">
        <v>152.49</v>
      </c>
      <c r="J873" s="439">
        <f t="shared" si="205"/>
        <v>56.69</v>
      </c>
      <c r="K873" s="390">
        <f t="shared" si="206"/>
        <v>170.07</v>
      </c>
      <c r="L873" s="60"/>
      <c r="M873" s="303">
        <f t="shared" si="200"/>
        <v>170.06494826880004</v>
      </c>
      <c r="N873" s="303">
        <f t="shared" si="201"/>
        <v>-5.0517311999556114E-3</v>
      </c>
      <c r="O873" s="372">
        <f t="shared" si="202"/>
        <v>170.07</v>
      </c>
      <c r="P873" s="373">
        <f t="shared" si="203"/>
        <v>0</v>
      </c>
    </row>
    <row r="874" spans="1:16" s="195" customFormat="1" ht="15" x14ac:dyDescent="0.25">
      <c r="A874" s="312" t="s">
        <v>2888</v>
      </c>
      <c r="B874" s="314" t="s">
        <v>99</v>
      </c>
      <c r="C874" s="332" t="s">
        <v>2889</v>
      </c>
      <c r="D874" s="332" t="s">
        <v>2537</v>
      </c>
      <c r="E874" s="333" t="s">
        <v>2538</v>
      </c>
      <c r="F874" s="316" t="s">
        <v>217</v>
      </c>
      <c r="G874" s="331">
        <v>5</v>
      </c>
      <c r="H874" s="61">
        <f t="shared" si="204"/>
        <v>1101.1600000000001</v>
      </c>
      <c r="I874" s="450">
        <v>5505.8</v>
      </c>
      <c r="J874" s="439">
        <f t="shared" si="205"/>
        <v>1228.07</v>
      </c>
      <c r="K874" s="390">
        <f t="shared" si="206"/>
        <v>6140.35</v>
      </c>
      <c r="L874" s="60"/>
      <c r="M874" s="303">
        <f t="shared" si="200"/>
        <v>6140.3606280960003</v>
      </c>
      <c r="N874" s="303">
        <f t="shared" si="201"/>
        <v>1.0628095999891229E-2</v>
      </c>
      <c r="O874" s="372">
        <f t="shared" si="202"/>
        <v>6140.3499999999995</v>
      </c>
      <c r="P874" s="373">
        <f t="shared" si="203"/>
        <v>0</v>
      </c>
    </row>
    <row r="875" spans="1:16" s="195" customFormat="1" ht="15" customHeight="1" x14ac:dyDescent="0.25">
      <c r="A875" s="323"/>
      <c r="B875" s="512" t="s">
        <v>2890</v>
      </c>
      <c r="C875" s="513"/>
      <c r="D875" s="513"/>
      <c r="E875" s="514"/>
      <c r="F875" s="324"/>
      <c r="G875" s="324"/>
      <c r="H875" s="324"/>
      <c r="I875" s="324"/>
      <c r="J875" s="449"/>
      <c r="K875" s="392"/>
      <c r="L875" s="311"/>
      <c r="M875" s="303">
        <f t="shared" si="200"/>
        <v>0</v>
      </c>
      <c r="N875" s="303">
        <f t="shared" si="201"/>
        <v>0</v>
      </c>
      <c r="O875" s="372">
        <f t="shared" si="202"/>
        <v>0</v>
      </c>
      <c r="P875" s="373">
        <f t="shared" si="203"/>
        <v>0</v>
      </c>
    </row>
    <row r="876" spans="1:16" s="195" customFormat="1" ht="15" x14ac:dyDescent="0.25">
      <c r="A876" s="312" t="s">
        <v>2891</v>
      </c>
      <c r="B876" s="314" t="s">
        <v>99</v>
      </c>
      <c r="C876" s="314" t="s">
        <v>2892</v>
      </c>
      <c r="D876" s="314" t="s">
        <v>2833</v>
      </c>
      <c r="E876" s="315" t="s">
        <v>2834</v>
      </c>
      <c r="F876" s="316" t="s">
        <v>217</v>
      </c>
      <c r="G876" s="331">
        <v>1</v>
      </c>
      <c r="H876" s="61">
        <f t="shared" si="204"/>
        <v>4051.25</v>
      </c>
      <c r="I876" s="450">
        <v>4051.25</v>
      </c>
      <c r="J876" s="439">
        <f t="shared" si="205"/>
        <v>4518.17</v>
      </c>
      <c r="K876" s="390">
        <f t="shared" si="206"/>
        <v>4518.17</v>
      </c>
      <c r="L876" s="60"/>
      <c r="M876" s="303">
        <f t="shared" si="200"/>
        <v>4518.1692024000004</v>
      </c>
      <c r="N876" s="303">
        <f t="shared" si="201"/>
        <v>-7.9759999971429352E-4</v>
      </c>
      <c r="O876" s="372">
        <f t="shared" si="202"/>
        <v>4518.17</v>
      </c>
      <c r="P876" s="373">
        <f t="shared" si="203"/>
        <v>0</v>
      </c>
    </row>
    <row r="877" spans="1:16" s="195" customFormat="1" ht="15" x14ac:dyDescent="0.25">
      <c r="A877" s="312" t="s">
        <v>2893</v>
      </c>
      <c r="B877" s="314" t="s">
        <v>99</v>
      </c>
      <c r="C877" s="314" t="s">
        <v>2894</v>
      </c>
      <c r="D877" s="314" t="s">
        <v>2557</v>
      </c>
      <c r="E877" s="315" t="s">
        <v>2558</v>
      </c>
      <c r="F877" s="316" t="s">
        <v>217</v>
      </c>
      <c r="G877" s="331">
        <v>1</v>
      </c>
      <c r="H877" s="61">
        <f t="shared" si="204"/>
        <v>1950.66</v>
      </c>
      <c r="I877" s="450">
        <v>1950.66</v>
      </c>
      <c r="J877" s="439">
        <f t="shared" si="205"/>
        <v>2175.48</v>
      </c>
      <c r="K877" s="390">
        <f t="shared" si="206"/>
        <v>2175.48</v>
      </c>
      <c r="L877" s="60"/>
      <c r="M877" s="303">
        <f t="shared" si="200"/>
        <v>2175.4796510592</v>
      </c>
      <c r="N877" s="303">
        <f t="shared" si="201"/>
        <v>-3.4894079999503447E-4</v>
      </c>
      <c r="O877" s="372">
        <f t="shared" si="202"/>
        <v>2175.48</v>
      </c>
      <c r="P877" s="373">
        <f t="shared" si="203"/>
        <v>0</v>
      </c>
    </row>
    <row r="878" spans="1:16" s="195" customFormat="1" ht="33.75" x14ac:dyDescent="0.25">
      <c r="A878" s="312" t="s">
        <v>2895</v>
      </c>
      <c r="B878" s="314" t="s">
        <v>99</v>
      </c>
      <c r="C878" s="314" t="s">
        <v>2896</v>
      </c>
      <c r="D878" s="314" t="s">
        <v>2525</v>
      </c>
      <c r="E878" s="315" t="s">
        <v>2526</v>
      </c>
      <c r="F878" s="316" t="s">
        <v>217</v>
      </c>
      <c r="G878" s="331">
        <v>1</v>
      </c>
      <c r="H878" s="61">
        <f t="shared" si="204"/>
        <v>1422.62</v>
      </c>
      <c r="I878" s="450">
        <v>1422.62</v>
      </c>
      <c r="J878" s="439">
        <f t="shared" si="205"/>
        <v>1586.58</v>
      </c>
      <c r="K878" s="390">
        <f t="shared" si="206"/>
        <v>1586.58</v>
      </c>
      <c r="L878" s="60"/>
      <c r="M878" s="303">
        <f t="shared" si="200"/>
        <v>1586.5813935744</v>
      </c>
      <c r="N878" s="303">
        <f t="shared" si="201"/>
        <v>1.3935744000264094E-3</v>
      </c>
      <c r="O878" s="372">
        <f t="shared" si="202"/>
        <v>1586.58</v>
      </c>
      <c r="P878" s="373">
        <f t="shared" si="203"/>
        <v>0</v>
      </c>
    </row>
    <row r="879" spans="1:16" s="195" customFormat="1" ht="15" x14ac:dyDescent="0.25">
      <c r="A879" s="312" t="s">
        <v>2897</v>
      </c>
      <c r="B879" s="314" t="s">
        <v>99</v>
      </c>
      <c r="C879" s="332" t="s">
        <v>2898</v>
      </c>
      <c r="D879" s="332" t="s">
        <v>2841</v>
      </c>
      <c r="E879" s="333" t="s">
        <v>2601</v>
      </c>
      <c r="F879" s="316" t="s">
        <v>217</v>
      </c>
      <c r="G879" s="331">
        <v>1</v>
      </c>
      <c r="H879" s="61">
        <f t="shared" si="204"/>
        <v>189.23</v>
      </c>
      <c r="I879" s="450">
        <v>189.23</v>
      </c>
      <c r="J879" s="439">
        <f t="shared" si="205"/>
        <v>211.04</v>
      </c>
      <c r="K879" s="390">
        <f t="shared" si="206"/>
        <v>211.04</v>
      </c>
      <c r="L879" s="60"/>
      <c r="M879" s="303">
        <f t="shared" si="200"/>
        <v>211.03934789759998</v>
      </c>
      <c r="N879" s="303">
        <f t="shared" si="201"/>
        <v>-6.5210240001079001E-4</v>
      </c>
      <c r="O879" s="372">
        <f t="shared" si="202"/>
        <v>211.04</v>
      </c>
      <c r="P879" s="373">
        <f t="shared" si="203"/>
        <v>0</v>
      </c>
    </row>
    <row r="880" spans="1:16" s="195" customFormat="1" ht="22.5" x14ac:dyDescent="0.25">
      <c r="A880" s="312" t="s">
        <v>2899</v>
      </c>
      <c r="B880" s="314" t="s">
        <v>99</v>
      </c>
      <c r="C880" s="314" t="s">
        <v>1322</v>
      </c>
      <c r="D880" s="314" t="s">
        <v>2475</v>
      </c>
      <c r="E880" s="315" t="s">
        <v>2476</v>
      </c>
      <c r="F880" s="316" t="s">
        <v>217</v>
      </c>
      <c r="G880" s="331">
        <v>10</v>
      </c>
      <c r="H880" s="61">
        <f t="shared" si="204"/>
        <v>1801.8</v>
      </c>
      <c r="I880" s="450">
        <v>18018.04</v>
      </c>
      <c r="J880" s="439">
        <f t="shared" si="205"/>
        <v>2009.46</v>
      </c>
      <c r="K880" s="390">
        <f t="shared" si="206"/>
        <v>20094.599999999999</v>
      </c>
      <c r="L880" s="60"/>
      <c r="M880" s="303">
        <f t="shared" si="200"/>
        <v>20094.675326284803</v>
      </c>
      <c r="N880" s="303">
        <f t="shared" si="201"/>
        <v>7.532628480475978E-2</v>
      </c>
      <c r="O880" s="372">
        <f t="shared" si="202"/>
        <v>20094.599999999999</v>
      </c>
      <c r="P880" s="373">
        <f t="shared" si="203"/>
        <v>0</v>
      </c>
    </row>
    <row r="881" spans="1:16" s="195" customFormat="1" ht="15" x14ac:dyDescent="0.25">
      <c r="A881" s="312" t="s">
        <v>2900</v>
      </c>
      <c r="B881" s="314" t="s">
        <v>99</v>
      </c>
      <c r="C881" s="332" t="s">
        <v>2901</v>
      </c>
      <c r="D881" s="332" t="s">
        <v>2537</v>
      </c>
      <c r="E881" s="333" t="s">
        <v>2538</v>
      </c>
      <c r="F881" s="316" t="s">
        <v>217</v>
      </c>
      <c r="G881" s="331">
        <v>10</v>
      </c>
      <c r="H881" s="61">
        <f t="shared" si="204"/>
        <v>1101.1600000000001</v>
      </c>
      <c r="I881" s="450">
        <v>11011.6</v>
      </c>
      <c r="J881" s="439">
        <f t="shared" si="205"/>
        <v>1228.07</v>
      </c>
      <c r="K881" s="390">
        <f t="shared" si="206"/>
        <v>12280.7</v>
      </c>
      <c r="L881" s="60"/>
      <c r="M881" s="303">
        <f t="shared" si="200"/>
        <v>12280.721256192001</v>
      </c>
      <c r="N881" s="303">
        <f t="shared" si="201"/>
        <v>2.1256191999782459E-2</v>
      </c>
      <c r="O881" s="372">
        <f t="shared" si="202"/>
        <v>12280.699999999999</v>
      </c>
      <c r="P881" s="373">
        <f t="shared" si="203"/>
        <v>0</v>
      </c>
    </row>
    <row r="882" spans="1:16" s="195" customFormat="1" ht="15" customHeight="1" x14ac:dyDescent="0.25">
      <c r="A882" s="323"/>
      <c r="B882" s="512" t="s">
        <v>2902</v>
      </c>
      <c r="C882" s="513"/>
      <c r="D882" s="513"/>
      <c r="E882" s="514"/>
      <c r="F882" s="324"/>
      <c r="G882" s="324"/>
      <c r="H882" s="324"/>
      <c r="I882" s="324"/>
      <c r="J882" s="449"/>
      <c r="K882" s="392"/>
      <c r="L882" s="311"/>
      <c r="M882" s="303">
        <f t="shared" si="200"/>
        <v>0</v>
      </c>
      <c r="N882" s="303">
        <f t="shared" si="201"/>
        <v>0</v>
      </c>
      <c r="O882" s="372">
        <f t="shared" si="202"/>
        <v>0</v>
      </c>
      <c r="P882" s="373">
        <f t="shared" si="203"/>
        <v>0</v>
      </c>
    </row>
    <row r="883" spans="1:16" s="195" customFormat="1" ht="15" x14ac:dyDescent="0.25">
      <c r="A883" s="312" t="s">
        <v>2903</v>
      </c>
      <c r="B883" s="314" t="s">
        <v>99</v>
      </c>
      <c r="C883" s="314" t="s">
        <v>2904</v>
      </c>
      <c r="D883" s="314" t="s">
        <v>2833</v>
      </c>
      <c r="E883" s="315" t="s">
        <v>2834</v>
      </c>
      <c r="F883" s="316" t="s">
        <v>217</v>
      </c>
      <c r="G883" s="331">
        <v>1</v>
      </c>
      <c r="H883" s="61">
        <f t="shared" si="204"/>
        <v>4051.25</v>
      </c>
      <c r="I883" s="450">
        <v>4051.25</v>
      </c>
      <c r="J883" s="439">
        <f t="shared" si="205"/>
        <v>4518.17</v>
      </c>
      <c r="K883" s="390">
        <f t="shared" si="206"/>
        <v>4518.17</v>
      </c>
      <c r="L883" s="60"/>
      <c r="M883" s="303">
        <f t="shared" si="200"/>
        <v>4518.1692024000004</v>
      </c>
      <c r="N883" s="303">
        <f t="shared" si="201"/>
        <v>-7.9759999971429352E-4</v>
      </c>
      <c r="O883" s="372">
        <f t="shared" si="202"/>
        <v>4518.17</v>
      </c>
      <c r="P883" s="373">
        <f t="shared" si="203"/>
        <v>0</v>
      </c>
    </row>
    <row r="884" spans="1:16" s="195" customFormat="1" ht="15" x14ac:dyDescent="0.25">
      <c r="A884" s="312" t="s">
        <v>2905</v>
      </c>
      <c r="B884" s="314" t="s">
        <v>99</v>
      </c>
      <c r="C884" s="314" t="s">
        <v>2906</v>
      </c>
      <c r="D884" s="314" t="s">
        <v>2557</v>
      </c>
      <c r="E884" s="315" t="s">
        <v>2558</v>
      </c>
      <c r="F884" s="316" t="s">
        <v>217</v>
      </c>
      <c r="G884" s="331">
        <v>1</v>
      </c>
      <c r="H884" s="61">
        <f t="shared" si="204"/>
        <v>1950.66</v>
      </c>
      <c r="I884" s="450">
        <v>1950.66</v>
      </c>
      <c r="J884" s="439">
        <f t="shared" si="205"/>
        <v>2175.48</v>
      </c>
      <c r="K884" s="390">
        <f t="shared" si="206"/>
        <v>2175.48</v>
      </c>
      <c r="L884" s="60"/>
      <c r="M884" s="303">
        <f t="shared" si="200"/>
        <v>2175.4796510592</v>
      </c>
      <c r="N884" s="303">
        <f t="shared" si="201"/>
        <v>-3.4894079999503447E-4</v>
      </c>
      <c r="O884" s="372">
        <f t="shared" si="202"/>
        <v>2175.48</v>
      </c>
      <c r="P884" s="373">
        <f t="shared" si="203"/>
        <v>0</v>
      </c>
    </row>
    <row r="885" spans="1:16" s="195" customFormat="1" ht="33.75" x14ac:dyDescent="0.25">
      <c r="A885" s="312" t="s">
        <v>2907</v>
      </c>
      <c r="B885" s="314" t="s">
        <v>99</v>
      </c>
      <c r="C885" s="314" t="s">
        <v>1333</v>
      </c>
      <c r="D885" s="314" t="s">
        <v>2525</v>
      </c>
      <c r="E885" s="315" t="s">
        <v>2526</v>
      </c>
      <c r="F885" s="316" t="s">
        <v>217</v>
      </c>
      <c r="G885" s="331">
        <v>1</v>
      </c>
      <c r="H885" s="61">
        <f t="shared" si="204"/>
        <v>1422.62</v>
      </c>
      <c r="I885" s="450">
        <v>1422.62</v>
      </c>
      <c r="J885" s="439">
        <f t="shared" si="205"/>
        <v>1586.58</v>
      </c>
      <c r="K885" s="390">
        <f t="shared" si="206"/>
        <v>1586.58</v>
      </c>
      <c r="L885" s="60"/>
      <c r="M885" s="303">
        <f t="shared" si="200"/>
        <v>1586.5813935744</v>
      </c>
      <c r="N885" s="303">
        <f t="shared" si="201"/>
        <v>1.3935744000264094E-3</v>
      </c>
      <c r="O885" s="372">
        <f t="shared" si="202"/>
        <v>1586.58</v>
      </c>
      <c r="P885" s="373">
        <f t="shared" si="203"/>
        <v>0</v>
      </c>
    </row>
    <row r="886" spans="1:16" s="195" customFormat="1" ht="15" x14ac:dyDescent="0.25">
      <c r="A886" s="312" t="s">
        <v>2908</v>
      </c>
      <c r="B886" s="314" t="s">
        <v>99</v>
      </c>
      <c r="C886" s="332" t="s">
        <v>2909</v>
      </c>
      <c r="D886" s="332" t="s">
        <v>2841</v>
      </c>
      <c r="E886" s="333" t="s">
        <v>2601</v>
      </c>
      <c r="F886" s="316" t="s">
        <v>217</v>
      </c>
      <c r="G886" s="331">
        <v>1</v>
      </c>
      <c r="H886" s="61">
        <f t="shared" si="204"/>
        <v>189.23</v>
      </c>
      <c r="I886" s="450">
        <v>189.23</v>
      </c>
      <c r="J886" s="439">
        <f t="shared" si="205"/>
        <v>211.04</v>
      </c>
      <c r="K886" s="390">
        <f t="shared" si="206"/>
        <v>211.04</v>
      </c>
      <c r="L886" s="60"/>
      <c r="M886" s="303">
        <f t="shared" si="200"/>
        <v>211.03934789759998</v>
      </c>
      <c r="N886" s="303">
        <f t="shared" si="201"/>
        <v>-6.5210240001079001E-4</v>
      </c>
      <c r="O886" s="372">
        <f t="shared" si="202"/>
        <v>211.04</v>
      </c>
      <c r="P886" s="373">
        <f t="shared" si="203"/>
        <v>0</v>
      </c>
    </row>
    <row r="887" spans="1:16" s="195" customFormat="1" ht="22.5" x14ac:dyDescent="0.25">
      <c r="A887" s="312" t="s">
        <v>2910</v>
      </c>
      <c r="B887" s="314" t="s">
        <v>99</v>
      </c>
      <c r="C887" s="314" t="s">
        <v>1341</v>
      </c>
      <c r="D887" s="314" t="s">
        <v>2475</v>
      </c>
      <c r="E887" s="315" t="s">
        <v>2476</v>
      </c>
      <c r="F887" s="316" t="s">
        <v>217</v>
      </c>
      <c r="G887" s="331">
        <v>8</v>
      </c>
      <c r="H887" s="61">
        <f t="shared" si="204"/>
        <v>1801.8</v>
      </c>
      <c r="I887" s="450">
        <v>14414.43</v>
      </c>
      <c r="J887" s="439">
        <f t="shared" si="205"/>
        <v>2009.46</v>
      </c>
      <c r="K887" s="390">
        <f t="shared" si="206"/>
        <v>16075.68</v>
      </c>
      <c r="L887" s="60"/>
      <c r="M887" s="303">
        <f t="shared" si="200"/>
        <v>16075.738030521601</v>
      </c>
      <c r="N887" s="303">
        <f t="shared" si="201"/>
        <v>5.803052160081279E-2</v>
      </c>
      <c r="O887" s="372">
        <f t="shared" si="202"/>
        <v>16075.68</v>
      </c>
      <c r="P887" s="373">
        <f t="shared" si="203"/>
        <v>0</v>
      </c>
    </row>
    <row r="888" spans="1:16" s="195" customFormat="1" ht="15" x14ac:dyDescent="0.25">
      <c r="A888" s="312" t="s">
        <v>2911</v>
      </c>
      <c r="B888" s="314" t="s">
        <v>99</v>
      </c>
      <c r="C888" s="332" t="s">
        <v>2912</v>
      </c>
      <c r="D888" s="332" t="s">
        <v>2586</v>
      </c>
      <c r="E888" s="333" t="s">
        <v>2587</v>
      </c>
      <c r="F888" s="316" t="s">
        <v>217</v>
      </c>
      <c r="G888" s="331">
        <v>1</v>
      </c>
      <c r="H888" s="61">
        <f t="shared" si="204"/>
        <v>50.83</v>
      </c>
      <c r="I888" s="450">
        <v>50.83</v>
      </c>
      <c r="J888" s="439">
        <f t="shared" si="205"/>
        <v>56.69</v>
      </c>
      <c r="K888" s="390">
        <f t="shared" si="206"/>
        <v>56.69</v>
      </c>
      <c r="L888" s="60"/>
      <c r="M888" s="303">
        <f t="shared" si="200"/>
        <v>56.688316089600008</v>
      </c>
      <c r="N888" s="303">
        <f t="shared" si="201"/>
        <v>-1.6839103999899407E-3</v>
      </c>
      <c r="O888" s="372">
        <f t="shared" si="202"/>
        <v>56.69</v>
      </c>
      <c r="P888" s="373">
        <f t="shared" si="203"/>
        <v>0</v>
      </c>
    </row>
    <row r="889" spans="1:16" s="195" customFormat="1" ht="15" x14ac:dyDescent="0.25">
      <c r="A889" s="312" t="s">
        <v>2913</v>
      </c>
      <c r="B889" s="314" t="s">
        <v>99</v>
      </c>
      <c r="C889" s="332" t="s">
        <v>2914</v>
      </c>
      <c r="D889" s="332" t="s">
        <v>2537</v>
      </c>
      <c r="E889" s="333" t="s">
        <v>2538</v>
      </c>
      <c r="F889" s="316" t="s">
        <v>217</v>
      </c>
      <c r="G889" s="331">
        <v>7</v>
      </c>
      <c r="H889" s="61">
        <f t="shared" si="204"/>
        <v>1101.1600000000001</v>
      </c>
      <c r="I889" s="450">
        <v>7708.12</v>
      </c>
      <c r="J889" s="439">
        <f t="shared" si="205"/>
        <v>1228.07</v>
      </c>
      <c r="K889" s="390">
        <f t="shared" si="206"/>
        <v>8596.49</v>
      </c>
      <c r="L889" s="60"/>
      <c r="M889" s="303">
        <f t="shared" si="200"/>
        <v>8596.5048793344013</v>
      </c>
      <c r="N889" s="303">
        <f t="shared" si="201"/>
        <v>1.4879334401484812E-2</v>
      </c>
      <c r="O889" s="372">
        <f t="shared" si="202"/>
        <v>8596.49</v>
      </c>
      <c r="P889" s="373">
        <f t="shared" si="203"/>
        <v>0</v>
      </c>
    </row>
    <row r="890" spans="1:16" s="195" customFormat="1" ht="15" customHeight="1" x14ac:dyDescent="0.25">
      <c r="A890" s="323"/>
      <c r="B890" s="512" t="s">
        <v>2915</v>
      </c>
      <c r="C890" s="513"/>
      <c r="D890" s="513"/>
      <c r="E890" s="514"/>
      <c r="F890" s="324"/>
      <c r="G890" s="324"/>
      <c r="H890" s="324"/>
      <c r="I890" s="324"/>
      <c r="J890" s="449"/>
      <c r="K890" s="392"/>
      <c r="L890" s="311"/>
      <c r="M890" s="303">
        <f t="shared" si="200"/>
        <v>0</v>
      </c>
      <c r="N890" s="303">
        <f t="shared" si="201"/>
        <v>0</v>
      </c>
      <c r="O890" s="372">
        <f t="shared" si="202"/>
        <v>0</v>
      </c>
      <c r="P890" s="373">
        <f t="shared" si="203"/>
        <v>0</v>
      </c>
    </row>
    <row r="891" spans="1:16" s="195" customFormat="1" ht="15" x14ac:dyDescent="0.25">
      <c r="A891" s="312" t="s">
        <v>2916</v>
      </c>
      <c r="B891" s="314" t="s">
        <v>99</v>
      </c>
      <c r="C891" s="314" t="s">
        <v>1349</v>
      </c>
      <c r="D891" s="314" t="s">
        <v>2833</v>
      </c>
      <c r="E891" s="315" t="s">
        <v>2834</v>
      </c>
      <c r="F891" s="316" t="s">
        <v>217</v>
      </c>
      <c r="G891" s="331">
        <v>1</v>
      </c>
      <c r="H891" s="61">
        <f t="shared" si="204"/>
        <v>4051.25</v>
      </c>
      <c r="I891" s="450">
        <v>4051.25</v>
      </c>
      <c r="J891" s="439">
        <f t="shared" si="205"/>
        <v>4518.17</v>
      </c>
      <c r="K891" s="390">
        <f t="shared" si="206"/>
        <v>4518.17</v>
      </c>
      <c r="L891" s="60"/>
      <c r="M891" s="303">
        <f t="shared" si="200"/>
        <v>4518.1692024000004</v>
      </c>
      <c r="N891" s="303">
        <f t="shared" si="201"/>
        <v>-7.9759999971429352E-4</v>
      </c>
      <c r="O891" s="372">
        <f t="shared" si="202"/>
        <v>4518.17</v>
      </c>
      <c r="P891" s="373">
        <f t="shared" si="203"/>
        <v>0</v>
      </c>
    </row>
    <row r="892" spans="1:16" s="195" customFormat="1" ht="15" x14ac:dyDescent="0.25">
      <c r="A892" s="312" t="s">
        <v>2917</v>
      </c>
      <c r="B892" s="314" t="s">
        <v>99</v>
      </c>
      <c r="C892" s="314" t="s">
        <v>1351</v>
      </c>
      <c r="D892" s="314" t="s">
        <v>2434</v>
      </c>
      <c r="E892" s="315" t="s">
        <v>2649</v>
      </c>
      <c r="F892" s="316" t="s">
        <v>217</v>
      </c>
      <c r="G892" s="331">
        <v>1</v>
      </c>
      <c r="H892" s="61">
        <f t="shared" si="204"/>
        <v>2377.2399999999998</v>
      </c>
      <c r="I892" s="450">
        <v>2377.2399999999998</v>
      </c>
      <c r="J892" s="439">
        <f t="shared" si="205"/>
        <v>2651.22</v>
      </c>
      <c r="K892" s="390">
        <f t="shared" si="206"/>
        <v>2651.22</v>
      </c>
      <c r="L892" s="60"/>
      <c r="M892" s="303">
        <f t="shared" si="200"/>
        <v>2651.2243269888004</v>
      </c>
      <c r="N892" s="303">
        <f t="shared" si="201"/>
        <v>4.3269888005852408E-3</v>
      </c>
      <c r="O892" s="372">
        <f t="shared" si="202"/>
        <v>2651.22</v>
      </c>
      <c r="P892" s="373">
        <f t="shared" si="203"/>
        <v>0</v>
      </c>
    </row>
    <row r="893" spans="1:16" s="195" customFormat="1" ht="22.5" x14ac:dyDescent="0.25">
      <c r="A893" s="312" t="s">
        <v>2918</v>
      </c>
      <c r="B893" s="314" t="s">
        <v>99</v>
      </c>
      <c r="C893" s="314" t="s">
        <v>1353</v>
      </c>
      <c r="D893" s="314" t="s">
        <v>2475</v>
      </c>
      <c r="E893" s="315" t="s">
        <v>2476</v>
      </c>
      <c r="F893" s="316" t="s">
        <v>217</v>
      </c>
      <c r="G893" s="331">
        <v>10</v>
      </c>
      <c r="H893" s="61">
        <f t="shared" si="204"/>
        <v>1801.8</v>
      </c>
      <c r="I893" s="450">
        <v>18018.04</v>
      </c>
      <c r="J893" s="439">
        <f t="shared" si="205"/>
        <v>2009.46</v>
      </c>
      <c r="K893" s="390">
        <f t="shared" si="206"/>
        <v>20094.599999999999</v>
      </c>
      <c r="L893" s="60"/>
      <c r="M893" s="303">
        <f t="shared" si="200"/>
        <v>20094.675326284803</v>
      </c>
      <c r="N893" s="303">
        <f t="shared" si="201"/>
        <v>7.532628480475978E-2</v>
      </c>
      <c r="O893" s="372">
        <f t="shared" si="202"/>
        <v>20094.599999999999</v>
      </c>
      <c r="P893" s="373">
        <f t="shared" si="203"/>
        <v>0</v>
      </c>
    </row>
    <row r="894" spans="1:16" s="195" customFormat="1" ht="15" x14ac:dyDescent="0.25">
      <c r="A894" s="312" t="s">
        <v>2919</v>
      </c>
      <c r="B894" s="314" t="s">
        <v>99</v>
      </c>
      <c r="C894" s="332" t="s">
        <v>2920</v>
      </c>
      <c r="D894" s="332" t="s">
        <v>2537</v>
      </c>
      <c r="E894" s="333" t="s">
        <v>2538</v>
      </c>
      <c r="F894" s="316" t="s">
        <v>217</v>
      </c>
      <c r="G894" s="331">
        <v>10</v>
      </c>
      <c r="H894" s="61">
        <f t="shared" si="204"/>
        <v>1101.1600000000001</v>
      </c>
      <c r="I894" s="450">
        <v>11011.6</v>
      </c>
      <c r="J894" s="439">
        <f t="shared" si="205"/>
        <v>1228.07</v>
      </c>
      <c r="K894" s="390">
        <f t="shared" si="206"/>
        <v>12280.7</v>
      </c>
      <c r="L894" s="60"/>
      <c r="M894" s="303">
        <f t="shared" si="200"/>
        <v>12280.721256192001</v>
      </c>
      <c r="N894" s="303">
        <f t="shared" si="201"/>
        <v>2.1256191999782459E-2</v>
      </c>
      <c r="O894" s="372">
        <f t="shared" si="202"/>
        <v>12280.699999999999</v>
      </c>
      <c r="P894" s="373">
        <f t="shared" si="203"/>
        <v>0</v>
      </c>
    </row>
    <row r="895" spans="1:16" s="195" customFormat="1" ht="15" customHeight="1" x14ac:dyDescent="0.25">
      <c r="A895" s="323"/>
      <c r="B895" s="512" t="s">
        <v>2921</v>
      </c>
      <c r="C895" s="513"/>
      <c r="D895" s="513"/>
      <c r="E895" s="514"/>
      <c r="F895" s="324"/>
      <c r="G895" s="324"/>
      <c r="H895" s="324"/>
      <c r="I895" s="324"/>
      <c r="J895" s="449"/>
      <c r="K895" s="392"/>
      <c r="L895" s="311"/>
      <c r="M895" s="303">
        <f t="shared" si="200"/>
        <v>0</v>
      </c>
      <c r="N895" s="303">
        <f t="shared" si="201"/>
        <v>0</v>
      </c>
      <c r="O895" s="372">
        <f t="shared" si="202"/>
        <v>0</v>
      </c>
      <c r="P895" s="373">
        <f t="shared" si="203"/>
        <v>0</v>
      </c>
    </row>
    <row r="896" spans="1:16" s="195" customFormat="1" ht="15" x14ac:dyDescent="0.25">
      <c r="A896" s="312" t="s">
        <v>2922</v>
      </c>
      <c r="B896" s="314" t="s">
        <v>99</v>
      </c>
      <c r="C896" s="314" t="s">
        <v>1368</v>
      </c>
      <c r="D896" s="314" t="s">
        <v>2833</v>
      </c>
      <c r="E896" s="315" t="s">
        <v>2834</v>
      </c>
      <c r="F896" s="316" t="s">
        <v>217</v>
      </c>
      <c r="G896" s="331">
        <v>1</v>
      </c>
      <c r="H896" s="61">
        <f t="shared" si="204"/>
        <v>4051.25</v>
      </c>
      <c r="I896" s="450">
        <v>4051.25</v>
      </c>
      <c r="J896" s="439">
        <f t="shared" si="205"/>
        <v>4518.17</v>
      </c>
      <c r="K896" s="390">
        <f t="shared" si="206"/>
        <v>4518.17</v>
      </c>
      <c r="L896" s="60"/>
      <c r="M896" s="303">
        <f t="shared" si="200"/>
        <v>4518.1692024000004</v>
      </c>
      <c r="N896" s="303">
        <f t="shared" si="201"/>
        <v>-7.9759999971429352E-4</v>
      </c>
      <c r="O896" s="372">
        <f t="shared" si="202"/>
        <v>4518.17</v>
      </c>
      <c r="P896" s="373">
        <f t="shared" si="203"/>
        <v>0</v>
      </c>
    </row>
    <row r="897" spans="1:16" s="195" customFormat="1" ht="15" x14ac:dyDescent="0.25">
      <c r="A897" s="312" t="s">
        <v>2923</v>
      </c>
      <c r="B897" s="314" t="s">
        <v>99</v>
      </c>
      <c r="C897" s="314" t="s">
        <v>1372</v>
      </c>
      <c r="D897" s="314" t="s">
        <v>2434</v>
      </c>
      <c r="E897" s="315" t="s">
        <v>2649</v>
      </c>
      <c r="F897" s="316" t="s">
        <v>217</v>
      </c>
      <c r="G897" s="331">
        <v>1</v>
      </c>
      <c r="H897" s="61">
        <f t="shared" si="204"/>
        <v>2377.2399999999998</v>
      </c>
      <c r="I897" s="450">
        <v>2377.2399999999998</v>
      </c>
      <c r="J897" s="439">
        <f t="shared" si="205"/>
        <v>2651.22</v>
      </c>
      <c r="K897" s="390">
        <f t="shared" si="206"/>
        <v>2651.22</v>
      </c>
      <c r="L897" s="60"/>
      <c r="M897" s="303">
        <f t="shared" si="200"/>
        <v>2651.2243269888004</v>
      </c>
      <c r="N897" s="303">
        <f t="shared" si="201"/>
        <v>4.3269888005852408E-3</v>
      </c>
      <c r="O897" s="372">
        <f t="shared" si="202"/>
        <v>2651.22</v>
      </c>
      <c r="P897" s="373">
        <f t="shared" si="203"/>
        <v>0</v>
      </c>
    </row>
    <row r="898" spans="1:16" s="195" customFormat="1" ht="22.5" x14ac:dyDescent="0.25">
      <c r="A898" s="312" t="s">
        <v>2924</v>
      </c>
      <c r="B898" s="314" t="s">
        <v>99</v>
      </c>
      <c r="C898" s="314" t="s">
        <v>1376</v>
      </c>
      <c r="D898" s="314" t="s">
        <v>2475</v>
      </c>
      <c r="E898" s="315" t="s">
        <v>2476</v>
      </c>
      <c r="F898" s="316" t="s">
        <v>217</v>
      </c>
      <c r="G898" s="331">
        <v>10</v>
      </c>
      <c r="H898" s="61">
        <f t="shared" si="204"/>
        <v>1801.8</v>
      </c>
      <c r="I898" s="450">
        <v>18018.04</v>
      </c>
      <c r="J898" s="439">
        <f t="shared" si="205"/>
        <v>2009.46</v>
      </c>
      <c r="K898" s="390">
        <f t="shared" si="206"/>
        <v>20094.599999999999</v>
      </c>
      <c r="L898" s="60"/>
      <c r="M898" s="303">
        <f t="shared" si="200"/>
        <v>20094.675326284803</v>
      </c>
      <c r="N898" s="303">
        <f t="shared" si="201"/>
        <v>7.532628480475978E-2</v>
      </c>
      <c r="O898" s="372">
        <f t="shared" si="202"/>
        <v>20094.599999999999</v>
      </c>
      <c r="P898" s="373">
        <f t="shared" si="203"/>
        <v>0</v>
      </c>
    </row>
    <row r="899" spans="1:16" s="195" customFormat="1" ht="15" x14ac:dyDescent="0.25">
      <c r="A899" s="312" t="s">
        <v>2925</v>
      </c>
      <c r="B899" s="314" t="s">
        <v>99</v>
      </c>
      <c r="C899" s="332" t="s">
        <v>2926</v>
      </c>
      <c r="D899" s="332" t="s">
        <v>2537</v>
      </c>
      <c r="E899" s="333" t="s">
        <v>2538</v>
      </c>
      <c r="F899" s="316" t="s">
        <v>217</v>
      </c>
      <c r="G899" s="331">
        <v>10</v>
      </c>
      <c r="H899" s="61">
        <f>ROUND(I899/G899,2)</f>
        <v>1101.1600000000001</v>
      </c>
      <c r="I899" s="450">
        <v>11011.6</v>
      </c>
      <c r="J899" s="439">
        <f t="shared" si="205"/>
        <v>1228.07</v>
      </c>
      <c r="K899" s="390">
        <f t="shared" si="206"/>
        <v>12280.7</v>
      </c>
      <c r="L899" s="60"/>
      <c r="M899" s="303">
        <f t="shared" si="200"/>
        <v>12280.721256192001</v>
      </c>
      <c r="N899" s="303">
        <f t="shared" si="201"/>
        <v>2.1256191999782459E-2</v>
      </c>
      <c r="O899" s="372">
        <f t="shared" si="202"/>
        <v>12280.699999999999</v>
      </c>
      <c r="P899" s="373">
        <f t="shared" si="203"/>
        <v>0</v>
      </c>
    </row>
    <row r="900" spans="1:16" s="195" customFormat="1" ht="15" customHeight="1" x14ac:dyDescent="0.25">
      <c r="A900" s="323"/>
      <c r="B900" s="512" t="s">
        <v>2927</v>
      </c>
      <c r="C900" s="513"/>
      <c r="D900" s="513"/>
      <c r="E900" s="514"/>
      <c r="F900" s="324"/>
      <c r="G900" s="324"/>
      <c r="H900" s="324"/>
      <c r="I900" s="324"/>
      <c r="J900" s="449"/>
      <c r="K900" s="392"/>
      <c r="L900" s="311"/>
      <c r="M900" s="303">
        <f t="shared" si="200"/>
        <v>0</v>
      </c>
      <c r="N900" s="303">
        <f t="shared" si="201"/>
        <v>0</v>
      </c>
      <c r="O900" s="372">
        <f t="shared" si="202"/>
        <v>0</v>
      </c>
      <c r="P900" s="373">
        <f t="shared" si="203"/>
        <v>0</v>
      </c>
    </row>
    <row r="901" spans="1:16" s="195" customFormat="1" ht="15" x14ac:dyDescent="0.25">
      <c r="A901" s="312" t="s">
        <v>2928</v>
      </c>
      <c r="B901" s="314" t="s">
        <v>99</v>
      </c>
      <c r="C901" s="314" t="s">
        <v>1404</v>
      </c>
      <c r="D901" s="314" t="s">
        <v>2929</v>
      </c>
      <c r="E901" s="315" t="s">
        <v>2930</v>
      </c>
      <c r="F901" s="316" t="s">
        <v>217</v>
      </c>
      <c r="G901" s="331">
        <v>1</v>
      </c>
      <c r="H901" s="61">
        <f t="shared" si="204"/>
        <v>1511.03</v>
      </c>
      <c r="I901" s="450">
        <v>1511.03</v>
      </c>
      <c r="J901" s="439">
        <f t="shared" si="205"/>
        <v>1685.18</v>
      </c>
      <c r="K901" s="390">
        <f t="shared" si="206"/>
        <v>1685.18</v>
      </c>
      <c r="L901" s="60"/>
      <c r="M901" s="303">
        <f t="shared" si="200"/>
        <v>1685.1809219136001</v>
      </c>
      <c r="N901" s="303">
        <f t="shared" si="201"/>
        <v>9.2191359999560518E-4</v>
      </c>
      <c r="O901" s="372">
        <f t="shared" si="202"/>
        <v>1685.18</v>
      </c>
      <c r="P901" s="373">
        <f t="shared" si="203"/>
        <v>0</v>
      </c>
    </row>
    <row r="902" spans="1:16" s="195" customFormat="1" ht="15" x14ac:dyDescent="0.25">
      <c r="A902" s="312" t="s">
        <v>2931</v>
      </c>
      <c r="B902" s="314" t="s">
        <v>99</v>
      </c>
      <c r="C902" s="314" t="s">
        <v>2932</v>
      </c>
      <c r="D902" s="314" t="s">
        <v>2557</v>
      </c>
      <c r="E902" s="315" t="s">
        <v>2558</v>
      </c>
      <c r="F902" s="316" t="s">
        <v>217</v>
      </c>
      <c r="G902" s="331">
        <v>1</v>
      </c>
      <c r="H902" s="61">
        <f t="shared" si="204"/>
        <v>1950.66</v>
      </c>
      <c r="I902" s="450">
        <v>1950.66</v>
      </c>
      <c r="J902" s="439">
        <f t="shared" si="205"/>
        <v>2175.48</v>
      </c>
      <c r="K902" s="390">
        <f t="shared" si="206"/>
        <v>2175.48</v>
      </c>
      <c r="L902" s="60"/>
      <c r="M902" s="303">
        <f t="shared" si="200"/>
        <v>2175.4796510592</v>
      </c>
      <c r="N902" s="303">
        <f t="shared" si="201"/>
        <v>-3.4894079999503447E-4</v>
      </c>
      <c r="O902" s="372">
        <f t="shared" si="202"/>
        <v>2175.48</v>
      </c>
      <c r="P902" s="373">
        <f t="shared" si="203"/>
        <v>0</v>
      </c>
    </row>
    <row r="903" spans="1:16" s="195" customFormat="1" ht="33.75" x14ac:dyDescent="0.25">
      <c r="A903" s="312" t="s">
        <v>2933</v>
      </c>
      <c r="B903" s="314" t="s">
        <v>99</v>
      </c>
      <c r="C903" s="314" t="s">
        <v>1408</v>
      </c>
      <c r="D903" s="314" t="s">
        <v>2571</v>
      </c>
      <c r="E903" s="315" t="s">
        <v>2572</v>
      </c>
      <c r="F903" s="316" t="s">
        <v>217</v>
      </c>
      <c r="G903" s="331">
        <v>1</v>
      </c>
      <c r="H903" s="61">
        <f t="shared" si="204"/>
        <v>3387.24</v>
      </c>
      <c r="I903" s="450">
        <v>3387.24</v>
      </c>
      <c r="J903" s="439">
        <f t="shared" si="205"/>
        <v>3777.63</v>
      </c>
      <c r="K903" s="390">
        <f t="shared" si="206"/>
        <v>3777.63</v>
      </c>
      <c r="L903" s="60"/>
      <c r="M903" s="303">
        <f t="shared" si="200"/>
        <v>3777.6299781888001</v>
      </c>
      <c r="N903" s="303">
        <f t="shared" si="201"/>
        <v>-2.1811199985677376E-5</v>
      </c>
      <c r="O903" s="372">
        <f t="shared" si="202"/>
        <v>3777.63</v>
      </c>
      <c r="P903" s="373">
        <f t="shared" si="203"/>
        <v>0</v>
      </c>
    </row>
    <row r="904" spans="1:16" s="195" customFormat="1" ht="15" x14ac:dyDescent="0.25">
      <c r="A904" s="312" t="s">
        <v>2934</v>
      </c>
      <c r="B904" s="314" t="s">
        <v>99</v>
      </c>
      <c r="C904" s="332" t="s">
        <v>2935</v>
      </c>
      <c r="D904" s="332" t="s">
        <v>2454</v>
      </c>
      <c r="E904" s="333" t="s">
        <v>2529</v>
      </c>
      <c r="F904" s="316" t="s">
        <v>217</v>
      </c>
      <c r="G904" s="331">
        <v>1</v>
      </c>
      <c r="H904" s="61">
        <f t="shared" si="204"/>
        <v>179.76</v>
      </c>
      <c r="I904" s="450">
        <v>179.76</v>
      </c>
      <c r="J904" s="439">
        <f t="shared" si="205"/>
        <v>200.48</v>
      </c>
      <c r="K904" s="390">
        <f t="shared" si="206"/>
        <v>200.48</v>
      </c>
      <c r="L904" s="60"/>
      <c r="M904" s="303">
        <f t="shared" si="200"/>
        <v>200.47790085120002</v>
      </c>
      <c r="N904" s="303">
        <f t="shared" si="201"/>
        <v>-2.0991487999708625E-3</v>
      </c>
      <c r="O904" s="372">
        <f t="shared" si="202"/>
        <v>200.48</v>
      </c>
      <c r="P904" s="373">
        <f t="shared" si="203"/>
        <v>0</v>
      </c>
    </row>
    <row r="905" spans="1:16" s="195" customFormat="1" ht="22.5" x14ac:dyDescent="0.25">
      <c r="A905" s="312" t="s">
        <v>2936</v>
      </c>
      <c r="B905" s="314" t="s">
        <v>99</v>
      </c>
      <c r="C905" s="314" t="s">
        <v>1410</v>
      </c>
      <c r="D905" s="314" t="s">
        <v>2450</v>
      </c>
      <c r="E905" s="315" t="s">
        <v>2451</v>
      </c>
      <c r="F905" s="316" t="s">
        <v>217</v>
      </c>
      <c r="G905" s="331">
        <v>1</v>
      </c>
      <c r="H905" s="61">
        <f t="shared" si="204"/>
        <v>2792.67</v>
      </c>
      <c r="I905" s="450">
        <v>2792.67</v>
      </c>
      <c r="J905" s="439">
        <f t="shared" si="205"/>
        <v>3114.53</v>
      </c>
      <c r="K905" s="390">
        <f t="shared" si="206"/>
        <v>3114.53</v>
      </c>
      <c r="L905" s="60"/>
      <c r="M905" s="303">
        <f t="shared" si="200"/>
        <v>3114.5339306304004</v>
      </c>
      <c r="N905" s="303">
        <f t="shared" si="201"/>
        <v>3.9306304001911485E-3</v>
      </c>
      <c r="O905" s="372">
        <f t="shared" si="202"/>
        <v>3114.53</v>
      </c>
      <c r="P905" s="373">
        <f t="shared" si="203"/>
        <v>0</v>
      </c>
    </row>
    <row r="906" spans="1:16" s="195" customFormat="1" ht="22.5" x14ac:dyDescent="0.25">
      <c r="A906" s="312" t="s">
        <v>2937</v>
      </c>
      <c r="B906" s="314" t="s">
        <v>99</v>
      </c>
      <c r="C906" s="332" t="s">
        <v>2938</v>
      </c>
      <c r="D906" s="332" t="s">
        <v>2454</v>
      </c>
      <c r="E906" s="333" t="s">
        <v>2939</v>
      </c>
      <c r="F906" s="316" t="s">
        <v>217</v>
      </c>
      <c r="G906" s="331">
        <v>1</v>
      </c>
      <c r="H906" s="61">
        <f t="shared" si="204"/>
        <v>520.39</v>
      </c>
      <c r="I906" s="450">
        <v>520.39</v>
      </c>
      <c r="J906" s="439">
        <f t="shared" si="205"/>
        <v>580.37</v>
      </c>
      <c r="K906" s="390">
        <f t="shared" si="206"/>
        <v>580.37</v>
      </c>
      <c r="L906" s="60"/>
      <c r="M906" s="303">
        <f t="shared" si="200"/>
        <v>580.36657111680006</v>
      </c>
      <c r="N906" s="303">
        <f t="shared" si="201"/>
        <v>-3.4288831999447211E-3</v>
      </c>
      <c r="O906" s="372">
        <f t="shared" si="202"/>
        <v>580.37</v>
      </c>
      <c r="P906" s="373">
        <f t="shared" si="203"/>
        <v>0</v>
      </c>
    </row>
    <row r="907" spans="1:16" s="195" customFormat="1" ht="22.5" x14ac:dyDescent="0.25">
      <c r="A907" s="312" t="s">
        <v>2940</v>
      </c>
      <c r="B907" s="314" t="s">
        <v>99</v>
      </c>
      <c r="C907" s="314" t="s">
        <v>1414</v>
      </c>
      <c r="D907" s="314" t="s">
        <v>2475</v>
      </c>
      <c r="E907" s="315" t="s">
        <v>2476</v>
      </c>
      <c r="F907" s="316" t="s">
        <v>217</v>
      </c>
      <c r="G907" s="331">
        <v>3</v>
      </c>
      <c r="H907" s="61">
        <f t="shared" si="204"/>
        <v>1801.8</v>
      </c>
      <c r="I907" s="450">
        <v>5405.41</v>
      </c>
      <c r="J907" s="439">
        <f t="shared" si="205"/>
        <v>2009.46</v>
      </c>
      <c r="K907" s="390">
        <f t="shared" si="206"/>
        <v>6028.38</v>
      </c>
      <c r="L907" s="60"/>
      <c r="M907" s="303">
        <f t="shared" si="200"/>
        <v>6028.4003673792004</v>
      </c>
      <c r="N907" s="303">
        <f t="shared" si="201"/>
        <v>2.0367379200251889E-2</v>
      </c>
      <c r="O907" s="372">
        <f t="shared" si="202"/>
        <v>6028.38</v>
      </c>
      <c r="P907" s="373">
        <f t="shared" si="203"/>
        <v>0</v>
      </c>
    </row>
    <row r="908" spans="1:16" s="195" customFormat="1" ht="15" x14ac:dyDescent="0.25">
      <c r="A908" s="312" t="s">
        <v>2941</v>
      </c>
      <c r="B908" s="314" t="s">
        <v>99</v>
      </c>
      <c r="C908" s="332" t="s">
        <v>2942</v>
      </c>
      <c r="D908" s="332" t="s">
        <v>2454</v>
      </c>
      <c r="E908" s="333" t="s">
        <v>2720</v>
      </c>
      <c r="F908" s="316" t="s">
        <v>217</v>
      </c>
      <c r="G908" s="331">
        <v>1</v>
      </c>
      <c r="H908" s="61">
        <f t="shared" si="204"/>
        <v>698.21</v>
      </c>
      <c r="I908" s="450">
        <v>698.21</v>
      </c>
      <c r="J908" s="439">
        <f t="shared" si="205"/>
        <v>778.68</v>
      </c>
      <c r="K908" s="390">
        <f t="shared" si="206"/>
        <v>778.68</v>
      </c>
      <c r="L908" s="60"/>
      <c r="M908" s="303">
        <f t="shared" si="200"/>
        <v>778.68088091520008</v>
      </c>
      <c r="N908" s="303">
        <f t="shared" si="201"/>
        <v>8.8091520012767432E-4</v>
      </c>
      <c r="O908" s="372">
        <f t="shared" si="202"/>
        <v>778.68</v>
      </c>
      <c r="P908" s="373">
        <f t="shared" si="203"/>
        <v>0</v>
      </c>
    </row>
    <row r="909" spans="1:16" s="195" customFormat="1" ht="15" x14ac:dyDescent="0.25">
      <c r="A909" s="312" t="s">
        <v>2943</v>
      </c>
      <c r="B909" s="314" t="s">
        <v>99</v>
      </c>
      <c r="C909" s="332" t="s">
        <v>2944</v>
      </c>
      <c r="D909" s="332" t="s">
        <v>2701</v>
      </c>
      <c r="E909" s="333" t="s">
        <v>2702</v>
      </c>
      <c r="F909" s="316" t="s">
        <v>217</v>
      </c>
      <c r="G909" s="331">
        <v>1</v>
      </c>
      <c r="H909" s="61">
        <f t="shared" si="204"/>
        <v>202.14</v>
      </c>
      <c r="I909" s="450">
        <v>202.14</v>
      </c>
      <c r="J909" s="439">
        <f t="shared" si="205"/>
        <v>225.44</v>
      </c>
      <c r="K909" s="390">
        <f t="shared" si="206"/>
        <v>225.44</v>
      </c>
      <c r="L909" s="60"/>
      <c r="M909" s="303">
        <f t="shared" si="200"/>
        <v>225.4372656768</v>
      </c>
      <c r="N909" s="303">
        <f t="shared" si="201"/>
        <v>-2.7343232000021089E-3</v>
      </c>
      <c r="O909" s="372">
        <f t="shared" si="202"/>
        <v>225.44</v>
      </c>
      <c r="P909" s="373">
        <f t="shared" si="203"/>
        <v>0</v>
      </c>
    </row>
    <row r="910" spans="1:16" s="195" customFormat="1" ht="15" x14ac:dyDescent="0.25">
      <c r="A910" s="312" t="s">
        <v>2945</v>
      </c>
      <c r="B910" s="314" t="s">
        <v>99</v>
      </c>
      <c r="C910" s="332" t="s">
        <v>2946</v>
      </c>
      <c r="D910" s="332" t="s">
        <v>2454</v>
      </c>
      <c r="E910" s="333" t="s">
        <v>2695</v>
      </c>
      <c r="F910" s="316" t="s">
        <v>217</v>
      </c>
      <c r="G910" s="331">
        <v>1</v>
      </c>
      <c r="H910" s="61">
        <f t="shared" si="204"/>
        <v>232.22</v>
      </c>
      <c r="I910" s="450">
        <v>232.22</v>
      </c>
      <c r="J910" s="439">
        <f t="shared" si="205"/>
        <v>258.98</v>
      </c>
      <c r="K910" s="390">
        <f t="shared" si="206"/>
        <v>258.98</v>
      </c>
      <c r="L910" s="60"/>
      <c r="M910" s="303">
        <f t="shared" si="200"/>
        <v>258.98407952640002</v>
      </c>
      <c r="N910" s="303">
        <f t="shared" si="201"/>
        <v>4.0795264000053066E-3</v>
      </c>
      <c r="O910" s="372">
        <f t="shared" si="202"/>
        <v>258.98</v>
      </c>
      <c r="P910" s="373">
        <f t="shared" si="203"/>
        <v>0</v>
      </c>
    </row>
    <row r="911" spans="1:16" s="195" customFormat="1" ht="15" customHeight="1" x14ac:dyDescent="0.25">
      <c r="A911" s="323"/>
      <c r="B911" s="512" t="s">
        <v>2947</v>
      </c>
      <c r="C911" s="513"/>
      <c r="D911" s="513"/>
      <c r="E911" s="514"/>
      <c r="F911" s="324"/>
      <c r="G911" s="324"/>
      <c r="H911" s="324"/>
      <c r="I911" s="324"/>
      <c r="J911" s="449"/>
      <c r="K911" s="392"/>
      <c r="L911" s="311"/>
      <c r="M911" s="303">
        <f t="shared" ref="M911:M974" si="207">I911*O$13*P$13*O$10</f>
        <v>0</v>
      </c>
      <c r="N911" s="303">
        <f t="shared" ref="N911:N974" si="208">M911-K911</f>
        <v>0</v>
      </c>
      <c r="O911" s="372">
        <f t="shared" si="202"/>
        <v>0</v>
      </c>
      <c r="P911" s="373">
        <f t="shared" si="203"/>
        <v>0</v>
      </c>
    </row>
    <row r="912" spans="1:16" s="195" customFormat="1" ht="22.5" x14ac:dyDescent="0.25">
      <c r="A912" s="312" t="s">
        <v>2948</v>
      </c>
      <c r="B912" s="314" t="s">
        <v>99</v>
      </c>
      <c r="C912" s="314" t="s">
        <v>1424</v>
      </c>
      <c r="D912" s="314" t="s">
        <v>239</v>
      </c>
      <c r="E912" s="315" t="s">
        <v>240</v>
      </c>
      <c r="F912" s="316" t="s">
        <v>217</v>
      </c>
      <c r="G912" s="331">
        <v>1</v>
      </c>
      <c r="H912" s="61">
        <f t="shared" si="204"/>
        <v>3424.96</v>
      </c>
      <c r="I912" s="450">
        <v>3424.96</v>
      </c>
      <c r="J912" s="439">
        <f t="shared" si="205"/>
        <v>3819.7</v>
      </c>
      <c r="K912" s="390">
        <f t="shared" si="206"/>
        <v>3819.7</v>
      </c>
      <c r="L912" s="60"/>
      <c r="M912" s="303">
        <f t="shared" si="207"/>
        <v>3819.6973258752</v>
      </c>
      <c r="N912" s="303">
        <f t="shared" si="208"/>
        <v>-2.6741247997961182E-3</v>
      </c>
      <c r="O912" s="372">
        <f t="shared" si="202"/>
        <v>3819.7</v>
      </c>
      <c r="P912" s="373">
        <f t="shared" si="203"/>
        <v>0</v>
      </c>
    </row>
    <row r="913" spans="1:16" s="195" customFormat="1" ht="15" x14ac:dyDescent="0.25">
      <c r="A913" s="312" t="s">
        <v>2949</v>
      </c>
      <c r="B913" s="314" t="s">
        <v>99</v>
      </c>
      <c r="C913" s="314" t="s">
        <v>1428</v>
      </c>
      <c r="D913" s="314" t="s">
        <v>2522</v>
      </c>
      <c r="E913" s="315" t="s">
        <v>2523</v>
      </c>
      <c r="F913" s="316" t="s">
        <v>217</v>
      </c>
      <c r="G913" s="331">
        <v>1</v>
      </c>
      <c r="H913" s="61">
        <f t="shared" si="204"/>
        <v>1537.96</v>
      </c>
      <c r="I913" s="450">
        <v>1537.96</v>
      </c>
      <c r="J913" s="439">
        <f t="shared" si="205"/>
        <v>1715.21</v>
      </c>
      <c r="K913" s="390">
        <f t="shared" si="206"/>
        <v>1715.21</v>
      </c>
      <c r="L913" s="60"/>
      <c r="M913" s="303">
        <f t="shared" si="207"/>
        <v>1715.2146884352003</v>
      </c>
      <c r="N913" s="303">
        <f t="shared" si="208"/>
        <v>4.6884352002507512E-3</v>
      </c>
      <c r="O913" s="372">
        <f t="shared" si="202"/>
        <v>1715.21</v>
      </c>
      <c r="P913" s="373">
        <f t="shared" si="203"/>
        <v>0</v>
      </c>
    </row>
    <row r="914" spans="1:16" s="195" customFormat="1" ht="33.75" x14ac:dyDescent="0.25">
      <c r="A914" s="312" t="s">
        <v>2950</v>
      </c>
      <c r="B914" s="314" t="s">
        <v>99</v>
      </c>
      <c r="C914" s="314" t="s">
        <v>1436</v>
      </c>
      <c r="D914" s="314" t="s">
        <v>2525</v>
      </c>
      <c r="E914" s="315" t="s">
        <v>2526</v>
      </c>
      <c r="F914" s="316" t="s">
        <v>217</v>
      </c>
      <c r="G914" s="331">
        <v>1</v>
      </c>
      <c r="H914" s="61">
        <f t="shared" si="204"/>
        <v>1422.62</v>
      </c>
      <c r="I914" s="450">
        <v>1422.62</v>
      </c>
      <c r="J914" s="439">
        <f t="shared" si="205"/>
        <v>1586.58</v>
      </c>
      <c r="K914" s="390">
        <f t="shared" si="206"/>
        <v>1586.58</v>
      </c>
      <c r="L914" s="60"/>
      <c r="M914" s="303">
        <f t="shared" si="207"/>
        <v>1586.5813935744</v>
      </c>
      <c r="N914" s="303">
        <f t="shared" si="208"/>
        <v>1.3935744000264094E-3</v>
      </c>
      <c r="O914" s="372">
        <f t="shared" ref="O914:O977" si="209">J914*G914</f>
        <v>1586.58</v>
      </c>
      <c r="P914" s="373">
        <f t="shared" ref="P914:P977" si="210">O914-K914</f>
        <v>0</v>
      </c>
    </row>
    <row r="915" spans="1:16" s="195" customFormat="1" ht="15" x14ac:dyDescent="0.25">
      <c r="A915" s="312" t="s">
        <v>2951</v>
      </c>
      <c r="B915" s="314" t="s">
        <v>99</v>
      </c>
      <c r="C915" s="332" t="s">
        <v>2952</v>
      </c>
      <c r="D915" s="332" t="s">
        <v>2841</v>
      </c>
      <c r="E915" s="333" t="s">
        <v>2601</v>
      </c>
      <c r="F915" s="316" t="s">
        <v>217</v>
      </c>
      <c r="G915" s="331">
        <v>1</v>
      </c>
      <c r="H915" s="61">
        <f t="shared" si="204"/>
        <v>189.23</v>
      </c>
      <c r="I915" s="450">
        <v>189.23</v>
      </c>
      <c r="J915" s="439">
        <f t="shared" si="205"/>
        <v>211.04</v>
      </c>
      <c r="K915" s="390">
        <f t="shared" si="206"/>
        <v>211.04</v>
      </c>
      <c r="L915" s="60"/>
      <c r="M915" s="303">
        <f t="shared" si="207"/>
        <v>211.03934789759998</v>
      </c>
      <c r="N915" s="303">
        <f t="shared" si="208"/>
        <v>-6.5210240001079001E-4</v>
      </c>
      <c r="O915" s="372">
        <f t="shared" si="209"/>
        <v>211.04</v>
      </c>
      <c r="P915" s="373">
        <f t="shared" si="210"/>
        <v>0</v>
      </c>
    </row>
    <row r="916" spans="1:16" s="195" customFormat="1" ht="22.5" x14ac:dyDescent="0.25">
      <c r="A916" s="312" t="s">
        <v>2953</v>
      </c>
      <c r="B916" s="314" t="s">
        <v>99</v>
      </c>
      <c r="C916" s="314" t="s">
        <v>1444</v>
      </c>
      <c r="D916" s="314" t="s">
        <v>2475</v>
      </c>
      <c r="E916" s="315" t="s">
        <v>2476</v>
      </c>
      <c r="F916" s="316" t="s">
        <v>217</v>
      </c>
      <c r="G916" s="331">
        <v>4</v>
      </c>
      <c r="H916" s="61">
        <f t="shared" si="204"/>
        <v>1801.8</v>
      </c>
      <c r="I916" s="450">
        <v>7207.21</v>
      </c>
      <c r="J916" s="439">
        <f t="shared" si="205"/>
        <v>2009.46</v>
      </c>
      <c r="K916" s="390">
        <f t="shared" si="206"/>
        <v>8037.84</v>
      </c>
      <c r="L916" s="60"/>
      <c r="M916" s="303">
        <f t="shared" si="207"/>
        <v>8037.8634389952012</v>
      </c>
      <c r="N916" s="303">
        <f t="shared" si="208"/>
        <v>2.3438995201104262E-2</v>
      </c>
      <c r="O916" s="372">
        <f t="shared" si="209"/>
        <v>8037.84</v>
      </c>
      <c r="P916" s="373">
        <f t="shared" si="210"/>
        <v>0</v>
      </c>
    </row>
    <row r="917" spans="1:16" s="195" customFormat="1" ht="15" x14ac:dyDescent="0.25">
      <c r="A917" s="312" t="s">
        <v>2954</v>
      </c>
      <c r="B917" s="314" t="s">
        <v>99</v>
      </c>
      <c r="C917" s="332" t="s">
        <v>2955</v>
      </c>
      <c r="D917" s="332" t="s">
        <v>2537</v>
      </c>
      <c r="E917" s="333" t="s">
        <v>2538</v>
      </c>
      <c r="F917" s="316" t="s">
        <v>217</v>
      </c>
      <c r="G917" s="331">
        <v>4</v>
      </c>
      <c r="H917" s="61">
        <f t="shared" si="204"/>
        <v>1101.1600000000001</v>
      </c>
      <c r="I917" s="450">
        <v>4404.6400000000003</v>
      </c>
      <c r="J917" s="439">
        <f t="shared" si="205"/>
        <v>1228.07</v>
      </c>
      <c r="K917" s="390">
        <f t="shared" si="206"/>
        <v>4912.28</v>
      </c>
      <c r="L917" s="60"/>
      <c r="M917" s="303">
        <f t="shared" si="207"/>
        <v>4912.2885024768002</v>
      </c>
      <c r="N917" s="303">
        <f t="shared" si="208"/>
        <v>8.5024768004586804E-3</v>
      </c>
      <c r="O917" s="372">
        <f t="shared" si="209"/>
        <v>4912.28</v>
      </c>
      <c r="P917" s="373">
        <f t="shared" si="210"/>
        <v>0</v>
      </c>
    </row>
    <row r="918" spans="1:16" s="195" customFormat="1" ht="15" customHeight="1" x14ac:dyDescent="0.25">
      <c r="A918" s="323"/>
      <c r="B918" s="512" t="s">
        <v>2956</v>
      </c>
      <c r="C918" s="513"/>
      <c r="D918" s="513"/>
      <c r="E918" s="514"/>
      <c r="F918" s="324"/>
      <c r="G918" s="324"/>
      <c r="H918" s="324"/>
      <c r="I918" s="324"/>
      <c r="J918" s="449"/>
      <c r="K918" s="392"/>
      <c r="L918" s="311"/>
      <c r="M918" s="303">
        <f t="shared" si="207"/>
        <v>0</v>
      </c>
      <c r="N918" s="303">
        <f t="shared" si="208"/>
        <v>0</v>
      </c>
      <c r="O918" s="372">
        <f t="shared" si="209"/>
        <v>0</v>
      </c>
      <c r="P918" s="373">
        <f t="shared" si="210"/>
        <v>0</v>
      </c>
    </row>
    <row r="919" spans="1:16" s="195" customFormat="1" ht="22.5" x14ac:dyDescent="0.25">
      <c r="A919" s="312" t="s">
        <v>2957</v>
      </c>
      <c r="B919" s="314" t="s">
        <v>99</v>
      </c>
      <c r="C919" s="314" t="s">
        <v>1454</v>
      </c>
      <c r="D919" s="314" t="s">
        <v>239</v>
      </c>
      <c r="E919" s="315" t="s">
        <v>240</v>
      </c>
      <c r="F919" s="316" t="s">
        <v>217</v>
      </c>
      <c r="G919" s="331">
        <v>1</v>
      </c>
      <c r="H919" s="61">
        <f t="shared" si="204"/>
        <v>3424.96</v>
      </c>
      <c r="I919" s="450">
        <v>3424.96</v>
      </c>
      <c r="J919" s="439">
        <f t="shared" si="205"/>
        <v>3819.7</v>
      </c>
      <c r="K919" s="390">
        <f t="shared" si="206"/>
        <v>3819.7</v>
      </c>
      <c r="L919" s="60"/>
      <c r="M919" s="303">
        <f t="shared" si="207"/>
        <v>3819.6973258752</v>
      </c>
      <c r="N919" s="303">
        <f t="shared" si="208"/>
        <v>-2.6741247997961182E-3</v>
      </c>
      <c r="O919" s="372">
        <f t="shared" si="209"/>
        <v>3819.7</v>
      </c>
      <c r="P919" s="373">
        <f t="shared" si="210"/>
        <v>0</v>
      </c>
    </row>
    <row r="920" spans="1:16" s="195" customFormat="1" ht="15" x14ac:dyDescent="0.25">
      <c r="A920" s="312" t="s">
        <v>2958</v>
      </c>
      <c r="B920" s="314" t="s">
        <v>99</v>
      </c>
      <c r="C920" s="314" t="s">
        <v>1456</v>
      </c>
      <c r="D920" s="314" t="s">
        <v>2434</v>
      </c>
      <c r="E920" s="315" t="s">
        <v>2959</v>
      </c>
      <c r="F920" s="316" t="s">
        <v>217</v>
      </c>
      <c r="G920" s="331">
        <v>1</v>
      </c>
      <c r="H920" s="61">
        <f t="shared" si="204"/>
        <v>423.09</v>
      </c>
      <c r="I920" s="450">
        <v>423.09</v>
      </c>
      <c r="J920" s="439">
        <f t="shared" si="205"/>
        <v>471.85</v>
      </c>
      <c r="K920" s="390">
        <f t="shared" si="206"/>
        <v>471.85</v>
      </c>
      <c r="L920" s="60"/>
      <c r="M920" s="303">
        <f t="shared" si="207"/>
        <v>471.85244254079998</v>
      </c>
      <c r="N920" s="303">
        <f t="shared" si="208"/>
        <v>2.4425407999615345E-3</v>
      </c>
      <c r="O920" s="372">
        <f t="shared" si="209"/>
        <v>471.85</v>
      </c>
      <c r="P920" s="373">
        <f t="shared" si="210"/>
        <v>0</v>
      </c>
    </row>
    <row r="921" spans="1:16" s="195" customFormat="1" ht="33.75" x14ac:dyDescent="0.25">
      <c r="A921" s="312" t="s">
        <v>2960</v>
      </c>
      <c r="B921" s="314" t="s">
        <v>99</v>
      </c>
      <c r="C921" s="314" t="s">
        <v>1474</v>
      </c>
      <c r="D921" s="314" t="s">
        <v>2525</v>
      </c>
      <c r="E921" s="315" t="s">
        <v>2526</v>
      </c>
      <c r="F921" s="316" t="s">
        <v>217</v>
      </c>
      <c r="G921" s="331">
        <v>1</v>
      </c>
      <c r="H921" s="61">
        <f t="shared" si="204"/>
        <v>1422.62</v>
      </c>
      <c r="I921" s="450">
        <v>1422.62</v>
      </c>
      <c r="J921" s="439">
        <f t="shared" si="205"/>
        <v>1586.58</v>
      </c>
      <c r="K921" s="390">
        <f t="shared" si="206"/>
        <v>1586.58</v>
      </c>
      <c r="L921" s="60"/>
      <c r="M921" s="303">
        <f t="shared" si="207"/>
        <v>1586.5813935744</v>
      </c>
      <c r="N921" s="303">
        <f t="shared" si="208"/>
        <v>1.3935744000264094E-3</v>
      </c>
      <c r="O921" s="372">
        <f t="shared" si="209"/>
        <v>1586.58</v>
      </c>
      <c r="P921" s="373">
        <f t="shared" si="210"/>
        <v>0</v>
      </c>
    </row>
    <row r="922" spans="1:16" s="195" customFormat="1" ht="15" x14ac:dyDescent="0.25">
      <c r="A922" s="312" t="s">
        <v>2961</v>
      </c>
      <c r="B922" s="314" t="s">
        <v>99</v>
      </c>
      <c r="C922" s="332" t="s">
        <v>2962</v>
      </c>
      <c r="D922" s="332" t="s">
        <v>2454</v>
      </c>
      <c r="E922" s="333" t="s">
        <v>2963</v>
      </c>
      <c r="F922" s="316" t="s">
        <v>217</v>
      </c>
      <c r="G922" s="331">
        <v>1</v>
      </c>
      <c r="H922" s="61">
        <f t="shared" si="204"/>
        <v>189.23</v>
      </c>
      <c r="I922" s="450">
        <v>189.23</v>
      </c>
      <c r="J922" s="439">
        <f t="shared" si="205"/>
        <v>211.04</v>
      </c>
      <c r="K922" s="390">
        <f t="shared" si="206"/>
        <v>211.04</v>
      </c>
      <c r="L922" s="60"/>
      <c r="M922" s="303">
        <f t="shared" si="207"/>
        <v>211.03934789759998</v>
      </c>
      <c r="N922" s="303">
        <f t="shared" si="208"/>
        <v>-6.5210240001079001E-4</v>
      </c>
      <c r="O922" s="372">
        <f t="shared" si="209"/>
        <v>211.04</v>
      </c>
      <c r="P922" s="373">
        <f t="shared" si="210"/>
        <v>0</v>
      </c>
    </row>
    <row r="923" spans="1:16" s="195" customFormat="1" ht="22.5" x14ac:dyDescent="0.25">
      <c r="A923" s="312" t="s">
        <v>2964</v>
      </c>
      <c r="B923" s="314" t="s">
        <v>99</v>
      </c>
      <c r="C923" s="314" t="s">
        <v>1484</v>
      </c>
      <c r="D923" s="314" t="s">
        <v>2475</v>
      </c>
      <c r="E923" s="315" t="s">
        <v>2476</v>
      </c>
      <c r="F923" s="316" t="s">
        <v>217</v>
      </c>
      <c r="G923" s="331">
        <v>5</v>
      </c>
      <c r="H923" s="61">
        <f t="shared" si="204"/>
        <v>1801.81</v>
      </c>
      <c r="I923" s="450">
        <v>9009.0300000000007</v>
      </c>
      <c r="J923" s="439">
        <f t="shared" si="205"/>
        <v>2009.47</v>
      </c>
      <c r="K923" s="390">
        <f t="shared" si="206"/>
        <v>10047.35</v>
      </c>
      <c r="L923" s="60"/>
      <c r="M923" s="303">
        <f t="shared" si="207"/>
        <v>10047.348815673602</v>
      </c>
      <c r="N923" s="303">
        <f t="shared" si="208"/>
        <v>-1.184326398288249E-3</v>
      </c>
      <c r="O923" s="372">
        <f t="shared" si="209"/>
        <v>10047.35</v>
      </c>
      <c r="P923" s="373">
        <f t="shared" si="210"/>
        <v>0</v>
      </c>
    </row>
    <row r="924" spans="1:16" s="195" customFormat="1" ht="15" x14ac:dyDescent="0.25">
      <c r="A924" s="312" t="s">
        <v>2965</v>
      </c>
      <c r="B924" s="314" t="s">
        <v>99</v>
      </c>
      <c r="C924" s="332" t="s">
        <v>2966</v>
      </c>
      <c r="D924" s="332" t="s">
        <v>2533</v>
      </c>
      <c r="E924" s="333" t="s">
        <v>2534</v>
      </c>
      <c r="F924" s="316" t="s">
        <v>217</v>
      </c>
      <c r="G924" s="331">
        <v>5</v>
      </c>
      <c r="H924" s="61">
        <f t="shared" si="204"/>
        <v>67.569999999999993</v>
      </c>
      <c r="I924" s="450">
        <v>337.84</v>
      </c>
      <c r="J924" s="439">
        <f t="shared" si="205"/>
        <v>75.36</v>
      </c>
      <c r="K924" s="390">
        <f t="shared" si="206"/>
        <v>376.8</v>
      </c>
      <c r="L924" s="60"/>
      <c r="M924" s="303">
        <f t="shared" si="207"/>
        <v>376.77711406079999</v>
      </c>
      <c r="N924" s="303">
        <f t="shared" si="208"/>
        <v>-2.2885939200023131E-2</v>
      </c>
      <c r="O924" s="372">
        <f t="shared" si="209"/>
        <v>376.8</v>
      </c>
      <c r="P924" s="373">
        <f t="shared" si="210"/>
        <v>0</v>
      </c>
    </row>
    <row r="925" spans="1:16" s="195" customFormat="1" ht="15" customHeight="1" x14ac:dyDescent="0.25">
      <c r="A925" s="323"/>
      <c r="B925" s="512" t="s">
        <v>2967</v>
      </c>
      <c r="C925" s="513"/>
      <c r="D925" s="513"/>
      <c r="E925" s="514"/>
      <c r="F925" s="324"/>
      <c r="G925" s="324"/>
      <c r="H925" s="324"/>
      <c r="I925" s="324"/>
      <c r="J925" s="449"/>
      <c r="K925" s="392"/>
      <c r="L925" s="311"/>
      <c r="M925" s="303">
        <f t="shared" si="207"/>
        <v>0</v>
      </c>
      <c r="N925" s="303">
        <f t="shared" si="208"/>
        <v>0</v>
      </c>
      <c r="O925" s="372">
        <f t="shared" si="209"/>
        <v>0</v>
      </c>
      <c r="P925" s="373">
        <f t="shared" si="210"/>
        <v>0</v>
      </c>
    </row>
    <row r="926" spans="1:16" s="195" customFormat="1" ht="22.5" x14ac:dyDescent="0.25">
      <c r="A926" s="312" t="s">
        <v>2968</v>
      </c>
      <c r="B926" s="314" t="s">
        <v>99</v>
      </c>
      <c r="C926" s="314" t="s">
        <v>1492</v>
      </c>
      <c r="D926" s="314" t="s">
        <v>239</v>
      </c>
      <c r="E926" s="315" t="s">
        <v>240</v>
      </c>
      <c r="F926" s="316" t="s">
        <v>217</v>
      </c>
      <c r="G926" s="331">
        <v>1</v>
      </c>
      <c r="H926" s="61">
        <f t="shared" si="204"/>
        <v>3424.96</v>
      </c>
      <c r="I926" s="450">
        <v>3424.96</v>
      </c>
      <c r="J926" s="439">
        <f t="shared" si="205"/>
        <v>3819.7</v>
      </c>
      <c r="K926" s="390">
        <f t="shared" si="206"/>
        <v>3819.7</v>
      </c>
      <c r="L926" s="60"/>
      <c r="M926" s="303">
        <f t="shared" si="207"/>
        <v>3819.6973258752</v>
      </c>
      <c r="N926" s="303">
        <f t="shared" si="208"/>
        <v>-2.6741247997961182E-3</v>
      </c>
      <c r="O926" s="372">
        <f t="shared" si="209"/>
        <v>3819.7</v>
      </c>
      <c r="P926" s="373">
        <f t="shared" si="210"/>
        <v>0</v>
      </c>
    </row>
    <row r="927" spans="1:16" s="195" customFormat="1" ht="15" x14ac:dyDescent="0.25">
      <c r="A927" s="312" t="s">
        <v>2969</v>
      </c>
      <c r="B927" s="314" t="s">
        <v>99</v>
      </c>
      <c r="C927" s="314" t="s">
        <v>1496</v>
      </c>
      <c r="D927" s="314" t="s">
        <v>2434</v>
      </c>
      <c r="E927" s="315" t="s">
        <v>2959</v>
      </c>
      <c r="F927" s="316" t="s">
        <v>217</v>
      </c>
      <c r="G927" s="331">
        <v>1</v>
      </c>
      <c r="H927" s="61">
        <f t="shared" si="204"/>
        <v>423.09</v>
      </c>
      <c r="I927" s="450">
        <v>423.09</v>
      </c>
      <c r="J927" s="439">
        <f t="shared" si="205"/>
        <v>471.85</v>
      </c>
      <c r="K927" s="390">
        <f t="shared" si="206"/>
        <v>471.85</v>
      </c>
      <c r="L927" s="60"/>
      <c r="M927" s="303">
        <f t="shared" si="207"/>
        <v>471.85244254079998</v>
      </c>
      <c r="N927" s="303">
        <f t="shared" si="208"/>
        <v>2.4425407999615345E-3</v>
      </c>
      <c r="O927" s="372">
        <f t="shared" si="209"/>
        <v>471.85</v>
      </c>
      <c r="P927" s="373">
        <f t="shared" si="210"/>
        <v>0</v>
      </c>
    </row>
    <row r="928" spans="1:16" s="195" customFormat="1" ht="33.75" x14ac:dyDescent="0.25">
      <c r="A928" s="312" t="s">
        <v>2970</v>
      </c>
      <c r="B928" s="314" t="s">
        <v>99</v>
      </c>
      <c r="C928" s="314" t="s">
        <v>1500</v>
      </c>
      <c r="D928" s="314" t="s">
        <v>2525</v>
      </c>
      <c r="E928" s="315" t="s">
        <v>2526</v>
      </c>
      <c r="F928" s="316" t="s">
        <v>217</v>
      </c>
      <c r="G928" s="331">
        <v>1</v>
      </c>
      <c r="H928" s="61">
        <f t="shared" si="204"/>
        <v>1422.62</v>
      </c>
      <c r="I928" s="450">
        <v>1422.62</v>
      </c>
      <c r="J928" s="439">
        <f t="shared" si="205"/>
        <v>1586.58</v>
      </c>
      <c r="K928" s="390">
        <f t="shared" si="206"/>
        <v>1586.58</v>
      </c>
      <c r="L928" s="60"/>
      <c r="M928" s="303">
        <f t="shared" si="207"/>
        <v>1586.5813935744</v>
      </c>
      <c r="N928" s="303">
        <f t="shared" si="208"/>
        <v>1.3935744000264094E-3</v>
      </c>
      <c r="O928" s="372">
        <f t="shared" si="209"/>
        <v>1586.58</v>
      </c>
      <c r="P928" s="373">
        <f t="shared" si="210"/>
        <v>0</v>
      </c>
    </row>
    <row r="929" spans="1:16" s="195" customFormat="1" ht="15" x14ac:dyDescent="0.25">
      <c r="A929" s="312" t="s">
        <v>2971</v>
      </c>
      <c r="B929" s="314" t="s">
        <v>99</v>
      </c>
      <c r="C929" s="332" t="s">
        <v>2972</v>
      </c>
      <c r="D929" s="332" t="s">
        <v>2454</v>
      </c>
      <c r="E929" s="333" t="s">
        <v>2963</v>
      </c>
      <c r="F929" s="316" t="s">
        <v>217</v>
      </c>
      <c r="G929" s="331">
        <v>1</v>
      </c>
      <c r="H929" s="61">
        <f t="shared" si="204"/>
        <v>189.23</v>
      </c>
      <c r="I929" s="450">
        <v>189.23</v>
      </c>
      <c r="J929" s="439">
        <f t="shared" si="205"/>
        <v>211.04</v>
      </c>
      <c r="K929" s="390">
        <f t="shared" si="206"/>
        <v>211.04</v>
      </c>
      <c r="L929" s="60"/>
      <c r="M929" s="303">
        <f t="shared" si="207"/>
        <v>211.03934789759998</v>
      </c>
      <c r="N929" s="303">
        <f t="shared" si="208"/>
        <v>-6.5210240001079001E-4</v>
      </c>
      <c r="O929" s="372">
        <f t="shared" si="209"/>
        <v>211.04</v>
      </c>
      <c r="P929" s="373">
        <f t="shared" si="210"/>
        <v>0</v>
      </c>
    </row>
    <row r="930" spans="1:16" s="195" customFormat="1" ht="22.5" x14ac:dyDescent="0.25">
      <c r="A930" s="312" t="s">
        <v>2973</v>
      </c>
      <c r="B930" s="314" t="s">
        <v>99</v>
      </c>
      <c r="C930" s="314" t="s">
        <v>1547</v>
      </c>
      <c r="D930" s="314" t="s">
        <v>2475</v>
      </c>
      <c r="E930" s="315" t="s">
        <v>2476</v>
      </c>
      <c r="F930" s="316" t="s">
        <v>217</v>
      </c>
      <c r="G930" s="331">
        <v>5</v>
      </c>
      <c r="H930" s="61">
        <f t="shared" si="204"/>
        <v>1801.81</v>
      </c>
      <c r="I930" s="450">
        <v>9009.0300000000007</v>
      </c>
      <c r="J930" s="439">
        <f t="shared" si="205"/>
        <v>2009.47</v>
      </c>
      <c r="K930" s="390">
        <f t="shared" si="206"/>
        <v>10047.35</v>
      </c>
      <c r="L930" s="60"/>
      <c r="M930" s="303">
        <f t="shared" si="207"/>
        <v>10047.348815673602</v>
      </c>
      <c r="N930" s="303">
        <f t="shared" si="208"/>
        <v>-1.184326398288249E-3</v>
      </c>
      <c r="O930" s="372">
        <f t="shared" si="209"/>
        <v>10047.35</v>
      </c>
      <c r="P930" s="373">
        <f t="shared" si="210"/>
        <v>0</v>
      </c>
    </row>
    <row r="931" spans="1:16" s="195" customFormat="1" ht="15" x14ac:dyDescent="0.25">
      <c r="A931" s="312" t="s">
        <v>2974</v>
      </c>
      <c r="B931" s="314" t="s">
        <v>99</v>
      </c>
      <c r="C931" s="332" t="s">
        <v>2975</v>
      </c>
      <c r="D931" s="332" t="s">
        <v>2533</v>
      </c>
      <c r="E931" s="333" t="s">
        <v>2534</v>
      </c>
      <c r="F931" s="316" t="s">
        <v>217</v>
      </c>
      <c r="G931" s="331">
        <v>5</v>
      </c>
      <c r="H931" s="61">
        <f t="shared" si="204"/>
        <v>67.569999999999993</v>
      </c>
      <c r="I931" s="450">
        <v>337.84</v>
      </c>
      <c r="J931" s="439">
        <f t="shared" si="205"/>
        <v>75.36</v>
      </c>
      <c r="K931" s="390">
        <f t="shared" si="206"/>
        <v>376.8</v>
      </c>
      <c r="L931" s="60"/>
      <c r="M931" s="303">
        <f t="shared" si="207"/>
        <v>376.77711406079999</v>
      </c>
      <c r="N931" s="303">
        <f t="shared" si="208"/>
        <v>-2.2885939200023131E-2</v>
      </c>
      <c r="O931" s="372">
        <f t="shared" si="209"/>
        <v>376.8</v>
      </c>
      <c r="P931" s="373">
        <f t="shared" si="210"/>
        <v>0</v>
      </c>
    </row>
    <row r="932" spans="1:16" s="195" customFormat="1" ht="15" customHeight="1" x14ac:dyDescent="0.25">
      <c r="A932" s="323"/>
      <c r="B932" s="512" t="s">
        <v>2976</v>
      </c>
      <c r="C932" s="513"/>
      <c r="D932" s="513"/>
      <c r="E932" s="514"/>
      <c r="F932" s="324"/>
      <c r="G932" s="324"/>
      <c r="H932" s="324"/>
      <c r="I932" s="324"/>
      <c r="J932" s="449"/>
      <c r="K932" s="392"/>
      <c r="L932" s="311"/>
      <c r="M932" s="303">
        <f t="shared" si="207"/>
        <v>0</v>
      </c>
      <c r="N932" s="303">
        <f t="shared" si="208"/>
        <v>0</v>
      </c>
      <c r="O932" s="372">
        <f t="shared" si="209"/>
        <v>0</v>
      </c>
      <c r="P932" s="373">
        <f t="shared" si="210"/>
        <v>0</v>
      </c>
    </row>
    <row r="933" spans="1:16" s="195" customFormat="1" ht="22.5" x14ac:dyDescent="0.25">
      <c r="A933" s="312" t="s">
        <v>2977</v>
      </c>
      <c r="B933" s="314" t="s">
        <v>99</v>
      </c>
      <c r="C933" s="314" t="s">
        <v>1556</v>
      </c>
      <c r="D933" s="314" t="s">
        <v>2403</v>
      </c>
      <c r="E933" s="315" t="s">
        <v>2404</v>
      </c>
      <c r="F933" s="316" t="s">
        <v>217</v>
      </c>
      <c r="G933" s="331">
        <v>1</v>
      </c>
      <c r="H933" s="61">
        <f t="shared" si="204"/>
        <v>4095.94</v>
      </c>
      <c r="I933" s="450">
        <v>4095.94</v>
      </c>
      <c r="J933" s="439">
        <f t="shared" si="205"/>
        <v>4568.01</v>
      </c>
      <c r="K933" s="390">
        <f t="shared" si="206"/>
        <v>4568.01</v>
      </c>
      <c r="L933" s="60"/>
      <c r="M933" s="303">
        <f t="shared" si="207"/>
        <v>4568.0098643328001</v>
      </c>
      <c r="N933" s="303">
        <f t="shared" si="208"/>
        <v>-1.3566720008384436E-4</v>
      </c>
      <c r="O933" s="372">
        <f t="shared" si="209"/>
        <v>4568.01</v>
      </c>
      <c r="P933" s="373">
        <f t="shared" si="210"/>
        <v>0</v>
      </c>
    </row>
    <row r="934" spans="1:16" s="195" customFormat="1" ht="15" x14ac:dyDescent="0.25">
      <c r="A934" s="312" t="s">
        <v>2978</v>
      </c>
      <c r="B934" s="314" t="s">
        <v>99</v>
      </c>
      <c r="C934" s="314" t="s">
        <v>1557</v>
      </c>
      <c r="D934" s="314" t="s">
        <v>2979</v>
      </c>
      <c r="E934" s="315" t="s">
        <v>2980</v>
      </c>
      <c r="F934" s="316" t="s">
        <v>217</v>
      </c>
      <c r="G934" s="331">
        <v>1</v>
      </c>
      <c r="H934" s="61">
        <f t="shared" ref="H934:H1008" si="211">ROUND(I934/G934,2)</f>
        <v>75692.11</v>
      </c>
      <c r="I934" s="450">
        <v>75692.11</v>
      </c>
      <c r="J934" s="439">
        <f t="shared" si="205"/>
        <v>84415.86</v>
      </c>
      <c r="K934" s="390">
        <f t="shared" si="206"/>
        <v>84415.86</v>
      </c>
      <c r="L934" s="60"/>
      <c r="M934" s="303">
        <f t="shared" si="207"/>
        <v>84415.861836883196</v>
      </c>
      <c r="N934" s="303">
        <f t="shared" si="208"/>
        <v>1.8368831952102482E-3</v>
      </c>
      <c r="O934" s="372">
        <f t="shared" si="209"/>
        <v>84415.86</v>
      </c>
      <c r="P934" s="373">
        <f t="shared" si="210"/>
        <v>0</v>
      </c>
    </row>
    <row r="935" spans="1:16" s="195" customFormat="1" ht="15" customHeight="1" x14ac:dyDescent="0.25">
      <c r="A935" s="323"/>
      <c r="B935" s="512" t="s">
        <v>2981</v>
      </c>
      <c r="C935" s="513"/>
      <c r="D935" s="513"/>
      <c r="E935" s="514"/>
      <c r="F935" s="324"/>
      <c r="G935" s="324"/>
      <c r="H935" s="324"/>
      <c r="I935" s="324"/>
      <c r="J935" s="449"/>
      <c r="K935" s="392"/>
      <c r="L935" s="311"/>
      <c r="M935" s="303">
        <f t="shared" si="207"/>
        <v>0</v>
      </c>
      <c r="N935" s="303">
        <f t="shared" si="208"/>
        <v>0</v>
      </c>
      <c r="O935" s="372">
        <f t="shared" si="209"/>
        <v>0</v>
      </c>
      <c r="P935" s="373">
        <f t="shared" si="210"/>
        <v>0</v>
      </c>
    </row>
    <row r="936" spans="1:16" s="195" customFormat="1" ht="22.5" x14ac:dyDescent="0.25">
      <c r="A936" s="312" t="s">
        <v>2982</v>
      </c>
      <c r="B936" s="314" t="s">
        <v>99</v>
      </c>
      <c r="C936" s="314" t="s">
        <v>1560</v>
      </c>
      <c r="D936" s="314" t="s">
        <v>2403</v>
      </c>
      <c r="E936" s="315" t="s">
        <v>2404</v>
      </c>
      <c r="F936" s="316" t="s">
        <v>217</v>
      </c>
      <c r="G936" s="331">
        <v>1</v>
      </c>
      <c r="H936" s="61">
        <f t="shared" si="211"/>
        <v>4095.94</v>
      </c>
      <c r="I936" s="450">
        <v>4095.94</v>
      </c>
      <c r="J936" s="439">
        <f t="shared" si="205"/>
        <v>4568.01</v>
      </c>
      <c r="K936" s="390">
        <f t="shared" si="206"/>
        <v>4568.01</v>
      </c>
      <c r="L936" s="60"/>
      <c r="M936" s="303">
        <f t="shared" si="207"/>
        <v>4568.0098643328001</v>
      </c>
      <c r="N936" s="303">
        <f t="shared" si="208"/>
        <v>-1.3566720008384436E-4</v>
      </c>
      <c r="O936" s="372">
        <f t="shared" si="209"/>
        <v>4568.01</v>
      </c>
      <c r="P936" s="373">
        <f t="shared" si="210"/>
        <v>0</v>
      </c>
    </row>
    <row r="937" spans="1:16" s="195" customFormat="1" ht="15" x14ac:dyDescent="0.25">
      <c r="A937" s="312" t="s">
        <v>2983</v>
      </c>
      <c r="B937" s="314" t="s">
        <v>99</v>
      </c>
      <c r="C937" s="314" t="s">
        <v>1561</v>
      </c>
      <c r="D937" s="314" t="s">
        <v>2407</v>
      </c>
      <c r="E937" s="315" t="s">
        <v>2441</v>
      </c>
      <c r="F937" s="316" t="s">
        <v>217</v>
      </c>
      <c r="G937" s="331">
        <v>1</v>
      </c>
      <c r="H937" s="61">
        <f t="shared" si="211"/>
        <v>14500.88</v>
      </c>
      <c r="I937" s="450">
        <v>14500.88</v>
      </c>
      <c r="J937" s="439">
        <f t="shared" si="205"/>
        <v>16172.15</v>
      </c>
      <c r="K937" s="390">
        <f t="shared" si="206"/>
        <v>16172.15</v>
      </c>
      <c r="L937" s="60"/>
      <c r="M937" s="303">
        <f t="shared" si="207"/>
        <v>16172.1516627456</v>
      </c>
      <c r="N937" s="303">
        <f t="shared" si="208"/>
        <v>1.6627456006972352E-3</v>
      </c>
      <c r="O937" s="372">
        <f t="shared" si="209"/>
        <v>16172.15</v>
      </c>
      <c r="P937" s="373">
        <f t="shared" si="210"/>
        <v>0</v>
      </c>
    </row>
    <row r="938" spans="1:16" s="195" customFormat="1" ht="22.5" x14ac:dyDescent="0.25">
      <c r="A938" s="312" t="s">
        <v>2984</v>
      </c>
      <c r="B938" s="314" t="s">
        <v>99</v>
      </c>
      <c r="C938" s="314" t="s">
        <v>1572</v>
      </c>
      <c r="D938" s="314" t="s">
        <v>2450</v>
      </c>
      <c r="E938" s="315" t="s">
        <v>2451</v>
      </c>
      <c r="F938" s="316" t="s">
        <v>217</v>
      </c>
      <c r="G938" s="331">
        <v>1</v>
      </c>
      <c r="H938" s="61">
        <f t="shared" si="211"/>
        <v>2792.67</v>
      </c>
      <c r="I938" s="450">
        <v>2792.67</v>
      </c>
      <c r="J938" s="439">
        <f t="shared" si="205"/>
        <v>3114.53</v>
      </c>
      <c r="K938" s="390">
        <f t="shared" si="206"/>
        <v>3114.53</v>
      </c>
      <c r="L938" s="60"/>
      <c r="M938" s="303">
        <f t="shared" si="207"/>
        <v>3114.5339306304004</v>
      </c>
      <c r="N938" s="303">
        <f t="shared" si="208"/>
        <v>3.9306304001911485E-3</v>
      </c>
      <c r="O938" s="372">
        <f t="shared" si="209"/>
        <v>3114.53</v>
      </c>
      <c r="P938" s="373">
        <f t="shared" si="210"/>
        <v>0</v>
      </c>
    </row>
    <row r="939" spans="1:16" s="195" customFormat="1" ht="22.5" x14ac:dyDescent="0.25">
      <c r="A939" s="312" t="s">
        <v>2985</v>
      </c>
      <c r="B939" s="314" t="s">
        <v>99</v>
      </c>
      <c r="C939" s="332" t="s">
        <v>2986</v>
      </c>
      <c r="D939" s="332" t="s">
        <v>2454</v>
      </c>
      <c r="E939" s="333" t="s">
        <v>2466</v>
      </c>
      <c r="F939" s="316" t="s">
        <v>217</v>
      </c>
      <c r="G939" s="331">
        <v>1</v>
      </c>
      <c r="H939" s="61">
        <f t="shared" si="211"/>
        <v>1299.01</v>
      </c>
      <c r="I939" s="450">
        <v>1299.01</v>
      </c>
      <c r="J939" s="439">
        <f t="shared" si="205"/>
        <v>1448.72</v>
      </c>
      <c r="K939" s="390">
        <f t="shared" si="206"/>
        <v>1448.72</v>
      </c>
      <c r="L939" s="60"/>
      <c r="M939" s="303">
        <f t="shared" si="207"/>
        <v>1448.7249554112</v>
      </c>
      <c r="N939" s="303">
        <f t="shared" si="208"/>
        <v>4.9554111999441375E-3</v>
      </c>
      <c r="O939" s="372">
        <f t="shared" si="209"/>
        <v>1448.72</v>
      </c>
      <c r="P939" s="373">
        <f t="shared" si="210"/>
        <v>0</v>
      </c>
    </row>
    <row r="940" spans="1:16" s="195" customFormat="1" ht="22.5" x14ac:dyDescent="0.25">
      <c r="A940" s="312" t="s">
        <v>2987</v>
      </c>
      <c r="B940" s="314" t="s">
        <v>99</v>
      </c>
      <c r="C940" s="314" t="s">
        <v>1578</v>
      </c>
      <c r="D940" s="314" t="s">
        <v>2475</v>
      </c>
      <c r="E940" s="315" t="s">
        <v>2476</v>
      </c>
      <c r="F940" s="316" t="s">
        <v>217</v>
      </c>
      <c r="G940" s="331">
        <v>23</v>
      </c>
      <c r="H940" s="61">
        <f t="shared" si="211"/>
        <v>1801.8</v>
      </c>
      <c r="I940" s="450">
        <v>41441.51</v>
      </c>
      <c r="J940" s="439">
        <f t="shared" si="205"/>
        <v>2009.46</v>
      </c>
      <c r="K940" s="390">
        <f t="shared" si="206"/>
        <v>46217.58</v>
      </c>
      <c r="L940" s="60"/>
      <c r="M940" s="303">
        <f t="shared" si="207"/>
        <v>46217.7733250112</v>
      </c>
      <c r="N940" s="303">
        <f t="shared" si="208"/>
        <v>0.19332501119788503</v>
      </c>
      <c r="O940" s="372">
        <f t="shared" si="209"/>
        <v>46217.58</v>
      </c>
      <c r="P940" s="373">
        <f t="shared" si="210"/>
        <v>0</v>
      </c>
    </row>
    <row r="941" spans="1:16" s="195" customFormat="1" ht="15" x14ac:dyDescent="0.25">
      <c r="A941" s="312" t="s">
        <v>2988</v>
      </c>
      <c r="B941" s="314" t="s">
        <v>99</v>
      </c>
      <c r="C941" s="332" t="s">
        <v>2989</v>
      </c>
      <c r="D941" s="332" t="s">
        <v>2454</v>
      </c>
      <c r="E941" s="333" t="s">
        <v>2990</v>
      </c>
      <c r="F941" s="316" t="s">
        <v>217</v>
      </c>
      <c r="G941" s="331">
        <v>1</v>
      </c>
      <c r="H941" s="61">
        <f t="shared" si="211"/>
        <v>1237.1400000000001</v>
      </c>
      <c r="I941" s="450">
        <v>1237.1400000000001</v>
      </c>
      <c r="J941" s="439">
        <f t="shared" si="205"/>
        <v>1379.72</v>
      </c>
      <c r="K941" s="390">
        <f t="shared" si="206"/>
        <v>1379.72</v>
      </c>
      <c r="L941" s="60"/>
      <c r="M941" s="303">
        <f t="shared" si="207"/>
        <v>1379.7242448768002</v>
      </c>
      <c r="N941" s="303">
        <f t="shared" si="208"/>
        <v>4.2448768001577264E-3</v>
      </c>
      <c r="O941" s="372">
        <f t="shared" si="209"/>
        <v>1379.72</v>
      </c>
      <c r="P941" s="373">
        <f t="shared" si="210"/>
        <v>0</v>
      </c>
    </row>
    <row r="942" spans="1:16" s="195" customFormat="1" ht="15" x14ac:dyDescent="0.25">
      <c r="A942" s="312" t="s">
        <v>2991</v>
      </c>
      <c r="B942" s="314" t="s">
        <v>99</v>
      </c>
      <c r="C942" s="332" t="s">
        <v>2992</v>
      </c>
      <c r="D942" s="332" t="s">
        <v>2454</v>
      </c>
      <c r="E942" s="333" t="s">
        <v>2720</v>
      </c>
      <c r="F942" s="316" t="s">
        <v>217</v>
      </c>
      <c r="G942" s="331">
        <v>1</v>
      </c>
      <c r="H942" s="61">
        <f t="shared" si="211"/>
        <v>698.21</v>
      </c>
      <c r="I942" s="450">
        <v>698.21</v>
      </c>
      <c r="J942" s="439">
        <f t="shared" si="205"/>
        <v>778.68</v>
      </c>
      <c r="K942" s="390">
        <f t="shared" si="206"/>
        <v>778.68</v>
      </c>
      <c r="L942" s="60"/>
      <c r="M942" s="303">
        <f t="shared" si="207"/>
        <v>778.68088091520008</v>
      </c>
      <c r="N942" s="303">
        <f t="shared" si="208"/>
        <v>8.8091520012767432E-4</v>
      </c>
      <c r="O942" s="372">
        <f t="shared" si="209"/>
        <v>778.68</v>
      </c>
      <c r="P942" s="373">
        <f t="shared" si="210"/>
        <v>0</v>
      </c>
    </row>
    <row r="943" spans="1:16" s="195" customFormat="1" ht="15" x14ac:dyDescent="0.25">
      <c r="A943" s="312" t="s">
        <v>2993</v>
      </c>
      <c r="B943" s="314" t="s">
        <v>99</v>
      </c>
      <c r="C943" s="332" t="s">
        <v>2994</v>
      </c>
      <c r="D943" s="332" t="s">
        <v>2454</v>
      </c>
      <c r="E943" s="333" t="s">
        <v>2995</v>
      </c>
      <c r="F943" s="316" t="s">
        <v>217</v>
      </c>
      <c r="G943" s="331">
        <v>21</v>
      </c>
      <c r="H943" s="61">
        <f t="shared" si="211"/>
        <v>232.22</v>
      </c>
      <c r="I943" s="450">
        <v>4876.62</v>
      </c>
      <c r="J943" s="439">
        <f t="shared" si="205"/>
        <v>258.98</v>
      </c>
      <c r="K943" s="390">
        <f t="shared" si="206"/>
        <v>5438.58</v>
      </c>
      <c r="L943" s="60"/>
      <c r="M943" s="303">
        <f t="shared" si="207"/>
        <v>5438.6656700543999</v>
      </c>
      <c r="N943" s="303">
        <f t="shared" si="208"/>
        <v>8.5670054399997753E-2</v>
      </c>
      <c r="O943" s="372">
        <f t="shared" si="209"/>
        <v>5438.58</v>
      </c>
      <c r="P943" s="373">
        <f t="shared" si="210"/>
        <v>0</v>
      </c>
    </row>
    <row r="944" spans="1:16" s="195" customFormat="1" ht="22.5" x14ac:dyDescent="0.25">
      <c r="A944" s="312" t="s">
        <v>2996</v>
      </c>
      <c r="B944" s="314" t="s">
        <v>99</v>
      </c>
      <c r="C944" s="314" t="s">
        <v>1583</v>
      </c>
      <c r="D944" s="314" t="s">
        <v>2997</v>
      </c>
      <c r="E944" s="315" t="s">
        <v>2998</v>
      </c>
      <c r="F944" s="316" t="s">
        <v>217</v>
      </c>
      <c r="G944" s="331">
        <v>1</v>
      </c>
      <c r="H944" s="61">
        <f t="shared" si="211"/>
        <v>3706.96</v>
      </c>
      <c r="I944" s="450">
        <v>3706.96</v>
      </c>
      <c r="J944" s="439">
        <f t="shared" si="205"/>
        <v>4134.2</v>
      </c>
      <c r="K944" s="390">
        <f t="shared" si="206"/>
        <v>4134.2</v>
      </c>
      <c r="L944" s="60"/>
      <c r="M944" s="303">
        <f t="shared" si="207"/>
        <v>4134.1987057152</v>
      </c>
      <c r="N944" s="303">
        <f t="shared" si="208"/>
        <v>-1.2942847997692297E-3</v>
      </c>
      <c r="O944" s="372">
        <f t="shared" si="209"/>
        <v>4134.2</v>
      </c>
      <c r="P944" s="373">
        <f t="shared" si="210"/>
        <v>0</v>
      </c>
    </row>
    <row r="945" spans="1:16" s="195" customFormat="1" ht="22.5" x14ac:dyDescent="0.25">
      <c r="A945" s="312" t="s">
        <v>2999</v>
      </c>
      <c r="B945" s="314" t="s">
        <v>99</v>
      </c>
      <c r="C945" s="332" t="s">
        <v>3000</v>
      </c>
      <c r="D945" s="332" t="s">
        <v>3001</v>
      </c>
      <c r="E945" s="333" t="s">
        <v>3002</v>
      </c>
      <c r="F945" s="316" t="s">
        <v>217</v>
      </c>
      <c r="G945" s="331">
        <v>1</v>
      </c>
      <c r="H945" s="61">
        <f t="shared" si="211"/>
        <v>1042.26</v>
      </c>
      <c r="I945" s="450">
        <v>1042.26</v>
      </c>
      <c r="J945" s="439">
        <f t="shared" ref="J945:J1004" si="212">ROUND(H945*O$13*P$13*O$10,2)</f>
        <v>1162.3800000000001</v>
      </c>
      <c r="K945" s="390">
        <f t="shared" ref="K945:K1004" si="213">ROUND(J945*G945,2)</f>
        <v>1162.3800000000001</v>
      </c>
      <c r="L945" s="60"/>
      <c r="M945" s="303">
        <f t="shared" si="207"/>
        <v>1162.3837168512002</v>
      </c>
      <c r="N945" s="303">
        <f t="shared" si="208"/>
        <v>3.716851200124438E-3</v>
      </c>
      <c r="O945" s="372">
        <f t="shared" si="209"/>
        <v>1162.3800000000001</v>
      </c>
      <c r="P945" s="373">
        <f t="shared" si="210"/>
        <v>0</v>
      </c>
    </row>
    <row r="946" spans="1:16" s="195" customFormat="1" ht="15" customHeight="1" x14ac:dyDescent="0.25">
      <c r="A946" s="323"/>
      <c r="B946" s="512" t="s">
        <v>3003</v>
      </c>
      <c r="C946" s="513"/>
      <c r="D946" s="513"/>
      <c r="E946" s="514"/>
      <c r="F946" s="324"/>
      <c r="G946" s="324"/>
      <c r="H946" s="324"/>
      <c r="I946" s="324"/>
      <c r="J946" s="449"/>
      <c r="K946" s="392"/>
      <c r="L946" s="311"/>
      <c r="M946" s="303">
        <f t="shared" si="207"/>
        <v>0</v>
      </c>
      <c r="N946" s="303">
        <f t="shared" si="208"/>
        <v>0</v>
      </c>
      <c r="O946" s="372">
        <f t="shared" si="209"/>
        <v>0</v>
      </c>
      <c r="P946" s="373">
        <f t="shared" si="210"/>
        <v>0</v>
      </c>
    </row>
    <row r="947" spans="1:16" s="195" customFormat="1" ht="22.5" x14ac:dyDescent="0.25">
      <c r="A947" s="312" t="s">
        <v>3004</v>
      </c>
      <c r="B947" s="314" t="s">
        <v>99</v>
      </c>
      <c r="C947" s="314" t="s">
        <v>1589</v>
      </c>
      <c r="D947" s="314" t="s">
        <v>239</v>
      </c>
      <c r="E947" s="315" t="s">
        <v>240</v>
      </c>
      <c r="F947" s="316" t="s">
        <v>217</v>
      </c>
      <c r="G947" s="331">
        <v>1</v>
      </c>
      <c r="H947" s="61">
        <f t="shared" si="211"/>
        <v>3424.96</v>
      </c>
      <c r="I947" s="450">
        <v>3424.96</v>
      </c>
      <c r="J947" s="439">
        <f t="shared" si="212"/>
        <v>3819.7</v>
      </c>
      <c r="K947" s="390">
        <f t="shared" si="213"/>
        <v>3819.7</v>
      </c>
      <c r="L947" s="60"/>
      <c r="M947" s="303">
        <f t="shared" si="207"/>
        <v>3819.6973258752</v>
      </c>
      <c r="N947" s="303">
        <f t="shared" si="208"/>
        <v>-2.6741247997961182E-3</v>
      </c>
      <c r="O947" s="372">
        <f t="shared" si="209"/>
        <v>3819.7</v>
      </c>
      <c r="P947" s="373">
        <f t="shared" si="210"/>
        <v>0</v>
      </c>
    </row>
    <row r="948" spans="1:16" s="195" customFormat="1" ht="15" x14ac:dyDescent="0.25">
      <c r="A948" s="312" t="s">
        <v>3005</v>
      </c>
      <c r="B948" s="314" t="s">
        <v>99</v>
      </c>
      <c r="C948" s="314" t="s">
        <v>1590</v>
      </c>
      <c r="D948" s="314" t="s">
        <v>2434</v>
      </c>
      <c r="E948" s="315" t="s">
        <v>2959</v>
      </c>
      <c r="F948" s="316" t="s">
        <v>217</v>
      </c>
      <c r="G948" s="331">
        <v>1</v>
      </c>
      <c r="H948" s="61">
        <f t="shared" si="211"/>
        <v>423.09</v>
      </c>
      <c r="I948" s="450">
        <v>423.09</v>
      </c>
      <c r="J948" s="439">
        <f t="shared" si="212"/>
        <v>471.85</v>
      </c>
      <c r="K948" s="390">
        <f t="shared" si="213"/>
        <v>471.85</v>
      </c>
      <c r="L948" s="60"/>
      <c r="M948" s="303">
        <f t="shared" si="207"/>
        <v>471.85244254079998</v>
      </c>
      <c r="N948" s="303">
        <f t="shared" si="208"/>
        <v>2.4425407999615345E-3</v>
      </c>
      <c r="O948" s="372">
        <f t="shared" si="209"/>
        <v>471.85</v>
      </c>
      <c r="P948" s="373">
        <f t="shared" si="210"/>
        <v>0</v>
      </c>
    </row>
    <row r="949" spans="1:16" s="195" customFormat="1" ht="22.5" x14ac:dyDescent="0.25">
      <c r="A949" s="312" t="s">
        <v>3006</v>
      </c>
      <c r="B949" s="314" t="s">
        <v>99</v>
      </c>
      <c r="C949" s="314" t="s">
        <v>1593</v>
      </c>
      <c r="D949" s="314" t="s">
        <v>2475</v>
      </c>
      <c r="E949" s="315" t="s">
        <v>2476</v>
      </c>
      <c r="F949" s="316" t="s">
        <v>217</v>
      </c>
      <c r="G949" s="331">
        <v>6</v>
      </c>
      <c r="H949" s="61">
        <f t="shared" si="211"/>
        <v>1801.8</v>
      </c>
      <c r="I949" s="450">
        <v>10810.82</v>
      </c>
      <c r="J949" s="439">
        <f t="shared" si="212"/>
        <v>2009.46</v>
      </c>
      <c r="K949" s="390">
        <f t="shared" si="213"/>
        <v>12056.76</v>
      </c>
      <c r="L949" s="60"/>
      <c r="M949" s="303">
        <f t="shared" si="207"/>
        <v>12056.800734758401</v>
      </c>
      <c r="N949" s="303">
        <f t="shared" si="208"/>
        <v>4.0734758400503779E-2</v>
      </c>
      <c r="O949" s="372">
        <f t="shared" si="209"/>
        <v>12056.76</v>
      </c>
      <c r="P949" s="373">
        <f t="shared" si="210"/>
        <v>0</v>
      </c>
    </row>
    <row r="950" spans="1:16" s="195" customFormat="1" ht="15" x14ac:dyDescent="0.25">
      <c r="A950" s="312" t="s">
        <v>3007</v>
      </c>
      <c r="B950" s="314" t="s">
        <v>99</v>
      </c>
      <c r="C950" s="332" t="s">
        <v>3008</v>
      </c>
      <c r="D950" s="332" t="s">
        <v>2586</v>
      </c>
      <c r="E950" s="333" t="s">
        <v>2587</v>
      </c>
      <c r="F950" s="316" t="s">
        <v>217</v>
      </c>
      <c r="G950" s="331">
        <v>1</v>
      </c>
      <c r="H950" s="61">
        <f t="shared" si="211"/>
        <v>50.83</v>
      </c>
      <c r="I950" s="450">
        <v>50.83</v>
      </c>
      <c r="J950" s="439">
        <f t="shared" si="212"/>
        <v>56.69</v>
      </c>
      <c r="K950" s="390">
        <f t="shared" si="213"/>
        <v>56.69</v>
      </c>
      <c r="L950" s="60"/>
      <c r="M950" s="303">
        <f t="shared" si="207"/>
        <v>56.688316089600008</v>
      </c>
      <c r="N950" s="303">
        <f t="shared" si="208"/>
        <v>-1.6839103999899407E-3</v>
      </c>
      <c r="O950" s="372">
        <f t="shared" si="209"/>
        <v>56.69</v>
      </c>
      <c r="P950" s="373">
        <f t="shared" si="210"/>
        <v>0</v>
      </c>
    </row>
    <row r="951" spans="1:16" s="195" customFormat="1" ht="15" x14ac:dyDescent="0.25">
      <c r="A951" s="312" t="s">
        <v>3009</v>
      </c>
      <c r="B951" s="314" t="s">
        <v>99</v>
      </c>
      <c r="C951" s="332" t="s">
        <v>3010</v>
      </c>
      <c r="D951" s="332" t="s">
        <v>2533</v>
      </c>
      <c r="E951" s="333" t="s">
        <v>2534</v>
      </c>
      <c r="F951" s="316" t="s">
        <v>217</v>
      </c>
      <c r="G951" s="331">
        <v>5</v>
      </c>
      <c r="H951" s="61">
        <f t="shared" si="211"/>
        <v>67.569999999999993</v>
      </c>
      <c r="I951" s="450">
        <v>337.84</v>
      </c>
      <c r="J951" s="439">
        <f t="shared" si="212"/>
        <v>75.36</v>
      </c>
      <c r="K951" s="390">
        <f t="shared" si="213"/>
        <v>376.8</v>
      </c>
      <c r="L951" s="60"/>
      <c r="M951" s="303">
        <f t="shared" si="207"/>
        <v>376.77711406079999</v>
      </c>
      <c r="N951" s="303">
        <f t="shared" si="208"/>
        <v>-2.2885939200023131E-2</v>
      </c>
      <c r="O951" s="372">
        <f t="shared" si="209"/>
        <v>376.8</v>
      </c>
      <c r="P951" s="373">
        <f t="shared" si="210"/>
        <v>0</v>
      </c>
    </row>
    <row r="952" spans="1:16" s="195" customFormat="1" ht="15" customHeight="1" x14ac:dyDescent="0.25">
      <c r="A952" s="323"/>
      <c r="B952" s="512" t="s">
        <v>3011</v>
      </c>
      <c r="C952" s="513"/>
      <c r="D952" s="513"/>
      <c r="E952" s="514"/>
      <c r="F952" s="324"/>
      <c r="G952" s="324"/>
      <c r="H952" s="324"/>
      <c r="I952" s="324"/>
      <c r="J952" s="449"/>
      <c r="K952" s="392"/>
      <c r="L952" s="311"/>
      <c r="M952" s="303">
        <f t="shared" si="207"/>
        <v>0</v>
      </c>
      <c r="N952" s="303">
        <f t="shared" si="208"/>
        <v>0</v>
      </c>
      <c r="O952" s="372">
        <f t="shared" si="209"/>
        <v>0</v>
      </c>
      <c r="P952" s="373">
        <f t="shared" si="210"/>
        <v>0</v>
      </c>
    </row>
    <row r="953" spans="1:16" s="195" customFormat="1" ht="15" x14ac:dyDescent="0.25">
      <c r="A953" s="312" t="s">
        <v>3012</v>
      </c>
      <c r="B953" s="314" t="s">
        <v>99</v>
      </c>
      <c r="C953" s="314" t="s">
        <v>1598</v>
      </c>
      <c r="D953" s="314" t="s">
        <v>2929</v>
      </c>
      <c r="E953" s="315" t="s">
        <v>2930</v>
      </c>
      <c r="F953" s="316" t="s">
        <v>217</v>
      </c>
      <c r="G953" s="331">
        <v>1</v>
      </c>
      <c r="H953" s="61">
        <f t="shared" si="211"/>
        <v>1511.03</v>
      </c>
      <c r="I953" s="450">
        <v>1511.03</v>
      </c>
      <c r="J953" s="439">
        <f t="shared" si="212"/>
        <v>1685.18</v>
      </c>
      <c r="K953" s="390">
        <f t="shared" si="213"/>
        <v>1685.18</v>
      </c>
      <c r="L953" s="60"/>
      <c r="M953" s="303">
        <f t="shared" si="207"/>
        <v>1685.1809219136001</v>
      </c>
      <c r="N953" s="303">
        <f t="shared" si="208"/>
        <v>9.2191359999560518E-4</v>
      </c>
      <c r="O953" s="372">
        <f t="shared" si="209"/>
        <v>1685.18</v>
      </c>
      <c r="P953" s="373">
        <f t="shared" si="210"/>
        <v>0</v>
      </c>
    </row>
    <row r="954" spans="1:16" s="195" customFormat="1" ht="15" x14ac:dyDescent="0.25">
      <c r="A954" s="312" t="s">
        <v>3013</v>
      </c>
      <c r="B954" s="314" t="s">
        <v>99</v>
      </c>
      <c r="C954" s="314" t="s">
        <v>1601</v>
      </c>
      <c r="D954" s="314" t="s">
        <v>2434</v>
      </c>
      <c r="E954" s="315" t="s">
        <v>2959</v>
      </c>
      <c r="F954" s="316" t="s">
        <v>217</v>
      </c>
      <c r="G954" s="331">
        <v>1</v>
      </c>
      <c r="H954" s="61">
        <f t="shared" si="211"/>
        <v>423.09</v>
      </c>
      <c r="I954" s="450">
        <v>423.09</v>
      </c>
      <c r="J954" s="439">
        <f t="shared" si="212"/>
        <v>471.85</v>
      </c>
      <c r="K954" s="390">
        <f t="shared" si="213"/>
        <v>471.85</v>
      </c>
      <c r="L954" s="60"/>
      <c r="M954" s="303">
        <f t="shared" si="207"/>
        <v>471.85244254079998</v>
      </c>
      <c r="N954" s="303">
        <f t="shared" si="208"/>
        <v>2.4425407999615345E-3</v>
      </c>
      <c r="O954" s="372">
        <f t="shared" si="209"/>
        <v>471.85</v>
      </c>
      <c r="P954" s="373">
        <f t="shared" si="210"/>
        <v>0</v>
      </c>
    </row>
    <row r="955" spans="1:16" s="195" customFormat="1" ht="33.75" x14ac:dyDescent="0.25">
      <c r="A955" s="312" t="s">
        <v>3014</v>
      </c>
      <c r="B955" s="314" t="s">
        <v>99</v>
      </c>
      <c r="C955" s="314" t="s">
        <v>1602</v>
      </c>
      <c r="D955" s="314" t="s">
        <v>2525</v>
      </c>
      <c r="E955" s="315" t="s">
        <v>2526</v>
      </c>
      <c r="F955" s="316" t="s">
        <v>217</v>
      </c>
      <c r="G955" s="331">
        <v>1</v>
      </c>
      <c r="H955" s="61">
        <f t="shared" si="211"/>
        <v>1422.62</v>
      </c>
      <c r="I955" s="450">
        <v>1422.62</v>
      </c>
      <c r="J955" s="439">
        <f t="shared" si="212"/>
        <v>1586.58</v>
      </c>
      <c r="K955" s="390">
        <f t="shared" si="213"/>
        <v>1586.58</v>
      </c>
      <c r="L955" s="60"/>
      <c r="M955" s="303">
        <f t="shared" si="207"/>
        <v>1586.5813935744</v>
      </c>
      <c r="N955" s="303">
        <f t="shared" si="208"/>
        <v>1.3935744000264094E-3</v>
      </c>
      <c r="O955" s="372">
        <f t="shared" si="209"/>
        <v>1586.58</v>
      </c>
      <c r="P955" s="373">
        <f t="shared" si="210"/>
        <v>0</v>
      </c>
    </row>
    <row r="956" spans="1:16" s="195" customFormat="1" ht="15" x14ac:dyDescent="0.25">
      <c r="A956" s="312" t="s">
        <v>3015</v>
      </c>
      <c r="B956" s="314" t="s">
        <v>99</v>
      </c>
      <c r="C956" s="332" t="s">
        <v>3016</v>
      </c>
      <c r="D956" s="332" t="s">
        <v>2454</v>
      </c>
      <c r="E956" s="333" t="s">
        <v>2963</v>
      </c>
      <c r="F956" s="316" t="s">
        <v>217</v>
      </c>
      <c r="G956" s="331">
        <v>1</v>
      </c>
      <c r="H956" s="61">
        <f t="shared" si="211"/>
        <v>189.23</v>
      </c>
      <c r="I956" s="450">
        <v>189.23</v>
      </c>
      <c r="J956" s="439">
        <f t="shared" si="212"/>
        <v>211.04</v>
      </c>
      <c r="K956" s="390">
        <f t="shared" si="213"/>
        <v>211.04</v>
      </c>
      <c r="L956" s="60"/>
      <c r="M956" s="303">
        <f t="shared" si="207"/>
        <v>211.03934789759998</v>
      </c>
      <c r="N956" s="303">
        <f t="shared" si="208"/>
        <v>-6.5210240001079001E-4</v>
      </c>
      <c r="O956" s="372">
        <f t="shared" si="209"/>
        <v>211.04</v>
      </c>
      <c r="P956" s="373">
        <f t="shared" si="210"/>
        <v>0</v>
      </c>
    </row>
    <row r="957" spans="1:16" s="195" customFormat="1" ht="22.5" x14ac:dyDescent="0.25">
      <c r="A957" s="312" t="s">
        <v>3017</v>
      </c>
      <c r="B957" s="314" t="s">
        <v>99</v>
      </c>
      <c r="C957" s="314" t="s">
        <v>1607</v>
      </c>
      <c r="D957" s="314" t="s">
        <v>2475</v>
      </c>
      <c r="E957" s="315" t="s">
        <v>2476</v>
      </c>
      <c r="F957" s="316" t="s">
        <v>217</v>
      </c>
      <c r="G957" s="331">
        <v>5</v>
      </c>
      <c r="H957" s="61">
        <f t="shared" si="211"/>
        <v>1801.81</v>
      </c>
      <c r="I957" s="450">
        <v>9009.0300000000007</v>
      </c>
      <c r="J957" s="439">
        <f t="shared" si="212"/>
        <v>2009.47</v>
      </c>
      <c r="K957" s="390">
        <f t="shared" si="213"/>
        <v>10047.35</v>
      </c>
      <c r="L957" s="60"/>
      <c r="M957" s="303">
        <f t="shared" si="207"/>
        <v>10047.348815673602</v>
      </c>
      <c r="N957" s="303">
        <f t="shared" si="208"/>
        <v>-1.184326398288249E-3</v>
      </c>
      <c r="O957" s="372">
        <f t="shared" si="209"/>
        <v>10047.35</v>
      </c>
      <c r="P957" s="373">
        <f t="shared" si="210"/>
        <v>0</v>
      </c>
    </row>
    <row r="958" spans="1:16" s="195" customFormat="1" ht="15" x14ac:dyDescent="0.25">
      <c r="A958" s="312" t="s">
        <v>3018</v>
      </c>
      <c r="B958" s="314" t="s">
        <v>99</v>
      </c>
      <c r="C958" s="332" t="s">
        <v>3019</v>
      </c>
      <c r="D958" s="332" t="s">
        <v>2533</v>
      </c>
      <c r="E958" s="333" t="s">
        <v>2534</v>
      </c>
      <c r="F958" s="316" t="s">
        <v>217</v>
      </c>
      <c r="G958" s="331">
        <v>5</v>
      </c>
      <c r="H958" s="61">
        <f t="shared" si="211"/>
        <v>67.569999999999993</v>
      </c>
      <c r="I958" s="450">
        <v>337.84</v>
      </c>
      <c r="J958" s="439">
        <f t="shared" si="212"/>
        <v>75.36</v>
      </c>
      <c r="K958" s="390">
        <f t="shared" si="213"/>
        <v>376.8</v>
      </c>
      <c r="L958" s="60"/>
      <c r="M958" s="303">
        <f t="shared" si="207"/>
        <v>376.77711406079999</v>
      </c>
      <c r="N958" s="303">
        <f t="shared" si="208"/>
        <v>-2.2885939200023131E-2</v>
      </c>
      <c r="O958" s="372">
        <f t="shared" si="209"/>
        <v>376.8</v>
      </c>
      <c r="P958" s="373">
        <f t="shared" si="210"/>
        <v>0</v>
      </c>
    </row>
    <row r="959" spans="1:16" s="195" customFormat="1" ht="15" customHeight="1" x14ac:dyDescent="0.25">
      <c r="A959" s="323"/>
      <c r="B959" s="512" t="s">
        <v>3020</v>
      </c>
      <c r="C959" s="513"/>
      <c r="D959" s="513"/>
      <c r="E959" s="514"/>
      <c r="F959" s="324"/>
      <c r="G959" s="324"/>
      <c r="H959" s="324"/>
      <c r="I959" s="324"/>
      <c r="J959" s="449"/>
      <c r="K959" s="392"/>
      <c r="L959" s="311"/>
      <c r="M959" s="303">
        <f t="shared" si="207"/>
        <v>0</v>
      </c>
      <c r="N959" s="303">
        <f t="shared" si="208"/>
        <v>0</v>
      </c>
      <c r="O959" s="372">
        <f t="shared" si="209"/>
        <v>0</v>
      </c>
      <c r="P959" s="373">
        <f t="shared" si="210"/>
        <v>0</v>
      </c>
    </row>
    <row r="960" spans="1:16" s="195" customFormat="1" ht="22.5" x14ac:dyDescent="0.25">
      <c r="A960" s="312" t="s">
        <v>3021</v>
      </c>
      <c r="B960" s="314" t="s">
        <v>99</v>
      </c>
      <c r="C960" s="314" t="s">
        <v>1613</v>
      </c>
      <c r="D960" s="314" t="s">
        <v>239</v>
      </c>
      <c r="E960" s="315" t="s">
        <v>240</v>
      </c>
      <c r="F960" s="316" t="s">
        <v>217</v>
      </c>
      <c r="G960" s="331">
        <v>1</v>
      </c>
      <c r="H960" s="61">
        <f t="shared" si="211"/>
        <v>3424.96</v>
      </c>
      <c r="I960" s="450">
        <v>3424.96</v>
      </c>
      <c r="J960" s="439">
        <f t="shared" si="212"/>
        <v>3819.7</v>
      </c>
      <c r="K960" s="390">
        <f t="shared" si="213"/>
        <v>3819.7</v>
      </c>
      <c r="L960" s="60"/>
      <c r="M960" s="303">
        <f t="shared" si="207"/>
        <v>3819.6973258752</v>
      </c>
      <c r="N960" s="303">
        <f t="shared" si="208"/>
        <v>-2.6741247997961182E-3</v>
      </c>
      <c r="O960" s="372">
        <f t="shared" si="209"/>
        <v>3819.7</v>
      </c>
      <c r="P960" s="373">
        <f t="shared" si="210"/>
        <v>0</v>
      </c>
    </row>
    <row r="961" spans="1:16" s="195" customFormat="1" ht="15" x14ac:dyDescent="0.25">
      <c r="A961" s="312" t="s">
        <v>3022</v>
      </c>
      <c r="B961" s="314" t="s">
        <v>99</v>
      </c>
      <c r="C961" s="314" t="s">
        <v>1615</v>
      </c>
      <c r="D961" s="314" t="s">
        <v>2434</v>
      </c>
      <c r="E961" s="315" t="s">
        <v>2959</v>
      </c>
      <c r="F961" s="316" t="s">
        <v>217</v>
      </c>
      <c r="G961" s="331">
        <v>1</v>
      </c>
      <c r="H961" s="61">
        <f t="shared" si="211"/>
        <v>423.09</v>
      </c>
      <c r="I961" s="450">
        <v>423.09</v>
      </c>
      <c r="J961" s="439">
        <f t="shared" si="212"/>
        <v>471.85</v>
      </c>
      <c r="K961" s="390">
        <f t="shared" si="213"/>
        <v>471.85</v>
      </c>
      <c r="L961" s="60"/>
      <c r="M961" s="303">
        <f t="shared" si="207"/>
        <v>471.85244254079998</v>
      </c>
      <c r="N961" s="303">
        <f t="shared" si="208"/>
        <v>2.4425407999615345E-3</v>
      </c>
      <c r="O961" s="372">
        <f t="shared" si="209"/>
        <v>471.85</v>
      </c>
      <c r="P961" s="373">
        <f t="shared" si="210"/>
        <v>0</v>
      </c>
    </row>
    <row r="962" spans="1:16" s="195" customFormat="1" ht="22.5" x14ac:dyDescent="0.25">
      <c r="A962" s="312" t="s">
        <v>3023</v>
      </c>
      <c r="B962" s="314" t="s">
        <v>99</v>
      </c>
      <c r="C962" s="314" t="s">
        <v>1624</v>
      </c>
      <c r="D962" s="314" t="s">
        <v>2475</v>
      </c>
      <c r="E962" s="315" t="s">
        <v>2476</v>
      </c>
      <c r="F962" s="316" t="s">
        <v>217</v>
      </c>
      <c r="G962" s="331">
        <v>6</v>
      </c>
      <c r="H962" s="61">
        <f t="shared" si="211"/>
        <v>1801.8</v>
      </c>
      <c r="I962" s="450">
        <v>10810.82</v>
      </c>
      <c r="J962" s="439">
        <f t="shared" si="212"/>
        <v>2009.46</v>
      </c>
      <c r="K962" s="390">
        <f t="shared" si="213"/>
        <v>12056.76</v>
      </c>
      <c r="L962" s="60"/>
      <c r="M962" s="303">
        <f t="shared" si="207"/>
        <v>12056.800734758401</v>
      </c>
      <c r="N962" s="303">
        <f t="shared" si="208"/>
        <v>4.0734758400503779E-2</v>
      </c>
      <c r="O962" s="372">
        <f t="shared" si="209"/>
        <v>12056.76</v>
      </c>
      <c r="P962" s="373">
        <f t="shared" si="210"/>
        <v>0</v>
      </c>
    </row>
    <row r="963" spans="1:16" s="195" customFormat="1" ht="15" x14ac:dyDescent="0.25">
      <c r="A963" s="312" t="s">
        <v>3024</v>
      </c>
      <c r="B963" s="314" t="s">
        <v>99</v>
      </c>
      <c r="C963" s="332" t="s">
        <v>3025</v>
      </c>
      <c r="D963" s="332" t="s">
        <v>2586</v>
      </c>
      <c r="E963" s="333" t="s">
        <v>2587</v>
      </c>
      <c r="F963" s="316" t="s">
        <v>217</v>
      </c>
      <c r="G963" s="331">
        <v>1</v>
      </c>
      <c r="H963" s="61">
        <f t="shared" si="211"/>
        <v>50.83</v>
      </c>
      <c r="I963" s="450">
        <v>50.83</v>
      </c>
      <c r="J963" s="439">
        <f t="shared" si="212"/>
        <v>56.69</v>
      </c>
      <c r="K963" s="390">
        <f t="shared" si="213"/>
        <v>56.69</v>
      </c>
      <c r="L963" s="60"/>
      <c r="M963" s="303">
        <f t="shared" si="207"/>
        <v>56.688316089600008</v>
      </c>
      <c r="N963" s="303">
        <f t="shared" si="208"/>
        <v>-1.6839103999899407E-3</v>
      </c>
      <c r="O963" s="372">
        <f t="shared" si="209"/>
        <v>56.69</v>
      </c>
      <c r="P963" s="373">
        <f t="shared" si="210"/>
        <v>0</v>
      </c>
    </row>
    <row r="964" spans="1:16" s="195" customFormat="1" ht="15" x14ac:dyDescent="0.25">
      <c r="A964" s="312" t="s">
        <v>3026</v>
      </c>
      <c r="B964" s="314" t="s">
        <v>99</v>
      </c>
      <c r="C964" s="332" t="s">
        <v>3027</v>
      </c>
      <c r="D964" s="332" t="s">
        <v>2533</v>
      </c>
      <c r="E964" s="333" t="s">
        <v>2534</v>
      </c>
      <c r="F964" s="316" t="s">
        <v>217</v>
      </c>
      <c r="G964" s="331">
        <v>5</v>
      </c>
      <c r="H964" s="61">
        <f t="shared" si="211"/>
        <v>67.569999999999993</v>
      </c>
      <c r="I964" s="450">
        <v>337.84</v>
      </c>
      <c r="J964" s="439">
        <f t="shared" si="212"/>
        <v>75.36</v>
      </c>
      <c r="K964" s="390">
        <f t="shared" si="213"/>
        <v>376.8</v>
      </c>
      <c r="L964" s="60"/>
      <c r="M964" s="303">
        <f t="shared" si="207"/>
        <v>376.77711406079999</v>
      </c>
      <c r="N964" s="303">
        <f t="shared" si="208"/>
        <v>-2.2885939200023131E-2</v>
      </c>
      <c r="O964" s="372">
        <f t="shared" si="209"/>
        <v>376.8</v>
      </c>
      <c r="P964" s="373">
        <f t="shared" si="210"/>
        <v>0</v>
      </c>
    </row>
    <row r="965" spans="1:16" s="195" customFormat="1" ht="15" customHeight="1" x14ac:dyDescent="0.25">
      <c r="A965" s="323"/>
      <c r="B965" s="512" t="s">
        <v>3028</v>
      </c>
      <c r="C965" s="513"/>
      <c r="D965" s="513"/>
      <c r="E965" s="514"/>
      <c r="F965" s="324"/>
      <c r="G965" s="324"/>
      <c r="H965" s="324"/>
      <c r="I965" s="324"/>
      <c r="J965" s="449"/>
      <c r="K965" s="392"/>
      <c r="L965" s="311"/>
      <c r="M965" s="303">
        <f t="shared" si="207"/>
        <v>0</v>
      </c>
      <c r="N965" s="303">
        <f t="shared" si="208"/>
        <v>0</v>
      </c>
      <c r="O965" s="372">
        <f t="shared" si="209"/>
        <v>0</v>
      </c>
      <c r="P965" s="373">
        <f t="shared" si="210"/>
        <v>0</v>
      </c>
    </row>
    <row r="966" spans="1:16" s="195" customFormat="1" ht="15" x14ac:dyDescent="0.25">
      <c r="A966" s="312" t="s">
        <v>3029</v>
      </c>
      <c r="B966" s="314" t="s">
        <v>99</v>
      </c>
      <c r="C966" s="314" t="s">
        <v>1628</v>
      </c>
      <c r="D966" s="314" t="s">
        <v>237</v>
      </c>
      <c r="E966" s="315" t="s">
        <v>238</v>
      </c>
      <c r="F966" s="316" t="s">
        <v>217</v>
      </c>
      <c r="G966" s="331">
        <v>2</v>
      </c>
      <c r="H966" s="61">
        <f t="shared" si="211"/>
        <v>1295.9100000000001</v>
      </c>
      <c r="I966" s="450">
        <v>2591.8200000000002</v>
      </c>
      <c r="J966" s="439">
        <f t="shared" si="212"/>
        <v>1445.27</v>
      </c>
      <c r="K966" s="390">
        <f t="shared" si="213"/>
        <v>2890.54</v>
      </c>
      <c r="L966" s="60"/>
      <c r="M966" s="303">
        <f t="shared" si="207"/>
        <v>2890.5353414784004</v>
      </c>
      <c r="N966" s="303">
        <f t="shared" si="208"/>
        <v>-4.6585215995946783E-3</v>
      </c>
      <c r="O966" s="372">
        <f t="shared" si="209"/>
        <v>2890.54</v>
      </c>
      <c r="P966" s="373">
        <f t="shared" si="210"/>
        <v>0</v>
      </c>
    </row>
    <row r="967" spans="1:16" s="195" customFormat="1" ht="15" x14ac:dyDescent="0.25">
      <c r="A967" s="312" t="s">
        <v>3030</v>
      </c>
      <c r="B967" s="314" t="s">
        <v>99</v>
      </c>
      <c r="C967" s="314" t="s">
        <v>3031</v>
      </c>
      <c r="D967" s="314" t="s">
        <v>3032</v>
      </c>
      <c r="E967" s="315" t="s">
        <v>3033</v>
      </c>
      <c r="F967" s="316" t="s">
        <v>217</v>
      </c>
      <c r="G967" s="331">
        <v>2</v>
      </c>
      <c r="H967" s="61">
        <f t="shared" si="211"/>
        <v>1795.04</v>
      </c>
      <c r="I967" s="450">
        <v>3590.08</v>
      </c>
      <c r="J967" s="439">
        <f t="shared" si="212"/>
        <v>2001.92</v>
      </c>
      <c r="K967" s="390">
        <f t="shared" si="213"/>
        <v>4003.84</v>
      </c>
      <c r="L967" s="60"/>
      <c r="M967" s="303">
        <f t="shared" si="207"/>
        <v>4003.8479210496002</v>
      </c>
      <c r="N967" s="303">
        <f t="shared" si="208"/>
        <v>7.92104960009965E-3</v>
      </c>
      <c r="O967" s="372">
        <f t="shared" si="209"/>
        <v>4003.84</v>
      </c>
      <c r="P967" s="373">
        <f t="shared" si="210"/>
        <v>0</v>
      </c>
    </row>
    <row r="968" spans="1:16" s="195" customFormat="1" ht="15" customHeight="1" x14ac:dyDescent="0.25">
      <c r="A968" s="323"/>
      <c r="B968" s="512" t="s">
        <v>3034</v>
      </c>
      <c r="C968" s="513"/>
      <c r="D968" s="513"/>
      <c r="E968" s="514"/>
      <c r="F968" s="324"/>
      <c r="G968" s="324"/>
      <c r="H968" s="324"/>
      <c r="I968" s="324"/>
      <c r="J968" s="449"/>
      <c r="K968" s="392"/>
      <c r="L968" s="311"/>
      <c r="M968" s="303">
        <f t="shared" si="207"/>
        <v>0</v>
      </c>
      <c r="N968" s="303">
        <f t="shared" si="208"/>
        <v>0</v>
      </c>
      <c r="O968" s="372">
        <f t="shared" si="209"/>
        <v>0</v>
      </c>
      <c r="P968" s="373">
        <f t="shared" si="210"/>
        <v>0</v>
      </c>
    </row>
    <row r="969" spans="1:16" s="195" customFormat="1" ht="22.5" x14ac:dyDescent="0.25">
      <c r="A969" s="312" t="s">
        <v>3035</v>
      </c>
      <c r="B969" s="314" t="s">
        <v>99</v>
      </c>
      <c r="C969" s="314" t="s">
        <v>1629</v>
      </c>
      <c r="D969" s="314" t="s">
        <v>239</v>
      </c>
      <c r="E969" s="315" t="s">
        <v>240</v>
      </c>
      <c r="F969" s="316" t="s">
        <v>217</v>
      </c>
      <c r="G969" s="331">
        <v>1</v>
      </c>
      <c r="H969" s="61">
        <f t="shared" si="211"/>
        <v>3424.96</v>
      </c>
      <c r="I969" s="450">
        <v>3424.96</v>
      </c>
      <c r="J969" s="439">
        <f t="shared" si="212"/>
        <v>3819.7</v>
      </c>
      <c r="K969" s="390">
        <f t="shared" si="213"/>
        <v>3819.7</v>
      </c>
      <c r="L969" s="60"/>
      <c r="M969" s="303">
        <f t="shared" si="207"/>
        <v>3819.6973258752</v>
      </c>
      <c r="N969" s="303">
        <f t="shared" si="208"/>
        <v>-2.6741247997961182E-3</v>
      </c>
      <c r="O969" s="372">
        <f t="shared" si="209"/>
        <v>3819.7</v>
      </c>
      <c r="P969" s="373">
        <f t="shared" si="210"/>
        <v>0</v>
      </c>
    </row>
    <row r="970" spans="1:16" s="195" customFormat="1" ht="15" x14ac:dyDescent="0.25">
      <c r="A970" s="312" t="s">
        <v>3036</v>
      </c>
      <c r="B970" s="314" t="s">
        <v>99</v>
      </c>
      <c r="C970" s="314" t="s">
        <v>3037</v>
      </c>
      <c r="D970" s="314" t="s">
        <v>2522</v>
      </c>
      <c r="E970" s="315" t="s">
        <v>2523</v>
      </c>
      <c r="F970" s="316" t="s">
        <v>217</v>
      </c>
      <c r="G970" s="331">
        <v>1</v>
      </c>
      <c r="H970" s="61">
        <f t="shared" si="211"/>
        <v>1537.96</v>
      </c>
      <c r="I970" s="450">
        <v>1537.96</v>
      </c>
      <c r="J970" s="439">
        <f t="shared" si="212"/>
        <v>1715.21</v>
      </c>
      <c r="K970" s="390">
        <f t="shared" si="213"/>
        <v>1715.21</v>
      </c>
      <c r="L970" s="60"/>
      <c r="M970" s="303">
        <f t="shared" si="207"/>
        <v>1715.2146884352003</v>
      </c>
      <c r="N970" s="303">
        <f t="shared" si="208"/>
        <v>4.6884352002507512E-3</v>
      </c>
      <c r="O970" s="372">
        <f t="shared" si="209"/>
        <v>1715.21</v>
      </c>
      <c r="P970" s="373">
        <f t="shared" si="210"/>
        <v>0</v>
      </c>
    </row>
    <row r="971" spans="1:16" s="195" customFormat="1" ht="22.5" x14ac:dyDescent="0.25">
      <c r="A971" s="312" t="s">
        <v>3038</v>
      </c>
      <c r="B971" s="314" t="s">
        <v>99</v>
      </c>
      <c r="C971" s="314" t="s">
        <v>1630</v>
      </c>
      <c r="D971" s="314" t="s">
        <v>2475</v>
      </c>
      <c r="E971" s="315" t="s">
        <v>2476</v>
      </c>
      <c r="F971" s="316" t="s">
        <v>217</v>
      </c>
      <c r="G971" s="331">
        <v>7</v>
      </c>
      <c r="H971" s="61">
        <f t="shared" si="211"/>
        <v>1801.8</v>
      </c>
      <c r="I971" s="450">
        <v>12612.63</v>
      </c>
      <c r="J971" s="439">
        <f t="shared" si="212"/>
        <v>2009.46</v>
      </c>
      <c r="K971" s="390">
        <f t="shared" si="213"/>
        <v>14066.22</v>
      </c>
      <c r="L971" s="60"/>
      <c r="M971" s="303">
        <f t="shared" si="207"/>
        <v>14066.274958905598</v>
      </c>
      <c r="N971" s="303">
        <f t="shared" si="208"/>
        <v>5.4958905599050922E-2</v>
      </c>
      <c r="O971" s="372">
        <f t="shared" si="209"/>
        <v>14066.220000000001</v>
      </c>
      <c r="P971" s="373">
        <f t="shared" si="210"/>
        <v>0</v>
      </c>
    </row>
    <row r="972" spans="1:16" s="195" customFormat="1" ht="15" x14ac:dyDescent="0.25">
      <c r="A972" s="312" t="s">
        <v>3039</v>
      </c>
      <c r="B972" s="314" t="s">
        <v>99</v>
      </c>
      <c r="C972" s="332" t="s">
        <v>3040</v>
      </c>
      <c r="D972" s="332" t="s">
        <v>2586</v>
      </c>
      <c r="E972" s="333" t="s">
        <v>2587</v>
      </c>
      <c r="F972" s="316" t="s">
        <v>217</v>
      </c>
      <c r="G972" s="331">
        <v>1</v>
      </c>
      <c r="H972" s="61">
        <f t="shared" si="211"/>
        <v>50.83</v>
      </c>
      <c r="I972" s="450">
        <v>50.83</v>
      </c>
      <c r="J972" s="439">
        <f t="shared" si="212"/>
        <v>56.69</v>
      </c>
      <c r="K972" s="390">
        <f t="shared" si="213"/>
        <v>56.69</v>
      </c>
      <c r="L972" s="60"/>
      <c r="M972" s="303">
        <f t="shared" si="207"/>
        <v>56.688316089600008</v>
      </c>
      <c r="N972" s="303">
        <f t="shared" si="208"/>
        <v>-1.6839103999899407E-3</v>
      </c>
      <c r="O972" s="372">
        <f t="shared" si="209"/>
        <v>56.69</v>
      </c>
      <c r="P972" s="373">
        <f t="shared" si="210"/>
        <v>0</v>
      </c>
    </row>
    <row r="973" spans="1:16" s="195" customFormat="1" ht="15" x14ac:dyDescent="0.25">
      <c r="A973" s="312" t="s">
        <v>3041</v>
      </c>
      <c r="B973" s="314" t="s">
        <v>99</v>
      </c>
      <c r="C973" s="332" t="s">
        <v>3042</v>
      </c>
      <c r="D973" s="332" t="s">
        <v>2533</v>
      </c>
      <c r="E973" s="333" t="s">
        <v>2534</v>
      </c>
      <c r="F973" s="316" t="s">
        <v>217</v>
      </c>
      <c r="G973" s="331">
        <v>6</v>
      </c>
      <c r="H973" s="61">
        <f t="shared" si="211"/>
        <v>67.569999999999993</v>
      </c>
      <c r="I973" s="450">
        <v>405.41</v>
      </c>
      <c r="J973" s="439">
        <f t="shared" si="212"/>
        <v>75.36</v>
      </c>
      <c r="K973" s="390">
        <f t="shared" si="213"/>
        <v>452.16</v>
      </c>
      <c r="L973" s="60"/>
      <c r="M973" s="303">
        <f t="shared" si="207"/>
        <v>452.13476737920007</v>
      </c>
      <c r="N973" s="303">
        <f t="shared" si="208"/>
        <v>-2.5232620799954475E-2</v>
      </c>
      <c r="O973" s="372">
        <f t="shared" si="209"/>
        <v>452.15999999999997</v>
      </c>
      <c r="P973" s="373">
        <f t="shared" si="210"/>
        <v>0</v>
      </c>
    </row>
    <row r="974" spans="1:16" s="195" customFormat="1" ht="15" customHeight="1" x14ac:dyDescent="0.25">
      <c r="A974" s="323"/>
      <c r="B974" s="512" t="s">
        <v>3043</v>
      </c>
      <c r="C974" s="513"/>
      <c r="D974" s="513"/>
      <c r="E974" s="514"/>
      <c r="F974" s="324"/>
      <c r="G974" s="324"/>
      <c r="H974" s="324"/>
      <c r="I974" s="324"/>
      <c r="J974" s="449"/>
      <c r="K974" s="392"/>
      <c r="L974" s="311"/>
      <c r="M974" s="303">
        <f t="shared" si="207"/>
        <v>0</v>
      </c>
      <c r="N974" s="303">
        <f t="shared" si="208"/>
        <v>0</v>
      </c>
      <c r="O974" s="372">
        <f t="shared" si="209"/>
        <v>0</v>
      </c>
      <c r="P974" s="373">
        <f t="shared" si="210"/>
        <v>0</v>
      </c>
    </row>
    <row r="975" spans="1:16" s="195" customFormat="1" ht="22.5" x14ac:dyDescent="0.25">
      <c r="A975" s="312" t="s">
        <v>3044</v>
      </c>
      <c r="B975" s="314" t="s">
        <v>99</v>
      </c>
      <c r="C975" s="314" t="s">
        <v>1633</v>
      </c>
      <c r="D975" s="314" t="s">
        <v>239</v>
      </c>
      <c r="E975" s="315" t="s">
        <v>240</v>
      </c>
      <c r="F975" s="316" t="s">
        <v>217</v>
      </c>
      <c r="G975" s="331">
        <v>1</v>
      </c>
      <c r="H975" s="61">
        <f t="shared" si="211"/>
        <v>3424.96</v>
      </c>
      <c r="I975" s="450">
        <v>3424.96</v>
      </c>
      <c r="J975" s="439">
        <f t="shared" si="212"/>
        <v>3819.7</v>
      </c>
      <c r="K975" s="390">
        <f t="shared" si="213"/>
        <v>3819.7</v>
      </c>
      <c r="L975" s="60"/>
      <c r="M975" s="303">
        <f t="shared" ref="M975:M1038" si="214">I975*O$13*P$13*O$10</f>
        <v>3819.6973258752</v>
      </c>
      <c r="N975" s="303">
        <f t="shared" ref="N975:N1038" si="215">M975-K975</f>
        <v>-2.6741247997961182E-3</v>
      </c>
      <c r="O975" s="372">
        <f t="shared" si="209"/>
        <v>3819.7</v>
      </c>
      <c r="P975" s="373">
        <f t="shared" si="210"/>
        <v>0</v>
      </c>
    </row>
    <row r="976" spans="1:16" s="195" customFormat="1" ht="15" x14ac:dyDescent="0.25">
      <c r="A976" s="312" t="s">
        <v>3045</v>
      </c>
      <c r="B976" s="314" t="s">
        <v>99</v>
      </c>
      <c r="C976" s="314" t="s">
        <v>1636</v>
      </c>
      <c r="D976" s="314" t="s">
        <v>2522</v>
      </c>
      <c r="E976" s="315" t="s">
        <v>2523</v>
      </c>
      <c r="F976" s="316" t="s">
        <v>217</v>
      </c>
      <c r="G976" s="331">
        <v>1</v>
      </c>
      <c r="H976" s="61">
        <f t="shared" si="211"/>
        <v>1537.96</v>
      </c>
      <c r="I976" s="450">
        <v>1537.96</v>
      </c>
      <c r="J976" s="439">
        <f t="shared" si="212"/>
        <v>1715.21</v>
      </c>
      <c r="K976" s="390">
        <f t="shared" si="213"/>
        <v>1715.21</v>
      </c>
      <c r="L976" s="60"/>
      <c r="M976" s="303">
        <f t="shared" si="214"/>
        <v>1715.2146884352003</v>
      </c>
      <c r="N976" s="303">
        <f t="shared" si="215"/>
        <v>4.6884352002507512E-3</v>
      </c>
      <c r="O976" s="372">
        <f t="shared" si="209"/>
        <v>1715.21</v>
      </c>
      <c r="P976" s="373">
        <f t="shared" si="210"/>
        <v>0</v>
      </c>
    </row>
    <row r="977" spans="1:16" s="195" customFormat="1" ht="33.75" x14ac:dyDescent="0.25">
      <c r="A977" s="312" t="s">
        <v>3046</v>
      </c>
      <c r="B977" s="314" t="s">
        <v>99</v>
      </c>
      <c r="C977" s="314" t="s">
        <v>1641</v>
      </c>
      <c r="D977" s="314" t="s">
        <v>2525</v>
      </c>
      <c r="E977" s="315" t="s">
        <v>2526</v>
      </c>
      <c r="F977" s="316" t="s">
        <v>217</v>
      </c>
      <c r="G977" s="331">
        <v>1</v>
      </c>
      <c r="H977" s="61">
        <f t="shared" si="211"/>
        <v>1422.62</v>
      </c>
      <c r="I977" s="450">
        <v>1422.62</v>
      </c>
      <c r="J977" s="439">
        <f t="shared" si="212"/>
        <v>1586.58</v>
      </c>
      <c r="K977" s="390">
        <f t="shared" si="213"/>
        <v>1586.58</v>
      </c>
      <c r="L977" s="60"/>
      <c r="M977" s="303">
        <f t="shared" si="214"/>
        <v>1586.5813935744</v>
      </c>
      <c r="N977" s="303">
        <f t="shared" si="215"/>
        <v>1.3935744000264094E-3</v>
      </c>
      <c r="O977" s="372">
        <f t="shared" si="209"/>
        <v>1586.58</v>
      </c>
      <c r="P977" s="373">
        <f t="shared" si="210"/>
        <v>0</v>
      </c>
    </row>
    <row r="978" spans="1:16" s="195" customFormat="1" ht="15" x14ac:dyDescent="0.25">
      <c r="A978" s="312" t="s">
        <v>3047</v>
      </c>
      <c r="B978" s="314" t="s">
        <v>99</v>
      </c>
      <c r="C978" s="332" t="s">
        <v>3048</v>
      </c>
      <c r="D978" s="332" t="s">
        <v>2841</v>
      </c>
      <c r="E978" s="333" t="s">
        <v>2601</v>
      </c>
      <c r="F978" s="316" t="s">
        <v>217</v>
      </c>
      <c r="G978" s="331">
        <v>1</v>
      </c>
      <c r="H978" s="61">
        <f t="shared" si="211"/>
        <v>189.23</v>
      </c>
      <c r="I978" s="450">
        <v>189.23</v>
      </c>
      <c r="J978" s="439">
        <f t="shared" si="212"/>
        <v>211.04</v>
      </c>
      <c r="K978" s="390">
        <f t="shared" si="213"/>
        <v>211.04</v>
      </c>
      <c r="L978" s="60"/>
      <c r="M978" s="303">
        <f t="shared" si="214"/>
        <v>211.03934789759998</v>
      </c>
      <c r="N978" s="303">
        <f t="shared" si="215"/>
        <v>-6.5210240001079001E-4</v>
      </c>
      <c r="O978" s="372">
        <f t="shared" ref="O978:O1041" si="216">J978*G978</f>
        <v>211.04</v>
      </c>
      <c r="P978" s="373">
        <f t="shared" ref="P978:P1041" si="217">O978-K978</f>
        <v>0</v>
      </c>
    </row>
    <row r="979" spans="1:16" s="195" customFormat="1" ht="22.5" x14ac:dyDescent="0.25">
      <c r="A979" s="312" t="s">
        <v>3049</v>
      </c>
      <c r="B979" s="314" t="s">
        <v>99</v>
      </c>
      <c r="C979" s="314" t="s">
        <v>1647</v>
      </c>
      <c r="D979" s="314" t="s">
        <v>2475</v>
      </c>
      <c r="E979" s="315" t="s">
        <v>2476</v>
      </c>
      <c r="F979" s="316" t="s">
        <v>217</v>
      </c>
      <c r="G979" s="331">
        <v>7</v>
      </c>
      <c r="H979" s="61">
        <f t="shared" si="211"/>
        <v>1801.8</v>
      </c>
      <c r="I979" s="450">
        <v>12612.63</v>
      </c>
      <c r="J979" s="439">
        <f t="shared" si="212"/>
        <v>2009.46</v>
      </c>
      <c r="K979" s="390">
        <f t="shared" si="213"/>
        <v>14066.22</v>
      </c>
      <c r="L979" s="60"/>
      <c r="M979" s="303">
        <f t="shared" si="214"/>
        <v>14066.274958905598</v>
      </c>
      <c r="N979" s="303">
        <f t="shared" si="215"/>
        <v>5.4958905599050922E-2</v>
      </c>
      <c r="O979" s="372">
        <f t="shared" si="216"/>
        <v>14066.220000000001</v>
      </c>
      <c r="P979" s="373">
        <f t="shared" si="217"/>
        <v>0</v>
      </c>
    </row>
    <row r="980" spans="1:16" s="195" customFormat="1" ht="15" x14ac:dyDescent="0.25">
      <c r="A980" s="312" t="s">
        <v>3050</v>
      </c>
      <c r="B980" s="314" t="s">
        <v>99</v>
      </c>
      <c r="C980" s="332" t="s">
        <v>3051</v>
      </c>
      <c r="D980" s="332" t="s">
        <v>2533</v>
      </c>
      <c r="E980" s="333" t="s">
        <v>2534</v>
      </c>
      <c r="F980" s="316" t="s">
        <v>217</v>
      </c>
      <c r="G980" s="331">
        <v>7</v>
      </c>
      <c r="H980" s="61">
        <f t="shared" si="211"/>
        <v>67.569999999999993</v>
      </c>
      <c r="I980" s="450">
        <v>472.98</v>
      </c>
      <c r="J980" s="439">
        <f t="shared" si="212"/>
        <v>75.36</v>
      </c>
      <c r="K980" s="390">
        <f t="shared" si="213"/>
        <v>527.52</v>
      </c>
      <c r="L980" s="60"/>
      <c r="M980" s="303">
        <f t="shared" si="214"/>
        <v>527.4924206976001</v>
      </c>
      <c r="N980" s="303">
        <f t="shared" si="215"/>
        <v>-2.7579302399885819E-2</v>
      </c>
      <c r="O980" s="372">
        <f t="shared" si="216"/>
        <v>527.52</v>
      </c>
      <c r="P980" s="373">
        <f t="shared" si="217"/>
        <v>0</v>
      </c>
    </row>
    <row r="981" spans="1:16" s="195" customFormat="1" ht="15" customHeight="1" x14ac:dyDescent="0.25">
      <c r="A981" s="323"/>
      <c r="B981" s="512" t="s">
        <v>3052</v>
      </c>
      <c r="C981" s="513"/>
      <c r="D981" s="513"/>
      <c r="E981" s="514"/>
      <c r="F981" s="324"/>
      <c r="G981" s="324"/>
      <c r="H981" s="324"/>
      <c r="I981" s="324"/>
      <c r="J981" s="449"/>
      <c r="K981" s="392"/>
      <c r="L981" s="311"/>
      <c r="M981" s="303">
        <f t="shared" si="214"/>
        <v>0</v>
      </c>
      <c r="N981" s="303">
        <f t="shared" si="215"/>
        <v>0</v>
      </c>
      <c r="O981" s="372">
        <f t="shared" si="216"/>
        <v>0</v>
      </c>
      <c r="P981" s="373">
        <f t="shared" si="217"/>
        <v>0</v>
      </c>
    </row>
    <row r="982" spans="1:16" s="195" customFormat="1" ht="22.5" x14ac:dyDescent="0.25">
      <c r="A982" s="312" t="s">
        <v>3053</v>
      </c>
      <c r="B982" s="314" t="s">
        <v>99</v>
      </c>
      <c r="C982" s="314" t="s">
        <v>1651</v>
      </c>
      <c r="D982" s="314" t="s">
        <v>239</v>
      </c>
      <c r="E982" s="315" t="s">
        <v>240</v>
      </c>
      <c r="F982" s="316" t="s">
        <v>217</v>
      </c>
      <c r="G982" s="331">
        <v>1</v>
      </c>
      <c r="H982" s="61">
        <f t="shared" si="211"/>
        <v>3424.96</v>
      </c>
      <c r="I982" s="450">
        <v>3424.96</v>
      </c>
      <c r="J982" s="439">
        <f t="shared" si="212"/>
        <v>3819.7</v>
      </c>
      <c r="K982" s="390">
        <f t="shared" si="213"/>
        <v>3819.7</v>
      </c>
      <c r="L982" s="60"/>
      <c r="M982" s="303">
        <f t="shared" si="214"/>
        <v>3819.6973258752</v>
      </c>
      <c r="N982" s="303">
        <f t="shared" si="215"/>
        <v>-2.6741247997961182E-3</v>
      </c>
      <c r="O982" s="372">
        <f t="shared" si="216"/>
        <v>3819.7</v>
      </c>
      <c r="P982" s="373">
        <f t="shared" si="217"/>
        <v>0</v>
      </c>
    </row>
    <row r="983" spans="1:16" s="195" customFormat="1" ht="15" x14ac:dyDescent="0.25">
      <c r="A983" s="312" t="s">
        <v>3054</v>
      </c>
      <c r="B983" s="314" t="s">
        <v>99</v>
      </c>
      <c r="C983" s="314" t="s">
        <v>3055</v>
      </c>
      <c r="D983" s="314" t="s">
        <v>2434</v>
      </c>
      <c r="E983" s="315" t="s">
        <v>2959</v>
      </c>
      <c r="F983" s="316" t="s">
        <v>217</v>
      </c>
      <c r="G983" s="331">
        <v>1</v>
      </c>
      <c r="H983" s="61">
        <f t="shared" si="211"/>
        <v>423.09</v>
      </c>
      <c r="I983" s="450">
        <v>423.09</v>
      </c>
      <c r="J983" s="439">
        <f t="shared" si="212"/>
        <v>471.85</v>
      </c>
      <c r="K983" s="390">
        <f t="shared" si="213"/>
        <v>471.85</v>
      </c>
      <c r="L983" s="60"/>
      <c r="M983" s="303">
        <f t="shared" si="214"/>
        <v>471.85244254079998</v>
      </c>
      <c r="N983" s="303">
        <f t="shared" si="215"/>
        <v>2.4425407999615345E-3</v>
      </c>
      <c r="O983" s="372">
        <f t="shared" si="216"/>
        <v>471.85</v>
      </c>
      <c r="P983" s="373">
        <f t="shared" si="217"/>
        <v>0</v>
      </c>
    </row>
    <row r="984" spans="1:16" s="195" customFormat="1" ht="22.5" x14ac:dyDescent="0.25">
      <c r="A984" s="312" t="s">
        <v>3056</v>
      </c>
      <c r="B984" s="314" t="s">
        <v>99</v>
      </c>
      <c r="C984" s="314" t="s">
        <v>1654</v>
      </c>
      <c r="D984" s="314" t="s">
        <v>2475</v>
      </c>
      <c r="E984" s="315" t="s">
        <v>2476</v>
      </c>
      <c r="F984" s="316" t="s">
        <v>217</v>
      </c>
      <c r="G984" s="331">
        <v>4</v>
      </c>
      <c r="H984" s="61">
        <f t="shared" si="211"/>
        <v>1801.8</v>
      </c>
      <c r="I984" s="450">
        <v>7207.21</v>
      </c>
      <c r="J984" s="439">
        <f t="shared" si="212"/>
        <v>2009.46</v>
      </c>
      <c r="K984" s="390">
        <f t="shared" si="213"/>
        <v>8037.84</v>
      </c>
      <c r="L984" s="60"/>
      <c r="M984" s="303">
        <f t="shared" si="214"/>
        <v>8037.8634389952012</v>
      </c>
      <c r="N984" s="303">
        <f t="shared" si="215"/>
        <v>2.3438995201104262E-2</v>
      </c>
      <c r="O984" s="372">
        <f t="shared" si="216"/>
        <v>8037.84</v>
      </c>
      <c r="P984" s="373">
        <f t="shared" si="217"/>
        <v>0</v>
      </c>
    </row>
    <row r="985" spans="1:16" s="195" customFormat="1" ht="15" x14ac:dyDescent="0.25">
      <c r="A985" s="312" t="s">
        <v>3057</v>
      </c>
      <c r="B985" s="314" t="s">
        <v>99</v>
      </c>
      <c r="C985" s="332" t="s">
        <v>3058</v>
      </c>
      <c r="D985" s="332" t="s">
        <v>2586</v>
      </c>
      <c r="E985" s="333" t="s">
        <v>2587</v>
      </c>
      <c r="F985" s="316" t="s">
        <v>217</v>
      </c>
      <c r="G985" s="331">
        <v>1</v>
      </c>
      <c r="H985" s="61">
        <f t="shared" si="211"/>
        <v>50.83</v>
      </c>
      <c r="I985" s="450">
        <v>50.83</v>
      </c>
      <c r="J985" s="439">
        <f t="shared" si="212"/>
        <v>56.69</v>
      </c>
      <c r="K985" s="390">
        <f t="shared" si="213"/>
        <v>56.69</v>
      </c>
      <c r="L985" s="60"/>
      <c r="M985" s="303">
        <f t="shared" si="214"/>
        <v>56.688316089600008</v>
      </c>
      <c r="N985" s="303">
        <f t="shared" si="215"/>
        <v>-1.6839103999899407E-3</v>
      </c>
      <c r="O985" s="372">
        <f t="shared" si="216"/>
        <v>56.69</v>
      </c>
      <c r="P985" s="373">
        <f t="shared" si="217"/>
        <v>0</v>
      </c>
    </row>
    <row r="986" spans="1:16" s="195" customFormat="1" ht="15" x14ac:dyDescent="0.25">
      <c r="A986" s="312" t="s">
        <v>3059</v>
      </c>
      <c r="B986" s="314" t="s">
        <v>99</v>
      </c>
      <c r="C986" s="332" t="s">
        <v>3060</v>
      </c>
      <c r="D986" s="332" t="s">
        <v>2533</v>
      </c>
      <c r="E986" s="333" t="s">
        <v>2534</v>
      </c>
      <c r="F986" s="316" t="s">
        <v>217</v>
      </c>
      <c r="G986" s="331">
        <v>3</v>
      </c>
      <c r="H986" s="61">
        <f t="shared" si="211"/>
        <v>67.569999999999993</v>
      </c>
      <c r="I986" s="450">
        <v>202.7</v>
      </c>
      <c r="J986" s="439">
        <f t="shared" si="212"/>
        <v>75.36</v>
      </c>
      <c r="K986" s="390">
        <f t="shared" si="213"/>
        <v>226.08</v>
      </c>
      <c r="L986" s="60"/>
      <c r="M986" s="303">
        <f t="shared" si="214"/>
        <v>226.06180742400002</v>
      </c>
      <c r="N986" s="303">
        <f t="shared" si="215"/>
        <v>-1.8192575999989913E-2</v>
      </c>
      <c r="O986" s="372">
        <f t="shared" si="216"/>
        <v>226.07999999999998</v>
      </c>
      <c r="P986" s="373">
        <f t="shared" si="217"/>
        <v>0</v>
      </c>
    </row>
    <row r="987" spans="1:16" s="195" customFormat="1" ht="15" customHeight="1" x14ac:dyDescent="0.25">
      <c r="A987" s="323"/>
      <c r="B987" s="512" t="s">
        <v>3061</v>
      </c>
      <c r="C987" s="513"/>
      <c r="D987" s="513"/>
      <c r="E987" s="514"/>
      <c r="F987" s="324"/>
      <c r="G987" s="324"/>
      <c r="H987" s="324"/>
      <c r="I987" s="324"/>
      <c r="J987" s="449"/>
      <c r="K987" s="392"/>
      <c r="L987" s="311"/>
      <c r="M987" s="303">
        <f t="shared" si="214"/>
        <v>0</v>
      </c>
      <c r="N987" s="303">
        <f t="shared" si="215"/>
        <v>0</v>
      </c>
      <c r="O987" s="372">
        <f t="shared" si="216"/>
        <v>0</v>
      </c>
      <c r="P987" s="373">
        <f t="shared" si="217"/>
        <v>0</v>
      </c>
    </row>
    <row r="988" spans="1:16" s="195" customFormat="1" ht="22.5" x14ac:dyDescent="0.25">
      <c r="A988" s="312" t="s">
        <v>3062</v>
      </c>
      <c r="B988" s="314" t="s">
        <v>99</v>
      </c>
      <c r="C988" s="314" t="s">
        <v>1660</v>
      </c>
      <c r="D988" s="314" t="s">
        <v>239</v>
      </c>
      <c r="E988" s="315" t="s">
        <v>240</v>
      </c>
      <c r="F988" s="316" t="s">
        <v>217</v>
      </c>
      <c r="G988" s="331">
        <v>1</v>
      </c>
      <c r="H988" s="61">
        <f t="shared" si="211"/>
        <v>3424.96</v>
      </c>
      <c r="I988" s="450">
        <v>3424.96</v>
      </c>
      <c r="J988" s="439">
        <f t="shared" si="212"/>
        <v>3819.7</v>
      </c>
      <c r="K988" s="390">
        <f t="shared" si="213"/>
        <v>3819.7</v>
      </c>
      <c r="L988" s="60"/>
      <c r="M988" s="303">
        <f t="shared" si="214"/>
        <v>3819.6973258752</v>
      </c>
      <c r="N988" s="303">
        <f t="shared" si="215"/>
        <v>-2.6741247997961182E-3</v>
      </c>
      <c r="O988" s="372">
        <f t="shared" si="216"/>
        <v>3819.7</v>
      </c>
      <c r="P988" s="373">
        <f t="shared" si="217"/>
        <v>0</v>
      </c>
    </row>
    <row r="989" spans="1:16" s="195" customFormat="1" ht="15" x14ac:dyDescent="0.25">
      <c r="A989" s="312" t="s">
        <v>3063</v>
      </c>
      <c r="B989" s="314" t="s">
        <v>99</v>
      </c>
      <c r="C989" s="314" t="s">
        <v>1663</v>
      </c>
      <c r="D989" s="314" t="s">
        <v>2434</v>
      </c>
      <c r="E989" s="315" t="s">
        <v>2959</v>
      </c>
      <c r="F989" s="316" t="s">
        <v>217</v>
      </c>
      <c r="G989" s="331">
        <v>1</v>
      </c>
      <c r="H989" s="61">
        <f t="shared" si="211"/>
        <v>423.09</v>
      </c>
      <c r="I989" s="450">
        <v>423.09</v>
      </c>
      <c r="J989" s="439">
        <f t="shared" si="212"/>
        <v>471.85</v>
      </c>
      <c r="K989" s="390">
        <f t="shared" si="213"/>
        <v>471.85</v>
      </c>
      <c r="L989" s="60"/>
      <c r="M989" s="303">
        <f t="shared" si="214"/>
        <v>471.85244254079998</v>
      </c>
      <c r="N989" s="303">
        <f t="shared" si="215"/>
        <v>2.4425407999615345E-3</v>
      </c>
      <c r="O989" s="372">
        <f t="shared" si="216"/>
        <v>471.85</v>
      </c>
      <c r="P989" s="373">
        <f t="shared" si="217"/>
        <v>0</v>
      </c>
    </row>
    <row r="990" spans="1:16" s="195" customFormat="1" ht="22.5" x14ac:dyDescent="0.25">
      <c r="A990" s="312" t="s">
        <v>3064</v>
      </c>
      <c r="B990" s="314" t="s">
        <v>99</v>
      </c>
      <c r="C990" s="314" t="s">
        <v>1664</v>
      </c>
      <c r="D990" s="314" t="s">
        <v>2475</v>
      </c>
      <c r="E990" s="315" t="s">
        <v>2476</v>
      </c>
      <c r="F990" s="316" t="s">
        <v>217</v>
      </c>
      <c r="G990" s="331">
        <v>6</v>
      </c>
      <c r="H990" s="61">
        <f t="shared" si="211"/>
        <v>1801.8</v>
      </c>
      <c r="I990" s="450">
        <v>10810.82</v>
      </c>
      <c r="J990" s="439">
        <f t="shared" si="212"/>
        <v>2009.46</v>
      </c>
      <c r="K990" s="390">
        <f t="shared" si="213"/>
        <v>12056.76</v>
      </c>
      <c r="L990" s="60"/>
      <c r="M990" s="303">
        <f t="shared" si="214"/>
        <v>12056.800734758401</v>
      </c>
      <c r="N990" s="303">
        <f t="shared" si="215"/>
        <v>4.0734758400503779E-2</v>
      </c>
      <c r="O990" s="372">
        <f t="shared" si="216"/>
        <v>12056.76</v>
      </c>
      <c r="P990" s="373">
        <f t="shared" si="217"/>
        <v>0</v>
      </c>
    </row>
    <row r="991" spans="1:16" s="195" customFormat="1" ht="15" x14ac:dyDescent="0.25">
      <c r="A991" s="312" t="s">
        <v>3065</v>
      </c>
      <c r="B991" s="314" t="s">
        <v>99</v>
      </c>
      <c r="C991" s="332" t="s">
        <v>3066</v>
      </c>
      <c r="D991" s="332" t="s">
        <v>2586</v>
      </c>
      <c r="E991" s="333" t="s">
        <v>2587</v>
      </c>
      <c r="F991" s="316" t="s">
        <v>217</v>
      </c>
      <c r="G991" s="331">
        <v>1</v>
      </c>
      <c r="H991" s="61">
        <f t="shared" si="211"/>
        <v>50.83</v>
      </c>
      <c r="I991" s="450">
        <v>50.83</v>
      </c>
      <c r="J991" s="439">
        <f t="shared" si="212"/>
        <v>56.69</v>
      </c>
      <c r="K991" s="390">
        <f t="shared" si="213"/>
        <v>56.69</v>
      </c>
      <c r="L991" s="60"/>
      <c r="M991" s="303">
        <f t="shared" si="214"/>
        <v>56.688316089600008</v>
      </c>
      <c r="N991" s="303">
        <f t="shared" si="215"/>
        <v>-1.6839103999899407E-3</v>
      </c>
      <c r="O991" s="372">
        <f t="shared" si="216"/>
        <v>56.69</v>
      </c>
      <c r="P991" s="373">
        <f t="shared" si="217"/>
        <v>0</v>
      </c>
    </row>
    <row r="992" spans="1:16" s="195" customFormat="1" ht="15" x14ac:dyDescent="0.25">
      <c r="A992" s="312" t="s">
        <v>3067</v>
      </c>
      <c r="B992" s="314" t="s">
        <v>99</v>
      </c>
      <c r="C992" s="332" t="s">
        <v>3068</v>
      </c>
      <c r="D992" s="332" t="s">
        <v>2533</v>
      </c>
      <c r="E992" s="333" t="s">
        <v>2534</v>
      </c>
      <c r="F992" s="316" t="s">
        <v>217</v>
      </c>
      <c r="G992" s="331">
        <v>5</v>
      </c>
      <c r="H992" s="61">
        <f t="shared" si="211"/>
        <v>67.569999999999993</v>
      </c>
      <c r="I992" s="450">
        <v>337.84</v>
      </c>
      <c r="J992" s="439">
        <f t="shared" si="212"/>
        <v>75.36</v>
      </c>
      <c r="K992" s="390">
        <f t="shared" si="213"/>
        <v>376.8</v>
      </c>
      <c r="L992" s="60"/>
      <c r="M992" s="303">
        <f t="shared" si="214"/>
        <v>376.77711406079999</v>
      </c>
      <c r="N992" s="303">
        <f t="shared" si="215"/>
        <v>-2.2885939200023131E-2</v>
      </c>
      <c r="O992" s="372">
        <f t="shared" si="216"/>
        <v>376.8</v>
      </c>
      <c r="P992" s="373">
        <f t="shared" si="217"/>
        <v>0</v>
      </c>
    </row>
    <row r="993" spans="1:16" s="195" customFormat="1" ht="15" customHeight="1" x14ac:dyDescent="0.25">
      <c r="A993" s="323"/>
      <c r="B993" s="512" t="s">
        <v>3069</v>
      </c>
      <c r="C993" s="513"/>
      <c r="D993" s="513"/>
      <c r="E993" s="514"/>
      <c r="F993" s="324"/>
      <c r="G993" s="324"/>
      <c r="H993" s="324"/>
      <c r="I993" s="324"/>
      <c r="J993" s="449"/>
      <c r="K993" s="392"/>
      <c r="L993" s="311"/>
      <c r="M993" s="303">
        <f t="shared" si="214"/>
        <v>0</v>
      </c>
      <c r="N993" s="303">
        <f t="shared" si="215"/>
        <v>0</v>
      </c>
      <c r="O993" s="372">
        <f t="shared" si="216"/>
        <v>0</v>
      </c>
      <c r="P993" s="373">
        <f t="shared" si="217"/>
        <v>0</v>
      </c>
    </row>
    <row r="994" spans="1:16" s="195" customFormat="1" ht="22.5" x14ac:dyDescent="0.25">
      <c r="A994" s="312" t="s">
        <v>3070</v>
      </c>
      <c r="B994" s="314" t="s">
        <v>99</v>
      </c>
      <c r="C994" s="314" t="s">
        <v>1667</v>
      </c>
      <c r="D994" s="314" t="s">
        <v>239</v>
      </c>
      <c r="E994" s="315" t="s">
        <v>240</v>
      </c>
      <c r="F994" s="316" t="s">
        <v>217</v>
      </c>
      <c r="G994" s="331">
        <v>1</v>
      </c>
      <c r="H994" s="61">
        <f t="shared" si="211"/>
        <v>3424.96</v>
      </c>
      <c r="I994" s="450">
        <v>3424.96</v>
      </c>
      <c r="J994" s="439">
        <f t="shared" si="212"/>
        <v>3819.7</v>
      </c>
      <c r="K994" s="390">
        <f t="shared" si="213"/>
        <v>3819.7</v>
      </c>
      <c r="L994" s="60"/>
      <c r="M994" s="303">
        <f t="shared" si="214"/>
        <v>3819.6973258752</v>
      </c>
      <c r="N994" s="303">
        <f t="shared" si="215"/>
        <v>-2.6741247997961182E-3</v>
      </c>
      <c r="O994" s="372">
        <f t="shared" si="216"/>
        <v>3819.7</v>
      </c>
      <c r="P994" s="373">
        <f t="shared" si="217"/>
        <v>0</v>
      </c>
    </row>
    <row r="995" spans="1:16" s="195" customFormat="1" ht="15" x14ac:dyDescent="0.25">
      <c r="A995" s="312" t="s">
        <v>3071</v>
      </c>
      <c r="B995" s="314" t="s">
        <v>99</v>
      </c>
      <c r="C995" s="314" t="s">
        <v>1668</v>
      </c>
      <c r="D995" s="314" t="s">
        <v>2434</v>
      </c>
      <c r="E995" s="315" t="s">
        <v>2959</v>
      </c>
      <c r="F995" s="316" t="s">
        <v>217</v>
      </c>
      <c r="G995" s="331">
        <v>1</v>
      </c>
      <c r="H995" s="61">
        <f t="shared" si="211"/>
        <v>423.09</v>
      </c>
      <c r="I995" s="450">
        <v>423.09</v>
      </c>
      <c r="J995" s="439">
        <f t="shared" si="212"/>
        <v>471.85</v>
      </c>
      <c r="K995" s="390">
        <f t="shared" si="213"/>
        <v>471.85</v>
      </c>
      <c r="L995" s="60"/>
      <c r="M995" s="303">
        <f t="shared" si="214"/>
        <v>471.85244254079998</v>
      </c>
      <c r="N995" s="303">
        <f t="shared" si="215"/>
        <v>2.4425407999615345E-3</v>
      </c>
      <c r="O995" s="372">
        <f t="shared" si="216"/>
        <v>471.85</v>
      </c>
      <c r="P995" s="373">
        <f t="shared" si="217"/>
        <v>0</v>
      </c>
    </row>
    <row r="996" spans="1:16" s="195" customFormat="1" ht="22.5" x14ac:dyDescent="0.25">
      <c r="A996" s="312" t="s">
        <v>3072</v>
      </c>
      <c r="B996" s="314" t="s">
        <v>99</v>
      </c>
      <c r="C996" s="314" t="s">
        <v>1671</v>
      </c>
      <c r="D996" s="314" t="s">
        <v>2475</v>
      </c>
      <c r="E996" s="315" t="s">
        <v>2476</v>
      </c>
      <c r="F996" s="316" t="s">
        <v>217</v>
      </c>
      <c r="G996" s="331">
        <v>6</v>
      </c>
      <c r="H996" s="61">
        <f t="shared" si="211"/>
        <v>1801.8</v>
      </c>
      <c r="I996" s="450">
        <v>10810.82</v>
      </c>
      <c r="J996" s="439">
        <f t="shared" si="212"/>
        <v>2009.46</v>
      </c>
      <c r="K996" s="390">
        <f t="shared" si="213"/>
        <v>12056.76</v>
      </c>
      <c r="L996" s="60"/>
      <c r="M996" s="303">
        <f t="shared" si="214"/>
        <v>12056.800734758401</v>
      </c>
      <c r="N996" s="303">
        <f t="shared" si="215"/>
        <v>4.0734758400503779E-2</v>
      </c>
      <c r="O996" s="372">
        <f t="shared" si="216"/>
        <v>12056.76</v>
      </c>
      <c r="P996" s="373">
        <f t="shared" si="217"/>
        <v>0</v>
      </c>
    </row>
    <row r="997" spans="1:16" s="195" customFormat="1" ht="15" x14ac:dyDescent="0.25">
      <c r="A997" s="312" t="s">
        <v>3073</v>
      </c>
      <c r="B997" s="314" t="s">
        <v>99</v>
      </c>
      <c r="C997" s="332" t="s">
        <v>3074</v>
      </c>
      <c r="D997" s="332" t="s">
        <v>2586</v>
      </c>
      <c r="E997" s="333" t="s">
        <v>2587</v>
      </c>
      <c r="F997" s="316" t="s">
        <v>217</v>
      </c>
      <c r="G997" s="331">
        <v>1</v>
      </c>
      <c r="H997" s="61">
        <f t="shared" si="211"/>
        <v>50.83</v>
      </c>
      <c r="I997" s="450">
        <v>50.83</v>
      </c>
      <c r="J997" s="439">
        <f t="shared" si="212"/>
        <v>56.69</v>
      </c>
      <c r="K997" s="390">
        <f t="shared" si="213"/>
        <v>56.69</v>
      </c>
      <c r="L997" s="60"/>
      <c r="M997" s="303">
        <f t="shared" si="214"/>
        <v>56.688316089600008</v>
      </c>
      <c r="N997" s="303">
        <f t="shared" si="215"/>
        <v>-1.6839103999899407E-3</v>
      </c>
      <c r="O997" s="372">
        <f t="shared" si="216"/>
        <v>56.69</v>
      </c>
      <c r="P997" s="373">
        <f t="shared" si="217"/>
        <v>0</v>
      </c>
    </row>
    <row r="998" spans="1:16" s="195" customFormat="1" ht="15" x14ac:dyDescent="0.25">
      <c r="A998" s="312" t="s">
        <v>3075</v>
      </c>
      <c r="B998" s="314" t="s">
        <v>99</v>
      </c>
      <c r="C998" s="332" t="s">
        <v>3076</v>
      </c>
      <c r="D998" s="332" t="s">
        <v>2533</v>
      </c>
      <c r="E998" s="333" t="s">
        <v>2534</v>
      </c>
      <c r="F998" s="316" t="s">
        <v>217</v>
      </c>
      <c r="G998" s="331">
        <v>5</v>
      </c>
      <c r="H998" s="61">
        <f t="shared" si="211"/>
        <v>67.569999999999993</v>
      </c>
      <c r="I998" s="450">
        <v>337.84</v>
      </c>
      <c r="J998" s="439">
        <f t="shared" si="212"/>
        <v>75.36</v>
      </c>
      <c r="K998" s="390">
        <f t="shared" si="213"/>
        <v>376.8</v>
      </c>
      <c r="L998" s="60"/>
      <c r="M998" s="303">
        <f t="shared" si="214"/>
        <v>376.77711406079999</v>
      </c>
      <c r="N998" s="303">
        <f t="shared" si="215"/>
        <v>-2.2885939200023131E-2</v>
      </c>
      <c r="O998" s="372">
        <f t="shared" si="216"/>
        <v>376.8</v>
      </c>
      <c r="P998" s="373">
        <f t="shared" si="217"/>
        <v>0</v>
      </c>
    </row>
    <row r="999" spans="1:16" s="195" customFormat="1" ht="15" customHeight="1" x14ac:dyDescent="0.25">
      <c r="A999" s="323"/>
      <c r="B999" s="512" t="s">
        <v>3077</v>
      </c>
      <c r="C999" s="513"/>
      <c r="D999" s="513"/>
      <c r="E999" s="514"/>
      <c r="F999" s="324"/>
      <c r="G999" s="324"/>
      <c r="H999" s="324"/>
      <c r="I999" s="324"/>
      <c r="J999" s="449"/>
      <c r="K999" s="392"/>
      <c r="L999" s="311"/>
      <c r="M999" s="303">
        <f t="shared" si="214"/>
        <v>0</v>
      </c>
      <c r="N999" s="303">
        <f t="shared" si="215"/>
        <v>0</v>
      </c>
      <c r="O999" s="372">
        <f t="shared" si="216"/>
        <v>0</v>
      </c>
      <c r="P999" s="373">
        <f t="shared" si="217"/>
        <v>0</v>
      </c>
    </row>
    <row r="1000" spans="1:16" s="195" customFormat="1" ht="22.5" x14ac:dyDescent="0.25">
      <c r="A1000" s="312" t="s">
        <v>3078</v>
      </c>
      <c r="B1000" s="314" t="s">
        <v>99</v>
      </c>
      <c r="C1000" s="314" t="s">
        <v>1676</v>
      </c>
      <c r="D1000" s="314" t="s">
        <v>239</v>
      </c>
      <c r="E1000" s="315" t="s">
        <v>240</v>
      </c>
      <c r="F1000" s="316" t="s">
        <v>217</v>
      </c>
      <c r="G1000" s="331">
        <v>1</v>
      </c>
      <c r="H1000" s="61">
        <f t="shared" si="211"/>
        <v>3424.96</v>
      </c>
      <c r="I1000" s="450">
        <v>3424.96</v>
      </c>
      <c r="J1000" s="439">
        <f t="shared" si="212"/>
        <v>3819.7</v>
      </c>
      <c r="K1000" s="390">
        <f t="shared" si="213"/>
        <v>3819.7</v>
      </c>
      <c r="L1000" s="60"/>
      <c r="M1000" s="303">
        <f t="shared" si="214"/>
        <v>3819.6973258752</v>
      </c>
      <c r="N1000" s="303">
        <f t="shared" si="215"/>
        <v>-2.6741247997961182E-3</v>
      </c>
      <c r="O1000" s="372">
        <f t="shared" si="216"/>
        <v>3819.7</v>
      </c>
      <c r="P1000" s="373">
        <f t="shared" si="217"/>
        <v>0</v>
      </c>
    </row>
    <row r="1001" spans="1:16" s="195" customFormat="1" ht="15" x14ac:dyDescent="0.25">
      <c r="A1001" s="312" t="s">
        <v>3079</v>
      </c>
      <c r="B1001" s="314" t="s">
        <v>99</v>
      </c>
      <c r="C1001" s="314" t="s">
        <v>3080</v>
      </c>
      <c r="D1001" s="314" t="s">
        <v>2434</v>
      </c>
      <c r="E1001" s="315" t="s">
        <v>2959</v>
      </c>
      <c r="F1001" s="316" t="s">
        <v>217</v>
      </c>
      <c r="G1001" s="331">
        <v>1</v>
      </c>
      <c r="H1001" s="61">
        <f t="shared" si="211"/>
        <v>423.09</v>
      </c>
      <c r="I1001" s="450">
        <v>423.09</v>
      </c>
      <c r="J1001" s="439">
        <f t="shared" si="212"/>
        <v>471.85</v>
      </c>
      <c r="K1001" s="390">
        <f t="shared" si="213"/>
        <v>471.85</v>
      </c>
      <c r="L1001" s="60"/>
      <c r="M1001" s="303">
        <f t="shared" si="214"/>
        <v>471.85244254079998</v>
      </c>
      <c r="N1001" s="303">
        <f t="shared" si="215"/>
        <v>2.4425407999615345E-3</v>
      </c>
      <c r="O1001" s="372">
        <f t="shared" si="216"/>
        <v>471.85</v>
      </c>
      <c r="P1001" s="373">
        <f t="shared" si="217"/>
        <v>0</v>
      </c>
    </row>
    <row r="1002" spans="1:16" s="195" customFormat="1" ht="22.5" x14ac:dyDescent="0.25">
      <c r="A1002" s="312" t="s">
        <v>3081</v>
      </c>
      <c r="B1002" s="314" t="s">
        <v>99</v>
      </c>
      <c r="C1002" s="314" t="s">
        <v>1677</v>
      </c>
      <c r="D1002" s="314" t="s">
        <v>2475</v>
      </c>
      <c r="E1002" s="315" t="s">
        <v>2476</v>
      </c>
      <c r="F1002" s="316" t="s">
        <v>217</v>
      </c>
      <c r="G1002" s="331">
        <v>5</v>
      </c>
      <c r="H1002" s="61">
        <f t="shared" si="211"/>
        <v>1801.81</v>
      </c>
      <c r="I1002" s="450">
        <v>9009.0300000000007</v>
      </c>
      <c r="J1002" s="439">
        <f t="shared" si="212"/>
        <v>2009.47</v>
      </c>
      <c r="K1002" s="390">
        <f t="shared" si="213"/>
        <v>10047.35</v>
      </c>
      <c r="L1002" s="60"/>
      <c r="M1002" s="303">
        <f t="shared" si="214"/>
        <v>10047.348815673602</v>
      </c>
      <c r="N1002" s="303">
        <f t="shared" si="215"/>
        <v>-1.184326398288249E-3</v>
      </c>
      <c r="O1002" s="372">
        <f t="shared" si="216"/>
        <v>10047.35</v>
      </c>
      <c r="P1002" s="373">
        <f t="shared" si="217"/>
        <v>0</v>
      </c>
    </row>
    <row r="1003" spans="1:16" s="195" customFormat="1" ht="15" x14ac:dyDescent="0.25">
      <c r="A1003" s="312" t="s">
        <v>3082</v>
      </c>
      <c r="B1003" s="314" t="s">
        <v>99</v>
      </c>
      <c r="C1003" s="332" t="s">
        <v>3083</v>
      </c>
      <c r="D1003" s="332" t="s">
        <v>2586</v>
      </c>
      <c r="E1003" s="333" t="s">
        <v>2587</v>
      </c>
      <c r="F1003" s="316" t="s">
        <v>217</v>
      </c>
      <c r="G1003" s="331">
        <v>1</v>
      </c>
      <c r="H1003" s="61">
        <f t="shared" si="211"/>
        <v>50.83</v>
      </c>
      <c r="I1003" s="450">
        <v>50.83</v>
      </c>
      <c r="J1003" s="439">
        <f t="shared" si="212"/>
        <v>56.69</v>
      </c>
      <c r="K1003" s="390">
        <f t="shared" si="213"/>
        <v>56.69</v>
      </c>
      <c r="L1003" s="60"/>
      <c r="M1003" s="303">
        <f t="shared" si="214"/>
        <v>56.688316089600008</v>
      </c>
      <c r="N1003" s="303">
        <f t="shared" si="215"/>
        <v>-1.6839103999899407E-3</v>
      </c>
      <c r="O1003" s="372">
        <f t="shared" si="216"/>
        <v>56.69</v>
      </c>
      <c r="P1003" s="373">
        <f t="shared" si="217"/>
        <v>0</v>
      </c>
    </row>
    <row r="1004" spans="1:16" s="195" customFormat="1" ht="15" x14ac:dyDescent="0.25">
      <c r="A1004" s="312" t="s">
        <v>3084</v>
      </c>
      <c r="B1004" s="314" t="s">
        <v>99</v>
      </c>
      <c r="C1004" s="332" t="s">
        <v>3085</v>
      </c>
      <c r="D1004" s="332" t="s">
        <v>2533</v>
      </c>
      <c r="E1004" s="333" t="s">
        <v>2534</v>
      </c>
      <c r="F1004" s="316" t="s">
        <v>217</v>
      </c>
      <c r="G1004" s="331">
        <v>4</v>
      </c>
      <c r="H1004" s="61">
        <f t="shared" si="211"/>
        <v>67.569999999999993</v>
      </c>
      <c r="I1004" s="450">
        <v>270.27</v>
      </c>
      <c r="J1004" s="439">
        <f t="shared" si="212"/>
        <v>75.36</v>
      </c>
      <c r="K1004" s="390">
        <f t="shared" si="213"/>
        <v>301.44</v>
      </c>
      <c r="L1004" s="60"/>
      <c r="M1004" s="303">
        <f t="shared" si="214"/>
        <v>301.41946074240002</v>
      </c>
      <c r="N1004" s="303">
        <f t="shared" si="215"/>
        <v>-2.05392575999781E-2</v>
      </c>
      <c r="O1004" s="372">
        <f t="shared" si="216"/>
        <v>301.44</v>
      </c>
      <c r="P1004" s="373">
        <f t="shared" si="217"/>
        <v>0</v>
      </c>
    </row>
    <row r="1005" spans="1:16" s="195" customFormat="1" ht="15" x14ac:dyDescent="0.25">
      <c r="A1005" s="306" t="s">
        <v>3086</v>
      </c>
      <c r="B1005" s="502"/>
      <c r="C1005" s="502"/>
      <c r="D1005" s="502"/>
      <c r="E1005" s="307" t="s">
        <v>3087</v>
      </c>
      <c r="F1005" s="308"/>
      <c r="G1005" s="309"/>
      <c r="H1005" s="334"/>
      <c r="I1005" s="334">
        <f>SUM(I1006:I1024)</f>
        <v>11810143.279999996</v>
      </c>
      <c r="J1005" s="449"/>
      <c r="K1005" s="391">
        <f>SUM(K1006:K1024)</f>
        <v>13171297.91</v>
      </c>
      <c r="L1005" s="310"/>
      <c r="M1005" s="303">
        <f t="shared" si="214"/>
        <v>13171299.140667029</v>
      </c>
      <c r="N1005" s="303">
        <f t="shared" si="215"/>
        <v>1.2306670285761356</v>
      </c>
      <c r="O1005" s="372">
        <f t="shared" si="216"/>
        <v>0</v>
      </c>
      <c r="P1005" s="373"/>
    </row>
    <row r="1006" spans="1:16" s="195" customFormat="1" ht="22.5" x14ac:dyDescent="0.25">
      <c r="A1006" s="312" t="s">
        <v>3088</v>
      </c>
      <c r="B1006" s="314" t="s">
        <v>99</v>
      </c>
      <c r="C1006" s="314" t="s">
        <v>1680</v>
      </c>
      <c r="D1006" s="314" t="s">
        <v>246</v>
      </c>
      <c r="E1006" s="315" t="s">
        <v>247</v>
      </c>
      <c r="F1006" s="316" t="s">
        <v>243</v>
      </c>
      <c r="G1006" s="325">
        <v>0.96</v>
      </c>
      <c r="H1006" s="61">
        <f t="shared" si="211"/>
        <v>87131.94</v>
      </c>
      <c r="I1006" s="450">
        <v>83646.66</v>
      </c>
      <c r="J1006" s="439">
        <f t="shared" ref="J1006:J1024" si="218">ROUND(H1006*O$13*P$13*O$10,2)</f>
        <v>97174.17</v>
      </c>
      <c r="K1006" s="390">
        <f t="shared" ref="K1006:K1024" si="219">ROUND(J1006*G1006,2)</f>
        <v>93287.2</v>
      </c>
      <c r="L1006" s="60"/>
      <c r="M1006" s="303">
        <f t="shared" si="214"/>
        <v>93287.198542579208</v>
      </c>
      <c r="N1006" s="303">
        <f t="shared" si="215"/>
        <v>-1.4574207889381796E-3</v>
      </c>
      <c r="O1006" s="372">
        <f t="shared" si="216"/>
        <v>93287.203199999989</v>
      </c>
      <c r="P1006" s="373">
        <f t="shared" si="217"/>
        <v>3.1999999919207767E-3</v>
      </c>
    </row>
    <row r="1007" spans="1:16" s="195" customFormat="1" ht="15" x14ac:dyDescent="0.25">
      <c r="A1007" s="312" t="s">
        <v>3089</v>
      </c>
      <c r="B1007" s="314" t="s">
        <v>99</v>
      </c>
      <c r="C1007" s="314" t="s">
        <v>1682</v>
      </c>
      <c r="D1007" s="314" t="s">
        <v>3090</v>
      </c>
      <c r="E1007" s="315" t="s">
        <v>3091</v>
      </c>
      <c r="F1007" s="316" t="s">
        <v>217</v>
      </c>
      <c r="G1007" s="331">
        <v>20</v>
      </c>
      <c r="H1007" s="61">
        <f t="shared" si="211"/>
        <v>5418.3</v>
      </c>
      <c r="I1007" s="450">
        <v>108366</v>
      </c>
      <c r="J1007" s="439">
        <f t="shared" si="218"/>
        <v>6042.78</v>
      </c>
      <c r="K1007" s="390">
        <f t="shared" si="219"/>
        <v>120855.6</v>
      </c>
      <c r="L1007" s="60"/>
      <c r="M1007" s="303">
        <f t="shared" si="214"/>
        <v>120855.51960192001</v>
      </c>
      <c r="N1007" s="303">
        <f t="shared" si="215"/>
        <v>-8.0398079997394234E-2</v>
      </c>
      <c r="O1007" s="372">
        <f t="shared" si="216"/>
        <v>120855.59999999999</v>
      </c>
      <c r="P1007" s="373">
        <f t="shared" si="217"/>
        <v>0</v>
      </c>
    </row>
    <row r="1008" spans="1:16" s="195" customFormat="1" ht="15" x14ac:dyDescent="0.25">
      <c r="A1008" s="312" t="s">
        <v>3092</v>
      </c>
      <c r="B1008" s="314" t="s">
        <v>99</v>
      </c>
      <c r="C1008" s="314" t="s">
        <v>3093</v>
      </c>
      <c r="D1008" s="314" t="s">
        <v>3090</v>
      </c>
      <c r="E1008" s="315" t="s">
        <v>3094</v>
      </c>
      <c r="F1008" s="316" t="s">
        <v>217</v>
      </c>
      <c r="G1008" s="331">
        <v>18</v>
      </c>
      <c r="H1008" s="61">
        <f t="shared" si="211"/>
        <v>18061.09</v>
      </c>
      <c r="I1008" s="450">
        <v>325099.62</v>
      </c>
      <c r="J1008" s="439">
        <f t="shared" si="218"/>
        <v>20142.689999999999</v>
      </c>
      <c r="K1008" s="390">
        <f t="shared" si="219"/>
        <v>362568.42</v>
      </c>
      <c r="L1008" s="60"/>
      <c r="M1008" s="303">
        <f t="shared" si="214"/>
        <v>362568.3655158144</v>
      </c>
      <c r="N1008" s="303">
        <f t="shared" si="215"/>
        <v>-5.4484185588080436E-2</v>
      </c>
      <c r="O1008" s="372">
        <f t="shared" si="216"/>
        <v>362568.42</v>
      </c>
      <c r="P1008" s="373">
        <f t="shared" si="217"/>
        <v>0</v>
      </c>
    </row>
    <row r="1009" spans="1:16" s="195" customFormat="1" ht="15" x14ac:dyDescent="0.25">
      <c r="A1009" s="312" t="s">
        <v>3095</v>
      </c>
      <c r="B1009" s="314" t="s">
        <v>99</v>
      </c>
      <c r="C1009" s="314" t="s">
        <v>3096</v>
      </c>
      <c r="D1009" s="314" t="s">
        <v>3090</v>
      </c>
      <c r="E1009" s="315" t="s">
        <v>3097</v>
      </c>
      <c r="F1009" s="316" t="s">
        <v>217</v>
      </c>
      <c r="G1009" s="331">
        <v>20</v>
      </c>
      <c r="H1009" s="61">
        <f t="shared" ref="H1009:H1073" si="220">ROUND(I1009/G1009,2)</f>
        <v>4249.6400000000003</v>
      </c>
      <c r="I1009" s="450">
        <v>84992.8</v>
      </c>
      <c r="J1009" s="439">
        <f t="shared" si="218"/>
        <v>4739.42</v>
      </c>
      <c r="K1009" s="390">
        <f t="shared" si="219"/>
        <v>94788.4</v>
      </c>
      <c r="L1009" s="60"/>
      <c r="M1009" s="303">
        <f t="shared" si="214"/>
        <v>94788.48537753601</v>
      </c>
      <c r="N1009" s="303">
        <f t="shared" si="215"/>
        <v>8.5377536015585065E-2</v>
      </c>
      <c r="O1009" s="372">
        <f t="shared" si="216"/>
        <v>94788.4</v>
      </c>
      <c r="P1009" s="373">
        <f t="shared" si="217"/>
        <v>0</v>
      </c>
    </row>
    <row r="1010" spans="1:16" s="195" customFormat="1" ht="15" x14ac:dyDescent="0.25">
      <c r="A1010" s="312" t="s">
        <v>3098</v>
      </c>
      <c r="B1010" s="314" t="s">
        <v>99</v>
      </c>
      <c r="C1010" s="314" t="s">
        <v>3099</v>
      </c>
      <c r="D1010" s="314" t="s">
        <v>3090</v>
      </c>
      <c r="E1010" s="315" t="s">
        <v>3100</v>
      </c>
      <c r="F1010" s="316" t="s">
        <v>217</v>
      </c>
      <c r="G1010" s="331">
        <v>30</v>
      </c>
      <c r="H1010" s="61">
        <f t="shared" si="220"/>
        <v>11474.1</v>
      </c>
      <c r="I1010" s="450">
        <v>344223</v>
      </c>
      <c r="J1010" s="439">
        <f t="shared" si="218"/>
        <v>12796.53</v>
      </c>
      <c r="K1010" s="390">
        <f t="shared" si="219"/>
        <v>383895.9</v>
      </c>
      <c r="L1010" s="60"/>
      <c r="M1010" s="303">
        <f t="shared" si="214"/>
        <v>383895.77472576004</v>
      </c>
      <c r="N1010" s="303">
        <f t="shared" si="215"/>
        <v>-0.12527423998108134</v>
      </c>
      <c r="O1010" s="372">
        <f t="shared" si="216"/>
        <v>383895.9</v>
      </c>
      <c r="P1010" s="373">
        <f t="shared" si="217"/>
        <v>0</v>
      </c>
    </row>
    <row r="1011" spans="1:16" s="195" customFormat="1" ht="15" x14ac:dyDescent="0.25">
      <c r="A1011" s="312" t="s">
        <v>3101</v>
      </c>
      <c r="B1011" s="314" t="s">
        <v>99</v>
      </c>
      <c r="C1011" s="314" t="s">
        <v>3102</v>
      </c>
      <c r="D1011" s="314" t="s">
        <v>3090</v>
      </c>
      <c r="E1011" s="315" t="s">
        <v>3103</v>
      </c>
      <c r="F1011" s="316" t="s">
        <v>217</v>
      </c>
      <c r="G1011" s="331">
        <v>8</v>
      </c>
      <c r="H1011" s="61">
        <f t="shared" si="220"/>
        <v>16361.24</v>
      </c>
      <c r="I1011" s="450">
        <v>130889.92</v>
      </c>
      <c r="J1011" s="439">
        <f t="shared" si="218"/>
        <v>18246.919999999998</v>
      </c>
      <c r="K1011" s="390">
        <f t="shared" si="219"/>
        <v>145975.35999999999</v>
      </c>
      <c r="L1011" s="60"/>
      <c r="M1011" s="303">
        <f t="shared" si="214"/>
        <v>145975.3916565504</v>
      </c>
      <c r="N1011" s="303">
        <f t="shared" si="215"/>
        <v>3.1656550418119878E-2</v>
      </c>
      <c r="O1011" s="372">
        <f t="shared" si="216"/>
        <v>145975.35999999999</v>
      </c>
      <c r="P1011" s="373">
        <f t="shared" si="217"/>
        <v>0</v>
      </c>
    </row>
    <row r="1012" spans="1:16" s="195" customFormat="1" ht="22.5" x14ac:dyDescent="0.25">
      <c r="A1012" s="312" t="s">
        <v>3104</v>
      </c>
      <c r="B1012" s="314" t="s">
        <v>99</v>
      </c>
      <c r="C1012" s="314" t="s">
        <v>1683</v>
      </c>
      <c r="D1012" s="314" t="s">
        <v>241</v>
      </c>
      <c r="E1012" s="315" t="s">
        <v>242</v>
      </c>
      <c r="F1012" s="316" t="s">
        <v>243</v>
      </c>
      <c r="G1012" s="325">
        <v>8.94</v>
      </c>
      <c r="H1012" s="61">
        <f t="shared" si="220"/>
        <v>147792.29999999999</v>
      </c>
      <c r="I1012" s="450">
        <v>1321263.17</v>
      </c>
      <c r="J1012" s="439">
        <f t="shared" si="218"/>
        <v>164825.82</v>
      </c>
      <c r="K1012" s="390">
        <f t="shared" si="219"/>
        <v>1473542.83</v>
      </c>
      <c r="L1012" s="60"/>
      <c r="M1012" s="303">
        <f t="shared" si="214"/>
        <v>1473542.8726835905</v>
      </c>
      <c r="N1012" s="303">
        <f t="shared" si="215"/>
        <v>4.268359043635428E-2</v>
      </c>
      <c r="O1012" s="372">
        <f t="shared" si="216"/>
        <v>1473542.8307999999</v>
      </c>
      <c r="P1012" s="373">
        <f t="shared" si="217"/>
        <v>7.9999980516731739E-4</v>
      </c>
    </row>
    <row r="1013" spans="1:16" s="195" customFormat="1" ht="15" x14ac:dyDescent="0.25">
      <c r="A1013" s="312" t="s">
        <v>3105</v>
      </c>
      <c r="B1013" s="314" t="s">
        <v>99</v>
      </c>
      <c r="C1013" s="314" t="s">
        <v>1686</v>
      </c>
      <c r="D1013" s="314" t="s">
        <v>3090</v>
      </c>
      <c r="E1013" s="315" t="s">
        <v>3106</v>
      </c>
      <c r="F1013" s="316" t="s">
        <v>217</v>
      </c>
      <c r="G1013" s="331">
        <v>316</v>
      </c>
      <c r="H1013" s="61">
        <f t="shared" si="220"/>
        <v>7649.43</v>
      </c>
      <c r="I1013" s="450">
        <v>2417219.88</v>
      </c>
      <c r="J1013" s="439">
        <f t="shared" si="218"/>
        <v>8531.0499999999993</v>
      </c>
      <c r="K1013" s="390">
        <f t="shared" si="219"/>
        <v>2695811.8</v>
      </c>
      <c r="L1013" s="60"/>
      <c r="M1013" s="303">
        <f t="shared" si="214"/>
        <v>2695812.0128960256</v>
      </c>
      <c r="N1013" s="303">
        <f t="shared" si="215"/>
        <v>0.2128960257396102</v>
      </c>
      <c r="O1013" s="372">
        <f t="shared" si="216"/>
        <v>2695811.8</v>
      </c>
      <c r="P1013" s="373">
        <f t="shared" si="217"/>
        <v>0</v>
      </c>
    </row>
    <row r="1014" spans="1:16" s="195" customFormat="1" ht="15" x14ac:dyDescent="0.25">
      <c r="A1014" s="312" t="s">
        <v>3107</v>
      </c>
      <c r="B1014" s="314" t="s">
        <v>99</v>
      </c>
      <c r="C1014" s="314" t="s">
        <v>3108</v>
      </c>
      <c r="D1014" s="314" t="s">
        <v>3090</v>
      </c>
      <c r="E1014" s="315" t="s">
        <v>3109</v>
      </c>
      <c r="F1014" s="316" t="s">
        <v>217</v>
      </c>
      <c r="G1014" s="331">
        <v>482</v>
      </c>
      <c r="H1014" s="61">
        <f t="shared" si="220"/>
        <v>7649.43</v>
      </c>
      <c r="I1014" s="450">
        <v>3687025.26</v>
      </c>
      <c r="J1014" s="439">
        <f t="shared" si="218"/>
        <v>8531.0499999999993</v>
      </c>
      <c r="K1014" s="390">
        <f t="shared" si="219"/>
        <v>4111966.1</v>
      </c>
      <c r="L1014" s="60"/>
      <c r="M1014" s="303">
        <f t="shared" si="214"/>
        <v>4111966.4247338115</v>
      </c>
      <c r="N1014" s="303">
        <f t="shared" si="215"/>
        <v>0.32473381143063307</v>
      </c>
      <c r="O1014" s="372">
        <f t="shared" si="216"/>
        <v>4111966.0999999996</v>
      </c>
      <c r="P1014" s="373">
        <f t="shared" si="217"/>
        <v>0</v>
      </c>
    </row>
    <row r="1015" spans="1:16" s="195" customFormat="1" ht="15" x14ac:dyDescent="0.25">
      <c r="A1015" s="312" t="s">
        <v>3110</v>
      </c>
      <c r="B1015" s="314" t="s">
        <v>99</v>
      </c>
      <c r="C1015" s="314" t="s">
        <v>3111</v>
      </c>
      <c r="D1015" s="314" t="s">
        <v>3090</v>
      </c>
      <c r="E1015" s="315" t="s">
        <v>3112</v>
      </c>
      <c r="F1015" s="316" t="s">
        <v>217</v>
      </c>
      <c r="G1015" s="331">
        <v>40</v>
      </c>
      <c r="H1015" s="61">
        <f t="shared" si="220"/>
        <v>7649.43</v>
      </c>
      <c r="I1015" s="450">
        <v>305977.2</v>
      </c>
      <c r="J1015" s="439">
        <f t="shared" si="218"/>
        <v>8531.0499999999993</v>
      </c>
      <c r="K1015" s="390">
        <f t="shared" si="219"/>
        <v>341242</v>
      </c>
      <c r="L1015" s="60"/>
      <c r="M1015" s="303">
        <f t="shared" si="214"/>
        <v>341242.02694886405</v>
      </c>
      <c r="N1015" s="303">
        <f t="shared" si="215"/>
        <v>2.6948864047881216E-2</v>
      </c>
      <c r="O1015" s="372">
        <f t="shared" si="216"/>
        <v>341242</v>
      </c>
      <c r="P1015" s="373">
        <f t="shared" si="217"/>
        <v>0</v>
      </c>
    </row>
    <row r="1016" spans="1:16" s="195" customFormat="1" ht="15" x14ac:dyDescent="0.25">
      <c r="A1016" s="312" t="s">
        <v>3113</v>
      </c>
      <c r="B1016" s="314" t="s">
        <v>99</v>
      </c>
      <c r="C1016" s="314" t="s">
        <v>3114</v>
      </c>
      <c r="D1016" s="314" t="s">
        <v>3090</v>
      </c>
      <c r="E1016" s="315" t="s">
        <v>3115</v>
      </c>
      <c r="F1016" s="316" t="s">
        <v>217</v>
      </c>
      <c r="G1016" s="331">
        <v>16</v>
      </c>
      <c r="H1016" s="61">
        <f t="shared" si="220"/>
        <v>10411.69</v>
      </c>
      <c r="I1016" s="450">
        <v>166587.04</v>
      </c>
      <c r="J1016" s="439">
        <f t="shared" si="218"/>
        <v>11611.67</v>
      </c>
      <c r="K1016" s="390">
        <f t="shared" si="219"/>
        <v>185786.72</v>
      </c>
      <c r="L1016" s="60"/>
      <c r="M1016" s="303">
        <f t="shared" si="214"/>
        <v>185786.71611156483</v>
      </c>
      <c r="N1016" s="303">
        <f t="shared" si="215"/>
        <v>-3.8884351670276374E-3</v>
      </c>
      <c r="O1016" s="372">
        <f t="shared" si="216"/>
        <v>185786.72</v>
      </c>
      <c r="P1016" s="373">
        <f t="shared" si="217"/>
        <v>0</v>
      </c>
    </row>
    <row r="1017" spans="1:16" s="195" customFormat="1" ht="15" x14ac:dyDescent="0.25">
      <c r="A1017" s="312" t="s">
        <v>3116</v>
      </c>
      <c r="B1017" s="314" t="s">
        <v>99</v>
      </c>
      <c r="C1017" s="314" t="s">
        <v>3117</v>
      </c>
      <c r="D1017" s="314" t="s">
        <v>3090</v>
      </c>
      <c r="E1017" s="315" t="s">
        <v>3118</v>
      </c>
      <c r="F1017" s="316" t="s">
        <v>217</v>
      </c>
      <c r="G1017" s="331">
        <v>40</v>
      </c>
      <c r="H1017" s="61">
        <f t="shared" si="220"/>
        <v>11444.62</v>
      </c>
      <c r="I1017" s="450">
        <v>457784.8</v>
      </c>
      <c r="J1017" s="439">
        <f t="shared" si="218"/>
        <v>12763.65</v>
      </c>
      <c r="K1017" s="390">
        <f t="shared" si="219"/>
        <v>510546</v>
      </c>
      <c r="L1017" s="60"/>
      <c r="M1017" s="303">
        <f t="shared" si="214"/>
        <v>510545.92648857605</v>
      </c>
      <c r="N1017" s="303">
        <f t="shared" si="215"/>
        <v>-7.3511423950549215E-2</v>
      </c>
      <c r="O1017" s="372">
        <f t="shared" si="216"/>
        <v>510546</v>
      </c>
      <c r="P1017" s="373">
        <f t="shared" si="217"/>
        <v>0</v>
      </c>
    </row>
    <row r="1018" spans="1:16" s="195" customFormat="1" ht="22.5" x14ac:dyDescent="0.25">
      <c r="A1018" s="312" t="s">
        <v>3119</v>
      </c>
      <c r="B1018" s="314" t="s">
        <v>99</v>
      </c>
      <c r="C1018" s="314" t="s">
        <v>1689</v>
      </c>
      <c r="D1018" s="314" t="s">
        <v>244</v>
      </c>
      <c r="E1018" s="315" t="s">
        <v>245</v>
      </c>
      <c r="F1018" s="316" t="s">
        <v>243</v>
      </c>
      <c r="G1018" s="325">
        <v>2.72</v>
      </c>
      <c r="H1018" s="61">
        <f t="shared" si="220"/>
        <v>101716.61</v>
      </c>
      <c r="I1018" s="450">
        <v>276669.18</v>
      </c>
      <c r="J1018" s="439">
        <f t="shared" si="218"/>
        <v>113439.77</v>
      </c>
      <c r="K1018" s="390">
        <f t="shared" si="219"/>
        <v>308556.17</v>
      </c>
      <c r="L1018" s="60"/>
      <c r="M1018" s="303">
        <f t="shared" si="214"/>
        <v>308556.16620284162</v>
      </c>
      <c r="N1018" s="303">
        <f t="shared" si="215"/>
        <v>-3.7971583660691977E-3</v>
      </c>
      <c r="O1018" s="372">
        <f t="shared" si="216"/>
        <v>308556.17440000002</v>
      </c>
      <c r="P1018" s="373">
        <f t="shared" si="217"/>
        <v>4.400000034365803E-3</v>
      </c>
    </row>
    <row r="1019" spans="1:16" s="195" customFormat="1" ht="15" x14ac:dyDescent="0.25">
      <c r="A1019" s="312" t="s">
        <v>3120</v>
      </c>
      <c r="B1019" s="314" t="s">
        <v>99</v>
      </c>
      <c r="C1019" s="314" t="s">
        <v>1690</v>
      </c>
      <c r="D1019" s="314" t="s">
        <v>3090</v>
      </c>
      <c r="E1019" s="315" t="s">
        <v>3121</v>
      </c>
      <c r="F1019" s="316" t="s">
        <v>217</v>
      </c>
      <c r="G1019" s="331">
        <v>34</v>
      </c>
      <c r="H1019" s="61">
        <f t="shared" si="220"/>
        <v>10517.93</v>
      </c>
      <c r="I1019" s="450">
        <v>357609.62</v>
      </c>
      <c r="J1019" s="439">
        <f t="shared" si="218"/>
        <v>11730.15</v>
      </c>
      <c r="K1019" s="390">
        <f t="shared" si="219"/>
        <v>398825.1</v>
      </c>
      <c r="L1019" s="60"/>
      <c r="M1019" s="303">
        <f t="shared" si="214"/>
        <v>398825.24444701441</v>
      </c>
      <c r="N1019" s="303">
        <f t="shared" si="215"/>
        <v>0.14444701443426311</v>
      </c>
      <c r="O1019" s="372">
        <f t="shared" si="216"/>
        <v>398825.1</v>
      </c>
      <c r="P1019" s="373">
        <f t="shared" si="217"/>
        <v>0</v>
      </c>
    </row>
    <row r="1020" spans="1:16" s="195" customFormat="1" ht="15" x14ac:dyDescent="0.25">
      <c r="A1020" s="312" t="s">
        <v>3122</v>
      </c>
      <c r="B1020" s="314" t="s">
        <v>99</v>
      </c>
      <c r="C1020" s="314" t="s">
        <v>1692</v>
      </c>
      <c r="D1020" s="314" t="s">
        <v>3090</v>
      </c>
      <c r="E1020" s="315" t="s">
        <v>3123</v>
      </c>
      <c r="F1020" s="316" t="s">
        <v>217</v>
      </c>
      <c r="G1020" s="331">
        <v>140</v>
      </c>
      <c r="H1020" s="61">
        <f t="shared" si="220"/>
        <v>7330.68</v>
      </c>
      <c r="I1020" s="450">
        <v>1026295.2</v>
      </c>
      <c r="J1020" s="439">
        <f t="shared" si="218"/>
        <v>8175.56</v>
      </c>
      <c r="K1020" s="390">
        <f t="shared" si="219"/>
        <v>1144578.3999999999</v>
      </c>
      <c r="L1020" s="60"/>
      <c r="M1020" s="303">
        <f t="shared" si="214"/>
        <v>1144578.9238410238</v>
      </c>
      <c r="N1020" s="303">
        <f t="shared" si="215"/>
        <v>0.52384102391079068</v>
      </c>
      <c r="O1020" s="372">
        <f t="shared" si="216"/>
        <v>1144578.4000000001</v>
      </c>
      <c r="P1020" s="373">
        <f t="shared" si="217"/>
        <v>0</v>
      </c>
    </row>
    <row r="1021" spans="1:16" s="195" customFormat="1" ht="15" x14ac:dyDescent="0.25">
      <c r="A1021" s="312" t="s">
        <v>3124</v>
      </c>
      <c r="B1021" s="314" t="s">
        <v>99</v>
      </c>
      <c r="C1021" s="314" t="s">
        <v>3125</v>
      </c>
      <c r="D1021" s="314" t="s">
        <v>3090</v>
      </c>
      <c r="E1021" s="315" t="s">
        <v>3126</v>
      </c>
      <c r="F1021" s="316" t="s">
        <v>217</v>
      </c>
      <c r="G1021" s="331">
        <v>12</v>
      </c>
      <c r="H1021" s="61">
        <f t="shared" si="220"/>
        <v>7543.15</v>
      </c>
      <c r="I1021" s="450">
        <v>90517.8</v>
      </c>
      <c r="J1021" s="439">
        <f t="shared" si="218"/>
        <v>8412.52</v>
      </c>
      <c r="K1021" s="390">
        <f t="shared" si="219"/>
        <v>100950.24</v>
      </c>
      <c r="L1021" s="60"/>
      <c r="M1021" s="303">
        <f t="shared" si="214"/>
        <v>100950.258865536</v>
      </c>
      <c r="N1021" s="303">
        <f t="shared" si="215"/>
        <v>1.8865535996155813E-2</v>
      </c>
      <c r="O1021" s="372">
        <f t="shared" si="216"/>
        <v>100950.24</v>
      </c>
      <c r="P1021" s="373">
        <f t="shared" si="217"/>
        <v>0</v>
      </c>
    </row>
    <row r="1022" spans="1:16" s="195" customFormat="1" ht="15" x14ac:dyDescent="0.25">
      <c r="A1022" s="312" t="s">
        <v>3127</v>
      </c>
      <c r="B1022" s="314" t="s">
        <v>99</v>
      </c>
      <c r="C1022" s="314" t="s">
        <v>3128</v>
      </c>
      <c r="D1022" s="314" t="s">
        <v>3090</v>
      </c>
      <c r="E1022" s="315" t="s">
        <v>3129</v>
      </c>
      <c r="F1022" s="316" t="s">
        <v>217</v>
      </c>
      <c r="G1022" s="331">
        <v>33</v>
      </c>
      <c r="H1022" s="61">
        <f t="shared" si="220"/>
        <v>7011.95</v>
      </c>
      <c r="I1022" s="450">
        <v>231394.35</v>
      </c>
      <c r="J1022" s="439">
        <f t="shared" si="218"/>
        <v>7820.1</v>
      </c>
      <c r="K1022" s="390">
        <f t="shared" si="219"/>
        <v>258063.3</v>
      </c>
      <c r="L1022" s="60"/>
      <c r="M1022" s="303">
        <f t="shared" si="214"/>
        <v>258063.27078787202</v>
      </c>
      <c r="N1022" s="303">
        <f t="shared" si="215"/>
        <v>-2.9212127963546664E-2</v>
      </c>
      <c r="O1022" s="372">
        <f t="shared" si="216"/>
        <v>258063.30000000002</v>
      </c>
      <c r="P1022" s="373">
        <f t="shared" si="217"/>
        <v>0</v>
      </c>
    </row>
    <row r="1023" spans="1:16" s="195" customFormat="1" ht="15" x14ac:dyDescent="0.25">
      <c r="A1023" s="312" t="s">
        <v>3130</v>
      </c>
      <c r="B1023" s="314" t="s">
        <v>99</v>
      </c>
      <c r="C1023" s="314" t="s">
        <v>3131</v>
      </c>
      <c r="D1023" s="314" t="s">
        <v>3090</v>
      </c>
      <c r="E1023" s="315" t="s">
        <v>3132</v>
      </c>
      <c r="F1023" s="316" t="s">
        <v>217</v>
      </c>
      <c r="G1023" s="331">
        <v>50</v>
      </c>
      <c r="H1023" s="61">
        <f t="shared" si="220"/>
        <v>7330.68</v>
      </c>
      <c r="I1023" s="450">
        <v>366534</v>
      </c>
      <c r="J1023" s="439">
        <f t="shared" si="218"/>
        <v>8175.56</v>
      </c>
      <c r="K1023" s="390">
        <f t="shared" si="219"/>
        <v>408778</v>
      </c>
      <c r="L1023" s="60"/>
      <c r="M1023" s="303">
        <f t="shared" si="214"/>
        <v>408778.18708608003</v>
      </c>
      <c r="N1023" s="303">
        <f t="shared" si="215"/>
        <v>0.18708608002634719</v>
      </c>
      <c r="O1023" s="372">
        <f t="shared" si="216"/>
        <v>408778</v>
      </c>
      <c r="P1023" s="373">
        <f t="shared" si="217"/>
        <v>0</v>
      </c>
    </row>
    <row r="1024" spans="1:16" s="195" customFormat="1" ht="15" x14ac:dyDescent="0.25">
      <c r="A1024" s="312" t="s">
        <v>3133</v>
      </c>
      <c r="B1024" s="314" t="s">
        <v>99</v>
      </c>
      <c r="C1024" s="314" t="s">
        <v>3134</v>
      </c>
      <c r="D1024" s="314" t="s">
        <v>3135</v>
      </c>
      <c r="E1024" s="315" t="s">
        <v>3136</v>
      </c>
      <c r="F1024" s="316" t="s">
        <v>217</v>
      </c>
      <c r="G1024" s="331">
        <v>3</v>
      </c>
      <c r="H1024" s="61">
        <f t="shared" si="220"/>
        <v>9349.26</v>
      </c>
      <c r="I1024" s="450">
        <v>28047.78</v>
      </c>
      <c r="J1024" s="439">
        <f t="shared" si="218"/>
        <v>10426.790000000001</v>
      </c>
      <c r="K1024" s="390">
        <f t="shared" si="219"/>
        <v>31280.37</v>
      </c>
      <c r="L1024" s="60"/>
      <c r="M1024" s="303">
        <f t="shared" si="214"/>
        <v>31280.374154073601</v>
      </c>
      <c r="N1024" s="303">
        <f t="shared" si="215"/>
        <v>4.1540736019669566E-3</v>
      </c>
      <c r="O1024" s="372">
        <f t="shared" si="216"/>
        <v>31280.370000000003</v>
      </c>
      <c r="P1024" s="373">
        <f t="shared" si="217"/>
        <v>0</v>
      </c>
    </row>
    <row r="1025" spans="1:16" s="195" customFormat="1" ht="15" x14ac:dyDescent="0.25">
      <c r="A1025" s="306" t="s">
        <v>3137</v>
      </c>
      <c r="B1025" s="502"/>
      <c r="C1025" s="502"/>
      <c r="D1025" s="502"/>
      <c r="E1025" s="307" t="s">
        <v>3138</v>
      </c>
      <c r="F1025" s="308"/>
      <c r="G1025" s="309"/>
      <c r="H1025" s="334"/>
      <c r="I1025" s="334">
        <f>SUM(I1026:I1053)</f>
        <v>4001211.1900000004</v>
      </c>
      <c r="J1025" s="449"/>
      <c r="K1025" s="391">
        <f>SUM(K1026:K1053)</f>
        <v>4462382.3600000003</v>
      </c>
      <c r="L1025" s="310"/>
      <c r="M1025" s="303">
        <f t="shared" si="214"/>
        <v>4462363.2634264138</v>
      </c>
      <c r="N1025" s="303">
        <f t="shared" si="215"/>
        <v>-19.096573586575687</v>
      </c>
      <c r="O1025" s="372">
        <f t="shared" si="216"/>
        <v>0</v>
      </c>
      <c r="P1025" s="373"/>
    </row>
    <row r="1026" spans="1:16" s="195" customFormat="1" ht="22.5" x14ac:dyDescent="0.25">
      <c r="A1026" s="312" t="s">
        <v>3139</v>
      </c>
      <c r="B1026" s="314" t="s">
        <v>99</v>
      </c>
      <c r="C1026" s="314" t="s">
        <v>1694</v>
      </c>
      <c r="D1026" s="314" t="s">
        <v>3140</v>
      </c>
      <c r="E1026" s="315" t="s">
        <v>3141</v>
      </c>
      <c r="F1026" s="316" t="s">
        <v>291</v>
      </c>
      <c r="G1026" s="331">
        <v>3</v>
      </c>
      <c r="H1026" s="61">
        <f t="shared" si="220"/>
        <v>6479.15</v>
      </c>
      <c r="I1026" s="450">
        <v>19437.46</v>
      </c>
      <c r="J1026" s="439">
        <f t="shared" ref="J1026:J1053" si="221">ROUND(H1026*O$13*P$13*O$10,2)</f>
        <v>7225.89</v>
      </c>
      <c r="K1026" s="390">
        <f t="shared" ref="K1026:K1053" si="222">ROUND(J1026*G1026,2)</f>
        <v>21677.67</v>
      </c>
      <c r="L1026" s="60"/>
      <c r="M1026" s="303">
        <f t="shared" si="214"/>
        <v>21677.687909875203</v>
      </c>
      <c r="N1026" s="303">
        <f t="shared" si="215"/>
        <v>1.7909875205077697E-2</v>
      </c>
      <c r="O1026" s="372">
        <f t="shared" si="216"/>
        <v>21677.670000000002</v>
      </c>
      <c r="P1026" s="373">
        <f t="shared" si="217"/>
        <v>0</v>
      </c>
    </row>
    <row r="1027" spans="1:16" s="195" customFormat="1" ht="15" x14ac:dyDescent="0.25">
      <c r="A1027" s="312" t="s">
        <v>3142</v>
      </c>
      <c r="B1027" s="314" t="s">
        <v>99</v>
      </c>
      <c r="C1027" s="314" t="s">
        <v>1697</v>
      </c>
      <c r="D1027" s="314" t="s">
        <v>3143</v>
      </c>
      <c r="E1027" s="315" t="s">
        <v>3144</v>
      </c>
      <c r="F1027" s="316" t="s">
        <v>217</v>
      </c>
      <c r="G1027" s="331">
        <v>3</v>
      </c>
      <c r="H1027" s="61">
        <f t="shared" si="220"/>
        <v>1316.69</v>
      </c>
      <c r="I1027" s="450">
        <v>3950.07</v>
      </c>
      <c r="J1027" s="439">
        <f t="shared" si="221"/>
        <v>1468.44</v>
      </c>
      <c r="K1027" s="390">
        <f t="shared" si="222"/>
        <v>4405.32</v>
      </c>
      <c r="L1027" s="60"/>
      <c r="M1027" s="303">
        <f t="shared" si="214"/>
        <v>4405.3278917184007</v>
      </c>
      <c r="N1027" s="303">
        <f t="shared" si="215"/>
        <v>7.8917184009696939E-3</v>
      </c>
      <c r="O1027" s="372">
        <f t="shared" si="216"/>
        <v>4405.32</v>
      </c>
      <c r="P1027" s="373">
        <f t="shared" si="217"/>
        <v>0</v>
      </c>
    </row>
    <row r="1028" spans="1:16" s="195" customFormat="1" ht="15" x14ac:dyDescent="0.25">
      <c r="A1028" s="312" t="s">
        <v>3145</v>
      </c>
      <c r="B1028" s="314" t="s">
        <v>99</v>
      </c>
      <c r="C1028" s="314" t="s">
        <v>1700</v>
      </c>
      <c r="D1028" s="314" t="s">
        <v>265</v>
      </c>
      <c r="E1028" s="315" t="s">
        <v>266</v>
      </c>
      <c r="F1028" s="316" t="s">
        <v>243</v>
      </c>
      <c r="G1028" s="325">
        <v>1.35</v>
      </c>
      <c r="H1028" s="61">
        <f t="shared" si="220"/>
        <v>28110.15</v>
      </c>
      <c r="I1028" s="450">
        <v>37948.699999999997</v>
      </c>
      <c r="J1028" s="439">
        <f t="shared" si="221"/>
        <v>31349.93</v>
      </c>
      <c r="K1028" s="390">
        <f t="shared" si="222"/>
        <v>42322.41</v>
      </c>
      <c r="L1028" s="60"/>
      <c r="M1028" s="303">
        <f t="shared" si="214"/>
        <v>42322.406074943996</v>
      </c>
      <c r="N1028" s="303">
        <f t="shared" si="215"/>
        <v>-3.9250560075743124E-3</v>
      </c>
      <c r="O1028" s="372">
        <f t="shared" si="216"/>
        <v>42322.405500000001</v>
      </c>
      <c r="P1028" s="373">
        <f t="shared" si="217"/>
        <v>-4.5000000027357601E-3</v>
      </c>
    </row>
    <row r="1029" spans="1:16" s="195" customFormat="1" ht="15" x14ac:dyDescent="0.25">
      <c r="A1029" s="312" t="s">
        <v>3146</v>
      </c>
      <c r="B1029" s="314" t="s">
        <v>99</v>
      </c>
      <c r="C1029" s="314" t="s">
        <v>1703</v>
      </c>
      <c r="D1029" s="314" t="s">
        <v>3147</v>
      </c>
      <c r="E1029" s="315" t="s">
        <v>3148</v>
      </c>
      <c r="F1029" s="316" t="s">
        <v>248</v>
      </c>
      <c r="G1029" s="329">
        <v>13.5</v>
      </c>
      <c r="H1029" s="61">
        <f t="shared" si="220"/>
        <v>432.99</v>
      </c>
      <c r="I1029" s="450">
        <v>5845.37</v>
      </c>
      <c r="J1029" s="439">
        <f t="shared" si="221"/>
        <v>482.89</v>
      </c>
      <c r="K1029" s="390">
        <f t="shared" si="222"/>
        <v>6519.02</v>
      </c>
      <c r="L1029" s="60"/>
      <c r="M1029" s="303">
        <f t="shared" si="214"/>
        <v>6519.0671300544009</v>
      </c>
      <c r="N1029" s="303">
        <f t="shared" si="215"/>
        <v>4.7130054400440713E-2</v>
      </c>
      <c r="O1029" s="372">
        <f t="shared" si="216"/>
        <v>6519.0149999999994</v>
      </c>
      <c r="P1029" s="373">
        <f t="shared" si="217"/>
        <v>-5.0000000010186341E-3</v>
      </c>
    </row>
    <row r="1030" spans="1:16" s="195" customFormat="1" ht="15" x14ac:dyDescent="0.25">
      <c r="A1030" s="312" t="s">
        <v>3149</v>
      </c>
      <c r="B1030" s="314" t="s">
        <v>99</v>
      </c>
      <c r="C1030" s="314" t="s">
        <v>1708</v>
      </c>
      <c r="D1030" s="314" t="s">
        <v>3150</v>
      </c>
      <c r="E1030" s="315" t="s">
        <v>3151</v>
      </c>
      <c r="F1030" s="316" t="s">
        <v>243</v>
      </c>
      <c r="G1030" s="325">
        <v>0.18</v>
      </c>
      <c r="H1030" s="61">
        <f t="shared" si="220"/>
        <v>34819.89</v>
      </c>
      <c r="I1030" s="450">
        <v>6267.58</v>
      </c>
      <c r="J1030" s="439">
        <f t="shared" si="221"/>
        <v>38832.99</v>
      </c>
      <c r="K1030" s="390">
        <f t="shared" si="222"/>
        <v>6989.94</v>
      </c>
      <c r="L1030" s="60"/>
      <c r="M1030" s="303">
        <f t="shared" si="214"/>
        <v>6989.9381498496004</v>
      </c>
      <c r="N1030" s="303">
        <f t="shared" si="215"/>
        <v>-1.8501503991501522E-3</v>
      </c>
      <c r="O1030" s="372">
        <f t="shared" si="216"/>
        <v>6989.9381999999996</v>
      </c>
      <c r="P1030" s="373">
        <f t="shared" si="217"/>
        <v>-1.8000000000029104E-3</v>
      </c>
    </row>
    <row r="1031" spans="1:16" s="195" customFormat="1" ht="15" x14ac:dyDescent="0.25">
      <c r="A1031" s="312" t="s">
        <v>3152</v>
      </c>
      <c r="B1031" s="314" t="s">
        <v>99</v>
      </c>
      <c r="C1031" s="314" t="s">
        <v>1710</v>
      </c>
      <c r="D1031" s="314" t="s">
        <v>3153</v>
      </c>
      <c r="E1031" s="315" t="s">
        <v>3154</v>
      </c>
      <c r="F1031" s="316" t="s">
        <v>248</v>
      </c>
      <c r="G1031" s="329">
        <v>1.8</v>
      </c>
      <c r="H1031" s="61">
        <f t="shared" si="220"/>
        <v>790.42</v>
      </c>
      <c r="I1031" s="450">
        <v>1422.75</v>
      </c>
      <c r="J1031" s="439">
        <f t="shared" si="221"/>
        <v>881.52</v>
      </c>
      <c r="K1031" s="390">
        <f t="shared" si="222"/>
        <v>1586.74</v>
      </c>
      <c r="L1031" s="60"/>
      <c r="M1031" s="303">
        <f t="shared" si="214"/>
        <v>1586.72637648</v>
      </c>
      <c r="N1031" s="303">
        <f t="shared" si="215"/>
        <v>-1.3623520000010103E-2</v>
      </c>
      <c r="O1031" s="372">
        <f t="shared" si="216"/>
        <v>1586.7360000000001</v>
      </c>
      <c r="P1031" s="373">
        <f t="shared" si="217"/>
        <v>-3.9999999999054126E-3</v>
      </c>
    </row>
    <row r="1032" spans="1:16" s="195" customFormat="1" ht="15" x14ac:dyDescent="0.25">
      <c r="A1032" s="312" t="s">
        <v>3155</v>
      </c>
      <c r="B1032" s="314" t="s">
        <v>99</v>
      </c>
      <c r="C1032" s="314" t="s">
        <v>1711</v>
      </c>
      <c r="D1032" s="314" t="s">
        <v>267</v>
      </c>
      <c r="E1032" s="315" t="s">
        <v>268</v>
      </c>
      <c r="F1032" s="316" t="s">
        <v>243</v>
      </c>
      <c r="G1032" s="325">
        <v>0.92</v>
      </c>
      <c r="H1032" s="61">
        <f t="shared" si="220"/>
        <v>28625.75</v>
      </c>
      <c r="I1032" s="450">
        <v>26335.69</v>
      </c>
      <c r="J1032" s="439">
        <f t="shared" si="221"/>
        <v>31924.959999999999</v>
      </c>
      <c r="K1032" s="390">
        <f t="shared" si="222"/>
        <v>29370.959999999999</v>
      </c>
      <c r="L1032" s="60"/>
      <c r="M1032" s="303">
        <f t="shared" si="214"/>
        <v>29370.960439852799</v>
      </c>
      <c r="N1032" s="303">
        <f t="shared" si="215"/>
        <v>4.3985279990010895E-4</v>
      </c>
      <c r="O1032" s="372">
        <f t="shared" si="216"/>
        <v>29370.963200000002</v>
      </c>
      <c r="P1032" s="373">
        <f t="shared" si="217"/>
        <v>3.2000000028347131E-3</v>
      </c>
    </row>
    <row r="1033" spans="1:16" s="195" customFormat="1" ht="15" x14ac:dyDescent="0.25">
      <c r="A1033" s="312" t="s">
        <v>3156</v>
      </c>
      <c r="B1033" s="314" t="s">
        <v>99</v>
      </c>
      <c r="C1033" s="314" t="s">
        <v>1713</v>
      </c>
      <c r="D1033" s="314" t="s">
        <v>3157</v>
      </c>
      <c r="E1033" s="315" t="s">
        <v>3158</v>
      </c>
      <c r="F1033" s="316" t="s">
        <v>248</v>
      </c>
      <c r="G1033" s="329">
        <v>9.1999999999999993</v>
      </c>
      <c r="H1033" s="61">
        <f t="shared" si="220"/>
        <v>753.91</v>
      </c>
      <c r="I1033" s="450">
        <v>6935.99</v>
      </c>
      <c r="J1033" s="439">
        <f t="shared" si="221"/>
        <v>840.8</v>
      </c>
      <c r="K1033" s="390">
        <f t="shared" si="222"/>
        <v>7735.36</v>
      </c>
      <c r="L1033" s="60"/>
      <c r="M1033" s="303">
        <f t="shared" si="214"/>
        <v>7735.3844877888005</v>
      </c>
      <c r="N1033" s="303">
        <f t="shared" si="215"/>
        <v>2.4487788800797716E-2</v>
      </c>
      <c r="O1033" s="372">
        <f t="shared" si="216"/>
        <v>7735.3599999999988</v>
      </c>
      <c r="P1033" s="373">
        <f t="shared" si="217"/>
        <v>0</v>
      </c>
    </row>
    <row r="1034" spans="1:16" s="195" customFormat="1" ht="15" x14ac:dyDescent="0.25">
      <c r="A1034" s="312" t="s">
        <v>3159</v>
      </c>
      <c r="B1034" s="314" t="s">
        <v>99</v>
      </c>
      <c r="C1034" s="314" t="s">
        <v>1714</v>
      </c>
      <c r="D1034" s="314" t="s">
        <v>271</v>
      </c>
      <c r="E1034" s="315" t="s">
        <v>272</v>
      </c>
      <c r="F1034" s="316" t="s">
        <v>243</v>
      </c>
      <c r="G1034" s="329">
        <v>0.6</v>
      </c>
      <c r="H1034" s="61">
        <f t="shared" si="220"/>
        <v>33503.4</v>
      </c>
      <c r="I1034" s="450">
        <v>20102.04</v>
      </c>
      <c r="J1034" s="439">
        <f t="shared" si="221"/>
        <v>37364.769999999997</v>
      </c>
      <c r="K1034" s="390">
        <f t="shared" si="222"/>
        <v>22418.86</v>
      </c>
      <c r="L1034" s="60"/>
      <c r="M1034" s="303">
        <f t="shared" si="214"/>
        <v>22418.862828364803</v>
      </c>
      <c r="N1034" s="303">
        <f t="shared" si="215"/>
        <v>2.8283648025535513E-3</v>
      </c>
      <c r="O1034" s="372">
        <f t="shared" si="216"/>
        <v>22418.861999999997</v>
      </c>
      <c r="P1034" s="373">
        <f t="shared" si="217"/>
        <v>1.9999999967694748E-3</v>
      </c>
    </row>
    <row r="1035" spans="1:16" s="195" customFormat="1" ht="15" x14ac:dyDescent="0.25">
      <c r="A1035" s="312" t="s">
        <v>3160</v>
      </c>
      <c r="B1035" s="314" t="s">
        <v>99</v>
      </c>
      <c r="C1035" s="314" t="s">
        <v>1715</v>
      </c>
      <c r="D1035" s="314" t="s">
        <v>3161</v>
      </c>
      <c r="E1035" s="315" t="s">
        <v>3162</v>
      </c>
      <c r="F1035" s="316" t="s">
        <v>243</v>
      </c>
      <c r="G1035" s="329">
        <v>0.6</v>
      </c>
      <c r="H1035" s="61">
        <f t="shared" si="220"/>
        <v>7326.87</v>
      </c>
      <c r="I1035" s="450">
        <v>4396.12</v>
      </c>
      <c r="J1035" s="439">
        <f t="shared" si="221"/>
        <v>8171.31</v>
      </c>
      <c r="K1035" s="390">
        <f t="shared" si="222"/>
        <v>4902.79</v>
      </c>
      <c r="L1035" s="60"/>
      <c r="M1035" s="303">
        <f t="shared" si="214"/>
        <v>4902.7865458943998</v>
      </c>
      <c r="N1035" s="303">
        <f t="shared" si="215"/>
        <v>-3.4541056002126425E-3</v>
      </c>
      <c r="O1035" s="372">
        <f t="shared" si="216"/>
        <v>4902.7860000000001</v>
      </c>
      <c r="P1035" s="373">
        <f t="shared" si="217"/>
        <v>-3.9999999999054126E-3</v>
      </c>
    </row>
    <row r="1036" spans="1:16" s="195" customFormat="1" ht="15" x14ac:dyDescent="0.25">
      <c r="A1036" s="312" t="s">
        <v>3163</v>
      </c>
      <c r="B1036" s="314" t="s">
        <v>99</v>
      </c>
      <c r="C1036" s="314" t="s">
        <v>1716</v>
      </c>
      <c r="D1036" s="314" t="s">
        <v>3164</v>
      </c>
      <c r="E1036" s="315" t="s">
        <v>3165</v>
      </c>
      <c r="F1036" s="316" t="s">
        <v>217</v>
      </c>
      <c r="G1036" s="331">
        <v>80</v>
      </c>
      <c r="H1036" s="61">
        <f t="shared" si="220"/>
        <v>2310.15</v>
      </c>
      <c r="I1036" s="450">
        <v>184812.32</v>
      </c>
      <c r="J1036" s="439">
        <f t="shared" si="221"/>
        <v>2576.4</v>
      </c>
      <c r="K1036" s="390">
        <f t="shared" si="222"/>
        <v>206112</v>
      </c>
      <c r="L1036" s="60"/>
      <c r="M1036" s="303">
        <f t="shared" si="214"/>
        <v>206112.51649443843</v>
      </c>
      <c r="N1036" s="303">
        <f t="shared" si="215"/>
        <v>0.51649443843052723</v>
      </c>
      <c r="O1036" s="372">
        <f t="shared" si="216"/>
        <v>206112</v>
      </c>
      <c r="P1036" s="373">
        <f t="shared" si="217"/>
        <v>0</v>
      </c>
    </row>
    <row r="1037" spans="1:16" s="195" customFormat="1" ht="15" x14ac:dyDescent="0.25">
      <c r="A1037" s="312" t="s">
        <v>3166</v>
      </c>
      <c r="B1037" s="314" t="s">
        <v>99</v>
      </c>
      <c r="C1037" s="314" t="s">
        <v>1717</v>
      </c>
      <c r="D1037" s="314" t="s">
        <v>3167</v>
      </c>
      <c r="E1037" s="315" t="s">
        <v>3168</v>
      </c>
      <c r="F1037" s="316" t="s">
        <v>217</v>
      </c>
      <c r="G1037" s="331">
        <v>80</v>
      </c>
      <c r="H1037" s="61">
        <f t="shared" si="220"/>
        <v>2739.29</v>
      </c>
      <c r="I1037" s="450">
        <v>219143.2</v>
      </c>
      <c r="J1037" s="439">
        <f t="shared" si="221"/>
        <v>3055</v>
      </c>
      <c r="K1037" s="390">
        <f t="shared" si="222"/>
        <v>244400</v>
      </c>
      <c r="L1037" s="60"/>
      <c r="M1037" s="303">
        <f t="shared" si="214"/>
        <v>244400.13752678403</v>
      </c>
      <c r="N1037" s="303">
        <f t="shared" si="215"/>
        <v>0.13752678403398022</v>
      </c>
      <c r="O1037" s="372">
        <f t="shared" si="216"/>
        <v>244400</v>
      </c>
      <c r="P1037" s="373">
        <f t="shared" si="217"/>
        <v>0</v>
      </c>
    </row>
    <row r="1038" spans="1:16" s="195" customFormat="1" ht="15" x14ac:dyDescent="0.25">
      <c r="A1038" s="312" t="s">
        <v>3169</v>
      </c>
      <c r="B1038" s="314" t="s">
        <v>99</v>
      </c>
      <c r="C1038" s="314" t="s">
        <v>1718</v>
      </c>
      <c r="D1038" s="314" t="s">
        <v>269</v>
      </c>
      <c r="E1038" s="315" t="s">
        <v>270</v>
      </c>
      <c r="F1038" s="316" t="s">
        <v>243</v>
      </c>
      <c r="G1038" s="329">
        <v>1.2</v>
      </c>
      <c r="H1038" s="61">
        <f t="shared" si="220"/>
        <v>67689.23</v>
      </c>
      <c r="I1038" s="450">
        <v>81227.08</v>
      </c>
      <c r="J1038" s="439">
        <f t="shared" si="221"/>
        <v>75490.62</v>
      </c>
      <c r="K1038" s="390">
        <f t="shared" si="222"/>
        <v>90588.74</v>
      </c>
      <c r="L1038" s="60"/>
      <c r="M1038" s="303">
        <f t="shared" si="214"/>
        <v>90588.754398489618</v>
      </c>
      <c r="N1038" s="303">
        <f t="shared" si="215"/>
        <v>1.4398489613085985E-2</v>
      </c>
      <c r="O1038" s="372">
        <f t="shared" si="216"/>
        <v>90588.743999999992</v>
      </c>
      <c r="P1038" s="373">
        <f t="shared" si="217"/>
        <v>3.999999986262992E-3</v>
      </c>
    </row>
    <row r="1039" spans="1:16" s="195" customFormat="1" ht="15" x14ac:dyDescent="0.25">
      <c r="A1039" s="312" t="s">
        <v>3170</v>
      </c>
      <c r="B1039" s="314" t="s">
        <v>99</v>
      </c>
      <c r="C1039" s="314" t="s">
        <v>1719</v>
      </c>
      <c r="D1039" s="314" t="s">
        <v>3171</v>
      </c>
      <c r="E1039" s="315" t="s">
        <v>3172</v>
      </c>
      <c r="F1039" s="316" t="s">
        <v>217</v>
      </c>
      <c r="G1039" s="331">
        <v>120</v>
      </c>
      <c r="H1039" s="61">
        <f t="shared" si="220"/>
        <v>713.94</v>
      </c>
      <c r="I1039" s="450">
        <v>85672.8</v>
      </c>
      <c r="J1039" s="439">
        <f t="shared" si="221"/>
        <v>796.22</v>
      </c>
      <c r="K1039" s="390">
        <f t="shared" si="222"/>
        <v>95546.4</v>
      </c>
      <c r="L1039" s="60"/>
      <c r="M1039" s="303">
        <f t="shared" ref="M1039:M1102" si="223">I1039*O$13*P$13*O$10</f>
        <v>95546.857499136022</v>
      </c>
      <c r="N1039" s="303">
        <f t="shared" ref="N1039:N1102" si="224">M1039-K1039</f>
        <v>0.4574991360277636</v>
      </c>
      <c r="O1039" s="372">
        <f t="shared" si="216"/>
        <v>95546.400000000009</v>
      </c>
      <c r="P1039" s="373">
        <f t="shared" si="217"/>
        <v>0</v>
      </c>
    </row>
    <row r="1040" spans="1:16" s="195" customFormat="1" ht="15" x14ac:dyDescent="0.25">
      <c r="A1040" s="312" t="s">
        <v>3173</v>
      </c>
      <c r="B1040" s="314" t="s">
        <v>99</v>
      </c>
      <c r="C1040" s="332" t="s">
        <v>3174</v>
      </c>
      <c r="D1040" s="332" t="s">
        <v>3175</v>
      </c>
      <c r="E1040" s="333" t="s">
        <v>3176</v>
      </c>
      <c r="F1040" s="316" t="s">
        <v>248</v>
      </c>
      <c r="G1040" s="331">
        <v>13</v>
      </c>
      <c r="H1040" s="61">
        <f t="shared" si="220"/>
        <v>427.97</v>
      </c>
      <c r="I1040" s="450">
        <v>5563.55</v>
      </c>
      <c r="J1040" s="439">
        <f t="shared" si="221"/>
        <v>477.29</v>
      </c>
      <c r="K1040" s="390">
        <f t="shared" si="222"/>
        <v>6204.77</v>
      </c>
      <c r="L1040" s="60"/>
      <c r="M1040" s="303">
        <f t="shared" si="223"/>
        <v>6204.7664957760007</v>
      </c>
      <c r="N1040" s="303">
        <f t="shared" si="224"/>
        <v>-3.5042239996982971E-3</v>
      </c>
      <c r="O1040" s="372">
        <f t="shared" si="216"/>
        <v>6204.77</v>
      </c>
      <c r="P1040" s="373">
        <f t="shared" si="217"/>
        <v>0</v>
      </c>
    </row>
    <row r="1041" spans="1:16" s="195" customFormat="1" ht="15" x14ac:dyDescent="0.25">
      <c r="A1041" s="312" t="s">
        <v>3177</v>
      </c>
      <c r="B1041" s="314" t="s">
        <v>99</v>
      </c>
      <c r="C1041" s="314" t="s">
        <v>3178</v>
      </c>
      <c r="D1041" s="314" t="s">
        <v>3179</v>
      </c>
      <c r="E1041" s="315" t="s">
        <v>3180</v>
      </c>
      <c r="F1041" s="316" t="s">
        <v>217</v>
      </c>
      <c r="G1041" s="331">
        <v>70</v>
      </c>
      <c r="H1041" s="61">
        <f t="shared" si="220"/>
        <v>91.05</v>
      </c>
      <c r="I1041" s="450">
        <v>6373.5</v>
      </c>
      <c r="J1041" s="439">
        <f t="shared" si="221"/>
        <v>101.54</v>
      </c>
      <c r="K1041" s="390">
        <f t="shared" si="222"/>
        <v>7107.8</v>
      </c>
      <c r="L1041" s="60"/>
      <c r="M1041" s="303">
        <f t="shared" si="223"/>
        <v>7108.0657603200007</v>
      </c>
      <c r="N1041" s="303">
        <f t="shared" si="224"/>
        <v>0.26576032000048144</v>
      </c>
      <c r="O1041" s="372">
        <f t="shared" si="216"/>
        <v>7107.8</v>
      </c>
      <c r="P1041" s="373">
        <f t="shared" si="217"/>
        <v>0</v>
      </c>
    </row>
    <row r="1042" spans="1:16" s="195" customFormat="1" ht="15" x14ac:dyDescent="0.25">
      <c r="A1042" s="312" t="s">
        <v>3181</v>
      </c>
      <c r="B1042" s="314" t="s">
        <v>99</v>
      </c>
      <c r="C1042" s="314" t="s">
        <v>1720</v>
      </c>
      <c r="D1042" s="314" t="s">
        <v>3182</v>
      </c>
      <c r="E1042" s="315" t="s">
        <v>3183</v>
      </c>
      <c r="F1042" s="316" t="s">
        <v>243</v>
      </c>
      <c r="G1042" s="325">
        <v>1.44</v>
      </c>
      <c r="H1042" s="61">
        <f t="shared" si="220"/>
        <v>64164.25</v>
      </c>
      <c r="I1042" s="450">
        <v>92396.52</v>
      </c>
      <c r="J1042" s="439">
        <f t="shared" si="221"/>
        <v>71559.38</v>
      </c>
      <c r="K1042" s="390">
        <f t="shared" si="222"/>
        <v>103045.51</v>
      </c>
      <c r="L1042" s="60"/>
      <c r="M1042" s="303">
        <f t="shared" si="223"/>
        <v>103045.50720714242</v>
      </c>
      <c r="N1042" s="303">
        <f t="shared" si="224"/>
        <v>-2.7928575727855787E-3</v>
      </c>
      <c r="O1042" s="372">
        <f t="shared" ref="O1042:O1105" si="225">J1042*G1042</f>
        <v>103045.50720000001</v>
      </c>
      <c r="P1042" s="373">
        <f t="shared" ref="P1042:P1105" si="226">O1042-K1042</f>
        <v>-2.7999999874737114E-3</v>
      </c>
    </row>
    <row r="1043" spans="1:16" s="195" customFormat="1" ht="15" x14ac:dyDescent="0.25">
      <c r="A1043" s="312" t="s">
        <v>3184</v>
      </c>
      <c r="B1043" s="314" t="s">
        <v>99</v>
      </c>
      <c r="C1043" s="314" t="s">
        <v>1721</v>
      </c>
      <c r="D1043" s="314" t="s">
        <v>3185</v>
      </c>
      <c r="E1043" s="315" t="s">
        <v>3186</v>
      </c>
      <c r="F1043" s="316" t="s">
        <v>243</v>
      </c>
      <c r="G1043" s="325">
        <v>1.44</v>
      </c>
      <c r="H1043" s="61">
        <f t="shared" si="220"/>
        <v>7895.7</v>
      </c>
      <c r="I1043" s="450">
        <v>11369.81</v>
      </c>
      <c r="J1043" s="439">
        <f t="shared" si="221"/>
        <v>8805.7000000000007</v>
      </c>
      <c r="K1043" s="390">
        <f t="shared" si="222"/>
        <v>12680.21</v>
      </c>
      <c r="L1043" s="60"/>
      <c r="M1043" s="303">
        <f t="shared" si="223"/>
        <v>12680.216076307201</v>
      </c>
      <c r="N1043" s="303">
        <f t="shared" si="224"/>
        <v>6.0763072015106445E-3</v>
      </c>
      <c r="O1043" s="372">
        <f t="shared" si="225"/>
        <v>12680.208000000001</v>
      </c>
      <c r="P1043" s="373">
        <f t="shared" si="226"/>
        <v>-1.9999999985884642E-3</v>
      </c>
    </row>
    <row r="1044" spans="1:16" s="195" customFormat="1" ht="22.5" x14ac:dyDescent="0.25">
      <c r="A1044" s="312" t="s">
        <v>3187</v>
      </c>
      <c r="B1044" s="314" t="s">
        <v>99</v>
      </c>
      <c r="C1044" s="314" t="s">
        <v>3188</v>
      </c>
      <c r="D1044" s="314" t="s">
        <v>2434</v>
      </c>
      <c r="E1044" s="315" t="s">
        <v>3189</v>
      </c>
      <c r="F1044" s="316" t="s">
        <v>217</v>
      </c>
      <c r="G1044" s="331">
        <v>320</v>
      </c>
      <c r="H1044" s="61">
        <f t="shared" si="220"/>
        <v>171.91</v>
      </c>
      <c r="I1044" s="450">
        <v>55011.199999999997</v>
      </c>
      <c r="J1044" s="439">
        <f t="shared" si="221"/>
        <v>191.72</v>
      </c>
      <c r="K1044" s="390">
        <f t="shared" si="222"/>
        <v>61350.400000000001</v>
      </c>
      <c r="L1044" s="60"/>
      <c r="M1044" s="303">
        <f t="shared" si="223"/>
        <v>61351.412434943995</v>
      </c>
      <c r="N1044" s="303">
        <f t="shared" si="224"/>
        <v>1.0124349439938669</v>
      </c>
      <c r="O1044" s="372">
        <f t="shared" si="225"/>
        <v>61350.400000000001</v>
      </c>
      <c r="P1044" s="373">
        <f t="shared" si="226"/>
        <v>0</v>
      </c>
    </row>
    <row r="1045" spans="1:16" s="195" customFormat="1" ht="33.75" x14ac:dyDescent="0.25">
      <c r="A1045" s="312" t="s">
        <v>3190</v>
      </c>
      <c r="B1045" s="314" t="s">
        <v>99</v>
      </c>
      <c r="C1045" s="314" t="s">
        <v>3191</v>
      </c>
      <c r="D1045" s="314" t="s">
        <v>2434</v>
      </c>
      <c r="E1045" s="315" t="s">
        <v>3192</v>
      </c>
      <c r="F1045" s="316" t="s">
        <v>217</v>
      </c>
      <c r="G1045" s="331">
        <v>435</v>
      </c>
      <c r="H1045" s="61">
        <f t="shared" si="220"/>
        <v>76.790000000000006</v>
      </c>
      <c r="I1045" s="450">
        <v>33403.65</v>
      </c>
      <c r="J1045" s="439">
        <f t="shared" si="221"/>
        <v>85.64</v>
      </c>
      <c r="K1045" s="390">
        <f t="shared" si="222"/>
        <v>37253.4</v>
      </c>
      <c r="L1045" s="60"/>
      <c r="M1045" s="303">
        <f t="shared" si="223"/>
        <v>37253.524881888006</v>
      </c>
      <c r="N1045" s="303">
        <f t="shared" si="224"/>
        <v>0.12488188800489297</v>
      </c>
      <c r="O1045" s="372">
        <f t="shared" si="225"/>
        <v>37253.4</v>
      </c>
      <c r="P1045" s="373">
        <f t="shared" si="226"/>
        <v>0</v>
      </c>
    </row>
    <row r="1046" spans="1:16" s="195" customFormat="1" ht="22.5" x14ac:dyDescent="0.25">
      <c r="A1046" s="312" t="s">
        <v>3193</v>
      </c>
      <c r="B1046" s="314" t="s">
        <v>99</v>
      </c>
      <c r="C1046" s="314" t="s">
        <v>1722</v>
      </c>
      <c r="D1046" s="314" t="s">
        <v>3194</v>
      </c>
      <c r="E1046" s="315" t="s">
        <v>3195</v>
      </c>
      <c r="F1046" s="316" t="s">
        <v>217</v>
      </c>
      <c r="G1046" s="331">
        <v>1</v>
      </c>
      <c r="H1046" s="61">
        <f t="shared" si="220"/>
        <v>2435.7199999999998</v>
      </c>
      <c r="I1046" s="450">
        <v>2435.7199999999998</v>
      </c>
      <c r="J1046" s="439">
        <f t="shared" si="221"/>
        <v>2716.44</v>
      </c>
      <c r="K1046" s="390">
        <f t="shared" si="222"/>
        <v>2716.44</v>
      </c>
      <c r="L1046" s="60"/>
      <c r="M1046" s="303">
        <f t="shared" si="223"/>
        <v>2716.4443294464004</v>
      </c>
      <c r="N1046" s="303">
        <f t="shared" si="224"/>
        <v>4.3294464003338362E-3</v>
      </c>
      <c r="O1046" s="372">
        <f t="shared" si="225"/>
        <v>2716.44</v>
      </c>
      <c r="P1046" s="373">
        <f t="shared" si="226"/>
        <v>0</v>
      </c>
    </row>
    <row r="1047" spans="1:16" s="195" customFormat="1" ht="15" x14ac:dyDescent="0.25">
      <c r="A1047" s="312" t="s">
        <v>3196</v>
      </c>
      <c r="B1047" s="314" t="s">
        <v>99</v>
      </c>
      <c r="C1047" s="314" t="s">
        <v>1723</v>
      </c>
      <c r="D1047" s="314" t="s">
        <v>3197</v>
      </c>
      <c r="E1047" s="315" t="s">
        <v>3198</v>
      </c>
      <c r="F1047" s="316" t="s">
        <v>217</v>
      </c>
      <c r="G1047" s="331">
        <v>1</v>
      </c>
      <c r="H1047" s="61">
        <f t="shared" si="220"/>
        <v>2512.7399999999998</v>
      </c>
      <c r="I1047" s="450">
        <v>2512.7399999999998</v>
      </c>
      <c r="J1047" s="439">
        <f t="shared" si="221"/>
        <v>2802.34</v>
      </c>
      <c r="K1047" s="390">
        <f t="shared" si="222"/>
        <v>2802.34</v>
      </c>
      <c r="L1047" s="60"/>
      <c r="M1047" s="303">
        <f t="shared" si="223"/>
        <v>2802.3411247488002</v>
      </c>
      <c r="N1047" s="303">
        <f t="shared" si="224"/>
        <v>1.1247488000662997E-3</v>
      </c>
      <c r="O1047" s="372">
        <f t="shared" si="225"/>
        <v>2802.34</v>
      </c>
      <c r="P1047" s="373">
        <f t="shared" si="226"/>
        <v>0</v>
      </c>
    </row>
    <row r="1048" spans="1:16" s="195" customFormat="1" ht="15" customHeight="1" x14ac:dyDescent="0.25">
      <c r="A1048" s="323"/>
      <c r="B1048" s="512" t="s">
        <v>3199</v>
      </c>
      <c r="C1048" s="513"/>
      <c r="D1048" s="513"/>
      <c r="E1048" s="514"/>
      <c r="F1048" s="324"/>
      <c r="G1048" s="324"/>
      <c r="H1048" s="324"/>
      <c r="I1048" s="324"/>
      <c r="J1048" s="449"/>
      <c r="K1048" s="392"/>
      <c r="L1048" s="311"/>
      <c r="M1048" s="303">
        <f t="shared" si="223"/>
        <v>0</v>
      </c>
      <c r="N1048" s="303">
        <f t="shared" si="224"/>
        <v>0</v>
      </c>
      <c r="O1048" s="372">
        <f t="shared" si="225"/>
        <v>0</v>
      </c>
      <c r="P1048" s="373">
        <f t="shared" si="226"/>
        <v>0</v>
      </c>
    </row>
    <row r="1049" spans="1:16" s="195" customFormat="1" ht="15" x14ac:dyDescent="0.25">
      <c r="A1049" s="312" t="s">
        <v>3200</v>
      </c>
      <c r="B1049" s="314" t="s">
        <v>99</v>
      </c>
      <c r="C1049" s="314" t="s">
        <v>1725</v>
      </c>
      <c r="D1049" s="314" t="s">
        <v>249</v>
      </c>
      <c r="E1049" s="315" t="s">
        <v>250</v>
      </c>
      <c r="F1049" s="316" t="s">
        <v>164</v>
      </c>
      <c r="G1049" s="331">
        <v>80</v>
      </c>
      <c r="H1049" s="61">
        <f t="shared" si="220"/>
        <v>17457.939999999999</v>
      </c>
      <c r="I1049" s="450">
        <v>1396635.28</v>
      </c>
      <c r="J1049" s="439">
        <f t="shared" si="221"/>
        <v>19470.02</v>
      </c>
      <c r="K1049" s="390">
        <f t="shared" si="222"/>
        <v>1557601.6</v>
      </c>
      <c r="L1049" s="60"/>
      <c r="M1049" s="303">
        <f t="shared" si="223"/>
        <v>1557601.8535220739</v>
      </c>
      <c r="N1049" s="303">
        <f t="shared" si="224"/>
        <v>0.25352207385003567</v>
      </c>
      <c r="O1049" s="372">
        <f t="shared" si="225"/>
        <v>1557601.6</v>
      </c>
      <c r="P1049" s="373">
        <f t="shared" si="226"/>
        <v>0</v>
      </c>
    </row>
    <row r="1050" spans="1:16" s="195" customFormat="1" ht="22.5" x14ac:dyDescent="0.25">
      <c r="A1050" s="312" t="s">
        <v>3201</v>
      </c>
      <c r="B1050" s="314" t="s">
        <v>99</v>
      </c>
      <c r="C1050" s="314" t="s">
        <v>1726</v>
      </c>
      <c r="D1050" s="314" t="s">
        <v>3202</v>
      </c>
      <c r="E1050" s="315" t="s">
        <v>3203</v>
      </c>
      <c r="F1050" s="316" t="s">
        <v>251</v>
      </c>
      <c r="G1050" s="331">
        <v>816</v>
      </c>
      <c r="H1050" s="61">
        <f t="shared" si="220"/>
        <v>136.77000000000001</v>
      </c>
      <c r="I1050" s="450">
        <v>111607.5</v>
      </c>
      <c r="J1050" s="439">
        <f t="shared" si="221"/>
        <v>152.53</v>
      </c>
      <c r="K1050" s="390">
        <f t="shared" si="222"/>
        <v>124464.48</v>
      </c>
      <c r="L1050" s="60"/>
      <c r="M1050" s="303">
        <f t="shared" si="223"/>
        <v>124470.61259040001</v>
      </c>
      <c r="N1050" s="303">
        <f t="shared" si="224"/>
        <v>6.1325904000113951</v>
      </c>
      <c r="O1050" s="372">
        <f t="shared" si="225"/>
        <v>124464.48</v>
      </c>
      <c r="P1050" s="373">
        <f t="shared" si="226"/>
        <v>0</v>
      </c>
    </row>
    <row r="1051" spans="1:16" s="195" customFormat="1" ht="22.5" x14ac:dyDescent="0.25">
      <c r="A1051" s="312" t="s">
        <v>3204</v>
      </c>
      <c r="B1051" s="314" t="s">
        <v>99</v>
      </c>
      <c r="C1051" s="314" t="s">
        <v>1727</v>
      </c>
      <c r="D1051" s="314" t="s">
        <v>255</v>
      </c>
      <c r="E1051" s="315" t="s">
        <v>256</v>
      </c>
      <c r="F1051" s="316" t="s">
        <v>164</v>
      </c>
      <c r="G1051" s="331">
        <v>80</v>
      </c>
      <c r="H1051" s="61">
        <f>ROUND(I1051/G1051,2)</f>
        <v>11766.42</v>
      </c>
      <c r="I1051" s="450">
        <v>941313.35</v>
      </c>
      <c r="J1051" s="439">
        <f t="shared" si="221"/>
        <v>13122.54</v>
      </c>
      <c r="K1051" s="390">
        <f t="shared" si="222"/>
        <v>1049803.2</v>
      </c>
      <c r="L1051" s="60"/>
      <c r="M1051" s="303">
        <f t="shared" si="223"/>
        <v>1049802.6504851521</v>
      </c>
      <c r="N1051" s="303">
        <f t="shared" si="224"/>
        <v>-0.54951484780758619</v>
      </c>
      <c r="O1051" s="372">
        <f t="shared" si="225"/>
        <v>1049803.2000000002</v>
      </c>
      <c r="P1051" s="373">
        <f t="shared" si="226"/>
        <v>0</v>
      </c>
    </row>
    <row r="1052" spans="1:16" s="195" customFormat="1" ht="15" x14ac:dyDescent="0.25">
      <c r="A1052" s="312" t="s">
        <v>3205</v>
      </c>
      <c r="B1052" s="314" t="s">
        <v>99</v>
      </c>
      <c r="C1052" s="314" t="s">
        <v>3206</v>
      </c>
      <c r="D1052" s="314" t="s">
        <v>3207</v>
      </c>
      <c r="E1052" s="315" t="s">
        <v>3208</v>
      </c>
      <c r="F1052" s="316" t="s">
        <v>168</v>
      </c>
      <c r="G1052" s="331">
        <v>1020</v>
      </c>
      <c r="H1052" s="61">
        <f t="shared" si="220"/>
        <v>78.319999999999993</v>
      </c>
      <c r="I1052" s="450">
        <v>79886.399999999994</v>
      </c>
      <c r="J1052" s="439">
        <f t="shared" si="221"/>
        <v>87.35</v>
      </c>
      <c r="K1052" s="390">
        <f t="shared" si="222"/>
        <v>89097</v>
      </c>
      <c r="L1052" s="60"/>
      <c r="M1052" s="303">
        <f t="shared" si="223"/>
        <v>89093.556845568004</v>
      </c>
      <c r="N1052" s="303">
        <f t="shared" si="224"/>
        <v>-3.4431544319959357</v>
      </c>
      <c r="O1052" s="372">
        <f t="shared" si="225"/>
        <v>89097</v>
      </c>
      <c r="P1052" s="373">
        <f t="shared" si="226"/>
        <v>0</v>
      </c>
    </row>
    <row r="1053" spans="1:16" s="195" customFormat="1" ht="15" x14ac:dyDescent="0.25">
      <c r="A1053" s="312" t="s">
        <v>3209</v>
      </c>
      <c r="B1053" s="314" t="s">
        <v>99</v>
      </c>
      <c r="C1053" s="314" t="s">
        <v>3210</v>
      </c>
      <c r="D1053" s="314" t="s">
        <v>3207</v>
      </c>
      <c r="E1053" s="315" t="s">
        <v>3208</v>
      </c>
      <c r="F1053" s="316" t="s">
        <v>168</v>
      </c>
      <c r="G1053" s="331">
        <v>7140</v>
      </c>
      <c r="H1053" s="61">
        <f t="shared" si="220"/>
        <v>78.319999999999993</v>
      </c>
      <c r="I1053" s="450">
        <v>559204.80000000005</v>
      </c>
      <c r="J1053" s="439">
        <f t="shared" si="221"/>
        <v>87.35</v>
      </c>
      <c r="K1053" s="390">
        <f t="shared" si="222"/>
        <v>623679</v>
      </c>
      <c r="L1053" s="60"/>
      <c r="M1053" s="303">
        <f t="shared" si="223"/>
        <v>623654.89791897614</v>
      </c>
      <c r="N1053" s="303">
        <f t="shared" si="224"/>
        <v>-24.102081023855135</v>
      </c>
      <c r="O1053" s="372">
        <f t="shared" si="225"/>
        <v>623679</v>
      </c>
      <c r="P1053" s="373">
        <f t="shared" si="226"/>
        <v>0</v>
      </c>
    </row>
    <row r="1054" spans="1:16" s="195" customFormat="1" ht="15" x14ac:dyDescent="0.25">
      <c r="A1054" s="306" t="s">
        <v>3211</v>
      </c>
      <c r="B1054" s="502"/>
      <c r="C1054" s="502"/>
      <c r="D1054" s="502"/>
      <c r="E1054" s="307" t="s">
        <v>3212</v>
      </c>
      <c r="F1054" s="308"/>
      <c r="G1054" s="309"/>
      <c r="H1054" s="334"/>
      <c r="I1054" s="334">
        <f>SUM(I1055:I1090)</f>
        <v>3250945.1099999989</v>
      </c>
      <c r="J1054" s="449"/>
      <c r="K1054" s="391">
        <f>SUM(K1055:K1090)</f>
        <v>3625642.5800000005</v>
      </c>
      <c r="L1054" s="310"/>
      <c r="M1054" s="303">
        <f t="shared" si="223"/>
        <v>3625626.6768762423</v>
      </c>
      <c r="N1054" s="303">
        <f t="shared" si="224"/>
        <v>-15.903123758267611</v>
      </c>
      <c r="O1054" s="372">
        <f t="shared" si="225"/>
        <v>0</v>
      </c>
      <c r="P1054" s="373"/>
    </row>
    <row r="1055" spans="1:16" s="195" customFormat="1" ht="22.5" x14ac:dyDescent="0.25">
      <c r="A1055" s="312" t="s">
        <v>3213</v>
      </c>
      <c r="B1055" s="314" t="s">
        <v>99</v>
      </c>
      <c r="C1055" s="314" t="s">
        <v>1730</v>
      </c>
      <c r="D1055" s="314" t="s">
        <v>255</v>
      </c>
      <c r="E1055" s="315" t="s">
        <v>256</v>
      </c>
      <c r="F1055" s="316" t="s">
        <v>164</v>
      </c>
      <c r="G1055" s="329">
        <v>55.6</v>
      </c>
      <c r="H1055" s="61">
        <f>ROUND(I1055/G1055,2)</f>
        <v>11766.41</v>
      </c>
      <c r="I1055" s="450">
        <v>654212.19999999995</v>
      </c>
      <c r="J1055" s="439">
        <f t="shared" ref="J1055:J1090" si="227">ROUND(H1055*O$13*P$13*O$10,2)</f>
        <v>13122.53</v>
      </c>
      <c r="K1055" s="390">
        <f t="shared" ref="K1055:K1090" si="228">ROUND(J1055*G1055,2)</f>
        <v>729612.67</v>
      </c>
      <c r="L1055" s="60"/>
      <c r="M1055" s="303">
        <f t="shared" si="223"/>
        <v>729612.19719206402</v>
      </c>
      <c r="N1055" s="303">
        <f t="shared" si="224"/>
        <v>-0.47280793602112681</v>
      </c>
      <c r="O1055" s="372">
        <f t="shared" si="225"/>
        <v>729612.66800000006</v>
      </c>
      <c r="P1055" s="373">
        <f t="shared" si="226"/>
        <v>-1.9999999785795808E-3</v>
      </c>
    </row>
    <row r="1056" spans="1:16" s="195" customFormat="1" ht="15" x14ac:dyDescent="0.25">
      <c r="A1056" s="312" t="s">
        <v>3214</v>
      </c>
      <c r="B1056" s="314" t="s">
        <v>99</v>
      </c>
      <c r="C1056" s="314" t="s">
        <v>1731</v>
      </c>
      <c r="D1056" s="314" t="s">
        <v>3207</v>
      </c>
      <c r="E1056" s="315" t="s">
        <v>3215</v>
      </c>
      <c r="F1056" s="316" t="s">
        <v>168</v>
      </c>
      <c r="G1056" s="329">
        <v>234.6</v>
      </c>
      <c r="H1056" s="61">
        <f t="shared" si="220"/>
        <v>96.6</v>
      </c>
      <c r="I1056" s="450">
        <v>22662.36</v>
      </c>
      <c r="J1056" s="439">
        <f t="shared" si="227"/>
        <v>107.73</v>
      </c>
      <c r="K1056" s="390">
        <f t="shared" si="228"/>
        <v>25273.46</v>
      </c>
      <c r="L1056" s="60"/>
      <c r="M1056" s="303">
        <f t="shared" si="223"/>
        <v>25274.267696563202</v>
      </c>
      <c r="N1056" s="303">
        <f t="shared" si="224"/>
        <v>0.80769656320262584</v>
      </c>
      <c r="O1056" s="372">
        <f t="shared" si="225"/>
        <v>25273.457999999999</v>
      </c>
      <c r="P1056" s="373">
        <f t="shared" si="226"/>
        <v>-2.0000000004074536E-3</v>
      </c>
    </row>
    <row r="1057" spans="1:16" s="195" customFormat="1" ht="15" x14ac:dyDescent="0.25">
      <c r="A1057" s="312" t="s">
        <v>3216</v>
      </c>
      <c r="B1057" s="314" t="s">
        <v>99</v>
      </c>
      <c r="C1057" s="314" t="s">
        <v>1733</v>
      </c>
      <c r="D1057" s="314" t="s">
        <v>3207</v>
      </c>
      <c r="E1057" s="315" t="s">
        <v>3217</v>
      </c>
      <c r="F1057" s="316" t="s">
        <v>168</v>
      </c>
      <c r="G1057" s="331">
        <v>2448</v>
      </c>
      <c r="H1057" s="61">
        <f t="shared" si="220"/>
        <v>89.33</v>
      </c>
      <c r="I1057" s="450">
        <v>218679.84</v>
      </c>
      <c r="J1057" s="439">
        <f t="shared" si="227"/>
        <v>99.63</v>
      </c>
      <c r="K1057" s="390">
        <f t="shared" si="228"/>
        <v>243894.24</v>
      </c>
      <c r="L1057" s="60"/>
      <c r="M1057" s="303">
        <f t="shared" si="223"/>
        <v>243883.37384110081</v>
      </c>
      <c r="N1057" s="303">
        <f t="shared" si="224"/>
        <v>-10.866158899181755</v>
      </c>
      <c r="O1057" s="372">
        <f t="shared" si="225"/>
        <v>243894.24</v>
      </c>
      <c r="P1057" s="373">
        <f t="shared" si="226"/>
        <v>0</v>
      </c>
    </row>
    <row r="1058" spans="1:16" s="195" customFormat="1" ht="15" x14ac:dyDescent="0.25">
      <c r="A1058" s="312" t="s">
        <v>3218</v>
      </c>
      <c r="B1058" s="314" t="s">
        <v>99</v>
      </c>
      <c r="C1058" s="314" t="s">
        <v>3219</v>
      </c>
      <c r="D1058" s="314" t="s">
        <v>3207</v>
      </c>
      <c r="E1058" s="315" t="s">
        <v>3220</v>
      </c>
      <c r="F1058" s="316" t="s">
        <v>168</v>
      </c>
      <c r="G1058" s="331">
        <v>357</v>
      </c>
      <c r="H1058" s="61">
        <f t="shared" si="220"/>
        <v>141.36000000000001</v>
      </c>
      <c r="I1058" s="450">
        <v>50465.52</v>
      </c>
      <c r="J1058" s="439">
        <f t="shared" si="227"/>
        <v>157.65</v>
      </c>
      <c r="K1058" s="390">
        <f t="shared" si="228"/>
        <v>56281.05</v>
      </c>
      <c r="L1058" s="60"/>
      <c r="M1058" s="303">
        <f t="shared" si="223"/>
        <v>56281.828632422395</v>
      </c>
      <c r="N1058" s="303">
        <f t="shared" si="224"/>
        <v>0.7786324223925476</v>
      </c>
      <c r="O1058" s="372">
        <f t="shared" si="225"/>
        <v>56281.05</v>
      </c>
      <c r="P1058" s="373">
        <f t="shared" si="226"/>
        <v>0</v>
      </c>
    </row>
    <row r="1059" spans="1:16" s="195" customFormat="1" ht="15" x14ac:dyDescent="0.25">
      <c r="A1059" s="312" t="s">
        <v>3221</v>
      </c>
      <c r="B1059" s="314" t="s">
        <v>99</v>
      </c>
      <c r="C1059" s="314" t="s">
        <v>3222</v>
      </c>
      <c r="D1059" s="314" t="s">
        <v>3207</v>
      </c>
      <c r="E1059" s="315" t="s">
        <v>3223</v>
      </c>
      <c r="F1059" s="316" t="s">
        <v>168</v>
      </c>
      <c r="G1059" s="331">
        <v>102</v>
      </c>
      <c r="H1059" s="61">
        <f t="shared" si="220"/>
        <v>200.36</v>
      </c>
      <c r="I1059" s="450">
        <v>20436.72</v>
      </c>
      <c r="J1059" s="439">
        <f t="shared" si="227"/>
        <v>223.45</v>
      </c>
      <c r="K1059" s="390">
        <f t="shared" si="228"/>
        <v>22791.9</v>
      </c>
      <c r="L1059" s="60"/>
      <c r="M1059" s="303">
        <f t="shared" si="223"/>
        <v>22792.115742566402</v>
      </c>
      <c r="N1059" s="303">
        <f t="shared" si="224"/>
        <v>0.21574256640087697</v>
      </c>
      <c r="O1059" s="372">
        <f t="shared" si="225"/>
        <v>22791.899999999998</v>
      </c>
      <c r="P1059" s="373">
        <f t="shared" si="226"/>
        <v>0</v>
      </c>
    </row>
    <row r="1060" spans="1:16" s="195" customFormat="1" ht="15" x14ac:dyDescent="0.25">
      <c r="A1060" s="312" t="s">
        <v>3224</v>
      </c>
      <c r="B1060" s="314" t="s">
        <v>99</v>
      </c>
      <c r="C1060" s="314" t="s">
        <v>3225</v>
      </c>
      <c r="D1060" s="314" t="s">
        <v>3207</v>
      </c>
      <c r="E1060" s="315" t="s">
        <v>3226</v>
      </c>
      <c r="F1060" s="316" t="s">
        <v>168</v>
      </c>
      <c r="G1060" s="331">
        <v>204</v>
      </c>
      <c r="H1060" s="61">
        <f t="shared" si="220"/>
        <v>148.18</v>
      </c>
      <c r="I1060" s="450">
        <v>30228.720000000001</v>
      </c>
      <c r="J1060" s="439">
        <f t="shared" si="227"/>
        <v>165.26</v>
      </c>
      <c r="K1060" s="390">
        <f t="shared" si="228"/>
        <v>33713.040000000001</v>
      </c>
      <c r="L1060" s="60"/>
      <c r="M1060" s="303">
        <f t="shared" si="223"/>
        <v>33712.674293606404</v>
      </c>
      <c r="N1060" s="303">
        <f t="shared" si="224"/>
        <v>-0.36570639359706547</v>
      </c>
      <c r="O1060" s="372">
        <f t="shared" si="225"/>
        <v>33713.040000000001</v>
      </c>
      <c r="P1060" s="373">
        <f t="shared" si="226"/>
        <v>0</v>
      </c>
    </row>
    <row r="1061" spans="1:16" s="195" customFormat="1" ht="15" x14ac:dyDescent="0.25">
      <c r="A1061" s="312" t="s">
        <v>3227</v>
      </c>
      <c r="B1061" s="314" t="s">
        <v>99</v>
      </c>
      <c r="C1061" s="314" t="s">
        <v>3228</v>
      </c>
      <c r="D1061" s="314" t="s">
        <v>3207</v>
      </c>
      <c r="E1061" s="315" t="s">
        <v>3229</v>
      </c>
      <c r="F1061" s="316" t="s">
        <v>168</v>
      </c>
      <c r="G1061" s="329">
        <v>122.4</v>
      </c>
      <c r="H1061" s="61">
        <f t="shared" si="220"/>
        <v>226.08</v>
      </c>
      <c r="I1061" s="450">
        <v>27672.19</v>
      </c>
      <c r="J1061" s="439">
        <f t="shared" si="227"/>
        <v>252.14</v>
      </c>
      <c r="K1061" s="390">
        <f t="shared" si="228"/>
        <v>30861.94</v>
      </c>
      <c r="L1061" s="60"/>
      <c r="M1061" s="303">
        <f t="shared" si="223"/>
        <v>30861.496234732804</v>
      </c>
      <c r="N1061" s="303">
        <f t="shared" si="224"/>
        <v>-0.44376526719497633</v>
      </c>
      <c r="O1061" s="372">
        <f t="shared" si="225"/>
        <v>30861.936000000002</v>
      </c>
      <c r="P1061" s="373">
        <f t="shared" si="226"/>
        <v>-3.9999999971769284E-3</v>
      </c>
    </row>
    <row r="1062" spans="1:16" s="195" customFormat="1" ht="15" x14ac:dyDescent="0.25">
      <c r="A1062" s="312" t="s">
        <v>3230</v>
      </c>
      <c r="B1062" s="314" t="s">
        <v>99</v>
      </c>
      <c r="C1062" s="314" t="s">
        <v>3231</v>
      </c>
      <c r="D1062" s="314" t="s">
        <v>3207</v>
      </c>
      <c r="E1062" s="315" t="s">
        <v>3232</v>
      </c>
      <c r="F1062" s="316" t="s">
        <v>168</v>
      </c>
      <c r="G1062" s="329">
        <v>163.19999999999999</v>
      </c>
      <c r="H1062" s="61">
        <f t="shared" si="220"/>
        <v>323.10000000000002</v>
      </c>
      <c r="I1062" s="450">
        <v>52729.919999999998</v>
      </c>
      <c r="J1062" s="439">
        <f t="shared" si="227"/>
        <v>360.34</v>
      </c>
      <c r="K1062" s="390">
        <f t="shared" si="228"/>
        <v>58807.49</v>
      </c>
      <c r="L1062" s="60"/>
      <c r="M1062" s="303">
        <f t="shared" si="223"/>
        <v>58807.207797350406</v>
      </c>
      <c r="N1062" s="303">
        <f t="shared" si="224"/>
        <v>-0.28220264959236374</v>
      </c>
      <c r="O1062" s="372">
        <f t="shared" si="225"/>
        <v>58807.48799999999</v>
      </c>
      <c r="P1062" s="373">
        <f t="shared" si="226"/>
        <v>-2.0000000076834112E-3</v>
      </c>
    </row>
    <row r="1063" spans="1:16" s="195" customFormat="1" ht="15" x14ac:dyDescent="0.25">
      <c r="A1063" s="312" t="s">
        <v>3233</v>
      </c>
      <c r="B1063" s="314" t="s">
        <v>99</v>
      </c>
      <c r="C1063" s="314" t="s">
        <v>3234</v>
      </c>
      <c r="D1063" s="314" t="s">
        <v>3207</v>
      </c>
      <c r="E1063" s="315" t="s">
        <v>3208</v>
      </c>
      <c r="F1063" s="316" t="s">
        <v>168</v>
      </c>
      <c r="G1063" s="331">
        <v>2244</v>
      </c>
      <c r="H1063" s="61">
        <f t="shared" si="220"/>
        <v>78.319999999999993</v>
      </c>
      <c r="I1063" s="450">
        <v>175750.08</v>
      </c>
      <c r="J1063" s="439">
        <f t="shared" si="227"/>
        <v>87.35</v>
      </c>
      <c r="K1063" s="390">
        <f t="shared" si="228"/>
        <v>196013.4</v>
      </c>
      <c r="L1063" s="60"/>
      <c r="M1063" s="303">
        <f t="shared" si="223"/>
        <v>196005.8250602496</v>
      </c>
      <c r="N1063" s="303">
        <f t="shared" si="224"/>
        <v>-7.5749397503968794</v>
      </c>
      <c r="O1063" s="372">
        <f t="shared" si="225"/>
        <v>196013.4</v>
      </c>
      <c r="P1063" s="373">
        <f t="shared" si="226"/>
        <v>0</v>
      </c>
    </row>
    <row r="1064" spans="1:16" s="195" customFormat="1" ht="15" x14ac:dyDescent="0.25">
      <c r="A1064" s="312" t="s">
        <v>3235</v>
      </c>
      <c r="B1064" s="314" t="s">
        <v>99</v>
      </c>
      <c r="C1064" s="314" t="s">
        <v>3236</v>
      </c>
      <c r="D1064" s="314" t="s">
        <v>3207</v>
      </c>
      <c r="E1064" s="315" t="s">
        <v>3237</v>
      </c>
      <c r="F1064" s="316" t="s">
        <v>168</v>
      </c>
      <c r="G1064" s="329">
        <v>71.400000000000006</v>
      </c>
      <c r="H1064" s="61">
        <f t="shared" si="220"/>
        <v>110.1</v>
      </c>
      <c r="I1064" s="450">
        <v>7861.14</v>
      </c>
      <c r="J1064" s="439">
        <f t="shared" si="227"/>
        <v>122.79</v>
      </c>
      <c r="K1064" s="390">
        <f t="shared" si="228"/>
        <v>8767.2099999999991</v>
      </c>
      <c r="L1064" s="60"/>
      <c r="M1064" s="303">
        <f t="shared" si="223"/>
        <v>8767.1609117568005</v>
      </c>
      <c r="N1064" s="303">
        <f t="shared" si="224"/>
        <v>-4.9088243198639248E-2</v>
      </c>
      <c r="O1064" s="372">
        <f t="shared" si="225"/>
        <v>8767.2060000000019</v>
      </c>
      <c r="P1064" s="373">
        <f t="shared" si="226"/>
        <v>-3.9999999971769284E-3</v>
      </c>
    </row>
    <row r="1065" spans="1:16" s="195" customFormat="1" ht="15" x14ac:dyDescent="0.25">
      <c r="A1065" s="312" t="s">
        <v>3238</v>
      </c>
      <c r="B1065" s="314" t="s">
        <v>99</v>
      </c>
      <c r="C1065" s="314" t="s">
        <v>3239</v>
      </c>
      <c r="D1065" s="314" t="s">
        <v>3207</v>
      </c>
      <c r="E1065" s="315" t="s">
        <v>3240</v>
      </c>
      <c r="F1065" s="316" t="s">
        <v>168</v>
      </c>
      <c r="G1065" s="331">
        <v>459</v>
      </c>
      <c r="H1065" s="61">
        <f t="shared" si="220"/>
        <v>523.83000000000004</v>
      </c>
      <c r="I1065" s="450">
        <v>240437.97</v>
      </c>
      <c r="J1065" s="439">
        <f t="shared" si="227"/>
        <v>584.20000000000005</v>
      </c>
      <c r="K1065" s="390">
        <f t="shared" si="228"/>
        <v>268147.8</v>
      </c>
      <c r="L1065" s="60"/>
      <c r="M1065" s="303">
        <f t="shared" si="223"/>
        <v>268149.19620896643</v>
      </c>
      <c r="N1065" s="303">
        <f t="shared" si="224"/>
        <v>1.3962089664419182</v>
      </c>
      <c r="O1065" s="372">
        <f t="shared" si="225"/>
        <v>268147.80000000005</v>
      </c>
      <c r="P1065" s="373">
        <f t="shared" si="226"/>
        <v>0</v>
      </c>
    </row>
    <row r="1066" spans="1:16" s="195" customFormat="1" ht="33.75" x14ac:dyDescent="0.25">
      <c r="A1066" s="312" t="s">
        <v>3241</v>
      </c>
      <c r="B1066" s="314" t="s">
        <v>99</v>
      </c>
      <c r="C1066" s="314" t="s">
        <v>3242</v>
      </c>
      <c r="D1066" s="314" t="s">
        <v>3243</v>
      </c>
      <c r="E1066" s="315" t="s">
        <v>3244</v>
      </c>
      <c r="F1066" s="316" t="s">
        <v>252</v>
      </c>
      <c r="G1066" s="326">
        <v>6.1199999999999997E-2</v>
      </c>
      <c r="H1066" s="61">
        <f t="shared" si="220"/>
        <v>254906.7</v>
      </c>
      <c r="I1066" s="450">
        <v>15600.29</v>
      </c>
      <c r="J1066" s="439">
        <f t="shared" si="227"/>
        <v>284285.49</v>
      </c>
      <c r="K1066" s="390">
        <f t="shared" si="228"/>
        <v>17398.27</v>
      </c>
      <c r="L1066" s="60"/>
      <c r="M1066" s="303">
        <f t="shared" si="223"/>
        <v>17398.272095404802</v>
      </c>
      <c r="N1066" s="303">
        <f t="shared" si="224"/>
        <v>2.0954048013663851E-3</v>
      </c>
      <c r="O1066" s="372">
        <f t="shared" si="225"/>
        <v>17398.271988</v>
      </c>
      <c r="P1066" s="373">
        <f t="shared" si="226"/>
        <v>1.9879999999830034E-3</v>
      </c>
    </row>
    <row r="1067" spans="1:16" s="195" customFormat="1" ht="33.75" x14ac:dyDescent="0.25">
      <c r="A1067" s="312" t="s">
        <v>3245</v>
      </c>
      <c r="B1067" s="314" t="s">
        <v>99</v>
      </c>
      <c r="C1067" s="314" t="s">
        <v>3246</v>
      </c>
      <c r="D1067" s="314" t="s">
        <v>3247</v>
      </c>
      <c r="E1067" s="315" t="s">
        <v>3248</v>
      </c>
      <c r="F1067" s="316" t="s">
        <v>252</v>
      </c>
      <c r="G1067" s="326">
        <v>1.0200000000000001E-2</v>
      </c>
      <c r="H1067" s="61">
        <f t="shared" si="220"/>
        <v>154385.29</v>
      </c>
      <c r="I1067" s="450">
        <v>1574.73</v>
      </c>
      <c r="J1067" s="439">
        <f t="shared" si="227"/>
        <v>172178.68</v>
      </c>
      <c r="K1067" s="390">
        <f t="shared" si="228"/>
        <v>1756.22</v>
      </c>
      <c r="L1067" s="60"/>
      <c r="M1067" s="303">
        <f t="shared" si="223"/>
        <v>1756.2225456576</v>
      </c>
      <c r="N1067" s="303">
        <f t="shared" si="224"/>
        <v>2.545657599966944E-3</v>
      </c>
      <c r="O1067" s="372">
        <f t="shared" si="225"/>
        <v>1756.222536</v>
      </c>
      <c r="P1067" s="373">
        <f t="shared" si="226"/>
        <v>2.5359999999636784E-3</v>
      </c>
    </row>
    <row r="1068" spans="1:16" s="195" customFormat="1" ht="33.75" x14ac:dyDescent="0.25">
      <c r="A1068" s="312" t="s">
        <v>3249</v>
      </c>
      <c r="B1068" s="314" t="s">
        <v>99</v>
      </c>
      <c r="C1068" s="314" t="s">
        <v>3250</v>
      </c>
      <c r="D1068" s="314" t="s">
        <v>3251</v>
      </c>
      <c r="E1068" s="315" t="s">
        <v>3252</v>
      </c>
      <c r="F1068" s="316" t="s">
        <v>252</v>
      </c>
      <c r="G1068" s="326">
        <v>1.0200000000000001E-2</v>
      </c>
      <c r="H1068" s="61">
        <f t="shared" si="220"/>
        <v>278671.57</v>
      </c>
      <c r="I1068" s="450">
        <v>2842.45</v>
      </c>
      <c r="J1068" s="439">
        <f t="shared" si="227"/>
        <v>310789.34000000003</v>
      </c>
      <c r="K1068" s="390">
        <f t="shared" si="228"/>
        <v>3170.05</v>
      </c>
      <c r="L1068" s="60"/>
      <c r="M1068" s="303">
        <f t="shared" si="223"/>
        <v>3170.0512309440001</v>
      </c>
      <c r="N1068" s="303">
        <f t="shared" si="224"/>
        <v>1.2309439998716698E-3</v>
      </c>
      <c r="O1068" s="372">
        <f t="shared" si="225"/>
        <v>3170.0512680000006</v>
      </c>
      <c r="P1068" s="373">
        <f t="shared" si="226"/>
        <v>1.2680000004365866E-3</v>
      </c>
    </row>
    <row r="1069" spans="1:16" s="195" customFormat="1" ht="33.75" x14ac:dyDescent="0.25">
      <c r="A1069" s="312" t="s">
        <v>3253</v>
      </c>
      <c r="B1069" s="314" t="s">
        <v>99</v>
      </c>
      <c r="C1069" s="314" t="s">
        <v>3254</v>
      </c>
      <c r="D1069" s="314" t="s">
        <v>3255</v>
      </c>
      <c r="E1069" s="315" t="s">
        <v>3256</v>
      </c>
      <c r="F1069" s="316" t="s">
        <v>252</v>
      </c>
      <c r="G1069" s="318">
        <v>0.20399999999999999</v>
      </c>
      <c r="H1069" s="61">
        <f t="shared" si="220"/>
        <v>380556.32</v>
      </c>
      <c r="I1069" s="450">
        <v>77633.490000000005</v>
      </c>
      <c r="J1069" s="439">
        <f t="shared" si="227"/>
        <v>424416.62</v>
      </c>
      <c r="K1069" s="390">
        <f t="shared" si="228"/>
        <v>86580.99</v>
      </c>
      <c r="L1069" s="60"/>
      <c r="M1069" s="303">
        <f t="shared" si="223"/>
        <v>86580.991938988809</v>
      </c>
      <c r="N1069" s="303">
        <f t="shared" si="224"/>
        <v>1.9389888038858771E-3</v>
      </c>
      <c r="O1069" s="372">
        <f t="shared" si="225"/>
        <v>86580.990479999993</v>
      </c>
      <c r="P1069" s="373">
        <f t="shared" si="226"/>
        <v>4.7999998787418008E-4</v>
      </c>
    </row>
    <row r="1070" spans="1:16" s="195" customFormat="1" ht="22.5" x14ac:dyDescent="0.25">
      <c r="A1070" s="312" t="s">
        <v>3257</v>
      </c>
      <c r="B1070" s="314" t="s">
        <v>99</v>
      </c>
      <c r="C1070" s="314" t="s">
        <v>1736</v>
      </c>
      <c r="D1070" s="314" t="s">
        <v>253</v>
      </c>
      <c r="E1070" s="315" t="s">
        <v>254</v>
      </c>
      <c r="F1070" s="316" t="s">
        <v>164</v>
      </c>
      <c r="G1070" s="329">
        <v>4.7</v>
      </c>
      <c r="H1070" s="61">
        <f t="shared" si="220"/>
        <v>16799.86</v>
      </c>
      <c r="I1070" s="450">
        <v>78959.33</v>
      </c>
      <c r="J1070" s="439">
        <f t="shared" si="227"/>
        <v>18736.099999999999</v>
      </c>
      <c r="K1070" s="390">
        <f t="shared" si="228"/>
        <v>88059.67</v>
      </c>
      <c r="L1070" s="60"/>
      <c r="M1070" s="303">
        <f t="shared" si="223"/>
        <v>88059.639135609614</v>
      </c>
      <c r="N1070" s="303">
        <f t="shared" si="224"/>
        <v>-3.0864390384522267E-2</v>
      </c>
      <c r="O1070" s="372">
        <f t="shared" si="225"/>
        <v>88059.67</v>
      </c>
      <c r="P1070" s="373">
        <f t="shared" si="226"/>
        <v>0</v>
      </c>
    </row>
    <row r="1071" spans="1:16" s="195" customFormat="1" ht="15" x14ac:dyDescent="0.25">
      <c r="A1071" s="312" t="s">
        <v>3258</v>
      </c>
      <c r="B1071" s="314" t="s">
        <v>99</v>
      </c>
      <c r="C1071" s="314" t="s">
        <v>1737</v>
      </c>
      <c r="D1071" s="314" t="s">
        <v>3207</v>
      </c>
      <c r="E1071" s="315" t="s">
        <v>3259</v>
      </c>
      <c r="F1071" s="316" t="s">
        <v>168</v>
      </c>
      <c r="G1071" s="329">
        <v>61.2</v>
      </c>
      <c r="H1071" s="61">
        <f t="shared" si="220"/>
        <v>805.97</v>
      </c>
      <c r="I1071" s="450">
        <v>49325.36</v>
      </c>
      <c r="J1071" s="439">
        <f t="shared" si="227"/>
        <v>898.86</v>
      </c>
      <c r="K1071" s="390">
        <f t="shared" si="228"/>
        <v>55010.23</v>
      </c>
      <c r="L1071" s="60"/>
      <c r="M1071" s="303">
        <f t="shared" si="223"/>
        <v>55010.261635123206</v>
      </c>
      <c r="N1071" s="303">
        <f t="shared" si="224"/>
        <v>3.163512320315931E-2</v>
      </c>
      <c r="O1071" s="372">
        <f t="shared" si="225"/>
        <v>55010.232000000004</v>
      </c>
      <c r="P1071" s="373">
        <f t="shared" si="226"/>
        <v>2.0000000004074536E-3</v>
      </c>
    </row>
    <row r="1072" spans="1:16" s="195" customFormat="1" ht="15" x14ac:dyDescent="0.25">
      <c r="A1072" s="312" t="s">
        <v>3260</v>
      </c>
      <c r="B1072" s="314" t="s">
        <v>99</v>
      </c>
      <c r="C1072" s="314" t="s">
        <v>1740</v>
      </c>
      <c r="D1072" s="314" t="s">
        <v>3207</v>
      </c>
      <c r="E1072" s="315" t="s">
        <v>3261</v>
      </c>
      <c r="F1072" s="316" t="s">
        <v>168</v>
      </c>
      <c r="G1072" s="329">
        <v>142.80000000000001</v>
      </c>
      <c r="H1072" s="61">
        <f t="shared" si="220"/>
        <v>1298.05</v>
      </c>
      <c r="I1072" s="450">
        <v>185361.54</v>
      </c>
      <c r="J1072" s="439">
        <f t="shared" si="227"/>
        <v>1447.65</v>
      </c>
      <c r="K1072" s="390">
        <f t="shared" si="228"/>
        <v>206724.42</v>
      </c>
      <c r="L1072" s="60"/>
      <c r="M1072" s="303">
        <f t="shared" si="223"/>
        <v>206725.03581300483</v>
      </c>
      <c r="N1072" s="303">
        <f t="shared" si="224"/>
        <v>0.61581300481338985</v>
      </c>
      <c r="O1072" s="372">
        <f t="shared" si="225"/>
        <v>206724.42000000004</v>
      </c>
      <c r="P1072" s="373">
        <f t="shared" si="226"/>
        <v>0</v>
      </c>
    </row>
    <row r="1073" spans="1:16" s="195" customFormat="1" ht="15" x14ac:dyDescent="0.25">
      <c r="A1073" s="312" t="s">
        <v>3262</v>
      </c>
      <c r="B1073" s="314" t="s">
        <v>99</v>
      </c>
      <c r="C1073" s="314" t="s">
        <v>3263</v>
      </c>
      <c r="D1073" s="314" t="s">
        <v>3207</v>
      </c>
      <c r="E1073" s="315" t="s">
        <v>3264</v>
      </c>
      <c r="F1073" s="316" t="s">
        <v>168</v>
      </c>
      <c r="G1073" s="329">
        <v>265.2</v>
      </c>
      <c r="H1073" s="61">
        <f t="shared" si="220"/>
        <v>1743.06</v>
      </c>
      <c r="I1073" s="450">
        <v>462259.51</v>
      </c>
      <c r="J1073" s="439">
        <f t="shared" si="227"/>
        <v>1943.95</v>
      </c>
      <c r="K1073" s="390">
        <f t="shared" si="228"/>
        <v>515535.54</v>
      </c>
      <c r="L1073" s="60"/>
      <c r="M1073" s="303">
        <f t="shared" si="223"/>
        <v>515536.36077717127</v>
      </c>
      <c r="N1073" s="303">
        <f t="shared" si="224"/>
        <v>0.82077717129141092</v>
      </c>
      <c r="O1073" s="372">
        <f t="shared" si="225"/>
        <v>515535.54</v>
      </c>
      <c r="P1073" s="373">
        <f t="shared" si="226"/>
        <v>0</v>
      </c>
    </row>
    <row r="1074" spans="1:16" s="195" customFormat="1" ht="15" x14ac:dyDescent="0.25">
      <c r="A1074" s="312" t="s">
        <v>3265</v>
      </c>
      <c r="B1074" s="314" t="s">
        <v>99</v>
      </c>
      <c r="C1074" s="314" t="s">
        <v>3266</v>
      </c>
      <c r="D1074" s="314" t="s">
        <v>3207</v>
      </c>
      <c r="E1074" s="315" t="s">
        <v>3267</v>
      </c>
      <c r="F1074" s="316" t="s">
        <v>168</v>
      </c>
      <c r="G1074" s="329">
        <v>10.199999999999999</v>
      </c>
      <c r="H1074" s="61">
        <f t="shared" ref="H1074:H1077" si="229">ROUND(I1074/G1074,2)</f>
        <v>915.34</v>
      </c>
      <c r="I1074" s="450">
        <v>9336.4699999999993</v>
      </c>
      <c r="J1074" s="439">
        <f t="shared" si="227"/>
        <v>1020.84</v>
      </c>
      <c r="K1074" s="390">
        <f t="shared" si="228"/>
        <v>10412.57</v>
      </c>
      <c r="L1074" s="60"/>
      <c r="M1074" s="303">
        <f t="shared" si="223"/>
        <v>10412.527297286399</v>
      </c>
      <c r="N1074" s="303">
        <f t="shared" si="224"/>
        <v>-4.2702713601102005E-2</v>
      </c>
      <c r="O1074" s="372">
        <f t="shared" si="225"/>
        <v>10412.567999999999</v>
      </c>
      <c r="P1074" s="373">
        <f t="shared" si="226"/>
        <v>-2.0000000004074536E-3</v>
      </c>
    </row>
    <row r="1075" spans="1:16" s="195" customFormat="1" ht="22.5" x14ac:dyDescent="0.25">
      <c r="A1075" s="312" t="s">
        <v>3268</v>
      </c>
      <c r="B1075" s="314" t="s">
        <v>99</v>
      </c>
      <c r="C1075" s="314" t="s">
        <v>1742</v>
      </c>
      <c r="D1075" s="314" t="s">
        <v>279</v>
      </c>
      <c r="E1075" s="315" t="s">
        <v>280</v>
      </c>
      <c r="F1075" s="316" t="s">
        <v>122</v>
      </c>
      <c r="G1075" s="325">
        <v>0.56000000000000005</v>
      </c>
      <c r="H1075" s="61">
        <f t="shared" si="229"/>
        <v>62773.13</v>
      </c>
      <c r="I1075" s="450">
        <v>35152.949999999997</v>
      </c>
      <c r="J1075" s="439">
        <f t="shared" si="227"/>
        <v>70007.929999999993</v>
      </c>
      <c r="K1075" s="390">
        <f t="shared" si="228"/>
        <v>39204.44</v>
      </c>
      <c r="L1075" s="60"/>
      <c r="M1075" s="303">
        <f t="shared" si="223"/>
        <v>39204.437164703995</v>
      </c>
      <c r="N1075" s="303">
        <f t="shared" si="224"/>
        <v>-2.8352960071060807E-3</v>
      </c>
      <c r="O1075" s="372">
        <f t="shared" si="225"/>
        <v>39204.440799999997</v>
      </c>
      <c r="P1075" s="373">
        <f t="shared" si="226"/>
        <v>7.9999999434221536E-4</v>
      </c>
    </row>
    <row r="1076" spans="1:16" s="195" customFormat="1" ht="15" x14ac:dyDescent="0.25">
      <c r="A1076" s="312" t="s">
        <v>3269</v>
      </c>
      <c r="B1076" s="314" t="s">
        <v>99</v>
      </c>
      <c r="C1076" s="314" t="s">
        <v>1743</v>
      </c>
      <c r="D1076" s="314" t="s">
        <v>3270</v>
      </c>
      <c r="E1076" s="315" t="s">
        <v>3271</v>
      </c>
      <c r="F1076" s="316" t="s">
        <v>217</v>
      </c>
      <c r="G1076" s="329">
        <v>163.19999999999999</v>
      </c>
      <c r="H1076" s="61">
        <f t="shared" si="229"/>
        <v>1279.53</v>
      </c>
      <c r="I1076" s="450">
        <v>208818.94</v>
      </c>
      <c r="J1076" s="439">
        <f t="shared" si="227"/>
        <v>1427</v>
      </c>
      <c r="K1076" s="390">
        <f t="shared" si="228"/>
        <v>232886.39999999999</v>
      </c>
      <c r="L1076" s="60"/>
      <c r="M1076" s="303">
        <f t="shared" si="223"/>
        <v>232885.97435009282</v>
      </c>
      <c r="N1076" s="303">
        <f t="shared" si="224"/>
        <v>-0.42564990717801265</v>
      </c>
      <c r="O1076" s="372">
        <f t="shared" si="225"/>
        <v>232886.39999999999</v>
      </c>
      <c r="P1076" s="373">
        <f t="shared" si="226"/>
        <v>0</v>
      </c>
    </row>
    <row r="1077" spans="1:16" s="195" customFormat="1" ht="22.5" x14ac:dyDescent="0.25">
      <c r="A1077" s="312" t="s">
        <v>3272</v>
      </c>
      <c r="B1077" s="314" t="s">
        <v>99</v>
      </c>
      <c r="C1077" s="314" t="s">
        <v>1744</v>
      </c>
      <c r="D1077" s="314" t="s">
        <v>3273</v>
      </c>
      <c r="E1077" s="315" t="s">
        <v>3274</v>
      </c>
      <c r="F1077" s="316" t="s">
        <v>164</v>
      </c>
      <c r="G1077" s="325">
        <v>0.05</v>
      </c>
      <c r="H1077" s="61">
        <f t="shared" si="229"/>
        <v>26016.400000000001</v>
      </c>
      <c r="I1077" s="450">
        <v>1300.82</v>
      </c>
      <c r="J1077" s="439">
        <f t="shared" si="227"/>
        <v>29014.87</v>
      </c>
      <c r="K1077" s="390">
        <f t="shared" si="228"/>
        <v>1450.74</v>
      </c>
      <c r="L1077" s="60"/>
      <c r="M1077" s="303">
        <f t="shared" si="223"/>
        <v>1450.7435635584002</v>
      </c>
      <c r="N1077" s="303">
        <f t="shared" si="224"/>
        <v>3.5635584001738607E-3</v>
      </c>
      <c r="O1077" s="372">
        <f t="shared" si="225"/>
        <v>1450.7435</v>
      </c>
      <c r="P1077" s="373">
        <f t="shared" si="226"/>
        <v>3.5000000000309228E-3</v>
      </c>
    </row>
    <row r="1078" spans="1:16" s="195" customFormat="1" ht="15" x14ac:dyDescent="0.25">
      <c r="A1078" s="312" t="s">
        <v>3275</v>
      </c>
      <c r="B1078" s="314" t="s">
        <v>99</v>
      </c>
      <c r="C1078" s="314" t="s">
        <v>1745</v>
      </c>
      <c r="D1078" s="314" t="s">
        <v>3207</v>
      </c>
      <c r="E1078" s="315" t="s">
        <v>3276</v>
      </c>
      <c r="F1078" s="316" t="s">
        <v>168</v>
      </c>
      <c r="G1078" s="329">
        <v>5.0999999999999996</v>
      </c>
      <c r="H1078" s="61">
        <f t="shared" ref="H1078:H1117" si="230">ROUND(I1078/G1078,2)</f>
        <v>2450.06</v>
      </c>
      <c r="I1078" s="450">
        <v>12495.31</v>
      </c>
      <c r="J1078" s="439">
        <f t="shared" si="227"/>
        <v>2732.44</v>
      </c>
      <c r="K1078" s="390">
        <f t="shared" si="228"/>
        <v>13935.44</v>
      </c>
      <c r="L1078" s="60"/>
      <c r="M1078" s="303">
        <f t="shared" si="223"/>
        <v>13935.4334628672</v>
      </c>
      <c r="N1078" s="303">
        <f t="shared" si="224"/>
        <v>-6.5371328000765061E-3</v>
      </c>
      <c r="O1078" s="372">
        <f t="shared" si="225"/>
        <v>13935.444</v>
      </c>
      <c r="P1078" s="373">
        <f t="shared" si="226"/>
        <v>3.9999999989959178E-3</v>
      </c>
    </row>
    <row r="1079" spans="1:16" s="195" customFormat="1" ht="22.5" x14ac:dyDescent="0.25">
      <c r="A1079" s="312" t="s">
        <v>3277</v>
      </c>
      <c r="B1079" s="314" t="s">
        <v>99</v>
      </c>
      <c r="C1079" s="314" t="s">
        <v>1746</v>
      </c>
      <c r="D1079" s="314" t="s">
        <v>3278</v>
      </c>
      <c r="E1079" s="315" t="s">
        <v>3279</v>
      </c>
      <c r="F1079" s="316" t="s">
        <v>164</v>
      </c>
      <c r="G1079" s="325">
        <v>0.05</v>
      </c>
      <c r="H1079" s="61">
        <f t="shared" si="230"/>
        <v>32942.199999999997</v>
      </c>
      <c r="I1079" s="450">
        <v>1647.11</v>
      </c>
      <c r="J1079" s="439">
        <f t="shared" si="227"/>
        <v>36738.89</v>
      </c>
      <c r="K1079" s="390">
        <f t="shared" si="228"/>
        <v>1836.94</v>
      </c>
      <c r="L1079" s="60"/>
      <c r="M1079" s="303">
        <f t="shared" si="223"/>
        <v>1836.9445664831999</v>
      </c>
      <c r="N1079" s="303">
        <f t="shared" si="224"/>
        <v>4.5664831998237787E-3</v>
      </c>
      <c r="O1079" s="372">
        <f t="shared" si="225"/>
        <v>1836.9445000000001</v>
      </c>
      <c r="P1079" s="373">
        <f t="shared" si="226"/>
        <v>4.500000000007276E-3</v>
      </c>
    </row>
    <row r="1080" spans="1:16" s="195" customFormat="1" ht="15" x14ac:dyDescent="0.25">
      <c r="A1080" s="312" t="s">
        <v>3280</v>
      </c>
      <c r="B1080" s="314" t="s">
        <v>99</v>
      </c>
      <c r="C1080" s="314" t="s">
        <v>1747</v>
      </c>
      <c r="D1080" s="314" t="s">
        <v>3207</v>
      </c>
      <c r="E1080" s="315" t="s">
        <v>3281</v>
      </c>
      <c r="F1080" s="316" t="s">
        <v>168</v>
      </c>
      <c r="G1080" s="329">
        <v>5.0999999999999996</v>
      </c>
      <c r="H1080" s="61">
        <f t="shared" si="230"/>
        <v>7263.13</v>
      </c>
      <c r="I1080" s="450">
        <v>37041.96</v>
      </c>
      <c r="J1080" s="439">
        <f t="shared" si="227"/>
        <v>8100.23</v>
      </c>
      <c r="K1080" s="390">
        <f t="shared" si="228"/>
        <v>41311.17</v>
      </c>
      <c r="L1080" s="60"/>
      <c r="M1080" s="303">
        <f t="shared" si="223"/>
        <v>41311.161460915202</v>
      </c>
      <c r="N1080" s="303">
        <f t="shared" si="224"/>
        <v>-8.5390847962116823E-3</v>
      </c>
      <c r="O1080" s="372">
        <f t="shared" si="225"/>
        <v>41311.172999999995</v>
      </c>
      <c r="P1080" s="373">
        <f t="shared" si="226"/>
        <v>2.9999999969732016E-3</v>
      </c>
    </row>
    <row r="1081" spans="1:16" s="195" customFormat="1" ht="15" customHeight="1" x14ac:dyDescent="0.25">
      <c r="A1081" s="323"/>
      <c r="B1081" s="512" t="s">
        <v>3282</v>
      </c>
      <c r="C1081" s="513"/>
      <c r="D1081" s="513"/>
      <c r="E1081" s="514"/>
      <c r="F1081" s="324"/>
      <c r="G1081" s="324"/>
      <c r="H1081" s="324"/>
      <c r="I1081" s="324"/>
      <c r="J1081" s="449"/>
      <c r="K1081" s="392"/>
      <c r="L1081" s="311"/>
      <c r="M1081" s="303">
        <f t="shared" si="223"/>
        <v>0</v>
      </c>
      <c r="N1081" s="303">
        <f t="shared" si="224"/>
        <v>0</v>
      </c>
      <c r="O1081" s="372">
        <f t="shared" si="225"/>
        <v>0</v>
      </c>
      <c r="P1081" s="373">
        <f t="shared" si="226"/>
        <v>0</v>
      </c>
    </row>
    <row r="1082" spans="1:16" s="195" customFormat="1" ht="22.5" x14ac:dyDescent="0.25">
      <c r="A1082" s="312" t="s">
        <v>3283</v>
      </c>
      <c r="B1082" s="314" t="s">
        <v>99</v>
      </c>
      <c r="C1082" s="314" t="s">
        <v>1750</v>
      </c>
      <c r="D1082" s="314" t="s">
        <v>3284</v>
      </c>
      <c r="E1082" s="315" t="s">
        <v>3285</v>
      </c>
      <c r="F1082" s="316" t="s">
        <v>243</v>
      </c>
      <c r="G1082" s="325">
        <v>2.98</v>
      </c>
      <c r="H1082" s="61">
        <f t="shared" si="230"/>
        <v>18796.3</v>
      </c>
      <c r="I1082" s="450">
        <v>56012.98</v>
      </c>
      <c r="J1082" s="439">
        <f t="shared" si="227"/>
        <v>20962.63</v>
      </c>
      <c r="K1082" s="390">
        <f t="shared" si="228"/>
        <v>62468.639999999999</v>
      </c>
      <c r="L1082" s="60"/>
      <c r="M1082" s="303">
        <f t="shared" si="223"/>
        <v>62468.650705497603</v>
      </c>
      <c r="N1082" s="303">
        <f t="shared" si="224"/>
        <v>1.0705497603339609E-2</v>
      </c>
      <c r="O1082" s="372">
        <f t="shared" si="225"/>
        <v>62468.6374</v>
      </c>
      <c r="P1082" s="373">
        <f t="shared" si="226"/>
        <v>-2.599999999802094E-3</v>
      </c>
    </row>
    <row r="1083" spans="1:16" s="195" customFormat="1" ht="15" x14ac:dyDescent="0.25">
      <c r="A1083" s="312" t="s">
        <v>3286</v>
      </c>
      <c r="B1083" s="314" t="s">
        <v>99</v>
      </c>
      <c r="C1083" s="314" t="s">
        <v>3287</v>
      </c>
      <c r="D1083" s="314" t="s">
        <v>3288</v>
      </c>
      <c r="E1083" s="315" t="s">
        <v>3289</v>
      </c>
      <c r="F1083" s="316" t="s">
        <v>243</v>
      </c>
      <c r="G1083" s="325">
        <v>2.98</v>
      </c>
      <c r="H1083" s="61">
        <f t="shared" si="230"/>
        <v>5671.32</v>
      </c>
      <c r="I1083" s="450">
        <v>16900.53</v>
      </c>
      <c r="J1083" s="439">
        <f t="shared" si="227"/>
        <v>6324.96</v>
      </c>
      <c r="K1083" s="390">
        <f t="shared" si="228"/>
        <v>18848.38</v>
      </c>
      <c r="L1083" s="60"/>
      <c r="M1083" s="303">
        <f t="shared" si="223"/>
        <v>18848.3688121536</v>
      </c>
      <c r="N1083" s="303">
        <f t="shared" si="224"/>
        <v>-1.1187846401298884E-2</v>
      </c>
      <c r="O1083" s="372">
        <f t="shared" si="225"/>
        <v>18848.380799999999</v>
      </c>
      <c r="P1083" s="373">
        <f t="shared" si="226"/>
        <v>7.9999999798019417E-4</v>
      </c>
    </row>
    <row r="1084" spans="1:16" s="195" customFormat="1" ht="22.5" x14ac:dyDescent="0.25">
      <c r="A1084" s="312" t="s">
        <v>3290</v>
      </c>
      <c r="B1084" s="314" t="s">
        <v>99</v>
      </c>
      <c r="C1084" s="314" t="s">
        <v>1752</v>
      </c>
      <c r="D1084" s="314" t="s">
        <v>3291</v>
      </c>
      <c r="E1084" s="315" t="s">
        <v>3292</v>
      </c>
      <c r="F1084" s="316" t="s">
        <v>243</v>
      </c>
      <c r="G1084" s="325">
        <v>0.78</v>
      </c>
      <c r="H1084" s="61">
        <f t="shared" si="230"/>
        <v>43710.27</v>
      </c>
      <c r="I1084" s="450">
        <v>34094.01</v>
      </c>
      <c r="J1084" s="439">
        <f t="shared" si="227"/>
        <v>48748.01</v>
      </c>
      <c r="K1084" s="390">
        <f t="shared" si="228"/>
        <v>38023.449999999997</v>
      </c>
      <c r="L1084" s="60"/>
      <c r="M1084" s="303">
        <f t="shared" si="223"/>
        <v>38023.451025811206</v>
      </c>
      <c r="N1084" s="303">
        <f t="shared" si="224"/>
        <v>1.0258112088195048E-3</v>
      </c>
      <c r="O1084" s="372">
        <f t="shared" si="225"/>
        <v>38023.447800000002</v>
      </c>
      <c r="P1084" s="373">
        <f t="shared" si="226"/>
        <v>-2.1999999953550287E-3</v>
      </c>
    </row>
    <row r="1085" spans="1:16" s="195" customFormat="1" ht="15" x14ac:dyDescent="0.25">
      <c r="A1085" s="312" t="s">
        <v>3293</v>
      </c>
      <c r="B1085" s="314" t="s">
        <v>99</v>
      </c>
      <c r="C1085" s="314" t="s">
        <v>3294</v>
      </c>
      <c r="D1085" s="314" t="s">
        <v>3288</v>
      </c>
      <c r="E1085" s="315" t="s">
        <v>3289</v>
      </c>
      <c r="F1085" s="316" t="s">
        <v>243</v>
      </c>
      <c r="G1085" s="325">
        <v>0.78</v>
      </c>
      <c r="H1085" s="61">
        <f t="shared" si="230"/>
        <v>5671.32</v>
      </c>
      <c r="I1085" s="450">
        <v>4423.63</v>
      </c>
      <c r="J1085" s="439">
        <f t="shared" si="227"/>
        <v>6324.96</v>
      </c>
      <c r="K1085" s="390">
        <f t="shared" si="228"/>
        <v>4933.47</v>
      </c>
      <c r="L1085" s="60"/>
      <c r="M1085" s="303">
        <f t="shared" si="223"/>
        <v>4933.4671592256009</v>
      </c>
      <c r="N1085" s="303">
        <f t="shared" si="224"/>
        <v>-2.8407743993739132E-3</v>
      </c>
      <c r="O1085" s="372">
        <f t="shared" si="225"/>
        <v>4933.4688000000006</v>
      </c>
      <c r="P1085" s="373">
        <f t="shared" si="226"/>
        <v>-1.1999999996987754E-3</v>
      </c>
    </row>
    <row r="1086" spans="1:16" s="195" customFormat="1" ht="22.5" x14ac:dyDescent="0.25">
      <c r="A1086" s="312" t="s">
        <v>3295</v>
      </c>
      <c r="B1086" s="314" t="s">
        <v>99</v>
      </c>
      <c r="C1086" s="314" t="s">
        <v>1753</v>
      </c>
      <c r="D1086" s="314" t="s">
        <v>3296</v>
      </c>
      <c r="E1086" s="315" t="s">
        <v>3297</v>
      </c>
      <c r="F1086" s="316" t="s">
        <v>243</v>
      </c>
      <c r="G1086" s="325">
        <v>0.32</v>
      </c>
      <c r="H1086" s="61">
        <f t="shared" si="230"/>
        <v>52345.72</v>
      </c>
      <c r="I1086" s="450">
        <v>16750.63</v>
      </c>
      <c r="J1086" s="439">
        <f t="shared" si="227"/>
        <v>58378.73</v>
      </c>
      <c r="K1086" s="390">
        <f t="shared" si="228"/>
        <v>18681.189999999999</v>
      </c>
      <c r="L1086" s="60"/>
      <c r="M1086" s="303">
        <f t="shared" si="223"/>
        <v>18681.1923694656</v>
      </c>
      <c r="N1086" s="303">
        <f t="shared" si="224"/>
        <v>2.3694656010775361E-3</v>
      </c>
      <c r="O1086" s="372">
        <f t="shared" si="225"/>
        <v>18681.193600000002</v>
      </c>
      <c r="P1086" s="373">
        <f t="shared" si="226"/>
        <v>3.6000000036437996E-3</v>
      </c>
    </row>
    <row r="1087" spans="1:16" s="195" customFormat="1" ht="15" x14ac:dyDescent="0.25">
      <c r="A1087" s="312" t="s">
        <v>3298</v>
      </c>
      <c r="B1087" s="314" t="s">
        <v>99</v>
      </c>
      <c r="C1087" s="314" t="s">
        <v>3299</v>
      </c>
      <c r="D1087" s="314" t="s">
        <v>3288</v>
      </c>
      <c r="E1087" s="315" t="s">
        <v>3289</v>
      </c>
      <c r="F1087" s="316" t="s">
        <v>243</v>
      </c>
      <c r="G1087" s="325">
        <v>0.32</v>
      </c>
      <c r="H1087" s="61">
        <f t="shared" si="230"/>
        <v>5671.31</v>
      </c>
      <c r="I1087" s="450">
        <v>1814.82</v>
      </c>
      <c r="J1087" s="439">
        <f t="shared" si="227"/>
        <v>6324.95</v>
      </c>
      <c r="K1087" s="390">
        <f t="shared" si="228"/>
        <v>2023.98</v>
      </c>
      <c r="L1087" s="60"/>
      <c r="M1087" s="303">
        <f t="shared" si="223"/>
        <v>2023.9836672384001</v>
      </c>
      <c r="N1087" s="303">
        <f t="shared" si="224"/>
        <v>3.6672384001121827E-3</v>
      </c>
      <c r="O1087" s="372">
        <f t="shared" si="225"/>
        <v>2023.9839999999999</v>
      </c>
      <c r="P1087" s="373">
        <f t="shared" si="226"/>
        <v>3.9999999999054126E-3</v>
      </c>
    </row>
    <row r="1088" spans="1:16" s="195" customFormat="1" ht="22.5" x14ac:dyDescent="0.25">
      <c r="A1088" s="312" t="s">
        <v>3300</v>
      </c>
      <c r="B1088" s="314" t="s">
        <v>99</v>
      </c>
      <c r="C1088" s="314" t="s">
        <v>1756</v>
      </c>
      <c r="D1088" s="314" t="s">
        <v>3301</v>
      </c>
      <c r="E1088" s="315" t="s">
        <v>3302</v>
      </c>
      <c r="F1088" s="316" t="s">
        <v>243</v>
      </c>
      <c r="G1088" s="325">
        <v>0.24</v>
      </c>
      <c r="H1088" s="61">
        <f t="shared" si="230"/>
        <v>68172.08</v>
      </c>
      <c r="I1088" s="450">
        <v>16361.3</v>
      </c>
      <c r="J1088" s="439">
        <f t="shared" si="227"/>
        <v>76029.119999999995</v>
      </c>
      <c r="K1088" s="390">
        <f t="shared" si="228"/>
        <v>18246.990000000002</v>
      </c>
      <c r="L1088" s="60"/>
      <c r="M1088" s="303">
        <f t="shared" si="223"/>
        <v>18246.990872255999</v>
      </c>
      <c r="N1088" s="303">
        <f t="shared" si="224"/>
        <v>8.7225599781959318E-4</v>
      </c>
      <c r="O1088" s="372">
        <f t="shared" si="225"/>
        <v>18246.988799999999</v>
      </c>
      <c r="P1088" s="373">
        <f t="shared" si="226"/>
        <v>-1.2000000024272595E-3</v>
      </c>
    </row>
    <row r="1089" spans="1:16" s="195" customFormat="1" ht="15" x14ac:dyDescent="0.25">
      <c r="A1089" s="312" t="s">
        <v>3303</v>
      </c>
      <c r="B1089" s="314" t="s">
        <v>99</v>
      </c>
      <c r="C1089" s="314" t="s">
        <v>1757</v>
      </c>
      <c r="D1089" s="314" t="s">
        <v>3288</v>
      </c>
      <c r="E1089" s="315" t="s">
        <v>3289</v>
      </c>
      <c r="F1089" s="316" t="s">
        <v>243</v>
      </c>
      <c r="G1089" s="325">
        <v>0.24</v>
      </c>
      <c r="H1089" s="61">
        <f t="shared" si="230"/>
        <v>5671.33</v>
      </c>
      <c r="I1089" s="450">
        <v>1361.12</v>
      </c>
      <c r="J1089" s="439">
        <f t="shared" si="227"/>
        <v>6324.97</v>
      </c>
      <c r="K1089" s="390">
        <f t="shared" si="228"/>
        <v>1517.99</v>
      </c>
      <c r="L1089" s="60"/>
      <c r="M1089" s="303">
        <f t="shared" si="223"/>
        <v>1517.9933266944001</v>
      </c>
      <c r="N1089" s="303">
        <f t="shared" si="224"/>
        <v>3.3266944001297816E-3</v>
      </c>
      <c r="O1089" s="372">
        <f t="shared" si="225"/>
        <v>1517.9928</v>
      </c>
      <c r="P1089" s="373">
        <f t="shared" si="226"/>
        <v>2.7999999999792635E-3</v>
      </c>
    </row>
    <row r="1090" spans="1:16" s="195" customFormat="1" ht="22.5" x14ac:dyDescent="0.25">
      <c r="A1090" s="312" t="s">
        <v>3304</v>
      </c>
      <c r="B1090" s="314" t="s">
        <v>99</v>
      </c>
      <c r="C1090" s="314" t="s">
        <v>1761</v>
      </c>
      <c r="D1090" s="314" t="s">
        <v>3305</v>
      </c>
      <c r="E1090" s="315" t="s">
        <v>3306</v>
      </c>
      <c r="F1090" s="316" t="s">
        <v>291</v>
      </c>
      <c r="G1090" s="331">
        <v>10</v>
      </c>
      <c r="H1090" s="61">
        <f t="shared" si="230"/>
        <v>42273.919999999998</v>
      </c>
      <c r="I1090" s="450">
        <v>422739.17</v>
      </c>
      <c r="J1090" s="439">
        <f t="shared" si="227"/>
        <v>47146.12</v>
      </c>
      <c r="K1090" s="390">
        <f t="shared" si="228"/>
        <v>471461.2</v>
      </c>
      <c r="L1090" s="60"/>
      <c r="M1090" s="303">
        <f t="shared" si="223"/>
        <v>471461.17828871042</v>
      </c>
      <c r="N1090" s="303">
        <f t="shared" si="224"/>
        <v>-2.1711289591621608E-2</v>
      </c>
      <c r="O1090" s="372">
        <f t="shared" si="225"/>
        <v>471461.2</v>
      </c>
      <c r="P1090" s="373">
        <f t="shared" si="226"/>
        <v>0</v>
      </c>
    </row>
    <row r="1091" spans="1:16" s="195" customFormat="1" ht="15" x14ac:dyDescent="0.25">
      <c r="A1091" s="306" t="s">
        <v>3307</v>
      </c>
      <c r="B1091" s="502"/>
      <c r="C1091" s="502"/>
      <c r="D1091" s="502"/>
      <c r="E1091" s="307" t="s">
        <v>3308</v>
      </c>
      <c r="F1091" s="308"/>
      <c r="G1091" s="309"/>
      <c r="H1091" s="334"/>
      <c r="I1091" s="334">
        <f>SUM(I1092:I1100)</f>
        <v>1147348.5799999998</v>
      </c>
      <c r="J1091" s="449"/>
      <c r="K1091" s="391">
        <f>SUM(K1092:K1100)</f>
        <v>1279580.5899999999</v>
      </c>
      <c r="L1091" s="310"/>
      <c r="M1091" s="303">
        <f t="shared" si="223"/>
        <v>1279584.0835725695</v>
      </c>
      <c r="N1091" s="303">
        <f t="shared" si="224"/>
        <v>3.4935725696850568</v>
      </c>
      <c r="O1091" s="372">
        <f t="shared" si="225"/>
        <v>0</v>
      </c>
      <c r="P1091" s="373"/>
    </row>
    <row r="1092" spans="1:16" s="195" customFormat="1" ht="15" x14ac:dyDescent="0.25">
      <c r="A1092" s="312" t="s">
        <v>3309</v>
      </c>
      <c r="B1092" s="314" t="s">
        <v>99</v>
      </c>
      <c r="C1092" s="314" t="s">
        <v>1765</v>
      </c>
      <c r="D1092" s="314" t="s">
        <v>249</v>
      </c>
      <c r="E1092" s="315" t="s">
        <v>250</v>
      </c>
      <c r="F1092" s="316" t="s">
        <v>164</v>
      </c>
      <c r="G1092" s="329">
        <v>54.4</v>
      </c>
      <c r="H1092" s="61">
        <f t="shared" si="230"/>
        <v>17457.95</v>
      </c>
      <c r="I1092" s="450">
        <v>949712.51</v>
      </c>
      <c r="J1092" s="439">
        <f t="shared" ref="J1092:J1100" si="231">ROUND(H1092*O$13*P$13*O$10,2)</f>
        <v>19470.03</v>
      </c>
      <c r="K1092" s="390">
        <f t="shared" ref="K1092:K1100" si="232">ROUND(J1092*G1092,2)</f>
        <v>1059169.6299999999</v>
      </c>
      <c r="L1092" s="60"/>
      <c r="M1092" s="303">
        <f t="shared" si="223"/>
        <v>1059169.8398805312</v>
      </c>
      <c r="N1092" s="303">
        <f t="shared" si="224"/>
        <v>0.20988053129985929</v>
      </c>
      <c r="O1092" s="372">
        <f t="shared" si="225"/>
        <v>1059169.632</v>
      </c>
      <c r="P1092" s="373">
        <f t="shared" si="226"/>
        <v>2.0000000949949026E-3</v>
      </c>
    </row>
    <row r="1093" spans="1:16" s="195" customFormat="1" ht="15" x14ac:dyDescent="0.25">
      <c r="A1093" s="312" t="s">
        <v>3310</v>
      </c>
      <c r="B1093" s="314" t="s">
        <v>99</v>
      </c>
      <c r="C1093" s="314" t="s">
        <v>1769</v>
      </c>
      <c r="D1093" s="314" t="s">
        <v>3311</v>
      </c>
      <c r="E1093" s="315" t="s">
        <v>3312</v>
      </c>
      <c r="F1093" s="316" t="s">
        <v>243</v>
      </c>
      <c r="G1093" s="329">
        <v>95.2</v>
      </c>
      <c r="H1093" s="61">
        <f t="shared" si="230"/>
        <v>373.56</v>
      </c>
      <c r="I1093" s="450">
        <v>35562.910000000003</v>
      </c>
      <c r="J1093" s="439">
        <f t="shared" si="231"/>
        <v>416.61</v>
      </c>
      <c r="K1093" s="390">
        <f t="shared" si="232"/>
        <v>39661.269999999997</v>
      </c>
      <c r="L1093" s="60"/>
      <c r="M1093" s="303">
        <f t="shared" si="223"/>
        <v>39661.646333779208</v>
      </c>
      <c r="N1093" s="303">
        <f t="shared" si="224"/>
        <v>0.37633377921156352</v>
      </c>
      <c r="O1093" s="372">
        <f t="shared" si="225"/>
        <v>39661.272000000004</v>
      </c>
      <c r="P1093" s="373">
        <f t="shared" si="226"/>
        <v>2.0000000076834112E-3</v>
      </c>
    </row>
    <row r="1094" spans="1:16" s="195" customFormat="1" ht="22.5" x14ac:dyDescent="0.25">
      <c r="A1094" s="312" t="s">
        <v>3313</v>
      </c>
      <c r="B1094" s="314" t="s">
        <v>99</v>
      </c>
      <c r="C1094" s="314" t="s">
        <v>1771</v>
      </c>
      <c r="D1094" s="314" t="s">
        <v>3202</v>
      </c>
      <c r="E1094" s="315" t="s">
        <v>3203</v>
      </c>
      <c r="F1094" s="316" t="s">
        <v>251</v>
      </c>
      <c r="G1094" s="325">
        <v>333.96</v>
      </c>
      <c r="H1094" s="61">
        <f t="shared" si="230"/>
        <v>136.77000000000001</v>
      </c>
      <c r="I1094" s="450">
        <v>45677.05</v>
      </c>
      <c r="J1094" s="439">
        <f t="shared" si="231"/>
        <v>152.53</v>
      </c>
      <c r="K1094" s="390">
        <f t="shared" si="232"/>
        <v>50938.92</v>
      </c>
      <c r="L1094" s="60"/>
      <c r="M1094" s="303">
        <f t="shared" si="223"/>
        <v>50941.472524896002</v>
      </c>
      <c r="N1094" s="303">
        <f t="shared" si="224"/>
        <v>2.552524896003888</v>
      </c>
      <c r="O1094" s="372">
        <f t="shared" si="225"/>
        <v>50938.918799999999</v>
      </c>
      <c r="P1094" s="373">
        <f t="shared" si="226"/>
        <v>-1.1999999987892807E-3</v>
      </c>
    </row>
    <row r="1095" spans="1:16" s="195" customFormat="1" ht="22.5" x14ac:dyDescent="0.25">
      <c r="A1095" s="312" t="s">
        <v>3314</v>
      </c>
      <c r="B1095" s="314" t="s">
        <v>99</v>
      </c>
      <c r="C1095" s="314" t="s">
        <v>1775</v>
      </c>
      <c r="D1095" s="314" t="s">
        <v>3315</v>
      </c>
      <c r="E1095" s="315" t="s">
        <v>3316</v>
      </c>
      <c r="F1095" s="316" t="s">
        <v>251</v>
      </c>
      <c r="G1095" s="318">
        <v>43.515999999999998</v>
      </c>
      <c r="H1095" s="61">
        <f t="shared" si="230"/>
        <v>179.99</v>
      </c>
      <c r="I1095" s="450">
        <v>7832.36</v>
      </c>
      <c r="J1095" s="439">
        <f t="shared" si="231"/>
        <v>200.73</v>
      </c>
      <c r="K1095" s="390">
        <f t="shared" si="232"/>
        <v>8734.9699999999993</v>
      </c>
      <c r="L1095" s="60"/>
      <c r="M1095" s="303">
        <f t="shared" si="223"/>
        <v>8735.0639269632011</v>
      </c>
      <c r="N1095" s="303">
        <f t="shared" si="224"/>
        <v>9.3926963201738545E-2</v>
      </c>
      <c r="O1095" s="372">
        <f t="shared" si="225"/>
        <v>8734.9666799999995</v>
      </c>
      <c r="P1095" s="373">
        <f t="shared" si="226"/>
        <v>-3.3199999998032581E-3</v>
      </c>
    </row>
    <row r="1096" spans="1:16" s="195" customFormat="1" ht="22.5" x14ac:dyDescent="0.25">
      <c r="A1096" s="312" t="s">
        <v>3317</v>
      </c>
      <c r="B1096" s="314" t="s">
        <v>99</v>
      </c>
      <c r="C1096" s="314" t="s">
        <v>1779</v>
      </c>
      <c r="D1096" s="314" t="s">
        <v>3318</v>
      </c>
      <c r="E1096" s="315" t="s">
        <v>3319</v>
      </c>
      <c r="F1096" s="316" t="s">
        <v>251</v>
      </c>
      <c r="G1096" s="318">
        <v>59.707999999999998</v>
      </c>
      <c r="H1096" s="61">
        <f t="shared" si="230"/>
        <v>316.68</v>
      </c>
      <c r="I1096" s="450">
        <v>18908.16</v>
      </c>
      <c r="J1096" s="439">
        <f t="shared" si="231"/>
        <v>353.18</v>
      </c>
      <c r="K1096" s="390">
        <f t="shared" si="232"/>
        <v>21087.67</v>
      </c>
      <c r="L1096" s="60"/>
      <c r="M1096" s="303">
        <f t="shared" si="223"/>
        <v>21087.384433459199</v>
      </c>
      <c r="N1096" s="303">
        <f t="shared" si="224"/>
        <v>-0.28556654079875443</v>
      </c>
      <c r="O1096" s="372">
        <f t="shared" si="225"/>
        <v>21087.671439999998</v>
      </c>
      <c r="P1096" s="373">
        <f t="shared" si="226"/>
        <v>1.4400000000023283E-3</v>
      </c>
    </row>
    <row r="1097" spans="1:16" s="195" customFormat="1" ht="22.5" x14ac:dyDescent="0.25">
      <c r="A1097" s="312" t="s">
        <v>3320</v>
      </c>
      <c r="B1097" s="314" t="s">
        <v>99</v>
      </c>
      <c r="C1097" s="314" t="s">
        <v>3321</v>
      </c>
      <c r="D1097" s="314" t="s">
        <v>3322</v>
      </c>
      <c r="E1097" s="315" t="s">
        <v>3323</v>
      </c>
      <c r="F1097" s="316" t="s">
        <v>251</v>
      </c>
      <c r="G1097" s="318">
        <v>66.792000000000002</v>
      </c>
      <c r="H1097" s="61">
        <f t="shared" si="230"/>
        <v>484.18</v>
      </c>
      <c r="I1097" s="450">
        <v>32339.68</v>
      </c>
      <c r="J1097" s="439">
        <f t="shared" si="231"/>
        <v>539.98</v>
      </c>
      <c r="K1097" s="390">
        <f t="shared" si="232"/>
        <v>36066.339999999997</v>
      </c>
      <c r="L1097" s="60"/>
      <c r="M1097" s="303">
        <f t="shared" si="223"/>
        <v>36066.929019801602</v>
      </c>
      <c r="N1097" s="303">
        <f t="shared" si="224"/>
        <v>0.58901980160590028</v>
      </c>
      <c r="O1097" s="372">
        <f t="shared" si="225"/>
        <v>36066.344160000001</v>
      </c>
      <c r="P1097" s="373">
        <f t="shared" si="226"/>
        <v>4.1600000040489249E-3</v>
      </c>
    </row>
    <row r="1098" spans="1:16" s="195" customFormat="1" ht="22.5" x14ac:dyDescent="0.25">
      <c r="A1098" s="312" t="s">
        <v>3324</v>
      </c>
      <c r="B1098" s="314" t="s">
        <v>99</v>
      </c>
      <c r="C1098" s="314" t="s">
        <v>3325</v>
      </c>
      <c r="D1098" s="314" t="s">
        <v>3326</v>
      </c>
      <c r="E1098" s="315" t="s">
        <v>3327</v>
      </c>
      <c r="F1098" s="316" t="s">
        <v>251</v>
      </c>
      <c r="G1098" s="318">
        <v>6.0720000000000001</v>
      </c>
      <c r="H1098" s="61">
        <f t="shared" si="230"/>
        <v>626.64</v>
      </c>
      <c r="I1098" s="450">
        <v>3804.96</v>
      </c>
      <c r="J1098" s="439">
        <f t="shared" si="231"/>
        <v>698.86</v>
      </c>
      <c r="K1098" s="390">
        <f t="shared" si="232"/>
        <v>4243.4799999999996</v>
      </c>
      <c r="L1098" s="60"/>
      <c r="M1098" s="303">
        <f t="shared" si="223"/>
        <v>4243.4935114752006</v>
      </c>
      <c r="N1098" s="303">
        <f t="shared" si="224"/>
        <v>1.3511475201084977E-2</v>
      </c>
      <c r="O1098" s="372">
        <f t="shared" si="225"/>
        <v>4243.4779200000003</v>
      </c>
      <c r="P1098" s="373">
        <f t="shared" si="226"/>
        <v>-2.0799999992959783E-3</v>
      </c>
    </row>
    <row r="1099" spans="1:16" s="195" customFormat="1" ht="22.5" x14ac:dyDescent="0.25">
      <c r="A1099" s="312" t="s">
        <v>3328</v>
      </c>
      <c r="B1099" s="314" t="s">
        <v>99</v>
      </c>
      <c r="C1099" s="314" t="s">
        <v>3329</v>
      </c>
      <c r="D1099" s="314" t="s">
        <v>3330</v>
      </c>
      <c r="E1099" s="315" t="s">
        <v>3331</v>
      </c>
      <c r="F1099" s="316" t="s">
        <v>251</v>
      </c>
      <c r="G1099" s="318">
        <v>14.167999999999999</v>
      </c>
      <c r="H1099" s="61">
        <f t="shared" si="230"/>
        <v>828.96</v>
      </c>
      <c r="I1099" s="450">
        <v>11744.73</v>
      </c>
      <c r="J1099" s="439">
        <f t="shared" si="231"/>
        <v>924.5</v>
      </c>
      <c r="K1099" s="390">
        <f t="shared" si="232"/>
        <v>13098.32</v>
      </c>
      <c r="L1099" s="60"/>
      <c r="M1099" s="303">
        <f t="shared" si="223"/>
        <v>13098.3467760576</v>
      </c>
      <c r="N1099" s="303">
        <f t="shared" si="224"/>
        <v>2.6776057600727654E-2</v>
      </c>
      <c r="O1099" s="372">
        <f t="shared" si="225"/>
        <v>13098.315999999999</v>
      </c>
      <c r="P1099" s="373">
        <f t="shared" si="226"/>
        <v>-4.0000000008149073E-3</v>
      </c>
    </row>
    <row r="1100" spans="1:16" s="195" customFormat="1" ht="15" x14ac:dyDescent="0.25">
      <c r="A1100" s="312" t="s">
        <v>3332</v>
      </c>
      <c r="B1100" s="314" t="s">
        <v>99</v>
      </c>
      <c r="C1100" s="314" t="s">
        <v>3333</v>
      </c>
      <c r="D1100" s="314" t="s">
        <v>3334</v>
      </c>
      <c r="E1100" s="315" t="s">
        <v>3335</v>
      </c>
      <c r="F1100" s="316" t="s">
        <v>251</v>
      </c>
      <c r="G1100" s="325">
        <v>26.52</v>
      </c>
      <c r="H1100" s="61">
        <f t="shared" si="230"/>
        <v>1574.9</v>
      </c>
      <c r="I1100" s="450">
        <v>41766.22</v>
      </c>
      <c r="J1100" s="439">
        <f t="shared" si="231"/>
        <v>1756.41</v>
      </c>
      <c r="K1100" s="390">
        <f t="shared" si="232"/>
        <v>46579.99</v>
      </c>
      <c r="L1100" s="60"/>
      <c r="M1100" s="303">
        <f t="shared" si="223"/>
        <v>46579.907165606404</v>
      </c>
      <c r="N1100" s="303">
        <f t="shared" si="224"/>
        <v>-8.2834393593657296E-2</v>
      </c>
      <c r="O1100" s="372">
        <f t="shared" si="225"/>
        <v>46579.993200000004</v>
      </c>
      <c r="P1100" s="373">
        <f t="shared" si="226"/>
        <v>3.2000000064726919E-3</v>
      </c>
    </row>
    <row r="1101" spans="1:16" s="195" customFormat="1" ht="15" x14ac:dyDescent="0.25">
      <c r="A1101" s="306" t="s">
        <v>3336</v>
      </c>
      <c r="B1101" s="502"/>
      <c r="C1101" s="502"/>
      <c r="D1101" s="502"/>
      <c r="E1101" s="307" t="s">
        <v>3337</v>
      </c>
      <c r="F1101" s="308"/>
      <c r="G1101" s="309"/>
      <c r="H1101" s="334"/>
      <c r="I1101" s="334">
        <f>SUM(I1102:I1117)</f>
        <v>997249.08</v>
      </c>
      <c r="J1101" s="449"/>
      <c r="K1101" s="391">
        <f>SUM(K1102:K1117)</f>
        <v>1112185.46</v>
      </c>
      <c r="L1101" s="310"/>
      <c r="M1101" s="303">
        <f t="shared" si="223"/>
        <v>1112185.1478871296</v>
      </c>
      <c r="N1101" s="303">
        <f t="shared" si="224"/>
        <v>-0.31211287039332092</v>
      </c>
      <c r="O1101" s="372">
        <f t="shared" si="225"/>
        <v>0</v>
      </c>
      <c r="P1101" s="373"/>
    </row>
    <row r="1102" spans="1:16" s="195" customFormat="1" ht="22.5" x14ac:dyDescent="0.25">
      <c r="A1102" s="312" t="s">
        <v>3338</v>
      </c>
      <c r="B1102" s="314" t="s">
        <v>99</v>
      </c>
      <c r="C1102" s="314" t="s">
        <v>1783</v>
      </c>
      <c r="D1102" s="314" t="s">
        <v>3339</v>
      </c>
      <c r="E1102" s="315" t="s">
        <v>3340</v>
      </c>
      <c r="F1102" s="316" t="s">
        <v>100</v>
      </c>
      <c r="G1102" s="318">
        <v>0.154</v>
      </c>
      <c r="H1102" s="61">
        <f t="shared" si="230"/>
        <v>82988.639999999999</v>
      </c>
      <c r="I1102" s="450">
        <v>12780.25</v>
      </c>
      <c r="J1102" s="439">
        <f t="shared" ref="J1102:J1117" si="233">ROUND(H1102*O$13*P$13*O$10,2)</f>
        <v>92553.34</v>
      </c>
      <c r="K1102" s="390">
        <f t="shared" ref="K1102:K1117" si="234">ROUND(J1102*G1102,2)</f>
        <v>14253.21</v>
      </c>
      <c r="L1102" s="60"/>
      <c r="M1102" s="303">
        <f t="shared" si="223"/>
        <v>14253.213686880003</v>
      </c>
      <c r="N1102" s="303">
        <f t="shared" si="224"/>
        <v>3.6868800034426386E-3</v>
      </c>
      <c r="O1102" s="372">
        <f t="shared" si="225"/>
        <v>14253.21436</v>
      </c>
      <c r="P1102" s="373">
        <f t="shared" si="226"/>
        <v>4.3600000008154893E-3</v>
      </c>
    </row>
    <row r="1103" spans="1:16" s="195" customFormat="1" ht="22.5" x14ac:dyDescent="0.25">
      <c r="A1103" s="312" t="s">
        <v>3341</v>
      </c>
      <c r="B1103" s="314" t="s">
        <v>99</v>
      </c>
      <c r="C1103" s="314" t="s">
        <v>3342</v>
      </c>
      <c r="D1103" s="314" t="s">
        <v>258</v>
      </c>
      <c r="E1103" s="315" t="s">
        <v>259</v>
      </c>
      <c r="F1103" s="316" t="s">
        <v>116</v>
      </c>
      <c r="G1103" s="326">
        <v>4.6199999999999998E-2</v>
      </c>
      <c r="H1103" s="61">
        <f t="shared" si="230"/>
        <v>232561.04</v>
      </c>
      <c r="I1103" s="450">
        <v>10744.32</v>
      </c>
      <c r="J1103" s="439">
        <f t="shared" si="233"/>
        <v>259364.43</v>
      </c>
      <c r="K1103" s="390">
        <f t="shared" si="234"/>
        <v>11982.64</v>
      </c>
      <c r="L1103" s="60"/>
      <c r="M1103" s="303">
        <f t="shared" ref="M1103:M1166" si="235">I1103*O$13*P$13*O$10</f>
        <v>11982.636402278402</v>
      </c>
      <c r="N1103" s="303">
        <f t="shared" ref="N1103:N1166" si="236">M1103-K1103</f>
        <v>-3.5977215975435684E-3</v>
      </c>
      <c r="O1103" s="372">
        <f t="shared" si="225"/>
        <v>11982.636665999999</v>
      </c>
      <c r="P1103" s="373">
        <f t="shared" si="226"/>
        <v>-3.3340000009047799E-3</v>
      </c>
    </row>
    <row r="1104" spans="1:16" s="195" customFormat="1" ht="22.5" x14ac:dyDescent="0.25">
      <c r="A1104" s="312" t="s">
        <v>3343</v>
      </c>
      <c r="B1104" s="314" t="s">
        <v>99</v>
      </c>
      <c r="C1104" s="314" t="s">
        <v>3344</v>
      </c>
      <c r="D1104" s="314" t="s">
        <v>467</v>
      </c>
      <c r="E1104" s="315" t="s">
        <v>468</v>
      </c>
      <c r="F1104" s="316" t="s">
        <v>100</v>
      </c>
      <c r="G1104" s="318">
        <v>0.154</v>
      </c>
      <c r="H1104" s="61">
        <f t="shared" si="230"/>
        <v>13914.35</v>
      </c>
      <c r="I1104" s="450">
        <v>2142.81</v>
      </c>
      <c r="J1104" s="439">
        <f t="shared" si="233"/>
        <v>15518.02</v>
      </c>
      <c r="K1104" s="390">
        <f t="shared" si="234"/>
        <v>2389.7800000000002</v>
      </c>
      <c r="L1104" s="60"/>
      <c r="M1104" s="303">
        <f t="shared" si="235"/>
        <v>2389.7755380672002</v>
      </c>
      <c r="N1104" s="303">
        <f t="shared" si="236"/>
        <v>-4.4619328000408132E-3</v>
      </c>
      <c r="O1104" s="372">
        <f t="shared" si="225"/>
        <v>2389.7750799999999</v>
      </c>
      <c r="P1104" s="373">
        <f t="shared" si="226"/>
        <v>-4.9200000003111199E-3</v>
      </c>
    </row>
    <row r="1105" spans="1:16" s="195" customFormat="1" ht="15" x14ac:dyDescent="0.25">
      <c r="A1105" s="312" t="s">
        <v>3345</v>
      </c>
      <c r="B1105" s="314" t="s">
        <v>99</v>
      </c>
      <c r="C1105" s="314" t="s">
        <v>1808</v>
      </c>
      <c r="D1105" s="314" t="s">
        <v>262</v>
      </c>
      <c r="E1105" s="315" t="s">
        <v>263</v>
      </c>
      <c r="F1105" s="316" t="s">
        <v>116</v>
      </c>
      <c r="G1105" s="326">
        <v>4.6199999999999998E-2</v>
      </c>
      <c r="H1105" s="61">
        <f t="shared" si="230"/>
        <v>73022.73</v>
      </c>
      <c r="I1105" s="450">
        <v>3373.65</v>
      </c>
      <c r="J1105" s="439">
        <f t="shared" si="233"/>
        <v>81438.83</v>
      </c>
      <c r="K1105" s="390">
        <f t="shared" si="234"/>
        <v>3762.47</v>
      </c>
      <c r="L1105" s="60"/>
      <c r="M1105" s="303">
        <f t="shared" si="235"/>
        <v>3762.4736882880002</v>
      </c>
      <c r="N1105" s="303">
        <f t="shared" si="236"/>
        <v>3.6882880003759055E-3</v>
      </c>
      <c r="O1105" s="372">
        <f t="shared" si="225"/>
        <v>3762.4739460000001</v>
      </c>
      <c r="P1105" s="373">
        <f t="shared" si="226"/>
        <v>3.9460000002691231E-3</v>
      </c>
    </row>
    <row r="1106" spans="1:16" s="195" customFormat="1" ht="22.5" x14ac:dyDescent="0.25">
      <c r="A1106" s="312" t="s">
        <v>3346</v>
      </c>
      <c r="B1106" s="314" t="s">
        <v>99</v>
      </c>
      <c r="C1106" s="314" t="s">
        <v>1812</v>
      </c>
      <c r="D1106" s="314" t="s">
        <v>3347</v>
      </c>
      <c r="E1106" s="315" t="s">
        <v>3348</v>
      </c>
      <c r="F1106" s="316" t="s">
        <v>100</v>
      </c>
      <c r="G1106" s="318">
        <v>0.154</v>
      </c>
      <c r="H1106" s="61">
        <f t="shared" si="230"/>
        <v>35106.300000000003</v>
      </c>
      <c r="I1106" s="450">
        <v>5406.37</v>
      </c>
      <c r="J1106" s="439">
        <f t="shared" si="233"/>
        <v>39152.410000000003</v>
      </c>
      <c r="K1106" s="390">
        <f t="shared" si="234"/>
        <v>6029.47</v>
      </c>
      <c r="L1106" s="60"/>
      <c r="M1106" s="303">
        <f t="shared" si="235"/>
        <v>6029.471010374401</v>
      </c>
      <c r="N1106" s="303">
        <f t="shared" si="236"/>
        <v>1.010374400721048E-3</v>
      </c>
      <c r="O1106" s="372">
        <f t="shared" ref="O1106:O1169" si="237">J1106*G1106</f>
        <v>6029.4711400000006</v>
      </c>
      <c r="P1106" s="373">
        <f t="shared" ref="P1106:P1169" si="238">O1106-K1106</f>
        <v>1.1400000003050081E-3</v>
      </c>
    </row>
    <row r="1107" spans="1:16" s="195" customFormat="1" ht="22.5" x14ac:dyDescent="0.25">
      <c r="A1107" s="312" t="s">
        <v>3349</v>
      </c>
      <c r="B1107" s="314" t="s">
        <v>99</v>
      </c>
      <c r="C1107" s="314" t="s">
        <v>1815</v>
      </c>
      <c r="D1107" s="314" t="s">
        <v>3350</v>
      </c>
      <c r="E1107" s="315" t="s">
        <v>3351</v>
      </c>
      <c r="F1107" s="316" t="s">
        <v>100</v>
      </c>
      <c r="G1107" s="318">
        <v>0.154</v>
      </c>
      <c r="H1107" s="61">
        <f t="shared" si="230"/>
        <v>36058.25</v>
      </c>
      <c r="I1107" s="450">
        <v>5552.97</v>
      </c>
      <c r="J1107" s="439">
        <f t="shared" si="233"/>
        <v>40214.080000000002</v>
      </c>
      <c r="K1107" s="390">
        <f t="shared" si="234"/>
        <v>6192.97</v>
      </c>
      <c r="L1107" s="60"/>
      <c r="M1107" s="303">
        <f t="shared" si="235"/>
        <v>6192.9671177664013</v>
      </c>
      <c r="N1107" s="303">
        <f t="shared" si="236"/>
        <v>-2.8822335989389103E-3</v>
      </c>
      <c r="O1107" s="372">
        <f t="shared" si="237"/>
        <v>6192.9683199999999</v>
      </c>
      <c r="P1107" s="373">
        <f t="shared" si="238"/>
        <v>-1.6800000003058813E-3</v>
      </c>
    </row>
    <row r="1108" spans="1:16" s="195" customFormat="1" ht="15" x14ac:dyDescent="0.25">
      <c r="A1108" s="312" t="s">
        <v>3352</v>
      </c>
      <c r="B1108" s="314" t="s">
        <v>99</v>
      </c>
      <c r="C1108" s="314" t="s">
        <v>1818</v>
      </c>
      <c r="D1108" s="314" t="s">
        <v>260</v>
      </c>
      <c r="E1108" s="315" t="s">
        <v>261</v>
      </c>
      <c r="F1108" s="316" t="s">
        <v>164</v>
      </c>
      <c r="G1108" s="329">
        <v>5.5</v>
      </c>
      <c r="H1108" s="61">
        <f t="shared" si="230"/>
        <v>21539.8</v>
      </c>
      <c r="I1108" s="450">
        <v>118468.9</v>
      </c>
      <c r="J1108" s="439">
        <f t="shared" si="233"/>
        <v>24022.33</v>
      </c>
      <c r="K1108" s="390">
        <f t="shared" si="234"/>
        <v>132122.82</v>
      </c>
      <c r="L1108" s="60"/>
      <c r="M1108" s="303">
        <f t="shared" si="235"/>
        <v>132122.81034796798</v>
      </c>
      <c r="N1108" s="303">
        <f t="shared" si="236"/>
        <v>-9.6520320221316069E-3</v>
      </c>
      <c r="O1108" s="372">
        <f t="shared" si="237"/>
        <v>132122.815</v>
      </c>
      <c r="P1108" s="373">
        <f t="shared" si="238"/>
        <v>-5.0000000046566129E-3</v>
      </c>
    </row>
    <row r="1109" spans="1:16" s="195" customFormat="1" ht="15" x14ac:dyDescent="0.25">
      <c r="A1109" s="312" t="s">
        <v>3353</v>
      </c>
      <c r="B1109" s="314" t="s">
        <v>99</v>
      </c>
      <c r="C1109" s="314" t="s">
        <v>1819</v>
      </c>
      <c r="D1109" s="314" t="s">
        <v>3354</v>
      </c>
      <c r="E1109" s="315" t="s">
        <v>478</v>
      </c>
      <c r="F1109" s="316" t="s">
        <v>122</v>
      </c>
      <c r="G1109" s="318">
        <v>0.47099999999999997</v>
      </c>
      <c r="H1109" s="61">
        <f t="shared" si="230"/>
        <v>50798.32</v>
      </c>
      <c r="I1109" s="450">
        <v>23926.01</v>
      </c>
      <c r="J1109" s="439">
        <f t="shared" si="233"/>
        <v>56652.98</v>
      </c>
      <c r="K1109" s="390">
        <f t="shared" si="234"/>
        <v>26683.55</v>
      </c>
      <c r="L1109" s="60"/>
      <c r="M1109" s="303">
        <f t="shared" si="235"/>
        <v>26683.557301651199</v>
      </c>
      <c r="N1109" s="303">
        <f t="shared" si="236"/>
        <v>7.301651199668413E-3</v>
      </c>
      <c r="O1109" s="372">
        <f t="shared" si="237"/>
        <v>26683.55358</v>
      </c>
      <c r="P1109" s="373">
        <f t="shared" si="238"/>
        <v>3.5800000005110633E-3</v>
      </c>
    </row>
    <row r="1110" spans="1:16" s="195" customFormat="1" ht="15" x14ac:dyDescent="0.25">
      <c r="A1110" s="312" t="s">
        <v>3355</v>
      </c>
      <c r="B1110" s="314" t="s">
        <v>99</v>
      </c>
      <c r="C1110" s="314" t="s">
        <v>1820</v>
      </c>
      <c r="D1110" s="314" t="s">
        <v>479</v>
      </c>
      <c r="E1110" s="315" t="s">
        <v>480</v>
      </c>
      <c r="F1110" s="316" t="s">
        <v>248</v>
      </c>
      <c r="G1110" s="331">
        <v>3</v>
      </c>
      <c r="H1110" s="61">
        <f t="shared" si="230"/>
        <v>13749.99</v>
      </c>
      <c r="I1110" s="450">
        <v>41249.980000000003</v>
      </c>
      <c r="J1110" s="439">
        <f t="shared" si="233"/>
        <v>15334.72</v>
      </c>
      <c r="K1110" s="390">
        <f t="shared" si="234"/>
        <v>46004.160000000003</v>
      </c>
      <c r="L1110" s="60"/>
      <c r="M1110" s="303">
        <f t="shared" si="235"/>
        <v>46004.168894937611</v>
      </c>
      <c r="N1110" s="303">
        <f t="shared" si="236"/>
        <v>8.8949376076925546E-3</v>
      </c>
      <c r="O1110" s="372">
        <f t="shared" si="237"/>
        <v>46004.159999999996</v>
      </c>
      <c r="P1110" s="373">
        <f t="shared" si="238"/>
        <v>0</v>
      </c>
    </row>
    <row r="1111" spans="1:16" s="195" customFormat="1" ht="15" x14ac:dyDescent="0.25">
      <c r="A1111" s="312" t="s">
        <v>3356</v>
      </c>
      <c r="B1111" s="314" t="s">
        <v>99</v>
      </c>
      <c r="C1111" s="314" t="s">
        <v>1821</v>
      </c>
      <c r="D1111" s="314" t="s">
        <v>3357</v>
      </c>
      <c r="E1111" s="315" t="s">
        <v>481</v>
      </c>
      <c r="F1111" s="316" t="s">
        <v>122</v>
      </c>
      <c r="G1111" s="318">
        <v>0.53700000000000003</v>
      </c>
      <c r="H1111" s="61">
        <f t="shared" si="230"/>
        <v>43332.51</v>
      </c>
      <c r="I1111" s="450">
        <v>23269.56</v>
      </c>
      <c r="J1111" s="439">
        <f t="shared" si="233"/>
        <v>48326.720000000001</v>
      </c>
      <c r="K1111" s="390">
        <f t="shared" si="234"/>
        <v>25951.45</v>
      </c>
      <c r="L1111" s="60"/>
      <c r="M1111" s="303">
        <f t="shared" si="235"/>
        <v>25951.449391027203</v>
      </c>
      <c r="N1111" s="303">
        <f t="shared" si="236"/>
        <v>-6.089727976359427E-4</v>
      </c>
      <c r="O1111" s="372">
        <f t="shared" si="237"/>
        <v>25951.448640000002</v>
      </c>
      <c r="P1111" s="373">
        <f t="shared" si="238"/>
        <v>-1.3599999983853195E-3</v>
      </c>
    </row>
    <row r="1112" spans="1:16" s="195" customFormat="1" ht="22.5" x14ac:dyDescent="0.25">
      <c r="A1112" s="312" t="s">
        <v>3358</v>
      </c>
      <c r="B1112" s="314" t="s">
        <v>99</v>
      </c>
      <c r="C1112" s="314" t="s">
        <v>1822</v>
      </c>
      <c r="D1112" s="314" t="s">
        <v>3359</v>
      </c>
      <c r="E1112" s="315" t="s">
        <v>3360</v>
      </c>
      <c r="F1112" s="316" t="s">
        <v>164</v>
      </c>
      <c r="G1112" s="331">
        <v>10</v>
      </c>
      <c r="H1112" s="61">
        <f t="shared" si="230"/>
        <v>22966.48</v>
      </c>
      <c r="I1112" s="450">
        <v>229664.78</v>
      </c>
      <c r="J1112" s="439">
        <f t="shared" si="233"/>
        <v>25613.439999999999</v>
      </c>
      <c r="K1112" s="390">
        <f t="shared" si="234"/>
        <v>256134.39999999999</v>
      </c>
      <c r="L1112" s="60"/>
      <c r="M1112" s="303">
        <f t="shared" si="235"/>
        <v>256134.3624491136</v>
      </c>
      <c r="N1112" s="303">
        <f t="shared" si="236"/>
        <v>-3.7550886394456029E-2</v>
      </c>
      <c r="O1112" s="372">
        <f t="shared" si="237"/>
        <v>256134.39999999999</v>
      </c>
      <c r="P1112" s="373">
        <f t="shared" si="238"/>
        <v>0</v>
      </c>
    </row>
    <row r="1113" spans="1:16" s="195" customFormat="1" ht="15" x14ac:dyDescent="0.25">
      <c r="A1113" s="312" t="s">
        <v>3361</v>
      </c>
      <c r="B1113" s="314" t="s">
        <v>99</v>
      </c>
      <c r="C1113" s="314" t="s">
        <v>1823</v>
      </c>
      <c r="D1113" s="314" t="s">
        <v>3362</v>
      </c>
      <c r="E1113" s="315" t="s">
        <v>3363</v>
      </c>
      <c r="F1113" s="316" t="s">
        <v>168</v>
      </c>
      <c r="G1113" s="331">
        <v>1020</v>
      </c>
      <c r="H1113" s="61">
        <f t="shared" si="230"/>
        <v>143.08000000000001</v>
      </c>
      <c r="I1113" s="450">
        <v>145941.6</v>
      </c>
      <c r="J1113" s="439">
        <f t="shared" si="233"/>
        <v>159.57</v>
      </c>
      <c r="K1113" s="390">
        <f t="shared" si="234"/>
        <v>162761.4</v>
      </c>
      <c r="L1113" s="60"/>
      <c r="M1113" s="303">
        <f t="shared" si="235"/>
        <v>162761.82473779202</v>
      </c>
      <c r="N1113" s="303">
        <f t="shared" si="236"/>
        <v>0.42473779202555306</v>
      </c>
      <c r="O1113" s="372">
        <f t="shared" si="237"/>
        <v>162761.4</v>
      </c>
      <c r="P1113" s="373">
        <f t="shared" si="238"/>
        <v>0</v>
      </c>
    </row>
    <row r="1114" spans="1:16" s="195" customFormat="1" ht="15" x14ac:dyDescent="0.25">
      <c r="A1114" s="312" t="s">
        <v>3364</v>
      </c>
      <c r="B1114" s="314" t="s">
        <v>99</v>
      </c>
      <c r="C1114" s="314" t="s">
        <v>3365</v>
      </c>
      <c r="D1114" s="314" t="s">
        <v>3366</v>
      </c>
      <c r="E1114" s="315" t="s">
        <v>3367</v>
      </c>
      <c r="F1114" s="316" t="s">
        <v>217</v>
      </c>
      <c r="G1114" s="331">
        <v>600</v>
      </c>
      <c r="H1114" s="61">
        <f t="shared" si="230"/>
        <v>416.47</v>
      </c>
      <c r="I1114" s="450">
        <v>249882</v>
      </c>
      <c r="J1114" s="439">
        <f t="shared" si="233"/>
        <v>464.47</v>
      </c>
      <c r="K1114" s="390">
        <f t="shared" si="234"/>
        <v>278682</v>
      </c>
      <c r="L1114" s="60"/>
      <c r="M1114" s="303">
        <f t="shared" si="235"/>
        <v>278681.68013184</v>
      </c>
      <c r="N1114" s="303">
        <f t="shared" si="236"/>
        <v>-0.31986816000426188</v>
      </c>
      <c r="O1114" s="372">
        <f t="shared" si="237"/>
        <v>278682</v>
      </c>
      <c r="P1114" s="373">
        <f t="shared" si="238"/>
        <v>0</v>
      </c>
    </row>
    <row r="1115" spans="1:16" s="195" customFormat="1" ht="15" x14ac:dyDescent="0.25">
      <c r="A1115" s="312" t="s">
        <v>3368</v>
      </c>
      <c r="B1115" s="314" t="s">
        <v>99</v>
      </c>
      <c r="C1115" s="314" t="s">
        <v>3369</v>
      </c>
      <c r="D1115" s="314" t="s">
        <v>3366</v>
      </c>
      <c r="E1115" s="315" t="s">
        <v>3370</v>
      </c>
      <c r="F1115" s="316" t="s">
        <v>217</v>
      </c>
      <c r="G1115" s="331">
        <v>300</v>
      </c>
      <c r="H1115" s="61">
        <f t="shared" si="230"/>
        <v>300.45999999999998</v>
      </c>
      <c r="I1115" s="450">
        <v>90138</v>
      </c>
      <c r="J1115" s="439">
        <f t="shared" si="233"/>
        <v>335.09</v>
      </c>
      <c r="K1115" s="390">
        <f t="shared" si="234"/>
        <v>100527</v>
      </c>
      <c r="L1115" s="60"/>
      <c r="M1115" s="303">
        <f t="shared" si="235"/>
        <v>100526.68573056001</v>
      </c>
      <c r="N1115" s="303">
        <f t="shared" si="236"/>
        <v>-0.31426943998667412</v>
      </c>
      <c r="O1115" s="372">
        <f t="shared" si="237"/>
        <v>100526.99999999999</v>
      </c>
      <c r="P1115" s="373">
        <f t="shared" si="238"/>
        <v>0</v>
      </c>
    </row>
    <row r="1116" spans="1:16" s="195" customFormat="1" ht="15" x14ac:dyDescent="0.25">
      <c r="A1116" s="312" t="s">
        <v>3371</v>
      </c>
      <c r="B1116" s="314" t="s">
        <v>99</v>
      </c>
      <c r="C1116" s="314" t="s">
        <v>1824</v>
      </c>
      <c r="D1116" s="314" t="s">
        <v>260</v>
      </c>
      <c r="E1116" s="315" t="s">
        <v>261</v>
      </c>
      <c r="F1116" s="316" t="s">
        <v>164</v>
      </c>
      <c r="G1116" s="329">
        <v>0.5</v>
      </c>
      <c r="H1116" s="61">
        <f t="shared" si="230"/>
        <v>21540.639999999999</v>
      </c>
      <c r="I1116" s="450">
        <v>10770.32</v>
      </c>
      <c r="J1116" s="439">
        <f t="shared" si="233"/>
        <v>24023.27</v>
      </c>
      <c r="K1116" s="390">
        <f t="shared" si="234"/>
        <v>12011.64</v>
      </c>
      <c r="L1116" s="60"/>
      <c r="M1116" s="303">
        <f t="shared" si="235"/>
        <v>12011.6329833984</v>
      </c>
      <c r="N1116" s="303">
        <f t="shared" si="236"/>
        <v>-7.0166015993891051E-3</v>
      </c>
      <c r="O1116" s="372">
        <f t="shared" si="237"/>
        <v>12011.635</v>
      </c>
      <c r="P1116" s="373">
        <f t="shared" si="238"/>
        <v>-4.9999999991996447E-3</v>
      </c>
    </row>
    <row r="1117" spans="1:16" s="195" customFormat="1" ht="15" x14ac:dyDescent="0.25">
      <c r="A1117" s="312" t="s">
        <v>3372</v>
      </c>
      <c r="B1117" s="314" t="s">
        <v>99</v>
      </c>
      <c r="C1117" s="314" t="s">
        <v>1826</v>
      </c>
      <c r="D1117" s="314" t="s">
        <v>3373</v>
      </c>
      <c r="E1117" s="315" t="s">
        <v>3374</v>
      </c>
      <c r="F1117" s="316" t="s">
        <v>217</v>
      </c>
      <c r="G1117" s="331">
        <v>50</v>
      </c>
      <c r="H1117" s="61">
        <f t="shared" si="230"/>
        <v>478.75</v>
      </c>
      <c r="I1117" s="450">
        <v>23937.56</v>
      </c>
      <c r="J1117" s="439">
        <f t="shared" si="233"/>
        <v>533.92999999999995</v>
      </c>
      <c r="K1117" s="390">
        <f t="shared" si="234"/>
        <v>26696.5</v>
      </c>
      <c r="L1117" s="60"/>
      <c r="M1117" s="303">
        <f t="shared" si="235"/>
        <v>26696.438475187206</v>
      </c>
      <c r="N1117" s="303">
        <f t="shared" si="236"/>
        <v>-6.1524812794232275E-2</v>
      </c>
      <c r="O1117" s="372">
        <f t="shared" si="237"/>
        <v>26696.499999999996</v>
      </c>
      <c r="P1117" s="373">
        <f t="shared" si="238"/>
        <v>0</v>
      </c>
    </row>
    <row r="1118" spans="1:16" s="195" customFormat="1" ht="15" customHeight="1" x14ac:dyDescent="0.25">
      <c r="A1118" s="509" t="s">
        <v>3375</v>
      </c>
      <c r="B1118" s="510"/>
      <c r="C1118" s="510"/>
      <c r="D1118" s="510"/>
      <c r="E1118" s="510"/>
      <c r="F1118" s="511"/>
      <c r="G1118" s="322"/>
      <c r="H1118" s="455"/>
      <c r="I1118" s="447">
        <f>I1120+I1267+I1320+I1372+I1418+I1474+I1522+I1574+I1624+I1681+I1728+I1789+I1852+I1880+I1902+I1925+I1950+I1977+I2008+I2030+I2042+I2066+I2099+I2125+I2150+I2197+I2221+I2245+I2267+I2289+I2311+I2333+I2342+I2352</f>
        <v>70278139.61999999</v>
      </c>
      <c r="J1118" s="448"/>
      <c r="K1118" s="393">
        <f>K1120+K1267+K1320+K1372+K1418+K1474+K1522+K1574+K1624+K1681+K1728+K1789+K1852+K1880+K1902+K1925+K1950+K1977+K2008+K2030+K2042+K2066+K2099+K2125+K2150+K2197+K2221+K2245+K2267+K2289+K2311+K2333+K2342+K2352</f>
        <v>78377916.050000012</v>
      </c>
      <c r="L1118" s="305"/>
      <c r="M1118" s="303">
        <f t="shared" si="235"/>
        <v>78377914.479000613</v>
      </c>
      <c r="N1118" s="303">
        <f t="shared" si="236"/>
        <v>-1.5709993988275528</v>
      </c>
      <c r="O1118" s="372">
        <f t="shared" si="237"/>
        <v>0</v>
      </c>
      <c r="P1118" s="373"/>
    </row>
    <row r="1119" spans="1:16" s="321" customFormat="1" ht="15" customHeight="1" x14ac:dyDescent="0.25">
      <c r="A1119" s="506" t="s">
        <v>1079</v>
      </c>
      <c r="B1119" s="507"/>
      <c r="C1119" s="507"/>
      <c r="D1119" s="507"/>
      <c r="E1119" s="507"/>
      <c r="F1119" s="508"/>
      <c r="G1119" s="319"/>
      <c r="H1119" s="452"/>
      <c r="I1119" s="453">
        <f>I1269+I1309+I1311+I1316+I1322+I1324+I1329+I1331+I1352+I1354+I1355+I1356+I1357+I1358+I1359+I1361+I1364+I1366+I1367+I1368+I1370+I1371+I1374+I1380+I1382+I1399+I1401+I1402+I1403+I1404+I1405+I1406+I1408+I1413+I1414+I1415+I1417+I1420+I1422+I1423+I1436+I1452+I1453+I1454+I1456+I1457+I1458+I1459+I1460+I1461+I1463+I1470+I1471+I1473+I1477+I1479+I1483+I1485+I1504+I1506+I1507+I1508+I1509+I1510+I1511+I1513+I1515+I1516+I1518+I1519+I1521+I1524+I1526+I1556+I1558+I1559+I1560+I1561+I1562+I1563+I1565+I1568+I1570+I1571+I1573+I1577+I1581+I1583+I1606+I1608+I1609+I1610+I1611+I1612+I1613+I1615+I1618+I1620+I1621+I1623+I1626+I1628+I1629+I1641+I1659+I1660+I1661+I1663+I1664+I1665+I1666+I1667+I1668+I1670+I1677+I1678+I1680+I1683+I1685+I1686+I1699+I1710+I1712+I1713+I1714+I1715+I1716+I1717+I1719+I1722+I1724+I1725+I1727+I1730+I1732+I1733+I1746+I1767+I1768+I1769+I1771+I1772+I1773+I1774+I1775+I1776+I1778+I1785+I1786+I1788+I1792+I1799+I1801+I1802+I1833+I1835+I1836+I1837+I1838+I1839+I1840+I1842+I1845+I1848+I1849+I1851+I1855+I1859+I1887+I1909+I1928+I1932+I1953+I1957+I1980+I1984+I2011+I2015+I2032+I2045+I2049+I2069+I2073+I2102+I2103+I2108+I2127+I2131+I2143+I2153+I2154+I2159+I2167+I2200+I2201+I2205+I2223+I2224+I2228+I2248+I2252+I2270+I2274+I2292+I2296+I2314+I2318+I2335+I2339+I2344+I2346+I2351+I2354+I2355+I2363+I2365</f>
        <v>22290321.379999988</v>
      </c>
      <c r="J1119" s="454"/>
      <c r="K1119" s="394">
        <f>K1269+K1309+K1311+K1316+K1322+K1324+K1329+K1331+K1352+K1354+K1355+K1356+K1357+K1358+K1359+K1361+K1364+K1366+K1367+K1368+K1370+K1371+K1374+K1380+K1382+K1399+K1401+K1402+K1403+K1404+K1405+K1406+K1408+K1413+K1414+K1415+K1417+K1420+K1422+K1423+K1436+K1452+K1453+K1454+K1456+K1457+K1458+K1459+K1460+K1461+K1463+K1470+K1471+K1473+K1477+K1479+K1483+K1485+K1504+K1506+K1507+K1508+K1509+K1510+K1511+K1513+K1515+K1516+K1518+K1519+K1521+K1524+K1526+K1556+K1558+K1559+K1560+K1561+K1562+K1563+K1565+K1568+K1570+K1571+K1573+K1577+K1581+K1583+K1606+K1608+K1609+K1610+K1611+K1612+K1613+K1615+K1618+K1620+K1621+K1623+K1626+K1628+K1629+K1641+K1659+K1660+K1661+K1663+K1664+K1665+K1666+K1667+K1668+K1670+K1677+K1678+K1680+K1683+K1685+K1686+K1699+K1710+K1712+K1713+K1714+K1715+K1716+K1717+K1719+K1722+K1724+K1725+K1727+K1730+K1732+K1733+K1746+K1767+K1768+K1769+K1771+K1772+K1773+K1774+K1775+K1776+K1778+K1785+K1786+K1788+K1792+K1799+K1801+K1802+K1833+K1835+K1836+K1837+K1838+K1839+K1840+K1842+K1845+K1848+K1849+K1851+K1855+K1859+K1887+K1909+K1928+K1932+K1953+K1957+K1980+K1984+K2011+K2015+K2032+K2045+K2049+K2069+K2073+K2102+K2103+K2108+K2127+K2131+K2143+K2153+K2154+K2159+K2167+K2200+K2201+K2205+K2223+K2224+K2228+K2248+K2252+K2270+K2274+K2292+K2296+K2314+K2318+K2335+K2339+K2344+K2346+K2351+K2354+K2355+K2363+K2365</f>
        <v>24859350.359999992</v>
      </c>
      <c r="L1119" s="320"/>
      <c r="M1119" s="303">
        <f t="shared" si="235"/>
        <v>24859350.464847695</v>
      </c>
      <c r="N1119" s="303">
        <f t="shared" si="236"/>
        <v>0.10484770312905312</v>
      </c>
      <c r="O1119" s="372">
        <f t="shared" si="237"/>
        <v>0</v>
      </c>
      <c r="P1119" s="373"/>
    </row>
    <row r="1120" spans="1:16" s="195" customFormat="1" ht="15" x14ac:dyDescent="0.25">
      <c r="A1120" s="306" t="s">
        <v>2433</v>
      </c>
      <c r="B1120" s="502"/>
      <c r="C1120" s="502"/>
      <c r="D1120" s="502"/>
      <c r="E1120" s="307" t="s">
        <v>381</v>
      </c>
      <c r="F1120" s="308"/>
      <c r="G1120" s="309"/>
      <c r="H1120" s="334"/>
      <c r="I1120" s="334">
        <f>SUM(I1122:I1266)</f>
        <v>11718613.119999997</v>
      </c>
      <c r="J1120" s="449"/>
      <c r="K1120" s="391">
        <f>SUM(K1122:K1266)</f>
        <v>13069214.739999998</v>
      </c>
      <c r="L1120" s="310"/>
      <c r="M1120" s="303">
        <f t="shared" si="235"/>
        <v>13069219.844152933</v>
      </c>
      <c r="N1120" s="303">
        <f t="shared" si="236"/>
        <v>5.1041529346257448</v>
      </c>
      <c r="O1120" s="372">
        <f t="shared" si="237"/>
        <v>0</v>
      </c>
      <c r="P1120" s="373"/>
    </row>
    <row r="1121" spans="1:16" s="195" customFormat="1" ht="15" customHeight="1" x14ac:dyDescent="0.25">
      <c r="A1121" s="323"/>
      <c r="B1121" s="512" t="s">
        <v>3376</v>
      </c>
      <c r="C1121" s="513"/>
      <c r="D1121" s="513"/>
      <c r="E1121" s="514"/>
      <c r="F1121" s="324"/>
      <c r="G1121" s="324"/>
      <c r="H1121" s="324"/>
      <c r="I1121" s="324"/>
      <c r="J1121" s="449"/>
      <c r="K1121" s="392"/>
      <c r="L1121" s="311"/>
      <c r="M1121" s="303">
        <f t="shared" si="235"/>
        <v>0</v>
      </c>
      <c r="N1121" s="303">
        <f t="shared" si="236"/>
        <v>0</v>
      </c>
      <c r="O1121" s="372">
        <f t="shared" si="237"/>
        <v>0</v>
      </c>
      <c r="P1121" s="373">
        <f t="shared" si="238"/>
        <v>0</v>
      </c>
    </row>
    <row r="1122" spans="1:16" s="195" customFormat="1" ht="15" x14ac:dyDescent="0.25">
      <c r="A1122" s="312" t="s">
        <v>3377</v>
      </c>
      <c r="B1122" s="314" t="s">
        <v>281</v>
      </c>
      <c r="C1122" s="314" t="s">
        <v>2402</v>
      </c>
      <c r="D1122" s="314" t="s">
        <v>384</v>
      </c>
      <c r="E1122" s="315" t="s">
        <v>385</v>
      </c>
      <c r="F1122" s="316" t="s">
        <v>383</v>
      </c>
      <c r="G1122" s="318">
        <v>3.6850000000000001</v>
      </c>
      <c r="H1122" s="61">
        <f t="shared" ref="H1122:H1185" si="239">ROUND(I1122/G1122,2)</f>
        <v>89512.5</v>
      </c>
      <c r="I1122" s="450">
        <v>329853.56</v>
      </c>
      <c r="J1122" s="439">
        <f t="shared" ref="J1122:J1185" si="240">ROUND(H1122*O$13*P$13*O$10,2)</f>
        <v>99829.09</v>
      </c>
      <c r="K1122" s="390">
        <f t="shared" ref="K1122:K1185" si="241">ROUND(J1122*G1122,2)</f>
        <v>367870.2</v>
      </c>
      <c r="L1122" s="60"/>
      <c r="M1122" s="303">
        <f t="shared" si="235"/>
        <v>367870.21193310723</v>
      </c>
      <c r="N1122" s="303">
        <f t="shared" si="236"/>
        <v>1.1933107220102102E-2</v>
      </c>
      <c r="O1122" s="372">
        <f t="shared" si="237"/>
        <v>367870.19665</v>
      </c>
      <c r="P1122" s="373">
        <f t="shared" si="238"/>
        <v>-3.3500000135973096E-3</v>
      </c>
    </row>
    <row r="1123" spans="1:16" s="195" customFormat="1" ht="15" x14ac:dyDescent="0.25">
      <c r="A1123" s="312" t="s">
        <v>3378</v>
      </c>
      <c r="B1123" s="314" t="s">
        <v>281</v>
      </c>
      <c r="C1123" s="314" t="s">
        <v>1067</v>
      </c>
      <c r="D1123" s="314" t="s">
        <v>3379</v>
      </c>
      <c r="E1123" s="315" t="s">
        <v>3380</v>
      </c>
      <c r="F1123" s="316" t="s">
        <v>328</v>
      </c>
      <c r="G1123" s="318">
        <v>0.32800000000000001</v>
      </c>
      <c r="H1123" s="61">
        <f t="shared" si="239"/>
        <v>798.02</v>
      </c>
      <c r="I1123" s="450">
        <v>261.75</v>
      </c>
      <c r="J1123" s="439">
        <f t="shared" si="240"/>
        <v>889.99</v>
      </c>
      <c r="K1123" s="390">
        <f t="shared" si="241"/>
        <v>291.92</v>
      </c>
      <c r="L1123" s="60"/>
      <c r="M1123" s="303">
        <f t="shared" si="235"/>
        <v>291.91750416000002</v>
      </c>
      <c r="N1123" s="303">
        <f t="shared" si="236"/>
        <v>-2.4958399999945868E-3</v>
      </c>
      <c r="O1123" s="372">
        <f t="shared" si="237"/>
        <v>291.91672</v>
      </c>
      <c r="P1123" s="373">
        <f t="shared" si="238"/>
        <v>-3.2800000000179352E-3</v>
      </c>
    </row>
    <row r="1124" spans="1:16" s="195" customFormat="1" ht="15" x14ac:dyDescent="0.25">
      <c r="A1124" s="312" t="s">
        <v>3381</v>
      </c>
      <c r="B1124" s="314" t="s">
        <v>281</v>
      </c>
      <c r="C1124" s="314" t="s">
        <v>3382</v>
      </c>
      <c r="D1124" s="314" t="s">
        <v>3383</v>
      </c>
      <c r="E1124" s="315" t="s">
        <v>3384</v>
      </c>
      <c r="F1124" s="316" t="s">
        <v>139</v>
      </c>
      <c r="G1124" s="329">
        <v>16.600000000000001</v>
      </c>
      <c r="H1124" s="61">
        <f t="shared" si="239"/>
        <v>103.58</v>
      </c>
      <c r="I1124" s="450">
        <v>1719.39</v>
      </c>
      <c r="J1124" s="439">
        <f t="shared" si="240"/>
        <v>115.52</v>
      </c>
      <c r="K1124" s="390">
        <f t="shared" si="241"/>
        <v>1917.63</v>
      </c>
      <c r="L1124" s="60"/>
      <c r="M1124" s="303">
        <f t="shared" si="235"/>
        <v>1917.5550619968003</v>
      </c>
      <c r="N1124" s="303">
        <f t="shared" si="236"/>
        <v>-7.4938003199804371E-2</v>
      </c>
      <c r="O1124" s="372">
        <f t="shared" si="237"/>
        <v>1917.6320000000001</v>
      </c>
      <c r="P1124" s="373">
        <f t="shared" si="238"/>
        <v>1.9999999999527063E-3</v>
      </c>
    </row>
    <row r="1125" spans="1:16" s="195" customFormat="1" ht="22.5" x14ac:dyDescent="0.25">
      <c r="A1125" s="312" t="s">
        <v>3385</v>
      </c>
      <c r="B1125" s="314" t="s">
        <v>281</v>
      </c>
      <c r="C1125" s="314" t="s">
        <v>3386</v>
      </c>
      <c r="D1125" s="314" t="s">
        <v>3387</v>
      </c>
      <c r="E1125" s="315" t="s">
        <v>3388</v>
      </c>
      <c r="F1125" s="316" t="s">
        <v>217</v>
      </c>
      <c r="G1125" s="331">
        <v>6</v>
      </c>
      <c r="H1125" s="61">
        <f t="shared" si="239"/>
        <v>6375.91</v>
      </c>
      <c r="I1125" s="450">
        <v>38255.43</v>
      </c>
      <c r="J1125" s="439">
        <f t="shared" si="240"/>
        <v>7110.75</v>
      </c>
      <c r="K1125" s="390">
        <f t="shared" si="241"/>
        <v>42664.5</v>
      </c>
      <c r="L1125" s="60"/>
      <c r="M1125" s="303">
        <f t="shared" si="235"/>
        <v>42664.4876644416</v>
      </c>
      <c r="N1125" s="303">
        <f t="shared" si="236"/>
        <v>-1.2335558400081936E-2</v>
      </c>
      <c r="O1125" s="372">
        <f t="shared" si="237"/>
        <v>42664.5</v>
      </c>
      <c r="P1125" s="373">
        <f t="shared" si="238"/>
        <v>0</v>
      </c>
    </row>
    <row r="1126" spans="1:16" s="195" customFormat="1" ht="22.5" x14ac:dyDescent="0.25">
      <c r="A1126" s="312" t="s">
        <v>3389</v>
      </c>
      <c r="B1126" s="314" t="s">
        <v>281</v>
      </c>
      <c r="C1126" s="314" t="s">
        <v>3390</v>
      </c>
      <c r="D1126" s="314" t="s">
        <v>3391</v>
      </c>
      <c r="E1126" s="315" t="s">
        <v>3392</v>
      </c>
      <c r="F1126" s="316" t="s">
        <v>217</v>
      </c>
      <c r="G1126" s="331">
        <v>3</v>
      </c>
      <c r="H1126" s="61">
        <f t="shared" si="239"/>
        <v>7016.05</v>
      </c>
      <c r="I1126" s="450">
        <v>21048.15</v>
      </c>
      <c r="J1126" s="439">
        <f t="shared" si="240"/>
        <v>7824.67</v>
      </c>
      <c r="K1126" s="390">
        <f t="shared" si="241"/>
        <v>23474.01</v>
      </c>
      <c r="L1126" s="60"/>
      <c r="M1126" s="303">
        <f t="shared" si="235"/>
        <v>23474.014957728003</v>
      </c>
      <c r="N1126" s="303">
        <f t="shared" si="236"/>
        <v>4.9577280042285565E-3</v>
      </c>
      <c r="O1126" s="372">
        <f t="shared" si="237"/>
        <v>23474.010000000002</v>
      </c>
      <c r="P1126" s="373">
        <f t="shared" si="238"/>
        <v>0</v>
      </c>
    </row>
    <row r="1127" spans="1:16" s="195" customFormat="1" ht="22.5" x14ac:dyDescent="0.25">
      <c r="A1127" s="312" t="s">
        <v>3393</v>
      </c>
      <c r="B1127" s="314" t="s">
        <v>281</v>
      </c>
      <c r="C1127" s="314" t="s">
        <v>3394</v>
      </c>
      <c r="D1127" s="314" t="s">
        <v>3395</v>
      </c>
      <c r="E1127" s="315" t="s">
        <v>3396</v>
      </c>
      <c r="F1127" s="316" t="s">
        <v>217</v>
      </c>
      <c r="G1127" s="331">
        <v>32</v>
      </c>
      <c r="H1127" s="61">
        <f t="shared" si="239"/>
        <v>12688.05</v>
      </c>
      <c r="I1127" s="450">
        <v>406017.61</v>
      </c>
      <c r="J1127" s="439">
        <f t="shared" si="240"/>
        <v>14150.39</v>
      </c>
      <c r="K1127" s="390">
        <f t="shared" si="241"/>
        <v>452812.48</v>
      </c>
      <c r="L1127" s="60"/>
      <c r="M1127" s="303">
        <f t="shared" si="235"/>
        <v>452812.4063274432</v>
      </c>
      <c r="N1127" s="303">
        <f t="shared" si="236"/>
        <v>-7.3672556784003973E-2</v>
      </c>
      <c r="O1127" s="372">
        <f t="shared" si="237"/>
        <v>452812.48</v>
      </c>
      <c r="P1127" s="373">
        <f t="shared" si="238"/>
        <v>0</v>
      </c>
    </row>
    <row r="1128" spans="1:16" s="195" customFormat="1" ht="22.5" x14ac:dyDescent="0.25">
      <c r="A1128" s="312" t="s">
        <v>3397</v>
      </c>
      <c r="B1128" s="314" t="s">
        <v>281</v>
      </c>
      <c r="C1128" s="314" t="s">
        <v>3398</v>
      </c>
      <c r="D1128" s="314" t="s">
        <v>3399</v>
      </c>
      <c r="E1128" s="315" t="s">
        <v>3400</v>
      </c>
      <c r="F1128" s="316" t="s">
        <v>217</v>
      </c>
      <c r="G1128" s="331">
        <v>76</v>
      </c>
      <c r="H1128" s="61">
        <f t="shared" si="239"/>
        <v>8479.9</v>
      </c>
      <c r="I1128" s="450">
        <v>644472.16</v>
      </c>
      <c r="J1128" s="439">
        <f t="shared" si="240"/>
        <v>9457.23</v>
      </c>
      <c r="K1128" s="390">
        <f t="shared" si="241"/>
        <v>718749.48</v>
      </c>
      <c r="L1128" s="60"/>
      <c r="M1128" s="303">
        <f t="shared" si="235"/>
        <v>718749.58719313936</v>
      </c>
      <c r="N1128" s="303">
        <f t="shared" si="236"/>
        <v>0.10719313938170671</v>
      </c>
      <c r="O1128" s="372">
        <f t="shared" si="237"/>
        <v>718749.48</v>
      </c>
      <c r="P1128" s="373">
        <f t="shared" si="238"/>
        <v>0</v>
      </c>
    </row>
    <row r="1129" spans="1:16" s="195" customFormat="1" ht="22.5" x14ac:dyDescent="0.25">
      <c r="A1129" s="312" t="s">
        <v>3401</v>
      </c>
      <c r="B1129" s="314" t="s">
        <v>281</v>
      </c>
      <c r="C1129" s="314" t="s">
        <v>3402</v>
      </c>
      <c r="D1129" s="314" t="s">
        <v>3403</v>
      </c>
      <c r="E1129" s="315" t="s">
        <v>3404</v>
      </c>
      <c r="F1129" s="316" t="s">
        <v>217</v>
      </c>
      <c r="G1129" s="331">
        <v>22</v>
      </c>
      <c r="H1129" s="61">
        <f t="shared" si="239"/>
        <v>9216.66</v>
      </c>
      <c r="I1129" s="450">
        <v>202766.5</v>
      </c>
      <c r="J1129" s="439">
        <f t="shared" si="240"/>
        <v>10278.91</v>
      </c>
      <c r="K1129" s="390">
        <f t="shared" si="241"/>
        <v>226136.02</v>
      </c>
      <c r="L1129" s="60"/>
      <c r="M1129" s="303">
        <f t="shared" si="235"/>
        <v>226135.97175647999</v>
      </c>
      <c r="N1129" s="303">
        <f t="shared" si="236"/>
        <v>-4.8243519995594397E-2</v>
      </c>
      <c r="O1129" s="372">
        <f t="shared" si="237"/>
        <v>226136.02</v>
      </c>
      <c r="P1129" s="373">
        <f t="shared" si="238"/>
        <v>0</v>
      </c>
    </row>
    <row r="1130" spans="1:16" s="195" customFormat="1" ht="22.5" x14ac:dyDescent="0.25">
      <c r="A1130" s="312" t="s">
        <v>3405</v>
      </c>
      <c r="B1130" s="314" t="s">
        <v>281</v>
      </c>
      <c r="C1130" s="314" t="s">
        <v>3406</v>
      </c>
      <c r="D1130" s="314" t="s">
        <v>3407</v>
      </c>
      <c r="E1130" s="315" t="s">
        <v>3408</v>
      </c>
      <c r="F1130" s="316" t="s">
        <v>217</v>
      </c>
      <c r="G1130" s="331">
        <v>4</v>
      </c>
      <c r="H1130" s="61">
        <f t="shared" si="239"/>
        <v>9929.65</v>
      </c>
      <c r="I1130" s="450">
        <v>39718.6</v>
      </c>
      <c r="J1130" s="439">
        <f t="shared" si="240"/>
        <v>11074.07</v>
      </c>
      <c r="K1130" s="390">
        <f t="shared" si="241"/>
        <v>44296.28</v>
      </c>
      <c r="L1130" s="60"/>
      <c r="M1130" s="303">
        <f t="shared" si="235"/>
        <v>44296.292572031998</v>
      </c>
      <c r="N1130" s="303">
        <f t="shared" si="236"/>
        <v>1.2572031999297906E-2</v>
      </c>
      <c r="O1130" s="372">
        <f t="shared" si="237"/>
        <v>44296.28</v>
      </c>
      <c r="P1130" s="373">
        <f t="shared" si="238"/>
        <v>0</v>
      </c>
    </row>
    <row r="1131" spans="1:16" s="195" customFormat="1" ht="22.5" x14ac:dyDescent="0.25">
      <c r="A1131" s="312" t="s">
        <v>3409</v>
      </c>
      <c r="B1131" s="314" t="s">
        <v>281</v>
      </c>
      <c r="C1131" s="314" t="s">
        <v>3410</v>
      </c>
      <c r="D1131" s="314" t="s">
        <v>3411</v>
      </c>
      <c r="E1131" s="315" t="s">
        <v>3412</v>
      </c>
      <c r="F1131" s="316" t="s">
        <v>217</v>
      </c>
      <c r="G1131" s="331">
        <v>2</v>
      </c>
      <c r="H1131" s="61">
        <f t="shared" si="239"/>
        <v>11381.95</v>
      </c>
      <c r="I1131" s="450">
        <v>22763.9</v>
      </c>
      <c r="J1131" s="439">
        <f t="shared" si="240"/>
        <v>12693.76</v>
      </c>
      <c r="K1131" s="390">
        <f t="shared" si="241"/>
        <v>25387.52</v>
      </c>
      <c r="L1131" s="60"/>
      <c r="M1131" s="303">
        <f t="shared" si="235"/>
        <v>25387.510498368003</v>
      </c>
      <c r="N1131" s="303">
        <f t="shared" si="236"/>
        <v>-9.5016319974092767E-3</v>
      </c>
      <c r="O1131" s="372">
        <f t="shared" si="237"/>
        <v>25387.52</v>
      </c>
      <c r="P1131" s="373">
        <f t="shared" si="238"/>
        <v>0</v>
      </c>
    </row>
    <row r="1132" spans="1:16" s="195" customFormat="1" ht="22.5" x14ac:dyDescent="0.25">
      <c r="A1132" s="312" t="s">
        <v>3413</v>
      </c>
      <c r="B1132" s="314" t="s">
        <v>281</v>
      </c>
      <c r="C1132" s="314" t="s">
        <v>3414</v>
      </c>
      <c r="D1132" s="314" t="s">
        <v>3415</v>
      </c>
      <c r="E1132" s="315" t="s">
        <v>3416</v>
      </c>
      <c r="F1132" s="316" t="s">
        <v>217</v>
      </c>
      <c r="G1132" s="331">
        <v>2</v>
      </c>
      <c r="H1132" s="61">
        <f t="shared" si="239"/>
        <v>22434.23</v>
      </c>
      <c r="I1132" s="450">
        <v>44868.46</v>
      </c>
      <c r="J1132" s="439">
        <f t="shared" si="240"/>
        <v>25019.85</v>
      </c>
      <c r="K1132" s="390">
        <f t="shared" si="241"/>
        <v>50039.7</v>
      </c>
      <c r="L1132" s="60"/>
      <c r="M1132" s="303">
        <f t="shared" si="235"/>
        <v>50039.690004595206</v>
      </c>
      <c r="N1132" s="303">
        <f t="shared" si="236"/>
        <v>-9.9954047909704968E-3</v>
      </c>
      <c r="O1132" s="372">
        <f t="shared" si="237"/>
        <v>50039.7</v>
      </c>
      <c r="P1132" s="373">
        <f t="shared" si="238"/>
        <v>0</v>
      </c>
    </row>
    <row r="1133" spans="1:16" s="195" customFormat="1" ht="22.5" x14ac:dyDescent="0.25">
      <c r="A1133" s="312" t="s">
        <v>3417</v>
      </c>
      <c r="B1133" s="314" t="s">
        <v>281</v>
      </c>
      <c r="C1133" s="314" t="s">
        <v>2410</v>
      </c>
      <c r="D1133" s="314" t="s">
        <v>3418</v>
      </c>
      <c r="E1133" s="315" t="s">
        <v>3419</v>
      </c>
      <c r="F1133" s="316" t="s">
        <v>164</v>
      </c>
      <c r="G1133" s="325">
        <v>0.17</v>
      </c>
      <c r="H1133" s="61">
        <f t="shared" si="239"/>
        <v>104921.12</v>
      </c>
      <c r="I1133" s="450">
        <v>17836.59</v>
      </c>
      <c r="J1133" s="439">
        <f t="shared" si="240"/>
        <v>117013.61</v>
      </c>
      <c r="K1133" s="390">
        <f t="shared" si="241"/>
        <v>19892.310000000001</v>
      </c>
      <c r="L1133" s="60"/>
      <c r="M1133" s="303">
        <f t="shared" si="235"/>
        <v>19892.312647660801</v>
      </c>
      <c r="N1133" s="303">
        <f t="shared" si="236"/>
        <v>2.6476607999939006E-3</v>
      </c>
      <c r="O1133" s="372">
        <f t="shared" si="237"/>
        <v>19892.313700000002</v>
      </c>
      <c r="P1133" s="373">
        <f t="shared" si="238"/>
        <v>3.7000000011175871E-3</v>
      </c>
    </row>
    <row r="1134" spans="1:16" s="195" customFormat="1" ht="15" x14ac:dyDescent="0.25">
      <c r="A1134" s="312" t="s">
        <v>3420</v>
      </c>
      <c r="B1134" s="314" t="s">
        <v>281</v>
      </c>
      <c r="C1134" s="314" t="s">
        <v>1081</v>
      </c>
      <c r="D1134" s="314" t="s">
        <v>3421</v>
      </c>
      <c r="E1134" s="315" t="s">
        <v>203</v>
      </c>
      <c r="F1134" s="316" t="s">
        <v>111</v>
      </c>
      <c r="G1134" s="317">
        <v>3.5699999999999998E-3</v>
      </c>
      <c r="H1134" s="61">
        <f t="shared" si="239"/>
        <v>6635.85</v>
      </c>
      <c r="I1134" s="450">
        <v>23.69</v>
      </c>
      <c r="J1134" s="439">
        <f t="shared" si="240"/>
        <v>7400.65</v>
      </c>
      <c r="K1134" s="390">
        <f t="shared" si="241"/>
        <v>26.42</v>
      </c>
      <c r="L1134" s="60"/>
      <c r="M1134" s="303">
        <f t="shared" si="235"/>
        <v>26.420346412800004</v>
      </c>
      <c r="N1134" s="303">
        <f t="shared" si="236"/>
        <v>3.4641280000258234E-4</v>
      </c>
      <c r="O1134" s="372">
        <f t="shared" si="237"/>
        <v>26.420320499999999</v>
      </c>
      <c r="P1134" s="373">
        <f t="shared" si="238"/>
        <v>3.2049999999728129E-4</v>
      </c>
    </row>
    <row r="1135" spans="1:16" s="195" customFormat="1" ht="15" x14ac:dyDescent="0.25">
      <c r="A1135" s="312" t="s">
        <v>3422</v>
      </c>
      <c r="B1135" s="314" t="s">
        <v>281</v>
      </c>
      <c r="C1135" s="314" t="s">
        <v>1187</v>
      </c>
      <c r="D1135" s="314" t="s">
        <v>3423</v>
      </c>
      <c r="E1135" s="315" t="s">
        <v>3424</v>
      </c>
      <c r="F1135" s="316" t="s">
        <v>139</v>
      </c>
      <c r="G1135" s="325">
        <v>2.5499999999999998</v>
      </c>
      <c r="H1135" s="61">
        <f t="shared" si="239"/>
        <v>146.13</v>
      </c>
      <c r="I1135" s="450">
        <v>372.63</v>
      </c>
      <c r="J1135" s="439">
        <f t="shared" si="240"/>
        <v>162.97</v>
      </c>
      <c r="K1135" s="390">
        <f t="shared" si="241"/>
        <v>415.57</v>
      </c>
      <c r="L1135" s="60"/>
      <c r="M1135" s="303">
        <f t="shared" si="235"/>
        <v>415.57677010560002</v>
      </c>
      <c r="N1135" s="303">
        <f t="shared" si="236"/>
        <v>6.7701056000259996E-3</v>
      </c>
      <c r="O1135" s="372">
        <f t="shared" si="237"/>
        <v>415.57349999999997</v>
      </c>
      <c r="P1135" s="373">
        <f t="shared" si="238"/>
        <v>3.4999999999740794E-3</v>
      </c>
    </row>
    <row r="1136" spans="1:16" s="195" customFormat="1" ht="22.5" x14ac:dyDescent="0.25">
      <c r="A1136" s="312" t="s">
        <v>3425</v>
      </c>
      <c r="B1136" s="314" t="s">
        <v>281</v>
      </c>
      <c r="C1136" s="314" t="s">
        <v>1222</v>
      </c>
      <c r="D1136" s="314" t="s">
        <v>3426</v>
      </c>
      <c r="E1136" s="315" t="s">
        <v>3427</v>
      </c>
      <c r="F1136" s="316" t="s">
        <v>168</v>
      </c>
      <c r="G1136" s="331">
        <v>17</v>
      </c>
      <c r="H1136" s="61">
        <f t="shared" si="239"/>
        <v>1018.88</v>
      </c>
      <c r="I1136" s="450">
        <v>17321.04</v>
      </c>
      <c r="J1136" s="439">
        <f t="shared" si="240"/>
        <v>1136.31</v>
      </c>
      <c r="K1136" s="390">
        <f t="shared" si="241"/>
        <v>19317.27</v>
      </c>
      <c r="L1136" s="60"/>
      <c r="M1136" s="303">
        <f t="shared" si="235"/>
        <v>19317.343901644803</v>
      </c>
      <c r="N1136" s="303">
        <f t="shared" si="236"/>
        <v>7.3901644802390365E-2</v>
      </c>
      <c r="O1136" s="372">
        <f t="shared" si="237"/>
        <v>19317.27</v>
      </c>
      <c r="P1136" s="373">
        <f t="shared" si="238"/>
        <v>0</v>
      </c>
    </row>
    <row r="1137" spans="1:16" s="195" customFormat="1" ht="22.5" x14ac:dyDescent="0.25">
      <c r="A1137" s="312" t="s">
        <v>3428</v>
      </c>
      <c r="B1137" s="314" t="s">
        <v>281</v>
      </c>
      <c r="C1137" s="314" t="s">
        <v>2421</v>
      </c>
      <c r="D1137" s="314" t="s">
        <v>3429</v>
      </c>
      <c r="E1137" s="315" t="s">
        <v>3430</v>
      </c>
      <c r="F1137" s="316" t="s">
        <v>164</v>
      </c>
      <c r="G1137" s="325">
        <v>1.45</v>
      </c>
      <c r="H1137" s="61">
        <f t="shared" si="239"/>
        <v>104837.42</v>
      </c>
      <c r="I1137" s="450">
        <v>152014.26</v>
      </c>
      <c r="J1137" s="439">
        <f t="shared" si="240"/>
        <v>116920.26</v>
      </c>
      <c r="K1137" s="390">
        <f t="shared" si="241"/>
        <v>169534.38</v>
      </c>
      <c r="L1137" s="60"/>
      <c r="M1137" s="303">
        <f t="shared" si="235"/>
        <v>169534.37774949122</v>
      </c>
      <c r="N1137" s="303">
        <f t="shared" si="236"/>
        <v>-2.2505087836179882E-3</v>
      </c>
      <c r="O1137" s="372">
        <f t="shared" si="237"/>
        <v>169534.37699999998</v>
      </c>
      <c r="P1137" s="373">
        <f t="shared" si="238"/>
        <v>-3.0000000260770321E-3</v>
      </c>
    </row>
    <row r="1138" spans="1:16" s="195" customFormat="1" ht="15" x14ac:dyDescent="0.25">
      <c r="A1138" s="312" t="s">
        <v>3431</v>
      </c>
      <c r="B1138" s="314" t="s">
        <v>281</v>
      </c>
      <c r="C1138" s="314" t="s">
        <v>2398</v>
      </c>
      <c r="D1138" s="314" t="s">
        <v>3421</v>
      </c>
      <c r="E1138" s="315" t="s">
        <v>203</v>
      </c>
      <c r="F1138" s="316" t="s">
        <v>111</v>
      </c>
      <c r="G1138" s="317">
        <v>3.0450000000000001E-2</v>
      </c>
      <c r="H1138" s="61">
        <f t="shared" si="239"/>
        <v>6630.21</v>
      </c>
      <c r="I1138" s="450">
        <v>201.89</v>
      </c>
      <c r="J1138" s="439">
        <f t="shared" si="240"/>
        <v>7394.36</v>
      </c>
      <c r="K1138" s="390">
        <f t="shared" si="241"/>
        <v>225.16</v>
      </c>
      <c r="L1138" s="60"/>
      <c r="M1138" s="303">
        <f t="shared" si="235"/>
        <v>225.15845239680002</v>
      </c>
      <c r="N1138" s="303">
        <f t="shared" si="236"/>
        <v>-1.5476031999810402E-3</v>
      </c>
      <c r="O1138" s="372">
        <f t="shared" si="237"/>
        <v>225.15826200000001</v>
      </c>
      <c r="P1138" s="373">
        <f t="shared" si="238"/>
        <v>-1.7379999999889151E-3</v>
      </c>
    </row>
    <row r="1139" spans="1:16" s="195" customFormat="1" ht="15" x14ac:dyDescent="0.25">
      <c r="A1139" s="312" t="s">
        <v>3432</v>
      </c>
      <c r="B1139" s="314" t="s">
        <v>281</v>
      </c>
      <c r="C1139" s="314" t="s">
        <v>3086</v>
      </c>
      <c r="D1139" s="314" t="s">
        <v>3423</v>
      </c>
      <c r="E1139" s="315" t="s">
        <v>3424</v>
      </c>
      <c r="F1139" s="316" t="s">
        <v>139</v>
      </c>
      <c r="G1139" s="329">
        <v>14.5</v>
      </c>
      <c r="H1139" s="61">
        <f t="shared" si="239"/>
        <v>146.12</v>
      </c>
      <c r="I1139" s="450">
        <v>2118.6799999999998</v>
      </c>
      <c r="J1139" s="439">
        <f t="shared" si="240"/>
        <v>162.96</v>
      </c>
      <c r="K1139" s="390">
        <f t="shared" si="241"/>
        <v>2362.92</v>
      </c>
      <c r="L1139" s="60"/>
      <c r="M1139" s="303">
        <f t="shared" si="235"/>
        <v>2362.8644802816002</v>
      </c>
      <c r="N1139" s="303">
        <f t="shared" si="236"/>
        <v>-5.551971839986436E-2</v>
      </c>
      <c r="O1139" s="372">
        <f t="shared" si="237"/>
        <v>2362.92</v>
      </c>
      <c r="P1139" s="373">
        <f t="shared" si="238"/>
        <v>0</v>
      </c>
    </row>
    <row r="1140" spans="1:16" s="195" customFormat="1" ht="22.5" x14ac:dyDescent="0.25">
      <c r="A1140" s="312" t="s">
        <v>3433</v>
      </c>
      <c r="B1140" s="314" t="s">
        <v>281</v>
      </c>
      <c r="C1140" s="314" t="s">
        <v>3137</v>
      </c>
      <c r="D1140" s="314" t="s">
        <v>3434</v>
      </c>
      <c r="E1140" s="315" t="s">
        <v>3435</v>
      </c>
      <c r="F1140" s="316" t="s">
        <v>168</v>
      </c>
      <c r="G1140" s="331">
        <v>145</v>
      </c>
      <c r="H1140" s="61">
        <f t="shared" si="239"/>
        <v>730.06</v>
      </c>
      <c r="I1140" s="450">
        <v>105857.99</v>
      </c>
      <c r="J1140" s="439">
        <f t="shared" si="240"/>
        <v>814.2</v>
      </c>
      <c r="K1140" s="390">
        <f t="shared" si="241"/>
        <v>118059</v>
      </c>
      <c r="L1140" s="60"/>
      <c r="M1140" s="303">
        <f t="shared" si="235"/>
        <v>118058.45362442882</v>
      </c>
      <c r="N1140" s="303">
        <f t="shared" si="236"/>
        <v>-0.54637557118257973</v>
      </c>
      <c r="O1140" s="372">
        <f t="shared" si="237"/>
        <v>118059</v>
      </c>
      <c r="P1140" s="373">
        <f t="shared" si="238"/>
        <v>0</v>
      </c>
    </row>
    <row r="1141" spans="1:16" s="195" customFormat="1" ht="22.5" x14ac:dyDescent="0.25">
      <c r="A1141" s="312" t="s">
        <v>3436</v>
      </c>
      <c r="B1141" s="314" t="s">
        <v>281</v>
      </c>
      <c r="C1141" s="314" t="s">
        <v>2429</v>
      </c>
      <c r="D1141" s="314" t="s">
        <v>3437</v>
      </c>
      <c r="E1141" s="315" t="s">
        <v>3438</v>
      </c>
      <c r="F1141" s="316" t="s">
        <v>164</v>
      </c>
      <c r="G1141" s="325">
        <v>1.33</v>
      </c>
      <c r="H1141" s="61">
        <f t="shared" si="239"/>
        <v>93814.64</v>
      </c>
      <c r="I1141" s="450">
        <v>124773.47</v>
      </c>
      <c r="J1141" s="439">
        <f t="shared" si="240"/>
        <v>104627.07</v>
      </c>
      <c r="K1141" s="390">
        <f t="shared" si="241"/>
        <v>139154</v>
      </c>
      <c r="L1141" s="60"/>
      <c r="M1141" s="303">
        <f t="shared" si="235"/>
        <v>139154.00171072641</v>
      </c>
      <c r="N1141" s="303">
        <f t="shared" si="236"/>
        <v>1.7107264138758183E-3</v>
      </c>
      <c r="O1141" s="372">
        <f t="shared" si="237"/>
        <v>139154.00310000003</v>
      </c>
      <c r="P1141" s="373">
        <f t="shared" si="238"/>
        <v>3.1000000308267772E-3</v>
      </c>
    </row>
    <row r="1142" spans="1:16" s="195" customFormat="1" ht="15" x14ac:dyDescent="0.25">
      <c r="A1142" s="312" t="s">
        <v>3439</v>
      </c>
      <c r="B1142" s="314" t="s">
        <v>281</v>
      </c>
      <c r="C1142" s="314" t="s">
        <v>2433</v>
      </c>
      <c r="D1142" s="314" t="s">
        <v>3421</v>
      </c>
      <c r="E1142" s="315" t="s">
        <v>203</v>
      </c>
      <c r="F1142" s="316" t="s">
        <v>111</v>
      </c>
      <c r="G1142" s="317">
        <v>1.5959999999999998E-2</v>
      </c>
      <c r="H1142" s="61">
        <f t="shared" si="239"/>
        <v>6633.46</v>
      </c>
      <c r="I1142" s="450">
        <v>105.87</v>
      </c>
      <c r="J1142" s="439">
        <f t="shared" si="240"/>
        <v>7397.99</v>
      </c>
      <c r="K1142" s="390">
        <f t="shared" si="241"/>
        <v>118.07</v>
      </c>
      <c r="L1142" s="60"/>
      <c r="M1142" s="303">
        <f t="shared" si="235"/>
        <v>118.07184781440002</v>
      </c>
      <c r="N1142" s="303">
        <f t="shared" si="236"/>
        <v>1.8478144000226848E-3</v>
      </c>
      <c r="O1142" s="372">
        <f t="shared" si="237"/>
        <v>118.07192039999998</v>
      </c>
      <c r="P1142" s="373">
        <f t="shared" si="238"/>
        <v>1.920399999988831E-3</v>
      </c>
    </row>
    <row r="1143" spans="1:16" s="195" customFormat="1" ht="15" x14ac:dyDescent="0.25">
      <c r="A1143" s="312" t="s">
        <v>3440</v>
      </c>
      <c r="B1143" s="314" t="s">
        <v>281</v>
      </c>
      <c r="C1143" s="314" t="s">
        <v>3441</v>
      </c>
      <c r="D1143" s="314" t="s">
        <v>3423</v>
      </c>
      <c r="E1143" s="315" t="s">
        <v>3424</v>
      </c>
      <c r="F1143" s="316" t="s">
        <v>139</v>
      </c>
      <c r="G1143" s="325">
        <v>9.31</v>
      </c>
      <c r="H1143" s="61">
        <f t="shared" si="239"/>
        <v>146.12</v>
      </c>
      <c r="I1143" s="450">
        <v>1360.35</v>
      </c>
      <c r="J1143" s="439">
        <f t="shared" si="240"/>
        <v>162.96</v>
      </c>
      <c r="K1143" s="390">
        <f t="shared" si="241"/>
        <v>1517.16</v>
      </c>
      <c r="L1143" s="60"/>
      <c r="M1143" s="303">
        <f t="shared" si="235"/>
        <v>1517.1345817920001</v>
      </c>
      <c r="N1143" s="303">
        <f t="shared" si="236"/>
        <v>-2.5418208000019149E-2</v>
      </c>
      <c r="O1143" s="372">
        <f t="shared" si="237"/>
        <v>1517.1576000000002</v>
      </c>
      <c r="P1143" s="373">
        <f t="shared" si="238"/>
        <v>-2.3999999998522981E-3</v>
      </c>
    </row>
    <row r="1144" spans="1:16" s="195" customFormat="1" ht="22.5" x14ac:dyDescent="0.25">
      <c r="A1144" s="312" t="s">
        <v>3442</v>
      </c>
      <c r="B1144" s="314" t="s">
        <v>281</v>
      </c>
      <c r="C1144" s="314" t="s">
        <v>3443</v>
      </c>
      <c r="D1144" s="314" t="s">
        <v>3444</v>
      </c>
      <c r="E1144" s="315" t="s">
        <v>3445</v>
      </c>
      <c r="F1144" s="316" t="s">
        <v>168</v>
      </c>
      <c r="G1144" s="331">
        <v>133</v>
      </c>
      <c r="H1144" s="61">
        <f t="shared" si="239"/>
        <v>619.35</v>
      </c>
      <c r="I1144" s="450">
        <v>82372.95</v>
      </c>
      <c r="J1144" s="439">
        <f t="shared" si="240"/>
        <v>690.73</v>
      </c>
      <c r="K1144" s="390">
        <f t="shared" si="241"/>
        <v>91867.09</v>
      </c>
      <c r="L1144" s="60"/>
      <c r="M1144" s="303">
        <f t="shared" si="235"/>
        <v>91866.689491104</v>
      </c>
      <c r="N1144" s="303">
        <f t="shared" si="236"/>
        <v>-0.40050889599660877</v>
      </c>
      <c r="O1144" s="372">
        <f t="shared" si="237"/>
        <v>91867.09</v>
      </c>
      <c r="P1144" s="373">
        <f t="shared" si="238"/>
        <v>0</v>
      </c>
    </row>
    <row r="1145" spans="1:16" s="195" customFormat="1" ht="22.5" x14ac:dyDescent="0.25">
      <c r="A1145" s="312" t="s">
        <v>3446</v>
      </c>
      <c r="B1145" s="314" t="s">
        <v>281</v>
      </c>
      <c r="C1145" s="314" t="s">
        <v>2438</v>
      </c>
      <c r="D1145" s="314" t="s">
        <v>3447</v>
      </c>
      <c r="E1145" s="315" t="s">
        <v>3448</v>
      </c>
      <c r="F1145" s="316" t="s">
        <v>164</v>
      </c>
      <c r="G1145" s="325">
        <v>0.52</v>
      </c>
      <c r="H1145" s="61">
        <f t="shared" si="239"/>
        <v>79032.289999999994</v>
      </c>
      <c r="I1145" s="450">
        <v>41096.79</v>
      </c>
      <c r="J1145" s="439">
        <f t="shared" si="240"/>
        <v>88141.01</v>
      </c>
      <c r="K1145" s="390">
        <f t="shared" si="241"/>
        <v>45833.33</v>
      </c>
      <c r="L1145" s="60"/>
      <c r="M1145" s="303">
        <f t="shared" si="235"/>
        <v>45833.323269484805</v>
      </c>
      <c r="N1145" s="303">
        <f t="shared" si="236"/>
        <v>-6.7305151969776489E-3</v>
      </c>
      <c r="O1145" s="372">
        <f t="shared" si="237"/>
        <v>45833.325199999999</v>
      </c>
      <c r="P1145" s="373">
        <f t="shared" si="238"/>
        <v>-4.8000000024330802E-3</v>
      </c>
    </row>
    <row r="1146" spans="1:16" s="195" customFormat="1" ht="15" x14ac:dyDescent="0.25">
      <c r="A1146" s="312" t="s">
        <v>3449</v>
      </c>
      <c r="B1146" s="314" t="s">
        <v>281</v>
      </c>
      <c r="C1146" s="314" t="s">
        <v>2440</v>
      </c>
      <c r="D1146" s="314" t="s">
        <v>3421</v>
      </c>
      <c r="E1146" s="315" t="s">
        <v>203</v>
      </c>
      <c r="F1146" s="316" t="s">
        <v>111</v>
      </c>
      <c r="G1146" s="317">
        <v>4.1599999999999996E-3</v>
      </c>
      <c r="H1146" s="61">
        <f t="shared" si="239"/>
        <v>6632.21</v>
      </c>
      <c r="I1146" s="450">
        <v>27.59</v>
      </c>
      <c r="J1146" s="439">
        <f t="shared" si="240"/>
        <v>7396.59</v>
      </c>
      <c r="K1146" s="390">
        <f t="shared" si="241"/>
        <v>30.77</v>
      </c>
      <c r="L1146" s="60"/>
      <c r="M1146" s="303">
        <f t="shared" si="235"/>
        <v>30.7698335808</v>
      </c>
      <c r="N1146" s="303">
        <f t="shared" si="236"/>
        <v>-1.6641919999926813E-4</v>
      </c>
      <c r="O1146" s="372">
        <f t="shared" si="237"/>
        <v>30.769814399999998</v>
      </c>
      <c r="P1146" s="373">
        <f t="shared" si="238"/>
        <v>-1.8560000000178434E-4</v>
      </c>
    </row>
    <row r="1147" spans="1:16" s="195" customFormat="1" ht="15" x14ac:dyDescent="0.25">
      <c r="A1147" s="312" t="s">
        <v>3450</v>
      </c>
      <c r="B1147" s="314" t="s">
        <v>281</v>
      </c>
      <c r="C1147" s="314" t="s">
        <v>3451</v>
      </c>
      <c r="D1147" s="314" t="s">
        <v>3423</v>
      </c>
      <c r="E1147" s="315" t="s">
        <v>3424</v>
      </c>
      <c r="F1147" s="316" t="s">
        <v>139</v>
      </c>
      <c r="G1147" s="325">
        <v>2.34</v>
      </c>
      <c r="H1147" s="61">
        <f t="shared" si="239"/>
        <v>146.11000000000001</v>
      </c>
      <c r="I1147" s="450">
        <v>341.89</v>
      </c>
      <c r="J1147" s="439">
        <f t="shared" si="240"/>
        <v>162.94999999999999</v>
      </c>
      <c r="K1147" s="390">
        <f t="shared" si="241"/>
        <v>381.3</v>
      </c>
      <c r="L1147" s="60"/>
      <c r="M1147" s="303">
        <f t="shared" si="235"/>
        <v>381.29388919680002</v>
      </c>
      <c r="N1147" s="303">
        <f t="shared" si="236"/>
        <v>-6.1108031999879131E-3</v>
      </c>
      <c r="O1147" s="372">
        <f t="shared" si="237"/>
        <v>381.30299999999994</v>
      </c>
      <c r="P1147" s="373">
        <f t="shared" si="238"/>
        <v>2.9999999999290594E-3</v>
      </c>
    </row>
    <row r="1148" spans="1:16" s="195" customFormat="1" ht="22.5" x14ac:dyDescent="0.25">
      <c r="A1148" s="312" t="s">
        <v>3452</v>
      </c>
      <c r="B1148" s="314" t="s">
        <v>281</v>
      </c>
      <c r="C1148" s="314" t="s">
        <v>3453</v>
      </c>
      <c r="D1148" s="314" t="s">
        <v>3454</v>
      </c>
      <c r="E1148" s="315" t="s">
        <v>3455</v>
      </c>
      <c r="F1148" s="316" t="s">
        <v>168</v>
      </c>
      <c r="G1148" s="329">
        <v>52.6</v>
      </c>
      <c r="H1148" s="61">
        <f t="shared" si="239"/>
        <v>412.95</v>
      </c>
      <c r="I1148" s="450">
        <v>21721.33</v>
      </c>
      <c r="J1148" s="439">
        <f t="shared" si="240"/>
        <v>460.54</v>
      </c>
      <c r="K1148" s="390">
        <f t="shared" si="241"/>
        <v>24224.400000000001</v>
      </c>
      <c r="L1148" s="60"/>
      <c r="M1148" s="303">
        <f t="shared" si="235"/>
        <v>24224.781053049603</v>
      </c>
      <c r="N1148" s="303">
        <f t="shared" si="236"/>
        <v>0.38105304960117792</v>
      </c>
      <c r="O1148" s="372">
        <f t="shared" si="237"/>
        <v>24224.404000000002</v>
      </c>
      <c r="P1148" s="373">
        <f t="shared" si="238"/>
        <v>4.0000000008149073E-3</v>
      </c>
    </row>
    <row r="1149" spans="1:16" s="195" customFormat="1" ht="22.5" x14ac:dyDescent="0.25">
      <c r="A1149" s="312" t="s">
        <v>3456</v>
      </c>
      <c r="B1149" s="314" t="s">
        <v>281</v>
      </c>
      <c r="C1149" s="314" t="s">
        <v>1071</v>
      </c>
      <c r="D1149" s="314" t="s">
        <v>3457</v>
      </c>
      <c r="E1149" s="315" t="s">
        <v>3458</v>
      </c>
      <c r="F1149" s="316" t="s">
        <v>164</v>
      </c>
      <c r="G1149" s="325">
        <v>0.53</v>
      </c>
      <c r="H1149" s="61">
        <f t="shared" si="239"/>
        <v>79010.38</v>
      </c>
      <c r="I1149" s="450">
        <v>41875.5</v>
      </c>
      <c r="J1149" s="439">
        <f t="shared" si="240"/>
        <v>88116.57</v>
      </c>
      <c r="K1149" s="390">
        <f t="shared" si="241"/>
        <v>46701.78</v>
      </c>
      <c r="L1149" s="60"/>
      <c r="M1149" s="303">
        <f t="shared" si="235"/>
        <v>46701.782026560002</v>
      </c>
      <c r="N1149" s="303">
        <f t="shared" si="236"/>
        <v>2.0265600032871589E-3</v>
      </c>
      <c r="O1149" s="372">
        <f t="shared" si="237"/>
        <v>46701.782100000004</v>
      </c>
      <c r="P1149" s="373">
        <f t="shared" si="238"/>
        <v>2.1000000051571988E-3</v>
      </c>
    </row>
    <row r="1150" spans="1:16" s="195" customFormat="1" ht="15" x14ac:dyDescent="0.25">
      <c r="A1150" s="312" t="s">
        <v>3459</v>
      </c>
      <c r="B1150" s="314" t="s">
        <v>281</v>
      </c>
      <c r="C1150" s="314" t="s">
        <v>3460</v>
      </c>
      <c r="D1150" s="314" t="s">
        <v>3421</v>
      </c>
      <c r="E1150" s="315" t="s">
        <v>203</v>
      </c>
      <c r="F1150" s="316" t="s">
        <v>111</v>
      </c>
      <c r="G1150" s="317">
        <v>4.2399999999999998E-3</v>
      </c>
      <c r="H1150" s="61">
        <f t="shared" si="239"/>
        <v>6627.36</v>
      </c>
      <c r="I1150" s="450">
        <v>28.1</v>
      </c>
      <c r="J1150" s="439">
        <f t="shared" si="240"/>
        <v>7391.18</v>
      </c>
      <c r="K1150" s="390">
        <f t="shared" si="241"/>
        <v>31.34</v>
      </c>
      <c r="L1150" s="60"/>
      <c r="M1150" s="303">
        <f t="shared" si="235"/>
        <v>31.338612672000004</v>
      </c>
      <c r="N1150" s="303">
        <f t="shared" si="236"/>
        <v>-1.3873279999963017E-3</v>
      </c>
      <c r="O1150" s="372">
        <f t="shared" si="237"/>
        <v>31.338603200000001</v>
      </c>
      <c r="P1150" s="373">
        <f t="shared" si="238"/>
        <v>-1.3967999999984215E-3</v>
      </c>
    </row>
    <row r="1151" spans="1:16" s="195" customFormat="1" ht="15" x14ac:dyDescent="0.25">
      <c r="A1151" s="312" t="s">
        <v>3461</v>
      </c>
      <c r="B1151" s="314" t="s">
        <v>281</v>
      </c>
      <c r="C1151" s="314" t="s">
        <v>3462</v>
      </c>
      <c r="D1151" s="314" t="s">
        <v>3423</v>
      </c>
      <c r="E1151" s="315" t="s">
        <v>3424</v>
      </c>
      <c r="F1151" s="316" t="s">
        <v>139</v>
      </c>
      <c r="G1151" s="325">
        <v>2.34</v>
      </c>
      <c r="H1151" s="61">
        <f t="shared" si="239"/>
        <v>146.11000000000001</v>
      </c>
      <c r="I1151" s="450">
        <v>341.89</v>
      </c>
      <c r="J1151" s="439">
        <f t="shared" si="240"/>
        <v>162.94999999999999</v>
      </c>
      <c r="K1151" s="390">
        <f t="shared" si="241"/>
        <v>381.3</v>
      </c>
      <c r="L1151" s="60"/>
      <c r="M1151" s="303">
        <f t="shared" si="235"/>
        <v>381.29388919680002</v>
      </c>
      <c r="N1151" s="303">
        <f t="shared" si="236"/>
        <v>-6.1108031999879131E-3</v>
      </c>
      <c r="O1151" s="372">
        <f t="shared" si="237"/>
        <v>381.30299999999994</v>
      </c>
      <c r="P1151" s="373">
        <f t="shared" si="238"/>
        <v>2.9999999999290594E-3</v>
      </c>
    </row>
    <row r="1152" spans="1:16" s="195" customFormat="1" ht="22.5" x14ac:dyDescent="0.25">
      <c r="A1152" s="312" t="s">
        <v>3463</v>
      </c>
      <c r="B1152" s="314" t="s">
        <v>281</v>
      </c>
      <c r="C1152" s="314" t="s">
        <v>3464</v>
      </c>
      <c r="D1152" s="314" t="s">
        <v>3465</v>
      </c>
      <c r="E1152" s="315" t="s">
        <v>3466</v>
      </c>
      <c r="F1152" s="316" t="s">
        <v>168</v>
      </c>
      <c r="G1152" s="329">
        <v>61.4</v>
      </c>
      <c r="H1152" s="61">
        <f t="shared" si="239"/>
        <v>316.68</v>
      </c>
      <c r="I1152" s="450">
        <v>19443.97</v>
      </c>
      <c r="J1152" s="439">
        <f t="shared" si="240"/>
        <v>353.18</v>
      </c>
      <c r="K1152" s="390">
        <f t="shared" si="241"/>
        <v>21685.25</v>
      </c>
      <c r="L1152" s="60"/>
      <c r="M1152" s="303">
        <f t="shared" si="235"/>
        <v>21684.948207686401</v>
      </c>
      <c r="N1152" s="303">
        <f t="shared" si="236"/>
        <v>-0.30179231359943515</v>
      </c>
      <c r="O1152" s="372">
        <f t="shared" si="237"/>
        <v>21685.252</v>
      </c>
      <c r="P1152" s="373">
        <f t="shared" si="238"/>
        <v>2.0000000004074536E-3</v>
      </c>
    </row>
    <row r="1153" spans="1:16" s="195" customFormat="1" ht="22.5" x14ac:dyDescent="0.25">
      <c r="A1153" s="312" t="s">
        <v>3467</v>
      </c>
      <c r="B1153" s="314" t="s">
        <v>281</v>
      </c>
      <c r="C1153" s="314" t="s">
        <v>1075</v>
      </c>
      <c r="D1153" s="314" t="s">
        <v>395</v>
      </c>
      <c r="E1153" s="315" t="s">
        <v>396</v>
      </c>
      <c r="F1153" s="316" t="s">
        <v>164</v>
      </c>
      <c r="G1153" s="325">
        <v>1.04</v>
      </c>
      <c r="H1153" s="61">
        <f t="shared" si="239"/>
        <v>42068.639999999999</v>
      </c>
      <c r="I1153" s="450">
        <v>43751.39</v>
      </c>
      <c r="J1153" s="439">
        <f t="shared" si="240"/>
        <v>46917.18</v>
      </c>
      <c r="K1153" s="390">
        <f t="shared" si="241"/>
        <v>48793.87</v>
      </c>
      <c r="L1153" s="60"/>
      <c r="M1153" s="303">
        <f t="shared" si="235"/>
        <v>48793.874201836807</v>
      </c>
      <c r="N1153" s="303">
        <f t="shared" si="236"/>
        <v>4.2018368039862253E-3</v>
      </c>
      <c r="O1153" s="372">
        <f t="shared" si="237"/>
        <v>48793.867200000001</v>
      </c>
      <c r="P1153" s="373">
        <f t="shared" si="238"/>
        <v>-2.8000000020256266E-3</v>
      </c>
    </row>
    <row r="1154" spans="1:16" s="195" customFormat="1" ht="15" x14ac:dyDescent="0.25">
      <c r="A1154" s="312" t="s">
        <v>3468</v>
      </c>
      <c r="B1154" s="314" t="s">
        <v>281</v>
      </c>
      <c r="C1154" s="314" t="s">
        <v>3469</v>
      </c>
      <c r="D1154" s="314" t="s">
        <v>3423</v>
      </c>
      <c r="E1154" s="315" t="s">
        <v>3424</v>
      </c>
      <c r="F1154" s="316" t="s">
        <v>139</v>
      </c>
      <c r="G1154" s="325">
        <v>1.45</v>
      </c>
      <c r="H1154" s="61">
        <f t="shared" si="239"/>
        <v>146.09</v>
      </c>
      <c r="I1154" s="450">
        <v>211.83</v>
      </c>
      <c r="J1154" s="439">
        <f t="shared" si="240"/>
        <v>162.93</v>
      </c>
      <c r="K1154" s="390">
        <f t="shared" si="241"/>
        <v>236.25</v>
      </c>
      <c r="L1154" s="60"/>
      <c r="M1154" s="303">
        <f t="shared" si="235"/>
        <v>236.24406840960003</v>
      </c>
      <c r="N1154" s="303">
        <f t="shared" si="236"/>
        <v>-5.9315903999674902E-3</v>
      </c>
      <c r="O1154" s="372">
        <f t="shared" si="237"/>
        <v>236.24850000000001</v>
      </c>
      <c r="P1154" s="373">
        <f t="shared" si="238"/>
        <v>-1.4999999999929514E-3</v>
      </c>
    </row>
    <row r="1155" spans="1:16" s="195" customFormat="1" ht="22.5" x14ac:dyDescent="0.25">
      <c r="A1155" s="312" t="s">
        <v>3470</v>
      </c>
      <c r="B1155" s="314" t="s">
        <v>281</v>
      </c>
      <c r="C1155" s="314" t="s">
        <v>3471</v>
      </c>
      <c r="D1155" s="314" t="s">
        <v>3472</v>
      </c>
      <c r="E1155" s="315" t="s">
        <v>397</v>
      </c>
      <c r="F1155" s="316" t="s">
        <v>168</v>
      </c>
      <c r="G1155" s="329">
        <v>126.8</v>
      </c>
      <c r="H1155" s="61">
        <f t="shared" si="239"/>
        <v>298.58999999999997</v>
      </c>
      <c r="I1155" s="450">
        <v>37861.660000000003</v>
      </c>
      <c r="J1155" s="439">
        <f t="shared" si="240"/>
        <v>333</v>
      </c>
      <c r="K1155" s="390">
        <f t="shared" si="241"/>
        <v>42224.4</v>
      </c>
      <c r="L1155" s="60"/>
      <c r="M1155" s="303">
        <f t="shared" si="235"/>
        <v>42225.334443379208</v>
      </c>
      <c r="N1155" s="303">
        <f t="shared" si="236"/>
        <v>0.93444337920664111</v>
      </c>
      <c r="O1155" s="372">
        <f t="shared" si="237"/>
        <v>42224.4</v>
      </c>
      <c r="P1155" s="373">
        <f t="shared" si="238"/>
        <v>0</v>
      </c>
    </row>
    <row r="1156" spans="1:16" s="195" customFormat="1" ht="22.5" x14ac:dyDescent="0.25">
      <c r="A1156" s="312" t="s">
        <v>3473</v>
      </c>
      <c r="B1156" s="314" t="s">
        <v>281</v>
      </c>
      <c r="C1156" s="314" t="s">
        <v>2474</v>
      </c>
      <c r="D1156" s="314" t="s">
        <v>392</v>
      </c>
      <c r="E1156" s="315" t="s">
        <v>393</v>
      </c>
      <c r="F1156" s="316" t="s">
        <v>164</v>
      </c>
      <c r="G1156" s="325">
        <v>1.01</v>
      </c>
      <c r="H1156" s="61">
        <f t="shared" si="239"/>
        <v>42058.96</v>
      </c>
      <c r="I1156" s="450">
        <v>42479.55</v>
      </c>
      <c r="J1156" s="439">
        <f t="shared" si="240"/>
        <v>46906.39</v>
      </c>
      <c r="K1156" s="390">
        <f t="shared" si="241"/>
        <v>47375.45</v>
      </c>
      <c r="L1156" s="60"/>
      <c r="M1156" s="303">
        <f t="shared" si="235"/>
        <v>47375.450673696003</v>
      </c>
      <c r="N1156" s="303">
        <f t="shared" si="236"/>
        <v>6.7369600583333522E-4</v>
      </c>
      <c r="O1156" s="372">
        <f t="shared" si="237"/>
        <v>47375.4539</v>
      </c>
      <c r="P1156" s="373">
        <f t="shared" si="238"/>
        <v>3.9000000033411197E-3</v>
      </c>
    </row>
    <row r="1157" spans="1:16" s="195" customFormat="1" ht="15" x14ac:dyDescent="0.25">
      <c r="A1157" s="312" t="s">
        <v>3474</v>
      </c>
      <c r="B1157" s="314" t="s">
        <v>281</v>
      </c>
      <c r="C1157" s="314" t="s">
        <v>3475</v>
      </c>
      <c r="D1157" s="314" t="s">
        <v>3423</v>
      </c>
      <c r="E1157" s="315" t="s">
        <v>3424</v>
      </c>
      <c r="F1157" s="316" t="s">
        <v>139</v>
      </c>
      <c r="G1157" s="325">
        <v>1.02</v>
      </c>
      <c r="H1157" s="61">
        <f t="shared" si="239"/>
        <v>146.08000000000001</v>
      </c>
      <c r="I1157" s="450">
        <v>149</v>
      </c>
      <c r="J1157" s="439">
        <f t="shared" si="240"/>
        <v>162.91999999999999</v>
      </c>
      <c r="K1157" s="390">
        <f t="shared" si="241"/>
        <v>166.18</v>
      </c>
      <c r="L1157" s="60"/>
      <c r="M1157" s="303">
        <f t="shared" si="235"/>
        <v>166.17271488</v>
      </c>
      <c r="N1157" s="303">
        <f t="shared" si="236"/>
        <v>-7.285120000005918E-3</v>
      </c>
      <c r="O1157" s="372">
        <f t="shared" si="237"/>
        <v>166.17839999999998</v>
      </c>
      <c r="P1157" s="373">
        <f t="shared" si="238"/>
        <v>-1.6000000000246928E-3</v>
      </c>
    </row>
    <row r="1158" spans="1:16" s="195" customFormat="1" ht="22.5" x14ac:dyDescent="0.25">
      <c r="A1158" s="312" t="s">
        <v>3476</v>
      </c>
      <c r="B1158" s="314" t="s">
        <v>281</v>
      </c>
      <c r="C1158" s="314" t="s">
        <v>3477</v>
      </c>
      <c r="D1158" s="314" t="s">
        <v>3478</v>
      </c>
      <c r="E1158" s="315" t="s">
        <v>394</v>
      </c>
      <c r="F1158" s="316" t="s">
        <v>168</v>
      </c>
      <c r="G1158" s="331">
        <v>128</v>
      </c>
      <c r="H1158" s="61">
        <f t="shared" si="239"/>
        <v>230.93</v>
      </c>
      <c r="I1158" s="450">
        <v>29558.78</v>
      </c>
      <c r="J1158" s="439">
        <f t="shared" si="240"/>
        <v>257.55</v>
      </c>
      <c r="K1158" s="390">
        <f t="shared" si="241"/>
        <v>32966.400000000001</v>
      </c>
      <c r="L1158" s="60"/>
      <c r="M1158" s="303">
        <f t="shared" si="235"/>
        <v>32965.521618393599</v>
      </c>
      <c r="N1158" s="303">
        <f t="shared" si="236"/>
        <v>-0.87838160640239948</v>
      </c>
      <c r="O1158" s="372">
        <f t="shared" si="237"/>
        <v>32966.400000000001</v>
      </c>
      <c r="P1158" s="373">
        <f t="shared" si="238"/>
        <v>0</v>
      </c>
    </row>
    <row r="1159" spans="1:16" s="195" customFormat="1" ht="22.5" x14ac:dyDescent="0.25">
      <c r="A1159" s="312" t="s">
        <v>3479</v>
      </c>
      <c r="B1159" s="314" t="s">
        <v>281</v>
      </c>
      <c r="C1159" s="314" t="s">
        <v>2489</v>
      </c>
      <c r="D1159" s="314" t="s">
        <v>389</v>
      </c>
      <c r="E1159" s="315" t="s">
        <v>390</v>
      </c>
      <c r="F1159" s="316" t="s">
        <v>164</v>
      </c>
      <c r="G1159" s="325">
        <v>4.08</v>
      </c>
      <c r="H1159" s="61">
        <f t="shared" si="239"/>
        <v>42054.47</v>
      </c>
      <c r="I1159" s="450">
        <v>171582.23</v>
      </c>
      <c r="J1159" s="439">
        <f t="shared" si="240"/>
        <v>46901.38</v>
      </c>
      <c r="K1159" s="390">
        <f t="shared" si="241"/>
        <v>191357.63</v>
      </c>
      <c r="L1159" s="60"/>
      <c r="M1159" s="303">
        <f t="shared" si="235"/>
        <v>191357.61734405762</v>
      </c>
      <c r="N1159" s="303">
        <f t="shared" si="236"/>
        <v>-1.2655942380661145E-2</v>
      </c>
      <c r="O1159" s="372">
        <f t="shared" si="237"/>
        <v>191357.63039999999</v>
      </c>
      <c r="P1159" s="373">
        <f t="shared" si="238"/>
        <v>3.9999998989515007E-4</v>
      </c>
    </row>
    <row r="1160" spans="1:16" s="195" customFormat="1" ht="15" x14ac:dyDescent="0.25">
      <c r="A1160" s="312" t="s">
        <v>3480</v>
      </c>
      <c r="B1160" s="314" t="s">
        <v>281</v>
      </c>
      <c r="C1160" s="314" t="s">
        <v>3481</v>
      </c>
      <c r="D1160" s="314" t="s">
        <v>3423</v>
      </c>
      <c r="E1160" s="315" t="s">
        <v>3424</v>
      </c>
      <c r="F1160" s="316" t="s">
        <v>139</v>
      </c>
      <c r="G1160" s="325">
        <v>4.0199999999999996</v>
      </c>
      <c r="H1160" s="61">
        <f t="shared" si="239"/>
        <v>146.1</v>
      </c>
      <c r="I1160" s="450">
        <v>587.34</v>
      </c>
      <c r="J1160" s="439">
        <f t="shared" si="240"/>
        <v>162.94</v>
      </c>
      <c r="K1160" s="390">
        <f t="shared" si="241"/>
        <v>655.02</v>
      </c>
      <c r="L1160" s="60"/>
      <c r="M1160" s="303">
        <f t="shared" si="235"/>
        <v>655.03276750079999</v>
      </c>
      <c r="N1160" s="303">
        <f t="shared" si="236"/>
        <v>1.2767500800009657E-2</v>
      </c>
      <c r="O1160" s="372">
        <f t="shared" si="237"/>
        <v>655.01879999999994</v>
      </c>
      <c r="P1160" s="373">
        <f t="shared" si="238"/>
        <v>-1.2000000000398359E-3</v>
      </c>
    </row>
    <row r="1161" spans="1:16" s="195" customFormat="1" ht="22.5" x14ac:dyDescent="0.25">
      <c r="A1161" s="312" t="s">
        <v>3482</v>
      </c>
      <c r="B1161" s="314" t="s">
        <v>281</v>
      </c>
      <c r="C1161" s="314" t="s">
        <v>3483</v>
      </c>
      <c r="D1161" s="314" t="s">
        <v>3484</v>
      </c>
      <c r="E1161" s="315" t="s">
        <v>391</v>
      </c>
      <c r="F1161" s="316" t="s">
        <v>168</v>
      </c>
      <c r="G1161" s="331">
        <v>408</v>
      </c>
      <c r="H1161" s="61">
        <f t="shared" si="239"/>
        <v>160.46</v>
      </c>
      <c r="I1161" s="450">
        <v>65468.09</v>
      </c>
      <c r="J1161" s="439">
        <f t="shared" si="240"/>
        <v>178.95</v>
      </c>
      <c r="K1161" s="390">
        <f t="shared" si="241"/>
        <v>73011.600000000006</v>
      </c>
      <c r="L1161" s="60"/>
      <c r="M1161" s="303">
        <f t="shared" si="235"/>
        <v>73013.491632940801</v>
      </c>
      <c r="N1161" s="303">
        <f t="shared" si="236"/>
        <v>1.8916329407948069</v>
      </c>
      <c r="O1161" s="372">
        <f t="shared" si="237"/>
        <v>73011.599999999991</v>
      </c>
      <c r="P1161" s="373">
        <f t="shared" si="238"/>
        <v>0</v>
      </c>
    </row>
    <row r="1162" spans="1:16" s="195" customFormat="1" ht="22.5" x14ac:dyDescent="0.25">
      <c r="A1162" s="312" t="s">
        <v>3485</v>
      </c>
      <c r="B1162" s="314" t="s">
        <v>281</v>
      </c>
      <c r="C1162" s="314" t="s">
        <v>2495</v>
      </c>
      <c r="D1162" s="314" t="s">
        <v>3486</v>
      </c>
      <c r="E1162" s="315" t="s">
        <v>3487</v>
      </c>
      <c r="F1162" s="316" t="s">
        <v>164</v>
      </c>
      <c r="G1162" s="329">
        <v>8.1</v>
      </c>
      <c r="H1162" s="61">
        <f t="shared" si="239"/>
        <v>47356.08</v>
      </c>
      <c r="I1162" s="450">
        <v>383584.28</v>
      </c>
      <c r="J1162" s="439">
        <f t="shared" si="240"/>
        <v>52814.02</v>
      </c>
      <c r="K1162" s="390">
        <f t="shared" si="241"/>
        <v>427793.56</v>
      </c>
      <c r="L1162" s="60"/>
      <c r="M1162" s="303">
        <f t="shared" si="235"/>
        <v>427793.56505295367</v>
      </c>
      <c r="N1162" s="303">
        <f t="shared" si="236"/>
        <v>5.052953667473048E-3</v>
      </c>
      <c r="O1162" s="372">
        <f t="shared" si="237"/>
        <v>427793.56199999998</v>
      </c>
      <c r="P1162" s="373">
        <f t="shared" si="238"/>
        <v>1.9999999785795808E-3</v>
      </c>
    </row>
    <row r="1163" spans="1:16" s="195" customFormat="1" ht="15" x14ac:dyDescent="0.25">
      <c r="A1163" s="312" t="s">
        <v>3488</v>
      </c>
      <c r="B1163" s="314" t="s">
        <v>281</v>
      </c>
      <c r="C1163" s="314" t="s">
        <v>2497</v>
      </c>
      <c r="D1163" s="314" t="s">
        <v>3423</v>
      </c>
      <c r="E1163" s="315" t="s">
        <v>3424</v>
      </c>
      <c r="F1163" s="316" t="s">
        <v>139</v>
      </c>
      <c r="G1163" s="325">
        <v>6.54</v>
      </c>
      <c r="H1163" s="61">
        <f t="shared" si="239"/>
        <v>146.11000000000001</v>
      </c>
      <c r="I1163" s="450">
        <v>955.55</v>
      </c>
      <c r="J1163" s="439">
        <f t="shared" si="240"/>
        <v>162.94999999999999</v>
      </c>
      <c r="K1163" s="390">
        <f t="shared" si="241"/>
        <v>1065.69</v>
      </c>
      <c r="L1163" s="60"/>
      <c r="M1163" s="303">
        <f t="shared" si="235"/>
        <v>1065.680118816</v>
      </c>
      <c r="N1163" s="303">
        <f t="shared" si="236"/>
        <v>-9.88118400005078E-3</v>
      </c>
      <c r="O1163" s="372">
        <f t="shared" si="237"/>
        <v>1065.693</v>
      </c>
      <c r="P1163" s="373">
        <f t="shared" si="238"/>
        <v>2.9999999999290594E-3</v>
      </c>
    </row>
    <row r="1164" spans="1:16" s="195" customFormat="1" ht="22.5" x14ac:dyDescent="0.25">
      <c r="A1164" s="312" t="s">
        <v>3489</v>
      </c>
      <c r="B1164" s="314" t="s">
        <v>281</v>
      </c>
      <c r="C1164" s="314" t="s">
        <v>3490</v>
      </c>
      <c r="D1164" s="314" t="s">
        <v>3491</v>
      </c>
      <c r="E1164" s="315" t="s">
        <v>403</v>
      </c>
      <c r="F1164" s="316" t="s">
        <v>168</v>
      </c>
      <c r="G1164" s="331">
        <v>810</v>
      </c>
      <c r="H1164" s="61">
        <f t="shared" si="239"/>
        <v>125.06</v>
      </c>
      <c r="I1164" s="450">
        <v>101296.74</v>
      </c>
      <c r="J1164" s="439">
        <f t="shared" si="240"/>
        <v>139.47</v>
      </c>
      <c r="K1164" s="390">
        <f t="shared" si="241"/>
        <v>112970.7</v>
      </c>
      <c r="L1164" s="60"/>
      <c r="M1164" s="303">
        <f t="shared" si="235"/>
        <v>112971.5053308288</v>
      </c>
      <c r="N1164" s="303">
        <f t="shared" si="236"/>
        <v>0.80533082880720031</v>
      </c>
      <c r="O1164" s="372">
        <f t="shared" si="237"/>
        <v>112970.7</v>
      </c>
      <c r="P1164" s="373">
        <f t="shared" si="238"/>
        <v>0</v>
      </c>
    </row>
    <row r="1165" spans="1:16" s="195" customFormat="1" ht="22.5" x14ac:dyDescent="0.25">
      <c r="A1165" s="312" t="s">
        <v>3492</v>
      </c>
      <c r="B1165" s="314" t="s">
        <v>281</v>
      </c>
      <c r="C1165" s="314" t="s">
        <v>3493</v>
      </c>
      <c r="D1165" s="314" t="s">
        <v>3494</v>
      </c>
      <c r="E1165" s="315" t="s">
        <v>3495</v>
      </c>
      <c r="F1165" s="316" t="s">
        <v>217</v>
      </c>
      <c r="G1165" s="331">
        <v>64</v>
      </c>
      <c r="H1165" s="61">
        <f t="shared" si="239"/>
        <v>257.83999999999997</v>
      </c>
      <c r="I1165" s="450">
        <v>16501.84</v>
      </c>
      <c r="J1165" s="439">
        <f t="shared" si="240"/>
        <v>287.56</v>
      </c>
      <c r="K1165" s="390">
        <f t="shared" si="241"/>
        <v>18403.84</v>
      </c>
      <c r="L1165" s="60"/>
      <c r="M1165" s="303">
        <f t="shared" si="235"/>
        <v>18403.728545740803</v>
      </c>
      <c r="N1165" s="303">
        <f t="shared" si="236"/>
        <v>-0.111454259196762</v>
      </c>
      <c r="O1165" s="372">
        <f t="shared" si="237"/>
        <v>18403.84</v>
      </c>
      <c r="P1165" s="373">
        <f t="shared" si="238"/>
        <v>0</v>
      </c>
    </row>
    <row r="1166" spans="1:16" s="195" customFormat="1" ht="22.5" x14ac:dyDescent="0.25">
      <c r="A1166" s="312" t="s">
        <v>3496</v>
      </c>
      <c r="B1166" s="314" t="s">
        <v>281</v>
      </c>
      <c r="C1166" s="314" t="s">
        <v>2499</v>
      </c>
      <c r="D1166" s="314" t="s">
        <v>398</v>
      </c>
      <c r="E1166" s="315" t="s">
        <v>399</v>
      </c>
      <c r="F1166" s="316" t="s">
        <v>164</v>
      </c>
      <c r="G1166" s="325">
        <v>15.28</v>
      </c>
      <c r="H1166" s="61">
        <f t="shared" si="239"/>
        <v>8156.2</v>
      </c>
      <c r="I1166" s="450">
        <v>124626.78</v>
      </c>
      <c r="J1166" s="439">
        <f t="shared" si="240"/>
        <v>9096.23</v>
      </c>
      <c r="K1166" s="390">
        <f t="shared" si="241"/>
        <v>138990.39000000001</v>
      </c>
      <c r="L1166" s="60"/>
      <c r="M1166" s="303">
        <f t="shared" si="235"/>
        <v>138990.40523055362</v>
      </c>
      <c r="N1166" s="303">
        <f t="shared" si="236"/>
        <v>1.5230553603032604E-2</v>
      </c>
      <c r="O1166" s="372">
        <f t="shared" si="237"/>
        <v>138990.39439999999</v>
      </c>
      <c r="P1166" s="373">
        <f t="shared" si="238"/>
        <v>4.3999999761581421E-3</v>
      </c>
    </row>
    <row r="1167" spans="1:16" s="195" customFormat="1" ht="22.5" x14ac:dyDescent="0.25">
      <c r="A1167" s="312" t="s">
        <v>3497</v>
      </c>
      <c r="B1167" s="314" t="s">
        <v>281</v>
      </c>
      <c r="C1167" s="314" t="s">
        <v>2508</v>
      </c>
      <c r="D1167" s="314" t="s">
        <v>400</v>
      </c>
      <c r="E1167" s="315" t="s">
        <v>401</v>
      </c>
      <c r="F1167" s="316" t="s">
        <v>164</v>
      </c>
      <c r="G1167" s="325">
        <v>2.78</v>
      </c>
      <c r="H1167" s="61">
        <f t="shared" si="239"/>
        <v>8214.2900000000009</v>
      </c>
      <c r="I1167" s="450">
        <v>22835.73</v>
      </c>
      <c r="J1167" s="439">
        <f t="shared" si="240"/>
        <v>9161.01</v>
      </c>
      <c r="K1167" s="390">
        <f t="shared" si="241"/>
        <v>25467.61</v>
      </c>
      <c r="L1167" s="60"/>
      <c r="M1167" s="303">
        <f t="shared" ref="M1167:M1230" si="242">I1167*O$13*P$13*O$10</f>
        <v>25467.6191299776</v>
      </c>
      <c r="N1167" s="303">
        <f t="shared" ref="N1167:N1230" si="243">M1167-K1167</f>
        <v>9.1299775995139498E-3</v>
      </c>
      <c r="O1167" s="372">
        <f t="shared" si="237"/>
        <v>25467.607799999998</v>
      </c>
      <c r="P1167" s="373">
        <f t="shared" si="238"/>
        <v>-2.2000000026309863E-3</v>
      </c>
    </row>
    <row r="1168" spans="1:16" s="195" customFormat="1" ht="22.5" x14ac:dyDescent="0.25">
      <c r="A1168" s="312" t="s">
        <v>3498</v>
      </c>
      <c r="B1168" s="314" t="s">
        <v>281</v>
      </c>
      <c r="C1168" s="314" t="s">
        <v>2516</v>
      </c>
      <c r="D1168" s="314" t="s">
        <v>3499</v>
      </c>
      <c r="E1168" s="315" t="s">
        <v>3500</v>
      </c>
      <c r="F1168" s="316" t="s">
        <v>164</v>
      </c>
      <c r="G1168" s="325">
        <v>0.17</v>
      </c>
      <c r="H1168" s="61">
        <f t="shared" si="239"/>
        <v>8474.5300000000007</v>
      </c>
      <c r="I1168" s="450">
        <v>1440.67</v>
      </c>
      <c r="J1168" s="439">
        <f t="shared" si="240"/>
        <v>9451.25</v>
      </c>
      <c r="K1168" s="390">
        <f t="shared" si="241"/>
        <v>1606.71</v>
      </c>
      <c r="L1168" s="60"/>
      <c r="M1168" s="303">
        <f t="shared" si="242"/>
        <v>1606.7117123904002</v>
      </c>
      <c r="N1168" s="303">
        <f t="shared" si="243"/>
        <v>1.712390400143704E-3</v>
      </c>
      <c r="O1168" s="372">
        <f t="shared" si="237"/>
        <v>1606.7125000000001</v>
      </c>
      <c r="P1168" s="373">
        <f t="shared" si="238"/>
        <v>2.5000000000545697E-3</v>
      </c>
    </row>
    <row r="1169" spans="1:16" s="195" customFormat="1" ht="15" x14ac:dyDescent="0.25">
      <c r="A1169" s="312" t="s">
        <v>3501</v>
      </c>
      <c r="B1169" s="314" t="s">
        <v>281</v>
      </c>
      <c r="C1169" s="314" t="s">
        <v>1085</v>
      </c>
      <c r="D1169" s="314" t="s">
        <v>183</v>
      </c>
      <c r="E1169" s="315" t="s">
        <v>184</v>
      </c>
      <c r="F1169" s="316" t="s">
        <v>125</v>
      </c>
      <c r="G1169" s="326">
        <v>2.9241999999999999</v>
      </c>
      <c r="H1169" s="61">
        <f t="shared" si="239"/>
        <v>7686.76</v>
      </c>
      <c r="I1169" s="450">
        <v>22477.61</v>
      </c>
      <c r="J1169" s="439">
        <f t="shared" si="240"/>
        <v>8572.68</v>
      </c>
      <c r="K1169" s="390">
        <f t="shared" si="241"/>
        <v>25068.23</v>
      </c>
      <c r="L1169" s="60"/>
      <c r="M1169" s="303">
        <f t="shared" si="242"/>
        <v>25068.224682643202</v>
      </c>
      <c r="N1169" s="303">
        <f t="shared" si="243"/>
        <v>-5.3173567976045888E-3</v>
      </c>
      <c r="O1169" s="372">
        <f t="shared" si="237"/>
        <v>25068.230855999998</v>
      </c>
      <c r="P1169" s="373">
        <f t="shared" si="238"/>
        <v>8.5599999874830246E-4</v>
      </c>
    </row>
    <row r="1170" spans="1:16" s="195" customFormat="1" ht="15" x14ac:dyDescent="0.25">
      <c r="A1170" s="312" t="s">
        <v>3502</v>
      </c>
      <c r="B1170" s="314" t="s">
        <v>281</v>
      </c>
      <c r="C1170" s="314" t="s">
        <v>1088</v>
      </c>
      <c r="D1170" s="314" t="s">
        <v>186</v>
      </c>
      <c r="E1170" s="315" t="s">
        <v>1113</v>
      </c>
      <c r="F1170" s="316" t="s">
        <v>125</v>
      </c>
      <c r="G1170" s="326">
        <v>2.9241999999999999</v>
      </c>
      <c r="H1170" s="61">
        <f t="shared" si="239"/>
        <v>7170.58</v>
      </c>
      <c r="I1170" s="450">
        <v>20968.22</v>
      </c>
      <c r="J1170" s="439">
        <f t="shared" si="240"/>
        <v>7997.01</v>
      </c>
      <c r="K1170" s="390">
        <f t="shared" si="241"/>
        <v>23384.86</v>
      </c>
      <c r="L1170" s="60"/>
      <c r="M1170" s="303">
        <f t="shared" si="242"/>
        <v>23384.872775846401</v>
      </c>
      <c r="N1170" s="303">
        <f t="shared" si="243"/>
        <v>1.2775846400472801E-2</v>
      </c>
      <c r="O1170" s="372">
        <f t="shared" ref="O1170:O1233" si="244">J1170*G1170</f>
        <v>23384.856641999999</v>
      </c>
      <c r="P1170" s="373">
        <f t="shared" ref="P1170:P1233" si="245">O1170-K1170</f>
        <v>-3.3580000017536804E-3</v>
      </c>
    </row>
    <row r="1171" spans="1:16" s="195" customFormat="1" ht="22.5" x14ac:dyDescent="0.25">
      <c r="A1171" s="312" t="s">
        <v>3503</v>
      </c>
      <c r="B1171" s="314" t="s">
        <v>281</v>
      </c>
      <c r="C1171" s="314" t="s">
        <v>1096</v>
      </c>
      <c r="D1171" s="314" t="s">
        <v>316</v>
      </c>
      <c r="E1171" s="315" t="s">
        <v>317</v>
      </c>
      <c r="F1171" s="316" t="s">
        <v>251</v>
      </c>
      <c r="G1171" s="329">
        <v>68.8</v>
      </c>
      <c r="H1171" s="61">
        <f t="shared" si="239"/>
        <v>4869.09</v>
      </c>
      <c r="I1171" s="450">
        <v>334993.26</v>
      </c>
      <c r="J1171" s="439">
        <f t="shared" si="240"/>
        <v>5430.27</v>
      </c>
      <c r="K1171" s="390">
        <f t="shared" si="241"/>
        <v>373602.58</v>
      </c>
      <c r="L1171" s="60"/>
      <c r="M1171" s="303">
        <f t="shared" si="242"/>
        <v>373602.27839397121</v>
      </c>
      <c r="N1171" s="303">
        <f t="shared" si="243"/>
        <v>-0.30160602880641818</v>
      </c>
      <c r="O1171" s="372">
        <f t="shared" si="244"/>
        <v>373602.576</v>
      </c>
      <c r="P1171" s="373">
        <f t="shared" si="245"/>
        <v>-4.0000000153668225E-3</v>
      </c>
    </row>
    <row r="1172" spans="1:16" s="195" customFormat="1" ht="15" x14ac:dyDescent="0.25">
      <c r="A1172" s="312" t="s">
        <v>3504</v>
      </c>
      <c r="B1172" s="314" t="s">
        <v>281</v>
      </c>
      <c r="C1172" s="314" t="s">
        <v>1099</v>
      </c>
      <c r="D1172" s="314" t="s">
        <v>3505</v>
      </c>
      <c r="E1172" s="315" t="s">
        <v>3506</v>
      </c>
      <c r="F1172" s="316" t="s">
        <v>168</v>
      </c>
      <c r="G1172" s="329">
        <v>18.7</v>
      </c>
      <c r="H1172" s="61">
        <f>ROUND(I1172/G1172,2)</f>
        <v>311.98</v>
      </c>
      <c r="I1172" s="450">
        <v>5834.03</v>
      </c>
      <c r="J1172" s="439">
        <f t="shared" si="240"/>
        <v>347.94</v>
      </c>
      <c r="K1172" s="390">
        <f t="shared" si="241"/>
        <v>6506.48</v>
      </c>
      <c r="L1172" s="60"/>
      <c r="M1172" s="303">
        <f t="shared" si="242"/>
        <v>6506.4201596736002</v>
      </c>
      <c r="N1172" s="303">
        <f t="shared" si="243"/>
        <v>-5.9840326399353216E-2</v>
      </c>
      <c r="O1172" s="372">
        <f t="shared" si="244"/>
        <v>6506.4780000000001</v>
      </c>
      <c r="P1172" s="373">
        <f t="shared" si="245"/>
        <v>-1.9999999994979589E-3</v>
      </c>
    </row>
    <row r="1173" spans="1:16" s="195" customFormat="1" ht="15" x14ac:dyDescent="0.25">
      <c r="A1173" s="312" t="s">
        <v>3507</v>
      </c>
      <c r="B1173" s="314" t="s">
        <v>281</v>
      </c>
      <c r="C1173" s="314" t="s">
        <v>3508</v>
      </c>
      <c r="D1173" s="314" t="s">
        <v>3505</v>
      </c>
      <c r="E1173" s="315" t="s">
        <v>3509</v>
      </c>
      <c r="F1173" s="316" t="s">
        <v>168</v>
      </c>
      <c r="G1173" s="329">
        <v>159.5</v>
      </c>
      <c r="H1173" s="61">
        <f t="shared" si="239"/>
        <v>172.81</v>
      </c>
      <c r="I1173" s="450">
        <v>27563.200000000001</v>
      </c>
      <c r="J1173" s="439">
        <f t="shared" si="240"/>
        <v>192.73</v>
      </c>
      <c r="K1173" s="390">
        <f t="shared" si="241"/>
        <v>30740.44</v>
      </c>
      <c r="L1173" s="60"/>
      <c r="M1173" s="303">
        <f t="shared" si="242"/>
        <v>30739.944797184005</v>
      </c>
      <c r="N1173" s="303">
        <f t="shared" si="243"/>
        <v>-0.49520281599325244</v>
      </c>
      <c r="O1173" s="372">
        <f t="shared" si="244"/>
        <v>30740.434999999998</v>
      </c>
      <c r="P1173" s="373">
        <f t="shared" si="245"/>
        <v>-5.0000000010186341E-3</v>
      </c>
    </row>
    <row r="1174" spans="1:16" s="195" customFormat="1" ht="15" x14ac:dyDescent="0.25">
      <c r="A1174" s="312" t="s">
        <v>3510</v>
      </c>
      <c r="B1174" s="314" t="s">
        <v>281</v>
      </c>
      <c r="C1174" s="314" t="s">
        <v>3511</v>
      </c>
      <c r="D1174" s="314" t="s">
        <v>3505</v>
      </c>
      <c r="E1174" s="315" t="s">
        <v>3512</v>
      </c>
      <c r="F1174" s="316" t="s">
        <v>168</v>
      </c>
      <c r="G1174" s="329">
        <v>146.30000000000001</v>
      </c>
      <c r="H1174" s="61">
        <f t="shared" si="239"/>
        <v>134.6</v>
      </c>
      <c r="I1174" s="450">
        <v>19691.98</v>
      </c>
      <c r="J1174" s="439">
        <f t="shared" si="240"/>
        <v>150.11000000000001</v>
      </c>
      <c r="K1174" s="390">
        <f t="shared" si="241"/>
        <v>21961.09</v>
      </c>
      <c r="L1174" s="60"/>
      <c r="M1174" s="303">
        <f t="shared" si="242"/>
        <v>21961.5421339776</v>
      </c>
      <c r="N1174" s="303">
        <f t="shared" si="243"/>
        <v>0.4521339776001696</v>
      </c>
      <c r="O1174" s="372">
        <f t="shared" si="244"/>
        <v>21961.093000000004</v>
      </c>
      <c r="P1174" s="373">
        <f t="shared" si="245"/>
        <v>3.0000000042491592E-3</v>
      </c>
    </row>
    <row r="1175" spans="1:16" s="195" customFormat="1" ht="15" x14ac:dyDescent="0.25">
      <c r="A1175" s="312" t="s">
        <v>3513</v>
      </c>
      <c r="B1175" s="314" t="s">
        <v>281</v>
      </c>
      <c r="C1175" s="314" t="s">
        <v>3514</v>
      </c>
      <c r="D1175" s="314" t="s">
        <v>3505</v>
      </c>
      <c r="E1175" s="315" t="s">
        <v>3515</v>
      </c>
      <c r="F1175" s="316" t="s">
        <v>168</v>
      </c>
      <c r="G1175" s="329">
        <v>57.2</v>
      </c>
      <c r="H1175" s="61">
        <f t="shared" si="239"/>
        <v>105.51</v>
      </c>
      <c r="I1175" s="450">
        <v>6035.17</v>
      </c>
      <c r="J1175" s="439">
        <f t="shared" si="240"/>
        <v>117.67</v>
      </c>
      <c r="K1175" s="390">
        <f t="shared" si="241"/>
        <v>6730.72</v>
      </c>
      <c r="L1175" s="60"/>
      <c r="M1175" s="303">
        <f t="shared" si="242"/>
        <v>6730.7421722304007</v>
      </c>
      <c r="N1175" s="303">
        <f t="shared" si="243"/>
        <v>2.2172230400428816E-2</v>
      </c>
      <c r="O1175" s="372">
        <f t="shared" si="244"/>
        <v>6730.7240000000002</v>
      </c>
      <c r="P1175" s="373">
        <f t="shared" si="245"/>
        <v>3.9999999999054126E-3</v>
      </c>
    </row>
    <row r="1176" spans="1:16" s="195" customFormat="1" ht="15" x14ac:dyDescent="0.25">
      <c r="A1176" s="312" t="s">
        <v>3516</v>
      </c>
      <c r="B1176" s="314" t="s">
        <v>281</v>
      </c>
      <c r="C1176" s="314" t="s">
        <v>3517</v>
      </c>
      <c r="D1176" s="314" t="s">
        <v>3505</v>
      </c>
      <c r="E1176" s="315" t="s">
        <v>3518</v>
      </c>
      <c r="F1176" s="316" t="s">
        <v>168</v>
      </c>
      <c r="G1176" s="329">
        <v>58.3</v>
      </c>
      <c r="H1176" s="61">
        <f t="shared" si="239"/>
        <v>89.13</v>
      </c>
      <c r="I1176" s="450">
        <v>5196.28</v>
      </c>
      <c r="J1176" s="439">
        <f t="shared" si="240"/>
        <v>99.4</v>
      </c>
      <c r="K1176" s="390">
        <f t="shared" si="241"/>
        <v>5795.02</v>
      </c>
      <c r="L1176" s="60"/>
      <c r="M1176" s="303">
        <f t="shared" si="242"/>
        <v>5795.1674823936</v>
      </c>
      <c r="N1176" s="303">
        <f t="shared" si="243"/>
        <v>0.1474823935996028</v>
      </c>
      <c r="O1176" s="372">
        <f t="shared" si="244"/>
        <v>5795.02</v>
      </c>
      <c r="P1176" s="373">
        <f t="shared" si="245"/>
        <v>0</v>
      </c>
    </row>
    <row r="1177" spans="1:16" s="195" customFormat="1" ht="15" x14ac:dyDescent="0.25">
      <c r="A1177" s="312" t="s">
        <v>3519</v>
      </c>
      <c r="B1177" s="314" t="s">
        <v>281</v>
      </c>
      <c r="C1177" s="314" t="s">
        <v>3520</v>
      </c>
      <c r="D1177" s="314" t="s">
        <v>3505</v>
      </c>
      <c r="E1177" s="315" t="s">
        <v>3521</v>
      </c>
      <c r="F1177" s="316" t="s">
        <v>168</v>
      </c>
      <c r="G1177" s="329">
        <v>104.5</v>
      </c>
      <c r="H1177" s="61">
        <f t="shared" si="239"/>
        <v>68.209999999999994</v>
      </c>
      <c r="I1177" s="450">
        <v>7127.95</v>
      </c>
      <c r="J1177" s="439">
        <f t="shared" si="240"/>
        <v>76.069999999999993</v>
      </c>
      <c r="K1177" s="390">
        <f t="shared" si="241"/>
        <v>7949.32</v>
      </c>
      <c r="L1177" s="60"/>
      <c r="M1177" s="303">
        <f t="shared" si="242"/>
        <v>7949.4684767039998</v>
      </c>
      <c r="N1177" s="303">
        <f t="shared" si="243"/>
        <v>0.14847670400013158</v>
      </c>
      <c r="O1177" s="372">
        <f t="shared" si="244"/>
        <v>7949.3149999999996</v>
      </c>
      <c r="P1177" s="373">
        <f t="shared" si="245"/>
        <v>-5.0000000001091394E-3</v>
      </c>
    </row>
    <row r="1178" spans="1:16" s="195" customFormat="1" ht="15" x14ac:dyDescent="0.25">
      <c r="A1178" s="312" t="s">
        <v>3522</v>
      </c>
      <c r="B1178" s="314" t="s">
        <v>281</v>
      </c>
      <c r="C1178" s="314" t="s">
        <v>3523</v>
      </c>
      <c r="D1178" s="314" t="s">
        <v>3505</v>
      </c>
      <c r="E1178" s="315" t="s">
        <v>3524</v>
      </c>
      <c r="F1178" s="316" t="s">
        <v>168</v>
      </c>
      <c r="G1178" s="329">
        <v>67.099999999999994</v>
      </c>
      <c r="H1178" s="61">
        <f t="shared" si="239"/>
        <v>56.39</v>
      </c>
      <c r="I1178" s="450">
        <v>3783.77</v>
      </c>
      <c r="J1178" s="439">
        <f t="shared" si="240"/>
        <v>62.89</v>
      </c>
      <c r="K1178" s="390">
        <f t="shared" si="241"/>
        <v>4219.92</v>
      </c>
      <c r="L1178" s="60"/>
      <c r="M1178" s="303">
        <f t="shared" si="242"/>
        <v>4219.8612978624005</v>
      </c>
      <c r="N1178" s="303">
        <f t="shared" si="243"/>
        <v>-5.8702137599539128E-2</v>
      </c>
      <c r="O1178" s="372">
        <f t="shared" si="244"/>
        <v>4219.9189999999999</v>
      </c>
      <c r="P1178" s="373">
        <f t="shared" si="245"/>
        <v>-1.0000000002037268E-3</v>
      </c>
    </row>
    <row r="1179" spans="1:16" s="195" customFormat="1" ht="15" x14ac:dyDescent="0.25">
      <c r="A1179" s="312" t="s">
        <v>3525</v>
      </c>
      <c r="B1179" s="314" t="s">
        <v>281</v>
      </c>
      <c r="C1179" s="314" t="s">
        <v>3526</v>
      </c>
      <c r="D1179" s="314" t="s">
        <v>3505</v>
      </c>
      <c r="E1179" s="315" t="s">
        <v>3527</v>
      </c>
      <c r="F1179" s="316" t="s">
        <v>168</v>
      </c>
      <c r="G1179" s="329">
        <v>74.8</v>
      </c>
      <c r="H1179" s="61">
        <f t="shared" si="239"/>
        <v>50</v>
      </c>
      <c r="I1179" s="450">
        <v>3740</v>
      </c>
      <c r="J1179" s="439">
        <f t="shared" si="240"/>
        <v>55.76</v>
      </c>
      <c r="K1179" s="390">
        <f t="shared" si="241"/>
        <v>4170.8500000000004</v>
      </c>
      <c r="L1179" s="60"/>
      <c r="M1179" s="303">
        <f t="shared" si="242"/>
        <v>4171.0466687999997</v>
      </c>
      <c r="N1179" s="303">
        <f t="shared" si="243"/>
        <v>0.19666879999931552</v>
      </c>
      <c r="O1179" s="372">
        <f t="shared" si="244"/>
        <v>4170.848</v>
      </c>
      <c r="P1179" s="373">
        <f t="shared" si="245"/>
        <v>-2.0000000004074536E-3</v>
      </c>
    </row>
    <row r="1180" spans="1:16" s="195" customFormat="1" ht="15" x14ac:dyDescent="0.25">
      <c r="A1180" s="312" t="s">
        <v>3528</v>
      </c>
      <c r="B1180" s="314" t="s">
        <v>281</v>
      </c>
      <c r="C1180" s="314" t="s">
        <v>3529</v>
      </c>
      <c r="D1180" s="314" t="s">
        <v>3505</v>
      </c>
      <c r="E1180" s="315" t="s">
        <v>3530</v>
      </c>
      <c r="F1180" s="316" t="s">
        <v>168</v>
      </c>
      <c r="G1180" s="329">
        <v>70.400000000000006</v>
      </c>
      <c r="H1180" s="61">
        <f t="shared" si="239"/>
        <v>43.64</v>
      </c>
      <c r="I1180" s="450">
        <v>3072.26</v>
      </c>
      <c r="J1180" s="439">
        <f t="shared" si="240"/>
        <v>48.67</v>
      </c>
      <c r="K1180" s="390">
        <f t="shared" si="241"/>
        <v>3426.37</v>
      </c>
      <c r="L1180" s="60"/>
      <c r="M1180" s="303">
        <f t="shared" si="242"/>
        <v>3426.3475504512007</v>
      </c>
      <c r="N1180" s="303">
        <f t="shared" si="243"/>
        <v>-2.2449548799158947E-2</v>
      </c>
      <c r="O1180" s="372">
        <f t="shared" si="244"/>
        <v>3426.3680000000004</v>
      </c>
      <c r="P1180" s="373">
        <f t="shared" si="245"/>
        <v>-1.9999999994979589E-3</v>
      </c>
    </row>
    <row r="1181" spans="1:16" s="195" customFormat="1" ht="15" x14ac:dyDescent="0.25">
      <c r="A1181" s="312" t="s">
        <v>3531</v>
      </c>
      <c r="B1181" s="314" t="s">
        <v>281</v>
      </c>
      <c r="C1181" s="314" t="s">
        <v>1103</v>
      </c>
      <c r="D1181" s="314" t="s">
        <v>319</v>
      </c>
      <c r="E1181" s="315" t="s">
        <v>320</v>
      </c>
      <c r="F1181" s="316" t="s">
        <v>217</v>
      </c>
      <c r="G1181" s="331">
        <v>147</v>
      </c>
      <c r="H1181" s="61">
        <f t="shared" si="239"/>
        <v>2288.0500000000002</v>
      </c>
      <c r="I1181" s="450">
        <v>336343.64</v>
      </c>
      <c r="J1181" s="439">
        <f t="shared" si="240"/>
        <v>2551.75</v>
      </c>
      <c r="K1181" s="390">
        <f t="shared" si="241"/>
        <v>375107.25</v>
      </c>
      <c r="L1181" s="60"/>
      <c r="M1181" s="303">
        <f t="shared" si="242"/>
        <v>375108.29390215682</v>
      </c>
      <c r="N1181" s="303">
        <f t="shared" si="243"/>
        <v>1.0439021568163298</v>
      </c>
      <c r="O1181" s="372">
        <f t="shared" si="244"/>
        <v>375107.25</v>
      </c>
      <c r="P1181" s="373">
        <f t="shared" si="245"/>
        <v>0</v>
      </c>
    </row>
    <row r="1182" spans="1:16" s="195" customFormat="1" ht="15" x14ac:dyDescent="0.25">
      <c r="A1182" s="312" t="s">
        <v>3532</v>
      </c>
      <c r="B1182" s="314" t="s">
        <v>281</v>
      </c>
      <c r="C1182" s="314" t="s">
        <v>1106</v>
      </c>
      <c r="D1182" s="314" t="s">
        <v>3533</v>
      </c>
      <c r="E1182" s="315" t="s">
        <v>3534</v>
      </c>
      <c r="F1182" s="316" t="s">
        <v>248</v>
      </c>
      <c r="G1182" s="329">
        <v>14.7</v>
      </c>
      <c r="H1182" s="61">
        <f t="shared" si="239"/>
        <v>429.76</v>
      </c>
      <c r="I1182" s="450">
        <v>6317.49</v>
      </c>
      <c r="J1182" s="439">
        <f t="shared" si="240"/>
        <v>479.29</v>
      </c>
      <c r="K1182" s="390">
        <f t="shared" si="241"/>
        <v>7045.56</v>
      </c>
      <c r="L1182" s="60"/>
      <c r="M1182" s="303">
        <f t="shared" si="242"/>
        <v>7045.6004330688011</v>
      </c>
      <c r="N1182" s="303">
        <f t="shared" si="243"/>
        <v>4.0433068800666661E-2</v>
      </c>
      <c r="O1182" s="372">
        <f t="shared" si="244"/>
        <v>7045.5630000000001</v>
      </c>
      <c r="P1182" s="373">
        <f t="shared" si="245"/>
        <v>2.9999999997016857E-3</v>
      </c>
    </row>
    <row r="1183" spans="1:16" s="195" customFormat="1" ht="15" x14ac:dyDescent="0.25">
      <c r="A1183" s="312" t="s">
        <v>3535</v>
      </c>
      <c r="B1183" s="314" t="s">
        <v>281</v>
      </c>
      <c r="C1183" s="314" t="s">
        <v>1109</v>
      </c>
      <c r="D1183" s="314" t="s">
        <v>3536</v>
      </c>
      <c r="E1183" s="315" t="s">
        <v>3537</v>
      </c>
      <c r="F1183" s="316" t="s">
        <v>217</v>
      </c>
      <c r="G1183" s="331">
        <v>147</v>
      </c>
      <c r="H1183" s="61">
        <f t="shared" si="239"/>
        <v>1065.1500000000001</v>
      </c>
      <c r="I1183" s="450">
        <v>156577.41</v>
      </c>
      <c r="J1183" s="439">
        <f t="shared" si="240"/>
        <v>1187.9100000000001</v>
      </c>
      <c r="K1183" s="390">
        <f t="shared" si="241"/>
        <v>174622.77</v>
      </c>
      <c r="L1183" s="60"/>
      <c r="M1183" s="303">
        <f t="shared" si="242"/>
        <v>174623.44502401922</v>
      </c>
      <c r="N1183" s="303">
        <f t="shared" si="243"/>
        <v>0.67502401923411526</v>
      </c>
      <c r="O1183" s="372">
        <f t="shared" si="244"/>
        <v>174622.77000000002</v>
      </c>
      <c r="P1183" s="373">
        <f t="shared" si="245"/>
        <v>0</v>
      </c>
    </row>
    <row r="1184" spans="1:16" s="195" customFormat="1" ht="33.75" x14ac:dyDescent="0.25">
      <c r="A1184" s="312" t="s">
        <v>3538</v>
      </c>
      <c r="B1184" s="314" t="s">
        <v>281</v>
      </c>
      <c r="C1184" s="314" t="s">
        <v>3539</v>
      </c>
      <c r="D1184" s="314" t="s">
        <v>3540</v>
      </c>
      <c r="E1184" s="315" t="s">
        <v>3541</v>
      </c>
      <c r="F1184" s="316" t="s">
        <v>217</v>
      </c>
      <c r="G1184" s="331">
        <v>147</v>
      </c>
      <c r="H1184" s="61">
        <f t="shared" si="239"/>
        <v>4076.3</v>
      </c>
      <c r="I1184" s="450">
        <v>599216.64000000001</v>
      </c>
      <c r="J1184" s="439">
        <f t="shared" si="240"/>
        <v>4546.1099999999997</v>
      </c>
      <c r="K1184" s="390">
        <f t="shared" si="241"/>
        <v>668278.17000000004</v>
      </c>
      <c r="L1184" s="60"/>
      <c r="M1184" s="303">
        <f t="shared" si="242"/>
        <v>668278.22731591691</v>
      </c>
      <c r="N1184" s="303">
        <f t="shared" si="243"/>
        <v>5.7315916870720685E-2</v>
      </c>
      <c r="O1184" s="372">
        <f t="shared" si="244"/>
        <v>668278.16999999993</v>
      </c>
      <c r="P1184" s="373">
        <f t="shared" si="245"/>
        <v>0</v>
      </c>
    </row>
    <row r="1185" spans="1:16" s="195" customFormat="1" ht="22.5" x14ac:dyDescent="0.25">
      <c r="A1185" s="312" t="s">
        <v>3542</v>
      </c>
      <c r="B1185" s="314" t="s">
        <v>281</v>
      </c>
      <c r="C1185" s="314" t="s">
        <v>3543</v>
      </c>
      <c r="D1185" s="314" t="s">
        <v>3544</v>
      </c>
      <c r="E1185" s="315" t="s">
        <v>3545</v>
      </c>
      <c r="F1185" s="316" t="s">
        <v>217</v>
      </c>
      <c r="G1185" s="331">
        <v>147</v>
      </c>
      <c r="H1185" s="61">
        <f t="shared" si="239"/>
        <v>408.28</v>
      </c>
      <c r="I1185" s="450">
        <v>60017.760000000002</v>
      </c>
      <c r="J1185" s="439">
        <f t="shared" si="240"/>
        <v>455.34</v>
      </c>
      <c r="K1185" s="390">
        <f t="shared" si="241"/>
        <v>66934.98</v>
      </c>
      <c r="L1185" s="60"/>
      <c r="M1185" s="303">
        <f t="shared" si="242"/>
        <v>66934.99409541121</v>
      </c>
      <c r="N1185" s="303">
        <f t="shared" si="243"/>
        <v>1.4095411213929765E-2</v>
      </c>
      <c r="O1185" s="372">
        <f t="shared" si="244"/>
        <v>66934.98</v>
      </c>
      <c r="P1185" s="373">
        <f t="shared" si="245"/>
        <v>0</v>
      </c>
    </row>
    <row r="1186" spans="1:16" s="195" customFormat="1" ht="15" x14ac:dyDescent="0.25">
      <c r="A1186" s="312" t="s">
        <v>3546</v>
      </c>
      <c r="B1186" s="314" t="s">
        <v>281</v>
      </c>
      <c r="C1186" s="314" t="s">
        <v>3547</v>
      </c>
      <c r="D1186" s="314" t="s">
        <v>3548</v>
      </c>
      <c r="E1186" s="315" t="s">
        <v>3549</v>
      </c>
      <c r="F1186" s="316" t="s">
        <v>217</v>
      </c>
      <c r="G1186" s="331">
        <v>147</v>
      </c>
      <c r="H1186" s="61">
        <f t="shared" ref="H1186:H1250" si="246">ROUND(I1186/G1186,2)</f>
        <v>904.52</v>
      </c>
      <c r="I1186" s="450">
        <v>132965.12</v>
      </c>
      <c r="J1186" s="439">
        <f t="shared" ref="J1186:J1250" si="247">ROUND(H1186*O$13*P$13*O$10,2)</f>
        <v>1008.77</v>
      </c>
      <c r="K1186" s="390">
        <f t="shared" ref="K1186:K1250" si="248">ROUND(J1186*G1186,2)</f>
        <v>148289.19</v>
      </c>
      <c r="L1186" s="60"/>
      <c r="M1186" s="303">
        <f t="shared" si="242"/>
        <v>148289.7649311744</v>
      </c>
      <c r="N1186" s="303">
        <f t="shared" si="243"/>
        <v>0.57493117440026253</v>
      </c>
      <c r="O1186" s="372">
        <f t="shared" si="244"/>
        <v>148289.19</v>
      </c>
      <c r="P1186" s="373">
        <f t="shared" si="245"/>
        <v>0</v>
      </c>
    </row>
    <row r="1187" spans="1:16" s="195" customFormat="1" ht="33.75" x14ac:dyDescent="0.25">
      <c r="A1187" s="312" t="s">
        <v>3550</v>
      </c>
      <c r="B1187" s="314" t="s">
        <v>281</v>
      </c>
      <c r="C1187" s="314" t="s">
        <v>3551</v>
      </c>
      <c r="D1187" s="314" t="s">
        <v>3552</v>
      </c>
      <c r="E1187" s="315" t="s">
        <v>3553</v>
      </c>
      <c r="F1187" s="316" t="s">
        <v>217</v>
      </c>
      <c r="G1187" s="331">
        <v>16</v>
      </c>
      <c r="H1187" s="61">
        <f t="shared" si="246"/>
        <v>3129.33</v>
      </c>
      <c r="I1187" s="450">
        <v>50069.27</v>
      </c>
      <c r="J1187" s="439">
        <f t="shared" si="247"/>
        <v>3490</v>
      </c>
      <c r="K1187" s="390">
        <f t="shared" si="248"/>
        <v>55840</v>
      </c>
      <c r="L1187" s="60"/>
      <c r="M1187" s="303">
        <f t="shared" si="242"/>
        <v>55839.909583622393</v>
      </c>
      <c r="N1187" s="303">
        <f t="shared" si="243"/>
        <v>-9.0416377606743481E-2</v>
      </c>
      <c r="O1187" s="372">
        <f t="shared" si="244"/>
        <v>55840</v>
      </c>
      <c r="P1187" s="373">
        <f t="shared" si="245"/>
        <v>0</v>
      </c>
    </row>
    <row r="1188" spans="1:16" s="195" customFormat="1" ht="33.75" x14ac:dyDescent="0.25">
      <c r="A1188" s="312" t="s">
        <v>3554</v>
      </c>
      <c r="B1188" s="314" t="s">
        <v>281</v>
      </c>
      <c r="C1188" s="314" t="s">
        <v>3555</v>
      </c>
      <c r="D1188" s="314" t="s">
        <v>3556</v>
      </c>
      <c r="E1188" s="315" t="s">
        <v>3557</v>
      </c>
      <c r="F1188" s="316" t="s">
        <v>217</v>
      </c>
      <c r="G1188" s="331">
        <v>12</v>
      </c>
      <c r="H1188" s="61">
        <f t="shared" si="246"/>
        <v>3444.99</v>
      </c>
      <c r="I1188" s="450">
        <v>41339.85</v>
      </c>
      <c r="J1188" s="439">
        <f t="shared" si="247"/>
        <v>3842.04</v>
      </c>
      <c r="K1188" s="390">
        <f t="shared" si="248"/>
        <v>46104.480000000003</v>
      </c>
      <c r="L1188" s="60"/>
      <c r="M1188" s="303">
        <f t="shared" si="242"/>
        <v>46104.396692832001</v>
      </c>
      <c r="N1188" s="303">
        <f t="shared" si="243"/>
        <v>-8.3307168002647813E-2</v>
      </c>
      <c r="O1188" s="372">
        <f t="shared" si="244"/>
        <v>46104.479999999996</v>
      </c>
      <c r="P1188" s="373">
        <f t="shared" si="245"/>
        <v>0</v>
      </c>
    </row>
    <row r="1189" spans="1:16" s="195" customFormat="1" ht="15" x14ac:dyDescent="0.25">
      <c r="A1189" s="312" t="s">
        <v>3558</v>
      </c>
      <c r="B1189" s="314" t="s">
        <v>281</v>
      </c>
      <c r="C1189" s="314" t="s">
        <v>3559</v>
      </c>
      <c r="D1189" s="314" t="s">
        <v>3560</v>
      </c>
      <c r="E1189" s="315" t="s">
        <v>3561</v>
      </c>
      <c r="F1189" s="316" t="s">
        <v>217</v>
      </c>
      <c r="G1189" s="331">
        <v>4</v>
      </c>
      <c r="H1189" s="61">
        <f t="shared" si="246"/>
        <v>456.85</v>
      </c>
      <c r="I1189" s="450">
        <v>1827.39</v>
      </c>
      <c r="J1189" s="439">
        <f t="shared" si="247"/>
        <v>509.5</v>
      </c>
      <c r="K1189" s="390">
        <f t="shared" si="248"/>
        <v>2038</v>
      </c>
      <c r="L1189" s="60"/>
      <c r="M1189" s="303">
        <f t="shared" si="242"/>
        <v>2038.0023989568003</v>
      </c>
      <c r="N1189" s="303">
        <f t="shared" si="243"/>
        <v>2.3989568003344175E-3</v>
      </c>
      <c r="O1189" s="372">
        <f t="shared" si="244"/>
        <v>2038</v>
      </c>
      <c r="P1189" s="373">
        <f t="shared" si="245"/>
        <v>0</v>
      </c>
    </row>
    <row r="1190" spans="1:16" s="195" customFormat="1" ht="15" x14ac:dyDescent="0.25">
      <c r="A1190" s="312" t="s">
        <v>3562</v>
      </c>
      <c r="B1190" s="314" t="s">
        <v>281</v>
      </c>
      <c r="C1190" s="314" t="s">
        <v>3563</v>
      </c>
      <c r="D1190" s="314" t="s">
        <v>3564</v>
      </c>
      <c r="E1190" s="315" t="s">
        <v>3565</v>
      </c>
      <c r="F1190" s="316" t="s">
        <v>217</v>
      </c>
      <c r="G1190" s="331">
        <v>4</v>
      </c>
      <c r="H1190" s="61">
        <f t="shared" si="246"/>
        <v>4951.62</v>
      </c>
      <c r="I1190" s="450">
        <v>19806.490000000002</v>
      </c>
      <c r="J1190" s="439">
        <f t="shared" si="247"/>
        <v>5522.31</v>
      </c>
      <c r="K1190" s="390">
        <f t="shared" si="248"/>
        <v>22089.24</v>
      </c>
      <c r="L1190" s="60"/>
      <c r="M1190" s="303">
        <f t="shared" si="242"/>
        <v>22089.249768748807</v>
      </c>
      <c r="N1190" s="303">
        <f t="shared" si="243"/>
        <v>9.7687488050723914E-3</v>
      </c>
      <c r="O1190" s="372">
        <f t="shared" si="244"/>
        <v>22089.24</v>
      </c>
      <c r="P1190" s="373">
        <f t="shared" si="245"/>
        <v>0</v>
      </c>
    </row>
    <row r="1191" spans="1:16" s="195" customFormat="1" ht="45" x14ac:dyDescent="0.25">
      <c r="A1191" s="312" t="s">
        <v>3566</v>
      </c>
      <c r="B1191" s="314" t="s">
        <v>281</v>
      </c>
      <c r="C1191" s="314" t="s">
        <v>3567</v>
      </c>
      <c r="D1191" s="314" t="s">
        <v>3568</v>
      </c>
      <c r="E1191" s="315" t="s">
        <v>3569</v>
      </c>
      <c r="F1191" s="316" t="s">
        <v>217</v>
      </c>
      <c r="G1191" s="331">
        <v>16</v>
      </c>
      <c r="H1191" s="61">
        <f t="shared" si="246"/>
        <v>28308.19</v>
      </c>
      <c r="I1191" s="450">
        <v>452931.04</v>
      </c>
      <c r="J1191" s="439">
        <f t="shared" si="247"/>
        <v>31570.799999999999</v>
      </c>
      <c r="K1191" s="390">
        <f t="shared" si="248"/>
        <v>505132.79999999999</v>
      </c>
      <c r="L1191" s="60"/>
      <c r="M1191" s="303">
        <f t="shared" si="242"/>
        <v>505132.75550484483</v>
      </c>
      <c r="N1191" s="303">
        <f t="shared" si="243"/>
        <v>-4.4495155161712319E-2</v>
      </c>
      <c r="O1191" s="372">
        <f t="shared" si="244"/>
        <v>505132.79999999999</v>
      </c>
      <c r="P1191" s="373">
        <f t="shared" si="245"/>
        <v>0</v>
      </c>
    </row>
    <row r="1192" spans="1:16" s="195" customFormat="1" ht="45" x14ac:dyDescent="0.25">
      <c r="A1192" s="312" t="s">
        <v>3570</v>
      </c>
      <c r="B1192" s="314" t="s">
        <v>281</v>
      </c>
      <c r="C1192" s="314" t="s">
        <v>3571</v>
      </c>
      <c r="D1192" s="314" t="s">
        <v>3568</v>
      </c>
      <c r="E1192" s="315" t="s">
        <v>3572</v>
      </c>
      <c r="F1192" s="316" t="s">
        <v>217</v>
      </c>
      <c r="G1192" s="331">
        <v>12</v>
      </c>
      <c r="H1192" s="61">
        <f t="shared" si="246"/>
        <v>30626.880000000001</v>
      </c>
      <c r="I1192" s="450">
        <v>367522.56</v>
      </c>
      <c r="J1192" s="439">
        <f t="shared" si="247"/>
        <v>34156.720000000001</v>
      </c>
      <c r="K1192" s="390">
        <f t="shared" si="248"/>
        <v>409880.64</v>
      </c>
      <c r="L1192" s="60"/>
      <c r="M1192" s="303">
        <f t="shared" si="242"/>
        <v>409880.68171038723</v>
      </c>
      <c r="N1192" s="303">
        <f t="shared" si="243"/>
        <v>4.1710387216880918E-2</v>
      </c>
      <c r="O1192" s="372">
        <f t="shared" si="244"/>
        <v>409880.64</v>
      </c>
      <c r="P1192" s="373">
        <f t="shared" si="245"/>
        <v>0</v>
      </c>
    </row>
    <row r="1193" spans="1:16" s="195" customFormat="1" ht="45" x14ac:dyDescent="0.25">
      <c r="A1193" s="312" t="s">
        <v>3573</v>
      </c>
      <c r="B1193" s="314" t="s">
        <v>281</v>
      </c>
      <c r="C1193" s="314" t="s">
        <v>3574</v>
      </c>
      <c r="D1193" s="314" t="s">
        <v>3568</v>
      </c>
      <c r="E1193" s="315" t="s">
        <v>3575</v>
      </c>
      <c r="F1193" s="316" t="s">
        <v>217</v>
      </c>
      <c r="G1193" s="331">
        <v>1</v>
      </c>
      <c r="H1193" s="61">
        <f t="shared" si="246"/>
        <v>30594.32</v>
      </c>
      <c r="I1193" s="450">
        <v>30594.32</v>
      </c>
      <c r="J1193" s="439">
        <f t="shared" si="247"/>
        <v>34120.410000000003</v>
      </c>
      <c r="K1193" s="390">
        <f t="shared" si="248"/>
        <v>34120.410000000003</v>
      </c>
      <c r="L1193" s="60"/>
      <c r="M1193" s="303">
        <f t="shared" si="242"/>
        <v>34120.410834278402</v>
      </c>
      <c r="N1193" s="303">
        <f t="shared" si="243"/>
        <v>8.3427839854266495E-4</v>
      </c>
      <c r="O1193" s="372">
        <f t="shared" si="244"/>
        <v>34120.410000000003</v>
      </c>
      <c r="P1193" s="373">
        <f t="shared" si="245"/>
        <v>0</v>
      </c>
    </row>
    <row r="1194" spans="1:16" s="195" customFormat="1" ht="33.75" x14ac:dyDescent="0.25">
      <c r="A1194" s="312" t="s">
        <v>3576</v>
      </c>
      <c r="B1194" s="314" t="s">
        <v>281</v>
      </c>
      <c r="C1194" s="314" t="s">
        <v>3577</v>
      </c>
      <c r="D1194" s="314" t="s">
        <v>3540</v>
      </c>
      <c r="E1194" s="315" t="s">
        <v>3578</v>
      </c>
      <c r="F1194" s="316" t="s">
        <v>217</v>
      </c>
      <c r="G1194" s="331">
        <v>1</v>
      </c>
      <c r="H1194" s="61">
        <f t="shared" si="246"/>
        <v>4076.3</v>
      </c>
      <c r="I1194" s="450">
        <v>4076.3</v>
      </c>
      <c r="J1194" s="439">
        <f t="shared" si="247"/>
        <v>4546.1099999999997</v>
      </c>
      <c r="K1194" s="390">
        <f t="shared" si="248"/>
        <v>4546.1099999999997</v>
      </c>
      <c r="L1194" s="60"/>
      <c r="M1194" s="303">
        <f t="shared" si="242"/>
        <v>4546.1062930560001</v>
      </c>
      <c r="N1194" s="303">
        <f t="shared" si="243"/>
        <v>-3.7069439995320863E-3</v>
      </c>
      <c r="O1194" s="372">
        <f t="shared" si="244"/>
        <v>4546.1099999999997</v>
      </c>
      <c r="P1194" s="373">
        <f t="shared" si="245"/>
        <v>0</v>
      </c>
    </row>
    <row r="1195" spans="1:16" s="195" customFormat="1" ht="33.75" x14ac:dyDescent="0.25">
      <c r="A1195" s="312" t="s">
        <v>3579</v>
      </c>
      <c r="B1195" s="314" t="s">
        <v>281</v>
      </c>
      <c r="C1195" s="314" t="s">
        <v>3580</v>
      </c>
      <c r="D1195" s="314" t="s">
        <v>3568</v>
      </c>
      <c r="E1195" s="315" t="s">
        <v>3581</v>
      </c>
      <c r="F1195" s="316" t="s">
        <v>217</v>
      </c>
      <c r="G1195" s="331">
        <v>1</v>
      </c>
      <c r="H1195" s="61">
        <f t="shared" si="246"/>
        <v>26547.98</v>
      </c>
      <c r="I1195" s="450">
        <v>26547.98</v>
      </c>
      <c r="J1195" s="439">
        <f t="shared" si="247"/>
        <v>29607.72</v>
      </c>
      <c r="K1195" s="390">
        <f t="shared" si="248"/>
        <v>29607.72</v>
      </c>
      <c r="L1195" s="60"/>
      <c r="M1195" s="303">
        <f t="shared" si="242"/>
        <v>29607.717524697604</v>
      </c>
      <c r="N1195" s="303">
        <f t="shared" si="243"/>
        <v>-2.4753023972152732E-3</v>
      </c>
      <c r="O1195" s="372">
        <f t="shared" si="244"/>
        <v>29607.72</v>
      </c>
      <c r="P1195" s="373">
        <f t="shared" si="245"/>
        <v>0</v>
      </c>
    </row>
    <row r="1196" spans="1:16" s="195" customFormat="1" ht="33.75" x14ac:dyDescent="0.25">
      <c r="A1196" s="312" t="s">
        <v>3582</v>
      </c>
      <c r="B1196" s="314" t="s">
        <v>281</v>
      </c>
      <c r="C1196" s="314" t="s">
        <v>3583</v>
      </c>
      <c r="D1196" s="314" t="s">
        <v>3568</v>
      </c>
      <c r="E1196" s="315" t="s">
        <v>3584</v>
      </c>
      <c r="F1196" s="316" t="s">
        <v>217</v>
      </c>
      <c r="G1196" s="331">
        <v>1</v>
      </c>
      <c r="H1196" s="61">
        <f t="shared" si="246"/>
        <v>9324.43</v>
      </c>
      <c r="I1196" s="450">
        <v>9324.43</v>
      </c>
      <c r="J1196" s="439">
        <f t="shared" si="247"/>
        <v>10399.1</v>
      </c>
      <c r="K1196" s="390">
        <f t="shared" si="248"/>
        <v>10399.1</v>
      </c>
      <c r="L1196" s="60"/>
      <c r="M1196" s="303">
        <f t="shared" si="242"/>
        <v>10399.0996497216</v>
      </c>
      <c r="N1196" s="303">
        <f t="shared" si="243"/>
        <v>-3.5027840021939483E-4</v>
      </c>
      <c r="O1196" s="372">
        <f t="shared" si="244"/>
        <v>10399.1</v>
      </c>
      <c r="P1196" s="373">
        <f t="shared" si="245"/>
        <v>0</v>
      </c>
    </row>
    <row r="1197" spans="1:16" s="195" customFormat="1" ht="15" customHeight="1" x14ac:dyDescent="0.25">
      <c r="A1197" s="323"/>
      <c r="B1197" s="512" t="s">
        <v>3585</v>
      </c>
      <c r="C1197" s="513"/>
      <c r="D1197" s="513"/>
      <c r="E1197" s="514"/>
      <c r="F1197" s="324"/>
      <c r="G1197" s="324"/>
      <c r="H1197" s="324"/>
      <c r="I1197" s="324"/>
      <c r="J1197" s="449"/>
      <c r="K1197" s="392"/>
      <c r="L1197" s="311"/>
      <c r="M1197" s="303">
        <f t="shared" si="242"/>
        <v>0</v>
      </c>
      <c r="N1197" s="303">
        <f t="shared" si="243"/>
        <v>0</v>
      </c>
      <c r="O1197" s="372">
        <f t="shared" si="244"/>
        <v>0</v>
      </c>
      <c r="P1197" s="373">
        <f t="shared" si="245"/>
        <v>0</v>
      </c>
    </row>
    <row r="1198" spans="1:16" s="195" customFormat="1" ht="15" x14ac:dyDescent="0.25">
      <c r="A1198" s="312" t="s">
        <v>3586</v>
      </c>
      <c r="B1198" s="314" t="s">
        <v>281</v>
      </c>
      <c r="C1198" s="314" t="s">
        <v>1112</v>
      </c>
      <c r="D1198" s="314" t="s">
        <v>384</v>
      </c>
      <c r="E1198" s="315" t="s">
        <v>385</v>
      </c>
      <c r="F1198" s="316" t="s">
        <v>383</v>
      </c>
      <c r="G1198" s="317">
        <v>2.4805199999999998</v>
      </c>
      <c r="H1198" s="61">
        <f t="shared" si="246"/>
        <v>89512.3</v>
      </c>
      <c r="I1198" s="450">
        <v>222037.05</v>
      </c>
      <c r="J1198" s="439">
        <f t="shared" si="247"/>
        <v>99828.87</v>
      </c>
      <c r="K1198" s="390">
        <f t="shared" si="248"/>
        <v>247627.51</v>
      </c>
      <c r="L1198" s="60"/>
      <c r="M1198" s="303">
        <f t="shared" si="242"/>
        <v>247627.512768096</v>
      </c>
      <c r="N1198" s="303">
        <f t="shared" si="243"/>
        <v>2.7680959901772439E-3</v>
      </c>
      <c r="O1198" s="372">
        <f t="shared" si="244"/>
        <v>247627.50861239998</v>
      </c>
      <c r="P1198" s="373">
        <f t="shared" si="245"/>
        <v>-1.387600030284375E-3</v>
      </c>
    </row>
    <row r="1199" spans="1:16" s="195" customFormat="1" ht="15" x14ac:dyDescent="0.25">
      <c r="A1199" s="312" t="s">
        <v>3587</v>
      </c>
      <c r="B1199" s="314" t="s">
        <v>281</v>
      </c>
      <c r="C1199" s="314" t="s">
        <v>2556</v>
      </c>
      <c r="D1199" s="314" t="s">
        <v>3379</v>
      </c>
      <c r="E1199" s="315" t="s">
        <v>3380</v>
      </c>
      <c r="F1199" s="316" t="s">
        <v>328</v>
      </c>
      <c r="G1199" s="325">
        <v>0.22</v>
      </c>
      <c r="H1199" s="61">
        <f t="shared" si="246"/>
        <v>798.05</v>
      </c>
      <c r="I1199" s="450">
        <v>175.57</v>
      </c>
      <c r="J1199" s="439">
        <f t="shared" si="247"/>
        <v>890.03</v>
      </c>
      <c r="K1199" s="390">
        <f t="shared" si="248"/>
        <v>195.81</v>
      </c>
      <c r="L1199" s="60"/>
      <c r="M1199" s="303">
        <f t="shared" si="242"/>
        <v>195.80499027840003</v>
      </c>
      <c r="N1199" s="303">
        <f t="shared" si="243"/>
        <v>-5.0097215999755917E-3</v>
      </c>
      <c r="O1199" s="372">
        <f t="shared" si="244"/>
        <v>195.8066</v>
      </c>
      <c r="P1199" s="373">
        <f t="shared" si="245"/>
        <v>-3.3999999999991815E-3</v>
      </c>
    </row>
    <row r="1200" spans="1:16" s="195" customFormat="1" ht="15" x14ac:dyDescent="0.25">
      <c r="A1200" s="312" t="s">
        <v>3588</v>
      </c>
      <c r="B1200" s="314" t="s">
        <v>281</v>
      </c>
      <c r="C1200" s="314" t="s">
        <v>3589</v>
      </c>
      <c r="D1200" s="314" t="s">
        <v>3383</v>
      </c>
      <c r="E1200" s="315" t="s">
        <v>3384</v>
      </c>
      <c r="F1200" s="316" t="s">
        <v>139</v>
      </c>
      <c r="G1200" s="329">
        <v>11.2</v>
      </c>
      <c r="H1200" s="61">
        <f t="shared" si="246"/>
        <v>103.58</v>
      </c>
      <c r="I1200" s="450">
        <v>1160.07</v>
      </c>
      <c r="J1200" s="439">
        <f t="shared" si="247"/>
        <v>115.52</v>
      </c>
      <c r="K1200" s="390">
        <f t="shared" si="248"/>
        <v>1293.82</v>
      </c>
      <c r="L1200" s="60"/>
      <c r="M1200" s="303">
        <f t="shared" si="242"/>
        <v>1293.7716869184001</v>
      </c>
      <c r="N1200" s="303">
        <f t="shared" si="243"/>
        <v>-4.8313081599872021E-2</v>
      </c>
      <c r="O1200" s="372">
        <f t="shared" si="244"/>
        <v>1293.8239999999998</v>
      </c>
      <c r="P1200" s="373">
        <f t="shared" si="245"/>
        <v>3.9999999999054126E-3</v>
      </c>
    </row>
    <row r="1201" spans="1:16" s="195" customFormat="1" ht="22.5" x14ac:dyDescent="0.25">
      <c r="A1201" s="312" t="s">
        <v>3590</v>
      </c>
      <c r="B1201" s="314" t="s">
        <v>281</v>
      </c>
      <c r="C1201" s="314" t="s">
        <v>3591</v>
      </c>
      <c r="D1201" s="314" t="s">
        <v>3592</v>
      </c>
      <c r="E1201" s="315" t="s">
        <v>3593</v>
      </c>
      <c r="F1201" s="316" t="s">
        <v>217</v>
      </c>
      <c r="G1201" s="331">
        <v>5</v>
      </c>
      <c r="H1201" s="61">
        <f t="shared" si="246"/>
        <v>15462.79</v>
      </c>
      <c r="I1201" s="450">
        <v>77313.95</v>
      </c>
      <c r="J1201" s="439">
        <f t="shared" si="247"/>
        <v>17244.919999999998</v>
      </c>
      <c r="K1201" s="390">
        <f t="shared" si="248"/>
        <v>86224.6</v>
      </c>
      <c r="L1201" s="60"/>
      <c r="M1201" s="303">
        <f t="shared" si="242"/>
        <v>86224.623957024</v>
      </c>
      <c r="N1201" s="303">
        <f t="shared" si="243"/>
        <v>2.3957023993716575E-2</v>
      </c>
      <c r="O1201" s="372">
        <f t="shared" si="244"/>
        <v>86224.599999999991</v>
      </c>
      <c r="P1201" s="373">
        <f t="shared" si="245"/>
        <v>0</v>
      </c>
    </row>
    <row r="1202" spans="1:16" s="195" customFormat="1" ht="22.5" x14ac:dyDescent="0.25">
      <c r="A1202" s="312" t="s">
        <v>3594</v>
      </c>
      <c r="B1202" s="314" t="s">
        <v>281</v>
      </c>
      <c r="C1202" s="314" t="s">
        <v>3595</v>
      </c>
      <c r="D1202" s="314" t="s">
        <v>3596</v>
      </c>
      <c r="E1202" s="315" t="s">
        <v>3597</v>
      </c>
      <c r="F1202" s="316" t="s">
        <v>217</v>
      </c>
      <c r="G1202" s="331">
        <v>2</v>
      </c>
      <c r="H1202" s="61">
        <f t="shared" si="246"/>
        <v>10183.84</v>
      </c>
      <c r="I1202" s="450">
        <v>20367.68</v>
      </c>
      <c r="J1202" s="439">
        <f t="shared" si="247"/>
        <v>11357.56</v>
      </c>
      <c r="K1202" s="390">
        <f t="shared" si="248"/>
        <v>22715.119999999999</v>
      </c>
      <c r="L1202" s="60"/>
      <c r="M1202" s="303">
        <f t="shared" si="242"/>
        <v>22715.118667161605</v>
      </c>
      <c r="N1202" s="303">
        <f t="shared" si="243"/>
        <v>-1.3328383938642219E-3</v>
      </c>
      <c r="O1202" s="372">
        <f t="shared" si="244"/>
        <v>22715.119999999999</v>
      </c>
      <c r="P1202" s="373">
        <f t="shared" si="245"/>
        <v>0</v>
      </c>
    </row>
    <row r="1203" spans="1:16" s="195" customFormat="1" ht="22.5" x14ac:dyDescent="0.25">
      <c r="A1203" s="312" t="s">
        <v>3598</v>
      </c>
      <c r="B1203" s="314" t="s">
        <v>281</v>
      </c>
      <c r="C1203" s="314" t="s">
        <v>3599</v>
      </c>
      <c r="D1203" s="314" t="s">
        <v>3600</v>
      </c>
      <c r="E1203" s="315" t="s">
        <v>3601</v>
      </c>
      <c r="F1203" s="316" t="s">
        <v>217</v>
      </c>
      <c r="G1203" s="331">
        <v>8</v>
      </c>
      <c r="H1203" s="61">
        <f t="shared" si="246"/>
        <v>11803.22</v>
      </c>
      <c r="I1203" s="450">
        <v>94425.78</v>
      </c>
      <c r="J1203" s="439">
        <f t="shared" si="247"/>
        <v>13163.58</v>
      </c>
      <c r="K1203" s="390">
        <f t="shared" si="248"/>
        <v>105308.64</v>
      </c>
      <c r="L1203" s="60"/>
      <c r="M1203" s="303">
        <f t="shared" si="242"/>
        <v>105308.64575343361</v>
      </c>
      <c r="N1203" s="303">
        <f t="shared" si="243"/>
        <v>5.7534336083335802E-3</v>
      </c>
      <c r="O1203" s="372">
        <f t="shared" si="244"/>
        <v>105308.64</v>
      </c>
      <c r="P1203" s="373">
        <f t="shared" si="245"/>
        <v>0</v>
      </c>
    </row>
    <row r="1204" spans="1:16" s="195" customFormat="1" ht="22.5" x14ac:dyDescent="0.25">
      <c r="A1204" s="312" t="s">
        <v>3602</v>
      </c>
      <c r="B1204" s="314" t="s">
        <v>281</v>
      </c>
      <c r="C1204" s="314" t="s">
        <v>3603</v>
      </c>
      <c r="D1204" s="314" t="s">
        <v>3395</v>
      </c>
      <c r="E1204" s="315" t="s">
        <v>3396</v>
      </c>
      <c r="F1204" s="316" t="s">
        <v>217</v>
      </c>
      <c r="G1204" s="331">
        <v>10</v>
      </c>
      <c r="H1204" s="61">
        <f t="shared" si="246"/>
        <v>12688.05</v>
      </c>
      <c r="I1204" s="450">
        <v>126880.5</v>
      </c>
      <c r="J1204" s="439">
        <f t="shared" si="247"/>
        <v>14150.39</v>
      </c>
      <c r="K1204" s="390">
        <f t="shared" si="248"/>
        <v>141503.9</v>
      </c>
      <c r="L1204" s="60"/>
      <c r="M1204" s="303">
        <f t="shared" si="242"/>
        <v>141503.87349216003</v>
      </c>
      <c r="N1204" s="303">
        <f t="shared" si="243"/>
        <v>-2.6507839967962354E-2</v>
      </c>
      <c r="O1204" s="372">
        <f t="shared" si="244"/>
        <v>141503.9</v>
      </c>
      <c r="P1204" s="373">
        <f t="shared" si="245"/>
        <v>0</v>
      </c>
    </row>
    <row r="1205" spans="1:16" s="195" customFormat="1" ht="22.5" x14ac:dyDescent="0.25">
      <c r="A1205" s="312" t="s">
        <v>3604</v>
      </c>
      <c r="B1205" s="314" t="s">
        <v>281</v>
      </c>
      <c r="C1205" s="314" t="s">
        <v>3605</v>
      </c>
      <c r="D1205" s="314" t="s">
        <v>3606</v>
      </c>
      <c r="E1205" s="315" t="s">
        <v>3607</v>
      </c>
      <c r="F1205" s="316" t="s">
        <v>217</v>
      </c>
      <c r="G1205" s="331">
        <v>5</v>
      </c>
      <c r="H1205" s="61">
        <f t="shared" si="246"/>
        <v>13655.49</v>
      </c>
      <c r="I1205" s="450">
        <v>68277.429999999993</v>
      </c>
      <c r="J1205" s="439">
        <f t="shared" si="247"/>
        <v>15229.33</v>
      </c>
      <c r="K1205" s="390">
        <f t="shared" si="248"/>
        <v>76146.649999999994</v>
      </c>
      <c r="L1205" s="60"/>
      <c r="M1205" s="303">
        <f t="shared" si="242"/>
        <v>76146.6168330816</v>
      </c>
      <c r="N1205" s="303">
        <f t="shared" si="243"/>
        <v>-3.3166918394272216E-2</v>
      </c>
      <c r="O1205" s="372">
        <f t="shared" si="244"/>
        <v>76146.649999999994</v>
      </c>
      <c r="P1205" s="373">
        <f t="shared" si="245"/>
        <v>0</v>
      </c>
    </row>
    <row r="1206" spans="1:16" s="195" customFormat="1" ht="22.5" x14ac:dyDescent="0.25">
      <c r="A1206" s="312" t="s">
        <v>3608</v>
      </c>
      <c r="B1206" s="314" t="s">
        <v>281</v>
      </c>
      <c r="C1206" s="314" t="s">
        <v>3609</v>
      </c>
      <c r="D1206" s="314" t="s">
        <v>3610</v>
      </c>
      <c r="E1206" s="315" t="s">
        <v>3611</v>
      </c>
      <c r="F1206" s="316" t="s">
        <v>217</v>
      </c>
      <c r="G1206" s="331">
        <v>12</v>
      </c>
      <c r="H1206" s="61">
        <f t="shared" si="246"/>
        <v>14683.88</v>
      </c>
      <c r="I1206" s="450">
        <v>176206.55</v>
      </c>
      <c r="J1206" s="439">
        <f t="shared" si="247"/>
        <v>16376.24</v>
      </c>
      <c r="K1206" s="390">
        <f t="shared" si="248"/>
        <v>196514.88</v>
      </c>
      <c r="L1206" s="60"/>
      <c r="M1206" s="303">
        <f t="shared" si="242"/>
        <v>196514.904651936</v>
      </c>
      <c r="N1206" s="303">
        <f t="shared" si="243"/>
        <v>2.4651935993460938E-2</v>
      </c>
      <c r="O1206" s="372">
        <f t="shared" si="244"/>
        <v>196514.88</v>
      </c>
      <c r="P1206" s="373">
        <f t="shared" si="245"/>
        <v>0</v>
      </c>
    </row>
    <row r="1207" spans="1:16" s="195" customFormat="1" ht="22.5" x14ac:dyDescent="0.25">
      <c r="A1207" s="312" t="s">
        <v>3612</v>
      </c>
      <c r="B1207" s="314" t="s">
        <v>281</v>
      </c>
      <c r="C1207" s="314" t="s">
        <v>3613</v>
      </c>
      <c r="D1207" s="314" t="s">
        <v>3614</v>
      </c>
      <c r="E1207" s="315" t="s">
        <v>3615</v>
      </c>
      <c r="F1207" s="316" t="s">
        <v>217</v>
      </c>
      <c r="G1207" s="331">
        <v>4</v>
      </c>
      <c r="H1207" s="61">
        <f t="shared" si="246"/>
        <v>15686.55</v>
      </c>
      <c r="I1207" s="450">
        <v>62746.19</v>
      </c>
      <c r="J1207" s="439">
        <f t="shared" si="247"/>
        <v>17494.47</v>
      </c>
      <c r="K1207" s="390">
        <f t="shared" si="248"/>
        <v>69977.88</v>
      </c>
      <c r="L1207" s="60"/>
      <c r="M1207" s="303">
        <f t="shared" si="242"/>
        <v>69977.884165612806</v>
      </c>
      <c r="N1207" s="303">
        <f t="shared" si="243"/>
        <v>4.1656128014437854E-3</v>
      </c>
      <c r="O1207" s="372">
        <f t="shared" si="244"/>
        <v>69977.88</v>
      </c>
      <c r="P1207" s="373">
        <f t="shared" si="245"/>
        <v>0</v>
      </c>
    </row>
    <row r="1208" spans="1:16" s="195" customFormat="1" ht="22.5" x14ac:dyDescent="0.25">
      <c r="A1208" s="312" t="s">
        <v>3616</v>
      </c>
      <c r="B1208" s="314" t="s">
        <v>281</v>
      </c>
      <c r="C1208" s="314" t="s">
        <v>3617</v>
      </c>
      <c r="D1208" s="314" t="s">
        <v>3618</v>
      </c>
      <c r="E1208" s="315" t="s">
        <v>3619</v>
      </c>
      <c r="F1208" s="316" t="s">
        <v>217</v>
      </c>
      <c r="G1208" s="331">
        <v>6</v>
      </c>
      <c r="H1208" s="61">
        <f t="shared" si="246"/>
        <v>16712.740000000002</v>
      </c>
      <c r="I1208" s="450">
        <v>100276.41</v>
      </c>
      <c r="J1208" s="439">
        <f t="shared" si="247"/>
        <v>18638.939999999999</v>
      </c>
      <c r="K1208" s="390">
        <f t="shared" si="248"/>
        <v>111833.64</v>
      </c>
      <c r="L1208" s="60"/>
      <c r="M1208" s="303">
        <f t="shared" si="242"/>
        <v>111833.57911489921</v>
      </c>
      <c r="N1208" s="303">
        <f t="shared" si="243"/>
        <v>-6.0885100785526447E-2</v>
      </c>
      <c r="O1208" s="372">
        <f t="shared" si="244"/>
        <v>111833.63999999998</v>
      </c>
      <c r="P1208" s="373">
        <f t="shared" si="245"/>
        <v>0</v>
      </c>
    </row>
    <row r="1209" spans="1:16" s="195" customFormat="1" ht="22.5" x14ac:dyDescent="0.25">
      <c r="A1209" s="312" t="s">
        <v>3620</v>
      </c>
      <c r="B1209" s="314" t="s">
        <v>281</v>
      </c>
      <c r="C1209" s="314" t="s">
        <v>3621</v>
      </c>
      <c r="D1209" s="314" t="s">
        <v>3622</v>
      </c>
      <c r="E1209" s="315" t="s">
        <v>3623</v>
      </c>
      <c r="F1209" s="316" t="s">
        <v>217</v>
      </c>
      <c r="G1209" s="331">
        <v>2</v>
      </c>
      <c r="H1209" s="61">
        <f t="shared" si="246"/>
        <v>17741.22</v>
      </c>
      <c r="I1209" s="450">
        <v>35482.43</v>
      </c>
      <c r="J1209" s="439">
        <f t="shared" si="247"/>
        <v>19785.95</v>
      </c>
      <c r="K1209" s="390">
        <f t="shared" si="248"/>
        <v>39571.9</v>
      </c>
      <c r="L1209" s="60"/>
      <c r="M1209" s="303">
        <f t="shared" si="242"/>
        <v>39571.8907626816</v>
      </c>
      <c r="N1209" s="303">
        <f t="shared" si="243"/>
        <v>-9.2373184015741572E-3</v>
      </c>
      <c r="O1209" s="372">
        <f t="shared" si="244"/>
        <v>39571.9</v>
      </c>
      <c r="P1209" s="373">
        <f t="shared" si="245"/>
        <v>0</v>
      </c>
    </row>
    <row r="1210" spans="1:16" s="195" customFormat="1" ht="22.5" x14ac:dyDescent="0.25">
      <c r="A1210" s="312" t="s">
        <v>3624</v>
      </c>
      <c r="B1210" s="314" t="s">
        <v>281</v>
      </c>
      <c r="C1210" s="314" t="s">
        <v>3625</v>
      </c>
      <c r="D1210" s="314" t="s">
        <v>3592</v>
      </c>
      <c r="E1210" s="315" t="s">
        <v>3626</v>
      </c>
      <c r="F1210" s="316" t="s">
        <v>217</v>
      </c>
      <c r="G1210" s="331">
        <v>4</v>
      </c>
      <c r="H1210" s="61">
        <f t="shared" si="246"/>
        <v>35933.06</v>
      </c>
      <c r="I1210" s="450">
        <v>143732.24</v>
      </c>
      <c r="J1210" s="439">
        <f t="shared" si="247"/>
        <v>40074.46</v>
      </c>
      <c r="K1210" s="390">
        <f t="shared" si="248"/>
        <v>160297.84</v>
      </c>
      <c r="L1210" s="60"/>
      <c r="M1210" s="303">
        <f t="shared" si="242"/>
        <v>160297.8291045888</v>
      </c>
      <c r="N1210" s="303">
        <f t="shared" si="243"/>
        <v>-1.0895411192905158E-2</v>
      </c>
      <c r="O1210" s="372">
        <f t="shared" si="244"/>
        <v>160297.84</v>
      </c>
      <c r="P1210" s="373">
        <f t="shared" si="245"/>
        <v>0</v>
      </c>
    </row>
    <row r="1211" spans="1:16" s="195" customFormat="1" ht="22.5" x14ac:dyDescent="0.25">
      <c r="A1211" s="312" t="s">
        <v>3627</v>
      </c>
      <c r="B1211" s="314" t="s">
        <v>281</v>
      </c>
      <c r="C1211" s="314" t="s">
        <v>3628</v>
      </c>
      <c r="D1211" s="314" t="s">
        <v>3629</v>
      </c>
      <c r="E1211" s="315" t="s">
        <v>3630</v>
      </c>
      <c r="F1211" s="316" t="s">
        <v>217</v>
      </c>
      <c r="G1211" s="331">
        <v>3</v>
      </c>
      <c r="H1211" s="61">
        <f t="shared" si="246"/>
        <v>19760.64</v>
      </c>
      <c r="I1211" s="450">
        <v>59281.93</v>
      </c>
      <c r="J1211" s="439">
        <f t="shared" si="247"/>
        <v>22038.12</v>
      </c>
      <c r="K1211" s="390">
        <f t="shared" si="248"/>
        <v>66114.36</v>
      </c>
      <c r="L1211" s="60"/>
      <c r="M1211" s="303">
        <f t="shared" si="242"/>
        <v>66114.357392121601</v>
      </c>
      <c r="N1211" s="303">
        <f t="shared" si="243"/>
        <v>-2.6078783994307742E-3</v>
      </c>
      <c r="O1211" s="372">
        <f t="shared" si="244"/>
        <v>66114.36</v>
      </c>
      <c r="P1211" s="373">
        <f t="shared" si="245"/>
        <v>0</v>
      </c>
    </row>
    <row r="1212" spans="1:16" s="195" customFormat="1" ht="22.5" x14ac:dyDescent="0.25">
      <c r="A1212" s="312" t="s">
        <v>3631</v>
      </c>
      <c r="B1212" s="314" t="s">
        <v>281</v>
      </c>
      <c r="C1212" s="314" t="s">
        <v>3632</v>
      </c>
      <c r="D1212" s="314" t="s">
        <v>3415</v>
      </c>
      <c r="E1212" s="315" t="s">
        <v>3416</v>
      </c>
      <c r="F1212" s="316" t="s">
        <v>217</v>
      </c>
      <c r="G1212" s="331">
        <v>4</v>
      </c>
      <c r="H1212" s="61">
        <f t="shared" si="246"/>
        <v>22434.23</v>
      </c>
      <c r="I1212" s="450">
        <v>89736.92</v>
      </c>
      <c r="J1212" s="439">
        <f t="shared" si="247"/>
        <v>25019.85</v>
      </c>
      <c r="K1212" s="390">
        <f t="shared" si="248"/>
        <v>100079.4</v>
      </c>
      <c r="L1212" s="60"/>
      <c r="M1212" s="303">
        <f t="shared" si="242"/>
        <v>100079.38000919041</v>
      </c>
      <c r="N1212" s="303">
        <f t="shared" si="243"/>
        <v>-1.9990809581940994E-2</v>
      </c>
      <c r="O1212" s="372">
        <f t="shared" si="244"/>
        <v>100079.4</v>
      </c>
      <c r="P1212" s="373">
        <f t="shared" si="245"/>
        <v>0</v>
      </c>
    </row>
    <row r="1213" spans="1:16" s="195" customFormat="1" ht="22.5" x14ac:dyDescent="0.25">
      <c r="A1213" s="312" t="s">
        <v>3633</v>
      </c>
      <c r="B1213" s="314" t="s">
        <v>281</v>
      </c>
      <c r="C1213" s="314" t="s">
        <v>3634</v>
      </c>
      <c r="D1213" s="314" t="s">
        <v>3592</v>
      </c>
      <c r="E1213" s="315" t="s">
        <v>3635</v>
      </c>
      <c r="F1213" s="316" t="s">
        <v>217</v>
      </c>
      <c r="G1213" s="331">
        <v>7</v>
      </c>
      <c r="H1213" s="61">
        <f t="shared" si="246"/>
        <v>41323.75</v>
      </c>
      <c r="I1213" s="450">
        <v>289266.25</v>
      </c>
      <c r="J1213" s="439">
        <f t="shared" si="247"/>
        <v>46086.44</v>
      </c>
      <c r="K1213" s="390">
        <f t="shared" si="248"/>
        <v>322605.08</v>
      </c>
      <c r="L1213" s="60"/>
      <c r="M1213" s="303">
        <f t="shared" si="242"/>
        <v>322605.08782320004</v>
      </c>
      <c r="N1213" s="303">
        <f t="shared" si="243"/>
        <v>7.8232000232674181E-3</v>
      </c>
      <c r="O1213" s="372">
        <f t="shared" si="244"/>
        <v>322605.08</v>
      </c>
      <c r="P1213" s="373">
        <f t="shared" si="245"/>
        <v>0</v>
      </c>
    </row>
    <row r="1214" spans="1:16" s="195" customFormat="1" ht="22.5" x14ac:dyDescent="0.25">
      <c r="A1214" s="312" t="s">
        <v>3636</v>
      </c>
      <c r="B1214" s="314" t="s">
        <v>281</v>
      </c>
      <c r="C1214" s="314" t="s">
        <v>1115</v>
      </c>
      <c r="D1214" s="314" t="s">
        <v>3418</v>
      </c>
      <c r="E1214" s="315" t="s">
        <v>3637</v>
      </c>
      <c r="F1214" s="316" t="s">
        <v>164</v>
      </c>
      <c r="G1214" s="325">
        <v>0.73</v>
      </c>
      <c r="H1214" s="61">
        <f t="shared" si="246"/>
        <v>104920.63</v>
      </c>
      <c r="I1214" s="450">
        <v>76592.06</v>
      </c>
      <c r="J1214" s="439">
        <f t="shared" si="247"/>
        <v>117013.06</v>
      </c>
      <c r="K1214" s="390">
        <f t="shared" si="248"/>
        <v>85419.53</v>
      </c>
      <c r="L1214" s="60"/>
      <c r="M1214" s="303">
        <f t="shared" si="242"/>
        <v>85419.533882227202</v>
      </c>
      <c r="N1214" s="303">
        <f t="shared" si="243"/>
        <v>3.8822272035758942E-3</v>
      </c>
      <c r="O1214" s="372">
        <f t="shared" si="244"/>
        <v>85419.53379999999</v>
      </c>
      <c r="P1214" s="373">
        <f t="shared" si="245"/>
        <v>3.799999991315417E-3</v>
      </c>
    </row>
    <row r="1215" spans="1:16" s="195" customFormat="1" ht="15" x14ac:dyDescent="0.25">
      <c r="A1215" s="312" t="s">
        <v>3638</v>
      </c>
      <c r="B1215" s="314" t="s">
        <v>281</v>
      </c>
      <c r="C1215" s="314" t="s">
        <v>1118</v>
      </c>
      <c r="D1215" s="314" t="s">
        <v>3421</v>
      </c>
      <c r="E1215" s="315" t="s">
        <v>203</v>
      </c>
      <c r="F1215" s="316" t="s">
        <v>111</v>
      </c>
      <c r="G1215" s="326">
        <v>1.5299999999999999E-2</v>
      </c>
      <c r="H1215" s="61">
        <f t="shared" si="246"/>
        <v>6631.37</v>
      </c>
      <c r="I1215" s="450">
        <v>101.46</v>
      </c>
      <c r="J1215" s="439">
        <f t="shared" si="247"/>
        <v>7395.66</v>
      </c>
      <c r="K1215" s="390">
        <f t="shared" si="248"/>
        <v>113.15</v>
      </c>
      <c r="L1215" s="60"/>
      <c r="M1215" s="303">
        <f t="shared" si="242"/>
        <v>113.15358155519999</v>
      </c>
      <c r="N1215" s="303">
        <f t="shared" si="243"/>
        <v>3.5815551999860418E-3</v>
      </c>
      <c r="O1215" s="372">
        <f t="shared" si="244"/>
        <v>113.15359799999999</v>
      </c>
      <c r="P1215" s="373">
        <f t="shared" si="245"/>
        <v>3.5979999999824486E-3</v>
      </c>
    </row>
    <row r="1216" spans="1:16" s="195" customFormat="1" ht="15" x14ac:dyDescent="0.25">
      <c r="A1216" s="312" t="s">
        <v>3639</v>
      </c>
      <c r="B1216" s="314" t="s">
        <v>281</v>
      </c>
      <c r="C1216" s="314" t="s">
        <v>1121</v>
      </c>
      <c r="D1216" s="314" t="s">
        <v>3423</v>
      </c>
      <c r="E1216" s="315" t="s">
        <v>3424</v>
      </c>
      <c r="F1216" s="316" t="s">
        <v>139</v>
      </c>
      <c r="G1216" s="325">
        <v>7.76</v>
      </c>
      <c r="H1216" s="61">
        <f t="shared" si="246"/>
        <v>146.11000000000001</v>
      </c>
      <c r="I1216" s="450">
        <v>1133.8399999999999</v>
      </c>
      <c r="J1216" s="439">
        <f t="shared" si="247"/>
        <v>162.94999999999999</v>
      </c>
      <c r="K1216" s="390">
        <f t="shared" si="248"/>
        <v>1264.49</v>
      </c>
      <c r="L1216" s="60"/>
      <c r="M1216" s="303">
        <f t="shared" si="242"/>
        <v>1264.5185975808001</v>
      </c>
      <c r="N1216" s="303">
        <f t="shared" si="243"/>
        <v>2.8597580800123978E-2</v>
      </c>
      <c r="O1216" s="372">
        <f t="shared" si="244"/>
        <v>1264.492</v>
      </c>
      <c r="P1216" s="373">
        <f t="shared" si="245"/>
        <v>1.9999999999527063E-3</v>
      </c>
    </row>
    <row r="1217" spans="1:16" s="195" customFormat="1" ht="22.5" x14ac:dyDescent="0.25">
      <c r="A1217" s="312" t="s">
        <v>3640</v>
      </c>
      <c r="B1217" s="314" t="s">
        <v>281</v>
      </c>
      <c r="C1217" s="314" t="s">
        <v>1123</v>
      </c>
      <c r="D1217" s="314" t="s">
        <v>3426</v>
      </c>
      <c r="E1217" s="315" t="s">
        <v>3427</v>
      </c>
      <c r="F1217" s="316" t="s">
        <v>168</v>
      </c>
      <c r="G1217" s="331">
        <v>73</v>
      </c>
      <c r="H1217" s="61">
        <f t="shared" si="246"/>
        <v>1018.88</v>
      </c>
      <c r="I1217" s="450">
        <v>74378.600000000006</v>
      </c>
      <c r="J1217" s="439">
        <f t="shared" si="247"/>
        <v>1136.31</v>
      </c>
      <c r="K1217" s="390">
        <f t="shared" si="248"/>
        <v>82950.63</v>
      </c>
      <c r="L1217" s="60"/>
      <c r="M1217" s="303">
        <f t="shared" si="242"/>
        <v>82950.965711232013</v>
      </c>
      <c r="N1217" s="303">
        <f t="shared" si="243"/>
        <v>0.33571123200817965</v>
      </c>
      <c r="O1217" s="372">
        <f t="shared" si="244"/>
        <v>82950.62999999999</v>
      </c>
      <c r="P1217" s="373">
        <f t="shared" si="245"/>
        <v>0</v>
      </c>
    </row>
    <row r="1218" spans="1:16" s="195" customFormat="1" ht="22.5" x14ac:dyDescent="0.25">
      <c r="A1218" s="312" t="s">
        <v>3641</v>
      </c>
      <c r="B1218" s="314" t="s">
        <v>281</v>
      </c>
      <c r="C1218" s="314" t="s">
        <v>1140</v>
      </c>
      <c r="D1218" s="314" t="s">
        <v>3429</v>
      </c>
      <c r="E1218" s="315" t="s">
        <v>3430</v>
      </c>
      <c r="F1218" s="316" t="s">
        <v>164</v>
      </c>
      <c r="G1218" s="325">
        <v>0.31</v>
      </c>
      <c r="H1218" s="61">
        <f t="shared" si="246"/>
        <v>104836.13</v>
      </c>
      <c r="I1218" s="450">
        <v>32499.200000000001</v>
      </c>
      <c r="J1218" s="439">
        <f t="shared" si="247"/>
        <v>116918.82</v>
      </c>
      <c r="K1218" s="390">
        <f t="shared" si="248"/>
        <v>36244.83</v>
      </c>
      <c r="L1218" s="60"/>
      <c r="M1218" s="303">
        <f t="shared" si="242"/>
        <v>36244.834197504002</v>
      </c>
      <c r="N1218" s="303">
        <f t="shared" si="243"/>
        <v>4.1975040003308095E-3</v>
      </c>
      <c r="O1218" s="372">
        <f t="shared" si="244"/>
        <v>36244.834200000005</v>
      </c>
      <c r="P1218" s="373">
        <f t="shared" si="245"/>
        <v>4.2000000030384399E-3</v>
      </c>
    </row>
    <row r="1219" spans="1:16" s="195" customFormat="1" ht="15" x14ac:dyDescent="0.25">
      <c r="A1219" s="312" t="s">
        <v>3642</v>
      </c>
      <c r="B1219" s="314" t="s">
        <v>281</v>
      </c>
      <c r="C1219" s="314" t="s">
        <v>1144</v>
      </c>
      <c r="D1219" s="314" t="s">
        <v>3421</v>
      </c>
      <c r="E1219" s="315" t="s">
        <v>203</v>
      </c>
      <c r="F1219" s="316" t="s">
        <v>111</v>
      </c>
      <c r="G1219" s="326">
        <v>6.4999999999999997E-3</v>
      </c>
      <c r="H1219" s="61">
        <f t="shared" si="246"/>
        <v>6635.38</v>
      </c>
      <c r="I1219" s="450">
        <v>43.13</v>
      </c>
      <c r="J1219" s="439">
        <f t="shared" si="247"/>
        <v>7400.13</v>
      </c>
      <c r="K1219" s="390">
        <f t="shared" si="248"/>
        <v>48.1</v>
      </c>
      <c r="L1219" s="60"/>
      <c r="M1219" s="303">
        <f t="shared" si="242"/>
        <v>48.100867065600006</v>
      </c>
      <c r="N1219" s="303">
        <f t="shared" si="243"/>
        <v>8.6706560000493482E-4</v>
      </c>
      <c r="O1219" s="372">
        <f t="shared" si="244"/>
        <v>48.100845</v>
      </c>
      <c r="P1219" s="373">
        <f t="shared" si="245"/>
        <v>8.449999999982083E-4</v>
      </c>
    </row>
    <row r="1220" spans="1:16" s="195" customFormat="1" ht="15" x14ac:dyDescent="0.25">
      <c r="A1220" s="312" t="s">
        <v>3643</v>
      </c>
      <c r="B1220" s="314" t="s">
        <v>281</v>
      </c>
      <c r="C1220" s="314" t="s">
        <v>1146</v>
      </c>
      <c r="D1220" s="314" t="s">
        <v>3423</v>
      </c>
      <c r="E1220" s="315" t="s">
        <v>3424</v>
      </c>
      <c r="F1220" s="316" t="s">
        <v>139</v>
      </c>
      <c r="G1220" s="325">
        <v>3.41</v>
      </c>
      <c r="H1220" s="61">
        <f t="shared" si="246"/>
        <v>146.12</v>
      </c>
      <c r="I1220" s="450">
        <v>498.28</v>
      </c>
      <c r="J1220" s="439">
        <f t="shared" si="247"/>
        <v>162.96</v>
      </c>
      <c r="K1220" s="390">
        <f t="shared" si="248"/>
        <v>555.69000000000005</v>
      </c>
      <c r="L1220" s="60"/>
      <c r="M1220" s="303">
        <f t="shared" si="242"/>
        <v>555.7083246336</v>
      </c>
      <c r="N1220" s="303">
        <f t="shared" si="243"/>
        <v>1.8324633599945628E-2</v>
      </c>
      <c r="O1220" s="372">
        <f t="shared" si="244"/>
        <v>555.69360000000006</v>
      </c>
      <c r="P1220" s="373">
        <f t="shared" si="245"/>
        <v>3.6000000000058208E-3</v>
      </c>
    </row>
    <row r="1221" spans="1:16" s="195" customFormat="1" ht="22.5" x14ac:dyDescent="0.25">
      <c r="A1221" s="312" t="s">
        <v>3644</v>
      </c>
      <c r="B1221" s="314" t="s">
        <v>281</v>
      </c>
      <c r="C1221" s="314" t="s">
        <v>1148</v>
      </c>
      <c r="D1221" s="314" t="s">
        <v>3434</v>
      </c>
      <c r="E1221" s="315" t="s">
        <v>3435</v>
      </c>
      <c r="F1221" s="316" t="s">
        <v>168</v>
      </c>
      <c r="G1221" s="331">
        <v>31</v>
      </c>
      <c r="H1221" s="61">
        <f t="shared" si="246"/>
        <v>730.06</v>
      </c>
      <c r="I1221" s="450">
        <v>22631.71</v>
      </c>
      <c r="J1221" s="439">
        <f t="shared" si="247"/>
        <v>814.2</v>
      </c>
      <c r="K1221" s="390">
        <f t="shared" si="248"/>
        <v>25240.2</v>
      </c>
      <c r="L1221" s="60"/>
      <c r="M1221" s="303">
        <f t="shared" si="242"/>
        <v>25240.085188435201</v>
      </c>
      <c r="N1221" s="303">
        <f t="shared" si="243"/>
        <v>-0.11481156479931087</v>
      </c>
      <c r="O1221" s="372">
        <f t="shared" si="244"/>
        <v>25240.2</v>
      </c>
      <c r="P1221" s="373">
        <f t="shared" si="245"/>
        <v>0</v>
      </c>
    </row>
    <row r="1222" spans="1:16" s="195" customFormat="1" ht="22.5" x14ac:dyDescent="0.25">
      <c r="A1222" s="312" t="s">
        <v>3645</v>
      </c>
      <c r="B1222" s="314" t="s">
        <v>281</v>
      </c>
      <c r="C1222" s="314" t="s">
        <v>3646</v>
      </c>
      <c r="D1222" s="314" t="s">
        <v>3437</v>
      </c>
      <c r="E1222" s="315" t="s">
        <v>3438</v>
      </c>
      <c r="F1222" s="316" t="s">
        <v>164</v>
      </c>
      <c r="G1222" s="329">
        <v>0.9</v>
      </c>
      <c r="H1222" s="61">
        <f t="shared" si="246"/>
        <v>93814.59</v>
      </c>
      <c r="I1222" s="450">
        <v>84433.13</v>
      </c>
      <c r="J1222" s="439">
        <f t="shared" si="247"/>
        <v>104627.01</v>
      </c>
      <c r="K1222" s="390">
        <f t="shared" si="248"/>
        <v>94164.31</v>
      </c>
      <c r="L1222" s="60"/>
      <c r="M1222" s="303">
        <f t="shared" si="242"/>
        <v>94164.311663865621</v>
      </c>
      <c r="N1222" s="303">
        <f t="shared" si="243"/>
        <v>1.6638656234135851E-3</v>
      </c>
      <c r="O1222" s="372">
        <f t="shared" si="244"/>
        <v>94164.308999999994</v>
      </c>
      <c r="P1222" s="373">
        <f t="shared" si="245"/>
        <v>-1.0000000038417056E-3</v>
      </c>
    </row>
    <row r="1223" spans="1:16" s="195" customFormat="1" ht="15" x14ac:dyDescent="0.25">
      <c r="A1223" s="312" t="s">
        <v>3647</v>
      </c>
      <c r="B1223" s="314" t="s">
        <v>281</v>
      </c>
      <c r="C1223" s="314" t="s">
        <v>3648</v>
      </c>
      <c r="D1223" s="314" t="s">
        <v>3421</v>
      </c>
      <c r="E1223" s="315" t="s">
        <v>203</v>
      </c>
      <c r="F1223" s="316" t="s">
        <v>111</v>
      </c>
      <c r="G1223" s="326">
        <v>1.0800000000000001E-2</v>
      </c>
      <c r="H1223" s="61">
        <f t="shared" si="246"/>
        <v>6635.19</v>
      </c>
      <c r="I1223" s="450">
        <v>71.66</v>
      </c>
      <c r="J1223" s="439">
        <f t="shared" si="247"/>
        <v>7399.92</v>
      </c>
      <c r="K1223" s="390">
        <f t="shared" si="248"/>
        <v>79.92</v>
      </c>
      <c r="L1223" s="60"/>
      <c r="M1223" s="303">
        <f t="shared" si="242"/>
        <v>79.919038579200006</v>
      </c>
      <c r="N1223" s="303">
        <f t="shared" si="243"/>
        <v>-9.6142079999594898E-4</v>
      </c>
      <c r="O1223" s="372">
        <f t="shared" si="244"/>
        <v>79.919136000000009</v>
      </c>
      <c r="P1223" s="373">
        <f t="shared" si="245"/>
        <v>-8.6399999999287047E-4</v>
      </c>
    </row>
    <row r="1224" spans="1:16" s="195" customFormat="1" ht="15" x14ac:dyDescent="0.25">
      <c r="A1224" s="312" t="s">
        <v>3649</v>
      </c>
      <c r="B1224" s="314" t="s">
        <v>281</v>
      </c>
      <c r="C1224" s="314" t="s">
        <v>3650</v>
      </c>
      <c r="D1224" s="314" t="s">
        <v>3423</v>
      </c>
      <c r="E1224" s="315" t="s">
        <v>3424</v>
      </c>
      <c r="F1224" s="316" t="s">
        <v>139</v>
      </c>
      <c r="G1224" s="331">
        <v>9</v>
      </c>
      <c r="H1224" s="61">
        <f t="shared" si="246"/>
        <v>146.11000000000001</v>
      </c>
      <c r="I1224" s="450">
        <v>1315.02</v>
      </c>
      <c r="J1224" s="439">
        <f t="shared" si="247"/>
        <v>162.94999999999999</v>
      </c>
      <c r="K1224" s="390">
        <f t="shared" si="248"/>
        <v>1466.55</v>
      </c>
      <c r="L1224" s="60"/>
      <c r="M1224" s="303">
        <f t="shared" si="242"/>
        <v>1466.5801578624</v>
      </c>
      <c r="N1224" s="303">
        <f t="shared" si="243"/>
        <v>3.0157862400074009E-2</v>
      </c>
      <c r="O1224" s="372">
        <f t="shared" si="244"/>
        <v>1466.55</v>
      </c>
      <c r="P1224" s="373">
        <f t="shared" si="245"/>
        <v>0</v>
      </c>
    </row>
    <row r="1225" spans="1:16" s="195" customFormat="1" ht="22.5" x14ac:dyDescent="0.25">
      <c r="A1225" s="312" t="s">
        <v>3651</v>
      </c>
      <c r="B1225" s="314" t="s">
        <v>281</v>
      </c>
      <c r="C1225" s="314" t="s">
        <v>3652</v>
      </c>
      <c r="D1225" s="314" t="s">
        <v>3444</v>
      </c>
      <c r="E1225" s="315" t="s">
        <v>3445</v>
      </c>
      <c r="F1225" s="316" t="s">
        <v>168</v>
      </c>
      <c r="G1225" s="331">
        <v>90</v>
      </c>
      <c r="H1225" s="61">
        <f t="shared" si="246"/>
        <v>619.35</v>
      </c>
      <c r="I1225" s="450">
        <v>55741.1</v>
      </c>
      <c r="J1225" s="439">
        <f t="shared" si="247"/>
        <v>690.73</v>
      </c>
      <c r="K1225" s="390">
        <f t="shared" si="248"/>
        <v>62165.7</v>
      </c>
      <c r="L1225" s="60"/>
      <c r="M1225" s="303">
        <f t="shared" si="242"/>
        <v>62165.435687232006</v>
      </c>
      <c r="N1225" s="303">
        <f t="shared" si="243"/>
        <v>-0.26431276799121406</v>
      </c>
      <c r="O1225" s="372">
        <f t="shared" si="244"/>
        <v>62165.700000000004</v>
      </c>
      <c r="P1225" s="373">
        <f t="shared" si="245"/>
        <v>0</v>
      </c>
    </row>
    <row r="1226" spans="1:16" s="195" customFormat="1" ht="22.5" x14ac:dyDescent="0.25">
      <c r="A1226" s="312" t="s">
        <v>3653</v>
      </c>
      <c r="B1226" s="314" t="s">
        <v>281</v>
      </c>
      <c r="C1226" s="314" t="s">
        <v>1151</v>
      </c>
      <c r="D1226" s="314" t="s">
        <v>3447</v>
      </c>
      <c r="E1226" s="315" t="s">
        <v>3448</v>
      </c>
      <c r="F1226" s="316" t="s">
        <v>164</v>
      </c>
      <c r="G1226" s="329">
        <v>0.5</v>
      </c>
      <c r="H1226" s="61">
        <f t="shared" si="246"/>
        <v>79032.179999999993</v>
      </c>
      <c r="I1226" s="450">
        <v>39516.089999999997</v>
      </c>
      <c r="J1226" s="439">
        <f t="shared" si="247"/>
        <v>88140.89</v>
      </c>
      <c r="K1226" s="390">
        <f t="shared" si="248"/>
        <v>44070.45</v>
      </c>
      <c r="L1226" s="60"/>
      <c r="M1226" s="303">
        <f t="shared" si="242"/>
        <v>44070.4426627008</v>
      </c>
      <c r="N1226" s="303">
        <f t="shared" si="243"/>
        <v>-7.3372991973883472E-3</v>
      </c>
      <c r="O1226" s="372">
        <f t="shared" si="244"/>
        <v>44070.445</v>
      </c>
      <c r="P1226" s="373">
        <f t="shared" si="245"/>
        <v>-4.9999999973806553E-3</v>
      </c>
    </row>
    <row r="1227" spans="1:16" s="195" customFormat="1" ht="15" x14ac:dyDescent="0.25">
      <c r="A1227" s="312" t="s">
        <v>3654</v>
      </c>
      <c r="B1227" s="314" t="s">
        <v>281</v>
      </c>
      <c r="C1227" s="314" t="s">
        <v>1153</v>
      </c>
      <c r="D1227" s="314" t="s">
        <v>3421</v>
      </c>
      <c r="E1227" s="315" t="s">
        <v>203</v>
      </c>
      <c r="F1227" s="316" t="s">
        <v>111</v>
      </c>
      <c r="G1227" s="318">
        <v>4.0000000000000001E-3</v>
      </c>
      <c r="H1227" s="61">
        <f t="shared" si="246"/>
        <v>6622.5</v>
      </c>
      <c r="I1227" s="450">
        <v>26.49</v>
      </c>
      <c r="J1227" s="439">
        <f t="shared" si="247"/>
        <v>7385.76</v>
      </c>
      <c r="K1227" s="390">
        <f t="shared" si="248"/>
        <v>29.54</v>
      </c>
      <c r="L1227" s="60"/>
      <c r="M1227" s="303">
        <f t="shared" si="242"/>
        <v>29.543055148800001</v>
      </c>
      <c r="N1227" s="303">
        <f t="shared" si="243"/>
        <v>3.0551488000014615E-3</v>
      </c>
      <c r="O1227" s="372">
        <f t="shared" si="244"/>
        <v>29.543040000000001</v>
      </c>
      <c r="P1227" s="373">
        <f t="shared" si="245"/>
        <v>3.0400000000021521E-3</v>
      </c>
    </row>
    <row r="1228" spans="1:16" s="195" customFormat="1" ht="15" x14ac:dyDescent="0.25">
      <c r="A1228" s="312" t="s">
        <v>3655</v>
      </c>
      <c r="B1228" s="314" t="s">
        <v>281</v>
      </c>
      <c r="C1228" s="314" t="s">
        <v>1155</v>
      </c>
      <c r="D1228" s="314" t="s">
        <v>3423</v>
      </c>
      <c r="E1228" s="315" t="s">
        <v>3424</v>
      </c>
      <c r="F1228" s="316" t="s">
        <v>139</v>
      </c>
      <c r="G1228" s="325">
        <v>3.75</v>
      </c>
      <c r="H1228" s="61">
        <f t="shared" si="246"/>
        <v>146.12</v>
      </c>
      <c r="I1228" s="450">
        <v>547.94000000000005</v>
      </c>
      <c r="J1228" s="439">
        <f t="shared" si="247"/>
        <v>162.96</v>
      </c>
      <c r="K1228" s="390">
        <f t="shared" si="248"/>
        <v>611.1</v>
      </c>
      <c r="L1228" s="60"/>
      <c r="M1228" s="303">
        <f t="shared" si="242"/>
        <v>611.09179457280015</v>
      </c>
      <c r="N1228" s="303">
        <f t="shared" si="243"/>
        <v>-8.205427199868609E-3</v>
      </c>
      <c r="O1228" s="372">
        <f t="shared" si="244"/>
        <v>611.1</v>
      </c>
      <c r="P1228" s="373">
        <f t="shared" si="245"/>
        <v>0</v>
      </c>
    </row>
    <row r="1229" spans="1:16" s="195" customFormat="1" ht="22.5" x14ac:dyDescent="0.25">
      <c r="A1229" s="312" t="s">
        <v>3656</v>
      </c>
      <c r="B1229" s="314" t="s">
        <v>281</v>
      </c>
      <c r="C1229" s="314" t="s">
        <v>1157</v>
      </c>
      <c r="D1229" s="314" t="s">
        <v>3454</v>
      </c>
      <c r="E1229" s="315" t="s">
        <v>3455</v>
      </c>
      <c r="F1229" s="316" t="s">
        <v>168</v>
      </c>
      <c r="G1229" s="331">
        <v>50</v>
      </c>
      <c r="H1229" s="61">
        <f t="shared" si="246"/>
        <v>412.95</v>
      </c>
      <c r="I1229" s="450">
        <v>20647.68</v>
      </c>
      <c r="J1229" s="439">
        <f t="shared" si="247"/>
        <v>460.54</v>
      </c>
      <c r="K1229" s="390">
        <f t="shared" si="248"/>
        <v>23027</v>
      </c>
      <c r="L1229" s="60"/>
      <c r="M1229" s="303">
        <f t="shared" si="242"/>
        <v>23027.389540761604</v>
      </c>
      <c r="N1229" s="303">
        <f t="shared" si="243"/>
        <v>0.38954076160371187</v>
      </c>
      <c r="O1229" s="372">
        <f t="shared" si="244"/>
        <v>23027</v>
      </c>
      <c r="P1229" s="373">
        <f t="shared" si="245"/>
        <v>0</v>
      </c>
    </row>
    <row r="1230" spans="1:16" s="195" customFormat="1" ht="22.5" x14ac:dyDescent="0.25">
      <c r="A1230" s="312" t="s">
        <v>3657</v>
      </c>
      <c r="B1230" s="314" t="s">
        <v>281</v>
      </c>
      <c r="C1230" s="314" t="s">
        <v>2583</v>
      </c>
      <c r="D1230" s="314" t="s">
        <v>3457</v>
      </c>
      <c r="E1230" s="315" t="s">
        <v>3458</v>
      </c>
      <c r="F1230" s="316" t="s">
        <v>164</v>
      </c>
      <c r="G1230" s="325">
        <v>0.23</v>
      </c>
      <c r="H1230" s="61">
        <f t="shared" si="246"/>
        <v>79008.960000000006</v>
      </c>
      <c r="I1230" s="450">
        <v>18172.060000000001</v>
      </c>
      <c r="J1230" s="439">
        <f t="shared" si="247"/>
        <v>88114.99</v>
      </c>
      <c r="K1230" s="390">
        <f t="shared" si="248"/>
        <v>20266.45</v>
      </c>
      <c r="L1230" s="60"/>
      <c r="M1230" s="303">
        <f t="shared" si="242"/>
        <v>20266.446611827203</v>
      </c>
      <c r="N1230" s="303">
        <f t="shared" si="243"/>
        <v>-3.3881727977131959E-3</v>
      </c>
      <c r="O1230" s="372">
        <f t="shared" si="244"/>
        <v>20266.447700000001</v>
      </c>
      <c r="P1230" s="373">
        <f t="shared" si="245"/>
        <v>-2.3000000001047738E-3</v>
      </c>
    </row>
    <row r="1231" spans="1:16" s="195" customFormat="1" ht="15" x14ac:dyDescent="0.25">
      <c r="A1231" s="312" t="s">
        <v>3658</v>
      </c>
      <c r="B1231" s="314" t="s">
        <v>281</v>
      </c>
      <c r="C1231" s="314" t="s">
        <v>3659</v>
      </c>
      <c r="D1231" s="314" t="s">
        <v>3421</v>
      </c>
      <c r="E1231" s="315" t="s">
        <v>203</v>
      </c>
      <c r="F1231" s="316" t="s">
        <v>111</v>
      </c>
      <c r="G1231" s="326">
        <v>1.8E-3</v>
      </c>
      <c r="H1231" s="61">
        <f t="shared" si="246"/>
        <v>6650</v>
      </c>
      <c r="I1231" s="450">
        <v>11.97</v>
      </c>
      <c r="J1231" s="439">
        <f t="shared" si="247"/>
        <v>7416.43</v>
      </c>
      <c r="K1231" s="390">
        <f t="shared" si="248"/>
        <v>13.35</v>
      </c>
      <c r="L1231" s="60"/>
      <c r="M1231" s="303">
        <f t="shared" ref="M1231:M1294" si="249">I1231*O$13*P$13*O$10</f>
        <v>13.349579846400003</v>
      </c>
      <c r="N1231" s="303">
        <f t="shared" ref="N1231:N1294" si="250">M1231-K1231</f>
        <v>-4.2015359999680868E-4</v>
      </c>
      <c r="O1231" s="372">
        <f t="shared" si="244"/>
        <v>13.349574</v>
      </c>
      <c r="P1231" s="373">
        <f t="shared" si="245"/>
        <v>-4.2599999999914928E-4</v>
      </c>
    </row>
    <row r="1232" spans="1:16" s="195" customFormat="1" ht="15" x14ac:dyDescent="0.25">
      <c r="A1232" s="312" t="s">
        <v>3660</v>
      </c>
      <c r="B1232" s="314" t="s">
        <v>281</v>
      </c>
      <c r="C1232" s="314" t="s">
        <v>3661</v>
      </c>
      <c r="D1232" s="314" t="s">
        <v>3423</v>
      </c>
      <c r="E1232" s="315" t="s">
        <v>3424</v>
      </c>
      <c r="F1232" s="316" t="s">
        <v>139</v>
      </c>
      <c r="G1232" s="325">
        <v>1.1499999999999999</v>
      </c>
      <c r="H1232" s="61">
        <f t="shared" si="246"/>
        <v>146.1</v>
      </c>
      <c r="I1232" s="450">
        <v>168.02</v>
      </c>
      <c r="J1232" s="439">
        <f t="shared" si="247"/>
        <v>162.94</v>
      </c>
      <c r="K1232" s="390">
        <f t="shared" si="248"/>
        <v>187.38</v>
      </c>
      <c r="L1232" s="60"/>
      <c r="M1232" s="303">
        <f t="shared" si="249"/>
        <v>187.38482922240004</v>
      </c>
      <c r="N1232" s="303">
        <f t="shared" si="250"/>
        <v>4.8292224000476835E-3</v>
      </c>
      <c r="O1232" s="372">
        <f t="shared" si="244"/>
        <v>187.38099999999997</v>
      </c>
      <c r="P1232" s="373">
        <f t="shared" si="245"/>
        <v>9.9999999997635314E-4</v>
      </c>
    </row>
    <row r="1233" spans="1:16" s="195" customFormat="1" ht="22.5" x14ac:dyDescent="0.25">
      <c r="A1233" s="312" t="s">
        <v>3662</v>
      </c>
      <c r="B1233" s="314" t="s">
        <v>281</v>
      </c>
      <c r="C1233" s="314" t="s">
        <v>3663</v>
      </c>
      <c r="D1233" s="314" t="s">
        <v>3465</v>
      </c>
      <c r="E1233" s="315" t="s">
        <v>3466</v>
      </c>
      <c r="F1233" s="316" t="s">
        <v>168</v>
      </c>
      <c r="G1233" s="331">
        <v>75</v>
      </c>
      <c r="H1233" s="61">
        <f t="shared" si="246"/>
        <v>316.68</v>
      </c>
      <c r="I1233" s="450">
        <v>23750.78</v>
      </c>
      <c r="J1233" s="439">
        <f t="shared" si="247"/>
        <v>353.18</v>
      </c>
      <c r="K1233" s="390">
        <f t="shared" si="248"/>
        <v>26488.5</v>
      </c>
      <c r="L1233" s="60"/>
      <c r="M1233" s="303">
        <f t="shared" si="249"/>
        <v>26488.131497433598</v>
      </c>
      <c r="N1233" s="303">
        <f t="shared" si="250"/>
        <v>-0.36850256640173029</v>
      </c>
      <c r="O1233" s="372">
        <f t="shared" si="244"/>
        <v>26488.5</v>
      </c>
      <c r="P1233" s="373">
        <f t="shared" si="245"/>
        <v>0</v>
      </c>
    </row>
    <row r="1234" spans="1:16" s="195" customFormat="1" ht="22.5" x14ac:dyDescent="0.25">
      <c r="A1234" s="312" t="s">
        <v>3664</v>
      </c>
      <c r="B1234" s="314" t="s">
        <v>281</v>
      </c>
      <c r="C1234" s="314" t="s">
        <v>1168</v>
      </c>
      <c r="D1234" s="314" t="s">
        <v>392</v>
      </c>
      <c r="E1234" s="315" t="s">
        <v>393</v>
      </c>
      <c r="F1234" s="316" t="s">
        <v>164</v>
      </c>
      <c r="G1234" s="325">
        <v>1.49</v>
      </c>
      <c r="H1234" s="61">
        <f t="shared" si="246"/>
        <v>42059.12</v>
      </c>
      <c r="I1234" s="450">
        <v>62668.09</v>
      </c>
      <c r="J1234" s="439">
        <f t="shared" si="247"/>
        <v>46906.559999999998</v>
      </c>
      <c r="K1234" s="390">
        <f t="shared" si="248"/>
        <v>69890.77</v>
      </c>
      <c r="L1234" s="60"/>
      <c r="M1234" s="303">
        <f t="shared" si="249"/>
        <v>69890.7828969408</v>
      </c>
      <c r="N1234" s="303">
        <f t="shared" si="250"/>
        <v>1.2896940796053968E-2</v>
      </c>
      <c r="O1234" s="372">
        <f t="shared" ref="O1234:O1297" si="251">J1234*G1234</f>
        <v>69890.774399999995</v>
      </c>
      <c r="P1234" s="373">
        <f t="shared" ref="P1234:P1297" si="252">O1234-K1234</f>
        <v>4.3999999907100573E-3</v>
      </c>
    </row>
    <row r="1235" spans="1:16" s="195" customFormat="1" ht="15" x14ac:dyDescent="0.25">
      <c r="A1235" s="312" t="s">
        <v>3665</v>
      </c>
      <c r="B1235" s="314" t="s">
        <v>281</v>
      </c>
      <c r="C1235" s="314" t="s">
        <v>1172</v>
      </c>
      <c r="D1235" s="314" t="s">
        <v>3423</v>
      </c>
      <c r="E1235" s="315" t="s">
        <v>3424</v>
      </c>
      <c r="F1235" s="316" t="s">
        <v>139</v>
      </c>
      <c r="G1235" s="325">
        <v>2.98</v>
      </c>
      <c r="H1235" s="61">
        <f t="shared" si="246"/>
        <v>146.12</v>
      </c>
      <c r="I1235" s="450">
        <v>435.45</v>
      </c>
      <c r="J1235" s="439">
        <f t="shared" si="247"/>
        <v>162.96</v>
      </c>
      <c r="K1235" s="390">
        <f t="shared" si="248"/>
        <v>485.62</v>
      </c>
      <c r="L1235" s="60"/>
      <c r="M1235" s="303">
        <f t="shared" si="249"/>
        <v>485.63697110400005</v>
      </c>
      <c r="N1235" s="303">
        <f t="shared" si="250"/>
        <v>1.6971104000049309E-2</v>
      </c>
      <c r="O1235" s="372">
        <f t="shared" si="251"/>
        <v>485.62080000000003</v>
      </c>
      <c r="P1235" s="373">
        <f t="shared" si="252"/>
        <v>8.0000000002655725E-4</v>
      </c>
    </row>
    <row r="1236" spans="1:16" s="195" customFormat="1" ht="22.5" x14ac:dyDescent="0.25">
      <c r="A1236" s="312" t="s">
        <v>3666</v>
      </c>
      <c r="B1236" s="314" t="s">
        <v>281</v>
      </c>
      <c r="C1236" s="314" t="s">
        <v>1174</v>
      </c>
      <c r="D1236" s="314" t="s">
        <v>3478</v>
      </c>
      <c r="E1236" s="315" t="s">
        <v>394</v>
      </c>
      <c r="F1236" s="316" t="s">
        <v>168</v>
      </c>
      <c r="G1236" s="331">
        <v>201</v>
      </c>
      <c r="H1236" s="61">
        <f t="shared" si="246"/>
        <v>230.93</v>
      </c>
      <c r="I1236" s="450">
        <v>46416.53</v>
      </c>
      <c r="J1236" s="439">
        <f t="shared" si="247"/>
        <v>257.55</v>
      </c>
      <c r="K1236" s="390">
        <f t="shared" si="248"/>
        <v>51767.55</v>
      </c>
      <c r="L1236" s="60"/>
      <c r="M1236" s="303">
        <f t="shared" si="249"/>
        <v>51766.179902073607</v>
      </c>
      <c r="N1236" s="303">
        <f t="shared" si="250"/>
        <v>-1.3700979263958288</v>
      </c>
      <c r="O1236" s="372">
        <f t="shared" si="251"/>
        <v>51767.55</v>
      </c>
      <c r="P1236" s="373">
        <f t="shared" si="252"/>
        <v>0</v>
      </c>
    </row>
    <row r="1237" spans="1:16" s="195" customFormat="1" ht="22.5" x14ac:dyDescent="0.25">
      <c r="A1237" s="312" t="s">
        <v>3667</v>
      </c>
      <c r="B1237" s="314" t="s">
        <v>281</v>
      </c>
      <c r="C1237" s="314" t="s">
        <v>2598</v>
      </c>
      <c r="D1237" s="314" t="s">
        <v>3668</v>
      </c>
      <c r="E1237" s="315" t="s">
        <v>3669</v>
      </c>
      <c r="F1237" s="316" t="s">
        <v>164</v>
      </c>
      <c r="G1237" s="325">
        <v>1.92</v>
      </c>
      <c r="H1237" s="61">
        <f t="shared" si="246"/>
        <v>47360.39</v>
      </c>
      <c r="I1237" s="450">
        <v>90931.95</v>
      </c>
      <c r="J1237" s="439">
        <f t="shared" si="247"/>
        <v>52818.82</v>
      </c>
      <c r="K1237" s="390">
        <f t="shared" si="248"/>
        <v>101412.13</v>
      </c>
      <c r="L1237" s="60"/>
      <c r="M1237" s="303">
        <f t="shared" si="249"/>
        <v>101412.140945184</v>
      </c>
      <c r="N1237" s="303">
        <f t="shared" si="250"/>
        <v>1.094518399622757E-2</v>
      </c>
      <c r="O1237" s="372">
        <f t="shared" si="251"/>
        <v>101412.1344</v>
      </c>
      <c r="P1237" s="373">
        <f t="shared" si="252"/>
        <v>4.3999999907100573E-3</v>
      </c>
    </row>
    <row r="1238" spans="1:16" s="195" customFormat="1" ht="15" x14ac:dyDescent="0.25">
      <c r="A1238" s="312" t="s">
        <v>3670</v>
      </c>
      <c r="B1238" s="314" t="s">
        <v>281</v>
      </c>
      <c r="C1238" s="314" t="s">
        <v>3671</v>
      </c>
      <c r="D1238" s="314" t="s">
        <v>3423</v>
      </c>
      <c r="E1238" s="315" t="s">
        <v>3424</v>
      </c>
      <c r="F1238" s="316" t="s">
        <v>139</v>
      </c>
      <c r="G1238" s="325">
        <v>1.92</v>
      </c>
      <c r="H1238" s="61">
        <f t="shared" si="246"/>
        <v>146.1</v>
      </c>
      <c r="I1238" s="450">
        <v>280.51</v>
      </c>
      <c r="J1238" s="439">
        <f t="shared" si="247"/>
        <v>162.94</v>
      </c>
      <c r="K1238" s="390">
        <f t="shared" si="248"/>
        <v>312.83999999999997</v>
      </c>
      <c r="L1238" s="60"/>
      <c r="M1238" s="303">
        <f t="shared" si="249"/>
        <v>312.8396526912</v>
      </c>
      <c r="N1238" s="303">
        <f t="shared" si="250"/>
        <v>-3.4730879997368902E-4</v>
      </c>
      <c r="O1238" s="372">
        <f t="shared" si="251"/>
        <v>312.84479999999996</v>
      </c>
      <c r="P1238" s="373">
        <f t="shared" si="252"/>
        <v>4.7999999999888132E-3</v>
      </c>
    </row>
    <row r="1239" spans="1:16" s="195" customFormat="1" ht="22.5" x14ac:dyDescent="0.25">
      <c r="A1239" s="312" t="s">
        <v>3672</v>
      </c>
      <c r="B1239" s="314" t="s">
        <v>281</v>
      </c>
      <c r="C1239" s="314" t="s">
        <v>3673</v>
      </c>
      <c r="D1239" s="314" t="s">
        <v>3484</v>
      </c>
      <c r="E1239" s="315" t="s">
        <v>391</v>
      </c>
      <c r="F1239" s="316" t="s">
        <v>168</v>
      </c>
      <c r="G1239" s="331">
        <v>192</v>
      </c>
      <c r="H1239" s="61">
        <f t="shared" si="246"/>
        <v>160.46</v>
      </c>
      <c r="I1239" s="450">
        <v>30808.51</v>
      </c>
      <c r="J1239" s="439">
        <f t="shared" si="247"/>
        <v>178.95</v>
      </c>
      <c r="K1239" s="390">
        <f t="shared" si="248"/>
        <v>34358.400000000001</v>
      </c>
      <c r="L1239" s="60"/>
      <c r="M1239" s="303">
        <f t="shared" si="249"/>
        <v>34359.2869000512</v>
      </c>
      <c r="N1239" s="303">
        <f t="shared" si="250"/>
        <v>0.88690005119860871</v>
      </c>
      <c r="O1239" s="372">
        <f t="shared" si="251"/>
        <v>34358.399999999994</v>
      </c>
      <c r="P1239" s="373">
        <f t="shared" si="252"/>
        <v>0</v>
      </c>
    </row>
    <row r="1240" spans="1:16" s="195" customFormat="1" ht="22.5" x14ac:dyDescent="0.25">
      <c r="A1240" s="312" t="s">
        <v>3674</v>
      </c>
      <c r="B1240" s="314" t="s">
        <v>281</v>
      </c>
      <c r="C1240" s="314" t="s">
        <v>2603</v>
      </c>
      <c r="D1240" s="314" t="s">
        <v>3486</v>
      </c>
      <c r="E1240" s="315" t="s">
        <v>3487</v>
      </c>
      <c r="F1240" s="316" t="s">
        <v>164</v>
      </c>
      <c r="G1240" s="329">
        <v>6.3</v>
      </c>
      <c r="H1240" s="61">
        <f t="shared" si="246"/>
        <v>47356.2</v>
      </c>
      <c r="I1240" s="450">
        <v>298344.03000000003</v>
      </c>
      <c r="J1240" s="439">
        <f t="shared" si="247"/>
        <v>52814.15</v>
      </c>
      <c r="K1240" s="390">
        <f t="shared" si="248"/>
        <v>332729.15000000002</v>
      </c>
      <c r="L1240" s="60"/>
      <c r="M1240" s="303">
        <f t="shared" si="249"/>
        <v>332729.11029087362</v>
      </c>
      <c r="N1240" s="303">
        <f t="shared" si="250"/>
        <v>-3.970912640215829E-2</v>
      </c>
      <c r="O1240" s="372">
        <f t="shared" si="251"/>
        <v>332729.14500000002</v>
      </c>
      <c r="P1240" s="373">
        <f t="shared" si="252"/>
        <v>-5.0000000046566129E-3</v>
      </c>
    </row>
    <row r="1241" spans="1:16" s="195" customFormat="1" ht="15" x14ac:dyDescent="0.25">
      <c r="A1241" s="312" t="s">
        <v>3675</v>
      </c>
      <c r="B1241" s="314" t="s">
        <v>281</v>
      </c>
      <c r="C1241" s="314" t="s">
        <v>3676</v>
      </c>
      <c r="D1241" s="314" t="s">
        <v>3423</v>
      </c>
      <c r="E1241" s="315" t="s">
        <v>3424</v>
      </c>
      <c r="F1241" s="316" t="s">
        <v>139</v>
      </c>
      <c r="G1241" s="325">
        <v>5.04</v>
      </c>
      <c r="H1241" s="61">
        <f t="shared" si="246"/>
        <v>146.12</v>
      </c>
      <c r="I1241" s="450">
        <v>736.42</v>
      </c>
      <c r="J1241" s="439">
        <f t="shared" si="247"/>
        <v>162.96</v>
      </c>
      <c r="K1241" s="390">
        <f t="shared" si="248"/>
        <v>821.32</v>
      </c>
      <c r="L1241" s="60"/>
      <c r="M1241" s="303">
        <f t="shared" si="249"/>
        <v>821.29470263040002</v>
      </c>
      <c r="N1241" s="303">
        <f t="shared" si="250"/>
        <v>-2.5297369600025377E-2</v>
      </c>
      <c r="O1241" s="372">
        <f t="shared" si="251"/>
        <v>821.3184</v>
      </c>
      <c r="P1241" s="373">
        <f t="shared" si="252"/>
        <v>-1.6000000000531145E-3</v>
      </c>
    </row>
    <row r="1242" spans="1:16" s="195" customFormat="1" ht="22.5" x14ac:dyDescent="0.25">
      <c r="A1242" s="312" t="s">
        <v>3677</v>
      </c>
      <c r="B1242" s="314" t="s">
        <v>281</v>
      </c>
      <c r="C1242" s="314" t="s">
        <v>3678</v>
      </c>
      <c r="D1242" s="314" t="s">
        <v>3491</v>
      </c>
      <c r="E1242" s="315" t="s">
        <v>403</v>
      </c>
      <c r="F1242" s="316" t="s">
        <v>168</v>
      </c>
      <c r="G1242" s="331">
        <v>630</v>
      </c>
      <c r="H1242" s="61">
        <f t="shared" si="246"/>
        <v>125.06</v>
      </c>
      <c r="I1242" s="450">
        <v>78786.350000000006</v>
      </c>
      <c r="J1242" s="439">
        <f t="shared" si="247"/>
        <v>139.47</v>
      </c>
      <c r="K1242" s="390">
        <f t="shared" si="248"/>
        <v>87866.1</v>
      </c>
      <c r="L1242" s="60"/>
      <c r="M1242" s="303">
        <f t="shared" si="249"/>
        <v>87866.722650912008</v>
      </c>
      <c r="N1242" s="303">
        <f t="shared" si="250"/>
        <v>0.6226509120024275</v>
      </c>
      <c r="O1242" s="372">
        <f t="shared" si="251"/>
        <v>87866.1</v>
      </c>
      <c r="P1242" s="373">
        <f t="shared" si="252"/>
        <v>0</v>
      </c>
    </row>
    <row r="1243" spans="1:16" s="195" customFormat="1" ht="22.5" x14ac:dyDescent="0.25">
      <c r="A1243" s="312" t="s">
        <v>3679</v>
      </c>
      <c r="B1243" s="314" t="s">
        <v>281</v>
      </c>
      <c r="C1243" s="314" t="s">
        <v>1186</v>
      </c>
      <c r="D1243" s="314" t="s">
        <v>316</v>
      </c>
      <c r="E1243" s="315" t="s">
        <v>317</v>
      </c>
      <c r="F1243" s="316" t="s">
        <v>251</v>
      </c>
      <c r="G1243" s="331">
        <v>54</v>
      </c>
      <c r="H1243" s="61">
        <f t="shared" si="246"/>
        <v>4869.09</v>
      </c>
      <c r="I1243" s="450">
        <v>262931.03000000003</v>
      </c>
      <c r="J1243" s="439">
        <f t="shared" si="247"/>
        <v>5430.27</v>
      </c>
      <c r="K1243" s="390">
        <f t="shared" si="248"/>
        <v>293234.58</v>
      </c>
      <c r="L1243" s="60"/>
      <c r="M1243" s="303">
        <f t="shared" si="249"/>
        <v>293234.65155231371</v>
      </c>
      <c r="N1243" s="303">
        <f t="shared" si="250"/>
        <v>7.1552313689608127E-2</v>
      </c>
      <c r="O1243" s="372">
        <f t="shared" si="251"/>
        <v>293234.58</v>
      </c>
      <c r="P1243" s="373">
        <f t="shared" si="252"/>
        <v>0</v>
      </c>
    </row>
    <row r="1244" spans="1:16" s="195" customFormat="1" ht="15" x14ac:dyDescent="0.25">
      <c r="A1244" s="312" t="s">
        <v>3680</v>
      </c>
      <c r="B1244" s="314" t="s">
        <v>281</v>
      </c>
      <c r="C1244" s="314" t="s">
        <v>2611</v>
      </c>
      <c r="D1244" s="314" t="s">
        <v>3505</v>
      </c>
      <c r="E1244" s="315" t="s">
        <v>3506</v>
      </c>
      <c r="F1244" s="316" t="s">
        <v>168</v>
      </c>
      <c r="G1244" s="329">
        <v>80.3</v>
      </c>
      <c r="H1244" s="61">
        <f>ROUND(I1244/G1244,2)</f>
        <v>311.98</v>
      </c>
      <c r="I1244" s="450">
        <v>25051.99</v>
      </c>
      <c r="J1244" s="439">
        <f t="shared" si="247"/>
        <v>347.94</v>
      </c>
      <c r="K1244" s="390">
        <f t="shared" si="248"/>
        <v>27939.58</v>
      </c>
      <c r="L1244" s="60"/>
      <c r="M1244" s="303">
        <f t="shared" si="249"/>
        <v>27939.310009708803</v>
      </c>
      <c r="N1244" s="303">
        <f t="shared" si="250"/>
        <v>-0.26999029119906481</v>
      </c>
      <c r="O1244" s="372">
        <f t="shared" si="251"/>
        <v>27939.581999999999</v>
      </c>
      <c r="P1244" s="373">
        <f t="shared" si="252"/>
        <v>1.9999999967694748E-3</v>
      </c>
    </row>
    <row r="1245" spans="1:16" s="195" customFormat="1" ht="15" x14ac:dyDescent="0.25">
      <c r="A1245" s="312" t="s">
        <v>3681</v>
      </c>
      <c r="B1245" s="314" t="s">
        <v>281</v>
      </c>
      <c r="C1245" s="314" t="s">
        <v>3682</v>
      </c>
      <c r="D1245" s="314" t="s">
        <v>3505</v>
      </c>
      <c r="E1245" s="315" t="s">
        <v>3509</v>
      </c>
      <c r="F1245" s="316" t="s">
        <v>168</v>
      </c>
      <c r="G1245" s="329">
        <v>34.1</v>
      </c>
      <c r="H1245" s="61">
        <f>ROUND(I1245/G1245,2)</f>
        <v>172.81</v>
      </c>
      <c r="I1245" s="450">
        <v>5892.82</v>
      </c>
      <c r="J1245" s="439">
        <f t="shared" si="247"/>
        <v>192.73</v>
      </c>
      <c r="K1245" s="390">
        <f t="shared" si="248"/>
        <v>6572.09</v>
      </c>
      <c r="L1245" s="60"/>
      <c r="M1245" s="303">
        <f t="shared" si="249"/>
        <v>6571.9858905984001</v>
      </c>
      <c r="N1245" s="303">
        <f t="shared" si="250"/>
        <v>-0.10410940159999882</v>
      </c>
      <c r="O1245" s="372">
        <f t="shared" si="251"/>
        <v>6572.0929999999998</v>
      </c>
      <c r="P1245" s="373">
        <f t="shared" si="252"/>
        <v>2.9999999997016857E-3</v>
      </c>
    </row>
    <row r="1246" spans="1:16" s="195" customFormat="1" ht="15" x14ac:dyDescent="0.25">
      <c r="A1246" s="312" t="s">
        <v>3683</v>
      </c>
      <c r="B1246" s="314" t="s">
        <v>281</v>
      </c>
      <c r="C1246" s="314" t="s">
        <v>3684</v>
      </c>
      <c r="D1246" s="314" t="s">
        <v>3505</v>
      </c>
      <c r="E1246" s="315" t="s">
        <v>3512</v>
      </c>
      <c r="F1246" s="316" t="s">
        <v>168</v>
      </c>
      <c r="G1246" s="331">
        <v>99</v>
      </c>
      <c r="H1246" s="61">
        <f t="shared" si="246"/>
        <v>134.6</v>
      </c>
      <c r="I1246" s="450">
        <v>13325.4</v>
      </c>
      <c r="J1246" s="439">
        <f t="shared" si="247"/>
        <v>150.11000000000001</v>
      </c>
      <c r="K1246" s="390">
        <f t="shared" si="248"/>
        <v>14860.89</v>
      </c>
      <c r="L1246" s="60"/>
      <c r="M1246" s="303">
        <f t="shared" si="249"/>
        <v>14861.193925248001</v>
      </c>
      <c r="N1246" s="303">
        <f t="shared" si="250"/>
        <v>0.30392524800117826</v>
      </c>
      <c r="O1246" s="372">
        <f t="shared" si="251"/>
        <v>14860.890000000001</v>
      </c>
      <c r="P1246" s="373">
        <f t="shared" si="252"/>
        <v>0</v>
      </c>
    </row>
    <row r="1247" spans="1:16" s="195" customFormat="1" ht="15" x14ac:dyDescent="0.25">
      <c r="A1247" s="312" t="s">
        <v>3685</v>
      </c>
      <c r="B1247" s="314" t="s">
        <v>281</v>
      </c>
      <c r="C1247" s="314" t="s">
        <v>3686</v>
      </c>
      <c r="D1247" s="314" t="s">
        <v>3505</v>
      </c>
      <c r="E1247" s="315" t="s">
        <v>3515</v>
      </c>
      <c r="F1247" s="316" t="s">
        <v>168</v>
      </c>
      <c r="G1247" s="331">
        <v>55</v>
      </c>
      <c r="H1247" s="61">
        <f t="shared" si="246"/>
        <v>105.51</v>
      </c>
      <c r="I1247" s="450">
        <v>5803.05</v>
      </c>
      <c r="J1247" s="439">
        <f t="shared" si="247"/>
        <v>117.67</v>
      </c>
      <c r="K1247" s="390">
        <f t="shared" si="248"/>
        <v>6471.85</v>
      </c>
      <c r="L1247" s="60"/>
      <c r="M1247" s="303">
        <f t="shared" si="249"/>
        <v>6471.8696180160014</v>
      </c>
      <c r="N1247" s="303">
        <f t="shared" si="250"/>
        <v>1.9618016001004435E-2</v>
      </c>
      <c r="O1247" s="372">
        <f t="shared" si="251"/>
        <v>6471.85</v>
      </c>
      <c r="P1247" s="373">
        <f t="shared" si="252"/>
        <v>0</v>
      </c>
    </row>
    <row r="1248" spans="1:16" s="195" customFormat="1" ht="15" x14ac:dyDescent="0.25">
      <c r="A1248" s="312" t="s">
        <v>3687</v>
      </c>
      <c r="B1248" s="314" t="s">
        <v>281</v>
      </c>
      <c r="C1248" s="314" t="s">
        <v>3688</v>
      </c>
      <c r="D1248" s="314" t="s">
        <v>3505</v>
      </c>
      <c r="E1248" s="315" t="s">
        <v>3518</v>
      </c>
      <c r="F1248" s="316" t="s">
        <v>168</v>
      </c>
      <c r="G1248" s="329">
        <v>25.3</v>
      </c>
      <c r="H1248" s="61">
        <f t="shared" si="246"/>
        <v>89.13</v>
      </c>
      <c r="I1248" s="450">
        <v>2254.9899999999998</v>
      </c>
      <c r="J1248" s="439">
        <f t="shared" si="247"/>
        <v>99.4</v>
      </c>
      <c r="K1248" s="390">
        <f t="shared" si="248"/>
        <v>2514.8200000000002</v>
      </c>
      <c r="L1248" s="60"/>
      <c r="M1248" s="303">
        <f t="shared" si="249"/>
        <v>2514.8846330687998</v>
      </c>
      <c r="N1248" s="303">
        <f t="shared" si="250"/>
        <v>6.4633068799594184E-2</v>
      </c>
      <c r="O1248" s="372">
        <f t="shared" si="251"/>
        <v>2514.8200000000002</v>
      </c>
      <c r="P1248" s="373">
        <f t="shared" si="252"/>
        <v>0</v>
      </c>
    </row>
    <row r="1249" spans="1:16" s="195" customFormat="1" ht="15" x14ac:dyDescent="0.25">
      <c r="A1249" s="312" t="s">
        <v>3689</v>
      </c>
      <c r="B1249" s="314" t="s">
        <v>281</v>
      </c>
      <c r="C1249" s="314" t="s">
        <v>3690</v>
      </c>
      <c r="D1249" s="314" t="s">
        <v>3691</v>
      </c>
      <c r="E1249" s="315" t="s">
        <v>3521</v>
      </c>
      <c r="F1249" s="316" t="s">
        <v>168</v>
      </c>
      <c r="G1249" s="329">
        <v>71.5</v>
      </c>
      <c r="H1249" s="61">
        <f t="shared" si="246"/>
        <v>68.209999999999994</v>
      </c>
      <c r="I1249" s="450">
        <v>4877.0200000000004</v>
      </c>
      <c r="J1249" s="439">
        <f t="shared" si="247"/>
        <v>76.069999999999993</v>
      </c>
      <c r="K1249" s="390">
        <f t="shared" si="248"/>
        <v>5439.01</v>
      </c>
      <c r="L1249" s="60"/>
      <c r="M1249" s="303">
        <f t="shared" si="249"/>
        <v>5439.1117713024005</v>
      </c>
      <c r="N1249" s="303">
        <f t="shared" si="250"/>
        <v>0.10177130240026599</v>
      </c>
      <c r="O1249" s="372">
        <f t="shared" si="251"/>
        <v>5439.0049999999992</v>
      </c>
      <c r="P1249" s="373">
        <f t="shared" si="252"/>
        <v>-5.0000000010186341E-3</v>
      </c>
    </row>
    <row r="1250" spans="1:16" s="195" customFormat="1" ht="15" x14ac:dyDescent="0.25">
      <c r="A1250" s="312" t="s">
        <v>3692</v>
      </c>
      <c r="B1250" s="314" t="s">
        <v>281</v>
      </c>
      <c r="C1250" s="314" t="s">
        <v>3693</v>
      </c>
      <c r="D1250" s="314" t="s">
        <v>3505</v>
      </c>
      <c r="E1250" s="315" t="s">
        <v>3524</v>
      </c>
      <c r="F1250" s="316" t="s">
        <v>168</v>
      </c>
      <c r="G1250" s="329">
        <v>93.5</v>
      </c>
      <c r="H1250" s="61">
        <f t="shared" si="246"/>
        <v>56.39</v>
      </c>
      <c r="I1250" s="450">
        <v>5272.47</v>
      </c>
      <c r="J1250" s="439">
        <f t="shared" si="247"/>
        <v>62.89</v>
      </c>
      <c r="K1250" s="390">
        <f t="shared" si="248"/>
        <v>5880.22</v>
      </c>
      <c r="L1250" s="60"/>
      <c r="M1250" s="303">
        <f t="shared" si="249"/>
        <v>5880.1386176064007</v>
      </c>
      <c r="N1250" s="303">
        <f t="shared" si="250"/>
        <v>-8.138239359959698E-2</v>
      </c>
      <c r="O1250" s="372">
        <f t="shared" si="251"/>
        <v>5880.2150000000001</v>
      </c>
      <c r="P1250" s="373">
        <f t="shared" si="252"/>
        <v>-5.0000000001091394E-3</v>
      </c>
    </row>
    <row r="1251" spans="1:16" s="195" customFormat="1" ht="15" x14ac:dyDescent="0.25">
      <c r="A1251" s="312" t="s">
        <v>3694</v>
      </c>
      <c r="B1251" s="314" t="s">
        <v>281</v>
      </c>
      <c r="C1251" s="314" t="s">
        <v>3695</v>
      </c>
      <c r="D1251" s="314" t="s">
        <v>3505</v>
      </c>
      <c r="E1251" s="315" t="s">
        <v>3527</v>
      </c>
      <c r="F1251" s="316" t="s">
        <v>168</v>
      </c>
      <c r="G1251" s="329">
        <v>51.7</v>
      </c>
      <c r="H1251" s="61">
        <f t="shared" ref="H1251:H1315" si="253">ROUND(I1251/G1251,2)</f>
        <v>50</v>
      </c>
      <c r="I1251" s="450">
        <v>2585</v>
      </c>
      <c r="J1251" s="439">
        <f t="shared" ref="J1251:J1266" si="254">ROUND(H1251*O$13*P$13*O$10,2)</f>
        <v>55.76</v>
      </c>
      <c r="K1251" s="390">
        <f t="shared" ref="K1251:K1266" si="255">ROUND(J1251*G1251,2)</f>
        <v>2882.79</v>
      </c>
      <c r="L1251" s="60"/>
      <c r="M1251" s="303">
        <f t="shared" si="249"/>
        <v>2882.9293152000005</v>
      </c>
      <c r="N1251" s="303">
        <f t="shared" si="250"/>
        <v>0.13931520000051023</v>
      </c>
      <c r="O1251" s="372">
        <f t="shared" si="251"/>
        <v>2882.7919999999999</v>
      </c>
      <c r="P1251" s="373">
        <f t="shared" si="252"/>
        <v>1.9999999999527063E-3</v>
      </c>
    </row>
    <row r="1252" spans="1:16" s="195" customFormat="1" ht="15" x14ac:dyDescent="0.25">
      <c r="A1252" s="312" t="s">
        <v>3696</v>
      </c>
      <c r="B1252" s="314" t="s">
        <v>281</v>
      </c>
      <c r="C1252" s="314" t="s">
        <v>3697</v>
      </c>
      <c r="D1252" s="314" t="s">
        <v>3505</v>
      </c>
      <c r="E1252" s="315" t="s">
        <v>3530</v>
      </c>
      <c r="F1252" s="316" t="s">
        <v>168</v>
      </c>
      <c r="G1252" s="329">
        <v>83.6</v>
      </c>
      <c r="H1252" s="61">
        <f t="shared" si="253"/>
        <v>43.64</v>
      </c>
      <c r="I1252" s="450">
        <v>3648.3</v>
      </c>
      <c r="J1252" s="439">
        <f t="shared" si="254"/>
        <v>48.67</v>
      </c>
      <c r="K1252" s="390">
        <f t="shared" si="255"/>
        <v>4068.81</v>
      </c>
      <c r="L1252" s="60"/>
      <c r="M1252" s="303">
        <f t="shared" si="249"/>
        <v>4068.7779576960002</v>
      </c>
      <c r="N1252" s="303">
        <f t="shared" si="250"/>
        <v>-3.2042303999787691E-2</v>
      </c>
      <c r="O1252" s="372">
        <f t="shared" si="251"/>
        <v>4068.8119999999999</v>
      </c>
      <c r="P1252" s="373">
        <f t="shared" si="252"/>
        <v>1.9999999999527063E-3</v>
      </c>
    </row>
    <row r="1253" spans="1:16" s="195" customFormat="1" ht="15" x14ac:dyDescent="0.25">
      <c r="A1253" s="312" t="s">
        <v>3698</v>
      </c>
      <c r="B1253" s="314" t="s">
        <v>281</v>
      </c>
      <c r="C1253" s="314" t="s">
        <v>2613</v>
      </c>
      <c r="D1253" s="314" t="s">
        <v>319</v>
      </c>
      <c r="E1253" s="315" t="s">
        <v>320</v>
      </c>
      <c r="F1253" s="316" t="s">
        <v>217</v>
      </c>
      <c r="G1253" s="331">
        <v>79</v>
      </c>
      <c r="H1253" s="61">
        <f t="shared" si="253"/>
        <v>2288.0500000000002</v>
      </c>
      <c r="I1253" s="450">
        <v>180756.13</v>
      </c>
      <c r="J1253" s="439">
        <f t="shared" si="254"/>
        <v>2551.75</v>
      </c>
      <c r="K1253" s="390">
        <f t="shared" si="255"/>
        <v>201588.25</v>
      </c>
      <c r="L1253" s="60"/>
      <c r="M1253" s="303">
        <f t="shared" si="249"/>
        <v>201588.83794162562</v>
      </c>
      <c r="N1253" s="303">
        <f t="shared" si="250"/>
        <v>0.58794162562116981</v>
      </c>
      <c r="O1253" s="372">
        <f t="shared" si="251"/>
        <v>201588.25</v>
      </c>
      <c r="P1253" s="373">
        <f t="shared" si="252"/>
        <v>0</v>
      </c>
    </row>
    <row r="1254" spans="1:16" s="195" customFormat="1" ht="15" x14ac:dyDescent="0.25">
      <c r="A1254" s="312" t="s">
        <v>3699</v>
      </c>
      <c r="B1254" s="314" t="s">
        <v>281</v>
      </c>
      <c r="C1254" s="314" t="s">
        <v>3700</v>
      </c>
      <c r="D1254" s="314" t="s">
        <v>3533</v>
      </c>
      <c r="E1254" s="315" t="s">
        <v>3534</v>
      </c>
      <c r="F1254" s="316" t="s">
        <v>248</v>
      </c>
      <c r="G1254" s="329">
        <v>7.9</v>
      </c>
      <c r="H1254" s="61">
        <f t="shared" si="253"/>
        <v>429.77</v>
      </c>
      <c r="I1254" s="450">
        <v>3395.15</v>
      </c>
      <c r="J1254" s="439">
        <f t="shared" si="254"/>
        <v>479.3</v>
      </c>
      <c r="K1254" s="390">
        <f t="shared" si="255"/>
        <v>3786.47</v>
      </c>
      <c r="L1254" s="60"/>
      <c r="M1254" s="303">
        <f t="shared" si="249"/>
        <v>3786.4516303680007</v>
      </c>
      <c r="N1254" s="303">
        <f t="shared" si="250"/>
        <v>-1.8369631999121339E-2</v>
      </c>
      <c r="O1254" s="372">
        <f t="shared" si="251"/>
        <v>3786.4700000000003</v>
      </c>
      <c r="P1254" s="373">
        <f t="shared" si="252"/>
        <v>0</v>
      </c>
    </row>
    <row r="1255" spans="1:16" s="195" customFormat="1" ht="15" x14ac:dyDescent="0.25">
      <c r="A1255" s="312" t="s">
        <v>3701</v>
      </c>
      <c r="B1255" s="314" t="s">
        <v>281</v>
      </c>
      <c r="C1255" s="314" t="s">
        <v>2620</v>
      </c>
      <c r="D1255" s="314" t="s">
        <v>3536</v>
      </c>
      <c r="E1255" s="315" t="s">
        <v>3537</v>
      </c>
      <c r="F1255" s="316" t="s">
        <v>217</v>
      </c>
      <c r="G1255" s="331">
        <v>72</v>
      </c>
      <c r="H1255" s="61">
        <f t="shared" si="253"/>
        <v>1065.1500000000001</v>
      </c>
      <c r="I1255" s="450">
        <v>76690.97</v>
      </c>
      <c r="J1255" s="439">
        <f t="shared" si="254"/>
        <v>1187.9100000000001</v>
      </c>
      <c r="K1255" s="390">
        <f t="shared" si="255"/>
        <v>85529.52</v>
      </c>
      <c r="L1255" s="60"/>
      <c r="M1255" s="303">
        <f t="shared" si="249"/>
        <v>85529.843568326411</v>
      </c>
      <c r="N1255" s="303">
        <f t="shared" si="250"/>
        <v>0.3235683264065301</v>
      </c>
      <c r="O1255" s="372">
        <f t="shared" si="251"/>
        <v>85529.52</v>
      </c>
      <c r="P1255" s="373">
        <f t="shared" si="252"/>
        <v>0</v>
      </c>
    </row>
    <row r="1256" spans="1:16" s="195" customFormat="1" ht="33.75" x14ac:dyDescent="0.25">
      <c r="A1256" s="312" t="s">
        <v>3702</v>
      </c>
      <c r="B1256" s="314" t="s">
        <v>281</v>
      </c>
      <c r="C1256" s="314" t="s">
        <v>2622</v>
      </c>
      <c r="D1256" s="314" t="s">
        <v>3540</v>
      </c>
      <c r="E1256" s="315" t="s">
        <v>3541</v>
      </c>
      <c r="F1256" s="316" t="s">
        <v>217</v>
      </c>
      <c r="G1256" s="331">
        <v>79</v>
      </c>
      <c r="H1256" s="61">
        <f t="shared" si="253"/>
        <v>4076.3</v>
      </c>
      <c r="I1256" s="450">
        <v>322027.99</v>
      </c>
      <c r="J1256" s="439">
        <f t="shared" si="254"/>
        <v>4546.1099999999997</v>
      </c>
      <c r="K1256" s="390">
        <f t="shared" si="255"/>
        <v>359142.69</v>
      </c>
      <c r="L1256" s="60"/>
      <c r="M1256" s="303">
        <f t="shared" si="249"/>
        <v>359142.72057482885</v>
      </c>
      <c r="N1256" s="303">
        <f t="shared" si="250"/>
        <v>3.057482885196805E-2</v>
      </c>
      <c r="O1256" s="372">
        <f t="shared" si="251"/>
        <v>359142.69</v>
      </c>
      <c r="P1256" s="373">
        <f t="shared" si="252"/>
        <v>0</v>
      </c>
    </row>
    <row r="1257" spans="1:16" s="195" customFormat="1" ht="22.5" x14ac:dyDescent="0.25">
      <c r="A1257" s="312" t="s">
        <v>3703</v>
      </c>
      <c r="B1257" s="314" t="s">
        <v>281</v>
      </c>
      <c r="C1257" s="314" t="s">
        <v>3704</v>
      </c>
      <c r="D1257" s="314" t="s">
        <v>3544</v>
      </c>
      <c r="E1257" s="315" t="s">
        <v>3545</v>
      </c>
      <c r="F1257" s="316" t="s">
        <v>217</v>
      </c>
      <c r="G1257" s="331">
        <v>79</v>
      </c>
      <c r="H1257" s="61">
        <f t="shared" si="253"/>
        <v>408.28</v>
      </c>
      <c r="I1257" s="450">
        <v>32254.44</v>
      </c>
      <c r="J1257" s="439">
        <f t="shared" si="254"/>
        <v>455.34</v>
      </c>
      <c r="K1257" s="390">
        <f t="shared" si="255"/>
        <v>35971.86</v>
      </c>
      <c r="L1257" s="60"/>
      <c r="M1257" s="303">
        <f t="shared" si="249"/>
        <v>35971.864843852796</v>
      </c>
      <c r="N1257" s="303">
        <f t="shared" si="250"/>
        <v>4.8438527956022881E-3</v>
      </c>
      <c r="O1257" s="372">
        <f t="shared" si="251"/>
        <v>35971.86</v>
      </c>
      <c r="P1257" s="373">
        <f t="shared" si="252"/>
        <v>0</v>
      </c>
    </row>
    <row r="1258" spans="1:16" s="195" customFormat="1" ht="15" x14ac:dyDescent="0.25">
      <c r="A1258" s="312" t="s">
        <v>3705</v>
      </c>
      <c r="B1258" s="314" t="s">
        <v>281</v>
      </c>
      <c r="C1258" s="314" t="s">
        <v>3706</v>
      </c>
      <c r="D1258" s="314" t="s">
        <v>3548</v>
      </c>
      <c r="E1258" s="315" t="s">
        <v>3707</v>
      </c>
      <c r="F1258" s="316" t="s">
        <v>217</v>
      </c>
      <c r="G1258" s="331">
        <v>79</v>
      </c>
      <c r="H1258" s="61">
        <f t="shared" si="253"/>
        <v>904.52</v>
      </c>
      <c r="I1258" s="450">
        <v>71457.440000000002</v>
      </c>
      <c r="J1258" s="439">
        <f t="shared" si="254"/>
        <v>1008.77</v>
      </c>
      <c r="K1258" s="390">
        <f t="shared" si="255"/>
        <v>79692.83</v>
      </c>
      <c r="L1258" s="60"/>
      <c r="M1258" s="303">
        <f t="shared" si="249"/>
        <v>79693.132907212799</v>
      </c>
      <c r="N1258" s="303">
        <f t="shared" si="250"/>
        <v>0.30290721279743593</v>
      </c>
      <c r="O1258" s="372">
        <f t="shared" si="251"/>
        <v>79692.83</v>
      </c>
      <c r="P1258" s="373">
        <f t="shared" si="252"/>
        <v>0</v>
      </c>
    </row>
    <row r="1259" spans="1:16" s="195" customFormat="1" ht="33.75" x14ac:dyDescent="0.25">
      <c r="A1259" s="312" t="s">
        <v>3708</v>
      </c>
      <c r="B1259" s="314" t="s">
        <v>281</v>
      </c>
      <c r="C1259" s="314" t="s">
        <v>3709</v>
      </c>
      <c r="D1259" s="314" t="s">
        <v>3552</v>
      </c>
      <c r="E1259" s="315" t="s">
        <v>3553</v>
      </c>
      <c r="F1259" s="316" t="s">
        <v>217</v>
      </c>
      <c r="G1259" s="331">
        <v>20</v>
      </c>
      <c r="H1259" s="61">
        <f t="shared" si="253"/>
        <v>3129.33</v>
      </c>
      <c r="I1259" s="450">
        <v>62586.58</v>
      </c>
      <c r="J1259" s="439">
        <f t="shared" si="254"/>
        <v>3490</v>
      </c>
      <c r="K1259" s="390">
        <f t="shared" si="255"/>
        <v>69800</v>
      </c>
      <c r="L1259" s="60"/>
      <c r="M1259" s="303">
        <f t="shared" si="249"/>
        <v>69799.878615129608</v>
      </c>
      <c r="N1259" s="303">
        <f t="shared" si="250"/>
        <v>-0.12138487039192114</v>
      </c>
      <c r="O1259" s="372">
        <f t="shared" si="251"/>
        <v>69800</v>
      </c>
      <c r="P1259" s="373">
        <f t="shared" si="252"/>
        <v>0</v>
      </c>
    </row>
    <row r="1260" spans="1:16" s="195" customFormat="1" ht="33.75" x14ac:dyDescent="0.25">
      <c r="A1260" s="312" t="s">
        <v>3710</v>
      </c>
      <c r="B1260" s="314" t="s">
        <v>281</v>
      </c>
      <c r="C1260" s="314" t="s">
        <v>3711</v>
      </c>
      <c r="D1260" s="314" t="s">
        <v>3556</v>
      </c>
      <c r="E1260" s="315" t="s">
        <v>3557</v>
      </c>
      <c r="F1260" s="316" t="s">
        <v>217</v>
      </c>
      <c r="G1260" s="331">
        <v>20</v>
      </c>
      <c r="H1260" s="61">
        <f t="shared" si="253"/>
        <v>3444.99</v>
      </c>
      <c r="I1260" s="450">
        <v>68899.75</v>
      </c>
      <c r="J1260" s="439">
        <f t="shared" si="254"/>
        <v>3842.04</v>
      </c>
      <c r="K1260" s="390">
        <f t="shared" si="255"/>
        <v>76840.800000000003</v>
      </c>
      <c r="L1260" s="60"/>
      <c r="M1260" s="303">
        <f t="shared" si="249"/>
        <v>76840.661154720001</v>
      </c>
      <c r="N1260" s="303">
        <f t="shared" si="250"/>
        <v>-0.1388452800019877</v>
      </c>
      <c r="O1260" s="372">
        <f t="shared" si="251"/>
        <v>76840.800000000003</v>
      </c>
      <c r="P1260" s="373">
        <f t="shared" si="252"/>
        <v>0</v>
      </c>
    </row>
    <row r="1261" spans="1:16" s="195" customFormat="1" ht="45" x14ac:dyDescent="0.25">
      <c r="A1261" s="312" t="s">
        <v>3712</v>
      </c>
      <c r="B1261" s="314" t="s">
        <v>281</v>
      </c>
      <c r="C1261" s="314" t="s">
        <v>3713</v>
      </c>
      <c r="D1261" s="314" t="s">
        <v>3568</v>
      </c>
      <c r="E1261" s="315" t="s">
        <v>3569</v>
      </c>
      <c r="F1261" s="316" t="s">
        <v>217</v>
      </c>
      <c r="G1261" s="331">
        <v>40</v>
      </c>
      <c r="H1261" s="61">
        <f t="shared" si="253"/>
        <v>28308.19</v>
      </c>
      <c r="I1261" s="450">
        <v>1132327.6000000001</v>
      </c>
      <c r="J1261" s="439">
        <f t="shared" si="254"/>
        <v>31570.799999999999</v>
      </c>
      <c r="K1261" s="390">
        <f t="shared" si="255"/>
        <v>1262832</v>
      </c>
      <c r="L1261" s="60"/>
      <c r="M1261" s="303">
        <f t="shared" si="249"/>
        <v>1262831.8887621122</v>
      </c>
      <c r="N1261" s="303">
        <f t="shared" si="250"/>
        <v>-0.11123788775876164</v>
      </c>
      <c r="O1261" s="372">
        <f t="shared" si="251"/>
        <v>1262832</v>
      </c>
      <c r="P1261" s="373">
        <f t="shared" si="252"/>
        <v>0</v>
      </c>
    </row>
    <row r="1262" spans="1:16" s="195" customFormat="1" ht="45" x14ac:dyDescent="0.25">
      <c r="A1262" s="312" t="s">
        <v>3714</v>
      </c>
      <c r="B1262" s="314" t="s">
        <v>281</v>
      </c>
      <c r="C1262" s="314" t="s">
        <v>3715</v>
      </c>
      <c r="D1262" s="314" t="s">
        <v>3568</v>
      </c>
      <c r="E1262" s="315" t="s">
        <v>3572</v>
      </c>
      <c r="F1262" s="316" t="s">
        <v>217</v>
      </c>
      <c r="G1262" s="331">
        <v>20</v>
      </c>
      <c r="H1262" s="61">
        <f t="shared" si="253"/>
        <v>30626.880000000001</v>
      </c>
      <c r="I1262" s="450">
        <v>612537.59999999998</v>
      </c>
      <c r="J1262" s="439">
        <f t="shared" si="254"/>
        <v>34156.720000000001</v>
      </c>
      <c r="K1262" s="390">
        <f t="shared" si="255"/>
        <v>683134.4</v>
      </c>
      <c r="L1262" s="60"/>
      <c r="M1262" s="303">
        <f t="shared" si="249"/>
        <v>683134.46951731201</v>
      </c>
      <c r="N1262" s="303">
        <f t="shared" si="250"/>
        <v>6.9517311989329755E-2</v>
      </c>
      <c r="O1262" s="372">
        <f t="shared" si="251"/>
        <v>683134.4</v>
      </c>
      <c r="P1262" s="373">
        <f t="shared" si="252"/>
        <v>0</v>
      </c>
    </row>
    <row r="1263" spans="1:16" s="195" customFormat="1" ht="22.5" x14ac:dyDescent="0.25">
      <c r="A1263" s="312" t="s">
        <v>3716</v>
      </c>
      <c r="B1263" s="314" t="s">
        <v>281</v>
      </c>
      <c r="C1263" s="314" t="s">
        <v>3717</v>
      </c>
      <c r="D1263" s="314" t="s">
        <v>3718</v>
      </c>
      <c r="E1263" s="315" t="s">
        <v>3719</v>
      </c>
      <c r="F1263" s="316" t="s">
        <v>217</v>
      </c>
      <c r="G1263" s="331">
        <v>2</v>
      </c>
      <c r="H1263" s="61">
        <f t="shared" si="253"/>
        <v>2034.29</v>
      </c>
      <c r="I1263" s="450">
        <v>4068.58</v>
      </c>
      <c r="J1263" s="439">
        <f t="shared" si="254"/>
        <v>2268.75</v>
      </c>
      <c r="K1263" s="390">
        <f t="shared" si="255"/>
        <v>4537.5</v>
      </c>
      <c r="L1263" s="60"/>
      <c r="M1263" s="303">
        <f t="shared" si="249"/>
        <v>4537.4965389695999</v>
      </c>
      <c r="N1263" s="303">
        <f t="shared" si="250"/>
        <v>-3.461030400103482E-3</v>
      </c>
      <c r="O1263" s="372">
        <f t="shared" si="251"/>
        <v>4537.5</v>
      </c>
      <c r="P1263" s="373">
        <f t="shared" si="252"/>
        <v>0</v>
      </c>
    </row>
    <row r="1264" spans="1:16" s="195" customFormat="1" ht="22.5" x14ac:dyDescent="0.25">
      <c r="A1264" s="312" t="s">
        <v>3720</v>
      </c>
      <c r="B1264" s="314" t="s">
        <v>281</v>
      </c>
      <c r="C1264" s="314" t="s">
        <v>3721</v>
      </c>
      <c r="D1264" s="314" t="s">
        <v>3722</v>
      </c>
      <c r="E1264" s="315" t="s">
        <v>3723</v>
      </c>
      <c r="F1264" s="316" t="s">
        <v>217</v>
      </c>
      <c r="G1264" s="331">
        <v>2</v>
      </c>
      <c r="H1264" s="61">
        <f>ROUND(I1264/G1264,2)</f>
        <v>4564.99</v>
      </c>
      <c r="I1264" s="450">
        <v>9129.98</v>
      </c>
      <c r="J1264" s="439">
        <f t="shared" si="254"/>
        <v>5091.12</v>
      </c>
      <c r="K1264" s="390">
        <f t="shared" si="255"/>
        <v>10182.24</v>
      </c>
      <c r="L1264" s="60"/>
      <c r="M1264" s="303">
        <f t="shared" si="249"/>
        <v>10182.238680537601</v>
      </c>
      <c r="N1264" s="303">
        <f t="shared" si="250"/>
        <v>-1.3194623988965759E-3</v>
      </c>
      <c r="O1264" s="372">
        <f t="shared" si="251"/>
        <v>10182.24</v>
      </c>
      <c r="P1264" s="373">
        <f t="shared" si="252"/>
        <v>0</v>
      </c>
    </row>
    <row r="1265" spans="1:16" s="195" customFormat="1" ht="22.5" x14ac:dyDescent="0.25">
      <c r="A1265" s="312" t="s">
        <v>3724</v>
      </c>
      <c r="B1265" s="314" t="s">
        <v>281</v>
      </c>
      <c r="C1265" s="314" t="s">
        <v>3725</v>
      </c>
      <c r="D1265" s="314" t="s">
        <v>3494</v>
      </c>
      <c r="E1265" s="315" t="s">
        <v>3495</v>
      </c>
      <c r="F1265" s="316" t="s">
        <v>217</v>
      </c>
      <c r="G1265" s="331">
        <v>4</v>
      </c>
      <c r="H1265" s="61">
        <f t="shared" si="253"/>
        <v>257.83999999999997</v>
      </c>
      <c r="I1265" s="450">
        <v>1031.3699999999999</v>
      </c>
      <c r="J1265" s="439">
        <f t="shared" si="254"/>
        <v>287.56</v>
      </c>
      <c r="K1265" s="390">
        <f t="shared" si="255"/>
        <v>1150.24</v>
      </c>
      <c r="L1265" s="60"/>
      <c r="M1265" s="303">
        <f t="shared" si="249"/>
        <v>1150.2386103744</v>
      </c>
      <c r="N1265" s="303">
        <f t="shared" si="250"/>
        <v>-1.3896256000407448E-3</v>
      </c>
      <c r="O1265" s="372">
        <f t="shared" si="251"/>
        <v>1150.24</v>
      </c>
      <c r="P1265" s="373">
        <f t="shared" si="252"/>
        <v>0</v>
      </c>
    </row>
    <row r="1266" spans="1:16" s="195" customFormat="1" ht="22.5" x14ac:dyDescent="0.25">
      <c r="A1266" s="312" t="s">
        <v>3726</v>
      </c>
      <c r="B1266" s="314" t="s">
        <v>281</v>
      </c>
      <c r="C1266" s="314" t="s">
        <v>3727</v>
      </c>
      <c r="D1266" s="314" t="s">
        <v>3728</v>
      </c>
      <c r="E1266" s="315" t="s">
        <v>3729</v>
      </c>
      <c r="F1266" s="316" t="s">
        <v>217</v>
      </c>
      <c r="G1266" s="331">
        <v>4</v>
      </c>
      <c r="H1266" s="61">
        <f t="shared" si="253"/>
        <v>229.4</v>
      </c>
      <c r="I1266" s="450">
        <v>917.6</v>
      </c>
      <c r="J1266" s="439">
        <f t="shared" si="254"/>
        <v>255.84</v>
      </c>
      <c r="K1266" s="390">
        <f t="shared" si="255"/>
        <v>1023.36</v>
      </c>
      <c r="L1266" s="60"/>
      <c r="M1266" s="303">
        <f t="shared" si="249"/>
        <v>1023.3562629120001</v>
      </c>
      <c r="N1266" s="303">
        <f t="shared" si="250"/>
        <v>-3.7370879998661621E-3</v>
      </c>
      <c r="O1266" s="372">
        <f t="shared" si="251"/>
        <v>1023.36</v>
      </c>
      <c r="P1266" s="373">
        <f t="shared" si="252"/>
        <v>0</v>
      </c>
    </row>
    <row r="1267" spans="1:16" s="195" customFormat="1" ht="15" x14ac:dyDescent="0.25">
      <c r="A1267" s="306" t="s">
        <v>3441</v>
      </c>
      <c r="B1267" s="502"/>
      <c r="C1267" s="502"/>
      <c r="D1267" s="502"/>
      <c r="E1267" s="307" t="s">
        <v>3730</v>
      </c>
      <c r="F1267" s="308"/>
      <c r="G1267" s="309"/>
      <c r="H1267" s="334"/>
      <c r="I1267" s="334">
        <f>SUM(I1268:I1319)</f>
        <v>1711888.9100000001</v>
      </c>
      <c r="J1267" s="449"/>
      <c r="K1267" s="391">
        <f>SUM(K1268:K1319)</f>
        <v>1909189.41</v>
      </c>
      <c r="L1267" s="310"/>
      <c r="M1267" s="303">
        <f t="shared" si="249"/>
        <v>1909189.4479708995</v>
      </c>
      <c r="N1267" s="303">
        <f t="shared" si="250"/>
        <v>3.7970899604260921E-2</v>
      </c>
      <c r="O1267" s="372">
        <f t="shared" si="251"/>
        <v>0</v>
      </c>
      <c r="P1267" s="373"/>
    </row>
    <row r="1268" spans="1:16" s="195" customFormat="1" ht="15" x14ac:dyDescent="0.25">
      <c r="A1268" s="312" t="s">
        <v>3731</v>
      </c>
      <c r="B1268" s="314" t="s">
        <v>281</v>
      </c>
      <c r="C1268" s="314" t="s">
        <v>2624</v>
      </c>
      <c r="D1268" s="314" t="s">
        <v>3732</v>
      </c>
      <c r="E1268" s="315" t="s">
        <v>3733</v>
      </c>
      <c r="F1268" s="316" t="s">
        <v>217</v>
      </c>
      <c r="G1268" s="331">
        <v>4</v>
      </c>
      <c r="H1268" s="61">
        <f t="shared" si="253"/>
        <v>6996.44</v>
      </c>
      <c r="I1268" s="450">
        <v>27985.77</v>
      </c>
      <c r="J1268" s="439">
        <f t="shared" ref="J1268:J1319" si="256">ROUND(H1268*O$13*P$13*O$10,2)</f>
        <v>7802.8</v>
      </c>
      <c r="K1268" s="390">
        <f t="shared" ref="K1268:K1319" si="257">ROUND(J1268*G1268,2)</f>
        <v>31211.200000000001</v>
      </c>
      <c r="L1268" s="60"/>
      <c r="M1268" s="303">
        <f t="shared" si="249"/>
        <v>31211.217308102405</v>
      </c>
      <c r="N1268" s="303">
        <f t="shared" si="250"/>
        <v>1.7308102404058445E-2</v>
      </c>
      <c r="O1268" s="372">
        <f t="shared" si="251"/>
        <v>31211.200000000001</v>
      </c>
      <c r="P1268" s="373">
        <f t="shared" si="252"/>
        <v>0</v>
      </c>
    </row>
    <row r="1269" spans="1:16" s="195" customFormat="1" ht="15" x14ac:dyDescent="0.25">
      <c r="A1269" s="312" t="s">
        <v>3734</v>
      </c>
      <c r="B1269" s="314" t="s">
        <v>281</v>
      </c>
      <c r="C1269" s="332" t="s">
        <v>2626</v>
      </c>
      <c r="D1269" s="332" t="s">
        <v>3735</v>
      </c>
      <c r="E1269" s="333" t="s">
        <v>3736</v>
      </c>
      <c r="F1269" s="316" t="s">
        <v>217</v>
      </c>
      <c r="G1269" s="331">
        <v>4</v>
      </c>
      <c r="H1269" s="61">
        <f t="shared" si="253"/>
        <v>52078.07</v>
      </c>
      <c r="I1269" s="450">
        <v>208312.28</v>
      </c>
      <c r="J1269" s="439">
        <f t="shared" si="256"/>
        <v>58080.23</v>
      </c>
      <c r="K1269" s="390">
        <f t="shared" si="257"/>
        <v>232320.92</v>
      </c>
      <c r="L1269" s="60"/>
      <c r="M1269" s="303">
        <f t="shared" si="249"/>
        <v>232320.92020431362</v>
      </c>
      <c r="N1269" s="303">
        <f t="shared" si="250"/>
        <v>2.0431360462680459E-4</v>
      </c>
      <c r="O1269" s="372">
        <f t="shared" si="251"/>
        <v>232320.92</v>
      </c>
      <c r="P1269" s="373">
        <f t="shared" si="252"/>
        <v>0</v>
      </c>
    </row>
    <row r="1270" spans="1:16" s="195" customFormat="1" ht="22.5" x14ac:dyDescent="0.25">
      <c r="A1270" s="312" t="s">
        <v>3737</v>
      </c>
      <c r="B1270" s="314" t="s">
        <v>281</v>
      </c>
      <c r="C1270" s="314" t="s">
        <v>2631</v>
      </c>
      <c r="D1270" s="314" t="s">
        <v>3738</v>
      </c>
      <c r="E1270" s="315" t="s">
        <v>3739</v>
      </c>
      <c r="F1270" s="316" t="s">
        <v>164</v>
      </c>
      <c r="G1270" s="325">
        <v>0.62</v>
      </c>
      <c r="H1270" s="61">
        <f t="shared" si="253"/>
        <v>147474.94</v>
      </c>
      <c r="I1270" s="450">
        <v>91434.46</v>
      </c>
      <c r="J1270" s="439">
        <f t="shared" si="256"/>
        <v>164471.89000000001</v>
      </c>
      <c r="K1270" s="390">
        <f t="shared" si="257"/>
        <v>101972.57</v>
      </c>
      <c r="L1270" s="60"/>
      <c r="M1270" s="303">
        <f t="shared" si="249"/>
        <v>101972.56679051521</v>
      </c>
      <c r="N1270" s="303">
        <f t="shared" si="250"/>
        <v>-3.2094847992993891E-3</v>
      </c>
      <c r="O1270" s="372">
        <f t="shared" si="251"/>
        <v>101972.57180000001</v>
      </c>
      <c r="P1270" s="373">
        <f t="shared" si="252"/>
        <v>1.799999998183921E-3</v>
      </c>
    </row>
    <row r="1271" spans="1:16" s="195" customFormat="1" ht="15" x14ac:dyDescent="0.25">
      <c r="A1271" s="312" t="s">
        <v>3740</v>
      </c>
      <c r="B1271" s="314" t="s">
        <v>281</v>
      </c>
      <c r="C1271" s="314" t="s">
        <v>2633</v>
      </c>
      <c r="D1271" s="314" t="s">
        <v>3423</v>
      </c>
      <c r="E1271" s="315" t="s">
        <v>3424</v>
      </c>
      <c r="F1271" s="316" t="s">
        <v>139</v>
      </c>
      <c r="G1271" s="329">
        <v>12.4</v>
      </c>
      <c r="H1271" s="61">
        <f t="shared" si="253"/>
        <v>146.11000000000001</v>
      </c>
      <c r="I1271" s="450">
        <v>1811.77</v>
      </c>
      <c r="J1271" s="439">
        <f t="shared" si="256"/>
        <v>162.94999999999999</v>
      </c>
      <c r="K1271" s="390">
        <f t="shared" si="257"/>
        <v>2020.58</v>
      </c>
      <c r="L1271" s="60"/>
      <c r="M1271" s="303">
        <f t="shared" si="249"/>
        <v>2020.5821452224002</v>
      </c>
      <c r="N1271" s="303">
        <f t="shared" si="250"/>
        <v>2.1452224002587172E-3</v>
      </c>
      <c r="O1271" s="372">
        <f t="shared" si="251"/>
        <v>2020.58</v>
      </c>
      <c r="P1271" s="373">
        <f t="shared" si="252"/>
        <v>0</v>
      </c>
    </row>
    <row r="1272" spans="1:16" s="195" customFormat="1" ht="22.5" x14ac:dyDescent="0.25">
      <c r="A1272" s="312" t="s">
        <v>3741</v>
      </c>
      <c r="B1272" s="314" t="s">
        <v>281</v>
      </c>
      <c r="C1272" s="314" t="s">
        <v>3742</v>
      </c>
      <c r="D1272" s="314" t="s">
        <v>3743</v>
      </c>
      <c r="E1272" s="315" t="s">
        <v>521</v>
      </c>
      <c r="F1272" s="316" t="s">
        <v>168</v>
      </c>
      <c r="G1272" s="331">
        <v>62</v>
      </c>
      <c r="H1272" s="61">
        <f t="shared" si="253"/>
        <v>841.95</v>
      </c>
      <c r="I1272" s="450">
        <v>52201.1</v>
      </c>
      <c r="J1272" s="439">
        <f t="shared" si="256"/>
        <v>938.99</v>
      </c>
      <c r="K1272" s="390">
        <f t="shared" si="257"/>
        <v>58217.38</v>
      </c>
      <c r="L1272" s="60"/>
      <c r="M1272" s="303">
        <f t="shared" si="249"/>
        <v>58217.439642432008</v>
      </c>
      <c r="N1272" s="303">
        <f t="shared" si="250"/>
        <v>5.9642432010150515E-2</v>
      </c>
      <c r="O1272" s="372">
        <f t="shared" si="251"/>
        <v>58217.38</v>
      </c>
      <c r="P1272" s="373">
        <f t="shared" si="252"/>
        <v>0</v>
      </c>
    </row>
    <row r="1273" spans="1:16" s="195" customFormat="1" ht="22.5" x14ac:dyDescent="0.25">
      <c r="A1273" s="312" t="s">
        <v>3744</v>
      </c>
      <c r="B1273" s="314" t="s">
        <v>281</v>
      </c>
      <c r="C1273" s="314" t="s">
        <v>1189</v>
      </c>
      <c r="D1273" s="314" t="s">
        <v>3418</v>
      </c>
      <c r="E1273" s="315" t="s">
        <v>3637</v>
      </c>
      <c r="F1273" s="316" t="s">
        <v>164</v>
      </c>
      <c r="G1273" s="325">
        <v>1.1499999999999999</v>
      </c>
      <c r="H1273" s="61">
        <f t="shared" si="253"/>
        <v>104919.13</v>
      </c>
      <c r="I1273" s="450">
        <v>120657</v>
      </c>
      <c r="J1273" s="439">
        <f t="shared" si="256"/>
        <v>117011.39</v>
      </c>
      <c r="K1273" s="390">
        <f t="shared" si="257"/>
        <v>134563.1</v>
      </c>
      <c r="L1273" s="60"/>
      <c r="M1273" s="303">
        <f t="shared" si="249"/>
        <v>134563.09569984002</v>
      </c>
      <c r="N1273" s="303">
        <f t="shared" si="250"/>
        <v>-4.3001599842682481E-3</v>
      </c>
      <c r="O1273" s="372">
        <f t="shared" si="251"/>
        <v>134563.09849999999</v>
      </c>
      <c r="P1273" s="373">
        <f t="shared" si="252"/>
        <v>-1.500000013038516E-3</v>
      </c>
    </row>
    <row r="1274" spans="1:16" s="195" customFormat="1" ht="15" x14ac:dyDescent="0.25">
      <c r="A1274" s="312" t="s">
        <v>3745</v>
      </c>
      <c r="B1274" s="314" t="s">
        <v>281</v>
      </c>
      <c r="C1274" s="314" t="s">
        <v>1190</v>
      </c>
      <c r="D1274" s="314" t="s">
        <v>3423</v>
      </c>
      <c r="E1274" s="315" t="s">
        <v>3424</v>
      </c>
      <c r="F1274" s="316" t="s">
        <v>139</v>
      </c>
      <c r="G1274" s="325">
        <v>19.55</v>
      </c>
      <c r="H1274" s="61">
        <f t="shared" si="253"/>
        <v>146.12</v>
      </c>
      <c r="I1274" s="450">
        <v>2856.55</v>
      </c>
      <c r="J1274" s="439">
        <f t="shared" si="256"/>
        <v>162.96</v>
      </c>
      <c r="K1274" s="390">
        <f t="shared" si="257"/>
        <v>3185.87</v>
      </c>
      <c r="L1274" s="60"/>
      <c r="M1274" s="303">
        <f t="shared" si="249"/>
        <v>3185.7762999360002</v>
      </c>
      <c r="N1274" s="303">
        <f t="shared" si="250"/>
        <v>-9.3700063999676786E-2</v>
      </c>
      <c r="O1274" s="372">
        <f t="shared" si="251"/>
        <v>3185.8680000000004</v>
      </c>
      <c r="P1274" s="373">
        <f t="shared" si="252"/>
        <v>-1.9999999994979589E-3</v>
      </c>
    </row>
    <row r="1275" spans="1:16" s="195" customFormat="1" ht="22.5" x14ac:dyDescent="0.25">
      <c r="A1275" s="312" t="s">
        <v>3746</v>
      </c>
      <c r="B1275" s="314" t="s">
        <v>281</v>
      </c>
      <c r="C1275" s="314" t="s">
        <v>1191</v>
      </c>
      <c r="D1275" s="314" t="s">
        <v>3426</v>
      </c>
      <c r="E1275" s="315" t="s">
        <v>3427</v>
      </c>
      <c r="F1275" s="316" t="s">
        <v>168</v>
      </c>
      <c r="G1275" s="331">
        <v>123</v>
      </c>
      <c r="H1275" s="61">
        <f t="shared" si="253"/>
        <v>1018.88</v>
      </c>
      <c r="I1275" s="450">
        <v>125322.84</v>
      </c>
      <c r="J1275" s="439">
        <f t="shared" si="256"/>
        <v>1136.31</v>
      </c>
      <c r="K1275" s="390">
        <f t="shared" si="257"/>
        <v>139766.13</v>
      </c>
      <c r="L1275" s="60"/>
      <c r="M1275" s="303">
        <f t="shared" si="249"/>
        <v>139766.68831726079</v>
      </c>
      <c r="N1275" s="303">
        <f t="shared" si="250"/>
        <v>0.55831726078758948</v>
      </c>
      <c r="O1275" s="372">
        <f t="shared" si="251"/>
        <v>139766.13</v>
      </c>
      <c r="P1275" s="373">
        <f t="shared" si="252"/>
        <v>0</v>
      </c>
    </row>
    <row r="1276" spans="1:16" s="195" customFormat="1" ht="22.5" x14ac:dyDescent="0.25">
      <c r="A1276" s="312" t="s">
        <v>3747</v>
      </c>
      <c r="B1276" s="314" t="s">
        <v>281</v>
      </c>
      <c r="C1276" s="314" t="s">
        <v>2639</v>
      </c>
      <c r="D1276" s="314" t="s">
        <v>3429</v>
      </c>
      <c r="E1276" s="315" t="s">
        <v>3430</v>
      </c>
      <c r="F1276" s="316" t="s">
        <v>164</v>
      </c>
      <c r="G1276" s="325">
        <v>0.56999999999999995</v>
      </c>
      <c r="H1276" s="61">
        <f t="shared" si="253"/>
        <v>104837.63</v>
      </c>
      <c r="I1276" s="450">
        <v>59757.45</v>
      </c>
      <c r="J1276" s="439">
        <f t="shared" si="256"/>
        <v>116920.49</v>
      </c>
      <c r="K1276" s="390">
        <f t="shared" si="257"/>
        <v>66644.679999999993</v>
      </c>
      <c r="L1276" s="60"/>
      <c r="M1276" s="303">
        <f t="shared" si="249"/>
        <v>66644.682555744002</v>
      </c>
      <c r="N1276" s="303">
        <f t="shared" si="250"/>
        <v>2.5557440094416961E-3</v>
      </c>
      <c r="O1276" s="372">
        <f t="shared" si="251"/>
        <v>66644.679300000003</v>
      </c>
      <c r="P1276" s="373">
        <f t="shared" si="252"/>
        <v>-6.9999998959247023E-4</v>
      </c>
    </row>
    <row r="1277" spans="1:16" s="195" customFormat="1" ht="22.5" x14ac:dyDescent="0.25">
      <c r="A1277" s="312" t="s">
        <v>3748</v>
      </c>
      <c r="B1277" s="314" t="s">
        <v>281</v>
      </c>
      <c r="C1277" s="314" t="s">
        <v>3749</v>
      </c>
      <c r="D1277" s="314" t="s">
        <v>3750</v>
      </c>
      <c r="E1277" s="315" t="s">
        <v>3435</v>
      </c>
      <c r="F1277" s="316" t="s">
        <v>168</v>
      </c>
      <c r="G1277" s="331">
        <v>49</v>
      </c>
      <c r="H1277" s="61">
        <f t="shared" si="253"/>
        <v>730.06</v>
      </c>
      <c r="I1277" s="450">
        <v>35772.699999999997</v>
      </c>
      <c r="J1277" s="439">
        <f t="shared" si="256"/>
        <v>814.2</v>
      </c>
      <c r="K1277" s="390">
        <f t="shared" si="257"/>
        <v>39895.800000000003</v>
      </c>
      <c r="L1277" s="60"/>
      <c r="M1277" s="303">
        <f t="shared" si="249"/>
        <v>39895.615285824002</v>
      </c>
      <c r="N1277" s="303">
        <f t="shared" si="250"/>
        <v>-0.1847141760008526</v>
      </c>
      <c r="O1277" s="372">
        <f t="shared" si="251"/>
        <v>39895.800000000003</v>
      </c>
      <c r="P1277" s="373">
        <f t="shared" si="252"/>
        <v>0</v>
      </c>
    </row>
    <row r="1278" spans="1:16" s="195" customFormat="1" ht="15" x14ac:dyDescent="0.25">
      <c r="A1278" s="312" t="s">
        <v>3751</v>
      </c>
      <c r="B1278" s="314" t="s">
        <v>281</v>
      </c>
      <c r="C1278" s="314" t="s">
        <v>3752</v>
      </c>
      <c r="D1278" s="314" t="s">
        <v>3423</v>
      </c>
      <c r="E1278" s="315" t="s">
        <v>3424</v>
      </c>
      <c r="F1278" s="316" t="s">
        <v>139</v>
      </c>
      <c r="G1278" s="325">
        <v>7.41</v>
      </c>
      <c r="H1278" s="61">
        <f t="shared" si="253"/>
        <v>146.12</v>
      </c>
      <c r="I1278" s="450">
        <v>1082.73</v>
      </c>
      <c r="J1278" s="439">
        <f t="shared" si="256"/>
        <v>162.96</v>
      </c>
      <c r="K1278" s="390">
        <f t="shared" si="257"/>
        <v>1207.53</v>
      </c>
      <c r="L1278" s="60"/>
      <c r="M1278" s="303">
        <f t="shared" si="249"/>
        <v>1207.5180106176001</v>
      </c>
      <c r="N1278" s="303">
        <f t="shared" si="250"/>
        <v>-1.1989382399860915E-2</v>
      </c>
      <c r="O1278" s="372">
        <f t="shared" si="251"/>
        <v>1207.5336</v>
      </c>
      <c r="P1278" s="373">
        <f t="shared" si="252"/>
        <v>3.6000000000058208E-3</v>
      </c>
    </row>
    <row r="1279" spans="1:16" s="195" customFormat="1" ht="33.75" x14ac:dyDescent="0.25">
      <c r="A1279" s="312" t="s">
        <v>3753</v>
      </c>
      <c r="B1279" s="314" t="s">
        <v>281</v>
      </c>
      <c r="C1279" s="314" t="s">
        <v>3754</v>
      </c>
      <c r="D1279" s="314" t="s">
        <v>3755</v>
      </c>
      <c r="E1279" s="315" t="s">
        <v>3756</v>
      </c>
      <c r="F1279" s="316" t="s">
        <v>168</v>
      </c>
      <c r="G1279" s="331">
        <v>8</v>
      </c>
      <c r="H1279" s="61">
        <f t="shared" si="253"/>
        <v>405.06</v>
      </c>
      <c r="I1279" s="450">
        <v>3240.46</v>
      </c>
      <c r="J1279" s="439">
        <f t="shared" si="256"/>
        <v>451.74</v>
      </c>
      <c r="K1279" s="390">
        <f t="shared" si="257"/>
        <v>3613.92</v>
      </c>
      <c r="L1279" s="60"/>
      <c r="M1279" s="303">
        <f t="shared" si="249"/>
        <v>3613.9331252352004</v>
      </c>
      <c r="N1279" s="303">
        <f t="shared" si="250"/>
        <v>1.312523520027753E-2</v>
      </c>
      <c r="O1279" s="372">
        <f t="shared" si="251"/>
        <v>3613.92</v>
      </c>
      <c r="P1279" s="373">
        <f t="shared" si="252"/>
        <v>0</v>
      </c>
    </row>
    <row r="1280" spans="1:16" s="195" customFormat="1" ht="22.5" x14ac:dyDescent="0.25">
      <c r="A1280" s="312" t="s">
        <v>3757</v>
      </c>
      <c r="B1280" s="314" t="s">
        <v>281</v>
      </c>
      <c r="C1280" s="314" t="s">
        <v>2646</v>
      </c>
      <c r="D1280" s="314" t="s">
        <v>3437</v>
      </c>
      <c r="E1280" s="315" t="s">
        <v>3438</v>
      </c>
      <c r="F1280" s="316" t="s">
        <v>164</v>
      </c>
      <c r="G1280" s="329">
        <v>0.2</v>
      </c>
      <c r="H1280" s="61">
        <f t="shared" si="253"/>
        <v>93815.1</v>
      </c>
      <c r="I1280" s="450">
        <v>18763.02</v>
      </c>
      <c r="J1280" s="439">
        <f t="shared" si="256"/>
        <v>104627.58</v>
      </c>
      <c r="K1280" s="390">
        <f t="shared" si="257"/>
        <v>20925.52</v>
      </c>
      <c r="L1280" s="60"/>
      <c r="M1280" s="303">
        <f t="shared" si="249"/>
        <v>20925.516595622401</v>
      </c>
      <c r="N1280" s="303">
        <f t="shared" si="250"/>
        <v>-3.4043775995087344E-3</v>
      </c>
      <c r="O1280" s="372">
        <f t="shared" si="251"/>
        <v>20925.516000000003</v>
      </c>
      <c r="P1280" s="373">
        <f t="shared" si="252"/>
        <v>-3.9999999971769284E-3</v>
      </c>
    </row>
    <row r="1281" spans="1:16" s="195" customFormat="1" ht="15" x14ac:dyDescent="0.25">
      <c r="A1281" s="312" t="s">
        <v>3758</v>
      </c>
      <c r="B1281" s="314" t="s">
        <v>281</v>
      </c>
      <c r="C1281" s="314" t="s">
        <v>2648</v>
      </c>
      <c r="D1281" s="314" t="s">
        <v>3423</v>
      </c>
      <c r="E1281" s="315" t="s">
        <v>3424</v>
      </c>
      <c r="F1281" s="316" t="s">
        <v>139</v>
      </c>
      <c r="G1281" s="329">
        <v>1.5</v>
      </c>
      <c r="H1281" s="61">
        <f t="shared" si="253"/>
        <v>146.13999999999999</v>
      </c>
      <c r="I1281" s="450">
        <v>219.21</v>
      </c>
      <c r="J1281" s="439">
        <f t="shared" si="256"/>
        <v>162.97999999999999</v>
      </c>
      <c r="K1281" s="390">
        <f t="shared" si="257"/>
        <v>244.47</v>
      </c>
      <c r="L1281" s="60"/>
      <c r="M1281" s="303">
        <f t="shared" si="249"/>
        <v>244.47463643520004</v>
      </c>
      <c r="N1281" s="303">
        <f t="shared" si="250"/>
        <v>4.6364352000409781E-3</v>
      </c>
      <c r="O1281" s="372">
        <f t="shared" si="251"/>
        <v>244.46999999999997</v>
      </c>
      <c r="P1281" s="373">
        <f t="shared" si="252"/>
        <v>0</v>
      </c>
    </row>
    <row r="1282" spans="1:16" s="195" customFormat="1" ht="22.5" x14ac:dyDescent="0.25">
      <c r="A1282" s="312" t="s">
        <v>3759</v>
      </c>
      <c r="B1282" s="314" t="s">
        <v>281</v>
      </c>
      <c r="C1282" s="314" t="s">
        <v>3760</v>
      </c>
      <c r="D1282" s="314" t="s">
        <v>3444</v>
      </c>
      <c r="E1282" s="315" t="s">
        <v>3445</v>
      </c>
      <c r="F1282" s="316" t="s">
        <v>168</v>
      </c>
      <c r="G1282" s="331">
        <v>20</v>
      </c>
      <c r="H1282" s="61">
        <f t="shared" si="253"/>
        <v>619.35</v>
      </c>
      <c r="I1282" s="450">
        <v>12386.91</v>
      </c>
      <c r="J1282" s="439">
        <f t="shared" si="256"/>
        <v>690.73</v>
      </c>
      <c r="K1282" s="390">
        <f t="shared" si="257"/>
        <v>13814.6</v>
      </c>
      <c r="L1282" s="60"/>
      <c r="M1282" s="303">
        <f t="shared" si="249"/>
        <v>13814.540024659202</v>
      </c>
      <c r="N1282" s="303">
        <f t="shared" si="250"/>
        <v>-5.9975340798700927E-2</v>
      </c>
      <c r="O1282" s="372">
        <f t="shared" si="251"/>
        <v>13814.6</v>
      </c>
      <c r="P1282" s="373">
        <f t="shared" si="252"/>
        <v>0</v>
      </c>
    </row>
    <row r="1283" spans="1:16" s="195" customFormat="1" ht="22.5" x14ac:dyDescent="0.25">
      <c r="A1283" s="312" t="s">
        <v>3761</v>
      </c>
      <c r="B1283" s="314" t="s">
        <v>281</v>
      </c>
      <c r="C1283" s="314" t="s">
        <v>1200</v>
      </c>
      <c r="D1283" s="314" t="s">
        <v>3447</v>
      </c>
      <c r="E1283" s="315" t="s">
        <v>3448</v>
      </c>
      <c r="F1283" s="316" t="s">
        <v>164</v>
      </c>
      <c r="G1283" s="329">
        <v>0.6</v>
      </c>
      <c r="H1283" s="61">
        <f t="shared" si="253"/>
        <v>79031.649999999994</v>
      </c>
      <c r="I1283" s="450">
        <v>47418.99</v>
      </c>
      <c r="J1283" s="439">
        <f t="shared" si="256"/>
        <v>88140.29</v>
      </c>
      <c r="K1283" s="390">
        <f t="shared" si="257"/>
        <v>52884.17</v>
      </c>
      <c r="L1283" s="60"/>
      <c r="M1283" s="303">
        <f t="shared" si="249"/>
        <v>52884.1765447488</v>
      </c>
      <c r="N1283" s="303">
        <f t="shared" si="250"/>
        <v>6.5447488013887778E-3</v>
      </c>
      <c r="O1283" s="372">
        <f t="shared" si="251"/>
        <v>52884.173999999992</v>
      </c>
      <c r="P1283" s="373">
        <f t="shared" si="252"/>
        <v>3.9999999935389496E-3</v>
      </c>
    </row>
    <row r="1284" spans="1:16" s="195" customFormat="1" ht="15" x14ac:dyDescent="0.25">
      <c r="A1284" s="312" t="s">
        <v>3762</v>
      </c>
      <c r="B1284" s="314" t="s">
        <v>281</v>
      </c>
      <c r="C1284" s="314" t="s">
        <v>1204</v>
      </c>
      <c r="D1284" s="314" t="s">
        <v>3423</v>
      </c>
      <c r="E1284" s="315" t="s">
        <v>3424</v>
      </c>
      <c r="F1284" s="316" t="s">
        <v>139</v>
      </c>
      <c r="G1284" s="329">
        <v>4.2</v>
      </c>
      <c r="H1284" s="61">
        <f t="shared" si="253"/>
        <v>146.11000000000001</v>
      </c>
      <c r="I1284" s="450">
        <v>613.66</v>
      </c>
      <c r="J1284" s="439">
        <f t="shared" si="256"/>
        <v>162.94999999999999</v>
      </c>
      <c r="K1284" s="390">
        <f t="shared" si="257"/>
        <v>684.39</v>
      </c>
      <c r="L1284" s="60"/>
      <c r="M1284" s="303">
        <f t="shared" si="249"/>
        <v>684.38622961919998</v>
      </c>
      <c r="N1284" s="303">
        <f t="shared" si="250"/>
        <v>-3.7703808000060235E-3</v>
      </c>
      <c r="O1284" s="372">
        <f t="shared" si="251"/>
        <v>684.39</v>
      </c>
      <c r="P1284" s="373">
        <f t="shared" si="252"/>
        <v>0</v>
      </c>
    </row>
    <row r="1285" spans="1:16" s="195" customFormat="1" ht="22.5" x14ac:dyDescent="0.25">
      <c r="A1285" s="312" t="s">
        <v>3763</v>
      </c>
      <c r="B1285" s="314" t="s">
        <v>281</v>
      </c>
      <c r="C1285" s="314" t="s">
        <v>1206</v>
      </c>
      <c r="D1285" s="314" t="s">
        <v>3454</v>
      </c>
      <c r="E1285" s="315" t="s">
        <v>3455</v>
      </c>
      <c r="F1285" s="316" t="s">
        <v>168</v>
      </c>
      <c r="G1285" s="331">
        <v>60</v>
      </c>
      <c r="H1285" s="61">
        <f t="shared" si="253"/>
        <v>412.95</v>
      </c>
      <c r="I1285" s="450">
        <v>24777.22</v>
      </c>
      <c r="J1285" s="439">
        <f t="shared" si="256"/>
        <v>460.54</v>
      </c>
      <c r="K1285" s="390">
        <f t="shared" si="257"/>
        <v>27632.400000000001</v>
      </c>
      <c r="L1285" s="60"/>
      <c r="M1285" s="303">
        <f t="shared" si="249"/>
        <v>27632.871909926402</v>
      </c>
      <c r="N1285" s="303">
        <f t="shared" si="250"/>
        <v>0.47190992640025797</v>
      </c>
      <c r="O1285" s="372">
        <f t="shared" si="251"/>
        <v>27632.400000000001</v>
      </c>
      <c r="P1285" s="373">
        <f t="shared" si="252"/>
        <v>0</v>
      </c>
    </row>
    <row r="1286" spans="1:16" s="195" customFormat="1" ht="22.5" x14ac:dyDescent="0.25">
      <c r="A1286" s="312" t="s">
        <v>3764</v>
      </c>
      <c r="B1286" s="314" t="s">
        <v>281</v>
      </c>
      <c r="C1286" s="314" t="s">
        <v>1211</v>
      </c>
      <c r="D1286" s="314" t="s">
        <v>3457</v>
      </c>
      <c r="E1286" s="315" t="s">
        <v>3458</v>
      </c>
      <c r="F1286" s="316" t="s">
        <v>164</v>
      </c>
      <c r="G1286" s="329">
        <v>2.2000000000000002</v>
      </c>
      <c r="H1286" s="61">
        <f t="shared" si="253"/>
        <v>79011.55</v>
      </c>
      <c r="I1286" s="450">
        <v>173825.41</v>
      </c>
      <c r="J1286" s="439">
        <f t="shared" si="256"/>
        <v>88117.88</v>
      </c>
      <c r="K1286" s="390">
        <f t="shared" si="257"/>
        <v>193859.34</v>
      </c>
      <c r="L1286" s="60"/>
      <c r="M1286" s="303">
        <f t="shared" si="249"/>
        <v>193859.33083777921</v>
      </c>
      <c r="N1286" s="303">
        <f t="shared" si="250"/>
        <v>-9.1622207837644964E-3</v>
      </c>
      <c r="O1286" s="372">
        <f t="shared" si="251"/>
        <v>193859.33600000004</v>
      </c>
      <c r="P1286" s="373">
        <f t="shared" si="252"/>
        <v>-3.9999999571591616E-3</v>
      </c>
    </row>
    <row r="1287" spans="1:16" s="195" customFormat="1" ht="15" x14ac:dyDescent="0.25">
      <c r="A1287" s="312" t="s">
        <v>3765</v>
      </c>
      <c r="B1287" s="314" t="s">
        <v>281</v>
      </c>
      <c r="C1287" s="314" t="s">
        <v>1213</v>
      </c>
      <c r="D1287" s="314" t="s">
        <v>3423</v>
      </c>
      <c r="E1287" s="315" t="s">
        <v>3424</v>
      </c>
      <c r="F1287" s="316" t="s">
        <v>139</v>
      </c>
      <c r="G1287" s="329">
        <v>13.2</v>
      </c>
      <c r="H1287" s="61">
        <f t="shared" si="253"/>
        <v>146.11000000000001</v>
      </c>
      <c r="I1287" s="450">
        <v>1928.67</v>
      </c>
      <c r="J1287" s="439">
        <f t="shared" si="256"/>
        <v>162.94999999999999</v>
      </c>
      <c r="K1287" s="390">
        <f t="shared" si="257"/>
        <v>2150.94</v>
      </c>
      <c r="L1287" s="60"/>
      <c r="M1287" s="303">
        <f t="shared" si="249"/>
        <v>2150.9552349504006</v>
      </c>
      <c r="N1287" s="303">
        <f t="shared" si="250"/>
        <v>1.5234950400554226E-2</v>
      </c>
      <c r="O1287" s="372">
        <f t="shared" si="251"/>
        <v>2150.9399999999996</v>
      </c>
      <c r="P1287" s="373">
        <f t="shared" si="252"/>
        <v>0</v>
      </c>
    </row>
    <row r="1288" spans="1:16" s="195" customFormat="1" ht="22.5" x14ac:dyDescent="0.25">
      <c r="A1288" s="312" t="s">
        <v>3766</v>
      </c>
      <c r="B1288" s="314" t="s">
        <v>281</v>
      </c>
      <c r="C1288" s="314" t="s">
        <v>1215</v>
      </c>
      <c r="D1288" s="314" t="s">
        <v>3465</v>
      </c>
      <c r="E1288" s="315" t="s">
        <v>3466</v>
      </c>
      <c r="F1288" s="316" t="s">
        <v>168</v>
      </c>
      <c r="G1288" s="331">
        <v>220</v>
      </c>
      <c r="H1288" s="61">
        <f t="shared" si="253"/>
        <v>316.68</v>
      </c>
      <c r="I1288" s="450">
        <v>69668.94</v>
      </c>
      <c r="J1288" s="439">
        <f t="shared" si="256"/>
        <v>353.18</v>
      </c>
      <c r="K1288" s="390">
        <f t="shared" si="257"/>
        <v>77699.600000000006</v>
      </c>
      <c r="L1288" s="60"/>
      <c r="M1288" s="303">
        <f t="shared" si="249"/>
        <v>77698.50270209281</v>
      </c>
      <c r="N1288" s="303">
        <f t="shared" si="250"/>
        <v>-1.0972979071957525</v>
      </c>
      <c r="O1288" s="372">
        <f t="shared" si="251"/>
        <v>77699.600000000006</v>
      </c>
      <c r="P1288" s="373">
        <f t="shared" si="252"/>
        <v>0</v>
      </c>
    </row>
    <row r="1289" spans="1:16" s="195" customFormat="1" ht="15" x14ac:dyDescent="0.25">
      <c r="A1289" s="312" t="s">
        <v>3767</v>
      </c>
      <c r="B1289" s="314" t="s">
        <v>281</v>
      </c>
      <c r="C1289" s="314" t="s">
        <v>1217</v>
      </c>
      <c r="D1289" s="314" t="s">
        <v>3768</v>
      </c>
      <c r="E1289" s="315" t="s">
        <v>3769</v>
      </c>
      <c r="F1289" s="316" t="s">
        <v>217</v>
      </c>
      <c r="G1289" s="331">
        <v>20</v>
      </c>
      <c r="H1289" s="61">
        <f t="shared" si="253"/>
        <v>671.56</v>
      </c>
      <c r="I1289" s="450">
        <v>13431.18</v>
      </c>
      <c r="J1289" s="439">
        <f t="shared" si="256"/>
        <v>748.96</v>
      </c>
      <c r="K1289" s="390">
        <f t="shared" si="257"/>
        <v>14979.2</v>
      </c>
      <c r="L1289" s="60"/>
      <c r="M1289" s="303">
        <f t="shared" si="249"/>
        <v>14979.165400281601</v>
      </c>
      <c r="N1289" s="303">
        <f t="shared" si="250"/>
        <v>-3.4599718399476842E-2</v>
      </c>
      <c r="O1289" s="372">
        <f t="shared" si="251"/>
        <v>14979.2</v>
      </c>
      <c r="P1289" s="373">
        <f t="shared" si="252"/>
        <v>0</v>
      </c>
    </row>
    <row r="1290" spans="1:16" s="195" customFormat="1" ht="15" x14ac:dyDescent="0.25">
      <c r="A1290" s="312" t="s">
        <v>3770</v>
      </c>
      <c r="B1290" s="314" t="s">
        <v>281</v>
      </c>
      <c r="C1290" s="314" t="s">
        <v>1219</v>
      </c>
      <c r="D1290" s="314" t="s">
        <v>3771</v>
      </c>
      <c r="E1290" s="315" t="s">
        <v>3772</v>
      </c>
      <c r="F1290" s="316" t="s">
        <v>168</v>
      </c>
      <c r="G1290" s="329">
        <v>13.2</v>
      </c>
      <c r="H1290" s="61">
        <f t="shared" si="253"/>
        <v>286.37</v>
      </c>
      <c r="I1290" s="450">
        <v>3780.09</v>
      </c>
      <c r="J1290" s="439">
        <f t="shared" si="256"/>
        <v>319.38</v>
      </c>
      <c r="K1290" s="390">
        <f t="shared" si="257"/>
        <v>4215.82</v>
      </c>
      <c r="L1290" s="60"/>
      <c r="M1290" s="303">
        <f t="shared" si="249"/>
        <v>4215.7571663808003</v>
      </c>
      <c r="N1290" s="303">
        <f t="shared" si="250"/>
        <v>-6.2833619199409441E-2</v>
      </c>
      <c r="O1290" s="372">
        <f t="shared" si="251"/>
        <v>4215.8159999999998</v>
      </c>
      <c r="P1290" s="373">
        <f t="shared" si="252"/>
        <v>-3.9999999999054126E-3</v>
      </c>
    </row>
    <row r="1291" spans="1:16" s="195" customFormat="1" ht="22.5" x14ac:dyDescent="0.25">
      <c r="A1291" s="312" t="s">
        <v>3773</v>
      </c>
      <c r="B1291" s="314" t="s">
        <v>281</v>
      </c>
      <c r="C1291" s="314" t="s">
        <v>2658</v>
      </c>
      <c r="D1291" s="314" t="s">
        <v>316</v>
      </c>
      <c r="E1291" s="315" t="s">
        <v>317</v>
      </c>
      <c r="F1291" s="316" t="s">
        <v>251</v>
      </c>
      <c r="G1291" s="329">
        <v>53.4</v>
      </c>
      <c r="H1291" s="61">
        <f t="shared" si="253"/>
        <v>4869.09</v>
      </c>
      <c r="I1291" s="450">
        <v>260009.49</v>
      </c>
      <c r="J1291" s="439">
        <f t="shared" si="256"/>
        <v>5430.27</v>
      </c>
      <c r="K1291" s="390">
        <f t="shared" si="257"/>
        <v>289976.42</v>
      </c>
      <c r="L1291" s="60"/>
      <c r="M1291" s="303">
        <f t="shared" si="249"/>
        <v>289976.39495210879</v>
      </c>
      <c r="N1291" s="303">
        <f t="shared" si="250"/>
        <v>-2.5047891191206872E-2</v>
      </c>
      <c r="O1291" s="372">
        <f t="shared" si="251"/>
        <v>289976.41800000001</v>
      </c>
      <c r="P1291" s="373">
        <f t="shared" si="252"/>
        <v>-1.9999999785795808E-3</v>
      </c>
    </row>
    <row r="1292" spans="1:16" s="195" customFormat="1" ht="15" x14ac:dyDescent="0.25">
      <c r="A1292" s="312" t="s">
        <v>3774</v>
      </c>
      <c r="B1292" s="314" t="s">
        <v>281</v>
      </c>
      <c r="C1292" s="314" t="s">
        <v>3775</v>
      </c>
      <c r="D1292" s="314" t="s">
        <v>3505</v>
      </c>
      <c r="E1292" s="315" t="s">
        <v>3776</v>
      </c>
      <c r="F1292" s="316" t="s">
        <v>168</v>
      </c>
      <c r="G1292" s="329">
        <v>68.2</v>
      </c>
      <c r="H1292" s="61">
        <f>ROUND(I1292/G1292,2)</f>
        <v>423.16</v>
      </c>
      <c r="I1292" s="450">
        <v>28859.51</v>
      </c>
      <c r="J1292" s="439">
        <f t="shared" si="256"/>
        <v>471.93</v>
      </c>
      <c r="K1292" s="390">
        <f t="shared" si="257"/>
        <v>32185.63</v>
      </c>
      <c r="L1292" s="60"/>
      <c r="M1292" s="303">
        <f t="shared" si="249"/>
        <v>32185.658569171203</v>
      </c>
      <c r="N1292" s="303">
        <f t="shared" si="250"/>
        <v>2.8569171201525023E-2</v>
      </c>
      <c r="O1292" s="372">
        <f t="shared" si="251"/>
        <v>32185.626</v>
      </c>
      <c r="P1292" s="373">
        <f t="shared" si="252"/>
        <v>-4.0000000008149073E-3</v>
      </c>
    </row>
    <row r="1293" spans="1:16" s="195" customFormat="1" ht="15" x14ac:dyDescent="0.25">
      <c r="A1293" s="312" t="s">
        <v>3777</v>
      </c>
      <c r="B1293" s="314" t="s">
        <v>281</v>
      </c>
      <c r="C1293" s="314" t="s">
        <v>3778</v>
      </c>
      <c r="D1293" s="314" t="s">
        <v>3505</v>
      </c>
      <c r="E1293" s="315" t="s">
        <v>3779</v>
      </c>
      <c r="F1293" s="316" t="s">
        <v>168</v>
      </c>
      <c r="G1293" s="329">
        <v>126.5</v>
      </c>
      <c r="H1293" s="61">
        <f>ROUND(I1293/G1293,2)</f>
        <v>307.42</v>
      </c>
      <c r="I1293" s="450">
        <v>38888.629999999997</v>
      </c>
      <c r="J1293" s="439">
        <f t="shared" si="256"/>
        <v>342.85</v>
      </c>
      <c r="K1293" s="390">
        <f t="shared" si="257"/>
        <v>43370.53</v>
      </c>
      <c r="L1293" s="60"/>
      <c r="M1293" s="303">
        <f t="shared" si="249"/>
        <v>43370.665940025603</v>
      </c>
      <c r="N1293" s="303">
        <f t="shared" si="250"/>
        <v>0.13594002560421359</v>
      </c>
      <c r="O1293" s="372">
        <f t="shared" si="251"/>
        <v>43370.525000000001</v>
      </c>
      <c r="P1293" s="373">
        <f t="shared" si="252"/>
        <v>-4.9999999973806553E-3</v>
      </c>
    </row>
    <row r="1294" spans="1:16" s="195" customFormat="1" ht="15" x14ac:dyDescent="0.25">
      <c r="A1294" s="312" t="s">
        <v>3780</v>
      </c>
      <c r="B1294" s="314" t="s">
        <v>281</v>
      </c>
      <c r="C1294" s="314" t="s">
        <v>3781</v>
      </c>
      <c r="D1294" s="314" t="s">
        <v>3505</v>
      </c>
      <c r="E1294" s="315" t="s">
        <v>3782</v>
      </c>
      <c r="F1294" s="316" t="s">
        <v>168</v>
      </c>
      <c r="G1294" s="329">
        <v>8.8000000000000007</v>
      </c>
      <c r="H1294" s="61">
        <f>ROUND(I1294/G1294,2)</f>
        <v>263.77999999999997</v>
      </c>
      <c r="I1294" s="450">
        <v>2321.2600000000002</v>
      </c>
      <c r="J1294" s="439">
        <f t="shared" si="256"/>
        <v>294.18</v>
      </c>
      <c r="K1294" s="390">
        <f t="shared" si="257"/>
        <v>2588.7800000000002</v>
      </c>
      <c r="L1294" s="60"/>
      <c r="M1294" s="303">
        <f t="shared" si="249"/>
        <v>2588.7924573312007</v>
      </c>
      <c r="N1294" s="303">
        <f t="shared" si="250"/>
        <v>1.2457331200494082E-2</v>
      </c>
      <c r="O1294" s="372">
        <f t="shared" si="251"/>
        <v>2588.7840000000001</v>
      </c>
      <c r="P1294" s="373">
        <f t="shared" si="252"/>
        <v>3.9999999999054126E-3</v>
      </c>
    </row>
    <row r="1295" spans="1:16" s="195" customFormat="1" ht="15" x14ac:dyDescent="0.25">
      <c r="A1295" s="312" t="s">
        <v>3783</v>
      </c>
      <c r="B1295" s="314" t="s">
        <v>281</v>
      </c>
      <c r="C1295" s="314" t="s">
        <v>3784</v>
      </c>
      <c r="D1295" s="314" t="s">
        <v>3505</v>
      </c>
      <c r="E1295" s="315" t="s">
        <v>3509</v>
      </c>
      <c r="F1295" s="316" t="s">
        <v>168</v>
      </c>
      <c r="G1295" s="329">
        <v>53.9</v>
      </c>
      <c r="H1295" s="61">
        <f t="shared" si="253"/>
        <v>172.81</v>
      </c>
      <c r="I1295" s="450">
        <v>9314.4599999999991</v>
      </c>
      <c r="J1295" s="439">
        <f t="shared" si="256"/>
        <v>192.73</v>
      </c>
      <c r="K1295" s="390">
        <f t="shared" si="257"/>
        <v>10388.15</v>
      </c>
      <c r="L1295" s="60"/>
      <c r="M1295" s="303">
        <f t="shared" ref="M1295:M1358" si="258">I1295*O$13*P$13*O$10</f>
        <v>10387.980576115198</v>
      </c>
      <c r="N1295" s="303">
        <f t="shared" ref="N1295:N1358" si="259">M1295-K1295</f>
        <v>-0.16942388480129011</v>
      </c>
      <c r="O1295" s="372">
        <f t="shared" si="251"/>
        <v>10388.146999999999</v>
      </c>
      <c r="P1295" s="373">
        <f t="shared" si="252"/>
        <v>-3.0000000006111804E-3</v>
      </c>
    </row>
    <row r="1296" spans="1:16" s="195" customFormat="1" ht="15" x14ac:dyDescent="0.25">
      <c r="A1296" s="312" t="s">
        <v>3785</v>
      </c>
      <c r="B1296" s="314" t="s">
        <v>281</v>
      </c>
      <c r="C1296" s="314" t="s">
        <v>3786</v>
      </c>
      <c r="D1296" s="314" t="s">
        <v>3505</v>
      </c>
      <c r="E1296" s="315" t="s">
        <v>3512</v>
      </c>
      <c r="F1296" s="316" t="s">
        <v>168</v>
      </c>
      <c r="G1296" s="331">
        <v>22</v>
      </c>
      <c r="H1296" s="61">
        <f t="shared" si="253"/>
        <v>134.6</v>
      </c>
      <c r="I1296" s="450">
        <v>2961.2</v>
      </c>
      <c r="J1296" s="439">
        <f t="shared" si="256"/>
        <v>150.11000000000001</v>
      </c>
      <c r="K1296" s="390">
        <f t="shared" si="257"/>
        <v>3302.42</v>
      </c>
      <c r="L1296" s="60"/>
      <c r="M1296" s="303">
        <f t="shared" si="258"/>
        <v>3302.4875389440003</v>
      </c>
      <c r="N1296" s="303">
        <f t="shared" si="259"/>
        <v>6.7538944000261836E-2</v>
      </c>
      <c r="O1296" s="372">
        <f t="shared" si="251"/>
        <v>3302.42</v>
      </c>
      <c r="P1296" s="373">
        <f t="shared" si="252"/>
        <v>0</v>
      </c>
    </row>
    <row r="1297" spans="1:16" s="195" customFormat="1" ht="15" x14ac:dyDescent="0.25">
      <c r="A1297" s="312" t="s">
        <v>3787</v>
      </c>
      <c r="B1297" s="314" t="s">
        <v>281</v>
      </c>
      <c r="C1297" s="314" t="s">
        <v>3788</v>
      </c>
      <c r="D1297" s="314" t="s">
        <v>3505</v>
      </c>
      <c r="E1297" s="315" t="s">
        <v>3515</v>
      </c>
      <c r="F1297" s="316" t="s">
        <v>168</v>
      </c>
      <c r="G1297" s="331">
        <v>66</v>
      </c>
      <c r="H1297" s="61">
        <f t="shared" si="253"/>
        <v>105.51</v>
      </c>
      <c r="I1297" s="450">
        <v>6963.66</v>
      </c>
      <c r="J1297" s="439">
        <f t="shared" si="256"/>
        <v>117.67</v>
      </c>
      <c r="K1297" s="390">
        <f t="shared" si="257"/>
        <v>7766.22</v>
      </c>
      <c r="L1297" s="60"/>
      <c r="M1297" s="303">
        <f t="shared" si="258"/>
        <v>7766.2435416192002</v>
      </c>
      <c r="N1297" s="303">
        <f t="shared" si="259"/>
        <v>2.3541619199932029E-2</v>
      </c>
      <c r="O1297" s="372">
        <f t="shared" si="251"/>
        <v>7766.22</v>
      </c>
      <c r="P1297" s="373">
        <f t="shared" si="252"/>
        <v>0</v>
      </c>
    </row>
    <row r="1298" spans="1:16" s="195" customFormat="1" ht="15" x14ac:dyDescent="0.25">
      <c r="A1298" s="312" t="s">
        <v>3789</v>
      </c>
      <c r="B1298" s="314" t="s">
        <v>281</v>
      </c>
      <c r="C1298" s="314" t="s">
        <v>3790</v>
      </c>
      <c r="D1298" s="314" t="s">
        <v>3505</v>
      </c>
      <c r="E1298" s="315" t="s">
        <v>3518</v>
      </c>
      <c r="F1298" s="316" t="s">
        <v>168</v>
      </c>
      <c r="G1298" s="331">
        <v>22</v>
      </c>
      <c r="H1298" s="61">
        <f t="shared" si="253"/>
        <v>89.13</v>
      </c>
      <c r="I1298" s="450">
        <v>1960.86</v>
      </c>
      <c r="J1298" s="439">
        <f t="shared" si="256"/>
        <v>99.4</v>
      </c>
      <c r="K1298" s="390">
        <f t="shared" si="257"/>
        <v>2186.8000000000002</v>
      </c>
      <c r="L1298" s="60"/>
      <c r="M1298" s="303">
        <f t="shared" si="258"/>
        <v>2186.8552328831997</v>
      </c>
      <c r="N1298" s="303">
        <f t="shared" si="259"/>
        <v>5.5232883199550997E-2</v>
      </c>
      <c r="O1298" s="372">
        <f t="shared" ref="O1298:O1361" si="260">J1298*G1298</f>
        <v>2186.8000000000002</v>
      </c>
      <c r="P1298" s="373">
        <f t="shared" ref="P1298:P1361" si="261">O1298-K1298</f>
        <v>0</v>
      </c>
    </row>
    <row r="1299" spans="1:16" s="195" customFormat="1" ht="15" x14ac:dyDescent="0.25">
      <c r="A1299" s="312" t="s">
        <v>3791</v>
      </c>
      <c r="B1299" s="314" t="s">
        <v>281</v>
      </c>
      <c r="C1299" s="314" t="s">
        <v>3792</v>
      </c>
      <c r="D1299" s="314" t="s">
        <v>3505</v>
      </c>
      <c r="E1299" s="315" t="s">
        <v>3521</v>
      </c>
      <c r="F1299" s="316" t="s">
        <v>168</v>
      </c>
      <c r="G1299" s="331">
        <v>220</v>
      </c>
      <c r="H1299" s="61">
        <f t="shared" si="253"/>
        <v>68.209999999999994</v>
      </c>
      <c r="I1299" s="450">
        <v>15006.2</v>
      </c>
      <c r="J1299" s="439">
        <f t="shared" si="256"/>
        <v>76.069999999999993</v>
      </c>
      <c r="K1299" s="390">
        <f t="shared" si="257"/>
        <v>16735.400000000001</v>
      </c>
      <c r="L1299" s="60"/>
      <c r="M1299" s="303">
        <f t="shared" si="258"/>
        <v>16735.711369344001</v>
      </c>
      <c r="N1299" s="303">
        <f t="shared" si="259"/>
        <v>0.31136934399910388</v>
      </c>
      <c r="O1299" s="372">
        <f t="shared" si="260"/>
        <v>16735.399999999998</v>
      </c>
      <c r="P1299" s="373">
        <f t="shared" si="261"/>
        <v>0</v>
      </c>
    </row>
    <row r="1300" spans="1:16" s="195" customFormat="1" ht="15" customHeight="1" x14ac:dyDescent="0.25">
      <c r="A1300" s="323"/>
      <c r="B1300" s="512" t="s">
        <v>3793</v>
      </c>
      <c r="C1300" s="513"/>
      <c r="D1300" s="513"/>
      <c r="E1300" s="514"/>
      <c r="F1300" s="324"/>
      <c r="G1300" s="324"/>
      <c r="H1300" s="324"/>
      <c r="I1300" s="324"/>
      <c r="J1300" s="449"/>
      <c r="K1300" s="392"/>
      <c r="L1300" s="311"/>
      <c r="M1300" s="303">
        <f t="shared" si="258"/>
        <v>0</v>
      </c>
      <c r="N1300" s="303">
        <f t="shared" si="259"/>
        <v>0</v>
      </c>
      <c r="O1300" s="372">
        <f t="shared" si="260"/>
        <v>0</v>
      </c>
      <c r="P1300" s="373">
        <f t="shared" si="261"/>
        <v>0</v>
      </c>
    </row>
    <row r="1301" spans="1:16" s="195" customFormat="1" ht="22.5" x14ac:dyDescent="0.25">
      <c r="A1301" s="312" t="s">
        <v>3794</v>
      </c>
      <c r="B1301" s="314" t="s">
        <v>281</v>
      </c>
      <c r="C1301" s="314" t="s">
        <v>2673</v>
      </c>
      <c r="D1301" s="314" t="s">
        <v>404</v>
      </c>
      <c r="E1301" s="315" t="s">
        <v>405</v>
      </c>
      <c r="F1301" s="316" t="s">
        <v>217</v>
      </c>
      <c r="G1301" s="331">
        <v>12</v>
      </c>
      <c r="H1301" s="61">
        <f t="shared" si="253"/>
        <v>1969.9</v>
      </c>
      <c r="I1301" s="450">
        <v>23638.83</v>
      </c>
      <c r="J1301" s="439">
        <f t="shared" si="256"/>
        <v>2196.94</v>
      </c>
      <c r="K1301" s="390">
        <f t="shared" si="257"/>
        <v>26363.279999999999</v>
      </c>
      <c r="L1301" s="60"/>
      <c r="M1301" s="303">
        <f t="shared" si="258"/>
        <v>26363.278910649606</v>
      </c>
      <c r="N1301" s="303">
        <f t="shared" si="259"/>
        <v>-1.0893503931583837E-3</v>
      </c>
      <c r="O1301" s="372">
        <f t="shared" si="260"/>
        <v>26363.279999999999</v>
      </c>
      <c r="P1301" s="373">
        <f t="shared" si="261"/>
        <v>0</v>
      </c>
    </row>
    <row r="1302" spans="1:16" s="195" customFormat="1" ht="15" x14ac:dyDescent="0.25">
      <c r="A1302" s="312" t="s">
        <v>3795</v>
      </c>
      <c r="B1302" s="314" t="s">
        <v>281</v>
      </c>
      <c r="C1302" s="314" t="s">
        <v>2675</v>
      </c>
      <c r="D1302" s="314" t="s">
        <v>3796</v>
      </c>
      <c r="E1302" s="315" t="s">
        <v>3797</v>
      </c>
      <c r="F1302" s="316" t="s">
        <v>217</v>
      </c>
      <c r="G1302" s="331">
        <v>4</v>
      </c>
      <c r="H1302" s="61">
        <f t="shared" si="253"/>
        <v>1498.66</v>
      </c>
      <c r="I1302" s="450">
        <v>5994.62</v>
      </c>
      <c r="J1302" s="439">
        <f t="shared" si="256"/>
        <v>1671.39</v>
      </c>
      <c r="K1302" s="390">
        <f t="shared" si="257"/>
        <v>6685.56</v>
      </c>
      <c r="L1302" s="60"/>
      <c r="M1302" s="303">
        <f t="shared" si="258"/>
        <v>6685.5186582144006</v>
      </c>
      <c r="N1302" s="303">
        <f t="shared" si="259"/>
        <v>-4.1341785599797731E-2</v>
      </c>
      <c r="O1302" s="372">
        <f t="shared" si="260"/>
        <v>6685.56</v>
      </c>
      <c r="P1302" s="373">
        <f t="shared" si="261"/>
        <v>0</v>
      </c>
    </row>
    <row r="1303" spans="1:16" s="195" customFormat="1" ht="22.5" x14ac:dyDescent="0.25">
      <c r="A1303" s="312" t="s">
        <v>3798</v>
      </c>
      <c r="B1303" s="314" t="s">
        <v>281</v>
      </c>
      <c r="C1303" s="314" t="s">
        <v>3799</v>
      </c>
      <c r="D1303" s="314" t="s">
        <v>3800</v>
      </c>
      <c r="E1303" s="315" t="s">
        <v>3801</v>
      </c>
      <c r="F1303" s="316" t="s">
        <v>217</v>
      </c>
      <c r="G1303" s="331">
        <v>8</v>
      </c>
      <c r="H1303" s="61">
        <f t="shared" si="253"/>
        <v>204.02</v>
      </c>
      <c r="I1303" s="450">
        <v>1632.12</v>
      </c>
      <c r="J1303" s="439">
        <f t="shared" si="256"/>
        <v>227.53</v>
      </c>
      <c r="K1303" s="390">
        <f t="shared" si="257"/>
        <v>1820.24</v>
      </c>
      <c r="L1303" s="60"/>
      <c r="M1303" s="303">
        <f t="shared" si="258"/>
        <v>1820.2269222144</v>
      </c>
      <c r="N1303" s="303">
        <f t="shared" si="259"/>
        <v>-1.3077785599989511E-2</v>
      </c>
      <c r="O1303" s="372">
        <f t="shared" si="260"/>
        <v>1820.24</v>
      </c>
      <c r="P1303" s="373">
        <f t="shared" si="261"/>
        <v>0</v>
      </c>
    </row>
    <row r="1304" spans="1:16" s="195" customFormat="1" ht="22.5" x14ac:dyDescent="0.25">
      <c r="A1304" s="312" t="s">
        <v>3802</v>
      </c>
      <c r="B1304" s="314" t="s">
        <v>281</v>
      </c>
      <c r="C1304" s="314" t="s">
        <v>2677</v>
      </c>
      <c r="D1304" s="314" t="s">
        <v>294</v>
      </c>
      <c r="E1304" s="315" t="s">
        <v>295</v>
      </c>
      <c r="F1304" s="316" t="s">
        <v>217</v>
      </c>
      <c r="G1304" s="331">
        <v>8</v>
      </c>
      <c r="H1304" s="61">
        <f t="shared" si="253"/>
        <v>1993.67</v>
      </c>
      <c r="I1304" s="450">
        <v>15949.35</v>
      </c>
      <c r="J1304" s="439">
        <f t="shared" si="256"/>
        <v>2223.4499999999998</v>
      </c>
      <c r="K1304" s="390">
        <f t="shared" si="257"/>
        <v>17787.599999999999</v>
      </c>
      <c r="L1304" s="60"/>
      <c r="M1304" s="303">
        <f t="shared" si="258"/>
        <v>17787.562349472002</v>
      </c>
      <c r="N1304" s="303">
        <f t="shared" si="259"/>
        <v>-3.7650527996447636E-2</v>
      </c>
      <c r="O1304" s="372">
        <f t="shared" si="260"/>
        <v>17787.599999999999</v>
      </c>
      <c r="P1304" s="373">
        <f t="shared" si="261"/>
        <v>0</v>
      </c>
    </row>
    <row r="1305" spans="1:16" s="195" customFormat="1" ht="22.5" x14ac:dyDescent="0.25">
      <c r="A1305" s="312" t="s">
        <v>3803</v>
      </c>
      <c r="B1305" s="314" t="s">
        <v>281</v>
      </c>
      <c r="C1305" s="314" t="s">
        <v>3804</v>
      </c>
      <c r="D1305" s="314" t="s">
        <v>3805</v>
      </c>
      <c r="E1305" s="315" t="s">
        <v>3806</v>
      </c>
      <c r="F1305" s="316" t="s">
        <v>217</v>
      </c>
      <c r="G1305" s="331">
        <v>8</v>
      </c>
      <c r="H1305" s="61">
        <f t="shared" si="253"/>
        <v>2029.79</v>
      </c>
      <c r="I1305" s="450">
        <v>16238.31</v>
      </c>
      <c r="J1305" s="439">
        <f t="shared" si="256"/>
        <v>2263.73</v>
      </c>
      <c r="K1305" s="390">
        <f t="shared" si="257"/>
        <v>18109.84</v>
      </c>
      <c r="L1305" s="60"/>
      <c r="M1305" s="303">
        <f t="shared" si="258"/>
        <v>18109.825891027202</v>
      </c>
      <c r="N1305" s="303">
        <f t="shared" si="259"/>
        <v>-1.4108972798567265E-2</v>
      </c>
      <c r="O1305" s="372">
        <f t="shared" si="260"/>
        <v>18109.84</v>
      </c>
      <c r="P1305" s="373">
        <f t="shared" si="261"/>
        <v>0</v>
      </c>
    </row>
    <row r="1306" spans="1:16" s="195" customFormat="1" ht="15" x14ac:dyDescent="0.25">
      <c r="A1306" s="312" t="s">
        <v>3807</v>
      </c>
      <c r="B1306" s="314" t="s">
        <v>281</v>
      </c>
      <c r="C1306" s="314" t="s">
        <v>2682</v>
      </c>
      <c r="D1306" s="314" t="s">
        <v>386</v>
      </c>
      <c r="E1306" s="315" t="s">
        <v>387</v>
      </c>
      <c r="F1306" s="316" t="s">
        <v>248</v>
      </c>
      <c r="G1306" s="329">
        <v>0.4</v>
      </c>
      <c r="H1306" s="61">
        <f t="shared" si="253"/>
        <v>13531.8</v>
      </c>
      <c r="I1306" s="450">
        <v>5412.72</v>
      </c>
      <c r="J1306" s="439">
        <f t="shared" si="256"/>
        <v>15091.38</v>
      </c>
      <c r="K1306" s="390">
        <f t="shared" si="257"/>
        <v>6036.55</v>
      </c>
      <c r="L1306" s="60"/>
      <c r="M1306" s="303">
        <f t="shared" si="258"/>
        <v>6036.5528676864005</v>
      </c>
      <c r="N1306" s="303">
        <f t="shared" si="259"/>
        <v>2.8676864003500668E-3</v>
      </c>
      <c r="O1306" s="372">
        <f t="shared" si="260"/>
        <v>6036.5519999999997</v>
      </c>
      <c r="P1306" s="373">
        <f t="shared" si="261"/>
        <v>1.9999999994979589E-3</v>
      </c>
    </row>
    <row r="1307" spans="1:16" s="195" customFormat="1" ht="15" x14ac:dyDescent="0.25">
      <c r="A1307" s="312" t="s">
        <v>3808</v>
      </c>
      <c r="B1307" s="314" t="s">
        <v>281</v>
      </c>
      <c r="C1307" s="314" t="s">
        <v>3809</v>
      </c>
      <c r="D1307" s="314" t="s">
        <v>3810</v>
      </c>
      <c r="E1307" s="315" t="s">
        <v>388</v>
      </c>
      <c r="F1307" s="316" t="s">
        <v>217</v>
      </c>
      <c r="G1307" s="331">
        <v>4</v>
      </c>
      <c r="H1307" s="61">
        <f t="shared" si="253"/>
        <v>3558.33</v>
      </c>
      <c r="I1307" s="450">
        <v>14233.32</v>
      </c>
      <c r="J1307" s="439">
        <f t="shared" si="256"/>
        <v>3968.44</v>
      </c>
      <c r="K1307" s="390">
        <f t="shared" si="257"/>
        <v>15873.76</v>
      </c>
      <c r="L1307" s="60"/>
      <c r="M1307" s="303">
        <f t="shared" si="258"/>
        <v>15873.754537958401</v>
      </c>
      <c r="N1307" s="303">
        <f t="shared" si="259"/>
        <v>-5.4620415994577343E-3</v>
      </c>
      <c r="O1307" s="372">
        <f t="shared" si="260"/>
        <v>15873.76</v>
      </c>
      <c r="P1307" s="373">
        <f t="shared" si="261"/>
        <v>0</v>
      </c>
    </row>
    <row r="1308" spans="1:16" s="195" customFormat="1" ht="15" x14ac:dyDescent="0.25">
      <c r="A1308" s="312" t="s">
        <v>3811</v>
      </c>
      <c r="B1308" s="314" t="s">
        <v>281</v>
      </c>
      <c r="C1308" s="314" t="s">
        <v>1224</v>
      </c>
      <c r="D1308" s="314" t="s">
        <v>3812</v>
      </c>
      <c r="E1308" s="315" t="s">
        <v>3813</v>
      </c>
      <c r="F1308" s="316" t="s">
        <v>217</v>
      </c>
      <c r="G1308" s="331">
        <v>4</v>
      </c>
      <c r="H1308" s="61">
        <f t="shared" si="253"/>
        <v>1297.78</v>
      </c>
      <c r="I1308" s="450">
        <v>5191.13</v>
      </c>
      <c r="J1308" s="439">
        <f t="shared" si="256"/>
        <v>1447.35</v>
      </c>
      <c r="K1308" s="390">
        <f t="shared" si="257"/>
        <v>5789.4</v>
      </c>
      <c r="L1308" s="60"/>
      <c r="M1308" s="303">
        <f t="shared" si="258"/>
        <v>5789.4239288256013</v>
      </c>
      <c r="N1308" s="303">
        <f t="shared" si="259"/>
        <v>2.3928825601615245E-2</v>
      </c>
      <c r="O1308" s="372">
        <f t="shared" si="260"/>
        <v>5789.4</v>
      </c>
      <c r="P1308" s="373">
        <f t="shared" si="261"/>
        <v>0</v>
      </c>
    </row>
    <row r="1309" spans="1:16" s="195" customFormat="1" ht="15" x14ac:dyDescent="0.25">
      <c r="A1309" s="312" t="s">
        <v>3814</v>
      </c>
      <c r="B1309" s="314" t="s">
        <v>281</v>
      </c>
      <c r="C1309" s="332" t="s">
        <v>2691</v>
      </c>
      <c r="D1309" s="332" t="s">
        <v>3815</v>
      </c>
      <c r="E1309" s="333" t="s">
        <v>3816</v>
      </c>
      <c r="F1309" s="316" t="s">
        <v>217</v>
      </c>
      <c r="G1309" s="331">
        <v>4</v>
      </c>
      <c r="H1309" s="61">
        <f t="shared" si="253"/>
        <v>18411.560000000001</v>
      </c>
      <c r="I1309" s="450">
        <v>73646.240000000005</v>
      </c>
      <c r="J1309" s="439">
        <f t="shared" si="256"/>
        <v>20533.55</v>
      </c>
      <c r="K1309" s="390">
        <f t="shared" si="257"/>
        <v>82134.2</v>
      </c>
      <c r="L1309" s="60"/>
      <c r="M1309" s="303">
        <f t="shared" si="258"/>
        <v>82134.198936268804</v>
      </c>
      <c r="N1309" s="303">
        <f t="shared" si="259"/>
        <v>-1.0637311934260651E-3</v>
      </c>
      <c r="O1309" s="372">
        <f t="shared" si="260"/>
        <v>82134.2</v>
      </c>
      <c r="P1309" s="373">
        <f t="shared" si="261"/>
        <v>0</v>
      </c>
    </row>
    <row r="1310" spans="1:16" s="195" customFormat="1" ht="15" x14ac:dyDescent="0.25">
      <c r="A1310" s="312" t="s">
        <v>3817</v>
      </c>
      <c r="B1310" s="314" t="s">
        <v>281</v>
      </c>
      <c r="C1310" s="314" t="s">
        <v>2707</v>
      </c>
      <c r="D1310" s="314" t="s">
        <v>301</v>
      </c>
      <c r="E1310" s="315" t="s">
        <v>302</v>
      </c>
      <c r="F1310" s="316" t="s">
        <v>291</v>
      </c>
      <c r="G1310" s="331">
        <v>20</v>
      </c>
      <c r="H1310" s="61">
        <f t="shared" si="253"/>
        <v>286.36</v>
      </c>
      <c r="I1310" s="450">
        <v>5727.1</v>
      </c>
      <c r="J1310" s="439">
        <f t="shared" si="256"/>
        <v>319.36</v>
      </c>
      <c r="K1310" s="390">
        <f t="shared" si="257"/>
        <v>6387.2</v>
      </c>
      <c r="L1310" s="60"/>
      <c r="M1310" s="303">
        <f t="shared" si="258"/>
        <v>6387.1661435520009</v>
      </c>
      <c r="N1310" s="303">
        <f t="shared" si="259"/>
        <v>-3.3856447998914518E-2</v>
      </c>
      <c r="O1310" s="372">
        <f t="shared" si="260"/>
        <v>6387.2000000000007</v>
      </c>
      <c r="P1310" s="373">
        <f t="shared" si="261"/>
        <v>0</v>
      </c>
    </row>
    <row r="1311" spans="1:16" s="195" customFormat="1" ht="22.5" x14ac:dyDescent="0.25">
      <c r="A1311" s="312" t="s">
        <v>3818</v>
      </c>
      <c r="B1311" s="314" t="s">
        <v>281</v>
      </c>
      <c r="C1311" s="332" t="s">
        <v>3819</v>
      </c>
      <c r="D1311" s="332" t="s">
        <v>3820</v>
      </c>
      <c r="E1311" s="333" t="s">
        <v>3821</v>
      </c>
      <c r="F1311" s="316" t="s">
        <v>217</v>
      </c>
      <c r="G1311" s="331">
        <v>20</v>
      </c>
      <c r="H1311" s="61">
        <f t="shared" si="253"/>
        <v>410.87</v>
      </c>
      <c r="I1311" s="450">
        <v>8217.34</v>
      </c>
      <c r="J1311" s="439">
        <f t="shared" si="256"/>
        <v>458.22</v>
      </c>
      <c r="K1311" s="390">
        <f t="shared" si="257"/>
        <v>9164.4</v>
      </c>
      <c r="L1311" s="60"/>
      <c r="M1311" s="303">
        <f t="shared" si="258"/>
        <v>9164.414073100801</v>
      </c>
      <c r="N1311" s="303">
        <f t="shared" si="259"/>
        <v>1.4073100801397231E-2</v>
      </c>
      <c r="O1311" s="372">
        <f t="shared" si="260"/>
        <v>9164.4000000000015</v>
      </c>
      <c r="P1311" s="373">
        <f t="shared" si="261"/>
        <v>0</v>
      </c>
    </row>
    <row r="1312" spans="1:16" s="195" customFormat="1" ht="15" x14ac:dyDescent="0.25">
      <c r="A1312" s="312" t="s">
        <v>3822</v>
      </c>
      <c r="B1312" s="314" t="s">
        <v>281</v>
      </c>
      <c r="C1312" s="314" t="s">
        <v>3823</v>
      </c>
      <c r="D1312" s="314" t="s">
        <v>3824</v>
      </c>
      <c r="E1312" s="315" t="s">
        <v>3825</v>
      </c>
      <c r="F1312" s="316" t="s">
        <v>217</v>
      </c>
      <c r="G1312" s="331">
        <v>20</v>
      </c>
      <c r="H1312" s="61">
        <f t="shared" si="253"/>
        <v>326.61</v>
      </c>
      <c r="I1312" s="450">
        <v>6532.21</v>
      </c>
      <c r="J1312" s="439">
        <f t="shared" si="256"/>
        <v>364.25</v>
      </c>
      <c r="K1312" s="390">
        <f t="shared" si="257"/>
        <v>7285</v>
      </c>
      <c r="L1312" s="60"/>
      <c r="M1312" s="303">
        <f t="shared" si="258"/>
        <v>7285.0675829952006</v>
      </c>
      <c r="N1312" s="303">
        <f t="shared" si="259"/>
        <v>6.758299520060973E-2</v>
      </c>
      <c r="O1312" s="372">
        <f t="shared" si="260"/>
        <v>7285</v>
      </c>
      <c r="P1312" s="373">
        <f t="shared" si="261"/>
        <v>0</v>
      </c>
    </row>
    <row r="1313" spans="1:16" s="195" customFormat="1" ht="15" x14ac:dyDescent="0.25">
      <c r="A1313" s="312" t="s">
        <v>3826</v>
      </c>
      <c r="B1313" s="314" t="s">
        <v>281</v>
      </c>
      <c r="C1313" s="314" t="s">
        <v>3827</v>
      </c>
      <c r="D1313" s="314" t="s">
        <v>3828</v>
      </c>
      <c r="E1313" s="315" t="s">
        <v>3829</v>
      </c>
      <c r="F1313" s="316" t="s">
        <v>217</v>
      </c>
      <c r="G1313" s="331">
        <v>20</v>
      </c>
      <c r="H1313" s="61">
        <f t="shared" si="253"/>
        <v>1088.98</v>
      </c>
      <c r="I1313" s="450">
        <v>21779.599999999999</v>
      </c>
      <c r="J1313" s="439">
        <f t="shared" si="256"/>
        <v>1214.49</v>
      </c>
      <c r="K1313" s="390">
        <f t="shared" si="257"/>
        <v>24289.8</v>
      </c>
      <c r="L1313" s="60"/>
      <c r="M1313" s="303">
        <f t="shared" si="258"/>
        <v>24289.766852352001</v>
      </c>
      <c r="N1313" s="303">
        <f t="shared" si="259"/>
        <v>-3.3147647998703178E-2</v>
      </c>
      <c r="O1313" s="372">
        <f t="shared" si="260"/>
        <v>24289.8</v>
      </c>
      <c r="P1313" s="373">
        <f t="shared" si="261"/>
        <v>0</v>
      </c>
    </row>
    <row r="1314" spans="1:16" s="195" customFormat="1" ht="15" x14ac:dyDescent="0.25">
      <c r="A1314" s="312" t="s">
        <v>3830</v>
      </c>
      <c r="B1314" s="314" t="s">
        <v>281</v>
      </c>
      <c r="C1314" s="314" t="s">
        <v>3831</v>
      </c>
      <c r="D1314" s="314" t="s">
        <v>3832</v>
      </c>
      <c r="E1314" s="315" t="s">
        <v>3833</v>
      </c>
      <c r="F1314" s="316" t="s">
        <v>248</v>
      </c>
      <c r="G1314" s="329">
        <v>1.6</v>
      </c>
      <c r="H1314" s="61">
        <f t="shared" si="253"/>
        <v>203.76</v>
      </c>
      <c r="I1314" s="450">
        <v>326.02</v>
      </c>
      <c r="J1314" s="439">
        <f t="shared" si="256"/>
        <v>227.24</v>
      </c>
      <c r="K1314" s="390">
        <f t="shared" si="257"/>
        <v>363.58</v>
      </c>
      <c r="L1314" s="60"/>
      <c r="M1314" s="303">
        <f t="shared" si="258"/>
        <v>363.59482218240004</v>
      </c>
      <c r="N1314" s="303">
        <f t="shared" si="259"/>
        <v>1.4822182400052952E-2</v>
      </c>
      <c r="O1314" s="372">
        <f t="shared" si="260"/>
        <v>363.58400000000006</v>
      </c>
      <c r="P1314" s="373">
        <f t="shared" si="261"/>
        <v>4.0000000000759428E-3</v>
      </c>
    </row>
    <row r="1315" spans="1:16" s="195" customFormat="1" ht="15" x14ac:dyDescent="0.25">
      <c r="A1315" s="312" t="s">
        <v>3834</v>
      </c>
      <c r="B1315" s="314" t="s">
        <v>281</v>
      </c>
      <c r="C1315" s="314" t="s">
        <v>2711</v>
      </c>
      <c r="D1315" s="314" t="s">
        <v>3835</v>
      </c>
      <c r="E1315" s="315" t="s">
        <v>3836</v>
      </c>
      <c r="F1315" s="316" t="s">
        <v>291</v>
      </c>
      <c r="G1315" s="331">
        <v>12</v>
      </c>
      <c r="H1315" s="61">
        <f t="shared" si="253"/>
        <v>385.03</v>
      </c>
      <c r="I1315" s="450">
        <v>4620.3999999999996</v>
      </c>
      <c r="J1315" s="439">
        <f t="shared" si="256"/>
        <v>429.41</v>
      </c>
      <c r="K1315" s="390">
        <f t="shared" si="257"/>
        <v>5152.92</v>
      </c>
      <c r="L1315" s="60"/>
      <c r="M1315" s="303">
        <f t="shared" si="258"/>
        <v>5152.9155156479992</v>
      </c>
      <c r="N1315" s="303">
        <f t="shared" si="259"/>
        <v>-4.4843520008726045E-3</v>
      </c>
      <c r="O1315" s="372">
        <f t="shared" si="260"/>
        <v>5152.92</v>
      </c>
      <c r="P1315" s="373">
        <f t="shared" si="261"/>
        <v>0</v>
      </c>
    </row>
    <row r="1316" spans="1:16" s="195" customFormat="1" ht="15" x14ac:dyDescent="0.25">
      <c r="A1316" s="312" t="s">
        <v>3837</v>
      </c>
      <c r="B1316" s="314" t="s">
        <v>281</v>
      </c>
      <c r="C1316" s="332" t="s">
        <v>2713</v>
      </c>
      <c r="D1316" s="332" t="s">
        <v>3838</v>
      </c>
      <c r="E1316" s="333" t="s">
        <v>3839</v>
      </c>
      <c r="F1316" s="316" t="s">
        <v>217</v>
      </c>
      <c r="G1316" s="331">
        <v>12</v>
      </c>
      <c r="H1316" s="61">
        <f t="shared" ref="H1316:H1380" si="262">ROUND(I1316/G1316,2)</f>
        <v>1365.78</v>
      </c>
      <c r="I1316" s="450">
        <v>16389.36</v>
      </c>
      <c r="J1316" s="439">
        <f t="shared" si="256"/>
        <v>1523.19</v>
      </c>
      <c r="K1316" s="390">
        <f t="shared" si="257"/>
        <v>18278.28</v>
      </c>
      <c r="L1316" s="60"/>
      <c r="M1316" s="303">
        <f t="shared" si="258"/>
        <v>18278.284874803201</v>
      </c>
      <c r="N1316" s="303">
        <f t="shared" si="259"/>
        <v>4.8748032022558618E-3</v>
      </c>
      <c r="O1316" s="372">
        <f t="shared" si="260"/>
        <v>18278.28</v>
      </c>
      <c r="P1316" s="373">
        <f t="shared" si="261"/>
        <v>0</v>
      </c>
    </row>
    <row r="1317" spans="1:16" s="195" customFormat="1" ht="15" x14ac:dyDescent="0.25">
      <c r="A1317" s="312" t="s">
        <v>3840</v>
      </c>
      <c r="B1317" s="314" t="s">
        <v>281</v>
      </c>
      <c r="C1317" s="314" t="s">
        <v>3841</v>
      </c>
      <c r="D1317" s="314" t="s">
        <v>3828</v>
      </c>
      <c r="E1317" s="315" t="s">
        <v>3842</v>
      </c>
      <c r="F1317" s="316" t="s">
        <v>217</v>
      </c>
      <c r="G1317" s="331">
        <v>4</v>
      </c>
      <c r="H1317" s="61">
        <f t="shared" si="262"/>
        <v>302.42</v>
      </c>
      <c r="I1317" s="450">
        <v>1209.68</v>
      </c>
      <c r="J1317" s="439">
        <f t="shared" si="256"/>
        <v>337.27</v>
      </c>
      <c r="K1317" s="390">
        <f t="shared" si="257"/>
        <v>1349.08</v>
      </c>
      <c r="L1317" s="60"/>
      <c r="M1317" s="303">
        <f t="shared" si="258"/>
        <v>1349.0993942016003</v>
      </c>
      <c r="N1317" s="303">
        <f t="shared" si="259"/>
        <v>1.9394201600334782E-2</v>
      </c>
      <c r="O1317" s="372">
        <f t="shared" si="260"/>
        <v>1349.08</v>
      </c>
      <c r="P1317" s="373">
        <f t="shared" si="261"/>
        <v>0</v>
      </c>
    </row>
    <row r="1318" spans="1:16" s="195" customFormat="1" ht="15" x14ac:dyDescent="0.25">
      <c r="A1318" s="312" t="s">
        <v>3843</v>
      </c>
      <c r="B1318" s="314" t="s">
        <v>281</v>
      </c>
      <c r="C1318" s="314" t="s">
        <v>1230</v>
      </c>
      <c r="D1318" s="314" t="s">
        <v>319</v>
      </c>
      <c r="E1318" s="315" t="s">
        <v>320</v>
      </c>
      <c r="F1318" s="316" t="s">
        <v>217</v>
      </c>
      <c r="G1318" s="331">
        <v>8</v>
      </c>
      <c r="H1318" s="61">
        <f t="shared" si="262"/>
        <v>2288.0500000000002</v>
      </c>
      <c r="I1318" s="450">
        <v>18304.419999999998</v>
      </c>
      <c r="J1318" s="439">
        <f t="shared" si="256"/>
        <v>2551.75</v>
      </c>
      <c r="K1318" s="390">
        <f t="shared" si="257"/>
        <v>20414</v>
      </c>
      <c r="L1318" s="60"/>
      <c r="M1318" s="303">
        <f t="shared" si="258"/>
        <v>20414.061514790399</v>
      </c>
      <c r="N1318" s="303">
        <f t="shared" si="259"/>
        <v>6.151479039908736E-2</v>
      </c>
      <c r="O1318" s="372">
        <f t="shared" si="260"/>
        <v>20414</v>
      </c>
      <c r="P1318" s="373">
        <f t="shared" si="261"/>
        <v>0</v>
      </c>
    </row>
    <row r="1319" spans="1:16" s="195" customFormat="1" ht="22.5" x14ac:dyDescent="0.25">
      <c r="A1319" s="312" t="s">
        <v>3844</v>
      </c>
      <c r="B1319" s="314" t="s">
        <v>281</v>
      </c>
      <c r="C1319" s="314" t="s">
        <v>1232</v>
      </c>
      <c r="D1319" s="314" t="s">
        <v>3845</v>
      </c>
      <c r="E1319" s="315" t="s">
        <v>321</v>
      </c>
      <c r="F1319" s="316" t="s">
        <v>217</v>
      </c>
      <c r="G1319" s="331">
        <v>8</v>
      </c>
      <c r="H1319" s="61">
        <f t="shared" si="262"/>
        <v>414.06</v>
      </c>
      <c r="I1319" s="450">
        <v>3312.46</v>
      </c>
      <c r="J1319" s="439">
        <f t="shared" si="256"/>
        <v>461.78</v>
      </c>
      <c r="K1319" s="390">
        <f t="shared" si="257"/>
        <v>3694.24</v>
      </c>
      <c r="L1319" s="60"/>
      <c r="M1319" s="303">
        <f t="shared" si="258"/>
        <v>3694.2313498752005</v>
      </c>
      <c r="N1319" s="303">
        <f t="shared" si="259"/>
        <v>-8.6501247992600838E-3</v>
      </c>
      <c r="O1319" s="372">
        <f t="shared" si="260"/>
        <v>3694.24</v>
      </c>
      <c r="P1319" s="373">
        <f t="shared" si="261"/>
        <v>0</v>
      </c>
    </row>
    <row r="1320" spans="1:16" s="195" customFormat="1" ht="15" x14ac:dyDescent="0.25">
      <c r="A1320" s="306" t="s">
        <v>3443</v>
      </c>
      <c r="B1320" s="502"/>
      <c r="C1320" s="502"/>
      <c r="D1320" s="502"/>
      <c r="E1320" s="307" t="s">
        <v>3846</v>
      </c>
      <c r="F1320" s="308"/>
      <c r="G1320" s="309"/>
      <c r="H1320" s="334"/>
      <c r="I1320" s="334">
        <f>SUM(I1321:I1371)</f>
        <v>4566828.8099999977</v>
      </c>
      <c r="J1320" s="449"/>
      <c r="K1320" s="391">
        <f>SUM(K1321:K1371)</f>
        <v>5093168.6499999994</v>
      </c>
      <c r="L1320" s="310"/>
      <c r="M1320" s="303">
        <f t="shared" si="258"/>
        <v>5093170.0788583849</v>
      </c>
      <c r="N1320" s="303">
        <f t="shared" si="259"/>
        <v>1.4288583854213357</v>
      </c>
      <c r="O1320" s="372">
        <f t="shared" si="260"/>
        <v>0</v>
      </c>
      <c r="P1320" s="373"/>
    </row>
    <row r="1321" spans="1:16" s="195" customFormat="1" ht="22.5" x14ac:dyDescent="0.25">
      <c r="A1321" s="312" t="s">
        <v>3847</v>
      </c>
      <c r="B1321" s="314" t="s">
        <v>281</v>
      </c>
      <c r="C1321" s="314" t="s">
        <v>1238</v>
      </c>
      <c r="D1321" s="314" t="s">
        <v>357</v>
      </c>
      <c r="E1321" s="315" t="s">
        <v>358</v>
      </c>
      <c r="F1321" s="316" t="s">
        <v>217</v>
      </c>
      <c r="G1321" s="331">
        <v>1</v>
      </c>
      <c r="H1321" s="61">
        <f t="shared" si="262"/>
        <v>55271.92</v>
      </c>
      <c r="I1321" s="450">
        <v>55271.92</v>
      </c>
      <c r="J1321" s="439">
        <f t="shared" ref="J1321:J1371" si="263">ROUND(H1321*O$13*P$13*O$10,2)</f>
        <v>61642.18</v>
      </c>
      <c r="K1321" s="390">
        <f t="shared" ref="K1321:K1371" si="264">ROUND(J1321*G1321,2)</f>
        <v>61642.18</v>
      </c>
      <c r="L1321" s="60"/>
      <c r="M1321" s="303">
        <f t="shared" si="258"/>
        <v>61642.1812283904</v>
      </c>
      <c r="N1321" s="303">
        <f t="shared" si="259"/>
        <v>1.2283903997740708E-3</v>
      </c>
      <c r="O1321" s="372">
        <f t="shared" si="260"/>
        <v>61642.18</v>
      </c>
      <c r="P1321" s="373">
        <f t="shared" si="261"/>
        <v>0</v>
      </c>
    </row>
    <row r="1322" spans="1:16" s="195" customFormat="1" ht="15" x14ac:dyDescent="0.25">
      <c r="A1322" s="312" t="s">
        <v>3848</v>
      </c>
      <c r="B1322" s="314" t="s">
        <v>281</v>
      </c>
      <c r="C1322" s="332" t="s">
        <v>3849</v>
      </c>
      <c r="D1322" s="332" t="s">
        <v>3850</v>
      </c>
      <c r="E1322" s="333" t="s">
        <v>3851</v>
      </c>
      <c r="F1322" s="316" t="s">
        <v>217</v>
      </c>
      <c r="G1322" s="331">
        <v>1</v>
      </c>
      <c r="H1322" s="61">
        <f t="shared" si="262"/>
        <v>1616437.99</v>
      </c>
      <c r="I1322" s="450">
        <v>1616437.99</v>
      </c>
      <c r="J1322" s="439">
        <f t="shared" si="263"/>
        <v>1802737.51</v>
      </c>
      <c r="K1322" s="390">
        <f t="shared" si="264"/>
        <v>1802737.51</v>
      </c>
      <c r="L1322" s="60"/>
      <c r="M1322" s="303">
        <f t="shared" si="258"/>
        <v>1802737.511634029</v>
      </c>
      <c r="N1322" s="303">
        <f t="shared" si="259"/>
        <v>1.6340289730578661E-3</v>
      </c>
      <c r="O1322" s="372">
        <f t="shared" si="260"/>
        <v>1802737.51</v>
      </c>
      <c r="P1322" s="373">
        <f t="shared" si="261"/>
        <v>0</v>
      </c>
    </row>
    <row r="1323" spans="1:16" s="195" customFormat="1" ht="22.5" x14ac:dyDescent="0.25">
      <c r="A1323" s="312" t="s">
        <v>3852</v>
      </c>
      <c r="B1323" s="314" t="s">
        <v>281</v>
      </c>
      <c r="C1323" s="314" t="s">
        <v>2732</v>
      </c>
      <c r="D1323" s="314" t="s">
        <v>3853</v>
      </c>
      <c r="E1323" s="315" t="s">
        <v>3854</v>
      </c>
      <c r="F1323" s="316" t="s">
        <v>217</v>
      </c>
      <c r="G1323" s="331">
        <v>1</v>
      </c>
      <c r="H1323" s="61">
        <f t="shared" si="262"/>
        <v>5776.79</v>
      </c>
      <c r="I1323" s="450">
        <v>5776.79</v>
      </c>
      <c r="J1323" s="439">
        <f t="shared" si="263"/>
        <v>6442.58</v>
      </c>
      <c r="K1323" s="390">
        <f t="shared" si="264"/>
        <v>6442.58</v>
      </c>
      <c r="L1323" s="60"/>
      <c r="M1323" s="303">
        <f t="shared" si="258"/>
        <v>6442.5830710848004</v>
      </c>
      <c r="N1323" s="303">
        <f t="shared" si="259"/>
        <v>3.0710848004673608E-3</v>
      </c>
      <c r="O1323" s="372">
        <f t="shared" si="260"/>
        <v>6442.58</v>
      </c>
      <c r="P1323" s="373">
        <f t="shared" si="261"/>
        <v>0</v>
      </c>
    </row>
    <row r="1324" spans="1:16" s="195" customFormat="1" ht="15" x14ac:dyDescent="0.25">
      <c r="A1324" s="312" t="s">
        <v>3855</v>
      </c>
      <c r="B1324" s="314" t="s">
        <v>281</v>
      </c>
      <c r="C1324" s="332" t="s">
        <v>2734</v>
      </c>
      <c r="D1324" s="332" t="s">
        <v>3856</v>
      </c>
      <c r="E1324" s="333" t="s">
        <v>3857</v>
      </c>
      <c r="F1324" s="316" t="s">
        <v>217</v>
      </c>
      <c r="G1324" s="331">
        <v>1</v>
      </c>
      <c r="H1324" s="61">
        <f t="shared" si="262"/>
        <v>17636.66</v>
      </c>
      <c r="I1324" s="450">
        <v>17636.66</v>
      </c>
      <c r="J1324" s="439">
        <f t="shared" si="263"/>
        <v>19669.34</v>
      </c>
      <c r="K1324" s="390">
        <f t="shared" si="264"/>
        <v>19669.34</v>
      </c>
      <c r="L1324" s="60"/>
      <c r="M1324" s="303">
        <f t="shared" si="258"/>
        <v>19669.340091379203</v>
      </c>
      <c r="N1324" s="303">
        <f t="shared" si="259"/>
        <v>9.1379202785901725E-5</v>
      </c>
      <c r="O1324" s="372">
        <f t="shared" si="260"/>
        <v>19669.34</v>
      </c>
      <c r="P1324" s="373">
        <f t="shared" si="261"/>
        <v>0</v>
      </c>
    </row>
    <row r="1325" spans="1:16" s="195" customFormat="1" ht="22.5" x14ac:dyDescent="0.25">
      <c r="A1325" s="312" t="s">
        <v>3858</v>
      </c>
      <c r="B1325" s="314" t="s">
        <v>281</v>
      </c>
      <c r="C1325" s="314" t="s">
        <v>2737</v>
      </c>
      <c r="D1325" s="314" t="s">
        <v>3859</v>
      </c>
      <c r="E1325" s="315" t="s">
        <v>3860</v>
      </c>
      <c r="F1325" s="316" t="s">
        <v>217</v>
      </c>
      <c r="G1325" s="331">
        <v>1</v>
      </c>
      <c r="H1325" s="61">
        <f t="shared" si="262"/>
        <v>390.97</v>
      </c>
      <c r="I1325" s="450">
        <v>390.97</v>
      </c>
      <c r="J1325" s="439">
        <f t="shared" si="263"/>
        <v>436.03</v>
      </c>
      <c r="K1325" s="390">
        <f t="shared" si="264"/>
        <v>436.03</v>
      </c>
      <c r="L1325" s="60"/>
      <c r="M1325" s="303">
        <f t="shared" si="258"/>
        <v>436.03051232640007</v>
      </c>
      <c r="N1325" s="303">
        <f t="shared" si="259"/>
        <v>5.1232640009857278E-4</v>
      </c>
      <c r="O1325" s="372">
        <f t="shared" si="260"/>
        <v>436.03</v>
      </c>
      <c r="P1325" s="373">
        <f t="shared" si="261"/>
        <v>0</v>
      </c>
    </row>
    <row r="1326" spans="1:16" s="195" customFormat="1" ht="15" x14ac:dyDescent="0.25">
      <c r="A1326" s="312" t="s">
        <v>3861</v>
      </c>
      <c r="B1326" s="314" t="s">
        <v>281</v>
      </c>
      <c r="C1326" s="314" t="s">
        <v>2739</v>
      </c>
      <c r="D1326" s="314" t="s">
        <v>3862</v>
      </c>
      <c r="E1326" s="315" t="s">
        <v>3863</v>
      </c>
      <c r="F1326" s="316" t="s">
        <v>122</v>
      </c>
      <c r="G1326" s="317">
        <v>2.0000000000000002E-5</v>
      </c>
      <c r="H1326" s="61">
        <f t="shared" si="262"/>
        <v>165500</v>
      </c>
      <c r="I1326" s="450">
        <v>3.31</v>
      </c>
      <c r="J1326" s="439">
        <f t="shared" si="263"/>
        <v>184574.39</v>
      </c>
      <c r="K1326" s="390">
        <f t="shared" si="264"/>
        <v>3.69</v>
      </c>
      <c r="L1326" s="60"/>
      <c r="M1326" s="303">
        <f t="shared" si="258"/>
        <v>3.6914878272</v>
      </c>
      <c r="N1326" s="303">
        <f t="shared" si="259"/>
        <v>1.4878272000000692E-3</v>
      </c>
      <c r="O1326" s="372">
        <f t="shared" si="260"/>
        <v>3.6914878000000004</v>
      </c>
      <c r="P1326" s="373">
        <f t="shared" si="261"/>
        <v>1.4878000000004832E-3</v>
      </c>
    </row>
    <row r="1327" spans="1:16" s="195" customFormat="1" ht="15" x14ac:dyDescent="0.25">
      <c r="A1327" s="312" t="s">
        <v>3864</v>
      </c>
      <c r="B1327" s="314" t="s">
        <v>281</v>
      </c>
      <c r="C1327" s="314" t="s">
        <v>3865</v>
      </c>
      <c r="D1327" s="314" t="s">
        <v>3866</v>
      </c>
      <c r="E1327" s="315" t="s">
        <v>3867</v>
      </c>
      <c r="F1327" s="316" t="s">
        <v>217</v>
      </c>
      <c r="G1327" s="331">
        <v>1</v>
      </c>
      <c r="H1327" s="61">
        <f t="shared" si="262"/>
        <v>42908.81</v>
      </c>
      <c r="I1327" s="450">
        <v>42908.81</v>
      </c>
      <c r="J1327" s="439">
        <f t="shared" si="263"/>
        <v>47854.18</v>
      </c>
      <c r="K1327" s="390">
        <f t="shared" si="264"/>
        <v>47854.18</v>
      </c>
      <c r="L1327" s="60"/>
      <c r="M1327" s="303">
        <f t="shared" si="258"/>
        <v>47854.1842279872</v>
      </c>
      <c r="N1327" s="303">
        <f t="shared" si="259"/>
        <v>4.2279871995560825E-3</v>
      </c>
      <c r="O1327" s="372">
        <f t="shared" si="260"/>
        <v>47854.18</v>
      </c>
      <c r="P1327" s="373">
        <f t="shared" si="261"/>
        <v>0</v>
      </c>
    </row>
    <row r="1328" spans="1:16" s="195" customFormat="1" ht="15" x14ac:dyDescent="0.25">
      <c r="A1328" s="312" t="s">
        <v>3868</v>
      </c>
      <c r="B1328" s="314" t="s">
        <v>281</v>
      </c>
      <c r="C1328" s="314" t="s">
        <v>2741</v>
      </c>
      <c r="D1328" s="314" t="s">
        <v>3869</v>
      </c>
      <c r="E1328" s="315" t="s">
        <v>3870</v>
      </c>
      <c r="F1328" s="316" t="s">
        <v>248</v>
      </c>
      <c r="G1328" s="329">
        <v>0.1</v>
      </c>
      <c r="H1328" s="61">
        <f t="shared" si="262"/>
        <v>225459.8</v>
      </c>
      <c r="I1328" s="450">
        <v>22545.98</v>
      </c>
      <c r="J1328" s="439">
        <f t="shared" si="263"/>
        <v>251444.75</v>
      </c>
      <c r="K1328" s="390">
        <f t="shared" si="264"/>
        <v>25144.48</v>
      </c>
      <c r="L1328" s="60"/>
      <c r="M1328" s="303">
        <f t="shared" si="258"/>
        <v>25144.474538457602</v>
      </c>
      <c r="N1328" s="303">
        <f t="shared" si="259"/>
        <v>-5.4615423978248145E-3</v>
      </c>
      <c r="O1328" s="372">
        <f t="shared" si="260"/>
        <v>25144.475000000002</v>
      </c>
      <c r="P1328" s="373">
        <f t="shared" si="261"/>
        <v>-4.9999999973806553E-3</v>
      </c>
    </row>
    <row r="1329" spans="1:16" s="195" customFormat="1" ht="15" x14ac:dyDescent="0.25">
      <c r="A1329" s="312" t="s">
        <v>3871</v>
      </c>
      <c r="B1329" s="314" t="s">
        <v>281</v>
      </c>
      <c r="C1329" s="332" t="s">
        <v>2743</v>
      </c>
      <c r="D1329" s="332" t="s">
        <v>3872</v>
      </c>
      <c r="E1329" s="333" t="s">
        <v>3873</v>
      </c>
      <c r="F1329" s="316" t="s">
        <v>217</v>
      </c>
      <c r="G1329" s="331">
        <v>1</v>
      </c>
      <c r="H1329" s="61">
        <f t="shared" si="262"/>
        <v>752457.4</v>
      </c>
      <c r="I1329" s="450">
        <v>752457.4</v>
      </c>
      <c r="J1329" s="439">
        <f t="shared" si="263"/>
        <v>839180.46</v>
      </c>
      <c r="K1329" s="390">
        <f t="shared" si="264"/>
        <v>839180.46</v>
      </c>
      <c r="L1329" s="60"/>
      <c r="M1329" s="303">
        <f t="shared" si="258"/>
        <v>839180.46301708801</v>
      </c>
      <c r="N1329" s="303">
        <f t="shared" si="259"/>
        <v>3.0170880490913987E-3</v>
      </c>
      <c r="O1329" s="372">
        <f t="shared" si="260"/>
        <v>839180.46</v>
      </c>
      <c r="P1329" s="373">
        <f t="shared" si="261"/>
        <v>0</v>
      </c>
    </row>
    <row r="1330" spans="1:16" s="195" customFormat="1" ht="22.5" x14ac:dyDescent="0.25">
      <c r="A1330" s="312" t="s">
        <v>3874</v>
      </c>
      <c r="B1330" s="314" t="s">
        <v>281</v>
      </c>
      <c r="C1330" s="314" t="s">
        <v>2753</v>
      </c>
      <c r="D1330" s="314" t="s">
        <v>3875</v>
      </c>
      <c r="E1330" s="315" t="s">
        <v>3876</v>
      </c>
      <c r="F1330" s="316" t="s">
        <v>217</v>
      </c>
      <c r="G1330" s="331">
        <v>2</v>
      </c>
      <c r="H1330" s="61">
        <f t="shared" si="262"/>
        <v>9691.6</v>
      </c>
      <c r="I1330" s="450">
        <v>19383.2</v>
      </c>
      <c r="J1330" s="439">
        <f t="shared" si="263"/>
        <v>10808.59</v>
      </c>
      <c r="K1330" s="390">
        <f t="shared" si="264"/>
        <v>21617.18</v>
      </c>
      <c r="L1330" s="60"/>
      <c r="M1330" s="303">
        <f t="shared" si="258"/>
        <v>21617.174275584002</v>
      </c>
      <c r="N1330" s="303">
        <f t="shared" si="259"/>
        <v>-5.7244159979745746E-3</v>
      </c>
      <c r="O1330" s="372">
        <f t="shared" si="260"/>
        <v>21617.18</v>
      </c>
      <c r="P1330" s="373">
        <f t="shared" si="261"/>
        <v>0</v>
      </c>
    </row>
    <row r="1331" spans="1:16" s="195" customFormat="1" ht="15" x14ac:dyDescent="0.25">
      <c r="A1331" s="312" t="s">
        <v>3877</v>
      </c>
      <c r="B1331" s="314" t="s">
        <v>281</v>
      </c>
      <c r="C1331" s="332" t="s">
        <v>3878</v>
      </c>
      <c r="D1331" s="332" t="s">
        <v>3856</v>
      </c>
      <c r="E1331" s="333" t="s">
        <v>3879</v>
      </c>
      <c r="F1331" s="316" t="s">
        <v>217</v>
      </c>
      <c r="G1331" s="331">
        <v>2</v>
      </c>
      <c r="H1331" s="61">
        <f t="shared" si="262"/>
        <v>48874.35</v>
      </c>
      <c r="I1331" s="450">
        <v>97748.7</v>
      </c>
      <c r="J1331" s="439">
        <f t="shared" si="263"/>
        <v>54507.27</v>
      </c>
      <c r="K1331" s="390">
        <f t="shared" si="264"/>
        <v>109014.54</v>
      </c>
      <c r="L1331" s="60"/>
      <c r="M1331" s="303">
        <f t="shared" si="258"/>
        <v>109014.54265094401</v>
      </c>
      <c r="N1331" s="303">
        <f t="shared" si="259"/>
        <v>2.6509440212976187E-3</v>
      </c>
      <c r="O1331" s="372">
        <f t="shared" si="260"/>
        <v>109014.54</v>
      </c>
      <c r="P1331" s="373">
        <f t="shared" si="261"/>
        <v>0</v>
      </c>
    </row>
    <row r="1332" spans="1:16" s="195" customFormat="1" ht="15" x14ac:dyDescent="0.25">
      <c r="A1332" s="312" t="s">
        <v>3880</v>
      </c>
      <c r="B1332" s="314" t="s">
        <v>281</v>
      </c>
      <c r="C1332" s="314" t="s">
        <v>1251</v>
      </c>
      <c r="D1332" s="314" t="s">
        <v>366</v>
      </c>
      <c r="E1332" s="315" t="s">
        <v>367</v>
      </c>
      <c r="F1332" s="316" t="s">
        <v>217</v>
      </c>
      <c r="G1332" s="331">
        <v>6</v>
      </c>
      <c r="H1332" s="61">
        <f t="shared" si="262"/>
        <v>2111.85</v>
      </c>
      <c r="I1332" s="450">
        <v>12671.1</v>
      </c>
      <c r="J1332" s="439">
        <f t="shared" si="263"/>
        <v>2355.25</v>
      </c>
      <c r="K1332" s="390">
        <f t="shared" si="264"/>
        <v>14131.5</v>
      </c>
      <c r="L1332" s="60"/>
      <c r="M1332" s="303">
        <f t="shared" si="258"/>
        <v>14131.483808832001</v>
      </c>
      <c r="N1332" s="303">
        <f t="shared" si="259"/>
        <v>-1.6191167998840683E-2</v>
      </c>
      <c r="O1332" s="372">
        <f t="shared" si="260"/>
        <v>14131.5</v>
      </c>
      <c r="P1332" s="373">
        <f t="shared" si="261"/>
        <v>0</v>
      </c>
    </row>
    <row r="1333" spans="1:16" s="195" customFormat="1" ht="15" x14ac:dyDescent="0.25">
      <c r="A1333" s="312" t="s">
        <v>3881</v>
      </c>
      <c r="B1333" s="314" t="s">
        <v>281</v>
      </c>
      <c r="C1333" s="314" t="s">
        <v>1252</v>
      </c>
      <c r="D1333" s="314" t="s">
        <v>3882</v>
      </c>
      <c r="E1333" s="315" t="s">
        <v>3883</v>
      </c>
      <c r="F1333" s="316" t="s">
        <v>217</v>
      </c>
      <c r="G1333" s="331">
        <v>6</v>
      </c>
      <c r="H1333" s="61">
        <f t="shared" si="262"/>
        <v>175.3</v>
      </c>
      <c r="I1333" s="450">
        <v>1051.8</v>
      </c>
      <c r="J1333" s="439">
        <f t="shared" si="263"/>
        <v>195.5</v>
      </c>
      <c r="K1333" s="390">
        <f t="shared" si="264"/>
        <v>1173</v>
      </c>
      <c r="L1333" s="60"/>
      <c r="M1333" s="303">
        <f t="shared" si="258"/>
        <v>1173.023231616</v>
      </c>
      <c r="N1333" s="303">
        <f t="shared" si="259"/>
        <v>2.3231615999975475E-2</v>
      </c>
      <c r="O1333" s="372">
        <f t="shared" si="260"/>
        <v>1173</v>
      </c>
      <c r="P1333" s="373">
        <f t="shared" si="261"/>
        <v>0</v>
      </c>
    </row>
    <row r="1334" spans="1:16" s="195" customFormat="1" ht="15" x14ac:dyDescent="0.25">
      <c r="A1334" s="312" t="s">
        <v>3884</v>
      </c>
      <c r="B1334" s="314" t="s">
        <v>281</v>
      </c>
      <c r="C1334" s="314" t="s">
        <v>1257</v>
      </c>
      <c r="D1334" s="314" t="s">
        <v>360</v>
      </c>
      <c r="E1334" s="315" t="s">
        <v>361</v>
      </c>
      <c r="F1334" s="316" t="s">
        <v>217</v>
      </c>
      <c r="G1334" s="331">
        <v>8</v>
      </c>
      <c r="H1334" s="61">
        <f t="shared" si="262"/>
        <v>1743.51</v>
      </c>
      <c r="I1334" s="450">
        <v>13948.04</v>
      </c>
      <c r="J1334" s="439">
        <f t="shared" si="263"/>
        <v>1944.45</v>
      </c>
      <c r="K1334" s="390">
        <f t="shared" si="264"/>
        <v>15555.6</v>
      </c>
      <c r="L1334" s="60"/>
      <c r="M1334" s="303">
        <f t="shared" si="258"/>
        <v>15555.595127884802</v>
      </c>
      <c r="N1334" s="303">
        <f t="shared" si="259"/>
        <v>-4.8721151979407296E-3</v>
      </c>
      <c r="O1334" s="372">
        <f t="shared" si="260"/>
        <v>15555.6</v>
      </c>
      <c r="P1334" s="373">
        <f t="shared" si="261"/>
        <v>0</v>
      </c>
    </row>
    <row r="1335" spans="1:16" s="195" customFormat="1" ht="22.5" x14ac:dyDescent="0.25">
      <c r="A1335" s="312" t="s">
        <v>3885</v>
      </c>
      <c r="B1335" s="314" t="s">
        <v>281</v>
      </c>
      <c r="C1335" s="314" t="s">
        <v>1258</v>
      </c>
      <c r="D1335" s="314" t="s">
        <v>3886</v>
      </c>
      <c r="E1335" s="315" t="s">
        <v>3887</v>
      </c>
      <c r="F1335" s="316" t="s">
        <v>217</v>
      </c>
      <c r="G1335" s="331">
        <v>8</v>
      </c>
      <c r="H1335" s="61">
        <f t="shared" si="262"/>
        <v>5882.04</v>
      </c>
      <c r="I1335" s="450">
        <v>47056.33</v>
      </c>
      <c r="J1335" s="439">
        <f t="shared" si="263"/>
        <v>6559.96</v>
      </c>
      <c r="K1335" s="390">
        <f t="shared" si="264"/>
        <v>52479.68</v>
      </c>
      <c r="L1335" s="60"/>
      <c r="M1335" s="303">
        <f t="shared" si="258"/>
        <v>52479.718848249606</v>
      </c>
      <c r="N1335" s="303">
        <f t="shared" si="259"/>
        <v>3.884824960550759E-2</v>
      </c>
      <c r="O1335" s="372">
        <f t="shared" si="260"/>
        <v>52479.68</v>
      </c>
      <c r="P1335" s="373">
        <f t="shared" si="261"/>
        <v>0</v>
      </c>
    </row>
    <row r="1336" spans="1:16" s="195" customFormat="1" ht="22.5" x14ac:dyDescent="0.25">
      <c r="A1336" s="312" t="s">
        <v>3888</v>
      </c>
      <c r="B1336" s="314" t="s">
        <v>281</v>
      </c>
      <c r="C1336" s="314" t="s">
        <v>1269</v>
      </c>
      <c r="D1336" s="314" t="s">
        <v>3889</v>
      </c>
      <c r="E1336" s="315" t="s">
        <v>3890</v>
      </c>
      <c r="F1336" s="316" t="s">
        <v>125</v>
      </c>
      <c r="G1336" s="326">
        <v>0.43959999999999999</v>
      </c>
      <c r="H1336" s="61">
        <f t="shared" si="262"/>
        <v>170845.88</v>
      </c>
      <c r="I1336" s="450">
        <v>75103.850000000006</v>
      </c>
      <c r="J1336" s="439">
        <f t="shared" si="263"/>
        <v>190536.4</v>
      </c>
      <c r="K1336" s="390">
        <f t="shared" si="264"/>
        <v>83759.8</v>
      </c>
      <c r="L1336" s="60"/>
      <c r="M1336" s="303">
        <f t="shared" si="258"/>
        <v>83759.803036512021</v>
      </c>
      <c r="N1336" s="303">
        <f t="shared" si="259"/>
        <v>3.0365120182977989E-3</v>
      </c>
      <c r="O1336" s="372">
        <f t="shared" si="260"/>
        <v>83759.801439999996</v>
      </c>
      <c r="P1336" s="373">
        <f t="shared" si="261"/>
        <v>1.4399999927263707E-3</v>
      </c>
    </row>
    <row r="1337" spans="1:16" s="195" customFormat="1" ht="15" x14ac:dyDescent="0.25">
      <c r="A1337" s="312" t="s">
        <v>3891</v>
      </c>
      <c r="B1337" s="314" t="s">
        <v>281</v>
      </c>
      <c r="C1337" s="314" t="s">
        <v>1271</v>
      </c>
      <c r="D1337" s="314" t="s">
        <v>3892</v>
      </c>
      <c r="E1337" s="315" t="s">
        <v>3893</v>
      </c>
      <c r="F1337" s="316" t="s">
        <v>168</v>
      </c>
      <c r="G1337" s="331">
        <v>28</v>
      </c>
      <c r="H1337" s="61">
        <f t="shared" si="262"/>
        <v>412.85</v>
      </c>
      <c r="I1337" s="450">
        <v>11559.8</v>
      </c>
      <c r="J1337" s="439">
        <f t="shared" si="263"/>
        <v>460.43</v>
      </c>
      <c r="K1337" s="390">
        <f t="shared" si="264"/>
        <v>12892.04</v>
      </c>
      <c r="L1337" s="60"/>
      <c r="M1337" s="303">
        <f t="shared" si="258"/>
        <v>12892.103016576</v>
      </c>
      <c r="N1337" s="303">
        <f t="shared" si="259"/>
        <v>6.3016575999427005E-2</v>
      </c>
      <c r="O1337" s="372">
        <f t="shared" si="260"/>
        <v>12892.04</v>
      </c>
      <c r="P1337" s="373">
        <f t="shared" si="261"/>
        <v>0</v>
      </c>
    </row>
    <row r="1338" spans="1:16" s="195" customFormat="1" ht="22.5" x14ac:dyDescent="0.25">
      <c r="A1338" s="312" t="s">
        <v>3894</v>
      </c>
      <c r="B1338" s="314" t="s">
        <v>281</v>
      </c>
      <c r="C1338" s="314" t="s">
        <v>2772</v>
      </c>
      <c r="D1338" s="314" t="s">
        <v>3895</v>
      </c>
      <c r="E1338" s="315" t="s">
        <v>3896</v>
      </c>
      <c r="F1338" s="316" t="s">
        <v>125</v>
      </c>
      <c r="G1338" s="325">
        <v>1.07</v>
      </c>
      <c r="H1338" s="61">
        <f t="shared" si="262"/>
        <v>105957.06</v>
      </c>
      <c r="I1338" s="450">
        <v>113374.05</v>
      </c>
      <c r="J1338" s="439">
        <f t="shared" si="263"/>
        <v>118168.94</v>
      </c>
      <c r="K1338" s="390">
        <f t="shared" si="264"/>
        <v>126440.77</v>
      </c>
      <c r="L1338" s="60"/>
      <c r="M1338" s="303">
        <f t="shared" si="258"/>
        <v>126440.76298953602</v>
      </c>
      <c r="N1338" s="303">
        <f t="shared" si="259"/>
        <v>-7.0104639889905229E-3</v>
      </c>
      <c r="O1338" s="372">
        <f t="shared" si="260"/>
        <v>126440.76580000001</v>
      </c>
      <c r="P1338" s="373">
        <f t="shared" si="261"/>
        <v>-4.1999999957624823E-3</v>
      </c>
    </row>
    <row r="1339" spans="1:16" s="195" customFormat="1" ht="22.5" x14ac:dyDescent="0.25">
      <c r="A1339" s="312" t="s">
        <v>3897</v>
      </c>
      <c r="B1339" s="314" t="s">
        <v>281</v>
      </c>
      <c r="C1339" s="314" t="s">
        <v>2774</v>
      </c>
      <c r="D1339" s="314" t="s">
        <v>3898</v>
      </c>
      <c r="E1339" s="315" t="s">
        <v>3899</v>
      </c>
      <c r="F1339" s="316" t="s">
        <v>147</v>
      </c>
      <c r="G1339" s="331">
        <v>107</v>
      </c>
      <c r="H1339" s="61">
        <f t="shared" si="262"/>
        <v>926.17</v>
      </c>
      <c r="I1339" s="450">
        <v>99100.63</v>
      </c>
      <c r="J1339" s="439">
        <f t="shared" si="263"/>
        <v>1032.9100000000001</v>
      </c>
      <c r="K1339" s="390">
        <f t="shared" si="264"/>
        <v>110521.37</v>
      </c>
      <c r="L1339" s="60"/>
      <c r="M1339" s="303">
        <f t="shared" si="258"/>
        <v>110522.28680146561</v>
      </c>
      <c r="N1339" s="303">
        <f t="shared" si="259"/>
        <v>0.91680146561702713</v>
      </c>
      <c r="O1339" s="372">
        <f t="shared" si="260"/>
        <v>110521.37000000001</v>
      </c>
      <c r="P1339" s="373">
        <f t="shared" si="261"/>
        <v>0</v>
      </c>
    </row>
    <row r="1340" spans="1:16" s="195" customFormat="1" ht="22.5" x14ac:dyDescent="0.25">
      <c r="A1340" s="312" t="s">
        <v>3900</v>
      </c>
      <c r="B1340" s="314" t="s">
        <v>281</v>
      </c>
      <c r="C1340" s="314" t="s">
        <v>2776</v>
      </c>
      <c r="D1340" s="314" t="s">
        <v>3901</v>
      </c>
      <c r="E1340" s="315" t="s">
        <v>3902</v>
      </c>
      <c r="F1340" s="316" t="s">
        <v>125</v>
      </c>
      <c r="G1340" s="329">
        <v>1.5</v>
      </c>
      <c r="H1340" s="61">
        <f t="shared" si="262"/>
        <v>90254.76</v>
      </c>
      <c r="I1340" s="450">
        <v>135382.14000000001</v>
      </c>
      <c r="J1340" s="439">
        <f t="shared" si="263"/>
        <v>100656.9</v>
      </c>
      <c r="K1340" s="390">
        <f t="shared" si="264"/>
        <v>150985.35</v>
      </c>
      <c r="L1340" s="60"/>
      <c r="M1340" s="303">
        <f t="shared" si="258"/>
        <v>150985.35402727683</v>
      </c>
      <c r="N1340" s="303">
        <f t="shared" si="259"/>
        <v>4.0272768237628043E-3</v>
      </c>
      <c r="O1340" s="372">
        <f t="shared" si="260"/>
        <v>150985.34999999998</v>
      </c>
      <c r="P1340" s="373">
        <f t="shared" si="261"/>
        <v>0</v>
      </c>
    </row>
    <row r="1341" spans="1:16" s="195" customFormat="1" ht="22.5" x14ac:dyDescent="0.25">
      <c r="A1341" s="312" t="s">
        <v>3903</v>
      </c>
      <c r="B1341" s="314" t="s">
        <v>281</v>
      </c>
      <c r="C1341" s="314" t="s">
        <v>3904</v>
      </c>
      <c r="D1341" s="314" t="s">
        <v>3898</v>
      </c>
      <c r="E1341" s="315" t="s">
        <v>3899</v>
      </c>
      <c r="F1341" s="316" t="s">
        <v>147</v>
      </c>
      <c r="G1341" s="331">
        <v>94</v>
      </c>
      <c r="H1341" s="61">
        <f t="shared" si="262"/>
        <v>926.17</v>
      </c>
      <c r="I1341" s="450">
        <v>87060.37</v>
      </c>
      <c r="J1341" s="439">
        <f t="shared" si="263"/>
        <v>1032.9100000000001</v>
      </c>
      <c r="K1341" s="390">
        <f t="shared" si="264"/>
        <v>97093.54</v>
      </c>
      <c r="L1341" s="60"/>
      <c r="M1341" s="303">
        <f t="shared" si="258"/>
        <v>97094.349270854393</v>
      </c>
      <c r="N1341" s="303">
        <f t="shared" si="259"/>
        <v>0.80927085439907387</v>
      </c>
      <c r="O1341" s="372">
        <f t="shared" si="260"/>
        <v>97093.540000000008</v>
      </c>
      <c r="P1341" s="373">
        <f t="shared" si="261"/>
        <v>0</v>
      </c>
    </row>
    <row r="1342" spans="1:16" s="195" customFormat="1" ht="22.5" x14ac:dyDescent="0.25">
      <c r="A1342" s="312" t="s">
        <v>3905</v>
      </c>
      <c r="B1342" s="314" t="s">
        <v>281</v>
      </c>
      <c r="C1342" s="314" t="s">
        <v>3906</v>
      </c>
      <c r="D1342" s="314" t="s">
        <v>3907</v>
      </c>
      <c r="E1342" s="315" t="s">
        <v>3908</v>
      </c>
      <c r="F1342" s="316" t="s">
        <v>147</v>
      </c>
      <c r="G1342" s="331">
        <v>56</v>
      </c>
      <c r="H1342" s="61">
        <f t="shared" si="262"/>
        <v>1696.3</v>
      </c>
      <c r="I1342" s="450">
        <v>94992.91</v>
      </c>
      <c r="J1342" s="439">
        <f t="shared" si="263"/>
        <v>1891.8</v>
      </c>
      <c r="K1342" s="390">
        <f t="shared" si="264"/>
        <v>105940.8</v>
      </c>
      <c r="L1342" s="60"/>
      <c r="M1342" s="303">
        <f t="shared" si="258"/>
        <v>105941.13925537921</v>
      </c>
      <c r="N1342" s="303">
        <f t="shared" si="259"/>
        <v>0.33925537920731585</v>
      </c>
      <c r="O1342" s="372">
        <f t="shared" si="260"/>
        <v>105940.8</v>
      </c>
      <c r="P1342" s="373">
        <f t="shared" si="261"/>
        <v>0</v>
      </c>
    </row>
    <row r="1343" spans="1:16" s="195" customFormat="1" ht="15" x14ac:dyDescent="0.25">
      <c r="A1343" s="312" t="s">
        <v>3909</v>
      </c>
      <c r="B1343" s="314" t="s">
        <v>281</v>
      </c>
      <c r="C1343" s="314" t="s">
        <v>3910</v>
      </c>
      <c r="D1343" s="314" t="s">
        <v>3911</v>
      </c>
      <c r="E1343" s="315" t="s">
        <v>373</v>
      </c>
      <c r="F1343" s="316" t="s">
        <v>122</v>
      </c>
      <c r="G1343" s="326">
        <v>2.0500000000000001E-2</v>
      </c>
      <c r="H1343" s="61">
        <f t="shared" si="262"/>
        <v>105040</v>
      </c>
      <c r="I1343" s="450">
        <v>2153.3200000000002</v>
      </c>
      <c r="J1343" s="439">
        <f t="shared" si="263"/>
        <v>117146.19</v>
      </c>
      <c r="K1343" s="390">
        <f t="shared" si="264"/>
        <v>2401.5</v>
      </c>
      <c r="L1343" s="60"/>
      <c r="M1343" s="303">
        <f t="shared" si="258"/>
        <v>2401.4968483584007</v>
      </c>
      <c r="N1343" s="303">
        <f t="shared" si="259"/>
        <v>-3.1516415992882685E-3</v>
      </c>
      <c r="O1343" s="372">
        <f t="shared" si="260"/>
        <v>2401.4968950000002</v>
      </c>
      <c r="P1343" s="373">
        <f t="shared" si="261"/>
        <v>-3.1049999997776467E-3</v>
      </c>
    </row>
    <row r="1344" spans="1:16" s="195" customFormat="1" ht="22.5" x14ac:dyDescent="0.25">
      <c r="A1344" s="312" t="s">
        <v>3912</v>
      </c>
      <c r="B1344" s="314" t="s">
        <v>281</v>
      </c>
      <c r="C1344" s="314" t="s">
        <v>2780</v>
      </c>
      <c r="D1344" s="314" t="s">
        <v>3913</v>
      </c>
      <c r="E1344" s="315" t="s">
        <v>3914</v>
      </c>
      <c r="F1344" s="316" t="s">
        <v>125</v>
      </c>
      <c r="G1344" s="325">
        <v>1.24</v>
      </c>
      <c r="H1344" s="61">
        <f t="shared" si="262"/>
        <v>312359.92</v>
      </c>
      <c r="I1344" s="450">
        <v>387326.3</v>
      </c>
      <c r="J1344" s="439">
        <f t="shared" si="263"/>
        <v>348360.38</v>
      </c>
      <c r="K1344" s="390">
        <f t="shared" si="264"/>
        <v>431966.87</v>
      </c>
      <c r="L1344" s="60"/>
      <c r="M1344" s="303">
        <f t="shared" si="258"/>
        <v>431966.86453305604</v>
      </c>
      <c r="N1344" s="303">
        <f t="shared" si="259"/>
        <v>-5.4669439559802413E-3</v>
      </c>
      <c r="O1344" s="372">
        <f t="shared" si="260"/>
        <v>431966.87119999999</v>
      </c>
      <c r="P1344" s="373">
        <f t="shared" si="261"/>
        <v>1.1999999987892807E-3</v>
      </c>
    </row>
    <row r="1345" spans="1:16" s="195" customFormat="1" ht="15" x14ac:dyDescent="0.25">
      <c r="A1345" s="312" t="s">
        <v>3915</v>
      </c>
      <c r="B1345" s="314" t="s">
        <v>281</v>
      </c>
      <c r="C1345" s="314" t="s">
        <v>3916</v>
      </c>
      <c r="D1345" s="314" t="s">
        <v>3917</v>
      </c>
      <c r="E1345" s="315" t="s">
        <v>3918</v>
      </c>
      <c r="F1345" s="316" t="s">
        <v>111</v>
      </c>
      <c r="G1345" s="325">
        <v>-7.44</v>
      </c>
      <c r="H1345" s="61">
        <f t="shared" si="262"/>
        <v>5840.18</v>
      </c>
      <c r="I1345" s="450">
        <v>-43450.97</v>
      </c>
      <c r="J1345" s="439">
        <f t="shared" si="263"/>
        <v>6513.28</v>
      </c>
      <c r="K1345" s="390">
        <f t="shared" si="264"/>
        <v>-48458.8</v>
      </c>
      <c r="L1345" s="60"/>
      <c r="M1345" s="303">
        <f t="shared" si="258"/>
        <v>-48458.829859526406</v>
      </c>
      <c r="N1345" s="303">
        <f t="shared" si="259"/>
        <v>-2.9859526403015479E-2</v>
      </c>
      <c r="O1345" s="372">
        <f t="shared" si="260"/>
        <v>-48458.803200000002</v>
      </c>
      <c r="P1345" s="373">
        <f t="shared" si="261"/>
        <v>-3.1999999991967343E-3</v>
      </c>
    </row>
    <row r="1346" spans="1:16" s="195" customFormat="1" ht="15" x14ac:dyDescent="0.25">
      <c r="A1346" s="312" t="s">
        <v>3919</v>
      </c>
      <c r="B1346" s="314" t="s">
        <v>281</v>
      </c>
      <c r="C1346" s="314" t="s">
        <v>3920</v>
      </c>
      <c r="D1346" s="314" t="s">
        <v>3921</v>
      </c>
      <c r="E1346" s="315" t="s">
        <v>3922</v>
      </c>
      <c r="F1346" s="316" t="s">
        <v>122</v>
      </c>
      <c r="G1346" s="317">
        <v>-7.936E-2</v>
      </c>
      <c r="H1346" s="61">
        <f t="shared" si="262"/>
        <v>54913.31</v>
      </c>
      <c r="I1346" s="450">
        <v>-4357.92</v>
      </c>
      <c r="J1346" s="439">
        <f t="shared" si="263"/>
        <v>61242.239999999998</v>
      </c>
      <c r="K1346" s="390">
        <f t="shared" si="264"/>
        <v>-4860.18</v>
      </c>
      <c r="L1346" s="60"/>
      <c r="M1346" s="303">
        <f t="shared" si="258"/>
        <v>-4860.1838767104009</v>
      </c>
      <c r="N1346" s="303">
        <f t="shared" si="259"/>
        <v>-3.8767104006183217E-3</v>
      </c>
      <c r="O1346" s="372">
        <f t="shared" si="260"/>
        <v>-4860.1841663999994</v>
      </c>
      <c r="P1346" s="373">
        <f t="shared" si="261"/>
        <v>-4.1663999991214951E-3</v>
      </c>
    </row>
    <row r="1347" spans="1:16" s="195" customFormat="1" ht="15" x14ac:dyDescent="0.25">
      <c r="A1347" s="312" t="s">
        <v>3923</v>
      </c>
      <c r="B1347" s="314" t="s">
        <v>281</v>
      </c>
      <c r="C1347" s="314" t="s">
        <v>3924</v>
      </c>
      <c r="D1347" s="314" t="s">
        <v>3925</v>
      </c>
      <c r="E1347" s="315" t="s">
        <v>3926</v>
      </c>
      <c r="F1347" s="316" t="s">
        <v>111</v>
      </c>
      <c r="G1347" s="325">
        <v>7.44</v>
      </c>
      <c r="H1347" s="61">
        <f t="shared" si="262"/>
        <v>20840.66</v>
      </c>
      <c r="I1347" s="450">
        <v>155054.48000000001</v>
      </c>
      <c r="J1347" s="439">
        <f t="shared" si="263"/>
        <v>23242.61</v>
      </c>
      <c r="K1347" s="390">
        <f t="shared" si="264"/>
        <v>172925.02</v>
      </c>
      <c r="L1347" s="60"/>
      <c r="M1347" s="303">
        <f t="shared" si="258"/>
        <v>172924.99258997763</v>
      </c>
      <c r="N1347" s="303">
        <f t="shared" si="259"/>
        <v>-2.7410022361436859E-2</v>
      </c>
      <c r="O1347" s="372">
        <f t="shared" si="260"/>
        <v>172925.0184</v>
      </c>
      <c r="P1347" s="373">
        <f t="shared" si="261"/>
        <v>-1.5999999886844307E-3</v>
      </c>
    </row>
    <row r="1348" spans="1:16" s="195" customFormat="1" ht="15" x14ac:dyDescent="0.25">
      <c r="A1348" s="312" t="s">
        <v>3927</v>
      </c>
      <c r="B1348" s="314" t="s">
        <v>281</v>
      </c>
      <c r="C1348" s="314" t="s">
        <v>3928</v>
      </c>
      <c r="D1348" s="314" t="s">
        <v>3929</v>
      </c>
      <c r="E1348" s="315" t="s">
        <v>3930</v>
      </c>
      <c r="F1348" s="316" t="s">
        <v>139</v>
      </c>
      <c r="G1348" s="331">
        <v>155</v>
      </c>
      <c r="H1348" s="61">
        <f t="shared" si="262"/>
        <v>167.42</v>
      </c>
      <c r="I1348" s="450">
        <v>25950.53</v>
      </c>
      <c r="J1348" s="439">
        <f t="shared" si="263"/>
        <v>186.72</v>
      </c>
      <c r="K1348" s="390">
        <f t="shared" si="264"/>
        <v>28941.599999999999</v>
      </c>
      <c r="L1348" s="60"/>
      <c r="M1348" s="303">
        <f t="shared" si="258"/>
        <v>28941.409548153602</v>
      </c>
      <c r="N1348" s="303">
        <f t="shared" si="259"/>
        <v>-0.19045184639617219</v>
      </c>
      <c r="O1348" s="372">
        <f t="shared" si="260"/>
        <v>28941.599999999999</v>
      </c>
      <c r="P1348" s="373">
        <f t="shared" si="261"/>
        <v>0</v>
      </c>
    </row>
    <row r="1349" spans="1:16" s="195" customFormat="1" ht="15" x14ac:dyDescent="0.25">
      <c r="A1349" s="312" t="s">
        <v>3931</v>
      </c>
      <c r="B1349" s="314" t="s">
        <v>281</v>
      </c>
      <c r="C1349" s="314" t="s">
        <v>3932</v>
      </c>
      <c r="D1349" s="314" t="s">
        <v>3933</v>
      </c>
      <c r="E1349" s="315" t="s">
        <v>3934</v>
      </c>
      <c r="F1349" s="316" t="s">
        <v>139</v>
      </c>
      <c r="G1349" s="329">
        <v>189.7</v>
      </c>
      <c r="H1349" s="61">
        <f t="shared" si="262"/>
        <v>624.61</v>
      </c>
      <c r="I1349" s="450">
        <v>118488.39</v>
      </c>
      <c r="J1349" s="439">
        <f t="shared" si="263"/>
        <v>696.6</v>
      </c>
      <c r="K1349" s="390">
        <f t="shared" si="264"/>
        <v>132145.01999999999</v>
      </c>
      <c r="L1349" s="60"/>
      <c r="M1349" s="303">
        <f t="shared" si="258"/>
        <v>132144.54663127681</v>
      </c>
      <c r="N1349" s="303">
        <f t="shared" si="259"/>
        <v>-0.47336872317828238</v>
      </c>
      <c r="O1349" s="372">
        <f t="shared" si="260"/>
        <v>132145.01999999999</v>
      </c>
      <c r="P1349" s="373">
        <f t="shared" si="261"/>
        <v>0</v>
      </c>
    </row>
    <row r="1350" spans="1:16" s="195" customFormat="1" ht="15" customHeight="1" x14ac:dyDescent="0.25">
      <c r="A1350" s="323"/>
      <c r="B1350" s="512" t="s">
        <v>3935</v>
      </c>
      <c r="C1350" s="513"/>
      <c r="D1350" s="513"/>
      <c r="E1350" s="514"/>
      <c r="F1350" s="324"/>
      <c r="G1350" s="324"/>
      <c r="H1350" s="324"/>
      <c r="I1350" s="324"/>
      <c r="J1350" s="449"/>
      <c r="K1350" s="392"/>
      <c r="L1350" s="311"/>
      <c r="M1350" s="303">
        <f t="shared" si="258"/>
        <v>0</v>
      </c>
      <c r="N1350" s="303">
        <f t="shared" si="259"/>
        <v>0</v>
      </c>
      <c r="O1350" s="372">
        <f t="shared" si="260"/>
        <v>0</v>
      </c>
      <c r="P1350" s="373">
        <f t="shared" si="261"/>
        <v>0</v>
      </c>
    </row>
    <row r="1351" spans="1:16" s="195" customFormat="1" ht="15" x14ac:dyDescent="0.25">
      <c r="A1351" s="312" t="s">
        <v>3936</v>
      </c>
      <c r="B1351" s="314" t="s">
        <v>281</v>
      </c>
      <c r="C1351" s="314" t="s">
        <v>2793</v>
      </c>
      <c r="D1351" s="314" t="s">
        <v>456</v>
      </c>
      <c r="E1351" s="315" t="s">
        <v>457</v>
      </c>
      <c r="F1351" s="316" t="s">
        <v>217</v>
      </c>
      <c r="G1351" s="331">
        <v>1</v>
      </c>
      <c r="H1351" s="61">
        <f t="shared" si="262"/>
        <v>5671.45</v>
      </c>
      <c r="I1351" s="450">
        <v>5671.45</v>
      </c>
      <c r="J1351" s="439">
        <f t="shared" si="263"/>
        <v>6325.1</v>
      </c>
      <c r="K1351" s="390">
        <f t="shared" si="264"/>
        <v>6325.1</v>
      </c>
      <c r="L1351" s="60"/>
      <c r="M1351" s="303">
        <f t="shared" si="258"/>
        <v>6325.1023074240002</v>
      </c>
      <c r="N1351" s="303">
        <f t="shared" si="259"/>
        <v>2.3074239998095436E-3</v>
      </c>
      <c r="O1351" s="372">
        <f t="shared" si="260"/>
        <v>6325.1</v>
      </c>
      <c r="P1351" s="373">
        <f t="shared" si="261"/>
        <v>0</v>
      </c>
    </row>
    <row r="1352" spans="1:16" s="195" customFormat="1" ht="15" x14ac:dyDescent="0.25">
      <c r="A1352" s="312" t="s">
        <v>3937</v>
      </c>
      <c r="B1352" s="314" t="s">
        <v>281</v>
      </c>
      <c r="C1352" s="332" t="s">
        <v>3938</v>
      </c>
      <c r="D1352" s="332" t="s">
        <v>3939</v>
      </c>
      <c r="E1352" s="333" t="s">
        <v>3940</v>
      </c>
      <c r="F1352" s="316" t="s">
        <v>217</v>
      </c>
      <c r="G1352" s="331">
        <v>1</v>
      </c>
      <c r="H1352" s="61">
        <f t="shared" si="262"/>
        <v>204720.25</v>
      </c>
      <c r="I1352" s="450">
        <v>204720.25</v>
      </c>
      <c r="J1352" s="439">
        <f t="shared" si="263"/>
        <v>228314.9</v>
      </c>
      <c r="K1352" s="390">
        <f t="shared" si="264"/>
        <v>228314.9</v>
      </c>
      <c r="L1352" s="60"/>
      <c r="M1352" s="303">
        <f t="shared" si="258"/>
        <v>228314.89753968004</v>
      </c>
      <c r="N1352" s="303">
        <f t="shared" si="259"/>
        <v>-2.4603199562989175E-3</v>
      </c>
      <c r="O1352" s="372">
        <f t="shared" si="260"/>
        <v>228314.9</v>
      </c>
      <c r="P1352" s="373">
        <f t="shared" si="261"/>
        <v>0</v>
      </c>
    </row>
    <row r="1353" spans="1:16" s="195" customFormat="1" ht="22.5" x14ac:dyDescent="0.25">
      <c r="A1353" s="312" t="s">
        <v>3941</v>
      </c>
      <c r="B1353" s="314" t="s">
        <v>281</v>
      </c>
      <c r="C1353" s="314" t="s">
        <v>2797</v>
      </c>
      <c r="D1353" s="314" t="s">
        <v>419</v>
      </c>
      <c r="E1353" s="315" t="s">
        <v>420</v>
      </c>
      <c r="F1353" s="316" t="s">
        <v>217</v>
      </c>
      <c r="G1353" s="331">
        <v>8</v>
      </c>
      <c r="H1353" s="61">
        <f t="shared" si="262"/>
        <v>540</v>
      </c>
      <c r="I1353" s="450">
        <v>4320.01</v>
      </c>
      <c r="J1353" s="439">
        <f t="shared" si="263"/>
        <v>602.24</v>
      </c>
      <c r="K1353" s="390">
        <f t="shared" si="264"/>
        <v>4817.92</v>
      </c>
      <c r="L1353" s="60"/>
      <c r="M1353" s="303">
        <f t="shared" si="258"/>
        <v>4817.9046309312007</v>
      </c>
      <c r="N1353" s="303">
        <f t="shared" si="259"/>
        <v>-1.5369068799373053E-2</v>
      </c>
      <c r="O1353" s="372">
        <f t="shared" si="260"/>
        <v>4817.92</v>
      </c>
      <c r="P1353" s="373">
        <f t="shared" si="261"/>
        <v>0</v>
      </c>
    </row>
    <row r="1354" spans="1:16" s="195" customFormat="1" ht="15" x14ac:dyDescent="0.25">
      <c r="A1354" s="312" t="s">
        <v>3942</v>
      </c>
      <c r="B1354" s="314" t="s">
        <v>281</v>
      </c>
      <c r="C1354" s="332" t="s">
        <v>2799</v>
      </c>
      <c r="D1354" s="332" t="s">
        <v>3943</v>
      </c>
      <c r="E1354" s="333" t="s">
        <v>3944</v>
      </c>
      <c r="F1354" s="316" t="s">
        <v>217</v>
      </c>
      <c r="G1354" s="331">
        <v>2</v>
      </c>
      <c r="H1354" s="61">
        <f t="shared" si="262"/>
        <v>30626.880000000001</v>
      </c>
      <c r="I1354" s="450">
        <v>61253.760000000002</v>
      </c>
      <c r="J1354" s="439">
        <f t="shared" si="263"/>
        <v>34156.720000000001</v>
      </c>
      <c r="K1354" s="390">
        <f t="shared" si="264"/>
        <v>68313.440000000002</v>
      </c>
      <c r="L1354" s="60"/>
      <c r="M1354" s="303">
        <f t="shared" si="258"/>
        <v>68313.44695173121</v>
      </c>
      <c r="N1354" s="303">
        <f t="shared" si="259"/>
        <v>6.9517312076641247E-3</v>
      </c>
      <c r="O1354" s="372">
        <f t="shared" si="260"/>
        <v>68313.440000000002</v>
      </c>
      <c r="P1354" s="373">
        <f t="shared" si="261"/>
        <v>0</v>
      </c>
    </row>
    <row r="1355" spans="1:16" s="195" customFormat="1" ht="15" x14ac:dyDescent="0.25">
      <c r="A1355" s="312" t="s">
        <v>3945</v>
      </c>
      <c r="B1355" s="314" t="s">
        <v>281</v>
      </c>
      <c r="C1355" s="332" t="s">
        <v>3946</v>
      </c>
      <c r="D1355" s="332" t="s">
        <v>3947</v>
      </c>
      <c r="E1355" s="333" t="s">
        <v>3948</v>
      </c>
      <c r="F1355" s="316" t="s">
        <v>217</v>
      </c>
      <c r="G1355" s="331">
        <v>2</v>
      </c>
      <c r="H1355" s="61">
        <f t="shared" si="262"/>
        <v>1932.4</v>
      </c>
      <c r="I1355" s="450">
        <v>3864.8</v>
      </c>
      <c r="J1355" s="439">
        <f t="shared" si="263"/>
        <v>2155.12</v>
      </c>
      <c r="K1355" s="390">
        <f t="shared" si="264"/>
        <v>4310.24</v>
      </c>
      <c r="L1355" s="60"/>
      <c r="M1355" s="303">
        <f t="shared" si="258"/>
        <v>4310.2302581760005</v>
      </c>
      <c r="N1355" s="303">
        <f t="shared" si="259"/>
        <v>-9.7418239993203315E-3</v>
      </c>
      <c r="O1355" s="372">
        <f t="shared" si="260"/>
        <v>4310.24</v>
      </c>
      <c r="P1355" s="373">
        <f t="shared" si="261"/>
        <v>0</v>
      </c>
    </row>
    <row r="1356" spans="1:16" s="195" customFormat="1" ht="15" x14ac:dyDescent="0.25">
      <c r="A1356" s="312" t="s">
        <v>3949</v>
      </c>
      <c r="B1356" s="314" t="s">
        <v>281</v>
      </c>
      <c r="C1356" s="332" t="s">
        <v>3950</v>
      </c>
      <c r="D1356" s="332" t="s">
        <v>3951</v>
      </c>
      <c r="E1356" s="333" t="s">
        <v>3952</v>
      </c>
      <c r="F1356" s="316" t="s">
        <v>217</v>
      </c>
      <c r="G1356" s="331">
        <v>1</v>
      </c>
      <c r="H1356" s="61">
        <f t="shared" si="262"/>
        <v>4313.41</v>
      </c>
      <c r="I1356" s="450">
        <v>4313.41</v>
      </c>
      <c r="J1356" s="439">
        <f t="shared" si="263"/>
        <v>4810.54</v>
      </c>
      <c r="K1356" s="390">
        <f t="shared" si="264"/>
        <v>4810.54</v>
      </c>
      <c r="L1356" s="60"/>
      <c r="M1356" s="303">
        <f t="shared" si="258"/>
        <v>4810.5439603392006</v>
      </c>
      <c r="N1356" s="303">
        <f t="shared" si="259"/>
        <v>3.9603392006029026E-3</v>
      </c>
      <c r="O1356" s="372">
        <f t="shared" si="260"/>
        <v>4810.54</v>
      </c>
      <c r="P1356" s="373">
        <f t="shared" si="261"/>
        <v>0</v>
      </c>
    </row>
    <row r="1357" spans="1:16" s="195" customFormat="1" ht="15" x14ac:dyDescent="0.25">
      <c r="A1357" s="312" t="s">
        <v>3953</v>
      </c>
      <c r="B1357" s="314" t="s">
        <v>281</v>
      </c>
      <c r="C1357" s="332" t="s">
        <v>3954</v>
      </c>
      <c r="D1357" s="332" t="s">
        <v>3951</v>
      </c>
      <c r="E1357" s="333" t="s">
        <v>3955</v>
      </c>
      <c r="F1357" s="316" t="s">
        <v>217</v>
      </c>
      <c r="G1357" s="331">
        <v>1</v>
      </c>
      <c r="H1357" s="61">
        <f t="shared" si="262"/>
        <v>2310.7600000000002</v>
      </c>
      <c r="I1357" s="450">
        <v>2310.7600000000002</v>
      </c>
      <c r="J1357" s="439">
        <f t="shared" si="263"/>
        <v>2577.08</v>
      </c>
      <c r="K1357" s="390">
        <f t="shared" si="264"/>
        <v>2577.08</v>
      </c>
      <c r="L1357" s="60"/>
      <c r="M1357" s="303">
        <f t="shared" si="258"/>
        <v>2577.0822995712006</v>
      </c>
      <c r="N1357" s="303">
        <f t="shared" si="259"/>
        <v>2.2995712006377289E-3</v>
      </c>
      <c r="O1357" s="372">
        <f t="shared" si="260"/>
        <v>2577.08</v>
      </c>
      <c r="P1357" s="373">
        <f t="shared" si="261"/>
        <v>0</v>
      </c>
    </row>
    <row r="1358" spans="1:16" s="195" customFormat="1" ht="15" x14ac:dyDescent="0.25">
      <c r="A1358" s="312" t="s">
        <v>3956</v>
      </c>
      <c r="B1358" s="314" t="s">
        <v>281</v>
      </c>
      <c r="C1358" s="332" t="s">
        <v>3957</v>
      </c>
      <c r="D1358" s="332" t="s">
        <v>3951</v>
      </c>
      <c r="E1358" s="333" t="s">
        <v>3958</v>
      </c>
      <c r="F1358" s="316" t="s">
        <v>217</v>
      </c>
      <c r="G1358" s="331">
        <v>1</v>
      </c>
      <c r="H1358" s="61">
        <f t="shared" si="262"/>
        <v>2464.8000000000002</v>
      </c>
      <c r="I1358" s="450">
        <v>2464.8000000000002</v>
      </c>
      <c r="J1358" s="439">
        <f t="shared" si="263"/>
        <v>2748.88</v>
      </c>
      <c r="K1358" s="390">
        <f t="shared" si="264"/>
        <v>2748.88</v>
      </c>
      <c r="L1358" s="60"/>
      <c r="M1358" s="303">
        <f t="shared" si="258"/>
        <v>2748.8758901760002</v>
      </c>
      <c r="N1358" s="303">
        <f t="shared" si="259"/>
        <v>-4.109823999897344E-3</v>
      </c>
      <c r="O1358" s="372">
        <f t="shared" si="260"/>
        <v>2748.88</v>
      </c>
      <c r="P1358" s="373">
        <f t="shared" si="261"/>
        <v>0</v>
      </c>
    </row>
    <row r="1359" spans="1:16" s="195" customFormat="1" ht="15" x14ac:dyDescent="0.25">
      <c r="A1359" s="312" t="s">
        <v>3959</v>
      </c>
      <c r="B1359" s="314" t="s">
        <v>281</v>
      </c>
      <c r="C1359" s="332" t="s">
        <v>3960</v>
      </c>
      <c r="D1359" s="332" t="s">
        <v>3951</v>
      </c>
      <c r="E1359" s="333" t="s">
        <v>3961</v>
      </c>
      <c r="F1359" s="316" t="s">
        <v>217</v>
      </c>
      <c r="G1359" s="331">
        <v>1</v>
      </c>
      <c r="H1359" s="61">
        <f t="shared" si="262"/>
        <v>1848.61</v>
      </c>
      <c r="I1359" s="450">
        <v>1848.61</v>
      </c>
      <c r="J1359" s="439">
        <f t="shared" si="263"/>
        <v>2061.67</v>
      </c>
      <c r="K1359" s="390">
        <f t="shared" si="264"/>
        <v>2061.67</v>
      </c>
      <c r="L1359" s="60"/>
      <c r="M1359" s="303">
        <f t="shared" ref="M1359:M1422" si="265">I1359*O$13*P$13*O$10</f>
        <v>2061.6680701631999</v>
      </c>
      <c r="N1359" s="303">
        <f t="shared" ref="N1359:N1422" si="266">M1359-K1359</f>
        <v>-1.9298368001727795E-3</v>
      </c>
      <c r="O1359" s="372">
        <f t="shared" si="260"/>
        <v>2061.67</v>
      </c>
      <c r="P1359" s="373">
        <f t="shared" si="261"/>
        <v>0</v>
      </c>
    </row>
    <row r="1360" spans="1:16" s="195" customFormat="1" ht="15" x14ac:dyDescent="0.25">
      <c r="A1360" s="312" t="s">
        <v>3962</v>
      </c>
      <c r="B1360" s="314" t="s">
        <v>281</v>
      </c>
      <c r="C1360" s="314" t="s">
        <v>1278</v>
      </c>
      <c r="D1360" s="314" t="s">
        <v>347</v>
      </c>
      <c r="E1360" s="315" t="s">
        <v>348</v>
      </c>
      <c r="F1360" s="316" t="s">
        <v>217</v>
      </c>
      <c r="G1360" s="331">
        <v>1</v>
      </c>
      <c r="H1360" s="61">
        <f t="shared" si="262"/>
        <v>17629.77</v>
      </c>
      <c r="I1360" s="450">
        <v>17629.77</v>
      </c>
      <c r="J1360" s="439">
        <f t="shared" si="263"/>
        <v>19661.66</v>
      </c>
      <c r="K1360" s="390">
        <f t="shared" si="264"/>
        <v>19661.66</v>
      </c>
      <c r="L1360" s="60"/>
      <c r="M1360" s="303">
        <f t="shared" si="265"/>
        <v>19661.655997382404</v>
      </c>
      <c r="N1360" s="303">
        <f t="shared" si="266"/>
        <v>-4.0026175956882071E-3</v>
      </c>
      <c r="O1360" s="372">
        <f t="shared" si="260"/>
        <v>19661.66</v>
      </c>
      <c r="P1360" s="373">
        <f t="shared" si="261"/>
        <v>0</v>
      </c>
    </row>
    <row r="1361" spans="1:16" s="195" customFormat="1" ht="15" x14ac:dyDescent="0.25">
      <c r="A1361" s="312" t="s">
        <v>3963</v>
      </c>
      <c r="B1361" s="314" t="s">
        <v>281</v>
      </c>
      <c r="C1361" s="332" t="s">
        <v>2802</v>
      </c>
      <c r="D1361" s="332" t="s">
        <v>3964</v>
      </c>
      <c r="E1361" s="333" t="s">
        <v>3965</v>
      </c>
      <c r="F1361" s="316" t="s">
        <v>217</v>
      </c>
      <c r="G1361" s="331">
        <v>1</v>
      </c>
      <c r="H1361" s="61">
        <f t="shared" si="262"/>
        <v>6835.18</v>
      </c>
      <c r="I1361" s="450">
        <v>6835.18</v>
      </c>
      <c r="J1361" s="439">
        <f t="shared" si="263"/>
        <v>7622.96</v>
      </c>
      <c r="K1361" s="390">
        <f t="shared" si="264"/>
        <v>7622.96</v>
      </c>
      <c r="L1361" s="60"/>
      <c r="M1361" s="303">
        <f t="shared" si="265"/>
        <v>7622.955820761601</v>
      </c>
      <c r="N1361" s="303">
        <f t="shared" si="266"/>
        <v>-4.1792383990468807E-3</v>
      </c>
      <c r="O1361" s="372">
        <f t="shared" si="260"/>
        <v>7622.96</v>
      </c>
      <c r="P1361" s="373">
        <f t="shared" si="261"/>
        <v>0</v>
      </c>
    </row>
    <row r="1362" spans="1:16" s="195" customFormat="1" ht="22.5" x14ac:dyDescent="0.25">
      <c r="A1362" s="312" t="s">
        <v>3966</v>
      </c>
      <c r="B1362" s="314" t="s">
        <v>281</v>
      </c>
      <c r="C1362" s="314" t="s">
        <v>2813</v>
      </c>
      <c r="D1362" s="314" t="s">
        <v>404</v>
      </c>
      <c r="E1362" s="315" t="s">
        <v>405</v>
      </c>
      <c r="F1362" s="316" t="s">
        <v>217</v>
      </c>
      <c r="G1362" s="331">
        <v>2</v>
      </c>
      <c r="H1362" s="61">
        <f t="shared" si="262"/>
        <v>1969.9</v>
      </c>
      <c r="I1362" s="450">
        <v>3939.8</v>
      </c>
      <c r="J1362" s="439">
        <f t="shared" si="263"/>
        <v>2196.94</v>
      </c>
      <c r="K1362" s="390">
        <f t="shared" si="264"/>
        <v>4393.88</v>
      </c>
      <c r="L1362" s="60"/>
      <c r="M1362" s="303">
        <f t="shared" si="265"/>
        <v>4393.8742421759998</v>
      </c>
      <c r="N1362" s="303">
        <f t="shared" si="266"/>
        <v>-5.7578240002840175E-3</v>
      </c>
      <c r="O1362" s="372">
        <f t="shared" ref="O1362:O1425" si="267">J1362*G1362</f>
        <v>4393.88</v>
      </c>
      <c r="P1362" s="373">
        <f t="shared" ref="P1362:P1425" si="268">O1362-K1362</f>
        <v>0</v>
      </c>
    </row>
    <row r="1363" spans="1:16" s="195" customFormat="1" ht="15" x14ac:dyDescent="0.25">
      <c r="A1363" s="312" t="s">
        <v>3967</v>
      </c>
      <c r="B1363" s="314" t="s">
        <v>281</v>
      </c>
      <c r="C1363" s="314" t="s">
        <v>2815</v>
      </c>
      <c r="D1363" s="314" t="s">
        <v>3968</v>
      </c>
      <c r="E1363" s="315" t="s">
        <v>3969</v>
      </c>
      <c r="F1363" s="316" t="s">
        <v>217</v>
      </c>
      <c r="G1363" s="331">
        <v>1</v>
      </c>
      <c r="H1363" s="61">
        <f t="shared" si="262"/>
        <v>100244.02</v>
      </c>
      <c r="I1363" s="450">
        <v>100244.02</v>
      </c>
      <c r="J1363" s="439">
        <f t="shared" si="263"/>
        <v>111797.46</v>
      </c>
      <c r="K1363" s="390">
        <f t="shared" si="264"/>
        <v>111797.46</v>
      </c>
      <c r="L1363" s="60"/>
      <c r="M1363" s="303">
        <f t="shared" si="265"/>
        <v>111797.45606634242</v>
      </c>
      <c r="N1363" s="303">
        <f t="shared" si="266"/>
        <v>-3.9336575864581391E-3</v>
      </c>
      <c r="O1363" s="372">
        <f t="shared" si="267"/>
        <v>111797.46</v>
      </c>
      <c r="P1363" s="373">
        <f t="shared" si="268"/>
        <v>0</v>
      </c>
    </row>
    <row r="1364" spans="1:16" s="195" customFormat="1" ht="15" x14ac:dyDescent="0.25">
      <c r="A1364" s="312" t="s">
        <v>3970</v>
      </c>
      <c r="B1364" s="314" t="s">
        <v>281</v>
      </c>
      <c r="C1364" s="332" t="s">
        <v>3971</v>
      </c>
      <c r="D1364" s="332" t="s">
        <v>3968</v>
      </c>
      <c r="E1364" s="333" t="s">
        <v>3972</v>
      </c>
      <c r="F1364" s="316" t="s">
        <v>217</v>
      </c>
      <c r="G1364" s="331">
        <v>1</v>
      </c>
      <c r="H1364" s="61">
        <f t="shared" si="262"/>
        <v>10783.52</v>
      </c>
      <c r="I1364" s="450">
        <v>10783.52</v>
      </c>
      <c r="J1364" s="439">
        <f t="shared" si="263"/>
        <v>12026.35</v>
      </c>
      <c r="K1364" s="390">
        <f t="shared" si="264"/>
        <v>12026.35</v>
      </c>
      <c r="L1364" s="60"/>
      <c r="M1364" s="303">
        <f t="shared" si="265"/>
        <v>12026.354324582402</v>
      </c>
      <c r="N1364" s="303">
        <f t="shared" si="266"/>
        <v>4.3245824017503764E-3</v>
      </c>
      <c r="O1364" s="372">
        <f t="shared" si="267"/>
        <v>12026.35</v>
      </c>
      <c r="P1364" s="373">
        <f t="shared" si="268"/>
        <v>0</v>
      </c>
    </row>
    <row r="1365" spans="1:16" s="195" customFormat="1" ht="15" x14ac:dyDescent="0.25">
      <c r="A1365" s="312" t="s">
        <v>3973</v>
      </c>
      <c r="B1365" s="314" t="s">
        <v>281</v>
      </c>
      <c r="C1365" s="314" t="s">
        <v>1282</v>
      </c>
      <c r="D1365" s="314" t="s">
        <v>3812</v>
      </c>
      <c r="E1365" s="315" t="s">
        <v>3813</v>
      </c>
      <c r="F1365" s="316" t="s">
        <v>217</v>
      </c>
      <c r="G1365" s="331">
        <v>3</v>
      </c>
      <c r="H1365" s="61">
        <f t="shared" si="262"/>
        <v>1297.78</v>
      </c>
      <c r="I1365" s="450">
        <v>3893.35</v>
      </c>
      <c r="J1365" s="439">
        <f t="shared" si="263"/>
        <v>1447.35</v>
      </c>
      <c r="K1365" s="390">
        <f t="shared" si="264"/>
        <v>4342.05</v>
      </c>
      <c r="L1365" s="60"/>
      <c r="M1365" s="303">
        <f t="shared" si="265"/>
        <v>4342.0707347520001</v>
      </c>
      <c r="N1365" s="303">
        <f t="shared" si="266"/>
        <v>2.0734751999953005E-2</v>
      </c>
      <c r="O1365" s="372">
        <f t="shared" si="267"/>
        <v>4342.0499999999993</v>
      </c>
      <c r="P1365" s="373">
        <f t="shared" si="268"/>
        <v>0</v>
      </c>
    </row>
    <row r="1366" spans="1:16" s="195" customFormat="1" ht="15" x14ac:dyDescent="0.25">
      <c r="A1366" s="312" t="s">
        <v>3974</v>
      </c>
      <c r="B1366" s="314" t="s">
        <v>281</v>
      </c>
      <c r="C1366" s="332" t="s">
        <v>2818</v>
      </c>
      <c r="D1366" s="332" t="s">
        <v>3856</v>
      </c>
      <c r="E1366" s="333" t="s">
        <v>3975</v>
      </c>
      <c r="F1366" s="316" t="s">
        <v>217</v>
      </c>
      <c r="G1366" s="331">
        <v>1</v>
      </c>
      <c r="H1366" s="61">
        <f t="shared" si="262"/>
        <v>28196.54</v>
      </c>
      <c r="I1366" s="450">
        <v>28196.54</v>
      </c>
      <c r="J1366" s="439">
        <f t="shared" si="263"/>
        <v>31446.28</v>
      </c>
      <c r="K1366" s="390">
        <f t="shared" si="264"/>
        <v>31446.28</v>
      </c>
      <c r="L1366" s="60"/>
      <c r="M1366" s="303">
        <f t="shared" si="265"/>
        <v>31446.279208204804</v>
      </c>
      <c r="N1366" s="303">
        <f t="shared" si="266"/>
        <v>-7.9179519525496289E-4</v>
      </c>
      <c r="O1366" s="372">
        <f t="shared" si="267"/>
        <v>31446.28</v>
      </c>
      <c r="P1366" s="373">
        <f t="shared" si="268"/>
        <v>0</v>
      </c>
    </row>
    <row r="1367" spans="1:16" s="195" customFormat="1" ht="15" x14ac:dyDescent="0.25">
      <c r="A1367" s="312" t="s">
        <v>3976</v>
      </c>
      <c r="B1367" s="314" t="s">
        <v>281</v>
      </c>
      <c r="C1367" s="332" t="s">
        <v>3977</v>
      </c>
      <c r="D1367" s="332" t="s">
        <v>3856</v>
      </c>
      <c r="E1367" s="333" t="s">
        <v>3978</v>
      </c>
      <c r="F1367" s="316" t="s">
        <v>217</v>
      </c>
      <c r="G1367" s="331">
        <v>1</v>
      </c>
      <c r="H1367" s="61">
        <f t="shared" si="262"/>
        <v>24769.87</v>
      </c>
      <c r="I1367" s="450">
        <v>24769.87</v>
      </c>
      <c r="J1367" s="439">
        <f t="shared" si="263"/>
        <v>27624.67</v>
      </c>
      <c r="K1367" s="390">
        <f t="shared" si="264"/>
        <v>27624.67</v>
      </c>
      <c r="L1367" s="60"/>
      <c r="M1367" s="303">
        <f t="shared" si="265"/>
        <v>27624.674799494402</v>
      </c>
      <c r="N1367" s="303">
        <f t="shared" si="266"/>
        <v>4.7994944034144282E-3</v>
      </c>
      <c r="O1367" s="372">
        <f t="shared" si="267"/>
        <v>27624.67</v>
      </c>
      <c r="P1367" s="373">
        <f t="shared" si="268"/>
        <v>0</v>
      </c>
    </row>
    <row r="1368" spans="1:16" s="195" customFormat="1" ht="15" x14ac:dyDescent="0.25">
      <c r="A1368" s="312" t="s">
        <v>3979</v>
      </c>
      <c r="B1368" s="314" t="s">
        <v>281</v>
      </c>
      <c r="C1368" s="332" t="s">
        <v>3980</v>
      </c>
      <c r="D1368" s="332" t="s">
        <v>3856</v>
      </c>
      <c r="E1368" s="333" t="s">
        <v>3981</v>
      </c>
      <c r="F1368" s="316" t="s">
        <v>217</v>
      </c>
      <c r="G1368" s="331">
        <v>1</v>
      </c>
      <c r="H1368" s="61">
        <f t="shared" si="262"/>
        <v>14018.58</v>
      </c>
      <c r="I1368" s="450">
        <v>14018.58</v>
      </c>
      <c r="J1368" s="439">
        <f t="shared" si="263"/>
        <v>15634.27</v>
      </c>
      <c r="K1368" s="390">
        <f t="shared" si="264"/>
        <v>15634.27</v>
      </c>
      <c r="L1368" s="60"/>
      <c r="M1368" s="303">
        <f t="shared" si="265"/>
        <v>15634.265082969599</v>
      </c>
      <c r="N1368" s="303">
        <f t="shared" si="266"/>
        <v>-4.9170304009749088E-3</v>
      </c>
      <c r="O1368" s="372">
        <f t="shared" si="267"/>
        <v>15634.27</v>
      </c>
      <c r="P1368" s="373">
        <f t="shared" si="268"/>
        <v>0</v>
      </c>
    </row>
    <row r="1369" spans="1:16" s="195" customFormat="1" ht="15" x14ac:dyDescent="0.25">
      <c r="A1369" s="312" t="s">
        <v>3982</v>
      </c>
      <c r="B1369" s="314" t="s">
        <v>281</v>
      </c>
      <c r="C1369" s="314" t="s">
        <v>1292</v>
      </c>
      <c r="D1369" s="314" t="s">
        <v>424</v>
      </c>
      <c r="E1369" s="315" t="s">
        <v>425</v>
      </c>
      <c r="F1369" s="316" t="s">
        <v>217</v>
      </c>
      <c r="G1369" s="331">
        <v>2</v>
      </c>
      <c r="H1369" s="61">
        <f t="shared" si="262"/>
        <v>12728.34</v>
      </c>
      <c r="I1369" s="450">
        <v>25456.67</v>
      </c>
      <c r="J1369" s="439">
        <f t="shared" si="263"/>
        <v>14195.32</v>
      </c>
      <c r="K1369" s="390">
        <f t="shared" si="264"/>
        <v>28390.639999999999</v>
      </c>
      <c r="L1369" s="60"/>
      <c r="M1369" s="303">
        <f t="shared" si="265"/>
        <v>28390.6306423104</v>
      </c>
      <c r="N1369" s="303">
        <f t="shared" si="266"/>
        <v>-9.3576895997102838E-3</v>
      </c>
      <c r="O1369" s="372">
        <f t="shared" si="267"/>
        <v>28390.639999999999</v>
      </c>
      <c r="P1369" s="373">
        <f t="shared" si="268"/>
        <v>0</v>
      </c>
    </row>
    <row r="1370" spans="1:16" s="195" customFormat="1" ht="15" x14ac:dyDescent="0.25">
      <c r="A1370" s="312" t="s">
        <v>3983</v>
      </c>
      <c r="B1370" s="314" t="s">
        <v>281</v>
      </c>
      <c r="C1370" s="332" t="s">
        <v>2821</v>
      </c>
      <c r="D1370" s="332" t="s">
        <v>3984</v>
      </c>
      <c r="E1370" s="333" t="s">
        <v>3985</v>
      </c>
      <c r="F1370" s="316" t="s">
        <v>217</v>
      </c>
      <c r="G1370" s="331">
        <v>1</v>
      </c>
      <c r="H1370" s="61">
        <f t="shared" si="262"/>
        <v>34982.589999999997</v>
      </c>
      <c r="I1370" s="450">
        <v>34982.589999999997</v>
      </c>
      <c r="J1370" s="439">
        <f t="shared" si="263"/>
        <v>39014.44</v>
      </c>
      <c r="K1370" s="390">
        <f t="shared" si="264"/>
        <v>39014.44</v>
      </c>
      <c r="L1370" s="60"/>
      <c r="M1370" s="303">
        <f t="shared" si="265"/>
        <v>39014.442643180802</v>
      </c>
      <c r="N1370" s="303">
        <f t="shared" si="266"/>
        <v>2.6431808000779711E-3</v>
      </c>
      <c r="O1370" s="372">
        <f t="shared" si="267"/>
        <v>39014.44</v>
      </c>
      <c r="P1370" s="373">
        <f t="shared" si="268"/>
        <v>0</v>
      </c>
    </row>
    <row r="1371" spans="1:16" s="195" customFormat="1" ht="15" x14ac:dyDescent="0.25">
      <c r="A1371" s="312" t="s">
        <v>3986</v>
      </c>
      <c r="B1371" s="314" t="s">
        <v>281</v>
      </c>
      <c r="C1371" s="332" t="s">
        <v>2823</v>
      </c>
      <c r="D1371" s="332" t="s">
        <v>3984</v>
      </c>
      <c r="E1371" s="333" t="s">
        <v>3987</v>
      </c>
      <c r="F1371" s="316" t="s">
        <v>217</v>
      </c>
      <c r="G1371" s="331">
        <v>1</v>
      </c>
      <c r="H1371" s="61">
        <f t="shared" si="262"/>
        <v>42284.19</v>
      </c>
      <c r="I1371" s="450">
        <v>42284.19</v>
      </c>
      <c r="J1371" s="439">
        <f t="shared" si="263"/>
        <v>47157.57</v>
      </c>
      <c r="K1371" s="390">
        <f t="shared" si="264"/>
        <v>47157.57</v>
      </c>
      <c r="L1371" s="60"/>
      <c r="M1371" s="303">
        <f t="shared" si="265"/>
        <v>47157.574824172807</v>
      </c>
      <c r="N1371" s="303">
        <f t="shared" si="266"/>
        <v>4.8241728072753176E-3</v>
      </c>
      <c r="O1371" s="372">
        <f t="shared" si="267"/>
        <v>47157.57</v>
      </c>
      <c r="P1371" s="373">
        <f t="shared" si="268"/>
        <v>0</v>
      </c>
    </row>
    <row r="1372" spans="1:16" s="195" customFormat="1" ht="15" x14ac:dyDescent="0.25">
      <c r="A1372" s="306" t="s">
        <v>3988</v>
      </c>
      <c r="B1372" s="502"/>
      <c r="C1372" s="502"/>
      <c r="D1372" s="502"/>
      <c r="E1372" s="307" t="s">
        <v>3989</v>
      </c>
      <c r="F1372" s="308"/>
      <c r="G1372" s="309"/>
      <c r="H1372" s="334"/>
      <c r="I1372" s="334">
        <f>SUM(I1373:I1417)</f>
        <v>4822399.6799999988</v>
      </c>
      <c r="J1372" s="449"/>
      <c r="K1372" s="391">
        <f>SUM(K1373:K1417)</f>
        <v>5378196.3600000022</v>
      </c>
      <c r="L1372" s="310"/>
      <c r="M1372" s="303">
        <f t="shared" si="265"/>
        <v>5378196.2890070006</v>
      </c>
      <c r="N1372" s="303">
        <f t="shared" si="266"/>
        <v>-7.0993001572787762E-2</v>
      </c>
      <c r="O1372" s="372">
        <f t="shared" si="267"/>
        <v>0</v>
      </c>
      <c r="P1372" s="373"/>
    </row>
    <row r="1373" spans="1:16" s="195" customFormat="1" ht="22.5" x14ac:dyDescent="0.25">
      <c r="A1373" s="312" t="s">
        <v>3990</v>
      </c>
      <c r="B1373" s="314" t="s">
        <v>281</v>
      </c>
      <c r="C1373" s="314" t="s">
        <v>2832</v>
      </c>
      <c r="D1373" s="314" t="s">
        <v>357</v>
      </c>
      <c r="E1373" s="315" t="s">
        <v>358</v>
      </c>
      <c r="F1373" s="316" t="s">
        <v>217</v>
      </c>
      <c r="G1373" s="331">
        <v>1</v>
      </c>
      <c r="H1373" s="61">
        <f t="shared" si="262"/>
        <v>55271.92</v>
      </c>
      <c r="I1373" s="450">
        <v>55271.92</v>
      </c>
      <c r="J1373" s="439">
        <f t="shared" ref="J1373:J1417" si="269">ROUND(H1373*O$13*P$13*O$10,2)</f>
        <v>61642.18</v>
      </c>
      <c r="K1373" s="390">
        <f t="shared" ref="K1373:K1417" si="270">ROUND(J1373*G1373,2)</f>
        <v>61642.18</v>
      </c>
      <c r="L1373" s="60"/>
      <c r="M1373" s="303">
        <f t="shared" si="265"/>
        <v>61642.1812283904</v>
      </c>
      <c r="N1373" s="303">
        <f t="shared" si="266"/>
        <v>1.2283903997740708E-3</v>
      </c>
      <c r="O1373" s="372">
        <f t="shared" si="267"/>
        <v>61642.18</v>
      </c>
      <c r="P1373" s="373">
        <f t="shared" si="268"/>
        <v>0</v>
      </c>
    </row>
    <row r="1374" spans="1:16" s="195" customFormat="1" ht="15" x14ac:dyDescent="0.25">
      <c r="A1374" s="312" t="s">
        <v>3991</v>
      </c>
      <c r="B1374" s="314" t="s">
        <v>281</v>
      </c>
      <c r="C1374" s="332" t="s">
        <v>3992</v>
      </c>
      <c r="D1374" s="332" t="s">
        <v>3850</v>
      </c>
      <c r="E1374" s="333" t="s">
        <v>3851</v>
      </c>
      <c r="F1374" s="316" t="s">
        <v>217</v>
      </c>
      <c r="G1374" s="331">
        <v>1</v>
      </c>
      <c r="H1374" s="61">
        <f t="shared" si="262"/>
        <v>1597270.74</v>
      </c>
      <c r="I1374" s="450">
        <v>1597270.74</v>
      </c>
      <c r="J1374" s="439">
        <f t="shared" si="269"/>
        <v>1781361.18</v>
      </c>
      <c r="K1374" s="390">
        <f t="shared" si="270"/>
        <v>1781361.18</v>
      </c>
      <c r="L1374" s="60"/>
      <c r="M1374" s="303">
        <f t="shared" si="265"/>
        <v>1781361.1762697089</v>
      </c>
      <c r="N1374" s="303">
        <f t="shared" si="266"/>
        <v>-3.7302910350263119E-3</v>
      </c>
      <c r="O1374" s="372">
        <f t="shared" si="267"/>
        <v>1781361.18</v>
      </c>
      <c r="P1374" s="373">
        <f t="shared" si="268"/>
        <v>0</v>
      </c>
    </row>
    <row r="1375" spans="1:16" s="195" customFormat="1" ht="22.5" x14ac:dyDescent="0.25">
      <c r="A1375" s="312" t="s">
        <v>3993</v>
      </c>
      <c r="B1375" s="314" t="s">
        <v>281</v>
      </c>
      <c r="C1375" s="314" t="s">
        <v>2838</v>
      </c>
      <c r="D1375" s="314" t="s">
        <v>3994</v>
      </c>
      <c r="E1375" s="315" t="s">
        <v>3995</v>
      </c>
      <c r="F1375" s="316" t="s">
        <v>217</v>
      </c>
      <c r="G1375" s="331">
        <v>1</v>
      </c>
      <c r="H1375" s="61">
        <f t="shared" si="262"/>
        <v>5047.7700000000004</v>
      </c>
      <c r="I1375" s="450">
        <v>5047.7700000000004</v>
      </c>
      <c r="J1375" s="439">
        <f t="shared" si="269"/>
        <v>5629.54</v>
      </c>
      <c r="K1375" s="390">
        <f t="shared" si="270"/>
        <v>5629.54</v>
      </c>
      <c r="L1375" s="60"/>
      <c r="M1375" s="303">
        <f t="shared" si="265"/>
        <v>5629.5412415424007</v>
      </c>
      <c r="N1375" s="303">
        <f t="shared" si="266"/>
        <v>1.2415424007485854E-3</v>
      </c>
      <c r="O1375" s="372">
        <f t="shared" si="267"/>
        <v>5629.54</v>
      </c>
      <c r="P1375" s="373">
        <f t="shared" si="268"/>
        <v>0</v>
      </c>
    </row>
    <row r="1376" spans="1:16" s="195" customFormat="1" ht="15" x14ac:dyDescent="0.25">
      <c r="A1376" s="312" t="s">
        <v>3996</v>
      </c>
      <c r="B1376" s="314" t="s">
        <v>281</v>
      </c>
      <c r="C1376" s="314" t="s">
        <v>3997</v>
      </c>
      <c r="D1376" s="314" t="s">
        <v>3998</v>
      </c>
      <c r="E1376" s="315" t="s">
        <v>3999</v>
      </c>
      <c r="F1376" s="316" t="s">
        <v>217</v>
      </c>
      <c r="G1376" s="331">
        <v>1</v>
      </c>
      <c r="H1376" s="61">
        <f t="shared" si="262"/>
        <v>9892.9599999999991</v>
      </c>
      <c r="I1376" s="450">
        <v>9892.9599999999991</v>
      </c>
      <c r="J1376" s="439">
        <f t="shared" si="269"/>
        <v>11033.15</v>
      </c>
      <c r="K1376" s="390">
        <f t="shared" si="270"/>
        <v>11033.15</v>
      </c>
      <c r="L1376" s="60"/>
      <c r="M1376" s="303">
        <f t="shared" si="265"/>
        <v>11033.154506035198</v>
      </c>
      <c r="N1376" s="303">
        <f t="shared" si="266"/>
        <v>4.5060351985739544E-3</v>
      </c>
      <c r="O1376" s="372">
        <f t="shared" si="267"/>
        <v>11033.15</v>
      </c>
      <c r="P1376" s="373">
        <f t="shared" si="268"/>
        <v>0</v>
      </c>
    </row>
    <row r="1377" spans="1:16" s="195" customFormat="1" ht="22.5" x14ac:dyDescent="0.25">
      <c r="A1377" s="312" t="s">
        <v>4000</v>
      </c>
      <c r="B1377" s="314" t="s">
        <v>281</v>
      </c>
      <c r="C1377" s="314" t="s">
        <v>2843</v>
      </c>
      <c r="D1377" s="314" t="s">
        <v>3859</v>
      </c>
      <c r="E1377" s="315" t="s">
        <v>3860</v>
      </c>
      <c r="F1377" s="316" t="s">
        <v>217</v>
      </c>
      <c r="G1377" s="331">
        <v>1</v>
      </c>
      <c r="H1377" s="61">
        <f t="shared" si="262"/>
        <v>1027.8499999999999</v>
      </c>
      <c r="I1377" s="450">
        <v>1027.8499999999999</v>
      </c>
      <c r="J1377" s="439">
        <f t="shared" si="269"/>
        <v>1146.31</v>
      </c>
      <c r="K1377" s="390">
        <f t="shared" si="270"/>
        <v>1146.31</v>
      </c>
      <c r="L1377" s="60"/>
      <c r="M1377" s="303">
        <f t="shared" si="265"/>
        <v>1146.3129193919999</v>
      </c>
      <c r="N1377" s="303">
        <f t="shared" si="266"/>
        <v>2.919391999967047E-3</v>
      </c>
      <c r="O1377" s="372">
        <f t="shared" si="267"/>
        <v>1146.31</v>
      </c>
      <c r="P1377" s="373">
        <f t="shared" si="268"/>
        <v>0</v>
      </c>
    </row>
    <row r="1378" spans="1:16" s="195" customFormat="1" ht="15" x14ac:dyDescent="0.25">
      <c r="A1378" s="312" t="s">
        <v>4001</v>
      </c>
      <c r="B1378" s="314" t="s">
        <v>281</v>
      </c>
      <c r="C1378" s="314" t="s">
        <v>4002</v>
      </c>
      <c r="D1378" s="314" t="s">
        <v>3866</v>
      </c>
      <c r="E1378" s="315" t="s">
        <v>4003</v>
      </c>
      <c r="F1378" s="316" t="s">
        <v>217</v>
      </c>
      <c r="G1378" s="331">
        <v>1</v>
      </c>
      <c r="H1378" s="61">
        <f t="shared" si="262"/>
        <v>29981.61</v>
      </c>
      <c r="I1378" s="450">
        <v>29981.61</v>
      </c>
      <c r="J1378" s="439">
        <f t="shared" si="269"/>
        <v>33437.08</v>
      </c>
      <c r="K1378" s="390">
        <f t="shared" si="270"/>
        <v>33437.08</v>
      </c>
      <c r="L1378" s="60"/>
      <c r="M1378" s="303">
        <f t="shared" si="265"/>
        <v>33437.084095123202</v>
      </c>
      <c r="N1378" s="303">
        <f t="shared" si="266"/>
        <v>4.095123200386297E-3</v>
      </c>
      <c r="O1378" s="372">
        <f t="shared" si="267"/>
        <v>33437.08</v>
      </c>
      <c r="P1378" s="373">
        <f t="shared" si="268"/>
        <v>0</v>
      </c>
    </row>
    <row r="1379" spans="1:16" s="195" customFormat="1" ht="15" x14ac:dyDescent="0.25">
      <c r="A1379" s="312" t="s">
        <v>4004</v>
      </c>
      <c r="B1379" s="314" t="s">
        <v>281</v>
      </c>
      <c r="C1379" s="314" t="s">
        <v>2850</v>
      </c>
      <c r="D1379" s="314" t="s">
        <v>3869</v>
      </c>
      <c r="E1379" s="315" t="s">
        <v>3870</v>
      </c>
      <c r="F1379" s="316" t="s">
        <v>248</v>
      </c>
      <c r="G1379" s="329">
        <v>0.1</v>
      </c>
      <c r="H1379" s="61">
        <f t="shared" si="262"/>
        <v>225459.8</v>
      </c>
      <c r="I1379" s="450">
        <v>22545.98</v>
      </c>
      <c r="J1379" s="439">
        <f t="shared" si="269"/>
        <v>251444.75</v>
      </c>
      <c r="K1379" s="390">
        <f t="shared" si="270"/>
        <v>25144.48</v>
      </c>
      <c r="L1379" s="60"/>
      <c r="M1379" s="303">
        <f t="shared" si="265"/>
        <v>25144.474538457602</v>
      </c>
      <c r="N1379" s="303">
        <f t="shared" si="266"/>
        <v>-5.4615423978248145E-3</v>
      </c>
      <c r="O1379" s="372">
        <f t="shared" si="267"/>
        <v>25144.475000000002</v>
      </c>
      <c r="P1379" s="373">
        <f t="shared" si="268"/>
        <v>-4.9999999973806553E-3</v>
      </c>
    </row>
    <row r="1380" spans="1:16" s="195" customFormat="1" ht="15" x14ac:dyDescent="0.25">
      <c r="A1380" s="312" t="s">
        <v>4005</v>
      </c>
      <c r="B1380" s="314" t="s">
        <v>281</v>
      </c>
      <c r="C1380" s="332" t="s">
        <v>4006</v>
      </c>
      <c r="D1380" s="332" t="s">
        <v>3850</v>
      </c>
      <c r="E1380" s="333" t="s">
        <v>4007</v>
      </c>
      <c r="F1380" s="316" t="s">
        <v>217</v>
      </c>
      <c r="G1380" s="331">
        <v>1</v>
      </c>
      <c r="H1380" s="61">
        <f t="shared" si="262"/>
        <v>504971.35</v>
      </c>
      <c r="I1380" s="450">
        <v>504971.35</v>
      </c>
      <c r="J1380" s="439">
        <f t="shared" si="269"/>
        <v>563170.87</v>
      </c>
      <c r="K1380" s="390">
        <f t="shared" si="270"/>
        <v>563170.87</v>
      </c>
      <c r="L1380" s="60"/>
      <c r="M1380" s="303">
        <f t="shared" si="265"/>
        <v>563170.87359811203</v>
      </c>
      <c r="N1380" s="303">
        <f t="shared" si="266"/>
        <v>3.5981120308861136E-3</v>
      </c>
      <c r="O1380" s="372">
        <f t="shared" si="267"/>
        <v>563170.87</v>
      </c>
      <c r="P1380" s="373">
        <f t="shared" si="268"/>
        <v>0</v>
      </c>
    </row>
    <row r="1381" spans="1:16" s="195" customFormat="1" ht="22.5" x14ac:dyDescent="0.25">
      <c r="A1381" s="312" t="s">
        <v>4008</v>
      </c>
      <c r="B1381" s="314" t="s">
        <v>281</v>
      </c>
      <c r="C1381" s="314" t="s">
        <v>1301</v>
      </c>
      <c r="D1381" s="314" t="s">
        <v>4009</v>
      </c>
      <c r="E1381" s="315" t="s">
        <v>4010</v>
      </c>
      <c r="F1381" s="316" t="s">
        <v>217</v>
      </c>
      <c r="G1381" s="331">
        <v>4</v>
      </c>
      <c r="H1381" s="61">
        <f t="shared" ref="H1381:H1445" si="271">ROUND(I1381/G1381,2)</f>
        <v>7191.78</v>
      </c>
      <c r="I1381" s="450">
        <v>28767.13</v>
      </c>
      <c r="J1381" s="439">
        <f t="shared" si="269"/>
        <v>8020.66</v>
      </c>
      <c r="K1381" s="390">
        <f t="shared" si="270"/>
        <v>32082.639999999999</v>
      </c>
      <c r="L1381" s="60"/>
      <c r="M1381" s="303">
        <f t="shared" si="265"/>
        <v>32082.631485945603</v>
      </c>
      <c r="N1381" s="303">
        <f t="shared" si="266"/>
        <v>-8.5140543960733339E-3</v>
      </c>
      <c r="O1381" s="372">
        <f t="shared" si="267"/>
        <v>32082.639999999999</v>
      </c>
      <c r="P1381" s="373">
        <f t="shared" si="268"/>
        <v>0</v>
      </c>
    </row>
    <row r="1382" spans="1:16" s="195" customFormat="1" ht="22.5" x14ac:dyDescent="0.25">
      <c r="A1382" s="312" t="s">
        <v>4011</v>
      </c>
      <c r="B1382" s="314" t="s">
        <v>281</v>
      </c>
      <c r="C1382" s="332" t="s">
        <v>2855</v>
      </c>
      <c r="D1382" s="332" t="s">
        <v>4012</v>
      </c>
      <c r="E1382" s="333" t="s">
        <v>4013</v>
      </c>
      <c r="F1382" s="316" t="s">
        <v>217</v>
      </c>
      <c r="G1382" s="331">
        <v>4</v>
      </c>
      <c r="H1382" s="61">
        <f t="shared" si="271"/>
        <v>46610.18</v>
      </c>
      <c r="I1382" s="450">
        <v>186440.71</v>
      </c>
      <c r="J1382" s="439">
        <f t="shared" si="269"/>
        <v>51982.15</v>
      </c>
      <c r="K1382" s="390">
        <f t="shared" si="270"/>
        <v>207928.6</v>
      </c>
      <c r="L1382" s="60"/>
      <c r="M1382" s="303">
        <f t="shared" si="265"/>
        <v>207928.5835225152</v>
      </c>
      <c r="N1382" s="303">
        <f t="shared" si="266"/>
        <v>-1.6477484809001908E-2</v>
      </c>
      <c r="O1382" s="372">
        <f t="shared" si="267"/>
        <v>207928.6</v>
      </c>
      <c r="P1382" s="373">
        <f t="shared" si="268"/>
        <v>0</v>
      </c>
    </row>
    <row r="1383" spans="1:16" s="195" customFormat="1" ht="15" x14ac:dyDescent="0.25">
      <c r="A1383" s="312" t="s">
        <v>4014</v>
      </c>
      <c r="B1383" s="314" t="s">
        <v>281</v>
      </c>
      <c r="C1383" s="314" t="s">
        <v>2857</v>
      </c>
      <c r="D1383" s="314" t="s">
        <v>366</v>
      </c>
      <c r="E1383" s="315" t="s">
        <v>367</v>
      </c>
      <c r="F1383" s="316" t="s">
        <v>217</v>
      </c>
      <c r="G1383" s="331">
        <v>10</v>
      </c>
      <c r="H1383" s="61">
        <f t="shared" si="271"/>
        <v>2111.85</v>
      </c>
      <c r="I1383" s="450">
        <v>21118.5</v>
      </c>
      <c r="J1383" s="439">
        <f t="shared" si="269"/>
        <v>2355.25</v>
      </c>
      <c r="K1383" s="390">
        <f t="shared" si="270"/>
        <v>23552.5</v>
      </c>
      <c r="L1383" s="60"/>
      <c r="M1383" s="303">
        <f t="shared" si="265"/>
        <v>23552.473014720003</v>
      </c>
      <c r="N1383" s="303">
        <f t="shared" si="266"/>
        <v>-2.6985279997461475E-2</v>
      </c>
      <c r="O1383" s="372">
        <f t="shared" si="267"/>
        <v>23552.5</v>
      </c>
      <c r="P1383" s="373">
        <f t="shared" si="268"/>
        <v>0</v>
      </c>
    </row>
    <row r="1384" spans="1:16" s="195" customFormat="1" ht="15" x14ac:dyDescent="0.25">
      <c r="A1384" s="312" t="s">
        <v>4015</v>
      </c>
      <c r="B1384" s="314" t="s">
        <v>281</v>
      </c>
      <c r="C1384" s="314" t="s">
        <v>4016</v>
      </c>
      <c r="D1384" s="314" t="s">
        <v>3882</v>
      </c>
      <c r="E1384" s="315" t="s">
        <v>3883</v>
      </c>
      <c r="F1384" s="316" t="s">
        <v>217</v>
      </c>
      <c r="G1384" s="331">
        <v>10</v>
      </c>
      <c r="H1384" s="61">
        <f t="shared" si="271"/>
        <v>175.3</v>
      </c>
      <c r="I1384" s="450">
        <v>1753</v>
      </c>
      <c r="J1384" s="439">
        <f t="shared" si="269"/>
        <v>195.5</v>
      </c>
      <c r="K1384" s="390">
        <f t="shared" si="270"/>
        <v>1955</v>
      </c>
      <c r="L1384" s="60"/>
      <c r="M1384" s="303">
        <f t="shared" si="265"/>
        <v>1955.0387193600002</v>
      </c>
      <c r="N1384" s="303">
        <f t="shared" si="266"/>
        <v>3.8719360000186498E-2</v>
      </c>
      <c r="O1384" s="372">
        <f t="shared" si="267"/>
        <v>1955</v>
      </c>
      <c r="P1384" s="373">
        <f t="shared" si="268"/>
        <v>0</v>
      </c>
    </row>
    <row r="1385" spans="1:16" s="195" customFormat="1" ht="22.5" x14ac:dyDescent="0.25">
      <c r="A1385" s="312" t="s">
        <v>4017</v>
      </c>
      <c r="B1385" s="314" t="s">
        <v>281</v>
      </c>
      <c r="C1385" s="314" t="s">
        <v>2864</v>
      </c>
      <c r="D1385" s="314" t="s">
        <v>3889</v>
      </c>
      <c r="E1385" s="315" t="s">
        <v>3890</v>
      </c>
      <c r="F1385" s="316" t="s">
        <v>125</v>
      </c>
      <c r="G1385" s="326">
        <v>0.28260000000000002</v>
      </c>
      <c r="H1385" s="61">
        <f t="shared" si="271"/>
        <v>170845.79</v>
      </c>
      <c r="I1385" s="450">
        <v>48281.02</v>
      </c>
      <c r="J1385" s="439">
        <f t="shared" si="269"/>
        <v>190536.3</v>
      </c>
      <c r="K1385" s="390">
        <f t="shared" si="270"/>
        <v>53845.56</v>
      </c>
      <c r="L1385" s="60"/>
      <c r="M1385" s="303">
        <f t="shared" si="265"/>
        <v>53845.558191782402</v>
      </c>
      <c r="N1385" s="303">
        <f t="shared" si="266"/>
        <v>-1.8082175956806168E-3</v>
      </c>
      <c r="O1385" s="372">
        <f t="shared" si="267"/>
        <v>53845.558380000002</v>
      </c>
      <c r="P1385" s="373">
        <f t="shared" si="268"/>
        <v>-1.6199999954551458E-3</v>
      </c>
    </row>
    <row r="1386" spans="1:16" s="195" customFormat="1" ht="15" x14ac:dyDescent="0.25">
      <c r="A1386" s="312" t="s">
        <v>4018</v>
      </c>
      <c r="B1386" s="314" t="s">
        <v>281</v>
      </c>
      <c r="C1386" s="314" t="s">
        <v>2866</v>
      </c>
      <c r="D1386" s="314" t="s">
        <v>3892</v>
      </c>
      <c r="E1386" s="315" t="s">
        <v>3893</v>
      </c>
      <c r="F1386" s="316" t="s">
        <v>168</v>
      </c>
      <c r="G1386" s="331">
        <v>18</v>
      </c>
      <c r="H1386" s="61">
        <f t="shared" si="271"/>
        <v>412.85</v>
      </c>
      <c r="I1386" s="450">
        <v>7431.3</v>
      </c>
      <c r="J1386" s="439">
        <f t="shared" si="269"/>
        <v>460.43</v>
      </c>
      <c r="K1386" s="390">
        <f t="shared" si="270"/>
        <v>8287.74</v>
      </c>
      <c r="L1386" s="60"/>
      <c r="M1386" s="303">
        <f t="shared" si="265"/>
        <v>8287.7805106560008</v>
      </c>
      <c r="N1386" s="303">
        <f t="shared" si="266"/>
        <v>4.0510656001060852E-2</v>
      </c>
      <c r="O1386" s="372">
        <f t="shared" si="267"/>
        <v>8287.74</v>
      </c>
      <c r="P1386" s="373">
        <f t="shared" si="268"/>
        <v>0</v>
      </c>
    </row>
    <row r="1387" spans="1:16" s="195" customFormat="1" ht="22.5" x14ac:dyDescent="0.25">
      <c r="A1387" s="312" t="s">
        <v>4019</v>
      </c>
      <c r="B1387" s="314" t="s">
        <v>281</v>
      </c>
      <c r="C1387" s="314" t="s">
        <v>1305</v>
      </c>
      <c r="D1387" s="314" t="s">
        <v>365</v>
      </c>
      <c r="E1387" s="315" t="s">
        <v>4020</v>
      </c>
      <c r="F1387" s="316" t="s">
        <v>125</v>
      </c>
      <c r="G1387" s="318">
        <v>2.6320000000000001</v>
      </c>
      <c r="H1387" s="61">
        <f t="shared" si="271"/>
        <v>128555.31</v>
      </c>
      <c r="I1387" s="450">
        <v>338357.58</v>
      </c>
      <c r="J1387" s="439">
        <f t="shared" si="269"/>
        <v>143371.71</v>
      </c>
      <c r="K1387" s="390">
        <f t="shared" si="270"/>
        <v>377354.34</v>
      </c>
      <c r="L1387" s="60"/>
      <c r="M1387" s="303">
        <f t="shared" si="265"/>
        <v>377354.3467706496</v>
      </c>
      <c r="N1387" s="303">
        <f t="shared" si="266"/>
        <v>6.7706495756283402E-3</v>
      </c>
      <c r="O1387" s="372">
        <f t="shared" si="267"/>
        <v>377354.34071999998</v>
      </c>
      <c r="P1387" s="373">
        <f t="shared" si="268"/>
        <v>7.1999995270743966E-4</v>
      </c>
    </row>
    <row r="1388" spans="1:16" s="195" customFormat="1" ht="22.5" x14ac:dyDescent="0.25">
      <c r="A1388" s="312" t="s">
        <v>4021</v>
      </c>
      <c r="B1388" s="314" t="s">
        <v>281</v>
      </c>
      <c r="C1388" s="314" t="s">
        <v>1306</v>
      </c>
      <c r="D1388" s="314" t="s">
        <v>3898</v>
      </c>
      <c r="E1388" s="315" t="s">
        <v>3899</v>
      </c>
      <c r="F1388" s="316" t="s">
        <v>147</v>
      </c>
      <c r="G1388" s="331">
        <v>164</v>
      </c>
      <c r="H1388" s="61">
        <f t="shared" si="271"/>
        <v>926.17</v>
      </c>
      <c r="I1388" s="450">
        <v>151892.54999999999</v>
      </c>
      <c r="J1388" s="439">
        <f t="shared" si="269"/>
        <v>1032.9100000000001</v>
      </c>
      <c r="K1388" s="390">
        <f t="shared" si="270"/>
        <v>169397.24</v>
      </c>
      <c r="L1388" s="60"/>
      <c r="M1388" s="303">
        <f t="shared" si="265"/>
        <v>169398.64029225599</v>
      </c>
      <c r="N1388" s="303">
        <f t="shared" si="266"/>
        <v>1.4002922560030129</v>
      </c>
      <c r="O1388" s="372">
        <f t="shared" si="267"/>
        <v>169397.24000000002</v>
      </c>
      <c r="P1388" s="373">
        <f t="shared" si="268"/>
        <v>0</v>
      </c>
    </row>
    <row r="1389" spans="1:16" s="195" customFormat="1" ht="22.5" x14ac:dyDescent="0.25">
      <c r="A1389" s="312" t="s">
        <v>4022</v>
      </c>
      <c r="B1389" s="314" t="s">
        <v>281</v>
      </c>
      <c r="C1389" s="314" t="s">
        <v>1307</v>
      </c>
      <c r="D1389" s="314" t="s">
        <v>4023</v>
      </c>
      <c r="E1389" s="315" t="s">
        <v>4024</v>
      </c>
      <c r="F1389" s="316" t="s">
        <v>147</v>
      </c>
      <c r="G1389" s="331">
        <v>65</v>
      </c>
      <c r="H1389" s="61">
        <f t="shared" si="271"/>
        <v>1717.87</v>
      </c>
      <c r="I1389" s="450">
        <v>111661.33</v>
      </c>
      <c r="J1389" s="439">
        <f t="shared" si="269"/>
        <v>1915.86</v>
      </c>
      <c r="K1389" s="390">
        <f t="shared" si="270"/>
        <v>124530.9</v>
      </c>
      <c r="L1389" s="60"/>
      <c r="M1389" s="303">
        <f t="shared" si="265"/>
        <v>124530.64666584962</v>
      </c>
      <c r="N1389" s="303">
        <f t="shared" si="266"/>
        <v>-0.25333415037312079</v>
      </c>
      <c r="O1389" s="372">
        <f t="shared" si="267"/>
        <v>124530.9</v>
      </c>
      <c r="P1389" s="373">
        <f t="shared" si="268"/>
        <v>0</v>
      </c>
    </row>
    <row r="1390" spans="1:16" s="195" customFormat="1" ht="15" x14ac:dyDescent="0.25">
      <c r="A1390" s="312" t="s">
        <v>4025</v>
      </c>
      <c r="B1390" s="314" t="s">
        <v>281</v>
      </c>
      <c r="C1390" s="314" t="s">
        <v>1308</v>
      </c>
      <c r="D1390" s="314" t="s">
        <v>3911</v>
      </c>
      <c r="E1390" s="315" t="s">
        <v>373</v>
      </c>
      <c r="F1390" s="316" t="s">
        <v>122</v>
      </c>
      <c r="G1390" s="318">
        <v>2.1000000000000001E-2</v>
      </c>
      <c r="H1390" s="61">
        <f t="shared" si="271"/>
        <v>105041.43</v>
      </c>
      <c r="I1390" s="450">
        <v>2205.87</v>
      </c>
      <c r="J1390" s="439">
        <f t="shared" si="269"/>
        <v>117147.78</v>
      </c>
      <c r="K1390" s="390">
        <f t="shared" si="270"/>
        <v>2460.1</v>
      </c>
      <c r="L1390" s="60"/>
      <c r="M1390" s="303">
        <f t="shared" si="265"/>
        <v>2460.1033998144003</v>
      </c>
      <c r="N1390" s="303">
        <f t="shared" si="266"/>
        <v>3.3998144003817288E-3</v>
      </c>
      <c r="O1390" s="372">
        <f t="shared" si="267"/>
        <v>2460.10338</v>
      </c>
      <c r="P1390" s="373">
        <f t="shared" si="268"/>
        <v>3.38000000010652E-3</v>
      </c>
    </row>
    <row r="1391" spans="1:16" s="195" customFormat="1" ht="22.5" x14ac:dyDescent="0.25">
      <c r="A1391" s="312" t="s">
        <v>4026</v>
      </c>
      <c r="B1391" s="314" t="s">
        <v>281</v>
      </c>
      <c r="C1391" s="314" t="s">
        <v>2871</v>
      </c>
      <c r="D1391" s="314" t="s">
        <v>3913</v>
      </c>
      <c r="E1391" s="315" t="s">
        <v>3914</v>
      </c>
      <c r="F1391" s="316" t="s">
        <v>125</v>
      </c>
      <c r="G1391" s="325">
        <v>2.29</v>
      </c>
      <c r="H1391" s="61">
        <f t="shared" si="271"/>
        <v>312359.84000000003</v>
      </c>
      <c r="I1391" s="450">
        <v>715304.03</v>
      </c>
      <c r="J1391" s="439">
        <f t="shared" si="269"/>
        <v>348360.29</v>
      </c>
      <c r="K1391" s="390">
        <f t="shared" si="270"/>
        <v>797745.06</v>
      </c>
      <c r="L1391" s="60"/>
      <c r="M1391" s="303">
        <f t="shared" si="265"/>
        <v>797745.05120607372</v>
      </c>
      <c r="N1391" s="303">
        <f t="shared" si="266"/>
        <v>-8.7939263321459293E-3</v>
      </c>
      <c r="O1391" s="372">
        <f t="shared" si="267"/>
        <v>797745.06409999996</v>
      </c>
      <c r="P1391" s="373">
        <f t="shared" si="268"/>
        <v>4.0999999037012458E-3</v>
      </c>
    </row>
    <row r="1392" spans="1:16" s="195" customFormat="1" ht="15" x14ac:dyDescent="0.25">
      <c r="A1392" s="312" t="s">
        <v>4027</v>
      </c>
      <c r="B1392" s="314" t="s">
        <v>281</v>
      </c>
      <c r="C1392" s="314" t="s">
        <v>4028</v>
      </c>
      <c r="D1392" s="314" t="s">
        <v>3921</v>
      </c>
      <c r="E1392" s="315" t="s">
        <v>3922</v>
      </c>
      <c r="F1392" s="316" t="s">
        <v>122</v>
      </c>
      <c r="G1392" s="317">
        <v>-0.14656</v>
      </c>
      <c r="H1392" s="61">
        <f t="shared" si="271"/>
        <v>54913.89</v>
      </c>
      <c r="I1392" s="450">
        <v>-8048.18</v>
      </c>
      <c r="J1392" s="439">
        <f t="shared" si="269"/>
        <v>61242.89</v>
      </c>
      <c r="K1392" s="390">
        <f t="shared" si="270"/>
        <v>-8975.76</v>
      </c>
      <c r="L1392" s="60"/>
      <c r="M1392" s="303">
        <f t="shared" si="265"/>
        <v>-8975.7578553216008</v>
      </c>
      <c r="N1392" s="303">
        <f t="shared" si="266"/>
        <v>2.1446783994178986E-3</v>
      </c>
      <c r="O1392" s="372">
        <f t="shared" si="267"/>
        <v>-8975.7579583999996</v>
      </c>
      <c r="P1392" s="373">
        <f t="shared" si="268"/>
        <v>2.0416000006662216E-3</v>
      </c>
    </row>
    <row r="1393" spans="1:16" s="195" customFormat="1" ht="15" x14ac:dyDescent="0.25">
      <c r="A1393" s="312" t="s">
        <v>4029</v>
      </c>
      <c r="B1393" s="314" t="s">
        <v>281</v>
      </c>
      <c r="C1393" s="314" t="s">
        <v>4030</v>
      </c>
      <c r="D1393" s="314" t="s">
        <v>3917</v>
      </c>
      <c r="E1393" s="315" t="s">
        <v>3918</v>
      </c>
      <c r="F1393" s="316" t="s">
        <v>111</v>
      </c>
      <c r="G1393" s="325">
        <v>-13.74</v>
      </c>
      <c r="H1393" s="61">
        <f t="shared" si="271"/>
        <v>5840.19</v>
      </c>
      <c r="I1393" s="450">
        <v>-80244.17</v>
      </c>
      <c r="J1393" s="439">
        <f t="shared" si="269"/>
        <v>6513.29</v>
      </c>
      <c r="K1393" s="390">
        <f t="shared" si="270"/>
        <v>-89492.6</v>
      </c>
      <c r="L1393" s="60"/>
      <c r="M1393" s="303">
        <f t="shared" si="265"/>
        <v>-89492.560954310407</v>
      </c>
      <c r="N1393" s="303">
        <f t="shared" si="266"/>
        <v>3.904568959842436E-2</v>
      </c>
      <c r="O1393" s="372">
        <f t="shared" si="267"/>
        <v>-89492.604600000006</v>
      </c>
      <c r="P1393" s="373">
        <f t="shared" si="268"/>
        <v>-4.6000000002095476E-3</v>
      </c>
    </row>
    <row r="1394" spans="1:16" s="195" customFormat="1" ht="15" x14ac:dyDescent="0.25">
      <c r="A1394" s="312" t="s">
        <v>4031</v>
      </c>
      <c r="B1394" s="314" t="s">
        <v>281</v>
      </c>
      <c r="C1394" s="314" t="s">
        <v>4032</v>
      </c>
      <c r="D1394" s="314" t="s">
        <v>3925</v>
      </c>
      <c r="E1394" s="315" t="s">
        <v>3926</v>
      </c>
      <c r="F1394" s="316" t="s">
        <v>111</v>
      </c>
      <c r="G1394" s="325">
        <v>13.74</v>
      </c>
      <c r="H1394" s="61">
        <f t="shared" si="271"/>
        <v>20840.66</v>
      </c>
      <c r="I1394" s="450">
        <v>286350.64</v>
      </c>
      <c r="J1394" s="439">
        <f t="shared" si="269"/>
        <v>23242.61</v>
      </c>
      <c r="K1394" s="390">
        <f t="shared" si="270"/>
        <v>319353.46000000002</v>
      </c>
      <c r="L1394" s="60"/>
      <c r="M1394" s="303">
        <f t="shared" si="265"/>
        <v>319353.44467399683</v>
      </c>
      <c r="N1394" s="303">
        <f t="shared" si="266"/>
        <v>-1.5326003194786608E-2</v>
      </c>
      <c r="O1394" s="372">
        <f t="shared" si="267"/>
        <v>319353.46140000003</v>
      </c>
      <c r="P1394" s="373">
        <f t="shared" si="268"/>
        <v>1.4000000082887709E-3</v>
      </c>
    </row>
    <row r="1395" spans="1:16" s="195" customFormat="1" ht="15" x14ac:dyDescent="0.25">
      <c r="A1395" s="312" t="s">
        <v>4033</v>
      </c>
      <c r="B1395" s="314" t="s">
        <v>281</v>
      </c>
      <c r="C1395" s="314" t="s">
        <v>4034</v>
      </c>
      <c r="D1395" s="314" t="s">
        <v>3929</v>
      </c>
      <c r="E1395" s="315" t="s">
        <v>4035</v>
      </c>
      <c r="F1395" s="316" t="s">
        <v>139</v>
      </c>
      <c r="G1395" s="329">
        <v>286.2</v>
      </c>
      <c r="H1395" s="61">
        <f t="shared" si="271"/>
        <v>167.42</v>
      </c>
      <c r="I1395" s="450">
        <v>47916.37</v>
      </c>
      <c r="J1395" s="439">
        <f t="shared" si="269"/>
        <v>186.72</v>
      </c>
      <c r="K1395" s="390">
        <f t="shared" si="270"/>
        <v>53439.26</v>
      </c>
      <c r="L1395" s="60"/>
      <c r="M1395" s="303">
        <f t="shared" si="265"/>
        <v>53438.881141574406</v>
      </c>
      <c r="N1395" s="303">
        <f t="shared" si="266"/>
        <v>-0.37885842559626326</v>
      </c>
      <c r="O1395" s="372">
        <f t="shared" si="267"/>
        <v>53439.263999999996</v>
      </c>
      <c r="P1395" s="373">
        <f t="shared" si="268"/>
        <v>3.9999999935389496E-3</v>
      </c>
    </row>
    <row r="1396" spans="1:16" s="195" customFormat="1" ht="15" x14ac:dyDescent="0.25">
      <c r="A1396" s="312" t="s">
        <v>4036</v>
      </c>
      <c r="B1396" s="314" t="s">
        <v>281</v>
      </c>
      <c r="C1396" s="314" t="s">
        <v>4037</v>
      </c>
      <c r="D1396" s="314" t="s">
        <v>3933</v>
      </c>
      <c r="E1396" s="315" t="s">
        <v>4038</v>
      </c>
      <c r="F1396" s="316" t="s">
        <v>139</v>
      </c>
      <c r="G1396" s="329">
        <v>350.3</v>
      </c>
      <c r="H1396" s="61">
        <f t="shared" si="271"/>
        <v>624.61</v>
      </c>
      <c r="I1396" s="450">
        <v>218800.63</v>
      </c>
      <c r="J1396" s="439">
        <f t="shared" si="269"/>
        <v>696.6</v>
      </c>
      <c r="K1396" s="390">
        <f t="shared" si="270"/>
        <v>244018.98</v>
      </c>
      <c r="L1396" s="60"/>
      <c r="M1396" s="303">
        <f t="shared" si="265"/>
        <v>244018.08526546563</v>
      </c>
      <c r="N1396" s="303">
        <f t="shared" si="266"/>
        <v>-0.89473453437676653</v>
      </c>
      <c r="O1396" s="372">
        <f t="shared" si="267"/>
        <v>244018.98</v>
      </c>
      <c r="P1396" s="373">
        <f t="shared" si="268"/>
        <v>0</v>
      </c>
    </row>
    <row r="1397" spans="1:16" s="195" customFormat="1" ht="15" customHeight="1" x14ac:dyDescent="0.25">
      <c r="A1397" s="323"/>
      <c r="B1397" s="512" t="s">
        <v>3935</v>
      </c>
      <c r="C1397" s="513"/>
      <c r="D1397" s="513"/>
      <c r="E1397" s="514"/>
      <c r="F1397" s="324"/>
      <c r="G1397" s="324"/>
      <c r="H1397" s="324"/>
      <c r="I1397" s="324"/>
      <c r="J1397" s="449"/>
      <c r="K1397" s="392"/>
      <c r="L1397" s="311"/>
      <c r="M1397" s="303">
        <f t="shared" si="265"/>
        <v>0</v>
      </c>
      <c r="N1397" s="303">
        <f t="shared" si="266"/>
        <v>0</v>
      </c>
      <c r="O1397" s="372">
        <f t="shared" si="267"/>
        <v>0</v>
      </c>
      <c r="P1397" s="373">
        <f t="shared" si="268"/>
        <v>0</v>
      </c>
    </row>
    <row r="1398" spans="1:16" s="195" customFormat="1" ht="15" x14ac:dyDescent="0.25">
      <c r="A1398" s="312" t="s">
        <v>4039</v>
      </c>
      <c r="B1398" s="314" t="s">
        <v>281</v>
      </c>
      <c r="C1398" s="314" t="s">
        <v>2878</v>
      </c>
      <c r="D1398" s="314" t="s">
        <v>456</v>
      </c>
      <c r="E1398" s="315" t="s">
        <v>457</v>
      </c>
      <c r="F1398" s="316" t="s">
        <v>217</v>
      </c>
      <c r="G1398" s="331">
        <v>1</v>
      </c>
      <c r="H1398" s="61">
        <f t="shared" si="271"/>
        <v>5671.45</v>
      </c>
      <c r="I1398" s="450">
        <v>5671.45</v>
      </c>
      <c r="J1398" s="439">
        <f t="shared" si="269"/>
        <v>6325.1</v>
      </c>
      <c r="K1398" s="390">
        <f t="shared" si="270"/>
        <v>6325.1</v>
      </c>
      <c r="L1398" s="60"/>
      <c r="M1398" s="303">
        <f t="shared" si="265"/>
        <v>6325.1023074240002</v>
      </c>
      <c r="N1398" s="303">
        <f t="shared" si="266"/>
        <v>2.3074239998095436E-3</v>
      </c>
      <c r="O1398" s="372">
        <f t="shared" si="267"/>
        <v>6325.1</v>
      </c>
      <c r="P1398" s="373">
        <f t="shared" si="268"/>
        <v>0</v>
      </c>
    </row>
    <row r="1399" spans="1:16" s="195" customFormat="1" ht="15" x14ac:dyDescent="0.25">
      <c r="A1399" s="312" t="s">
        <v>4040</v>
      </c>
      <c r="B1399" s="314" t="s">
        <v>281</v>
      </c>
      <c r="C1399" s="332" t="s">
        <v>4041</v>
      </c>
      <c r="D1399" s="332" t="s">
        <v>3939</v>
      </c>
      <c r="E1399" s="333" t="s">
        <v>3940</v>
      </c>
      <c r="F1399" s="316" t="s">
        <v>217</v>
      </c>
      <c r="G1399" s="331">
        <v>1</v>
      </c>
      <c r="H1399" s="61">
        <f t="shared" si="271"/>
        <v>204720.25</v>
      </c>
      <c r="I1399" s="450">
        <v>204720.25</v>
      </c>
      <c r="J1399" s="439">
        <f t="shared" si="269"/>
        <v>228314.9</v>
      </c>
      <c r="K1399" s="390">
        <f t="shared" si="270"/>
        <v>228314.9</v>
      </c>
      <c r="L1399" s="60"/>
      <c r="M1399" s="303">
        <f t="shared" si="265"/>
        <v>228314.89753968004</v>
      </c>
      <c r="N1399" s="303">
        <f t="shared" si="266"/>
        <v>-2.4603199562989175E-3</v>
      </c>
      <c r="O1399" s="372">
        <f t="shared" si="267"/>
        <v>228314.9</v>
      </c>
      <c r="P1399" s="373">
        <f t="shared" si="268"/>
        <v>0</v>
      </c>
    </row>
    <row r="1400" spans="1:16" s="195" customFormat="1" ht="22.5" x14ac:dyDescent="0.25">
      <c r="A1400" s="312" t="s">
        <v>4042</v>
      </c>
      <c r="B1400" s="314" t="s">
        <v>281</v>
      </c>
      <c r="C1400" s="314" t="s">
        <v>2882</v>
      </c>
      <c r="D1400" s="314" t="s">
        <v>419</v>
      </c>
      <c r="E1400" s="315" t="s">
        <v>420</v>
      </c>
      <c r="F1400" s="316" t="s">
        <v>217</v>
      </c>
      <c r="G1400" s="331">
        <v>8</v>
      </c>
      <c r="H1400" s="61">
        <f t="shared" si="271"/>
        <v>540</v>
      </c>
      <c r="I1400" s="450">
        <v>4320.01</v>
      </c>
      <c r="J1400" s="439">
        <f t="shared" si="269"/>
        <v>602.24</v>
      </c>
      <c r="K1400" s="390">
        <f t="shared" si="270"/>
        <v>4817.92</v>
      </c>
      <c r="L1400" s="60"/>
      <c r="M1400" s="303">
        <f t="shared" si="265"/>
        <v>4817.9046309312007</v>
      </c>
      <c r="N1400" s="303">
        <f t="shared" si="266"/>
        <v>-1.5369068799373053E-2</v>
      </c>
      <c r="O1400" s="372">
        <f t="shared" si="267"/>
        <v>4817.92</v>
      </c>
      <c r="P1400" s="373">
        <f t="shared" si="268"/>
        <v>0</v>
      </c>
    </row>
    <row r="1401" spans="1:16" s="195" customFormat="1" ht="15" x14ac:dyDescent="0.25">
      <c r="A1401" s="312" t="s">
        <v>4043</v>
      </c>
      <c r="B1401" s="314" t="s">
        <v>281</v>
      </c>
      <c r="C1401" s="332" t="s">
        <v>2884</v>
      </c>
      <c r="D1401" s="332" t="s">
        <v>3947</v>
      </c>
      <c r="E1401" s="333" t="s">
        <v>3944</v>
      </c>
      <c r="F1401" s="316" t="s">
        <v>217</v>
      </c>
      <c r="G1401" s="331">
        <v>2</v>
      </c>
      <c r="H1401" s="61">
        <f t="shared" si="271"/>
        <v>30626.880000000001</v>
      </c>
      <c r="I1401" s="450">
        <v>61253.760000000002</v>
      </c>
      <c r="J1401" s="439">
        <f t="shared" si="269"/>
        <v>34156.720000000001</v>
      </c>
      <c r="K1401" s="390">
        <f t="shared" si="270"/>
        <v>68313.440000000002</v>
      </c>
      <c r="L1401" s="60"/>
      <c r="M1401" s="303">
        <f t="shared" si="265"/>
        <v>68313.44695173121</v>
      </c>
      <c r="N1401" s="303">
        <f t="shared" si="266"/>
        <v>6.9517312076641247E-3</v>
      </c>
      <c r="O1401" s="372">
        <f t="shared" si="267"/>
        <v>68313.440000000002</v>
      </c>
      <c r="P1401" s="373">
        <f t="shared" si="268"/>
        <v>0</v>
      </c>
    </row>
    <row r="1402" spans="1:16" s="195" customFormat="1" ht="15" x14ac:dyDescent="0.25">
      <c r="A1402" s="312" t="s">
        <v>4044</v>
      </c>
      <c r="B1402" s="314" t="s">
        <v>281</v>
      </c>
      <c r="C1402" s="332" t="s">
        <v>4045</v>
      </c>
      <c r="D1402" s="332" t="s">
        <v>3947</v>
      </c>
      <c r="E1402" s="333" t="s">
        <v>3948</v>
      </c>
      <c r="F1402" s="316" t="s">
        <v>217</v>
      </c>
      <c r="G1402" s="331">
        <v>2</v>
      </c>
      <c r="H1402" s="61">
        <f t="shared" si="271"/>
        <v>1932.4</v>
      </c>
      <c r="I1402" s="450">
        <v>3864.8</v>
      </c>
      <c r="J1402" s="439">
        <f t="shared" si="269"/>
        <v>2155.12</v>
      </c>
      <c r="K1402" s="390">
        <f t="shared" si="270"/>
        <v>4310.24</v>
      </c>
      <c r="L1402" s="60"/>
      <c r="M1402" s="303">
        <f t="shared" si="265"/>
        <v>4310.2302581760005</v>
      </c>
      <c r="N1402" s="303">
        <f t="shared" si="266"/>
        <v>-9.7418239993203315E-3</v>
      </c>
      <c r="O1402" s="372">
        <f t="shared" si="267"/>
        <v>4310.24</v>
      </c>
      <c r="P1402" s="373">
        <f t="shared" si="268"/>
        <v>0</v>
      </c>
    </row>
    <row r="1403" spans="1:16" s="195" customFormat="1" ht="15" x14ac:dyDescent="0.25">
      <c r="A1403" s="312" t="s">
        <v>4046</v>
      </c>
      <c r="B1403" s="314" t="s">
        <v>281</v>
      </c>
      <c r="C1403" s="332" t="s">
        <v>4047</v>
      </c>
      <c r="D1403" s="332" t="s">
        <v>3951</v>
      </c>
      <c r="E1403" s="333" t="s">
        <v>3952</v>
      </c>
      <c r="F1403" s="316" t="s">
        <v>217</v>
      </c>
      <c r="G1403" s="331">
        <v>1</v>
      </c>
      <c r="H1403" s="61">
        <f t="shared" si="271"/>
        <v>4313.41</v>
      </c>
      <c r="I1403" s="450">
        <v>4313.41</v>
      </c>
      <c r="J1403" s="439">
        <f t="shared" si="269"/>
        <v>4810.54</v>
      </c>
      <c r="K1403" s="390">
        <f t="shared" si="270"/>
        <v>4810.54</v>
      </c>
      <c r="L1403" s="60"/>
      <c r="M1403" s="303">
        <f t="shared" si="265"/>
        <v>4810.5439603392006</v>
      </c>
      <c r="N1403" s="303">
        <f t="shared" si="266"/>
        <v>3.9603392006029026E-3</v>
      </c>
      <c r="O1403" s="372">
        <f t="shared" si="267"/>
        <v>4810.54</v>
      </c>
      <c r="P1403" s="373">
        <f t="shared" si="268"/>
        <v>0</v>
      </c>
    </row>
    <row r="1404" spans="1:16" s="195" customFormat="1" ht="15" x14ac:dyDescent="0.25">
      <c r="A1404" s="312" t="s">
        <v>4048</v>
      </c>
      <c r="B1404" s="314" t="s">
        <v>281</v>
      </c>
      <c r="C1404" s="332" t="s">
        <v>4049</v>
      </c>
      <c r="D1404" s="332" t="s">
        <v>3951</v>
      </c>
      <c r="E1404" s="333" t="s">
        <v>3955</v>
      </c>
      <c r="F1404" s="316" t="s">
        <v>217</v>
      </c>
      <c r="G1404" s="331">
        <v>1</v>
      </c>
      <c r="H1404" s="61">
        <f t="shared" si="271"/>
        <v>2310.7600000000002</v>
      </c>
      <c r="I1404" s="450">
        <v>2310.7600000000002</v>
      </c>
      <c r="J1404" s="439">
        <f t="shared" si="269"/>
        <v>2577.08</v>
      </c>
      <c r="K1404" s="390">
        <f t="shared" si="270"/>
        <v>2577.08</v>
      </c>
      <c r="L1404" s="60"/>
      <c r="M1404" s="303">
        <f t="shared" si="265"/>
        <v>2577.0822995712006</v>
      </c>
      <c r="N1404" s="303">
        <f t="shared" si="266"/>
        <v>2.2995712006377289E-3</v>
      </c>
      <c r="O1404" s="372">
        <f t="shared" si="267"/>
        <v>2577.08</v>
      </c>
      <c r="P1404" s="373">
        <f t="shared" si="268"/>
        <v>0</v>
      </c>
    </row>
    <row r="1405" spans="1:16" s="195" customFormat="1" ht="15" x14ac:dyDescent="0.25">
      <c r="A1405" s="312" t="s">
        <v>4050</v>
      </c>
      <c r="B1405" s="314" t="s">
        <v>281</v>
      </c>
      <c r="C1405" s="332" t="s">
        <v>4051</v>
      </c>
      <c r="D1405" s="332" t="s">
        <v>3951</v>
      </c>
      <c r="E1405" s="333" t="s">
        <v>3958</v>
      </c>
      <c r="F1405" s="316" t="s">
        <v>217</v>
      </c>
      <c r="G1405" s="331">
        <v>1</v>
      </c>
      <c r="H1405" s="61">
        <f t="shared" si="271"/>
        <v>2464.8000000000002</v>
      </c>
      <c r="I1405" s="450">
        <v>2464.8000000000002</v>
      </c>
      <c r="J1405" s="439">
        <f t="shared" si="269"/>
        <v>2748.88</v>
      </c>
      <c r="K1405" s="390">
        <f t="shared" si="270"/>
        <v>2748.88</v>
      </c>
      <c r="L1405" s="60"/>
      <c r="M1405" s="303">
        <f t="shared" si="265"/>
        <v>2748.8758901760002</v>
      </c>
      <c r="N1405" s="303">
        <f t="shared" si="266"/>
        <v>-4.109823999897344E-3</v>
      </c>
      <c r="O1405" s="372">
        <f t="shared" si="267"/>
        <v>2748.88</v>
      </c>
      <c r="P1405" s="373">
        <f t="shared" si="268"/>
        <v>0</v>
      </c>
    </row>
    <row r="1406" spans="1:16" s="195" customFormat="1" ht="15" x14ac:dyDescent="0.25">
      <c r="A1406" s="312" t="s">
        <v>4052</v>
      </c>
      <c r="B1406" s="314" t="s">
        <v>281</v>
      </c>
      <c r="C1406" s="332" t="s">
        <v>4053</v>
      </c>
      <c r="D1406" s="332" t="s">
        <v>3951</v>
      </c>
      <c r="E1406" s="333" t="s">
        <v>4054</v>
      </c>
      <c r="F1406" s="316" t="s">
        <v>217</v>
      </c>
      <c r="G1406" s="331">
        <v>1</v>
      </c>
      <c r="H1406" s="61">
        <f t="shared" si="271"/>
        <v>1848.61</v>
      </c>
      <c r="I1406" s="450">
        <v>1848.61</v>
      </c>
      <c r="J1406" s="439">
        <f t="shared" si="269"/>
        <v>2061.67</v>
      </c>
      <c r="K1406" s="390">
        <f t="shared" si="270"/>
        <v>2061.67</v>
      </c>
      <c r="L1406" s="60"/>
      <c r="M1406" s="303">
        <f t="shared" si="265"/>
        <v>2061.6680701631999</v>
      </c>
      <c r="N1406" s="303">
        <f t="shared" si="266"/>
        <v>-1.9298368001727795E-3</v>
      </c>
      <c r="O1406" s="372">
        <f t="shared" si="267"/>
        <v>2061.67</v>
      </c>
      <c r="P1406" s="373">
        <f t="shared" si="268"/>
        <v>0</v>
      </c>
    </row>
    <row r="1407" spans="1:16" s="195" customFormat="1" ht="15" x14ac:dyDescent="0.25">
      <c r="A1407" s="312" t="s">
        <v>4055</v>
      </c>
      <c r="B1407" s="314" t="s">
        <v>281</v>
      </c>
      <c r="C1407" s="314" t="s">
        <v>1312</v>
      </c>
      <c r="D1407" s="314" t="s">
        <v>347</v>
      </c>
      <c r="E1407" s="315" t="s">
        <v>348</v>
      </c>
      <c r="F1407" s="316" t="s">
        <v>217</v>
      </c>
      <c r="G1407" s="331">
        <v>1</v>
      </c>
      <c r="H1407" s="61">
        <f t="shared" si="271"/>
        <v>17629.77</v>
      </c>
      <c r="I1407" s="450">
        <v>17629.77</v>
      </c>
      <c r="J1407" s="439">
        <f t="shared" si="269"/>
        <v>19661.66</v>
      </c>
      <c r="K1407" s="390">
        <f t="shared" si="270"/>
        <v>19661.66</v>
      </c>
      <c r="L1407" s="60"/>
      <c r="M1407" s="303">
        <f t="shared" si="265"/>
        <v>19661.655997382404</v>
      </c>
      <c r="N1407" s="303">
        <f t="shared" si="266"/>
        <v>-4.0026175956882071E-3</v>
      </c>
      <c r="O1407" s="372">
        <f t="shared" si="267"/>
        <v>19661.66</v>
      </c>
      <c r="P1407" s="373">
        <f t="shared" si="268"/>
        <v>0</v>
      </c>
    </row>
    <row r="1408" spans="1:16" s="195" customFormat="1" ht="15" x14ac:dyDescent="0.25">
      <c r="A1408" s="312" t="s">
        <v>4056</v>
      </c>
      <c r="B1408" s="314" t="s">
        <v>281</v>
      </c>
      <c r="C1408" s="332" t="s">
        <v>2887</v>
      </c>
      <c r="D1408" s="332" t="s">
        <v>3964</v>
      </c>
      <c r="E1408" s="333" t="s">
        <v>3965</v>
      </c>
      <c r="F1408" s="316" t="s">
        <v>217</v>
      </c>
      <c r="G1408" s="331">
        <v>1</v>
      </c>
      <c r="H1408" s="61">
        <f t="shared" si="271"/>
        <v>6835.18</v>
      </c>
      <c r="I1408" s="450">
        <v>6835.18</v>
      </c>
      <c r="J1408" s="439">
        <f t="shared" si="269"/>
        <v>7622.96</v>
      </c>
      <c r="K1408" s="390">
        <f t="shared" si="270"/>
        <v>7622.96</v>
      </c>
      <c r="L1408" s="60"/>
      <c r="M1408" s="303">
        <f t="shared" si="265"/>
        <v>7622.955820761601</v>
      </c>
      <c r="N1408" s="303">
        <f t="shared" si="266"/>
        <v>-4.1792383990468807E-3</v>
      </c>
      <c r="O1408" s="372">
        <f t="shared" si="267"/>
        <v>7622.96</v>
      </c>
      <c r="P1408" s="373">
        <f t="shared" si="268"/>
        <v>0</v>
      </c>
    </row>
    <row r="1409" spans="1:16" s="195" customFormat="1" ht="22.5" x14ac:dyDescent="0.25">
      <c r="A1409" s="312" t="s">
        <v>4057</v>
      </c>
      <c r="B1409" s="314" t="s">
        <v>281</v>
      </c>
      <c r="C1409" s="314" t="s">
        <v>2892</v>
      </c>
      <c r="D1409" s="314" t="s">
        <v>404</v>
      </c>
      <c r="E1409" s="315" t="s">
        <v>405</v>
      </c>
      <c r="F1409" s="316" t="s">
        <v>217</v>
      </c>
      <c r="G1409" s="331">
        <v>2</v>
      </c>
      <c r="H1409" s="61">
        <f t="shared" si="271"/>
        <v>1969.9</v>
      </c>
      <c r="I1409" s="450">
        <v>3939.8</v>
      </c>
      <c r="J1409" s="439">
        <f t="shared" si="269"/>
        <v>2196.94</v>
      </c>
      <c r="K1409" s="390">
        <f t="shared" si="270"/>
        <v>4393.88</v>
      </c>
      <c r="L1409" s="60"/>
      <c r="M1409" s="303">
        <f t="shared" si="265"/>
        <v>4393.8742421759998</v>
      </c>
      <c r="N1409" s="303">
        <f t="shared" si="266"/>
        <v>-5.7578240002840175E-3</v>
      </c>
      <c r="O1409" s="372">
        <f t="shared" si="267"/>
        <v>4393.88</v>
      </c>
      <c r="P1409" s="373">
        <f t="shared" si="268"/>
        <v>0</v>
      </c>
    </row>
    <row r="1410" spans="1:16" s="195" customFormat="1" ht="15" x14ac:dyDescent="0.25">
      <c r="A1410" s="312" t="s">
        <v>4058</v>
      </c>
      <c r="B1410" s="314" t="s">
        <v>281</v>
      </c>
      <c r="C1410" s="314" t="s">
        <v>2894</v>
      </c>
      <c r="D1410" s="314" t="s">
        <v>3968</v>
      </c>
      <c r="E1410" s="315" t="s">
        <v>4059</v>
      </c>
      <c r="F1410" s="316" t="s">
        <v>217</v>
      </c>
      <c r="G1410" s="331">
        <v>1</v>
      </c>
      <c r="H1410" s="61">
        <f t="shared" si="271"/>
        <v>92442.69</v>
      </c>
      <c r="I1410" s="450">
        <v>92442.69</v>
      </c>
      <c r="J1410" s="439">
        <f t="shared" si="269"/>
        <v>103097</v>
      </c>
      <c r="K1410" s="390">
        <f t="shared" si="270"/>
        <v>103097</v>
      </c>
      <c r="L1410" s="60"/>
      <c r="M1410" s="303">
        <f t="shared" si="265"/>
        <v>103096.99844369281</v>
      </c>
      <c r="N1410" s="303">
        <f t="shared" si="266"/>
        <v>-1.5563071938231587E-3</v>
      </c>
      <c r="O1410" s="372">
        <f t="shared" si="267"/>
        <v>103097</v>
      </c>
      <c r="P1410" s="373">
        <f t="shared" si="268"/>
        <v>0</v>
      </c>
    </row>
    <row r="1411" spans="1:16" s="195" customFormat="1" ht="15" x14ac:dyDescent="0.25">
      <c r="A1411" s="312" t="s">
        <v>4060</v>
      </c>
      <c r="B1411" s="314" t="s">
        <v>281</v>
      </c>
      <c r="C1411" s="314" t="s">
        <v>4061</v>
      </c>
      <c r="D1411" s="314" t="s">
        <v>3968</v>
      </c>
      <c r="E1411" s="315" t="s">
        <v>4062</v>
      </c>
      <c r="F1411" s="316" t="s">
        <v>217</v>
      </c>
      <c r="G1411" s="331">
        <v>1</v>
      </c>
      <c r="H1411" s="61">
        <f t="shared" si="271"/>
        <v>4927.62</v>
      </c>
      <c r="I1411" s="450">
        <v>4927.62</v>
      </c>
      <c r="J1411" s="439">
        <f t="shared" si="269"/>
        <v>5495.54</v>
      </c>
      <c r="K1411" s="390">
        <f t="shared" si="270"/>
        <v>5495.54</v>
      </c>
      <c r="L1411" s="60"/>
      <c r="M1411" s="303">
        <f t="shared" si="265"/>
        <v>5495.5435791744003</v>
      </c>
      <c r="N1411" s="303">
        <f t="shared" si="266"/>
        <v>3.579174400329066E-3</v>
      </c>
      <c r="O1411" s="372">
        <f t="shared" si="267"/>
        <v>5495.54</v>
      </c>
      <c r="P1411" s="373">
        <f t="shared" si="268"/>
        <v>0</v>
      </c>
    </row>
    <row r="1412" spans="1:16" s="195" customFormat="1" ht="15" x14ac:dyDescent="0.25">
      <c r="A1412" s="312" t="s">
        <v>4063</v>
      </c>
      <c r="B1412" s="314" t="s">
        <v>281</v>
      </c>
      <c r="C1412" s="314" t="s">
        <v>2896</v>
      </c>
      <c r="D1412" s="314" t="s">
        <v>3812</v>
      </c>
      <c r="E1412" s="315" t="s">
        <v>3813</v>
      </c>
      <c r="F1412" s="316" t="s">
        <v>217</v>
      </c>
      <c r="G1412" s="331">
        <v>3</v>
      </c>
      <c r="H1412" s="61">
        <f t="shared" si="271"/>
        <v>1297.78</v>
      </c>
      <c r="I1412" s="450">
        <v>3893.35</v>
      </c>
      <c r="J1412" s="439">
        <f t="shared" si="269"/>
        <v>1447.35</v>
      </c>
      <c r="K1412" s="390">
        <f t="shared" si="270"/>
        <v>4342.05</v>
      </c>
      <c r="L1412" s="60"/>
      <c r="M1412" s="303">
        <f t="shared" si="265"/>
        <v>4342.0707347520001</v>
      </c>
      <c r="N1412" s="303">
        <f t="shared" si="266"/>
        <v>2.0734751999953005E-2</v>
      </c>
      <c r="O1412" s="372">
        <f t="shared" si="267"/>
        <v>4342.0499999999993</v>
      </c>
      <c r="P1412" s="373">
        <f t="shared" si="268"/>
        <v>0</v>
      </c>
    </row>
    <row r="1413" spans="1:16" s="195" customFormat="1" ht="15" x14ac:dyDescent="0.25">
      <c r="A1413" s="312" t="s">
        <v>4064</v>
      </c>
      <c r="B1413" s="314" t="s">
        <v>281</v>
      </c>
      <c r="C1413" s="332" t="s">
        <v>2898</v>
      </c>
      <c r="D1413" s="332" t="s">
        <v>3856</v>
      </c>
      <c r="E1413" s="333" t="s">
        <v>3975</v>
      </c>
      <c r="F1413" s="316" t="s">
        <v>217</v>
      </c>
      <c r="G1413" s="331">
        <v>1</v>
      </c>
      <c r="H1413" s="61">
        <f t="shared" si="271"/>
        <v>28196.54</v>
      </c>
      <c r="I1413" s="450">
        <v>28196.54</v>
      </c>
      <c r="J1413" s="439">
        <f t="shared" si="269"/>
        <v>31446.28</v>
      </c>
      <c r="K1413" s="390">
        <f t="shared" si="270"/>
        <v>31446.28</v>
      </c>
      <c r="L1413" s="60"/>
      <c r="M1413" s="303">
        <f t="shared" si="265"/>
        <v>31446.279208204804</v>
      </c>
      <c r="N1413" s="303">
        <f t="shared" si="266"/>
        <v>-7.9179519525496289E-4</v>
      </c>
      <c r="O1413" s="372">
        <f t="shared" si="267"/>
        <v>31446.28</v>
      </c>
      <c r="P1413" s="373">
        <f t="shared" si="268"/>
        <v>0</v>
      </c>
    </row>
    <row r="1414" spans="1:16" s="195" customFormat="1" ht="15" x14ac:dyDescent="0.25">
      <c r="A1414" s="312" t="s">
        <v>4065</v>
      </c>
      <c r="B1414" s="314" t="s">
        <v>281</v>
      </c>
      <c r="C1414" s="332" t="s">
        <v>4066</v>
      </c>
      <c r="D1414" s="332" t="s">
        <v>3856</v>
      </c>
      <c r="E1414" s="333" t="s">
        <v>4067</v>
      </c>
      <c r="F1414" s="316" t="s">
        <v>217</v>
      </c>
      <c r="G1414" s="331">
        <v>1</v>
      </c>
      <c r="H1414" s="61">
        <f t="shared" si="271"/>
        <v>17830.79</v>
      </c>
      <c r="I1414" s="450">
        <v>17830.79</v>
      </c>
      <c r="J1414" s="439">
        <f t="shared" si="269"/>
        <v>19885.84</v>
      </c>
      <c r="K1414" s="390">
        <f t="shared" si="270"/>
        <v>19885.84</v>
      </c>
      <c r="L1414" s="60"/>
      <c r="M1414" s="303">
        <f t="shared" si="265"/>
        <v>19885.844179564803</v>
      </c>
      <c r="N1414" s="303">
        <f t="shared" si="266"/>
        <v>4.1795648030529264E-3</v>
      </c>
      <c r="O1414" s="372">
        <f t="shared" si="267"/>
        <v>19885.84</v>
      </c>
      <c r="P1414" s="373">
        <f t="shared" si="268"/>
        <v>0</v>
      </c>
    </row>
    <row r="1415" spans="1:16" s="195" customFormat="1" ht="15" x14ac:dyDescent="0.25">
      <c r="A1415" s="312" t="s">
        <v>4068</v>
      </c>
      <c r="B1415" s="314" t="s">
        <v>281</v>
      </c>
      <c r="C1415" s="332" t="s">
        <v>4069</v>
      </c>
      <c r="D1415" s="332" t="s">
        <v>3856</v>
      </c>
      <c r="E1415" s="333" t="s">
        <v>4070</v>
      </c>
      <c r="F1415" s="316" t="s">
        <v>217</v>
      </c>
      <c r="G1415" s="331">
        <v>1</v>
      </c>
      <c r="H1415" s="61">
        <f t="shared" si="271"/>
        <v>10276.85</v>
      </c>
      <c r="I1415" s="450">
        <v>10276.85</v>
      </c>
      <c r="J1415" s="439">
        <f t="shared" si="269"/>
        <v>11461.29</v>
      </c>
      <c r="K1415" s="390">
        <f t="shared" si="270"/>
        <v>11461.29</v>
      </c>
      <c r="L1415" s="60"/>
      <c r="M1415" s="303">
        <f t="shared" si="265"/>
        <v>11461.289026272001</v>
      </c>
      <c r="N1415" s="303">
        <f t="shared" si="266"/>
        <v>-9.7372799973527435E-4</v>
      </c>
      <c r="O1415" s="372">
        <f t="shared" si="267"/>
        <v>11461.29</v>
      </c>
      <c r="P1415" s="373">
        <f t="shared" si="268"/>
        <v>0</v>
      </c>
    </row>
    <row r="1416" spans="1:16" s="195" customFormat="1" ht="15" x14ac:dyDescent="0.25">
      <c r="A1416" s="312" t="s">
        <v>4071</v>
      </c>
      <c r="B1416" s="314" t="s">
        <v>281</v>
      </c>
      <c r="C1416" s="314" t="s">
        <v>1322</v>
      </c>
      <c r="D1416" s="314" t="s">
        <v>424</v>
      </c>
      <c r="E1416" s="315" t="s">
        <v>425</v>
      </c>
      <c r="F1416" s="316" t="s">
        <v>217</v>
      </c>
      <c r="G1416" s="331">
        <v>1</v>
      </c>
      <c r="H1416" s="61">
        <f t="shared" si="271"/>
        <v>12728.32</v>
      </c>
      <c r="I1416" s="450">
        <v>12728.32</v>
      </c>
      <c r="J1416" s="439">
        <f t="shared" si="269"/>
        <v>14195.3</v>
      </c>
      <c r="K1416" s="390">
        <f t="shared" si="270"/>
        <v>14195.3</v>
      </c>
      <c r="L1416" s="60"/>
      <c r="M1416" s="303">
        <f t="shared" si="265"/>
        <v>14195.2985923584</v>
      </c>
      <c r="N1416" s="303">
        <f t="shared" si="266"/>
        <v>-1.4076415991439717E-3</v>
      </c>
      <c r="O1416" s="372">
        <f t="shared" si="267"/>
        <v>14195.3</v>
      </c>
      <c r="P1416" s="373">
        <f t="shared" si="268"/>
        <v>0</v>
      </c>
    </row>
    <row r="1417" spans="1:16" s="195" customFormat="1" ht="15" x14ac:dyDescent="0.25">
      <c r="A1417" s="312" t="s">
        <v>4072</v>
      </c>
      <c r="B1417" s="314" t="s">
        <v>281</v>
      </c>
      <c r="C1417" s="332" t="s">
        <v>2901</v>
      </c>
      <c r="D1417" s="332" t="s">
        <v>3984</v>
      </c>
      <c r="E1417" s="333" t="s">
        <v>4073</v>
      </c>
      <c r="F1417" s="316" t="s">
        <v>217</v>
      </c>
      <c r="G1417" s="331">
        <v>1</v>
      </c>
      <c r="H1417" s="61">
        <f t="shared" si="271"/>
        <v>28932.43</v>
      </c>
      <c r="I1417" s="450">
        <v>28932.43</v>
      </c>
      <c r="J1417" s="439">
        <f t="shared" si="269"/>
        <v>32266.98</v>
      </c>
      <c r="K1417" s="390">
        <f t="shared" si="270"/>
        <v>32266.98</v>
      </c>
      <c r="L1417" s="60"/>
      <c r="M1417" s="303">
        <f t="shared" si="265"/>
        <v>32266.9828266816</v>
      </c>
      <c r="N1417" s="303">
        <f t="shared" si="266"/>
        <v>2.8266816007089801E-3</v>
      </c>
      <c r="O1417" s="372">
        <f t="shared" si="267"/>
        <v>32266.98</v>
      </c>
      <c r="P1417" s="373">
        <f t="shared" si="268"/>
        <v>0</v>
      </c>
    </row>
    <row r="1418" spans="1:16" s="195" customFormat="1" ht="15" x14ac:dyDescent="0.25">
      <c r="A1418" s="306" t="s">
        <v>4074</v>
      </c>
      <c r="B1418" s="502"/>
      <c r="C1418" s="502"/>
      <c r="D1418" s="502"/>
      <c r="E1418" s="307" t="s">
        <v>4075</v>
      </c>
      <c r="F1418" s="308"/>
      <c r="G1418" s="309"/>
      <c r="H1418" s="334"/>
      <c r="I1418" s="334">
        <f>SUM(I1419:I1473)</f>
        <v>1497076.2799999998</v>
      </c>
      <c r="J1418" s="449"/>
      <c r="K1418" s="391">
        <f>SUM(K1419:K1473)</f>
        <v>1669619.4399999997</v>
      </c>
      <c r="L1418" s="310"/>
      <c r="M1418" s="303">
        <f t="shared" si="265"/>
        <v>1669618.9921479933</v>
      </c>
      <c r="N1418" s="303">
        <f t="shared" si="266"/>
        <v>-0.44785200641490519</v>
      </c>
      <c r="O1418" s="372">
        <f t="shared" si="267"/>
        <v>0</v>
      </c>
      <c r="P1418" s="373"/>
    </row>
    <row r="1419" spans="1:16" s="195" customFormat="1" ht="15" x14ac:dyDescent="0.25">
      <c r="A1419" s="312" t="s">
        <v>4076</v>
      </c>
      <c r="B1419" s="314" t="s">
        <v>281</v>
      </c>
      <c r="C1419" s="314" t="s">
        <v>2904</v>
      </c>
      <c r="D1419" s="314" t="s">
        <v>4077</v>
      </c>
      <c r="E1419" s="315" t="s">
        <v>4078</v>
      </c>
      <c r="F1419" s="316" t="s">
        <v>217</v>
      </c>
      <c r="G1419" s="331">
        <v>1</v>
      </c>
      <c r="H1419" s="61">
        <f t="shared" si="271"/>
        <v>13350.45</v>
      </c>
      <c r="I1419" s="450">
        <v>13350.45</v>
      </c>
      <c r="J1419" s="439">
        <f t="shared" ref="J1419:J1473" si="272">ROUND(H1419*O$13*P$13*O$10,2)</f>
        <v>14889.13</v>
      </c>
      <c r="K1419" s="390">
        <f t="shared" ref="K1419:K1473" si="273">ROUND(J1419*G1419,2)</f>
        <v>14889.13</v>
      </c>
      <c r="L1419" s="60"/>
      <c r="M1419" s="303">
        <f t="shared" si="265"/>
        <v>14889.131015904002</v>
      </c>
      <c r="N1419" s="303">
        <f t="shared" si="266"/>
        <v>1.0159040029975586E-3</v>
      </c>
      <c r="O1419" s="372">
        <f t="shared" si="267"/>
        <v>14889.13</v>
      </c>
      <c r="P1419" s="373">
        <f t="shared" si="268"/>
        <v>0</v>
      </c>
    </row>
    <row r="1420" spans="1:16" s="195" customFormat="1" ht="15" x14ac:dyDescent="0.25">
      <c r="A1420" s="312" t="s">
        <v>4079</v>
      </c>
      <c r="B1420" s="314" t="s">
        <v>281</v>
      </c>
      <c r="C1420" s="332" t="s">
        <v>4080</v>
      </c>
      <c r="D1420" s="332" t="s">
        <v>3892</v>
      </c>
      <c r="E1420" s="333" t="s">
        <v>4081</v>
      </c>
      <c r="F1420" s="316" t="s">
        <v>217</v>
      </c>
      <c r="G1420" s="331">
        <v>1</v>
      </c>
      <c r="H1420" s="61">
        <f t="shared" si="271"/>
        <v>125869.54</v>
      </c>
      <c r="I1420" s="450">
        <v>125869.54</v>
      </c>
      <c r="J1420" s="439">
        <f t="shared" si="272"/>
        <v>140376.4</v>
      </c>
      <c r="K1420" s="390">
        <f t="shared" si="273"/>
        <v>140376.4</v>
      </c>
      <c r="L1420" s="60"/>
      <c r="M1420" s="303">
        <f t="shared" si="265"/>
        <v>140376.39719796478</v>
      </c>
      <c r="N1420" s="303">
        <f t="shared" si="266"/>
        <v>-2.8020352183375508E-3</v>
      </c>
      <c r="O1420" s="372">
        <f t="shared" si="267"/>
        <v>140376.4</v>
      </c>
      <c r="P1420" s="373">
        <f t="shared" si="268"/>
        <v>0</v>
      </c>
    </row>
    <row r="1421" spans="1:16" s="195" customFormat="1" ht="15" x14ac:dyDescent="0.25">
      <c r="A1421" s="312" t="s">
        <v>4082</v>
      </c>
      <c r="B1421" s="314" t="s">
        <v>281</v>
      </c>
      <c r="C1421" s="314" t="s">
        <v>1333</v>
      </c>
      <c r="D1421" s="314" t="s">
        <v>4083</v>
      </c>
      <c r="E1421" s="315" t="s">
        <v>4084</v>
      </c>
      <c r="F1421" s="316" t="s">
        <v>217</v>
      </c>
      <c r="G1421" s="331">
        <v>2</v>
      </c>
      <c r="H1421" s="61">
        <f t="shared" si="271"/>
        <v>10323.200000000001</v>
      </c>
      <c r="I1421" s="450">
        <v>20646.400000000001</v>
      </c>
      <c r="J1421" s="439">
        <f t="shared" si="272"/>
        <v>11512.98</v>
      </c>
      <c r="K1421" s="390">
        <f t="shared" si="273"/>
        <v>23025.96</v>
      </c>
      <c r="L1421" s="60"/>
      <c r="M1421" s="303">
        <f t="shared" si="265"/>
        <v>23025.962016768</v>
      </c>
      <c r="N1421" s="303">
        <f t="shared" si="266"/>
        <v>2.0167680013400968E-3</v>
      </c>
      <c r="O1421" s="372">
        <f t="shared" si="267"/>
        <v>23025.96</v>
      </c>
      <c r="P1421" s="373">
        <f t="shared" si="268"/>
        <v>0</v>
      </c>
    </row>
    <row r="1422" spans="1:16" s="195" customFormat="1" ht="22.5" x14ac:dyDescent="0.25">
      <c r="A1422" s="312" t="s">
        <v>4085</v>
      </c>
      <c r="B1422" s="314" t="s">
        <v>281</v>
      </c>
      <c r="C1422" s="332" t="s">
        <v>2909</v>
      </c>
      <c r="D1422" s="332" t="s">
        <v>4086</v>
      </c>
      <c r="E1422" s="333" t="s">
        <v>4087</v>
      </c>
      <c r="F1422" s="316" t="s">
        <v>217</v>
      </c>
      <c r="G1422" s="331">
        <v>1</v>
      </c>
      <c r="H1422" s="61">
        <f t="shared" si="271"/>
        <v>17868.29</v>
      </c>
      <c r="I1422" s="450">
        <v>17868.29</v>
      </c>
      <c r="J1422" s="439">
        <f t="shared" si="272"/>
        <v>19927.669999999998</v>
      </c>
      <c r="K1422" s="390">
        <f t="shared" si="273"/>
        <v>19927.669999999998</v>
      </c>
      <c r="L1422" s="60"/>
      <c r="M1422" s="303">
        <f t="shared" si="265"/>
        <v>19927.666171564804</v>
      </c>
      <c r="N1422" s="303">
        <f t="shared" si="266"/>
        <v>-3.8284351940092165E-3</v>
      </c>
      <c r="O1422" s="372">
        <f t="shared" si="267"/>
        <v>19927.669999999998</v>
      </c>
      <c r="P1422" s="373">
        <f t="shared" si="268"/>
        <v>0</v>
      </c>
    </row>
    <row r="1423" spans="1:16" s="195" customFormat="1" ht="15" x14ac:dyDescent="0.25">
      <c r="A1423" s="312" t="s">
        <v>4088</v>
      </c>
      <c r="B1423" s="314" t="s">
        <v>281</v>
      </c>
      <c r="C1423" s="332" t="s">
        <v>4089</v>
      </c>
      <c r="D1423" s="332" t="s">
        <v>4090</v>
      </c>
      <c r="E1423" s="333" t="s">
        <v>4091</v>
      </c>
      <c r="F1423" s="316" t="s">
        <v>217</v>
      </c>
      <c r="G1423" s="331">
        <v>1</v>
      </c>
      <c r="H1423" s="61">
        <f t="shared" si="271"/>
        <v>25911.74</v>
      </c>
      <c r="I1423" s="450">
        <v>25911.74</v>
      </c>
      <c r="J1423" s="439">
        <f t="shared" si="272"/>
        <v>28898.15</v>
      </c>
      <c r="K1423" s="390">
        <f t="shared" si="273"/>
        <v>28898.15</v>
      </c>
      <c r="L1423" s="60"/>
      <c r="M1423" s="303">
        <f t="shared" ref="M1423:M1486" si="274">I1423*O$13*P$13*O$10</f>
        <v>28898.148879628803</v>
      </c>
      <c r="N1423" s="303">
        <f t="shared" ref="N1423:N1486" si="275">M1423-K1423</f>
        <v>-1.1203711983398534E-3</v>
      </c>
      <c r="O1423" s="372">
        <f t="shared" si="267"/>
        <v>28898.15</v>
      </c>
      <c r="P1423" s="373">
        <f t="shared" si="268"/>
        <v>0</v>
      </c>
    </row>
    <row r="1424" spans="1:16" s="195" customFormat="1" ht="15" x14ac:dyDescent="0.25">
      <c r="A1424" s="312" t="s">
        <v>4092</v>
      </c>
      <c r="B1424" s="314" t="s">
        <v>281</v>
      </c>
      <c r="C1424" s="314" t="s">
        <v>1341</v>
      </c>
      <c r="D1424" s="314" t="s">
        <v>4093</v>
      </c>
      <c r="E1424" s="315" t="s">
        <v>4094</v>
      </c>
      <c r="F1424" s="316" t="s">
        <v>147</v>
      </c>
      <c r="G1424" s="325">
        <v>0.15</v>
      </c>
      <c r="H1424" s="61">
        <f t="shared" si="271"/>
        <v>5515.6</v>
      </c>
      <c r="I1424" s="450">
        <v>827.34</v>
      </c>
      <c r="J1424" s="439">
        <f t="shared" si="272"/>
        <v>6151.29</v>
      </c>
      <c r="K1424" s="390">
        <f t="shared" si="273"/>
        <v>922.69</v>
      </c>
      <c r="L1424" s="60"/>
      <c r="M1424" s="303">
        <f t="shared" si="274"/>
        <v>922.69351630080007</v>
      </c>
      <c r="N1424" s="303">
        <f t="shared" si="275"/>
        <v>3.516300800015415E-3</v>
      </c>
      <c r="O1424" s="372">
        <f t="shared" si="267"/>
        <v>922.69349999999997</v>
      </c>
      <c r="P1424" s="373">
        <f t="shared" si="268"/>
        <v>3.499999999917236E-3</v>
      </c>
    </row>
    <row r="1425" spans="1:16" s="195" customFormat="1" ht="15" x14ac:dyDescent="0.25">
      <c r="A1425" s="312" t="s">
        <v>4095</v>
      </c>
      <c r="B1425" s="314" t="s">
        <v>281</v>
      </c>
      <c r="C1425" s="314" t="s">
        <v>1345</v>
      </c>
      <c r="D1425" s="314" t="s">
        <v>3850</v>
      </c>
      <c r="E1425" s="315" t="s">
        <v>4096</v>
      </c>
      <c r="F1425" s="316" t="s">
        <v>217</v>
      </c>
      <c r="G1425" s="331">
        <v>1</v>
      </c>
      <c r="H1425" s="61">
        <f t="shared" si="271"/>
        <v>3571.43</v>
      </c>
      <c r="I1425" s="450">
        <v>3571.43</v>
      </c>
      <c r="J1425" s="439">
        <f t="shared" si="272"/>
        <v>3983.05</v>
      </c>
      <c r="K1425" s="390">
        <f t="shared" si="273"/>
        <v>3983.05</v>
      </c>
      <c r="L1425" s="60"/>
      <c r="M1425" s="303">
        <f t="shared" si="274"/>
        <v>3983.0484503616003</v>
      </c>
      <c r="N1425" s="303">
        <f t="shared" si="275"/>
        <v>-1.5496383998652163E-3</v>
      </c>
      <c r="O1425" s="372">
        <f t="shared" si="267"/>
        <v>3983.05</v>
      </c>
      <c r="P1425" s="373">
        <f t="shared" si="268"/>
        <v>0</v>
      </c>
    </row>
    <row r="1426" spans="1:16" s="195" customFormat="1" ht="22.5" x14ac:dyDescent="0.25">
      <c r="A1426" s="312" t="s">
        <v>4097</v>
      </c>
      <c r="B1426" s="314" t="s">
        <v>281</v>
      </c>
      <c r="C1426" s="314" t="s">
        <v>1349</v>
      </c>
      <c r="D1426" s="314" t="s">
        <v>4098</v>
      </c>
      <c r="E1426" s="315" t="s">
        <v>4099</v>
      </c>
      <c r="F1426" s="316" t="s">
        <v>217</v>
      </c>
      <c r="G1426" s="331">
        <v>1</v>
      </c>
      <c r="H1426" s="61">
        <f t="shared" si="271"/>
        <v>1374.54</v>
      </c>
      <c r="I1426" s="450">
        <v>1374.54</v>
      </c>
      <c r="J1426" s="439">
        <f t="shared" si="272"/>
        <v>1532.96</v>
      </c>
      <c r="K1426" s="390">
        <f t="shared" si="273"/>
        <v>1532.96</v>
      </c>
      <c r="L1426" s="60"/>
      <c r="M1426" s="303">
        <f t="shared" si="274"/>
        <v>1532.9600235648002</v>
      </c>
      <c r="N1426" s="303">
        <f t="shared" si="275"/>
        <v>2.3564800130770891E-5</v>
      </c>
      <c r="O1426" s="372">
        <f t="shared" ref="O1426:O1489" si="276">J1426*G1426</f>
        <v>1532.96</v>
      </c>
      <c r="P1426" s="373">
        <f t="shared" ref="P1426:P1489" si="277">O1426-K1426</f>
        <v>0</v>
      </c>
    </row>
    <row r="1427" spans="1:16" s="195" customFormat="1" ht="15" x14ac:dyDescent="0.25">
      <c r="A1427" s="312" t="s">
        <v>4100</v>
      </c>
      <c r="B1427" s="314" t="s">
        <v>281</v>
      </c>
      <c r="C1427" s="314" t="s">
        <v>1351</v>
      </c>
      <c r="D1427" s="314" t="s">
        <v>4101</v>
      </c>
      <c r="E1427" s="315" t="s">
        <v>4102</v>
      </c>
      <c r="F1427" s="316" t="s">
        <v>217</v>
      </c>
      <c r="G1427" s="331">
        <v>1</v>
      </c>
      <c r="H1427" s="61">
        <f t="shared" si="271"/>
        <v>7380.01</v>
      </c>
      <c r="I1427" s="450">
        <v>7380.01</v>
      </c>
      <c r="J1427" s="439">
        <f t="shared" si="272"/>
        <v>8230.58</v>
      </c>
      <c r="K1427" s="390">
        <f t="shared" si="273"/>
        <v>8230.58</v>
      </c>
      <c r="L1427" s="60"/>
      <c r="M1427" s="303">
        <f t="shared" si="274"/>
        <v>8230.5791781312</v>
      </c>
      <c r="N1427" s="303">
        <f t="shared" si="275"/>
        <v>-8.2186879990331363E-4</v>
      </c>
      <c r="O1427" s="372">
        <f t="shared" si="276"/>
        <v>8230.58</v>
      </c>
      <c r="P1427" s="373">
        <f t="shared" si="277"/>
        <v>0</v>
      </c>
    </row>
    <row r="1428" spans="1:16" s="195" customFormat="1" ht="22.5" x14ac:dyDescent="0.25">
      <c r="A1428" s="312" t="s">
        <v>4103</v>
      </c>
      <c r="B1428" s="314" t="s">
        <v>281</v>
      </c>
      <c r="C1428" s="314" t="s">
        <v>1353</v>
      </c>
      <c r="D1428" s="314" t="s">
        <v>4104</v>
      </c>
      <c r="E1428" s="315" t="s">
        <v>4105</v>
      </c>
      <c r="F1428" s="316" t="s">
        <v>217</v>
      </c>
      <c r="G1428" s="331">
        <v>1</v>
      </c>
      <c r="H1428" s="61">
        <f t="shared" si="271"/>
        <v>2265.1</v>
      </c>
      <c r="I1428" s="450">
        <v>2265.1</v>
      </c>
      <c r="J1428" s="439">
        <f t="shared" si="272"/>
        <v>2526.16</v>
      </c>
      <c r="K1428" s="390">
        <f t="shared" si="273"/>
        <v>2526.16</v>
      </c>
      <c r="L1428" s="60"/>
      <c r="M1428" s="303">
        <f t="shared" si="274"/>
        <v>2526.1598421119998</v>
      </c>
      <c r="N1428" s="303">
        <f t="shared" si="275"/>
        <v>-1.578880001034122E-4</v>
      </c>
      <c r="O1428" s="372">
        <f t="shared" si="276"/>
        <v>2526.16</v>
      </c>
      <c r="P1428" s="373">
        <f t="shared" si="277"/>
        <v>0</v>
      </c>
    </row>
    <row r="1429" spans="1:16" s="195" customFormat="1" ht="15" x14ac:dyDescent="0.25">
      <c r="A1429" s="312" t="s">
        <v>4106</v>
      </c>
      <c r="B1429" s="314" t="s">
        <v>281</v>
      </c>
      <c r="C1429" s="314" t="s">
        <v>1357</v>
      </c>
      <c r="D1429" s="314" t="s">
        <v>3856</v>
      </c>
      <c r="E1429" s="315" t="s">
        <v>4107</v>
      </c>
      <c r="F1429" s="316" t="s">
        <v>217</v>
      </c>
      <c r="G1429" s="331">
        <v>1</v>
      </c>
      <c r="H1429" s="61">
        <f t="shared" si="271"/>
        <v>4956.6099999999997</v>
      </c>
      <c r="I1429" s="450">
        <v>4956.6099999999997</v>
      </c>
      <c r="J1429" s="439">
        <f t="shared" si="272"/>
        <v>5527.87</v>
      </c>
      <c r="K1429" s="390">
        <f t="shared" si="273"/>
        <v>5527.87</v>
      </c>
      <c r="L1429" s="60"/>
      <c r="M1429" s="303">
        <f t="shared" si="274"/>
        <v>5527.8747671232004</v>
      </c>
      <c r="N1429" s="303">
        <f t="shared" si="275"/>
        <v>4.7671232005086495E-3</v>
      </c>
      <c r="O1429" s="372">
        <f t="shared" si="276"/>
        <v>5527.87</v>
      </c>
      <c r="P1429" s="373">
        <f t="shared" si="277"/>
        <v>0</v>
      </c>
    </row>
    <row r="1430" spans="1:16" s="195" customFormat="1" ht="15" x14ac:dyDescent="0.25">
      <c r="A1430" s="312" t="s">
        <v>4108</v>
      </c>
      <c r="B1430" s="314" t="s">
        <v>281</v>
      </c>
      <c r="C1430" s="314" t="s">
        <v>1368</v>
      </c>
      <c r="D1430" s="314" t="s">
        <v>4109</v>
      </c>
      <c r="E1430" s="315" t="s">
        <v>4110</v>
      </c>
      <c r="F1430" s="316" t="s">
        <v>147</v>
      </c>
      <c r="G1430" s="329">
        <v>0.3</v>
      </c>
      <c r="H1430" s="61">
        <f t="shared" si="271"/>
        <v>6507.57</v>
      </c>
      <c r="I1430" s="450">
        <v>1952.27</v>
      </c>
      <c r="J1430" s="439">
        <f t="shared" si="272"/>
        <v>7257.59</v>
      </c>
      <c r="K1430" s="390">
        <f t="shared" si="273"/>
        <v>2177.2800000000002</v>
      </c>
      <c r="L1430" s="60"/>
      <c r="M1430" s="303">
        <f t="shared" si="274"/>
        <v>2177.2752085824</v>
      </c>
      <c r="N1430" s="303">
        <f t="shared" si="275"/>
        <v>-4.7914176002450404E-3</v>
      </c>
      <c r="O1430" s="372">
        <f t="shared" si="276"/>
        <v>2177.277</v>
      </c>
      <c r="P1430" s="373">
        <f t="shared" si="277"/>
        <v>-3.0000000001564331E-3</v>
      </c>
    </row>
    <row r="1431" spans="1:16" s="195" customFormat="1" ht="15" x14ac:dyDescent="0.25">
      <c r="A1431" s="312" t="s">
        <v>4111</v>
      </c>
      <c r="B1431" s="314" t="s">
        <v>281</v>
      </c>
      <c r="C1431" s="314" t="s">
        <v>1372</v>
      </c>
      <c r="D1431" s="314" t="s">
        <v>4112</v>
      </c>
      <c r="E1431" s="315" t="s">
        <v>4113</v>
      </c>
      <c r="F1431" s="316" t="s">
        <v>217</v>
      </c>
      <c r="G1431" s="331">
        <v>2</v>
      </c>
      <c r="H1431" s="61">
        <f t="shared" si="271"/>
        <v>1278.8900000000001</v>
      </c>
      <c r="I1431" s="450">
        <v>2557.7800000000002</v>
      </c>
      <c r="J1431" s="439">
        <f t="shared" si="272"/>
        <v>1426.29</v>
      </c>
      <c r="K1431" s="390">
        <f t="shared" si="273"/>
        <v>2852.58</v>
      </c>
      <c r="L1431" s="60"/>
      <c r="M1431" s="303">
        <f t="shared" si="274"/>
        <v>2852.5721252736007</v>
      </c>
      <c r="N1431" s="303">
        <f t="shared" si="275"/>
        <v>-7.874726399222709E-3</v>
      </c>
      <c r="O1431" s="372">
        <f t="shared" si="276"/>
        <v>2852.58</v>
      </c>
      <c r="P1431" s="373">
        <f t="shared" si="277"/>
        <v>0</v>
      </c>
    </row>
    <row r="1432" spans="1:16" s="195" customFormat="1" ht="15" x14ac:dyDescent="0.25">
      <c r="A1432" s="312" t="s">
        <v>4114</v>
      </c>
      <c r="B1432" s="314" t="s">
        <v>281</v>
      </c>
      <c r="C1432" s="314" t="s">
        <v>1376</v>
      </c>
      <c r="D1432" s="314" t="s">
        <v>360</v>
      </c>
      <c r="E1432" s="315" t="s">
        <v>361</v>
      </c>
      <c r="F1432" s="316" t="s">
        <v>217</v>
      </c>
      <c r="G1432" s="331">
        <v>7</v>
      </c>
      <c r="H1432" s="61">
        <f t="shared" si="271"/>
        <v>1743.5</v>
      </c>
      <c r="I1432" s="450">
        <v>12204.53</v>
      </c>
      <c r="J1432" s="439">
        <f t="shared" si="272"/>
        <v>1944.44</v>
      </c>
      <c r="K1432" s="390">
        <f t="shared" si="273"/>
        <v>13611.08</v>
      </c>
      <c r="L1432" s="60"/>
      <c r="M1432" s="303">
        <f t="shared" si="274"/>
        <v>13611.1401606336</v>
      </c>
      <c r="N1432" s="303">
        <f t="shared" si="275"/>
        <v>6.0160633600389701E-2</v>
      </c>
      <c r="O1432" s="372">
        <f t="shared" si="276"/>
        <v>13611.08</v>
      </c>
      <c r="P1432" s="373">
        <f t="shared" si="277"/>
        <v>0</v>
      </c>
    </row>
    <row r="1433" spans="1:16" s="195" customFormat="1" ht="22.5" x14ac:dyDescent="0.25">
      <c r="A1433" s="312" t="s">
        <v>4115</v>
      </c>
      <c r="B1433" s="314" t="s">
        <v>281</v>
      </c>
      <c r="C1433" s="314" t="s">
        <v>1380</v>
      </c>
      <c r="D1433" s="314" t="s">
        <v>4116</v>
      </c>
      <c r="E1433" s="315" t="s">
        <v>4117</v>
      </c>
      <c r="F1433" s="316" t="s">
        <v>217</v>
      </c>
      <c r="G1433" s="331">
        <v>1</v>
      </c>
      <c r="H1433" s="61">
        <f t="shared" si="271"/>
        <v>247.91</v>
      </c>
      <c r="I1433" s="450">
        <v>247.91</v>
      </c>
      <c r="J1433" s="439">
        <f t="shared" si="272"/>
        <v>276.48</v>
      </c>
      <c r="K1433" s="390">
        <f t="shared" si="273"/>
        <v>276.48</v>
      </c>
      <c r="L1433" s="60"/>
      <c r="M1433" s="303">
        <f t="shared" si="274"/>
        <v>276.48240097920001</v>
      </c>
      <c r="N1433" s="303">
        <f t="shared" si="275"/>
        <v>2.4009791999901609E-3</v>
      </c>
      <c r="O1433" s="372">
        <f t="shared" si="276"/>
        <v>276.48</v>
      </c>
      <c r="P1433" s="373">
        <f t="shared" si="277"/>
        <v>0</v>
      </c>
    </row>
    <row r="1434" spans="1:16" s="195" customFormat="1" ht="22.5" x14ac:dyDescent="0.25">
      <c r="A1434" s="312" t="s">
        <v>4118</v>
      </c>
      <c r="B1434" s="314" t="s">
        <v>281</v>
      </c>
      <c r="C1434" s="314" t="s">
        <v>1384</v>
      </c>
      <c r="D1434" s="314" t="s">
        <v>4119</v>
      </c>
      <c r="E1434" s="315" t="s">
        <v>4120</v>
      </c>
      <c r="F1434" s="316" t="s">
        <v>217</v>
      </c>
      <c r="G1434" s="331">
        <v>6</v>
      </c>
      <c r="H1434" s="61">
        <f t="shared" si="271"/>
        <v>322.27999999999997</v>
      </c>
      <c r="I1434" s="450">
        <v>1933.68</v>
      </c>
      <c r="J1434" s="439">
        <f t="shared" si="272"/>
        <v>359.42</v>
      </c>
      <c r="K1434" s="390">
        <f t="shared" si="273"/>
        <v>2156.52</v>
      </c>
      <c r="L1434" s="60"/>
      <c r="M1434" s="303">
        <f t="shared" si="274"/>
        <v>2156.5426530816003</v>
      </c>
      <c r="N1434" s="303">
        <f t="shared" si="275"/>
        <v>2.2653081600310543E-2</v>
      </c>
      <c r="O1434" s="372">
        <f t="shared" si="276"/>
        <v>2156.52</v>
      </c>
      <c r="P1434" s="373">
        <f t="shared" si="277"/>
        <v>0</v>
      </c>
    </row>
    <row r="1435" spans="1:16" s="195" customFormat="1" ht="15" x14ac:dyDescent="0.25">
      <c r="A1435" s="312" t="s">
        <v>4121</v>
      </c>
      <c r="B1435" s="314" t="s">
        <v>281</v>
      </c>
      <c r="C1435" s="314" t="s">
        <v>1404</v>
      </c>
      <c r="D1435" s="314" t="s">
        <v>3869</v>
      </c>
      <c r="E1435" s="315" t="s">
        <v>3870</v>
      </c>
      <c r="F1435" s="316" t="s">
        <v>248</v>
      </c>
      <c r="G1435" s="329">
        <v>0.1</v>
      </c>
      <c r="H1435" s="61">
        <f t="shared" si="271"/>
        <v>225459.8</v>
      </c>
      <c r="I1435" s="450">
        <v>22545.98</v>
      </c>
      <c r="J1435" s="439">
        <f t="shared" si="272"/>
        <v>251444.75</v>
      </c>
      <c r="K1435" s="390">
        <f t="shared" si="273"/>
        <v>25144.48</v>
      </c>
      <c r="L1435" s="60"/>
      <c r="M1435" s="303">
        <f t="shared" si="274"/>
        <v>25144.474538457602</v>
      </c>
      <c r="N1435" s="303">
        <f t="shared" si="275"/>
        <v>-5.4615423978248145E-3</v>
      </c>
      <c r="O1435" s="372">
        <f t="shared" si="276"/>
        <v>25144.475000000002</v>
      </c>
      <c r="P1435" s="373">
        <f t="shared" si="277"/>
        <v>-4.9999999973806553E-3</v>
      </c>
    </row>
    <row r="1436" spans="1:16" s="195" customFormat="1" ht="15" x14ac:dyDescent="0.25">
      <c r="A1436" s="312" t="s">
        <v>4122</v>
      </c>
      <c r="B1436" s="314" t="s">
        <v>281</v>
      </c>
      <c r="C1436" s="332" t="s">
        <v>4123</v>
      </c>
      <c r="D1436" s="332" t="s">
        <v>3850</v>
      </c>
      <c r="E1436" s="333" t="s">
        <v>4124</v>
      </c>
      <c r="F1436" s="316" t="s">
        <v>217</v>
      </c>
      <c r="G1436" s="331">
        <v>1</v>
      </c>
      <c r="H1436" s="61">
        <f t="shared" si="271"/>
        <v>107019.85</v>
      </c>
      <c r="I1436" s="450">
        <v>107019.85</v>
      </c>
      <c r="J1436" s="439">
        <f t="shared" si="272"/>
        <v>119354.22</v>
      </c>
      <c r="K1436" s="390">
        <f t="shared" si="273"/>
        <v>119354.22</v>
      </c>
      <c r="L1436" s="60"/>
      <c r="M1436" s="303">
        <f t="shared" si="274"/>
        <v>119354.22161443201</v>
      </c>
      <c r="N1436" s="303">
        <f t="shared" si="275"/>
        <v>1.6144320106832311E-3</v>
      </c>
      <c r="O1436" s="372">
        <f t="shared" si="276"/>
        <v>119354.22</v>
      </c>
      <c r="P1436" s="373">
        <f t="shared" si="277"/>
        <v>0</v>
      </c>
    </row>
    <row r="1437" spans="1:16" s="195" customFormat="1" ht="15" x14ac:dyDescent="0.25">
      <c r="A1437" s="312" t="s">
        <v>4125</v>
      </c>
      <c r="B1437" s="314" t="s">
        <v>281</v>
      </c>
      <c r="C1437" s="314" t="s">
        <v>1408</v>
      </c>
      <c r="D1437" s="314" t="s">
        <v>366</v>
      </c>
      <c r="E1437" s="315" t="s">
        <v>367</v>
      </c>
      <c r="F1437" s="316" t="s">
        <v>217</v>
      </c>
      <c r="G1437" s="331">
        <v>8</v>
      </c>
      <c r="H1437" s="61">
        <f t="shared" si="271"/>
        <v>2111.85</v>
      </c>
      <c r="I1437" s="450">
        <v>16894.810000000001</v>
      </c>
      <c r="J1437" s="439">
        <f t="shared" si="272"/>
        <v>2355.25</v>
      </c>
      <c r="K1437" s="390">
        <f t="shared" si="273"/>
        <v>18842</v>
      </c>
      <c r="L1437" s="60"/>
      <c r="M1437" s="303">
        <f t="shared" si="274"/>
        <v>18841.989564307201</v>
      </c>
      <c r="N1437" s="303">
        <f t="shared" si="275"/>
        <v>-1.0435692798637319E-2</v>
      </c>
      <c r="O1437" s="372">
        <f t="shared" si="276"/>
        <v>18842</v>
      </c>
      <c r="P1437" s="373">
        <f t="shared" si="277"/>
        <v>0</v>
      </c>
    </row>
    <row r="1438" spans="1:16" s="195" customFormat="1" ht="15" x14ac:dyDescent="0.25">
      <c r="A1438" s="312" t="s">
        <v>4126</v>
      </c>
      <c r="B1438" s="314" t="s">
        <v>281</v>
      </c>
      <c r="C1438" s="314" t="s">
        <v>4127</v>
      </c>
      <c r="D1438" s="314" t="s">
        <v>3882</v>
      </c>
      <c r="E1438" s="315" t="s">
        <v>3883</v>
      </c>
      <c r="F1438" s="316" t="s">
        <v>217</v>
      </c>
      <c r="G1438" s="331">
        <v>8</v>
      </c>
      <c r="H1438" s="61">
        <f t="shared" si="271"/>
        <v>175.3</v>
      </c>
      <c r="I1438" s="450">
        <v>1402.4</v>
      </c>
      <c r="J1438" s="439">
        <f t="shared" si="272"/>
        <v>195.5</v>
      </c>
      <c r="K1438" s="390">
        <f t="shared" si="273"/>
        <v>1564</v>
      </c>
      <c r="L1438" s="60"/>
      <c r="M1438" s="303">
        <f t="shared" si="274"/>
        <v>1564.0309754880004</v>
      </c>
      <c r="N1438" s="303">
        <f t="shared" si="275"/>
        <v>3.0975488000422047E-2</v>
      </c>
      <c r="O1438" s="372">
        <f t="shared" si="276"/>
        <v>1564</v>
      </c>
      <c r="P1438" s="373">
        <f t="shared" si="277"/>
        <v>0</v>
      </c>
    </row>
    <row r="1439" spans="1:16" s="195" customFormat="1" ht="22.5" x14ac:dyDescent="0.25">
      <c r="A1439" s="312" t="s">
        <v>4128</v>
      </c>
      <c r="B1439" s="314" t="s">
        <v>281</v>
      </c>
      <c r="C1439" s="314" t="s">
        <v>1410</v>
      </c>
      <c r="D1439" s="314" t="s">
        <v>372</v>
      </c>
      <c r="E1439" s="315" t="s">
        <v>4129</v>
      </c>
      <c r="F1439" s="316" t="s">
        <v>125</v>
      </c>
      <c r="G1439" s="326">
        <v>0.50939999999999996</v>
      </c>
      <c r="H1439" s="61">
        <f t="shared" si="271"/>
        <v>170722.52</v>
      </c>
      <c r="I1439" s="450">
        <v>86966.05</v>
      </c>
      <c r="J1439" s="439">
        <f t="shared" si="272"/>
        <v>190398.82</v>
      </c>
      <c r="K1439" s="390">
        <f t="shared" si="273"/>
        <v>96989.16</v>
      </c>
      <c r="L1439" s="60"/>
      <c r="M1439" s="303">
        <f t="shared" si="274"/>
        <v>96989.158596576017</v>
      </c>
      <c r="N1439" s="303">
        <f t="shared" si="275"/>
        <v>-1.4034239866305143E-3</v>
      </c>
      <c r="O1439" s="372">
        <f t="shared" si="276"/>
        <v>96989.158907999998</v>
      </c>
      <c r="P1439" s="373">
        <f t="shared" si="277"/>
        <v>-1.0920000058831647E-3</v>
      </c>
    </row>
    <row r="1440" spans="1:16" s="195" customFormat="1" ht="22.5" x14ac:dyDescent="0.25">
      <c r="A1440" s="312" t="s">
        <v>4130</v>
      </c>
      <c r="B1440" s="314" t="s">
        <v>281</v>
      </c>
      <c r="C1440" s="314" t="s">
        <v>4131</v>
      </c>
      <c r="D1440" s="314" t="s">
        <v>4132</v>
      </c>
      <c r="E1440" s="315" t="s">
        <v>4133</v>
      </c>
      <c r="F1440" s="316" t="s">
        <v>147</v>
      </c>
      <c r="G1440" s="329">
        <v>10.199999999999999</v>
      </c>
      <c r="H1440" s="61">
        <f t="shared" si="271"/>
        <v>885.76</v>
      </c>
      <c r="I1440" s="450">
        <v>9034.7999999999993</v>
      </c>
      <c r="J1440" s="439">
        <f t="shared" si="272"/>
        <v>987.85</v>
      </c>
      <c r="K1440" s="390">
        <f t="shared" si="273"/>
        <v>10076.07</v>
      </c>
      <c r="L1440" s="60"/>
      <c r="M1440" s="303">
        <f t="shared" si="274"/>
        <v>10076.088888576</v>
      </c>
      <c r="N1440" s="303">
        <f t="shared" si="275"/>
        <v>1.8888575999881141E-2</v>
      </c>
      <c r="O1440" s="372">
        <f t="shared" si="276"/>
        <v>10076.07</v>
      </c>
      <c r="P1440" s="373">
        <f t="shared" si="277"/>
        <v>0</v>
      </c>
    </row>
    <row r="1441" spans="1:16" s="195" customFormat="1" ht="22.5" x14ac:dyDescent="0.25">
      <c r="A1441" s="312" t="s">
        <v>4134</v>
      </c>
      <c r="B1441" s="314" t="s">
        <v>281</v>
      </c>
      <c r="C1441" s="314" t="s">
        <v>4135</v>
      </c>
      <c r="D1441" s="314" t="s">
        <v>4136</v>
      </c>
      <c r="E1441" s="315" t="s">
        <v>4137</v>
      </c>
      <c r="F1441" s="316" t="s">
        <v>147</v>
      </c>
      <c r="G1441" s="325">
        <v>36.24</v>
      </c>
      <c r="H1441" s="61">
        <f t="shared" si="271"/>
        <v>1650.54</v>
      </c>
      <c r="I1441" s="450">
        <v>59815.62</v>
      </c>
      <c r="J1441" s="439">
        <f t="shared" si="272"/>
        <v>1840.77</v>
      </c>
      <c r="K1441" s="390">
        <f t="shared" si="273"/>
        <v>66709.5</v>
      </c>
      <c r="L1441" s="60"/>
      <c r="M1441" s="303">
        <f t="shared" si="274"/>
        <v>66709.556829734414</v>
      </c>
      <c r="N1441" s="303">
        <f t="shared" si="275"/>
        <v>5.6829734414350241E-2</v>
      </c>
      <c r="O1441" s="372">
        <f t="shared" si="276"/>
        <v>66709.50480000001</v>
      </c>
      <c r="P1441" s="373">
        <f t="shared" si="277"/>
        <v>4.8000000097090378E-3</v>
      </c>
    </row>
    <row r="1442" spans="1:16" s="195" customFormat="1" ht="22.5" x14ac:dyDescent="0.25">
      <c r="A1442" s="312" t="s">
        <v>4138</v>
      </c>
      <c r="B1442" s="314" t="s">
        <v>281</v>
      </c>
      <c r="C1442" s="314" t="s">
        <v>4139</v>
      </c>
      <c r="D1442" s="314" t="s">
        <v>3898</v>
      </c>
      <c r="E1442" s="315" t="s">
        <v>3899</v>
      </c>
      <c r="F1442" s="316" t="s">
        <v>147</v>
      </c>
      <c r="G1442" s="325">
        <v>18.96</v>
      </c>
      <c r="H1442" s="61">
        <f t="shared" si="271"/>
        <v>926.18</v>
      </c>
      <c r="I1442" s="450">
        <v>17560.29</v>
      </c>
      <c r="J1442" s="439">
        <f t="shared" si="272"/>
        <v>1032.93</v>
      </c>
      <c r="K1442" s="390">
        <f t="shared" si="273"/>
        <v>19584.349999999999</v>
      </c>
      <c r="L1442" s="60"/>
      <c r="M1442" s="303">
        <f t="shared" si="274"/>
        <v>19584.168210604803</v>
      </c>
      <c r="N1442" s="303">
        <f t="shared" si="275"/>
        <v>-0.18178939519566484</v>
      </c>
      <c r="O1442" s="372">
        <f t="shared" si="276"/>
        <v>19584.352800000001</v>
      </c>
      <c r="P1442" s="373">
        <f t="shared" si="277"/>
        <v>2.8000000020256266E-3</v>
      </c>
    </row>
    <row r="1443" spans="1:16" s="195" customFormat="1" ht="15" x14ac:dyDescent="0.25">
      <c r="A1443" s="312" t="s">
        <v>4140</v>
      </c>
      <c r="B1443" s="314" t="s">
        <v>281</v>
      </c>
      <c r="C1443" s="314" t="s">
        <v>4141</v>
      </c>
      <c r="D1443" s="314" t="s">
        <v>3911</v>
      </c>
      <c r="E1443" s="315" t="s">
        <v>373</v>
      </c>
      <c r="F1443" s="316" t="s">
        <v>122</v>
      </c>
      <c r="G1443" s="326">
        <v>5.4199999999999998E-2</v>
      </c>
      <c r="H1443" s="61">
        <f t="shared" si="271"/>
        <v>105040.96000000001</v>
      </c>
      <c r="I1443" s="450">
        <v>5693.22</v>
      </c>
      <c r="J1443" s="439">
        <f t="shared" si="272"/>
        <v>117147.26</v>
      </c>
      <c r="K1443" s="390">
        <f t="shared" si="273"/>
        <v>6349.38</v>
      </c>
      <c r="L1443" s="60"/>
      <c r="M1443" s="303">
        <f t="shared" si="274"/>
        <v>6349.3813678464003</v>
      </c>
      <c r="N1443" s="303">
        <f t="shared" si="275"/>
        <v>1.3678464001714019E-3</v>
      </c>
      <c r="O1443" s="372">
        <f t="shared" si="276"/>
        <v>6349.3814919999995</v>
      </c>
      <c r="P1443" s="373">
        <f t="shared" si="277"/>
        <v>1.4919999994162936E-3</v>
      </c>
    </row>
    <row r="1444" spans="1:16" s="195" customFormat="1" ht="22.5" x14ac:dyDescent="0.25">
      <c r="A1444" s="312" t="s">
        <v>4142</v>
      </c>
      <c r="B1444" s="314" t="s">
        <v>281</v>
      </c>
      <c r="C1444" s="314" t="s">
        <v>1414</v>
      </c>
      <c r="D1444" s="314" t="s">
        <v>3913</v>
      </c>
      <c r="E1444" s="315" t="s">
        <v>3914</v>
      </c>
      <c r="F1444" s="316" t="s">
        <v>125</v>
      </c>
      <c r="G1444" s="325">
        <v>0.75</v>
      </c>
      <c r="H1444" s="61">
        <f t="shared" si="271"/>
        <v>312361.33</v>
      </c>
      <c r="I1444" s="450">
        <v>234271</v>
      </c>
      <c r="J1444" s="439">
        <f t="shared" si="272"/>
        <v>348361.95</v>
      </c>
      <c r="K1444" s="390">
        <f t="shared" si="273"/>
        <v>261271.46</v>
      </c>
      <c r="L1444" s="60"/>
      <c r="M1444" s="303">
        <f t="shared" si="274"/>
        <v>261271.46367552003</v>
      </c>
      <c r="N1444" s="303">
        <f t="shared" si="275"/>
        <v>3.675520041724667E-3</v>
      </c>
      <c r="O1444" s="372">
        <f t="shared" si="276"/>
        <v>261271.46250000002</v>
      </c>
      <c r="P1444" s="373">
        <f t="shared" si="277"/>
        <v>2.5000000314321369E-3</v>
      </c>
    </row>
    <row r="1445" spans="1:16" s="195" customFormat="1" ht="15" x14ac:dyDescent="0.25">
      <c r="A1445" s="312" t="s">
        <v>4143</v>
      </c>
      <c r="B1445" s="314" t="s">
        <v>281</v>
      </c>
      <c r="C1445" s="314" t="s">
        <v>1416</v>
      </c>
      <c r="D1445" s="314" t="s">
        <v>3921</v>
      </c>
      <c r="E1445" s="315" t="s">
        <v>3922</v>
      </c>
      <c r="F1445" s="316" t="s">
        <v>122</v>
      </c>
      <c r="G1445" s="318">
        <v>-4.8000000000000001E-2</v>
      </c>
      <c r="H1445" s="61">
        <f t="shared" si="271"/>
        <v>54914.38</v>
      </c>
      <c r="I1445" s="450">
        <v>-2635.89</v>
      </c>
      <c r="J1445" s="439">
        <f t="shared" si="272"/>
        <v>61243.43</v>
      </c>
      <c r="K1445" s="390">
        <f t="shared" si="273"/>
        <v>-2939.68</v>
      </c>
      <c r="L1445" s="60"/>
      <c r="M1445" s="303">
        <f t="shared" si="274"/>
        <v>-2939.6845464768003</v>
      </c>
      <c r="N1445" s="303">
        <f t="shared" si="275"/>
        <v>-4.5464768004421785E-3</v>
      </c>
      <c r="O1445" s="372">
        <f t="shared" si="276"/>
        <v>-2939.6846399999999</v>
      </c>
      <c r="P1445" s="373">
        <f t="shared" si="277"/>
        <v>-4.6400000001085573E-3</v>
      </c>
    </row>
    <row r="1446" spans="1:16" s="195" customFormat="1" ht="15" x14ac:dyDescent="0.25">
      <c r="A1446" s="312" t="s">
        <v>4144</v>
      </c>
      <c r="B1446" s="314" t="s">
        <v>281</v>
      </c>
      <c r="C1446" s="314" t="s">
        <v>1420</v>
      </c>
      <c r="D1446" s="314" t="s">
        <v>3917</v>
      </c>
      <c r="E1446" s="315" t="s">
        <v>3918</v>
      </c>
      <c r="F1446" s="316" t="s">
        <v>111</v>
      </c>
      <c r="G1446" s="329">
        <v>-4.5</v>
      </c>
      <c r="H1446" s="61">
        <f t="shared" ref="H1446:H1511" si="278">ROUND(I1446/G1446,2)</f>
        <v>5840.2</v>
      </c>
      <c r="I1446" s="450">
        <v>-26280.880000000001</v>
      </c>
      <c r="J1446" s="439">
        <f t="shared" si="272"/>
        <v>6513.3</v>
      </c>
      <c r="K1446" s="390">
        <f t="shared" si="273"/>
        <v>-29309.85</v>
      </c>
      <c r="L1446" s="60"/>
      <c r="M1446" s="303">
        <f t="shared" si="274"/>
        <v>-29309.833416345606</v>
      </c>
      <c r="N1446" s="303">
        <f t="shared" si="275"/>
        <v>1.6583654392889002E-2</v>
      </c>
      <c r="O1446" s="372">
        <f t="shared" si="276"/>
        <v>-29309.850000000002</v>
      </c>
      <c r="P1446" s="373">
        <f t="shared" si="277"/>
        <v>0</v>
      </c>
    </row>
    <row r="1447" spans="1:16" s="195" customFormat="1" ht="15" x14ac:dyDescent="0.25">
      <c r="A1447" s="312" t="s">
        <v>4145</v>
      </c>
      <c r="B1447" s="314" t="s">
        <v>281</v>
      </c>
      <c r="C1447" s="314" t="s">
        <v>4146</v>
      </c>
      <c r="D1447" s="314" t="s">
        <v>3925</v>
      </c>
      <c r="E1447" s="315" t="s">
        <v>3926</v>
      </c>
      <c r="F1447" s="316" t="s">
        <v>111</v>
      </c>
      <c r="G1447" s="329">
        <v>4.5</v>
      </c>
      <c r="H1447" s="61">
        <f t="shared" si="278"/>
        <v>20840.669999999998</v>
      </c>
      <c r="I1447" s="450">
        <v>93783</v>
      </c>
      <c r="J1447" s="439">
        <f t="shared" si="272"/>
        <v>23242.62</v>
      </c>
      <c r="K1447" s="390">
        <f t="shared" si="273"/>
        <v>104591.79</v>
      </c>
      <c r="L1447" s="60"/>
      <c r="M1447" s="303">
        <f t="shared" si="274"/>
        <v>104591.78335296</v>
      </c>
      <c r="N1447" s="303">
        <f t="shared" si="275"/>
        <v>-6.6470399906393141E-3</v>
      </c>
      <c r="O1447" s="372">
        <f t="shared" si="276"/>
        <v>104591.79</v>
      </c>
      <c r="P1447" s="373">
        <f t="shared" si="277"/>
        <v>0</v>
      </c>
    </row>
    <row r="1448" spans="1:16" s="195" customFormat="1" ht="15" x14ac:dyDescent="0.25">
      <c r="A1448" s="312" t="s">
        <v>4147</v>
      </c>
      <c r="B1448" s="314" t="s">
        <v>281</v>
      </c>
      <c r="C1448" s="314" t="s">
        <v>4148</v>
      </c>
      <c r="D1448" s="314" t="s">
        <v>3929</v>
      </c>
      <c r="E1448" s="315" t="s">
        <v>4149</v>
      </c>
      <c r="F1448" s="316" t="s">
        <v>139</v>
      </c>
      <c r="G1448" s="329">
        <v>93.7</v>
      </c>
      <c r="H1448" s="61">
        <f t="shared" si="278"/>
        <v>167.42</v>
      </c>
      <c r="I1448" s="450">
        <v>15687.48</v>
      </c>
      <c r="J1448" s="439">
        <f t="shared" si="272"/>
        <v>186.72</v>
      </c>
      <c r="K1448" s="390">
        <f t="shared" si="273"/>
        <v>17495.66</v>
      </c>
      <c r="L1448" s="60"/>
      <c r="M1448" s="303">
        <f t="shared" si="274"/>
        <v>17495.511014937601</v>
      </c>
      <c r="N1448" s="303">
        <f t="shared" si="275"/>
        <v>-0.14898506239842391</v>
      </c>
      <c r="O1448" s="372">
        <f t="shared" si="276"/>
        <v>17495.664000000001</v>
      </c>
      <c r="P1448" s="373">
        <f t="shared" si="277"/>
        <v>4.0000000008149073E-3</v>
      </c>
    </row>
    <row r="1449" spans="1:16" s="195" customFormat="1" ht="15" x14ac:dyDescent="0.25">
      <c r="A1449" s="312" t="s">
        <v>4150</v>
      </c>
      <c r="B1449" s="314" t="s">
        <v>281</v>
      </c>
      <c r="C1449" s="314" t="s">
        <v>4151</v>
      </c>
      <c r="D1449" s="314" t="s">
        <v>3933</v>
      </c>
      <c r="E1449" s="315" t="s">
        <v>4152</v>
      </c>
      <c r="F1449" s="316" t="s">
        <v>139</v>
      </c>
      <c r="G1449" s="329">
        <v>114.7</v>
      </c>
      <c r="H1449" s="61">
        <f t="shared" si="278"/>
        <v>624.61</v>
      </c>
      <c r="I1449" s="450">
        <v>71642.7</v>
      </c>
      <c r="J1449" s="439">
        <f t="shared" si="272"/>
        <v>696.6</v>
      </c>
      <c r="K1449" s="390">
        <f t="shared" si="273"/>
        <v>79900.02</v>
      </c>
      <c r="L1449" s="60"/>
      <c r="M1449" s="303">
        <f t="shared" si="274"/>
        <v>79899.744700224008</v>
      </c>
      <c r="N1449" s="303">
        <f t="shared" si="275"/>
        <v>-0.27529977599624544</v>
      </c>
      <c r="O1449" s="372">
        <f t="shared" si="276"/>
        <v>79900.02</v>
      </c>
      <c r="P1449" s="373">
        <f t="shared" si="277"/>
        <v>0</v>
      </c>
    </row>
    <row r="1450" spans="1:16" s="195" customFormat="1" ht="15" customHeight="1" x14ac:dyDescent="0.25">
      <c r="A1450" s="323"/>
      <c r="B1450" s="512" t="s">
        <v>3935</v>
      </c>
      <c r="C1450" s="513"/>
      <c r="D1450" s="513"/>
      <c r="E1450" s="514"/>
      <c r="F1450" s="324"/>
      <c r="G1450" s="324"/>
      <c r="H1450" s="324"/>
      <c r="I1450" s="324"/>
      <c r="J1450" s="449"/>
      <c r="K1450" s="392"/>
      <c r="L1450" s="311"/>
      <c r="M1450" s="303">
        <f t="shared" si="274"/>
        <v>0</v>
      </c>
      <c r="N1450" s="303">
        <f t="shared" si="275"/>
        <v>0</v>
      </c>
      <c r="O1450" s="372">
        <f t="shared" si="276"/>
        <v>0</v>
      </c>
      <c r="P1450" s="373">
        <f t="shared" si="277"/>
        <v>0</v>
      </c>
    </row>
    <row r="1451" spans="1:16" s="195" customFormat="1" ht="15" x14ac:dyDescent="0.25">
      <c r="A1451" s="312" t="s">
        <v>4153</v>
      </c>
      <c r="B1451" s="314" t="s">
        <v>281</v>
      </c>
      <c r="C1451" s="314" t="s">
        <v>1424</v>
      </c>
      <c r="D1451" s="314" t="s">
        <v>456</v>
      </c>
      <c r="E1451" s="315" t="s">
        <v>457</v>
      </c>
      <c r="F1451" s="316" t="s">
        <v>217</v>
      </c>
      <c r="G1451" s="331">
        <v>3</v>
      </c>
      <c r="H1451" s="61">
        <f t="shared" si="278"/>
        <v>5671.44</v>
      </c>
      <c r="I1451" s="450">
        <v>17014.330000000002</v>
      </c>
      <c r="J1451" s="439">
        <f t="shared" si="272"/>
        <v>6325.09</v>
      </c>
      <c r="K1451" s="390">
        <f t="shared" si="273"/>
        <v>18975.27</v>
      </c>
      <c r="L1451" s="60"/>
      <c r="M1451" s="303">
        <f t="shared" si="274"/>
        <v>18975.284617209603</v>
      </c>
      <c r="N1451" s="303">
        <f t="shared" si="275"/>
        <v>1.4617209602874937E-2</v>
      </c>
      <c r="O1451" s="372">
        <f t="shared" si="276"/>
        <v>18975.27</v>
      </c>
      <c r="P1451" s="373">
        <f t="shared" si="277"/>
        <v>0</v>
      </c>
    </row>
    <row r="1452" spans="1:16" s="195" customFormat="1" ht="15" x14ac:dyDescent="0.25">
      <c r="A1452" s="312" t="s">
        <v>4154</v>
      </c>
      <c r="B1452" s="314" t="s">
        <v>281</v>
      </c>
      <c r="C1452" s="332" t="s">
        <v>4155</v>
      </c>
      <c r="D1452" s="332" t="s">
        <v>3939</v>
      </c>
      <c r="E1452" s="333" t="s">
        <v>4156</v>
      </c>
      <c r="F1452" s="316" t="s">
        <v>217</v>
      </c>
      <c r="G1452" s="331">
        <v>1</v>
      </c>
      <c r="H1452" s="61">
        <f t="shared" si="278"/>
        <v>168435.05</v>
      </c>
      <c r="I1452" s="450">
        <v>168435.05</v>
      </c>
      <c r="J1452" s="439">
        <f t="shared" si="272"/>
        <v>187847.72</v>
      </c>
      <c r="K1452" s="390">
        <f t="shared" si="273"/>
        <v>187847.72</v>
      </c>
      <c r="L1452" s="60"/>
      <c r="M1452" s="303">
        <f t="shared" si="274"/>
        <v>187847.71502985599</v>
      </c>
      <c r="N1452" s="303">
        <f t="shared" si="275"/>
        <v>-4.9701440148055553E-3</v>
      </c>
      <c r="O1452" s="372">
        <f t="shared" si="276"/>
        <v>187847.72</v>
      </c>
      <c r="P1452" s="373">
        <f t="shared" si="277"/>
        <v>0</v>
      </c>
    </row>
    <row r="1453" spans="1:16" s="195" customFormat="1" ht="15" x14ac:dyDescent="0.25">
      <c r="A1453" s="312" t="s">
        <v>4157</v>
      </c>
      <c r="B1453" s="314" t="s">
        <v>281</v>
      </c>
      <c r="C1453" s="332" t="s">
        <v>4158</v>
      </c>
      <c r="D1453" s="332" t="s">
        <v>3850</v>
      </c>
      <c r="E1453" s="333" t="s">
        <v>4159</v>
      </c>
      <c r="F1453" s="316" t="s">
        <v>217</v>
      </c>
      <c r="G1453" s="331">
        <v>1</v>
      </c>
      <c r="H1453" s="61">
        <f t="shared" si="278"/>
        <v>18779.28</v>
      </c>
      <c r="I1453" s="450">
        <v>18779.28</v>
      </c>
      <c r="J1453" s="439">
        <f t="shared" si="272"/>
        <v>20943.650000000001</v>
      </c>
      <c r="K1453" s="390">
        <f t="shared" si="273"/>
        <v>20943.650000000001</v>
      </c>
      <c r="L1453" s="60"/>
      <c r="M1453" s="303">
        <f t="shared" si="274"/>
        <v>20943.650611353598</v>
      </c>
      <c r="N1453" s="303">
        <f t="shared" si="275"/>
        <v>6.1135359646868892E-4</v>
      </c>
      <c r="O1453" s="372">
        <f t="shared" si="276"/>
        <v>20943.650000000001</v>
      </c>
      <c r="P1453" s="373">
        <f t="shared" si="277"/>
        <v>0</v>
      </c>
    </row>
    <row r="1454" spans="1:16" s="195" customFormat="1" ht="15" x14ac:dyDescent="0.25">
      <c r="A1454" s="312" t="s">
        <v>4160</v>
      </c>
      <c r="B1454" s="314" t="s">
        <v>281</v>
      </c>
      <c r="C1454" s="332" t="s">
        <v>4161</v>
      </c>
      <c r="D1454" s="332" t="s">
        <v>3939</v>
      </c>
      <c r="E1454" s="333" t="s">
        <v>4162</v>
      </c>
      <c r="F1454" s="316" t="s">
        <v>217</v>
      </c>
      <c r="G1454" s="331">
        <v>1</v>
      </c>
      <c r="H1454" s="61">
        <f t="shared" si="278"/>
        <v>80752.38</v>
      </c>
      <c r="I1454" s="450">
        <v>80752.38</v>
      </c>
      <c r="J1454" s="439">
        <f t="shared" si="272"/>
        <v>90059.34</v>
      </c>
      <c r="K1454" s="390">
        <f t="shared" si="273"/>
        <v>90059.34</v>
      </c>
      <c r="L1454" s="60"/>
      <c r="M1454" s="303">
        <f t="shared" si="274"/>
        <v>90059.343742425612</v>
      </c>
      <c r="N1454" s="303">
        <f t="shared" si="275"/>
        <v>3.7424256152007729E-3</v>
      </c>
      <c r="O1454" s="372">
        <f t="shared" si="276"/>
        <v>90059.34</v>
      </c>
      <c r="P1454" s="373">
        <f t="shared" si="277"/>
        <v>0</v>
      </c>
    </row>
    <row r="1455" spans="1:16" s="195" customFormat="1" ht="22.5" x14ac:dyDescent="0.25">
      <c r="A1455" s="312" t="s">
        <v>4163</v>
      </c>
      <c r="B1455" s="314" t="s">
        <v>281</v>
      </c>
      <c r="C1455" s="314" t="s">
        <v>1436</v>
      </c>
      <c r="D1455" s="314" t="s">
        <v>419</v>
      </c>
      <c r="E1455" s="315" t="s">
        <v>420</v>
      </c>
      <c r="F1455" s="316" t="s">
        <v>217</v>
      </c>
      <c r="G1455" s="331">
        <v>6</v>
      </c>
      <c r="H1455" s="61">
        <f t="shared" si="278"/>
        <v>540</v>
      </c>
      <c r="I1455" s="450">
        <v>3240.01</v>
      </c>
      <c r="J1455" s="439">
        <f t="shared" si="272"/>
        <v>602.24</v>
      </c>
      <c r="K1455" s="390">
        <f t="shared" si="273"/>
        <v>3613.44</v>
      </c>
      <c r="L1455" s="60"/>
      <c r="M1455" s="303">
        <f t="shared" si="274"/>
        <v>3613.4312613312004</v>
      </c>
      <c r="N1455" s="303">
        <f t="shared" si="275"/>
        <v>-8.7386687996513501E-3</v>
      </c>
      <c r="O1455" s="372">
        <f t="shared" si="276"/>
        <v>3613.44</v>
      </c>
      <c r="P1455" s="373">
        <f t="shared" si="277"/>
        <v>0</v>
      </c>
    </row>
    <row r="1456" spans="1:16" s="195" customFormat="1" ht="15" x14ac:dyDescent="0.25">
      <c r="A1456" s="312" t="s">
        <v>4164</v>
      </c>
      <c r="B1456" s="314" t="s">
        <v>281</v>
      </c>
      <c r="C1456" s="332" t="s">
        <v>2952</v>
      </c>
      <c r="D1456" s="332" t="s">
        <v>3947</v>
      </c>
      <c r="E1456" s="333" t="s">
        <v>3944</v>
      </c>
      <c r="F1456" s="316" t="s">
        <v>217</v>
      </c>
      <c r="G1456" s="331">
        <v>1</v>
      </c>
      <c r="H1456" s="61">
        <f t="shared" si="278"/>
        <v>30626.880000000001</v>
      </c>
      <c r="I1456" s="450">
        <v>30626.880000000001</v>
      </c>
      <c r="J1456" s="439">
        <f t="shared" si="272"/>
        <v>34156.720000000001</v>
      </c>
      <c r="K1456" s="390">
        <f t="shared" si="273"/>
        <v>34156.720000000001</v>
      </c>
      <c r="L1456" s="60"/>
      <c r="M1456" s="303">
        <f t="shared" si="274"/>
        <v>34156.723475865605</v>
      </c>
      <c r="N1456" s="303">
        <f t="shared" si="275"/>
        <v>3.4758656038320623E-3</v>
      </c>
      <c r="O1456" s="372">
        <f t="shared" si="276"/>
        <v>34156.720000000001</v>
      </c>
      <c r="P1456" s="373">
        <f t="shared" si="277"/>
        <v>0</v>
      </c>
    </row>
    <row r="1457" spans="1:16" s="195" customFormat="1" ht="15" x14ac:dyDescent="0.25">
      <c r="A1457" s="312" t="s">
        <v>4165</v>
      </c>
      <c r="B1457" s="314" t="s">
        <v>281</v>
      </c>
      <c r="C1457" s="332" t="s">
        <v>4166</v>
      </c>
      <c r="D1457" s="332" t="s">
        <v>3947</v>
      </c>
      <c r="E1457" s="333" t="s">
        <v>3948</v>
      </c>
      <c r="F1457" s="316" t="s">
        <v>217</v>
      </c>
      <c r="G1457" s="331">
        <v>2</v>
      </c>
      <c r="H1457" s="61">
        <f t="shared" si="278"/>
        <v>1932.4</v>
      </c>
      <c r="I1457" s="450">
        <v>3864.8</v>
      </c>
      <c r="J1457" s="439">
        <f t="shared" si="272"/>
        <v>2155.12</v>
      </c>
      <c r="K1457" s="390">
        <f t="shared" si="273"/>
        <v>4310.24</v>
      </c>
      <c r="L1457" s="60"/>
      <c r="M1457" s="303">
        <f t="shared" si="274"/>
        <v>4310.2302581760005</v>
      </c>
      <c r="N1457" s="303">
        <f t="shared" si="275"/>
        <v>-9.7418239993203315E-3</v>
      </c>
      <c r="O1457" s="372">
        <f t="shared" si="276"/>
        <v>4310.24</v>
      </c>
      <c r="P1457" s="373">
        <f t="shared" si="277"/>
        <v>0</v>
      </c>
    </row>
    <row r="1458" spans="1:16" s="195" customFormat="1" ht="15" x14ac:dyDescent="0.25">
      <c r="A1458" s="312" t="s">
        <v>4167</v>
      </c>
      <c r="B1458" s="314" t="s">
        <v>281</v>
      </c>
      <c r="C1458" s="332" t="s">
        <v>4168</v>
      </c>
      <c r="D1458" s="332" t="s">
        <v>3951</v>
      </c>
      <c r="E1458" s="333" t="s">
        <v>3952</v>
      </c>
      <c r="F1458" s="316" t="s">
        <v>217</v>
      </c>
      <c r="G1458" s="331">
        <v>1</v>
      </c>
      <c r="H1458" s="61">
        <f t="shared" si="278"/>
        <v>4313.41</v>
      </c>
      <c r="I1458" s="450">
        <v>4313.41</v>
      </c>
      <c r="J1458" s="439">
        <f t="shared" si="272"/>
        <v>4810.54</v>
      </c>
      <c r="K1458" s="390">
        <f t="shared" si="273"/>
        <v>4810.54</v>
      </c>
      <c r="L1458" s="60"/>
      <c r="M1458" s="303">
        <f t="shared" si="274"/>
        <v>4810.5439603392006</v>
      </c>
      <c r="N1458" s="303">
        <f t="shared" si="275"/>
        <v>3.9603392006029026E-3</v>
      </c>
      <c r="O1458" s="372">
        <f t="shared" si="276"/>
        <v>4810.54</v>
      </c>
      <c r="P1458" s="373">
        <f t="shared" si="277"/>
        <v>0</v>
      </c>
    </row>
    <row r="1459" spans="1:16" s="195" customFormat="1" ht="15" x14ac:dyDescent="0.25">
      <c r="A1459" s="312" t="s">
        <v>4169</v>
      </c>
      <c r="B1459" s="314" t="s">
        <v>281</v>
      </c>
      <c r="C1459" s="332" t="s">
        <v>4170</v>
      </c>
      <c r="D1459" s="332" t="s">
        <v>3951</v>
      </c>
      <c r="E1459" s="333" t="s">
        <v>3955</v>
      </c>
      <c r="F1459" s="316" t="s">
        <v>217</v>
      </c>
      <c r="G1459" s="331">
        <v>1</v>
      </c>
      <c r="H1459" s="61">
        <f t="shared" si="278"/>
        <v>2310.7600000000002</v>
      </c>
      <c r="I1459" s="450">
        <v>2310.7600000000002</v>
      </c>
      <c r="J1459" s="439">
        <f t="shared" si="272"/>
        <v>2577.08</v>
      </c>
      <c r="K1459" s="390">
        <f t="shared" si="273"/>
        <v>2577.08</v>
      </c>
      <c r="L1459" s="60"/>
      <c r="M1459" s="303">
        <f t="shared" si="274"/>
        <v>2577.0822995712006</v>
      </c>
      <c r="N1459" s="303">
        <f t="shared" si="275"/>
        <v>2.2995712006377289E-3</v>
      </c>
      <c r="O1459" s="372">
        <f t="shared" si="276"/>
        <v>2577.08</v>
      </c>
      <c r="P1459" s="373">
        <f t="shared" si="277"/>
        <v>0</v>
      </c>
    </row>
    <row r="1460" spans="1:16" s="195" customFormat="1" ht="15" x14ac:dyDescent="0.25">
      <c r="A1460" s="312" t="s">
        <v>4171</v>
      </c>
      <c r="B1460" s="314" t="s">
        <v>281</v>
      </c>
      <c r="C1460" s="332" t="s">
        <v>4172</v>
      </c>
      <c r="D1460" s="332" t="s">
        <v>3951</v>
      </c>
      <c r="E1460" s="333" t="s">
        <v>3958</v>
      </c>
      <c r="F1460" s="316" t="s">
        <v>217</v>
      </c>
      <c r="G1460" s="331">
        <v>1</v>
      </c>
      <c r="H1460" s="61">
        <f t="shared" si="278"/>
        <v>2464.8000000000002</v>
      </c>
      <c r="I1460" s="450">
        <v>2464.8000000000002</v>
      </c>
      <c r="J1460" s="439">
        <f t="shared" si="272"/>
        <v>2748.88</v>
      </c>
      <c r="K1460" s="390">
        <f t="shared" si="273"/>
        <v>2748.88</v>
      </c>
      <c r="L1460" s="60"/>
      <c r="M1460" s="303">
        <f t="shared" si="274"/>
        <v>2748.8758901760002</v>
      </c>
      <c r="N1460" s="303">
        <f t="shared" si="275"/>
        <v>-4.109823999897344E-3</v>
      </c>
      <c r="O1460" s="372">
        <f t="shared" si="276"/>
        <v>2748.88</v>
      </c>
      <c r="P1460" s="373">
        <f t="shared" si="277"/>
        <v>0</v>
      </c>
    </row>
    <row r="1461" spans="1:16" s="195" customFormat="1" ht="15" x14ac:dyDescent="0.25">
      <c r="A1461" s="312" t="s">
        <v>4173</v>
      </c>
      <c r="B1461" s="314" t="s">
        <v>281</v>
      </c>
      <c r="C1461" s="332" t="s">
        <v>4174</v>
      </c>
      <c r="D1461" s="332" t="s">
        <v>3951</v>
      </c>
      <c r="E1461" s="333" t="s">
        <v>3961</v>
      </c>
      <c r="F1461" s="316" t="s">
        <v>217</v>
      </c>
      <c r="G1461" s="331">
        <v>1</v>
      </c>
      <c r="H1461" s="61">
        <f t="shared" si="278"/>
        <v>1848.61</v>
      </c>
      <c r="I1461" s="450">
        <v>1848.61</v>
      </c>
      <c r="J1461" s="439">
        <f t="shared" si="272"/>
        <v>2061.67</v>
      </c>
      <c r="K1461" s="390">
        <f t="shared" si="273"/>
        <v>2061.67</v>
      </c>
      <c r="L1461" s="60"/>
      <c r="M1461" s="303">
        <f t="shared" si="274"/>
        <v>2061.6680701631999</v>
      </c>
      <c r="N1461" s="303">
        <f t="shared" si="275"/>
        <v>-1.9298368001727795E-3</v>
      </c>
      <c r="O1461" s="372">
        <f t="shared" si="276"/>
        <v>2061.67</v>
      </c>
      <c r="P1461" s="373">
        <f t="shared" si="277"/>
        <v>0</v>
      </c>
    </row>
    <row r="1462" spans="1:16" s="195" customFormat="1" ht="15" x14ac:dyDescent="0.25">
      <c r="A1462" s="312" t="s">
        <v>4175</v>
      </c>
      <c r="B1462" s="314" t="s">
        <v>281</v>
      </c>
      <c r="C1462" s="314" t="s">
        <v>1444</v>
      </c>
      <c r="D1462" s="314" t="s">
        <v>347</v>
      </c>
      <c r="E1462" s="315" t="s">
        <v>348</v>
      </c>
      <c r="F1462" s="316" t="s">
        <v>217</v>
      </c>
      <c r="G1462" s="331">
        <v>1</v>
      </c>
      <c r="H1462" s="61">
        <f t="shared" si="278"/>
        <v>17629.77</v>
      </c>
      <c r="I1462" s="450">
        <v>17629.77</v>
      </c>
      <c r="J1462" s="439">
        <f t="shared" si="272"/>
        <v>19661.66</v>
      </c>
      <c r="K1462" s="390">
        <f t="shared" si="273"/>
        <v>19661.66</v>
      </c>
      <c r="L1462" s="60"/>
      <c r="M1462" s="303">
        <f t="shared" si="274"/>
        <v>19661.655997382404</v>
      </c>
      <c r="N1462" s="303">
        <f t="shared" si="275"/>
        <v>-4.0026175956882071E-3</v>
      </c>
      <c r="O1462" s="372">
        <f t="shared" si="276"/>
        <v>19661.66</v>
      </c>
      <c r="P1462" s="373">
        <f t="shared" si="277"/>
        <v>0</v>
      </c>
    </row>
    <row r="1463" spans="1:16" s="195" customFormat="1" ht="15" x14ac:dyDescent="0.25">
      <c r="A1463" s="312" t="s">
        <v>4176</v>
      </c>
      <c r="B1463" s="314" t="s">
        <v>281</v>
      </c>
      <c r="C1463" s="332" t="s">
        <v>2955</v>
      </c>
      <c r="D1463" s="332" t="s">
        <v>3964</v>
      </c>
      <c r="E1463" s="333" t="s">
        <v>3965</v>
      </c>
      <c r="F1463" s="316" t="s">
        <v>217</v>
      </c>
      <c r="G1463" s="331">
        <v>1</v>
      </c>
      <c r="H1463" s="61">
        <f t="shared" si="278"/>
        <v>6835.18</v>
      </c>
      <c r="I1463" s="450">
        <v>6835.18</v>
      </c>
      <c r="J1463" s="439">
        <f t="shared" si="272"/>
        <v>7622.96</v>
      </c>
      <c r="K1463" s="390">
        <f t="shared" si="273"/>
        <v>7622.96</v>
      </c>
      <c r="L1463" s="60"/>
      <c r="M1463" s="303">
        <f t="shared" si="274"/>
        <v>7622.955820761601</v>
      </c>
      <c r="N1463" s="303">
        <f t="shared" si="275"/>
        <v>-4.1792383990468807E-3</v>
      </c>
      <c r="O1463" s="372">
        <f t="shared" si="276"/>
        <v>7622.96</v>
      </c>
      <c r="P1463" s="373">
        <f t="shared" si="277"/>
        <v>0</v>
      </c>
    </row>
    <row r="1464" spans="1:16" s="195" customFormat="1" ht="22.5" x14ac:dyDescent="0.25">
      <c r="A1464" s="312" t="s">
        <v>4177</v>
      </c>
      <c r="B1464" s="314" t="s">
        <v>281</v>
      </c>
      <c r="C1464" s="314" t="s">
        <v>1454</v>
      </c>
      <c r="D1464" s="314" t="s">
        <v>404</v>
      </c>
      <c r="E1464" s="315" t="s">
        <v>405</v>
      </c>
      <c r="F1464" s="316" t="s">
        <v>217</v>
      </c>
      <c r="G1464" s="331">
        <v>1</v>
      </c>
      <c r="H1464" s="61">
        <f t="shared" si="278"/>
        <v>1969.91</v>
      </c>
      <c r="I1464" s="450">
        <v>1969.91</v>
      </c>
      <c r="J1464" s="439">
        <f t="shared" si="272"/>
        <v>2196.9499999999998</v>
      </c>
      <c r="K1464" s="390">
        <f t="shared" si="273"/>
        <v>2196.9499999999998</v>
      </c>
      <c r="L1464" s="60"/>
      <c r="M1464" s="303">
        <f t="shared" si="274"/>
        <v>2196.9482736192003</v>
      </c>
      <c r="N1464" s="303">
        <f t="shared" si="275"/>
        <v>-1.7263807994822855E-3</v>
      </c>
      <c r="O1464" s="372">
        <f t="shared" si="276"/>
        <v>2196.9499999999998</v>
      </c>
      <c r="P1464" s="373">
        <f t="shared" si="277"/>
        <v>0</v>
      </c>
    </row>
    <row r="1465" spans="1:16" s="195" customFormat="1" ht="15" x14ac:dyDescent="0.25">
      <c r="A1465" s="312" t="s">
        <v>4178</v>
      </c>
      <c r="B1465" s="314" t="s">
        <v>281</v>
      </c>
      <c r="C1465" s="314" t="s">
        <v>1456</v>
      </c>
      <c r="D1465" s="314" t="s">
        <v>3968</v>
      </c>
      <c r="E1465" s="315" t="s">
        <v>4059</v>
      </c>
      <c r="F1465" s="316" t="s">
        <v>217</v>
      </c>
      <c r="G1465" s="331">
        <v>1</v>
      </c>
      <c r="H1465" s="61">
        <f t="shared" si="278"/>
        <v>92442.69</v>
      </c>
      <c r="I1465" s="450">
        <v>92442.69</v>
      </c>
      <c r="J1465" s="439">
        <f t="shared" si="272"/>
        <v>103097</v>
      </c>
      <c r="K1465" s="390">
        <f t="shared" si="273"/>
        <v>103097</v>
      </c>
      <c r="L1465" s="60"/>
      <c r="M1465" s="303">
        <f t="shared" si="274"/>
        <v>103096.99844369281</v>
      </c>
      <c r="N1465" s="303">
        <f t="shared" si="275"/>
        <v>-1.5563071938231587E-3</v>
      </c>
      <c r="O1465" s="372">
        <f t="shared" si="276"/>
        <v>103097</v>
      </c>
      <c r="P1465" s="373">
        <f t="shared" si="277"/>
        <v>0</v>
      </c>
    </row>
    <row r="1466" spans="1:16" s="195" customFormat="1" ht="15" x14ac:dyDescent="0.25">
      <c r="A1466" s="312" t="s">
        <v>4179</v>
      </c>
      <c r="B1466" s="314" t="s">
        <v>281</v>
      </c>
      <c r="C1466" s="314" t="s">
        <v>1474</v>
      </c>
      <c r="D1466" s="314" t="s">
        <v>292</v>
      </c>
      <c r="E1466" s="315" t="s">
        <v>293</v>
      </c>
      <c r="F1466" s="316" t="s">
        <v>248</v>
      </c>
      <c r="G1466" s="329">
        <v>0.1</v>
      </c>
      <c r="H1466" s="61">
        <f t="shared" si="278"/>
        <v>11083.1</v>
      </c>
      <c r="I1466" s="450">
        <v>1108.31</v>
      </c>
      <c r="J1466" s="439">
        <f t="shared" si="272"/>
        <v>12360.46</v>
      </c>
      <c r="K1466" s="390">
        <f t="shared" si="273"/>
        <v>1236.05</v>
      </c>
      <c r="L1466" s="60"/>
      <c r="M1466" s="303">
        <f t="shared" si="274"/>
        <v>1236.0461854272</v>
      </c>
      <c r="N1466" s="303">
        <f t="shared" si="275"/>
        <v>-3.8145727999108203E-3</v>
      </c>
      <c r="O1466" s="372">
        <f t="shared" si="276"/>
        <v>1236.046</v>
      </c>
      <c r="P1466" s="373">
        <f t="shared" si="277"/>
        <v>-3.9999999999054126E-3</v>
      </c>
    </row>
    <row r="1467" spans="1:16" s="195" customFormat="1" ht="15" x14ac:dyDescent="0.25">
      <c r="A1467" s="312" t="s">
        <v>4180</v>
      </c>
      <c r="B1467" s="314" t="s">
        <v>281</v>
      </c>
      <c r="C1467" s="314" t="s">
        <v>1476</v>
      </c>
      <c r="D1467" s="314" t="s">
        <v>4181</v>
      </c>
      <c r="E1467" s="315" t="s">
        <v>4182</v>
      </c>
      <c r="F1467" s="316" t="s">
        <v>217</v>
      </c>
      <c r="G1467" s="331">
        <v>1</v>
      </c>
      <c r="H1467" s="61">
        <f t="shared" si="278"/>
        <v>1036.47</v>
      </c>
      <c r="I1467" s="450">
        <v>1036.47</v>
      </c>
      <c r="J1467" s="439">
        <f t="shared" si="272"/>
        <v>1155.93</v>
      </c>
      <c r="K1467" s="390">
        <f t="shared" si="273"/>
        <v>1155.93</v>
      </c>
      <c r="L1467" s="60"/>
      <c r="M1467" s="303">
        <f t="shared" si="274"/>
        <v>1155.9264012864001</v>
      </c>
      <c r="N1467" s="303">
        <f t="shared" si="275"/>
        <v>-3.5987136000130704E-3</v>
      </c>
      <c r="O1467" s="372">
        <f t="shared" si="276"/>
        <v>1155.93</v>
      </c>
      <c r="P1467" s="373">
        <f t="shared" si="277"/>
        <v>0</v>
      </c>
    </row>
    <row r="1468" spans="1:16" s="195" customFormat="1" ht="15" x14ac:dyDescent="0.25">
      <c r="A1468" s="312" t="s">
        <v>4183</v>
      </c>
      <c r="B1468" s="314" t="s">
        <v>281</v>
      </c>
      <c r="C1468" s="314" t="s">
        <v>1480</v>
      </c>
      <c r="D1468" s="314" t="s">
        <v>4184</v>
      </c>
      <c r="E1468" s="315" t="s">
        <v>4185</v>
      </c>
      <c r="F1468" s="316" t="s">
        <v>217</v>
      </c>
      <c r="G1468" s="331">
        <v>1</v>
      </c>
      <c r="H1468" s="61">
        <f t="shared" si="278"/>
        <v>1616.19</v>
      </c>
      <c r="I1468" s="450">
        <v>1616.19</v>
      </c>
      <c r="J1468" s="439">
        <f t="shared" si="272"/>
        <v>1802.46</v>
      </c>
      <c r="K1468" s="390">
        <f t="shared" si="273"/>
        <v>1802.46</v>
      </c>
      <c r="L1468" s="60"/>
      <c r="M1468" s="303">
        <f t="shared" si="274"/>
        <v>1802.4609400128002</v>
      </c>
      <c r="N1468" s="303">
        <f t="shared" si="275"/>
        <v>9.4001280012889765E-4</v>
      </c>
      <c r="O1468" s="372">
        <f t="shared" si="276"/>
        <v>1802.46</v>
      </c>
      <c r="P1468" s="373">
        <f t="shared" si="277"/>
        <v>0</v>
      </c>
    </row>
    <row r="1469" spans="1:16" s="195" customFormat="1" ht="15" x14ac:dyDescent="0.25">
      <c r="A1469" s="312" t="s">
        <v>4186</v>
      </c>
      <c r="B1469" s="314" t="s">
        <v>281</v>
      </c>
      <c r="C1469" s="314" t="s">
        <v>1484</v>
      </c>
      <c r="D1469" s="314" t="s">
        <v>3812</v>
      </c>
      <c r="E1469" s="315" t="s">
        <v>3813</v>
      </c>
      <c r="F1469" s="316" t="s">
        <v>217</v>
      </c>
      <c r="G1469" s="331">
        <v>2</v>
      </c>
      <c r="H1469" s="61">
        <f t="shared" si="278"/>
        <v>1297.79</v>
      </c>
      <c r="I1469" s="450">
        <v>2595.5700000000002</v>
      </c>
      <c r="J1469" s="439">
        <f t="shared" si="272"/>
        <v>1447.36</v>
      </c>
      <c r="K1469" s="390">
        <f t="shared" si="273"/>
        <v>2894.72</v>
      </c>
      <c r="L1469" s="60"/>
      <c r="M1469" s="303">
        <f t="shared" si="274"/>
        <v>2894.7175406784004</v>
      </c>
      <c r="N1469" s="303">
        <f t="shared" si="275"/>
        <v>-2.4593215994173079E-3</v>
      </c>
      <c r="O1469" s="372">
        <f t="shared" si="276"/>
        <v>2894.72</v>
      </c>
      <c r="P1469" s="373">
        <f t="shared" si="277"/>
        <v>0</v>
      </c>
    </row>
    <row r="1470" spans="1:16" s="195" customFormat="1" ht="15" x14ac:dyDescent="0.25">
      <c r="A1470" s="312" t="s">
        <v>4187</v>
      </c>
      <c r="B1470" s="314" t="s">
        <v>281</v>
      </c>
      <c r="C1470" s="332" t="s">
        <v>2966</v>
      </c>
      <c r="D1470" s="332" t="s">
        <v>3856</v>
      </c>
      <c r="E1470" s="333" t="s">
        <v>3975</v>
      </c>
      <c r="F1470" s="316" t="s">
        <v>217</v>
      </c>
      <c r="G1470" s="331">
        <v>1</v>
      </c>
      <c r="H1470" s="61">
        <f t="shared" si="278"/>
        <v>28196.54</v>
      </c>
      <c r="I1470" s="450">
        <v>28196.54</v>
      </c>
      <c r="J1470" s="439">
        <f t="shared" si="272"/>
        <v>31446.28</v>
      </c>
      <c r="K1470" s="390">
        <f t="shared" si="273"/>
        <v>31446.28</v>
      </c>
      <c r="L1470" s="60"/>
      <c r="M1470" s="303">
        <f t="shared" si="274"/>
        <v>31446.279208204804</v>
      </c>
      <c r="N1470" s="303">
        <f t="shared" si="275"/>
        <v>-7.9179519525496289E-4</v>
      </c>
      <c r="O1470" s="372">
        <f t="shared" si="276"/>
        <v>31446.28</v>
      </c>
      <c r="P1470" s="373">
        <f t="shared" si="277"/>
        <v>0</v>
      </c>
    </row>
    <row r="1471" spans="1:16" s="195" customFormat="1" ht="15" x14ac:dyDescent="0.25">
      <c r="A1471" s="312" t="s">
        <v>4188</v>
      </c>
      <c r="B1471" s="314" t="s">
        <v>281</v>
      </c>
      <c r="C1471" s="332" t="s">
        <v>4189</v>
      </c>
      <c r="D1471" s="332" t="s">
        <v>3856</v>
      </c>
      <c r="E1471" s="333" t="s">
        <v>4067</v>
      </c>
      <c r="F1471" s="316" t="s">
        <v>217</v>
      </c>
      <c r="G1471" s="331">
        <v>1</v>
      </c>
      <c r="H1471" s="61">
        <f t="shared" si="278"/>
        <v>17830.79</v>
      </c>
      <c r="I1471" s="450">
        <v>17830.79</v>
      </c>
      <c r="J1471" s="439">
        <f t="shared" si="272"/>
        <v>19885.84</v>
      </c>
      <c r="K1471" s="390">
        <f t="shared" si="273"/>
        <v>19885.84</v>
      </c>
      <c r="L1471" s="60"/>
      <c r="M1471" s="303">
        <f t="shared" si="274"/>
        <v>19885.844179564803</v>
      </c>
      <c r="N1471" s="303">
        <f t="shared" si="275"/>
        <v>4.1795648030529264E-3</v>
      </c>
      <c r="O1471" s="372">
        <f t="shared" si="276"/>
        <v>19885.84</v>
      </c>
      <c r="P1471" s="373">
        <f t="shared" si="277"/>
        <v>0</v>
      </c>
    </row>
    <row r="1472" spans="1:16" s="195" customFormat="1" ht="15" x14ac:dyDescent="0.25">
      <c r="A1472" s="312" t="s">
        <v>4190</v>
      </c>
      <c r="B1472" s="314" t="s">
        <v>281</v>
      </c>
      <c r="C1472" s="314" t="s">
        <v>1492</v>
      </c>
      <c r="D1472" s="314" t="s">
        <v>424</v>
      </c>
      <c r="E1472" s="315" t="s">
        <v>425</v>
      </c>
      <c r="F1472" s="316" t="s">
        <v>217</v>
      </c>
      <c r="G1472" s="331">
        <v>1</v>
      </c>
      <c r="H1472" s="61">
        <f t="shared" si="278"/>
        <v>12728.32</v>
      </c>
      <c r="I1472" s="450">
        <v>12728.32</v>
      </c>
      <c r="J1472" s="439">
        <f t="shared" si="272"/>
        <v>14195.3</v>
      </c>
      <c r="K1472" s="390">
        <f t="shared" si="273"/>
        <v>14195.3</v>
      </c>
      <c r="L1472" s="60"/>
      <c r="M1472" s="303">
        <f t="shared" si="274"/>
        <v>14195.2985923584</v>
      </c>
      <c r="N1472" s="303">
        <f t="shared" si="275"/>
        <v>-1.4076415991439717E-3</v>
      </c>
      <c r="O1472" s="372">
        <f t="shared" si="276"/>
        <v>14195.3</v>
      </c>
      <c r="P1472" s="373">
        <f t="shared" si="277"/>
        <v>0</v>
      </c>
    </row>
    <row r="1473" spans="1:16" s="195" customFormat="1" ht="15" x14ac:dyDescent="0.25">
      <c r="A1473" s="312" t="s">
        <v>4191</v>
      </c>
      <c r="B1473" s="314" t="s">
        <v>281</v>
      </c>
      <c r="C1473" s="332" t="s">
        <v>4192</v>
      </c>
      <c r="D1473" s="332" t="s">
        <v>3984</v>
      </c>
      <c r="E1473" s="333" t="s">
        <v>4193</v>
      </c>
      <c r="F1473" s="316" t="s">
        <v>217</v>
      </c>
      <c r="G1473" s="331">
        <v>1</v>
      </c>
      <c r="H1473" s="61">
        <f t="shared" si="278"/>
        <v>23118.18</v>
      </c>
      <c r="I1473" s="450">
        <v>23118.18</v>
      </c>
      <c r="J1473" s="439">
        <f t="shared" si="272"/>
        <v>25782.62</v>
      </c>
      <c r="K1473" s="390">
        <f t="shared" si="273"/>
        <v>25782.62</v>
      </c>
      <c r="L1473" s="60"/>
      <c r="M1473" s="303">
        <f t="shared" si="274"/>
        <v>25782.622373721602</v>
      </c>
      <c r="N1473" s="303">
        <f t="shared" si="275"/>
        <v>2.3737216033623554E-3</v>
      </c>
      <c r="O1473" s="372">
        <f t="shared" si="276"/>
        <v>25782.62</v>
      </c>
      <c r="P1473" s="373">
        <f t="shared" si="277"/>
        <v>0</v>
      </c>
    </row>
    <row r="1474" spans="1:16" s="195" customFormat="1" ht="15" x14ac:dyDescent="0.25">
      <c r="A1474" s="306" t="s">
        <v>4194</v>
      </c>
      <c r="B1474" s="502"/>
      <c r="C1474" s="502"/>
      <c r="D1474" s="502"/>
      <c r="E1474" s="307" t="s">
        <v>4195</v>
      </c>
      <c r="F1474" s="308"/>
      <c r="G1474" s="309"/>
      <c r="H1474" s="334"/>
      <c r="I1474" s="334">
        <f>SUM(I1475:I1521)</f>
        <v>3240764.9099999988</v>
      </c>
      <c r="J1474" s="449"/>
      <c r="K1474" s="391">
        <f>SUM(K1475:K1521)</f>
        <v>3614272.66</v>
      </c>
      <c r="L1474" s="310"/>
      <c r="M1474" s="303">
        <f t="shared" si="274"/>
        <v>3614273.1770640183</v>
      </c>
      <c r="N1474" s="303">
        <f t="shared" si="275"/>
        <v>0.51706401817500591</v>
      </c>
      <c r="O1474" s="372">
        <f t="shared" si="276"/>
        <v>0</v>
      </c>
      <c r="P1474" s="373"/>
    </row>
    <row r="1475" spans="1:16" s="195" customFormat="1" ht="22.5" x14ac:dyDescent="0.25">
      <c r="A1475" s="312" t="s">
        <v>4196</v>
      </c>
      <c r="B1475" s="314" t="s">
        <v>281</v>
      </c>
      <c r="C1475" s="314" t="s">
        <v>1500</v>
      </c>
      <c r="D1475" s="314" t="s">
        <v>357</v>
      </c>
      <c r="E1475" s="315" t="s">
        <v>358</v>
      </c>
      <c r="F1475" s="316" t="s">
        <v>217</v>
      </c>
      <c r="G1475" s="331">
        <v>1</v>
      </c>
      <c r="H1475" s="61">
        <f t="shared" si="278"/>
        <v>55271.92</v>
      </c>
      <c r="I1475" s="450">
        <v>55271.92</v>
      </c>
      <c r="J1475" s="439">
        <f t="shared" ref="J1475:J1521" si="279">ROUND(H1475*O$13*P$13*O$10,2)</f>
        <v>61642.18</v>
      </c>
      <c r="K1475" s="390">
        <f t="shared" ref="K1475:K1521" si="280">ROUND(J1475*G1475,2)</f>
        <v>61642.18</v>
      </c>
      <c r="L1475" s="60"/>
      <c r="M1475" s="303">
        <f t="shared" si="274"/>
        <v>61642.1812283904</v>
      </c>
      <c r="N1475" s="303">
        <f t="shared" si="275"/>
        <v>1.2283903997740708E-3</v>
      </c>
      <c r="O1475" s="372">
        <f t="shared" si="276"/>
        <v>61642.18</v>
      </c>
      <c r="P1475" s="373">
        <f t="shared" si="277"/>
        <v>0</v>
      </c>
    </row>
    <row r="1476" spans="1:16" s="195" customFormat="1" ht="15" x14ac:dyDescent="0.25">
      <c r="A1476" s="312" t="s">
        <v>4197</v>
      </c>
      <c r="B1476" s="314" t="s">
        <v>281</v>
      </c>
      <c r="C1476" s="314" t="s">
        <v>1504</v>
      </c>
      <c r="D1476" s="314" t="s">
        <v>4198</v>
      </c>
      <c r="E1476" s="315" t="s">
        <v>359</v>
      </c>
      <c r="F1476" s="316" t="s">
        <v>122</v>
      </c>
      <c r="G1476" s="318">
        <v>1E-3</v>
      </c>
      <c r="H1476" s="61">
        <f t="shared" si="278"/>
        <v>127520</v>
      </c>
      <c r="I1476" s="450">
        <v>127.52</v>
      </c>
      <c r="J1476" s="439">
        <f t="shared" si="279"/>
        <v>142217.07999999999</v>
      </c>
      <c r="K1476" s="390">
        <f t="shared" si="280"/>
        <v>142.22</v>
      </c>
      <c r="L1476" s="60"/>
      <c r="M1476" s="303">
        <f t="shared" si="274"/>
        <v>142.2170778624</v>
      </c>
      <c r="N1476" s="303">
        <f t="shared" si="275"/>
        <v>-2.922137599995267E-3</v>
      </c>
      <c r="O1476" s="372">
        <f t="shared" si="276"/>
        <v>142.21707999999998</v>
      </c>
      <c r="P1476" s="373">
        <f t="shared" si="277"/>
        <v>-2.9200000000173532E-3</v>
      </c>
    </row>
    <row r="1477" spans="1:16" s="195" customFormat="1" ht="15" x14ac:dyDescent="0.25">
      <c r="A1477" s="312" t="s">
        <v>4199</v>
      </c>
      <c r="B1477" s="314" t="s">
        <v>281</v>
      </c>
      <c r="C1477" s="332" t="s">
        <v>4200</v>
      </c>
      <c r="D1477" s="332" t="s">
        <v>3850</v>
      </c>
      <c r="E1477" s="333" t="s">
        <v>4201</v>
      </c>
      <c r="F1477" s="316" t="s">
        <v>217</v>
      </c>
      <c r="G1477" s="331">
        <v>1</v>
      </c>
      <c r="H1477" s="61">
        <f t="shared" si="278"/>
        <v>596112.12</v>
      </c>
      <c r="I1477" s="450">
        <v>596112.12</v>
      </c>
      <c r="J1477" s="439">
        <f t="shared" si="279"/>
        <v>664815.9</v>
      </c>
      <c r="K1477" s="390">
        <f t="shared" si="280"/>
        <v>664815.9</v>
      </c>
      <c r="L1477" s="60"/>
      <c r="M1477" s="303">
        <f t="shared" si="274"/>
        <v>664815.90169981448</v>
      </c>
      <c r="N1477" s="303">
        <f t="shared" si="275"/>
        <v>1.6998144565150142E-3</v>
      </c>
      <c r="O1477" s="372">
        <f t="shared" si="276"/>
        <v>664815.9</v>
      </c>
      <c r="P1477" s="373">
        <f t="shared" si="277"/>
        <v>0</v>
      </c>
    </row>
    <row r="1478" spans="1:16" s="195" customFormat="1" ht="22.5" x14ac:dyDescent="0.25">
      <c r="A1478" s="312" t="s">
        <v>4202</v>
      </c>
      <c r="B1478" s="314" t="s">
        <v>281</v>
      </c>
      <c r="C1478" s="314" t="s">
        <v>1547</v>
      </c>
      <c r="D1478" s="314" t="s">
        <v>3853</v>
      </c>
      <c r="E1478" s="315" t="s">
        <v>3854</v>
      </c>
      <c r="F1478" s="316" t="s">
        <v>217</v>
      </c>
      <c r="G1478" s="331">
        <v>1</v>
      </c>
      <c r="H1478" s="61">
        <f t="shared" si="278"/>
        <v>5776.79</v>
      </c>
      <c r="I1478" s="450">
        <v>5776.79</v>
      </c>
      <c r="J1478" s="439">
        <f t="shared" si="279"/>
        <v>6442.58</v>
      </c>
      <c r="K1478" s="390">
        <f t="shared" si="280"/>
        <v>6442.58</v>
      </c>
      <c r="L1478" s="60"/>
      <c r="M1478" s="303">
        <f t="shared" si="274"/>
        <v>6442.5830710848004</v>
      </c>
      <c r="N1478" s="303">
        <f t="shared" si="275"/>
        <v>3.0710848004673608E-3</v>
      </c>
      <c r="O1478" s="372">
        <f t="shared" si="276"/>
        <v>6442.58</v>
      </c>
      <c r="P1478" s="373">
        <f t="shared" si="277"/>
        <v>0</v>
      </c>
    </row>
    <row r="1479" spans="1:16" s="195" customFormat="1" ht="15" x14ac:dyDescent="0.25">
      <c r="A1479" s="312" t="s">
        <v>4203</v>
      </c>
      <c r="B1479" s="314" t="s">
        <v>281</v>
      </c>
      <c r="C1479" s="332" t="s">
        <v>2975</v>
      </c>
      <c r="D1479" s="332" t="s">
        <v>3856</v>
      </c>
      <c r="E1479" s="333" t="s">
        <v>3857</v>
      </c>
      <c r="F1479" s="316" t="s">
        <v>217</v>
      </c>
      <c r="G1479" s="331">
        <v>1</v>
      </c>
      <c r="H1479" s="61">
        <f t="shared" si="278"/>
        <v>17427.53</v>
      </c>
      <c r="I1479" s="450">
        <v>17427.53</v>
      </c>
      <c r="J1479" s="439">
        <f t="shared" si="279"/>
        <v>19436.11</v>
      </c>
      <c r="K1479" s="390">
        <f t="shared" si="280"/>
        <v>19436.11</v>
      </c>
      <c r="L1479" s="60"/>
      <c r="M1479" s="303">
        <f t="shared" si="274"/>
        <v>19436.107206393597</v>
      </c>
      <c r="N1479" s="303">
        <f t="shared" si="275"/>
        <v>-2.793606403429294E-3</v>
      </c>
      <c r="O1479" s="372">
        <f t="shared" si="276"/>
        <v>19436.11</v>
      </c>
      <c r="P1479" s="373">
        <f t="shared" si="277"/>
        <v>0</v>
      </c>
    </row>
    <row r="1480" spans="1:16" s="195" customFormat="1" ht="22.5" x14ac:dyDescent="0.25">
      <c r="A1480" s="312" t="s">
        <v>4204</v>
      </c>
      <c r="B1480" s="314" t="s">
        <v>281</v>
      </c>
      <c r="C1480" s="314" t="s">
        <v>1556</v>
      </c>
      <c r="D1480" s="314" t="s">
        <v>3859</v>
      </c>
      <c r="E1480" s="315" t="s">
        <v>3860</v>
      </c>
      <c r="F1480" s="316" t="s">
        <v>217</v>
      </c>
      <c r="G1480" s="331">
        <v>1</v>
      </c>
      <c r="H1480" s="61">
        <f t="shared" si="278"/>
        <v>1027.8499999999999</v>
      </c>
      <c r="I1480" s="450">
        <v>1027.8499999999999</v>
      </c>
      <c r="J1480" s="439">
        <f t="shared" si="279"/>
        <v>1146.31</v>
      </c>
      <c r="K1480" s="390">
        <f t="shared" si="280"/>
        <v>1146.31</v>
      </c>
      <c r="L1480" s="60"/>
      <c r="M1480" s="303">
        <f t="shared" si="274"/>
        <v>1146.3129193919999</v>
      </c>
      <c r="N1480" s="303">
        <f t="shared" si="275"/>
        <v>2.919391999967047E-3</v>
      </c>
      <c r="O1480" s="372">
        <f t="shared" si="276"/>
        <v>1146.31</v>
      </c>
      <c r="P1480" s="373">
        <f t="shared" si="277"/>
        <v>0</v>
      </c>
    </row>
    <row r="1481" spans="1:16" s="195" customFormat="1" ht="15" x14ac:dyDescent="0.25">
      <c r="A1481" s="312" t="s">
        <v>4205</v>
      </c>
      <c r="B1481" s="314" t="s">
        <v>281</v>
      </c>
      <c r="C1481" s="314" t="s">
        <v>1557</v>
      </c>
      <c r="D1481" s="314" t="s">
        <v>3866</v>
      </c>
      <c r="E1481" s="315" t="s">
        <v>3867</v>
      </c>
      <c r="F1481" s="316" t="s">
        <v>217</v>
      </c>
      <c r="G1481" s="331">
        <v>1</v>
      </c>
      <c r="H1481" s="61">
        <f t="shared" si="278"/>
        <v>42908.81</v>
      </c>
      <c r="I1481" s="450">
        <v>42908.81</v>
      </c>
      <c r="J1481" s="439">
        <f t="shared" si="279"/>
        <v>47854.18</v>
      </c>
      <c r="K1481" s="390">
        <f t="shared" si="280"/>
        <v>47854.18</v>
      </c>
      <c r="L1481" s="60"/>
      <c r="M1481" s="303">
        <f t="shared" si="274"/>
        <v>47854.1842279872</v>
      </c>
      <c r="N1481" s="303">
        <f t="shared" si="275"/>
        <v>4.2279871995560825E-3</v>
      </c>
      <c r="O1481" s="372">
        <f t="shared" si="276"/>
        <v>47854.18</v>
      </c>
      <c r="P1481" s="373">
        <f t="shared" si="277"/>
        <v>0</v>
      </c>
    </row>
    <row r="1482" spans="1:16" s="195" customFormat="1" ht="15" x14ac:dyDescent="0.25">
      <c r="A1482" s="312" t="s">
        <v>4206</v>
      </c>
      <c r="B1482" s="314" t="s">
        <v>281</v>
      </c>
      <c r="C1482" s="314" t="s">
        <v>4207</v>
      </c>
      <c r="D1482" s="314" t="s">
        <v>3869</v>
      </c>
      <c r="E1482" s="315" t="s">
        <v>3870</v>
      </c>
      <c r="F1482" s="316" t="s">
        <v>248</v>
      </c>
      <c r="G1482" s="329">
        <v>0.1</v>
      </c>
      <c r="H1482" s="61">
        <f t="shared" si="278"/>
        <v>225459.8</v>
      </c>
      <c r="I1482" s="450">
        <v>22545.98</v>
      </c>
      <c r="J1482" s="439">
        <f t="shared" si="279"/>
        <v>251444.75</v>
      </c>
      <c r="K1482" s="390">
        <f t="shared" si="280"/>
        <v>25144.48</v>
      </c>
      <c r="L1482" s="60"/>
      <c r="M1482" s="303">
        <f t="shared" si="274"/>
        <v>25144.474538457602</v>
      </c>
      <c r="N1482" s="303">
        <f t="shared" si="275"/>
        <v>-5.4615423978248145E-3</v>
      </c>
      <c r="O1482" s="372">
        <f t="shared" si="276"/>
        <v>25144.475000000002</v>
      </c>
      <c r="P1482" s="373">
        <f t="shared" si="277"/>
        <v>-4.9999999973806553E-3</v>
      </c>
    </row>
    <row r="1483" spans="1:16" s="195" customFormat="1" ht="15" x14ac:dyDescent="0.25">
      <c r="A1483" s="312" t="s">
        <v>4208</v>
      </c>
      <c r="B1483" s="314" t="s">
        <v>281</v>
      </c>
      <c r="C1483" s="332" t="s">
        <v>4209</v>
      </c>
      <c r="D1483" s="332" t="s">
        <v>3872</v>
      </c>
      <c r="E1483" s="333" t="s">
        <v>3873</v>
      </c>
      <c r="F1483" s="316" t="s">
        <v>217</v>
      </c>
      <c r="G1483" s="331">
        <v>1</v>
      </c>
      <c r="H1483" s="61">
        <f t="shared" si="278"/>
        <v>743534.98</v>
      </c>
      <c r="I1483" s="450">
        <v>743534.98</v>
      </c>
      <c r="J1483" s="439">
        <f t="shared" si="279"/>
        <v>829229.71</v>
      </c>
      <c r="K1483" s="390">
        <f t="shared" si="280"/>
        <v>829229.71</v>
      </c>
      <c r="L1483" s="60"/>
      <c r="M1483" s="303">
        <f t="shared" si="274"/>
        <v>829229.70627413772</v>
      </c>
      <c r="N1483" s="303">
        <f t="shared" si="275"/>
        <v>-3.7258622469380498E-3</v>
      </c>
      <c r="O1483" s="372">
        <f t="shared" si="276"/>
        <v>829229.71</v>
      </c>
      <c r="P1483" s="373">
        <f t="shared" si="277"/>
        <v>0</v>
      </c>
    </row>
    <row r="1484" spans="1:16" s="195" customFormat="1" ht="22.5" x14ac:dyDescent="0.25">
      <c r="A1484" s="312" t="s">
        <v>4210</v>
      </c>
      <c r="B1484" s="314" t="s">
        <v>281</v>
      </c>
      <c r="C1484" s="314" t="s">
        <v>1560</v>
      </c>
      <c r="D1484" s="314" t="s">
        <v>4009</v>
      </c>
      <c r="E1484" s="315" t="s">
        <v>4010</v>
      </c>
      <c r="F1484" s="316" t="s">
        <v>217</v>
      </c>
      <c r="G1484" s="331">
        <v>2</v>
      </c>
      <c r="H1484" s="61">
        <f t="shared" si="278"/>
        <v>7191.79</v>
      </c>
      <c r="I1484" s="450">
        <v>14383.57</v>
      </c>
      <c r="J1484" s="439">
        <f t="shared" si="279"/>
        <v>8020.67</v>
      </c>
      <c r="K1484" s="390">
        <f t="shared" si="280"/>
        <v>16041.34</v>
      </c>
      <c r="L1484" s="60"/>
      <c r="M1484" s="303">
        <f t="shared" si="274"/>
        <v>16041.321319238401</v>
      </c>
      <c r="N1484" s="303">
        <f t="shared" si="275"/>
        <v>-1.8680761599171092E-2</v>
      </c>
      <c r="O1484" s="372">
        <f t="shared" si="276"/>
        <v>16041.34</v>
      </c>
      <c r="P1484" s="373">
        <f t="shared" si="277"/>
        <v>0</v>
      </c>
    </row>
    <row r="1485" spans="1:16" s="195" customFormat="1" ht="15" x14ac:dyDescent="0.25">
      <c r="A1485" s="312" t="s">
        <v>4211</v>
      </c>
      <c r="B1485" s="314" t="s">
        <v>281</v>
      </c>
      <c r="C1485" s="332" t="s">
        <v>4212</v>
      </c>
      <c r="D1485" s="332" t="s">
        <v>3998</v>
      </c>
      <c r="E1485" s="333" t="s">
        <v>4213</v>
      </c>
      <c r="F1485" s="316" t="s">
        <v>217</v>
      </c>
      <c r="G1485" s="331">
        <v>2</v>
      </c>
      <c r="H1485" s="61">
        <f t="shared" si="278"/>
        <v>43611.68</v>
      </c>
      <c r="I1485" s="450">
        <v>87223.360000000001</v>
      </c>
      <c r="J1485" s="439">
        <f t="shared" si="279"/>
        <v>48638.06</v>
      </c>
      <c r="K1485" s="390">
        <f t="shared" si="280"/>
        <v>97276.12</v>
      </c>
      <c r="L1485" s="60"/>
      <c r="M1485" s="303">
        <f t="shared" si="274"/>
        <v>97276.124376883206</v>
      </c>
      <c r="N1485" s="303">
        <f t="shared" si="275"/>
        <v>4.3768832110799849E-3</v>
      </c>
      <c r="O1485" s="372">
        <f t="shared" si="276"/>
        <v>97276.12</v>
      </c>
      <c r="P1485" s="373">
        <f t="shared" si="277"/>
        <v>0</v>
      </c>
    </row>
    <row r="1486" spans="1:16" s="195" customFormat="1" ht="15" x14ac:dyDescent="0.25">
      <c r="A1486" s="312" t="s">
        <v>4214</v>
      </c>
      <c r="B1486" s="314" t="s">
        <v>281</v>
      </c>
      <c r="C1486" s="314" t="s">
        <v>1572</v>
      </c>
      <c r="D1486" s="314" t="s">
        <v>366</v>
      </c>
      <c r="E1486" s="315" t="s">
        <v>367</v>
      </c>
      <c r="F1486" s="316" t="s">
        <v>217</v>
      </c>
      <c r="G1486" s="331">
        <v>10</v>
      </c>
      <c r="H1486" s="61">
        <f t="shared" si="278"/>
        <v>2111.85</v>
      </c>
      <c r="I1486" s="450">
        <v>21118.5</v>
      </c>
      <c r="J1486" s="439">
        <f t="shared" si="279"/>
        <v>2355.25</v>
      </c>
      <c r="K1486" s="390">
        <f t="shared" si="280"/>
        <v>23552.5</v>
      </c>
      <c r="L1486" s="60"/>
      <c r="M1486" s="303">
        <f t="shared" si="274"/>
        <v>23552.473014720003</v>
      </c>
      <c r="N1486" s="303">
        <f t="shared" si="275"/>
        <v>-2.6985279997461475E-2</v>
      </c>
      <c r="O1486" s="372">
        <f t="shared" si="276"/>
        <v>23552.5</v>
      </c>
      <c r="P1486" s="373">
        <f t="shared" si="277"/>
        <v>0</v>
      </c>
    </row>
    <row r="1487" spans="1:16" s="195" customFormat="1" ht="15" x14ac:dyDescent="0.25">
      <c r="A1487" s="312" t="s">
        <v>4215</v>
      </c>
      <c r="B1487" s="314" t="s">
        <v>281</v>
      </c>
      <c r="C1487" s="314" t="s">
        <v>1575</v>
      </c>
      <c r="D1487" s="314" t="s">
        <v>3882</v>
      </c>
      <c r="E1487" s="315" t="s">
        <v>3883</v>
      </c>
      <c r="F1487" s="316" t="s">
        <v>217</v>
      </c>
      <c r="G1487" s="331">
        <v>10</v>
      </c>
      <c r="H1487" s="61">
        <f t="shared" si="278"/>
        <v>175.3</v>
      </c>
      <c r="I1487" s="450">
        <v>1753</v>
      </c>
      <c r="J1487" s="439">
        <f t="shared" si="279"/>
        <v>195.5</v>
      </c>
      <c r="K1487" s="390">
        <f t="shared" si="280"/>
        <v>1955</v>
      </c>
      <c r="L1487" s="60"/>
      <c r="M1487" s="303">
        <f t="shared" ref="M1487:M1550" si="281">I1487*O$13*P$13*O$10</f>
        <v>1955.0387193600002</v>
      </c>
      <c r="N1487" s="303">
        <f t="shared" ref="N1487:N1550" si="282">M1487-K1487</f>
        <v>3.8719360000186498E-2</v>
      </c>
      <c r="O1487" s="372">
        <f t="shared" si="276"/>
        <v>1955</v>
      </c>
      <c r="P1487" s="373">
        <f t="shared" si="277"/>
        <v>0</v>
      </c>
    </row>
    <row r="1488" spans="1:16" s="195" customFormat="1" ht="22.5" x14ac:dyDescent="0.25">
      <c r="A1488" s="312" t="s">
        <v>4216</v>
      </c>
      <c r="B1488" s="314" t="s">
        <v>281</v>
      </c>
      <c r="C1488" s="314" t="s">
        <v>1578</v>
      </c>
      <c r="D1488" s="314" t="s">
        <v>4217</v>
      </c>
      <c r="E1488" s="315" t="s">
        <v>4218</v>
      </c>
      <c r="F1488" s="316" t="s">
        <v>125</v>
      </c>
      <c r="G1488" s="318">
        <v>0.35099999999999998</v>
      </c>
      <c r="H1488" s="61">
        <f t="shared" si="278"/>
        <v>129125.01</v>
      </c>
      <c r="I1488" s="450">
        <v>45322.879999999997</v>
      </c>
      <c r="J1488" s="439">
        <f t="shared" si="279"/>
        <v>144007.07</v>
      </c>
      <c r="K1488" s="390">
        <f t="shared" si="280"/>
        <v>50546.48</v>
      </c>
      <c r="L1488" s="60"/>
      <c r="M1488" s="303">
        <f t="shared" si="281"/>
        <v>50546.483327385606</v>
      </c>
      <c r="N1488" s="303">
        <f t="shared" si="282"/>
        <v>3.3273856024607085E-3</v>
      </c>
      <c r="O1488" s="372">
        <f t="shared" si="276"/>
        <v>50546.481569999996</v>
      </c>
      <c r="P1488" s="373">
        <f t="shared" si="277"/>
        <v>1.5699999930802733E-3</v>
      </c>
    </row>
    <row r="1489" spans="1:16" s="195" customFormat="1" ht="15" x14ac:dyDescent="0.25">
      <c r="A1489" s="312" t="s">
        <v>4219</v>
      </c>
      <c r="B1489" s="314" t="s">
        <v>281</v>
      </c>
      <c r="C1489" s="314" t="s">
        <v>1581</v>
      </c>
      <c r="D1489" s="314" t="s">
        <v>3892</v>
      </c>
      <c r="E1489" s="315" t="s">
        <v>4220</v>
      </c>
      <c r="F1489" s="316" t="s">
        <v>168</v>
      </c>
      <c r="G1489" s="329">
        <v>17.2</v>
      </c>
      <c r="H1489" s="61">
        <f t="shared" si="278"/>
        <v>563.37</v>
      </c>
      <c r="I1489" s="450">
        <v>9689.9599999999991</v>
      </c>
      <c r="J1489" s="439">
        <f t="shared" si="279"/>
        <v>628.29999999999995</v>
      </c>
      <c r="K1489" s="390">
        <f t="shared" si="280"/>
        <v>10806.76</v>
      </c>
      <c r="L1489" s="60"/>
      <c r="M1489" s="303">
        <f t="shared" si="281"/>
        <v>10806.758122675201</v>
      </c>
      <c r="N1489" s="303">
        <f t="shared" si="282"/>
        <v>-1.8773247993522091E-3</v>
      </c>
      <c r="O1489" s="372">
        <f t="shared" si="276"/>
        <v>10806.759999999998</v>
      </c>
      <c r="P1489" s="373">
        <f t="shared" si="277"/>
        <v>0</v>
      </c>
    </row>
    <row r="1490" spans="1:16" s="195" customFormat="1" ht="22.5" x14ac:dyDescent="0.25">
      <c r="A1490" s="312" t="s">
        <v>4221</v>
      </c>
      <c r="B1490" s="314" t="s">
        <v>281</v>
      </c>
      <c r="C1490" s="314" t="s">
        <v>1583</v>
      </c>
      <c r="D1490" s="314" t="s">
        <v>365</v>
      </c>
      <c r="E1490" s="315" t="s">
        <v>4020</v>
      </c>
      <c r="F1490" s="316" t="s">
        <v>125</v>
      </c>
      <c r="G1490" s="318">
        <v>1.1120000000000001</v>
      </c>
      <c r="H1490" s="61">
        <f t="shared" si="278"/>
        <v>128554.77</v>
      </c>
      <c r="I1490" s="450">
        <v>142952.9</v>
      </c>
      <c r="J1490" s="439">
        <f t="shared" si="279"/>
        <v>143371.10999999999</v>
      </c>
      <c r="K1490" s="390">
        <f t="shared" si="280"/>
        <v>159428.67000000001</v>
      </c>
      <c r="L1490" s="60"/>
      <c r="M1490" s="303">
        <f t="shared" si="281"/>
        <v>159428.66773804801</v>
      </c>
      <c r="N1490" s="303">
        <f t="shared" si="282"/>
        <v>-2.2619520022999495E-3</v>
      </c>
      <c r="O1490" s="372">
        <f t="shared" ref="O1490:O1553" si="283">J1490*G1490</f>
        <v>159428.67431999999</v>
      </c>
      <c r="P1490" s="373">
        <f t="shared" ref="P1490:P1553" si="284">O1490-K1490</f>
        <v>4.3199999781791121E-3</v>
      </c>
    </row>
    <row r="1491" spans="1:16" s="195" customFormat="1" ht="22.5" x14ac:dyDescent="0.25">
      <c r="A1491" s="312" t="s">
        <v>4222</v>
      </c>
      <c r="B1491" s="314" t="s">
        <v>281</v>
      </c>
      <c r="C1491" s="314" t="s">
        <v>1586</v>
      </c>
      <c r="D1491" s="314" t="s">
        <v>3898</v>
      </c>
      <c r="E1491" s="315" t="s">
        <v>3899</v>
      </c>
      <c r="F1491" s="316" t="s">
        <v>147</v>
      </c>
      <c r="G1491" s="329">
        <v>111.2</v>
      </c>
      <c r="H1491" s="61">
        <f t="shared" si="278"/>
        <v>926.17</v>
      </c>
      <c r="I1491" s="450">
        <v>102990.58</v>
      </c>
      <c r="J1491" s="439">
        <f t="shared" si="279"/>
        <v>1032.9100000000001</v>
      </c>
      <c r="K1491" s="390">
        <f t="shared" si="280"/>
        <v>114859.59</v>
      </c>
      <c r="L1491" s="60"/>
      <c r="M1491" s="303">
        <f t="shared" si="281"/>
        <v>114860.56567560961</v>
      </c>
      <c r="N1491" s="303">
        <f t="shared" si="282"/>
        <v>0.97567560961761046</v>
      </c>
      <c r="O1491" s="372">
        <f t="shared" si="283"/>
        <v>114859.59200000002</v>
      </c>
      <c r="P1491" s="373">
        <f t="shared" si="284"/>
        <v>2.0000000222353265E-3</v>
      </c>
    </row>
    <row r="1492" spans="1:16" s="195" customFormat="1" ht="22.5" x14ac:dyDescent="0.25">
      <c r="A1492" s="312" t="s">
        <v>4223</v>
      </c>
      <c r="B1492" s="314" t="s">
        <v>281</v>
      </c>
      <c r="C1492" s="314" t="s">
        <v>1589</v>
      </c>
      <c r="D1492" s="314" t="s">
        <v>3895</v>
      </c>
      <c r="E1492" s="315" t="s">
        <v>3896</v>
      </c>
      <c r="F1492" s="316" t="s">
        <v>125</v>
      </c>
      <c r="G1492" s="325">
        <v>0.75</v>
      </c>
      <c r="H1492" s="61">
        <f t="shared" si="278"/>
        <v>105956.92</v>
      </c>
      <c r="I1492" s="450">
        <v>79467.69</v>
      </c>
      <c r="J1492" s="439">
        <f t="shared" si="279"/>
        <v>118168.79</v>
      </c>
      <c r="K1492" s="390">
        <f t="shared" si="280"/>
        <v>88626.59</v>
      </c>
      <c r="L1492" s="60"/>
      <c r="M1492" s="303">
        <f t="shared" si="281"/>
        <v>88626.589211692801</v>
      </c>
      <c r="N1492" s="303">
        <f t="shared" si="282"/>
        <v>-7.8830719576217234E-4</v>
      </c>
      <c r="O1492" s="372">
        <f t="shared" si="283"/>
        <v>88626.592499999999</v>
      </c>
      <c r="P1492" s="373">
        <f t="shared" si="284"/>
        <v>2.5000000023283064E-3</v>
      </c>
    </row>
    <row r="1493" spans="1:16" s="195" customFormat="1" ht="22.5" x14ac:dyDescent="0.25">
      <c r="A1493" s="312" t="s">
        <v>4224</v>
      </c>
      <c r="B1493" s="314" t="s">
        <v>281</v>
      </c>
      <c r="C1493" s="314" t="s">
        <v>1590</v>
      </c>
      <c r="D1493" s="314" t="s">
        <v>3898</v>
      </c>
      <c r="E1493" s="315" t="s">
        <v>3899</v>
      </c>
      <c r="F1493" s="316" t="s">
        <v>147</v>
      </c>
      <c r="G1493" s="331">
        <v>40</v>
      </c>
      <c r="H1493" s="61">
        <f t="shared" si="278"/>
        <v>926.17</v>
      </c>
      <c r="I1493" s="450">
        <v>37046.959999999999</v>
      </c>
      <c r="J1493" s="439">
        <f t="shared" si="279"/>
        <v>1032.9100000000001</v>
      </c>
      <c r="K1493" s="390">
        <f t="shared" si="280"/>
        <v>41316.400000000001</v>
      </c>
      <c r="L1493" s="60"/>
      <c r="M1493" s="303">
        <f t="shared" si="281"/>
        <v>41316.737726515203</v>
      </c>
      <c r="N1493" s="303">
        <f t="shared" si="282"/>
        <v>0.33772651520121144</v>
      </c>
      <c r="O1493" s="372">
        <f t="shared" si="283"/>
        <v>41316.400000000001</v>
      </c>
      <c r="P1493" s="373">
        <f t="shared" si="284"/>
        <v>0</v>
      </c>
    </row>
    <row r="1494" spans="1:16" s="195" customFormat="1" ht="22.5" x14ac:dyDescent="0.25">
      <c r="A1494" s="312" t="s">
        <v>4225</v>
      </c>
      <c r="B1494" s="314" t="s">
        <v>281</v>
      </c>
      <c r="C1494" s="314" t="s">
        <v>4226</v>
      </c>
      <c r="D1494" s="314" t="s">
        <v>4227</v>
      </c>
      <c r="E1494" s="315" t="s">
        <v>4228</v>
      </c>
      <c r="F1494" s="316" t="s">
        <v>147</v>
      </c>
      <c r="G1494" s="331">
        <v>35</v>
      </c>
      <c r="H1494" s="61">
        <f t="shared" si="278"/>
        <v>1706.32</v>
      </c>
      <c r="I1494" s="450">
        <v>59721.21</v>
      </c>
      <c r="J1494" s="439">
        <f t="shared" si="279"/>
        <v>1902.98</v>
      </c>
      <c r="K1494" s="390">
        <f t="shared" si="280"/>
        <v>66604.3</v>
      </c>
      <c r="L1494" s="60"/>
      <c r="M1494" s="303">
        <f t="shared" si="281"/>
        <v>66604.265782675197</v>
      </c>
      <c r="N1494" s="303">
        <f t="shared" si="282"/>
        <v>-3.4217324806377292E-2</v>
      </c>
      <c r="O1494" s="372">
        <f t="shared" si="283"/>
        <v>66604.3</v>
      </c>
      <c r="P1494" s="373">
        <f t="shared" si="284"/>
        <v>0</v>
      </c>
    </row>
    <row r="1495" spans="1:16" s="195" customFormat="1" ht="15" x14ac:dyDescent="0.25">
      <c r="A1495" s="312" t="s">
        <v>4229</v>
      </c>
      <c r="B1495" s="314" t="s">
        <v>281</v>
      </c>
      <c r="C1495" s="314" t="s">
        <v>4230</v>
      </c>
      <c r="D1495" s="314" t="s">
        <v>3911</v>
      </c>
      <c r="E1495" s="315" t="s">
        <v>373</v>
      </c>
      <c r="F1495" s="316" t="s">
        <v>122</v>
      </c>
      <c r="G1495" s="326">
        <v>1.49E-2</v>
      </c>
      <c r="H1495" s="61">
        <f t="shared" si="278"/>
        <v>105042.28</v>
      </c>
      <c r="I1495" s="450">
        <v>1565.13</v>
      </c>
      <c r="J1495" s="439">
        <f t="shared" si="279"/>
        <v>117148.73</v>
      </c>
      <c r="K1495" s="390">
        <f t="shared" si="280"/>
        <v>1745.52</v>
      </c>
      <c r="L1495" s="60"/>
      <c r="M1495" s="303">
        <f t="shared" si="281"/>
        <v>1745.5161157056002</v>
      </c>
      <c r="N1495" s="303">
        <f t="shared" si="282"/>
        <v>-3.8842943997678958E-3</v>
      </c>
      <c r="O1495" s="372">
        <f t="shared" si="283"/>
        <v>1745.516077</v>
      </c>
      <c r="P1495" s="373">
        <f t="shared" si="284"/>
        <v>-3.922999999986132E-3</v>
      </c>
    </row>
    <row r="1496" spans="1:16" s="195" customFormat="1" ht="22.5" x14ac:dyDescent="0.25">
      <c r="A1496" s="312" t="s">
        <v>4231</v>
      </c>
      <c r="B1496" s="314" t="s">
        <v>281</v>
      </c>
      <c r="C1496" s="314" t="s">
        <v>1593</v>
      </c>
      <c r="D1496" s="314" t="s">
        <v>3913</v>
      </c>
      <c r="E1496" s="315" t="s">
        <v>3914</v>
      </c>
      <c r="F1496" s="316" t="s">
        <v>125</v>
      </c>
      <c r="G1496" s="325">
        <v>1.36</v>
      </c>
      <c r="H1496" s="61">
        <f t="shared" si="278"/>
        <v>312360.57</v>
      </c>
      <c r="I1496" s="450">
        <v>424810.37</v>
      </c>
      <c r="J1496" s="439">
        <f t="shared" si="279"/>
        <v>348361.1</v>
      </c>
      <c r="K1496" s="390">
        <f t="shared" si="280"/>
        <v>473771.1</v>
      </c>
      <c r="L1496" s="60"/>
      <c r="M1496" s="303">
        <f t="shared" si="281"/>
        <v>473771.09055085439</v>
      </c>
      <c r="N1496" s="303">
        <f t="shared" si="282"/>
        <v>-9.4491455820389092E-3</v>
      </c>
      <c r="O1496" s="372">
        <f t="shared" si="283"/>
        <v>473771.09600000002</v>
      </c>
      <c r="P1496" s="373">
        <f t="shared" si="284"/>
        <v>-3.9999999571591616E-3</v>
      </c>
    </row>
    <row r="1497" spans="1:16" s="195" customFormat="1" ht="15" x14ac:dyDescent="0.25">
      <c r="A1497" s="312" t="s">
        <v>4232</v>
      </c>
      <c r="B1497" s="314" t="s">
        <v>281</v>
      </c>
      <c r="C1497" s="314" t="s">
        <v>1594</v>
      </c>
      <c r="D1497" s="314" t="s">
        <v>3921</v>
      </c>
      <c r="E1497" s="315" t="s">
        <v>3922</v>
      </c>
      <c r="F1497" s="316" t="s">
        <v>122</v>
      </c>
      <c r="G1497" s="317">
        <v>-8.7040000000000006E-2</v>
      </c>
      <c r="H1497" s="61">
        <f t="shared" si="278"/>
        <v>54913.83</v>
      </c>
      <c r="I1497" s="450">
        <v>-4779.7</v>
      </c>
      <c r="J1497" s="439">
        <f t="shared" si="279"/>
        <v>61242.82</v>
      </c>
      <c r="K1497" s="390">
        <f t="shared" si="280"/>
        <v>-5330.58</v>
      </c>
      <c r="L1497" s="60"/>
      <c r="M1497" s="303">
        <f t="shared" si="281"/>
        <v>-5330.5753376640005</v>
      </c>
      <c r="N1497" s="303">
        <f t="shared" si="282"/>
        <v>4.6623359994555358E-3</v>
      </c>
      <c r="O1497" s="372">
        <f t="shared" si="283"/>
        <v>-5330.5750528000008</v>
      </c>
      <c r="P1497" s="373">
        <f t="shared" si="284"/>
        <v>4.9471999991510529E-3</v>
      </c>
    </row>
    <row r="1498" spans="1:16" s="195" customFormat="1" ht="15" x14ac:dyDescent="0.25">
      <c r="A1498" s="312" t="s">
        <v>4233</v>
      </c>
      <c r="B1498" s="314" t="s">
        <v>281</v>
      </c>
      <c r="C1498" s="314" t="s">
        <v>4234</v>
      </c>
      <c r="D1498" s="314" t="s">
        <v>3917</v>
      </c>
      <c r="E1498" s="315" t="s">
        <v>3918</v>
      </c>
      <c r="F1498" s="316" t="s">
        <v>111</v>
      </c>
      <c r="G1498" s="325">
        <v>-8.16</v>
      </c>
      <c r="H1498" s="61">
        <f t="shared" si="278"/>
        <v>5840.18</v>
      </c>
      <c r="I1498" s="450">
        <v>-47655.9</v>
      </c>
      <c r="J1498" s="439">
        <f t="shared" si="279"/>
        <v>6513.28</v>
      </c>
      <c r="K1498" s="390">
        <f t="shared" si="280"/>
        <v>-53148.36</v>
      </c>
      <c r="L1498" s="60"/>
      <c r="M1498" s="303">
        <f t="shared" si="281"/>
        <v>-53148.391161408006</v>
      </c>
      <c r="N1498" s="303">
        <f t="shared" si="282"/>
        <v>-3.1161408005573321E-2</v>
      </c>
      <c r="O1498" s="372">
        <f t="shared" si="283"/>
        <v>-53148.364799999996</v>
      </c>
      <c r="P1498" s="373">
        <f t="shared" si="284"/>
        <v>-4.7999999951571226E-3</v>
      </c>
    </row>
    <row r="1499" spans="1:16" s="195" customFormat="1" ht="15" x14ac:dyDescent="0.25">
      <c r="A1499" s="312" t="s">
        <v>4235</v>
      </c>
      <c r="B1499" s="314" t="s">
        <v>281</v>
      </c>
      <c r="C1499" s="314" t="s">
        <v>4236</v>
      </c>
      <c r="D1499" s="314" t="s">
        <v>3925</v>
      </c>
      <c r="E1499" s="315" t="s">
        <v>3926</v>
      </c>
      <c r="F1499" s="316" t="s">
        <v>111</v>
      </c>
      <c r="G1499" s="325">
        <v>8.16</v>
      </c>
      <c r="H1499" s="61">
        <f t="shared" si="278"/>
        <v>20840.66</v>
      </c>
      <c r="I1499" s="450">
        <v>170059.79</v>
      </c>
      <c r="J1499" s="439">
        <f t="shared" si="279"/>
        <v>23242.61</v>
      </c>
      <c r="K1499" s="390">
        <f t="shared" si="280"/>
        <v>189659.7</v>
      </c>
      <c r="L1499" s="60"/>
      <c r="M1499" s="303">
        <f t="shared" si="281"/>
        <v>189659.71138404484</v>
      </c>
      <c r="N1499" s="303">
        <f t="shared" si="282"/>
        <v>1.1384044832084328E-2</v>
      </c>
      <c r="O1499" s="372">
        <f t="shared" si="283"/>
        <v>189659.69760000001</v>
      </c>
      <c r="P1499" s="373">
        <f t="shared" si="284"/>
        <v>-2.3999999975785613E-3</v>
      </c>
    </row>
    <row r="1500" spans="1:16" s="195" customFormat="1" ht="15" x14ac:dyDescent="0.25">
      <c r="A1500" s="312" t="s">
        <v>4237</v>
      </c>
      <c r="B1500" s="314" t="s">
        <v>281</v>
      </c>
      <c r="C1500" s="314" t="s">
        <v>4238</v>
      </c>
      <c r="D1500" s="314" t="s">
        <v>3929</v>
      </c>
      <c r="E1500" s="315" t="s">
        <v>4239</v>
      </c>
      <c r="F1500" s="316" t="s">
        <v>139</v>
      </c>
      <c r="G1500" s="331">
        <v>170</v>
      </c>
      <c r="H1500" s="61">
        <f t="shared" si="278"/>
        <v>167.42</v>
      </c>
      <c r="I1500" s="450">
        <v>28461.88</v>
      </c>
      <c r="J1500" s="439">
        <f t="shared" si="279"/>
        <v>186.72</v>
      </c>
      <c r="K1500" s="390">
        <f t="shared" si="280"/>
        <v>31742.400000000001</v>
      </c>
      <c r="L1500" s="60"/>
      <c r="M1500" s="303">
        <f t="shared" si="281"/>
        <v>31742.200471065604</v>
      </c>
      <c r="N1500" s="303">
        <f t="shared" si="282"/>
        <v>-0.19952893439767649</v>
      </c>
      <c r="O1500" s="372">
        <f t="shared" si="283"/>
        <v>31742.400000000001</v>
      </c>
      <c r="P1500" s="373">
        <f t="shared" si="284"/>
        <v>0</v>
      </c>
    </row>
    <row r="1501" spans="1:16" s="195" customFormat="1" ht="15" x14ac:dyDescent="0.25">
      <c r="A1501" s="312" t="s">
        <v>4240</v>
      </c>
      <c r="B1501" s="314" t="s">
        <v>281</v>
      </c>
      <c r="C1501" s="314" t="s">
        <v>4241</v>
      </c>
      <c r="D1501" s="314" t="s">
        <v>3933</v>
      </c>
      <c r="E1501" s="315" t="s">
        <v>4242</v>
      </c>
      <c r="F1501" s="316" t="s">
        <v>139</v>
      </c>
      <c r="G1501" s="329">
        <v>208.1</v>
      </c>
      <c r="H1501" s="61">
        <f t="shared" si="278"/>
        <v>624.61</v>
      </c>
      <c r="I1501" s="450">
        <v>129981.22</v>
      </c>
      <c r="J1501" s="439">
        <f t="shared" si="279"/>
        <v>696.6</v>
      </c>
      <c r="K1501" s="390">
        <f t="shared" si="280"/>
        <v>144962.46</v>
      </c>
      <c r="L1501" s="60"/>
      <c r="M1501" s="303">
        <f t="shared" si="281"/>
        <v>144961.96114640639</v>
      </c>
      <c r="N1501" s="303">
        <f t="shared" si="282"/>
        <v>-0.49885359359905124</v>
      </c>
      <c r="O1501" s="372">
        <f t="shared" si="283"/>
        <v>144962.46</v>
      </c>
      <c r="P1501" s="373">
        <f t="shared" si="284"/>
        <v>0</v>
      </c>
    </row>
    <row r="1502" spans="1:16" s="195" customFormat="1" ht="15" customHeight="1" x14ac:dyDescent="0.25">
      <c r="A1502" s="323"/>
      <c r="B1502" s="512" t="s">
        <v>3935</v>
      </c>
      <c r="C1502" s="513"/>
      <c r="D1502" s="513"/>
      <c r="E1502" s="514"/>
      <c r="F1502" s="324"/>
      <c r="G1502" s="324"/>
      <c r="H1502" s="324"/>
      <c r="I1502" s="324"/>
      <c r="J1502" s="449"/>
      <c r="K1502" s="392"/>
      <c r="L1502" s="311"/>
      <c r="M1502" s="303">
        <f t="shared" si="281"/>
        <v>0</v>
      </c>
      <c r="N1502" s="303">
        <f t="shared" si="282"/>
        <v>0</v>
      </c>
      <c r="O1502" s="372">
        <f t="shared" si="283"/>
        <v>0</v>
      </c>
      <c r="P1502" s="373">
        <f t="shared" si="284"/>
        <v>0</v>
      </c>
    </row>
    <row r="1503" spans="1:16" s="195" customFormat="1" ht="15" x14ac:dyDescent="0.25">
      <c r="A1503" s="312" t="s">
        <v>4243</v>
      </c>
      <c r="B1503" s="314" t="s">
        <v>281</v>
      </c>
      <c r="C1503" s="314" t="s">
        <v>1598</v>
      </c>
      <c r="D1503" s="314" t="s">
        <v>456</v>
      </c>
      <c r="E1503" s="315" t="s">
        <v>457</v>
      </c>
      <c r="F1503" s="316" t="s">
        <v>217</v>
      </c>
      <c r="G1503" s="331">
        <v>1</v>
      </c>
      <c r="H1503" s="61">
        <f t="shared" si="278"/>
        <v>5671.45</v>
      </c>
      <c r="I1503" s="450">
        <v>5671.45</v>
      </c>
      <c r="J1503" s="439">
        <f t="shared" si="279"/>
        <v>6325.1</v>
      </c>
      <c r="K1503" s="390">
        <f t="shared" si="280"/>
        <v>6325.1</v>
      </c>
      <c r="L1503" s="60"/>
      <c r="M1503" s="303">
        <f t="shared" si="281"/>
        <v>6325.1023074240002</v>
      </c>
      <c r="N1503" s="303">
        <f t="shared" si="282"/>
        <v>2.3074239998095436E-3</v>
      </c>
      <c r="O1503" s="372">
        <f t="shared" si="283"/>
        <v>6325.1</v>
      </c>
      <c r="P1503" s="373">
        <f t="shared" si="284"/>
        <v>0</v>
      </c>
    </row>
    <row r="1504" spans="1:16" s="195" customFormat="1" ht="15" x14ac:dyDescent="0.25">
      <c r="A1504" s="312" t="s">
        <v>4244</v>
      </c>
      <c r="B1504" s="314" t="s">
        <v>281</v>
      </c>
      <c r="C1504" s="332" t="s">
        <v>4245</v>
      </c>
      <c r="D1504" s="332" t="s">
        <v>3939</v>
      </c>
      <c r="E1504" s="333" t="s">
        <v>4156</v>
      </c>
      <c r="F1504" s="316" t="s">
        <v>217</v>
      </c>
      <c r="G1504" s="331">
        <v>1</v>
      </c>
      <c r="H1504" s="61">
        <f t="shared" si="278"/>
        <v>168435.05</v>
      </c>
      <c r="I1504" s="450">
        <v>168435.05</v>
      </c>
      <c r="J1504" s="439">
        <f t="shared" si="279"/>
        <v>187847.72</v>
      </c>
      <c r="K1504" s="390">
        <f t="shared" si="280"/>
        <v>187847.72</v>
      </c>
      <c r="L1504" s="60"/>
      <c r="M1504" s="303">
        <f t="shared" si="281"/>
        <v>187847.71502985599</v>
      </c>
      <c r="N1504" s="303">
        <f t="shared" si="282"/>
        <v>-4.9701440148055553E-3</v>
      </c>
      <c r="O1504" s="372">
        <f t="shared" si="283"/>
        <v>187847.72</v>
      </c>
      <c r="P1504" s="373">
        <f t="shared" si="284"/>
        <v>0</v>
      </c>
    </row>
    <row r="1505" spans="1:16" s="195" customFormat="1" ht="22.5" x14ac:dyDescent="0.25">
      <c r="A1505" s="312" t="s">
        <v>4246</v>
      </c>
      <c r="B1505" s="314" t="s">
        <v>281</v>
      </c>
      <c r="C1505" s="314" t="s">
        <v>1602</v>
      </c>
      <c r="D1505" s="314" t="s">
        <v>419</v>
      </c>
      <c r="E1505" s="315" t="s">
        <v>420</v>
      </c>
      <c r="F1505" s="316" t="s">
        <v>217</v>
      </c>
      <c r="G1505" s="331">
        <v>6</v>
      </c>
      <c r="H1505" s="61">
        <f t="shared" si="278"/>
        <v>540</v>
      </c>
      <c r="I1505" s="450">
        <v>3240.01</v>
      </c>
      <c r="J1505" s="439">
        <f t="shared" si="279"/>
        <v>602.24</v>
      </c>
      <c r="K1505" s="390">
        <f t="shared" si="280"/>
        <v>3613.44</v>
      </c>
      <c r="L1505" s="60"/>
      <c r="M1505" s="303">
        <f t="shared" si="281"/>
        <v>3613.4312613312004</v>
      </c>
      <c r="N1505" s="303">
        <f t="shared" si="282"/>
        <v>-8.7386687996513501E-3</v>
      </c>
      <c r="O1505" s="372">
        <f t="shared" si="283"/>
        <v>3613.44</v>
      </c>
      <c r="P1505" s="373">
        <f t="shared" si="284"/>
        <v>0</v>
      </c>
    </row>
    <row r="1506" spans="1:16" s="195" customFormat="1" ht="15" x14ac:dyDescent="0.25">
      <c r="A1506" s="312" t="s">
        <v>4247</v>
      </c>
      <c r="B1506" s="314" t="s">
        <v>281</v>
      </c>
      <c r="C1506" s="332" t="s">
        <v>3016</v>
      </c>
      <c r="D1506" s="332" t="s">
        <v>3947</v>
      </c>
      <c r="E1506" s="333" t="s">
        <v>3944</v>
      </c>
      <c r="F1506" s="316" t="s">
        <v>217</v>
      </c>
      <c r="G1506" s="331">
        <v>1</v>
      </c>
      <c r="H1506" s="61">
        <f t="shared" si="278"/>
        <v>30626.880000000001</v>
      </c>
      <c r="I1506" s="450">
        <v>30626.880000000001</v>
      </c>
      <c r="J1506" s="439">
        <f t="shared" si="279"/>
        <v>34156.720000000001</v>
      </c>
      <c r="K1506" s="390">
        <f t="shared" si="280"/>
        <v>34156.720000000001</v>
      </c>
      <c r="L1506" s="60"/>
      <c r="M1506" s="303">
        <f t="shared" si="281"/>
        <v>34156.723475865605</v>
      </c>
      <c r="N1506" s="303">
        <f t="shared" si="282"/>
        <v>3.4758656038320623E-3</v>
      </c>
      <c r="O1506" s="372">
        <f t="shared" si="283"/>
        <v>34156.720000000001</v>
      </c>
      <c r="P1506" s="373">
        <f t="shared" si="284"/>
        <v>0</v>
      </c>
    </row>
    <row r="1507" spans="1:16" s="195" customFormat="1" ht="15" x14ac:dyDescent="0.25">
      <c r="A1507" s="312" t="s">
        <v>4248</v>
      </c>
      <c r="B1507" s="314" t="s">
        <v>281</v>
      </c>
      <c r="C1507" s="332" t="s">
        <v>4249</v>
      </c>
      <c r="D1507" s="332" t="s">
        <v>3947</v>
      </c>
      <c r="E1507" s="333" t="s">
        <v>3948</v>
      </c>
      <c r="F1507" s="316" t="s">
        <v>217</v>
      </c>
      <c r="G1507" s="331">
        <v>1</v>
      </c>
      <c r="H1507" s="61">
        <f t="shared" si="278"/>
        <v>1932.4</v>
      </c>
      <c r="I1507" s="450">
        <v>1932.4</v>
      </c>
      <c r="J1507" s="439">
        <f t="shared" si="279"/>
        <v>2155.12</v>
      </c>
      <c r="K1507" s="390">
        <f t="shared" si="280"/>
        <v>2155.12</v>
      </c>
      <c r="L1507" s="60"/>
      <c r="M1507" s="303">
        <f t="shared" si="281"/>
        <v>2155.1151290880002</v>
      </c>
      <c r="N1507" s="303">
        <f t="shared" si="282"/>
        <v>-4.8709119996601657E-3</v>
      </c>
      <c r="O1507" s="372">
        <f t="shared" si="283"/>
        <v>2155.12</v>
      </c>
      <c r="P1507" s="373">
        <f t="shared" si="284"/>
        <v>0</v>
      </c>
    </row>
    <row r="1508" spans="1:16" s="195" customFormat="1" ht="15" x14ac:dyDescent="0.25">
      <c r="A1508" s="312" t="s">
        <v>4250</v>
      </c>
      <c r="B1508" s="314" t="s">
        <v>281</v>
      </c>
      <c r="C1508" s="332" t="s">
        <v>4251</v>
      </c>
      <c r="D1508" s="332" t="s">
        <v>3951</v>
      </c>
      <c r="E1508" s="333" t="s">
        <v>3952</v>
      </c>
      <c r="F1508" s="316" t="s">
        <v>217</v>
      </c>
      <c r="G1508" s="331">
        <v>1</v>
      </c>
      <c r="H1508" s="61">
        <f t="shared" si="278"/>
        <v>4313.41</v>
      </c>
      <c r="I1508" s="450">
        <v>4313.41</v>
      </c>
      <c r="J1508" s="439">
        <f t="shared" si="279"/>
        <v>4810.54</v>
      </c>
      <c r="K1508" s="390">
        <f t="shared" si="280"/>
        <v>4810.54</v>
      </c>
      <c r="L1508" s="60"/>
      <c r="M1508" s="303">
        <f t="shared" si="281"/>
        <v>4810.5439603392006</v>
      </c>
      <c r="N1508" s="303">
        <f t="shared" si="282"/>
        <v>3.9603392006029026E-3</v>
      </c>
      <c r="O1508" s="372">
        <f t="shared" si="283"/>
        <v>4810.54</v>
      </c>
      <c r="P1508" s="373">
        <f t="shared" si="284"/>
        <v>0</v>
      </c>
    </row>
    <row r="1509" spans="1:16" s="195" customFormat="1" ht="15" x14ac:dyDescent="0.25">
      <c r="A1509" s="312" t="s">
        <v>4252</v>
      </c>
      <c r="B1509" s="314" t="s">
        <v>281</v>
      </c>
      <c r="C1509" s="332" t="s">
        <v>4253</v>
      </c>
      <c r="D1509" s="332" t="s">
        <v>3951</v>
      </c>
      <c r="E1509" s="333" t="s">
        <v>3955</v>
      </c>
      <c r="F1509" s="316" t="s">
        <v>217</v>
      </c>
      <c r="G1509" s="331">
        <v>1</v>
      </c>
      <c r="H1509" s="61">
        <f t="shared" si="278"/>
        <v>2310.7600000000002</v>
      </c>
      <c r="I1509" s="450">
        <v>2310.7600000000002</v>
      </c>
      <c r="J1509" s="439">
        <f t="shared" si="279"/>
        <v>2577.08</v>
      </c>
      <c r="K1509" s="390">
        <f t="shared" si="280"/>
        <v>2577.08</v>
      </c>
      <c r="L1509" s="60"/>
      <c r="M1509" s="303">
        <f t="shared" si="281"/>
        <v>2577.0822995712006</v>
      </c>
      <c r="N1509" s="303">
        <f t="shared" si="282"/>
        <v>2.2995712006377289E-3</v>
      </c>
      <c r="O1509" s="372">
        <f t="shared" si="283"/>
        <v>2577.08</v>
      </c>
      <c r="P1509" s="373">
        <f t="shared" si="284"/>
        <v>0</v>
      </c>
    </row>
    <row r="1510" spans="1:16" s="195" customFormat="1" ht="15" x14ac:dyDescent="0.25">
      <c r="A1510" s="312" t="s">
        <v>4254</v>
      </c>
      <c r="B1510" s="314" t="s">
        <v>281</v>
      </c>
      <c r="C1510" s="332" t="s">
        <v>4255</v>
      </c>
      <c r="D1510" s="332" t="s">
        <v>3951</v>
      </c>
      <c r="E1510" s="333" t="s">
        <v>3958</v>
      </c>
      <c r="F1510" s="316" t="s">
        <v>217</v>
      </c>
      <c r="G1510" s="331">
        <v>1</v>
      </c>
      <c r="H1510" s="61">
        <f t="shared" si="278"/>
        <v>2464.8000000000002</v>
      </c>
      <c r="I1510" s="450">
        <v>2464.8000000000002</v>
      </c>
      <c r="J1510" s="439">
        <f t="shared" si="279"/>
        <v>2748.88</v>
      </c>
      <c r="K1510" s="390">
        <f t="shared" si="280"/>
        <v>2748.88</v>
      </c>
      <c r="L1510" s="60"/>
      <c r="M1510" s="303">
        <f t="shared" si="281"/>
        <v>2748.8758901760002</v>
      </c>
      <c r="N1510" s="303">
        <f t="shared" si="282"/>
        <v>-4.109823999897344E-3</v>
      </c>
      <c r="O1510" s="372">
        <f t="shared" si="283"/>
        <v>2748.88</v>
      </c>
      <c r="P1510" s="373">
        <f t="shared" si="284"/>
        <v>0</v>
      </c>
    </row>
    <row r="1511" spans="1:16" s="195" customFormat="1" ht="15" x14ac:dyDescent="0.25">
      <c r="A1511" s="312" t="s">
        <v>4256</v>
      </c>
      <c r="B1511" s="314" t="s">
        <v>281</v>
      </c>
      <c r="C1511" s="332" t="s">
        <v>4257</v>
      </c>
      <c r="D1511" s="332" t="s">
        <v>3951</v>
      </c>
      <c r="E1511" s="333" t="s">
        <v>4258</v>
      </c>
      <c r="F1511" s="316" t="s">
        <v>217</v>
      </c>
      <c r="G1511" s="331">
        <v>1</v>
      </c>
      <c r="H1511" s="61">
        <f t="shared" si="278"/>
        <v>1848.61</v>
      </c>
      <c r="I1511" s="450">
        <v>1848.61</v>
      </c>
      <c r="J1511" s="439">
        <f t="shared" si="279"/>
        <v>2061.67</v>
      </c>
      <c r="K1511" s="390">
        <f t="shared" si="280"/>
        <v>2061.67</v>
      </c>
      <c r="L1511" s="60"/>
      <c r="M1511" s="303">
        <f t="shared" si="281"/>
        <v>2061.6680701631999</v>
      </c>
      <c r="N1511" s="303">
        <f t="shared" si="282"/>
        <v>-1.9298368001727795E-3</v>
      </c>
      <c r="O1511" s="372">
        <f t="shared" si="283"/>
        <v>2061.67</v>
      </c>
      <c r="P1511" s="373">
        <f t="shared" si="284"/>
        <v>0</v>
      </c>
    </row>
    <row r="1512" spans="1:16" s="195" customFormat="1" ht="15" x14ac:dyDescent="0.25">
      <c r="A1512" s="312" t="s">
        <v>4259</v>
      </c>
      <c r="B1512" s="314" t="s">
        <v>281</v>
      </c>
      <c r="C1512" s="314" t="s">
        <v>1607</v>
      </c>
      <c r="D1512" s="314" t="s">
        <v>347</v>
      </c>
      <c r="E1512" s="315" t="s">
        <v>348</v>
      </c>
      <c r="F1512" s="316" t="s">
        <v>217</v>
      </c>
      <c r="G1512" s="331">
        <v>1</v>
      </c>
      <c r="H1512" s="61">
        <f t="shared" ref="H1512:H1576" si="285">ROUND(I1512/G1512,2)</f>
        <v>17629.77</v>
      </c>
      <c r="I1512" s="450">
        <v>17629.77</v>
      </c>
      <c r="J1512" s="439">
        <f t="shared" si="279"/>
        <v>19661.66</v>
      </c>
      <c r="K1512" s="390">
        <f t="shared" si="280"/>
        <v>19661.66</v>
      </c>
      <c r="L1512" s="60"/>
      <c r="M1512" s="303">
        <f t="shared" si="281"/>
        <v>19661.655997382404</v>
      </c>
      <c r="N1512" s="303">
        <f t="shared" si="282"/>
        <v>-4.0026175956882071E-3</v>
      </c>
      <c r="O1512" s="372">
        <f t="shared" si="283"/>
        <v>19661.66</v>
      </c>
      <c r="P1512" s="373">
        <f t="shared" si="284"/>
        <v>0</v>
      </c>
    </row>
    <row r="1513" spans="1:16" s="195" customFormat="1" ht="15" x14ac:dyDescent="0.25">
      <c r="A1513" s="312" t="s">
        <v>4260</v>
      </c>
      <c r="B1513" s="314" t="s">
        <v>281</v>
      </c>
      <c r="C1513" s="332" t="s">
        <v>3019</v>
      </c>
      <c r="D1513" s="332" t="s">
        <v>3964</v>
      </c>
      <c r="E1513" s="333" t="s">
        <v>3965</v>
      </c>
      <c r="F1513" s="316" t="s">
        <v>217</v>
      </c>
      <c r="G1513" s="331">
        <v>1</v>
      </c>
      <c r="H1513" s="61">
        <f t="shared" si="285"/>
        <v>6835.18</v>
      </c>
      <c r="I1513" s="450">
        <v>6835.18</v>
      </c>
      <c r="J1513" s="439">
        <f t="shared" si="279"/>
        <v>7622.96</v>
      </c>
      <c r="K1513" s="390">
        <f t="shared" si="280"/>
        <v>7622.96</v>
      </c>
      <c r="L1513" s="60"/>
      <c r="M1513" s="303">
        <f t="shared" si="281"/>
        <v>7622.955820761601</v>
      </c>
      <c r="N1513" s="303">
        <f t="shared" si="282"/>
        <v>-4.1792383990468807E-3</v>
      </c>
      <c r="O1513" s="372">
        <f t="shared" si="283"/>
        <v>7622.96</v>
      </c>
      <c r="P1513" s="373">
        <f t="shared" si="284"/>
        <v>0</v>
      </c>
    </row>
    <row r="1514" spans="1:16" s="195" customFormat="1" ht="22.5" x14ac:dyDescent="0.25">
      <c r="A1514" s="312" t="s">
        <v>4261</v>
      </c>
      <c r="B1514" s="314" t="s">
        <v>281</v>
      </c>
      <c r="C1514" s="314" t="s">
        <v>1613</v>
      </c>
      <c r="D1514" s="314" t="s">
        <v>404</v>
      </c>
      <c r="E1514" s="315" t="s">
        <v>405</v>
      </c>
      <c r="F1514" s="316" t="s">
        <v>217</v>
      </c>
      <c r="G1514" s="331">
        <v>2</v>
      </c>
      <c r="H1514" s="61">
        <f t="shared" si="285"/>
        <v>1969.9</v>
      </c>
      <c r="I1514" s="450">
        <v>3939.8</v>
      </c>
      <c r="J1514" s="439">
        <f t="shared" si="279"/>
        <v>2196.94</v>
      </c>
      <c r="K1514" s="390">
        <f t="shared" si="280"/>
        <v>4393.88</v>
      </c>
      <c r="L1514" s="60"/>
      <c r="M1514" s="303">
        <f t="shared" si="281"/>
        <v>4393.8742421759998</v>
      </c>
      <c r="N1514" s="303">
        <f t="shared" si="282"/>
        <v>-5.7578240002840175E-3</v>
      </c>
      <c r="O1514" s="372">
        <f t="shared" si="283"/>
        <v>4393.88</v>
      </c>
      <c r="P1514" s="373">
        <f t="shared" si="284"/>
        <v>0</v>
      </c>
    </row>
    <row r="1515" spans="1:16" s="195" customFormat="1" ht="15" x14ac:dyDescent="0.25">
      <c r="A1515" s="312" t="s">
        <v>4262</v>
      </c>
      <c r="B1515" s="314" t="s">
        <v>281</v>
      </c>
      <c r="C1515" s="332" t="s">
        <v>4263</v>
      </c>
      <c r="D1515" s="332" t="s">
        <v>3968</v>
      </c>
      <c r="E1515" s="333" t="s">
        <v>4264</v>
      </c>
      <c r="F1515" s="316" t="s">
        <v>217</v>
      </c>
      <c r="G1515" s="331">
        <v>1</v>
      </c>
      <c r="H1515" s="61">
        <f t="shared" si="285"/>
        <v>100111.27</v>
      </c>
      <c r="I1515" s="450">
        <v>100111.27</v>
      </c>
      <c r="J1515" s="439">
        <f t="shared" si="279"/>
        <v>111649.41</v>
      </c>
      <c r="K1515" s="390">
        <f t="shared" si="280"/>
        <v>111649.41</v>
      </c>
      <c r="L1515" s="60"/>
      <c r="M1515" s="303">
        <f t="shared" si="281"/>
        <v>111649.40621466242</v>
      </c>
      <c r="N1515" s="303">
        <f t="shared" si="282"/>
        <v>-3.7853375833947212E-3</v>
      </c>
      <c r="O1515" s="372">
        <f t="shared" si="283"/>
        <v>111649.41</v>
      </c>
      <c r="P1515" s="373">
        <f t="shared" si="284"/>
        <v>0</v>
      </c>
    </row>
    <row r="1516" spans="1:16" s="195" customFormat="1" ht="15" x14ac:dyDescent="0.25">
      <c r="A1516" s="312" t="s">
        <v>4265</v>
      </c>
      <c r="B1516" s="314" t="s">
        <v>281</v>
      </c>
      <c r="C1516" s="332" t="s">
        <v>4266</v>
      </c>
      <c r="D1516" s="332" t="s">
        <v>3968</v>
      </c>
      <c r="E1516" s="333" t="s">
        <v>3972</v>
      </c>
      <c r="F1516" s="316" t="s">
        <v>217</v>
      </c>
      <c r="G1516" s="331">
        <v>1</v>
      </c>
      <c r="H1516" s="61">
        <f t="shared" si="285"/>
        <v>10783.52</v>
      </c>
      <c r="I1516" s="450">
        <v>10783.52</v>
      </c>
      <c r="J1516" s="439">
        <f t="shared" si="279"/>
        <v>12026.35</v>
      </c>
      <c r="K1516" s="390">
        <f t="shared" si="280"/>
        <v>12026.35</v>
      </c>
      <c r="L1516" s="60"/>
      <c r="M1516" s="303">
        <f t="shared" si="281"/>
        <v>12026.354324582402</v>
      </c>
      <c r="N1516" s="303">
        <f t="shared" si="282"/>
        <v>4.3245824017503764E-3</v>
      </c>
      <c r="O1516" s="372">
        <f t="shared" si="283"/>
        <v>12026.35</v>
      </c>
      <c r="P1516" s="373">
        <f t="shared" si="284"/>
        <v>0</v>
      </c>
    </row>
    <row r="1517" spans="1:16" s="195" customFormat="1" ht="15" x14ac:dyDescent="0.25">
      <c r="A1517" s="312" t="s">
        <v>4267</v>
      </c>
      <c r="B1517" s="314" t="s">
        <v>281</v>
      </c>
      <c r="C1517" s="314" t="s">
        <v>1624</v>
      </c>
      <c r="D1517" s="314" t="s">
        <v>3812</v>
      </c>
      <c r="E1517" s="315" t="s">
        <v>3813</v>
      </c>
      <c r="F1517" s="316" t="s">
        <v>217</v>
      </c>
      <c r="G1517" s="331">
        <v>2</v>
      </c>
      <c r="H1517" s="61">
        <f t="shared" si="285"/>
        <v>1297.79</v>
      </c>
      <c r="I1517" s="450">
        <v>2595.5700000000002</v>
      </c>
      <c r="J1517" s="439">
        <f t="shared" si="279"/>
        <v>1447.36</v>
      </c>
      <c r="K1517" s="390">
        <f t="shared" si="280"/>
        <v>2894.72</v>
      </c>
      <c r="L1517" s="60"/>
      <c r="M1517" s="303">
        <f t="shared" si="281"/>
        <v>2894.7175406784004</v>
      </c>
      <c r="N1517" s="303">
        <f t="shared" si="282"/>
        <v>-2.4593215994173079E-3</v>
      </c>
      <c r="O1517" s="372">
        <f t="shared" si="283"/>
        <v>2894.72</v>
      </c>
      <c r="P1517" s="373">
        <f t="shared" si="284"/>
        <v>0</v>
      </c>
    </row>
    <row r="1518" spans="1:16" s="195" customFormat="1" ht="15" x14ac:dyDescent="0.25">
      <c r="A1518" s="312" t="s">
        <v>4268</v>
      </c>
      <c r="B1518" s="314" t="s">
        <v>281</v>
      </c>
      <c r="C1518" s="332" t="s">
        <v>3025</v>
      </c>
      <c r="D1518" s="332" t="s">
        <v>3856</v>
      </c>
      <c r="E1518" s="333" t="s">
        <v>3975</v>
      </c>
      <c r="F1518" s="316" t="s">
        <v>217</v>
      </c>
      <c r="G1518" s="331">
        <v>1</v>
      </c>
      <c r="H1518" s="61">
        <f t="shared" si="285"/>
        <v>28196.54</v>
      </c>
      <c r="I1518" s="450">
        <v>28196.54</v>
      </c>
      <c r="J1518" s="439">
        <f t="shared" si="279"/>
        <v>31446.28</v>
      </c>
      <c r="K1518" s="390">
        <f t="shared" si="280"/>
        <v>31446.28</v>
      </c>
      <c r="L1518" s="60"/>
      <c r="M1518" s="303">
        <f t="shared" si="281"/>
        <v>31446.279208204804</v>
      </c>
      <c r="N1518" s="303">
        <f t="shared" si="282"/>
        <v>-7.9179519525496289E-4</v>
      </c>
      <c r="O1518" s="372">
        <f t="shared" si="283"/>
        <v>31446.28</v>
      </c>
      <c r="P1518" s="373">
        <f t="shared" si="284"/>
        <v>0</v>
      </c>
    </row>
    <row r="1519" spans="1:16" s="195" customFormat="1" ht="15" x14ac:dyDescent="0.25">
      <c r="A1519" s="312" t="s">
        <v>4269</v>
      </c>
      <c r="B1519" s="314" t="s">
        <v>281</v>
      </c>
      <c r="C1519" s="332" t="s">
        <v>3027</v>
      </c>
      <c r="D1519" s="332" t="s">
        <v>3856</v>
      </c>
      <c r="E1519" s="333" t="s">
        <v>4067</v>
      </c>
      <c r="F1519" s="316" t="s">
        <v>217</v>
      </c>
      <c r="G1519" s="331">
        <v>1</v>
      </c>
      <c r="H1519" s="61">
        <f t="shared" si="285"/>
        <v>17830.79</v>
      </c>
      <c r="I1519" s="450">
        <v>17830.79</v>
      </c>
      <c r="J1519" s="439">
        <f t="shared" si="279"/>
        <v>19885.84</v>
      </c>
      <c r="K1519" s="390">
        <f t="shared" si="280"/>
        <v>19885.84</v>
      </c>
      <c r="L1519" s="60"/>
      <c r="M1519" s="303">
        <f t="shared" si="281"/>
        <v>19885.844179564803</v>
      </c>
      <c r="N1519" s="303">
        <f t="shared" si="282"/>
        <v>4.1795648030529264E-3</v>
      </c>
      <c r="O1519" s="372">
        <f t="shared" si="283"/>
        <v>19885.84</v>
      </c>
      <c r="P1519" s="373">
        <f t="shared" si="284"/>
        <v>0</v>
      </c>
    </row>
    <row r="1520" spans="1:16" s="195" customFormat="1" ht="15" x14ac:dyDescent="0.25">
      <c r="A1520" s="312" t="s">
        <v>4270</v>
      </c>
      <c r="B1520" s="314" t="s">
        <v>281</v>
      </c>
      <c r="C1520" s="314" t="s">
        <v>1628</v>
      </c>
      <c r="D1520" s="314" t="s">
        <v>424</v>
      </c>
      <c r="E1520" s="315" t="s">
        <v>425</v>
      </c>
      <c r="F1520" s="316" t="s">
        <v>217</v>
      </c>
      <c r="G1520" s="331">
        <v>1</v>
      </c>
      <c r="H1520" s="61">
        <f t="shared" si="285"/>
        <v>12728.32</v>
      </c>
      <c r="I1520" s="450">
        <v>12728.32</v>
      </c>
      <c r="J1520" s="439">
        <f t="shared" si="279"/>
        <v>14195.3</v>
      </c>
      <c r="K1520" s="390">
        <f t="shared" si="280"/>
        <v>14195.3</v>
      </c>
      <c r="L1520" s="60"/>
      <c r="M1520" s="303">
        <f t="shared" si="281"/>
        <v>14195.2985923584</v>
      </c>
      <c r="N1520" s="303">
        <f t="shared" si="282"/>
        <v>-1.4076415991439717E-3</v>
      </c>
      <c r="O1520" s="372">
        <f t="shared" si="283"/>
        <v>14195.3</v>
      </c>
      <c r="P1520" s="373">
        <f t="shared" si="284"/>
        <v>0</v>
      </c>
    </row>
    <row r="1521" spans="1:16" s="195" customFormat="1" ht="15" x14ac:dyDescent="0.25">
      <c r="A1521" s="312" t="s">
        <v>4271</v>
      </c>
      <c r="B1521" s="314" t="s">
        <v>281</v>
      </c>
      <c r="C1521" s="332" t="s">
        <v>4272</v>
      </c>
      <c r="D1521" s="332" t="s">
        <v>3984</v>
      </c>
      <c r="E1521" s="333" t="s">
        <v>4273</v>
      </c>
      <c r="F1521" s="316" t="s">
        <v>217</v>
      </c>
      <c r="G1521" s="331">
        <v>1</v>
      </c>
      <c r="H1521" s="61">
        <f t="shared" si="285"/>
        <v>30423.88</v>
      </c>
      <c r="I1521" s="450">
        <v>30423.88</v>
      </c>
      <c r="J1521" s="439">
        <f t="shared" si="279"/>
        <v>33930.33</v>
      </c>
      <c r="K1521" s="390">
        <f t="shared" si="280"/>
        <v>33930.33</v>
      </c>
      <c r="L1521" s="60"/>
      <c r="M1521" s="303">
        <f t="shared" si="281"/>
        <v>33930.327092505606</v>
      </c>
      <c r="N1521" s="303">
        <f t="shared" si="282"/>
        <v>-2.9074943959130906E-3</v>
      </c>
      <c r="O1521" s="372">
        <f t="shared" si="283"/>
        <v>33930.33</v>
      </c>
      <c r="P1521" s="373">
        <f t="shared" si="284"/>
        <v>0</v>
      </c>
    </row>
    <row r="1522" spans="1:16" s="195" customFormat="1" ht="15" x14ac:dyDescent="0.25">
      <c r="A1522" s="306" t="s">
        <v>4274</v>
      </c>
      <c r="B1522" s="502"/>
      <c r="C1522" s="502"/>
      <c r="D1522" s="502"/>
      <c r="E1522" s="307" t="s">
        <v>4275</v>
      </c>
      <c r="F1522" s="308"/>
      <c r="G1522" s="309"/>
      <c r="H1522" s="334"/>
      <c r="I1522" s="334">
        <f>SUM(I1523:I1573)</f>
        <v>1072231.19</v>
      </c>
      <c r="J1522" s="449"/>
      <c r="K1522" s="391">
        <f>SUM(K1523:K1573)</f>
        <v>1195809.4000000001</v>
      </c>
      <c r="L1522" s="310"/>
      <c r="M1522" s="303">
        <f t="shared" si="281"/>
        <v>1195809.1800088128</v>
      </c>
      <c r="N1522" s="303">
        <f t="shared" si="282"/>
        <v>-0.21999118733219802</v>
      </c>
      <c r="O1522" s="372">
        <f t="shared" si="283"/>
        <v>0</v>
      </c>
      <c r="P1522" s="373"/>
    </row>
    <row r="1523" spans="1:16" s="195" customFormat="1" ht="15" x14ac:dyDescent="0.25">
      <c r="A1523" s="312" t="s">
        <v>4276</v>
      </c>
      <c r="B1523" s="314" t="s">
        <v>281</v>
      </c>
      <c r="C1523" s="314" t="s">
        <v>1629</v>
      </c>
      <c r="D1523" s="314" t="s">
        <v>3732</v>
      </c>
      <c r="E1523" s="315" t="s">
        <v>3733</v>
      </c>
      <c r="F1523" s="316" t="s">
        <v>217</v>
      </c>
      <c r="G1523" s="331">
        <v>1</v>
      </c>
      <c r="H1523" s="61">
        <f t="shared" si="285"/>
        <v>6996.43</v>
      </c>
      <c r="I1523" s="450">
        <v>6996.43</v>
      </c>
      <c r="J1523" s="439">
        <f t="shared" ref="J1523:J1573" si="286">ROUND(H1523*O$13*P$13*O$10,2)</f>
        <v>7802.79</v>
      </c>
      <c r="K1523" s="390">
        <f t="shared" ref="K1523:K1573" si="287">ROUND(J1523*G1523,2)</f>
        <v>7802.79</v>
      </c>
      <c r="L1523" s="60"/>
      <c r="M1523" s="303">
        <f t="shared" si="281"/>
        <v>7802.7903863616011</v>
      </c>
      <c r="N1523" s="303">
        <f t="shared" si="282"/>
        <v>3.863616011585691E-4</v>
      </c>
      <c r="O1523" s="372">
        <f t="shared" si="283"/>
        <v>7802.79</v>
      </c>
      <c r="P1523" s="373">
        <f t="shared" si="284"/>
        <v>0</v>
      </c>
    </row>
    <row r="1524" spans="1:16" s="195" customFormat="1" ht="15" x14ac:dyDescent="0.25">
      <c r="A1524" s="312" t="s">
        <v>4277</v>
      </c>
      <c r="B1524" s="314" t="s">
        <v>281</v>
      </c>
      <c r="C1524" s="332" t="s">
        <v>4278</v>
      </c>
      <c r="D1524" s="332" t="s">
        <v>3892</v>
      </c>
      <c r="E1524" s="333" t="s">
        <v>4279</v>
      </c>
      <c r="F1524" s="316" t="s">
        <v>217</v>
      </c>
      <c r="G1524" s="331">
        <v>1</v>
      </c>
      <c r="H1524" s="61">
        <f t="shared" si="285"/>
        <v>81687.839999999997</v>
      </c>
      <c r="I1524" s="450">
        <v>81687.839999999997</v>
      </c>
      <c r="J1524" s="439">
        <f t="shared" si="286"/>
        <v>91102.62</v>
      </c>
      <c r="K1524" s="390">
        <f t="shared" si="287"/>
        <v>91102.62</v>
      </c>
      <c r="L1524" s="60"/>
      <c r="M1524" s="303">
        <f t="shared" si="281"/>
        <v>91102.618426060813</v>
      </c>
      <c r="N1524" s="303">
        <f t="shared" si="282"/>
        <v>-1.5739391819806769E-3</v>
      </c>
      <c r="O1524" s="372">
        <f t="shared" si="283"/>
        <v>91102.62</v>
      </c>
      <c r="P1524" s="373">
        <f t="shared" si="284"/>
        <v>0</v>
      </c>
    </row>
    <row r="1525" spans="1:16" s="195" customFormat="1" ht="15" x14ac:dyDescent="0.25">
      <c r="A1525" s="312" t="s">
        <v>4280</v>
      </c>
      <c r="B1525" s="314" t="s">
        <v>281</v>
      </c>
      <c r="C1525" s="314" t="s">
        <v>1630</v>
      </c>
      <c r="D1525" s="314" t="s">
        <v>4083</v>
      </c>
      <c r="E1525" s="315" t="s">
        <v>4084</v>
      </c>
      <c r="F1525" s="316" t="s">
        <v>217</v>
      </c>
      <c r="G1525" s="331">
        <v>1</v>
      </c>
      <c r="H1525" s="61">
        <f t="shared" si="285"/>
        <v>10323.18</v>
      </c>
      <c r="I1525" s="450">
        <v>10323.18</v>
      </c>
      <c r="J1525" s="439">
        <f t="shared" si="286"/>
        <v>11512.96</v>
      </c>
      <c r="K1525" s="390">
        <f t="shared" si="287"/>
        <v>11512.96</v>
      </c>
      <c r="L1525" s="60"/>
      <c r="M1525" s="303">
        <f t="shared" si="281"/>
        <v>11512.958703321601</v>
      </c>
      <c r="N1525" s="303">
        <f t="shared" si="282"/>
        <v>-1.296678397920914E-3</v>
      </c>
      <c r="O1525" s="372">
        <f t="shared" si="283"/>
        <v>11512.96</v>
      </c>
      <c r="P1525" s="373">
        <f t="shared" si="284"/>
        <v>0</v>
      </c>
    </row>
    <row r="1526" spans="1:16" s="195" customFormat="1" ht="22.5" x14ac:dyDescent="0.25">
      <c r="A1526" s="312" t="s">
        <v>4281</v>
      </c>
      <c r="B1526" s="314" t="s">
        <v>281</v>
      </c>
      <c r="C1526" s="332" t="s">
        <v>3040</v>
      </c>
      <c r="D1526" s="332" t="s">
        <v>4282</v>
      </c>
      <c r="E1526" s="333" t="s">
        <v>4283</v>
      </c>
      <c r="F1526" s="316" t="s">
        <v>217</v>
      </c>
      <c r="G1526" s="331">
        <v>1</v>
      </c>
      <c r="H1526" s="61">
        <f t="shared" si="285"/>
        <v>10201.120000000001</v>
      </c>
      <c r="I1526" s="450">
        <v>10201.120000000001</v>
      </c>
      <c r="J1526" s="439">
        <f t="shared" si="286"/>
        <v>11376.83</v>
      </c>
      <c r="K1526" s="390">
        <f t="shared" si="287"/>
        <v>11376.83</v>
      </c>
      <c r="L1526" s="60"/>
      <c r="M1526" s="303">
        <f t="shared" si="281"/>
        <v>11376.830907494403</v>
      </c>
      <c r="N1526" s="303">
        <f t="shared" si="282"/>
        <v>9.0749440278159454E-4</v>
      </c>
      <c r="O1526" s="372">
        <f t="shared" si="283"/>
        <v>11376.83</v>
      </c>
      <c r="P1526" s="373">
        <f t="shared" si="284"/>
        <v>0</v>
      </c>
    </row>
    <row r="1527" spans="1:16" s="195" customFormat="1" ht="15" x14ac:dyDescent="0.25">
      <c r="A1527" s="312" t="s">
        <v>4284</v>
      </c>
      <c r="B1527" s="314" t="s">
        <v>281</v>
      </c>
      <c r="C1527" s="314" t="s">
        <v>1633</v>
      </c>
      <c r="D1527" s="314" t="s">
        <v>4093</v>
      </c>
      <c r="E1527" s="315" t="s">
        <v>4094</v>
      </c>
      <c r="F1527" s="316" t="s">
        <v>147</v>
      </c>
      <c r="G1527" s="325">
        <v>0.08</v>
      </c>
      <c r="H1527" s="61">
        <f t="shared" si="285"/>
        <v>5505.63</v>
      </c>
      <c r="I1527" s="450">
        <v>440.45</v>
      </c>
      <c r="J1527" s="439">
        <f t="shared" si="286"/>
        <v>6140.17</v>
      </c>
      <c r="K1527" s="390">
        <f t="shared" si="287"/>
        <v>491.21</v>
      </c>
      <c r="L1527" s="60"/>
      <c r="M1527" s="303">
        <f t="shared" si="281"/>
        <v>491.21323670400005</v>
      </c>
      <c r="N1527" s="303">
        <f t="shared" si="282"/>
        <v>3.2367040000735869E-3</v>
      </c>
      <c r="O1527" s="372">
        <f t="shared" si="283"/>
        <v>491.21360000000004</v>
      </c>
      <c r="P1527" s="373">
        <f t="shared" si="284"/>
        <v>3.6000000000626642E-3</v>
      </c>
    </row>
    <row r="1528" spans="1:16" s="195" customFormat="1" ht="15" x14ac:dyDescent="0.25">
      <c r="A1528" s="312" t="s">
        <v>4285</v>
      </c>
      <c r="B1528" s="314" t="s">
        <v>281</v>
      </c>
      <c r="C1528" s="314" t="s">
        <v>1636</v>
      </c>
      <c r="D1528" s="314" t="s">
        <v>3850</v>
      </c>
      <c r="E1528" s="315" t="s">
        <v>4286</v>
      </c>
      <c r="F1528" s="316" t="s">
        <v>217</v>
      </c>
      <c r="G1528" s="331">
        <v>1</v>
      </c>
      <c r="H1528" s="61">
        <f t="shared" si="285"/>
        <v>3069</v>
      </c>
      <c r="I1528" s="450">
        <v>3069</v>
      </c>
      <c r="J1528" s="439">
        <f t="shared" si="286"/>
        <v>3422.71</v>
      </c>
      <c r="K1528" s="390">
        <f t="shared" si="287"/>
        <v>3422.71</v>
      </c>
      <c r="L1528" s="60"/>
      <c r="M1528" s="303">
        <f t="shared" si="281"/>
        <v>3422.7118252800005</v>
      </c>
      <c r="N1528" s="303">
        <f t="shared" si="282"/>
        <v>1.8252800005029712E-3</v>
      </c>
      <c r="O1528" s="372">
        <f t="shared" si="283"/>
        <v>3422.71</v>
      </c>
      <c r="P1528" s="373">
        <f t="shared" si="284"/>
        <v>0</v>
      </c>
    </row>
    <row r="1529" spans="1:16" s="195" customFormat="1" ht="22.5" x14ac:dyDescent="0.25">
      <c r="A1529" s="312" t="s">
        <v>4287</v>
      </c>
      <c r="B1529" s="314" t="s">
        <v>281</v>
      </c>
      <c r="C1529" s="314" t="s">
        <v>1641</v>
      </c>
      <c r="D1529" s="314" t="s">
        <v>3859</v>
      </c>
      <c r="E1529" s="315" t="s">
        <v>3860</v>
      </c>
      <c r="F1529" s="316" t="s">
        <v>217</v>
      </c>
      <c r="G1529" s="331">
        <v>1</v>
      </c>
      <c r="H1529" s="61">
        <f t="shared" si="285"/>
        <v>1027.8499999999999</v>
      </c>
      <c r="I1529" s="450">
        <v>1027.8499999999999</v>
      </c>
      <c r="J1529" s="439">
        <f t="shared" si="286"/>
        <v>1146.31</v>
      </c>
      <c r="K1529" s="390">
        <f t="shared" si="287"/>
        <v>1146.31</v>
      </c>
      <c r="L1529" s="60"/>
      <c r="M1529" s="303">
        <f t="shared" si="281"/>
        <v>1146.3129193919999</v>
      </c>
      <c r="N1529" s="303">
        <f t="shared" si="282"/>
        <v>2.919391999967047E-3</v>
      </c>
      <c r="O1529" s="372">
        <f t="shared" si="283"/>
        <v>1146.31</v>
      </c>
      <c r="P1529" s="373">
        <f t="shared" si="284"/>
        <v>0</v>
      </c>
    </row>
    <row r="1530" spans="1:16" s="195" customFormat="1" ht="15" x14ac:dyDescent="0.25">
      <c r="A1530" s="312" t="s">
        <v>4288</v>
      </c>
      <c r="B1530" s="314" t="s">
        <v>281</v>
      </c>
      <c r="C1530" s="314" t="s">
        <v>1644</v>
      </c>
      <c r="D1530" s="314" t="s">
        <v>4101</v>
      </c>
      <c r="E1530" s="315" t="s">
        <v>4289</v>
      </c>
      <c r="F1530" s="316" t="s">
        <v>217</v>
      </c>
      <c r="G1530" s="331">
        <v>1</v>
      </c>
      <c r="H1530" s="61">
        <f t="shared" si="285"/>
        <v>4897.76</v>
      </c>
      <c r="I1530" s="450">
        <v>4897.76</v>
      </c>
      <c r="J1530" s="439">
        <f t="shared" si="286"/>
        <v>5462.24</v>
      </c>
      <c r="K1530" s="390">
        <f t="shared" si="287"/>
        <v>5462.24</v>
      </c>
      <c r="L1530" s="60"/>
      <c r="M1530" s="303">
        <f t="shared" si="281"/>
        <v>5462.2421210112007</v>
      </c>
      <c r="N1530" s="303">
        <f t="shared" si="282"/>
        <v>2.1210112008702708E-3</v>
      </c>
      <c r="O1530" s="372">
        <f t="shared" si="283"/>
        <v>5462.24</v>
      </c>
      <c r="P1530" s="373">
        <f t="shared" si="284"/>
        <v>0</v>
      </c>
    </row>
    <row r="1531" spans="1:16" s="195" customFormat="1" ht="22.5" x14ac:dyDescent="0.25">
      <c r="A1531" s="312" t="s">
        <v>4290</v>
      </c>
      <c r="B1531" s="314" t="s">
        <v>281</v>
      </c>
      <c r="C1531" s="314" t="s">
        <v>1647</v>
      </c>
      <c r="D1531" s="314" t="s">
        <v>4104</v>
      </c>
      <c r="E1531" s="315" t="s">
        <v>4105</v>
      </c>
      <c r="F1531" s="316" t="s">
        <v>217</v>
      </c>
      <c r="G1531" s="331">
        <v>1</v>
      </c>
      <c r="H1531" s="61">
        <f t="shared" si="285"/>
        <v>2265.1</v>
      </c>
      <c r="I1531" s="450">
        <v>2265.1</v>
      </c>
      <c r="J1531" s="439">
        <f t="shared" si="286"/>
        <v>2526.16</v>
      </c>
      <c r="K1531" s="390">
        <f t="shared" si="287"/>
        <v>2526.16</v>
      </c>
      <c r="L1531" s="60"/>
      <c r="M1531" s="303">
        <f t="shared" si="281"/>
        <v>2526.1598421119998</v>
      </c>
      <c r="N1531" s="303">
        <f t="shared" si="282"/>
        <v>-1.578880001034122E-4</v>
      </c>
      <c r="O1531" s="372">
        <f t="shared" si="283"/>
        <v>2526.16</v>
      </c>
      <c r="P1531" s="373">
        <f t="shared" si="284"/>
        <v>0</v>
      </c>
    </row>
    <row r="1532" spans="1:16" s="195" customFormat="1" ht="15" x14ac:dyDescent="0.25">
      <c r="A1532" s="312" t="s">
        <v>4291</v>
      </c>
      <c r="B1532" s="314" t="s">
        <v>281</v>
      </c>
      <c r="C1532" s="314" t="s">
        <v>1650</v>
      </c>
      <c r="D1532" s="314" t="s">
        <v>3856</v>
      </c>
      <c r="E1532" s="315" t="s">
        <v>4292</v>
      </c>
      <c r="F1532" s="316" t="s">
        <v>217</v>
      </c>
      <c r="G1532" s="331">
        <v>1</v>
      </c>
      <c r="H1532" s="61">
        <f t="shared" si="285"/>
        <v>3379.94</v>
      </c>
      <c r="I1532" s="450">
        <v>3379.94</v>
      </c>
      <c r="J1532" s="439">
        <f t="shared" si="286"/>
        <v>3769.49</v>
      </c>
      <c r="K1532" s="390">
        <f t="shared" si="287"/>
        <v>3769.49</v>
      </c>
      <c r="L1532" s="60"/>
      <c r="M1532" s="303">
        <f t="shared" si="281"/>
        <v>3769.4886304128004</v>
      </c>
      <c r="N1532" s="303">
        <f t="shared" si="282"/>
        <v>-1.3695871994059416E-3</v>
      </c>
      <c r="O1532" s="372">
        <f t="shared" si="283"/>
        <v>3769.49</v>
      </c>
      <c r="P1532" s="373">
        <f t="shared" si="284"/>
        <v>0</v>
      </c>
    </row>
    <row r="1533" spans="1:16" s="195" customFormat="1" ht="15" x14ac:dyDescent="0.25">
      <c r="A1533" s="312" t="s">
        <v>4293</v>
      </c>
      <c r="B1533" s="314" t="s">
        <v>281</v>
      </c>
      <c r="C1533" s="314" t="s">
        <v>1651</v>
      </c>
      <c r="D1533" s="314" t="s">
        <v>4109</v>
      </c>
      <c r="E1533" s="315" t="s">
        <v>4110</v>
      </c>
      <c r="F1533" s="316" t="s">
        <v>147</v>
      </c>
      <c r="G1533" s="329">
        <v>0.3</v>
      </c>
      <c r="H1533" s="61">
        <f t="shared" si="285"/>
        <v>6507.57</v>
      </c>
      <c r="I1533" s="450">
        <v>1952.27</v>
      </c>
      <c r="J1533" s="439">
        <f t="shared" si="286"/>
        <v>7257.59</v>
      </c>
      <c r="K1533" s="390">
        <f t="shared" si="287"/>
        <v>2177.2800000000002</v>
      </c>
      <c r="L1533" s="60"/>
      <c r="M1533" s="303">
        <f t="shared" si="281"/>
        <v>2177.2752085824</v>
      </c>
      <c r="N1533" s="303">
        <f t="shared" si="282"/>
        <v>-4.7914176002450404E-3</v>
      </c>
      <c r="O1533" s="372">
        <f t="shared" si="283"/>
        <v>2177.277</v>
      </c>
      <c r="P1533" s="373">
        <f t="shared" si="284"/>
        <v>-3.0000000001564331E-3</v>
      </c>
    </row>
    <row r="1534" spans="1:16" s="195" customFormat="1" ht="22.5" x14ac:dyDescent="0.25">
      <c r="A1534" s="312" t="s">
        <v>4294</v>
      </c>
      <c r="B1534" s="314" t="s">
        <v>281</v>
      </c>
      <c r="C1534" s="314" t="s">
        <v>3055</v>
      </c>
      <c r="D1534" s="314" t="s">
        <v>4295</v>
      </c>
      <c r="E1534" s="315" t="s">
        <v>4296</v>
      </c>
      <c r="F1534" s="316" t="s">
        <v>217</v>
      </c>
      <c r="G1534" s="331">
        <v>2</v>
      </c>
      <c r="H1534" s="61">
        <f t="shared" si="285"/>
        <v>1345.07</v>
      </c>
      <c r="I1534" s="450">
        <v>2690.14</v>
      </c>
      <c r="J1534" s="439">
        <f t="shared" si="286"/>
        <v>1500.09</v>
      </c>
      <c r="K1534" s="390">
        <f t="shared" si="287"/>
        <v>3000.18</v>
      </c>
      <c r="L1534" s="60"/>
      <c r="M1534" s="303">
        <f t="shared" si="281"/>
        <v>3000.1870282368004</v>
      </c>
      <c r="N1534" s="303">
        <f t="shared" si="282"/>
        <v>7.0282368005791795E-3</v>
      </c>
      <c r="O1534" s="372">
        <f t="shared" si="283"/>
        <v>3000.18</v>
      </c>
      <c r="P1534" s="373">
        <f t="shared" si="284"/>
        <v>0</v>
      </c>
    </row>
    <row r="1535" spans="1:16" s="195" customFormat="1" ht="15" x14ac:dyDescent="0.25">
      <c r="A1535" s="312" t="s">
        <v>4297</v>
      </c>
      <c r="B1535" s="314" t="s">
        <v>281</v>
      </c>
      <c r="C1535" s="314" t="s">
        <v>1654</v>
      </c>
      <c r="D1535" s="314" t="s">
        <v>360</v>
      </c>
      <c r="E1535" s="315" t="s">
        <v>361</v>
      </c>
      <c r="F1535" s="316" t="s">
        <v>217</v>
      </c>
      <c r="G1535" s="331">
        <v>8</v>
      </c>
      <c r="H1535" s="61">
        <f t="shared" si="285"/>
        <v>1743.51</v>
      </c>
      <c r="I1535" s="450">
        <v>13948.04</v>
      </c>
      <c r="J1535" s="439">
        <f t="shared" si="286"/>
        <v>1944.45</v>
      </c>
      <c r="K1535" s="390">
        <f t="shared" si="287"/>
        <v>15555.6</v>
      </c>
      <c r="L1535" s="60"/>
      <c r="M1535" s="303">
        <f t="shared" si="281"/>
        <v>15555.595127884802</v>
      </c>
      <c r="N1535" s="303">
        <f t="shared" si="282"/>
        <v>-4.8721151979407296E-3</v>
      </c>
      <c r="O1535" s="372">
        <f t="shared" si="283"/>
        <v>15555.6</v>
      </c>
      <c r="P1535" s="373">
        <f t="shared" si="284"/>
        <v>0</v>
      </c>
    </row>
    <row r="1536" spans="1:16" s="195" customFormat="1" ht="22.5" x14ac:dyDescent="0.25">
      <c r="A1536" s="312" t="s">
        <v>4298</v>
      </c>
      <c r="B1536" s="314" t="s">
        <v>281</v>
      </c>
      <c r="C1536" s="314" t="s">
        <v>1657</v>
      </c>
      <c r="D1536" s="314" t="s">
        <v>4116</v>
      </c>
      <c r="E1536" s="315" t="s">
        <v>4117</v>
      </c>
      <c r="F1536" s="316" t="s">
        <v>217</v>
      </c>
      <c r="G1536" s="331">
        <v>2</v>
      </c>
      <c r="H1536" s="61">
        <f t="shared" si="285"/>
        <v>247.91</v>
      </c>
      <c r="I1536" s="450">
        <v>495.82</v>
      </c>
      <c r="J1536" s="439">
        <f t="shared" si="286"/>
        <v>276.48</v>
      </c>
      <c r="K1536" s="390">
        <f t="shared" si="287"/>
        <v>552.96</v>
      </c>
      <c r="L1536" s="60"/>
      <c r="M1536" s="303">
        <f t="shared" si="281"/>
        <v>552.96480195840002</v>
      </c>
      <c r="N1536" s="303">
        <f t="shared" si="282"/>
        <v>4.8019583999803217E-3</v>
      </c>
      <c r="O1536" s="372">
        <f t="shared" si="283"/>
        <v>552.96</v>
      </c>
      <c r="P1536" s="373">
        <f t="shared" si="284"/>
        <v>0</v>
      </c>
    </row>
    <row r="1537" spans="1:16" s="195" customFormat="1" ht="22.5" x14ac:dyDescent="0.25">
      <c r="A1537" s="312" t="s">
        <v>4299</v>
      </c>
      <c r="B1537" s="314" t="s">
        <v>281</v>
      </c>
      <c r="C1537" s="314" t="s">
        <v>4300</v>
      </c>
      <c r="D1537" s="314" t="s">
        <v>4119</v>
      </c>
      <c r="E1537" s="315" t="s">
        <v>4120</v>
      </c>
      <c r="F1537" s="316" t="s">
        <v>217</v>
      </c>
      <c r="G1537" s="331">
        <v>6</v>
      </c>
      <c r="H1537" s="61">
        <f t="shared" si="285"/>
        <v>322.27999999999997</v>
      </c>
      <c r="I1537" s="450">
        <v>1933.68</v>
      </c>
      <c r="J1537" s="439">
        <f t="shared" si="286"/>
        <v>359.42</v>
      </c>
      <c r="K1537" s="390">
        <f t="shared" si="287"/>
        <v>2156.52</v>
      </c>
      <c r="L1537" s="60"/>
      <c r="M1537" s="303">
        <f t="shared" si="281"/>
        <v>2156.5426530816003</v>
      </c>
      <c r="N1537" s="303">
        <f t="shared" si="282"/>
        <v>2.2653081600310543E-2</v>
      </c>
      <c r="O1537" s="372">
        <f t="shared" si="283"/>
        <v>2156.52</v>
      </c>
      <c r="P1537" s="373">
        <f t="shared" si="284"/>
        <v>0</v>
      </c>
    </row>
    <row r="1538" spans="1:16" s="195" customFormat="1" ht="22.5" x14ac:dyDescent="0.25">
      <c r="A1538" s="312" t="s">
        <v>4301</v>
      </c>
      <c r="B1538" s="314" t="s">
        <v>281</v>
      </c>
      <c r="C1538" s="314" t="s">
        <v>1660</v>
      </c>
      <c r="D1538" s="314" t="s">
        <v>4302</v>
      </c>
      <c r="E1538" s="315" t="s">
        <v>4303</v>
      </c>
      <c r="F1538" s="316" t="s">
        <v>125</v>
      </c>
      <c r="G1538" s="318">
        <v>6.7000000000000004E-2</v>
      </c>
      <c r="H1538" s="61">
        <f t="shared" si="285"/>
        <v>202498.21</v>
      </c>
      <c r="I1538" s="450">
        <v>13567.38</v>
      </c>
      <c r="J1538" s="439">
        <f t="shared" si="286"/>
        <v>225836.76</v>
      </c>
      <c r="K1538" s="390">
        <f t="shared" si="287"/>
        <v>15131.06</v>
      </c>
      <c r="L1538" s="60"/>
      <c r="M1538" s="303">
        <f t="shared" si="281"/>
        <v>15131.0628752256</v>
      </c>
      <c r="N1538" s="303">
        <f t="shared" si="282"/>
        <v>2.875225600291742E-3</v>
      </c>
      <c r="O1538" s="372">
        <f t="shared" si="283"/>
        <v>15131.062920000002</v>
      </c>
      <c r="P1538" s="373">
        <f t="shared" si="284"/>
        <v>2.9200000026321504E-3</v>
      </c>
    </row>
    <row r="1539" spans="1:16" s="195" customFormat="1" ht="22.5" x14ac:dyDescent="0.25">
      <c r="A1539" s="312" t="s">
        <v>4304</v>
      </c>
      <c r="B1539" s="314" t="s">
        <v>281</v>
      </c>
      <c r="C1539" s="314" t="s">
        <v>1663</v>
      </c>
      <c r="D1539" s="314" t="s">
        <v>4132</v>
      </c>
      <c r="E1539" s="315" t="s">
        <v>4133</v>
      </c>
      <c r="F1539" s="316" t="s">
        <v>147</v>
      </c>
      <c r="G1539" s="329">
        <v>6.7</v>
      </c>
      <c r="H1539" s="61">
        <f t="shared" si="285"/>
        <v>885.76</v>
      </c>
      <c r="I1539" s="450">
        <v>5934.59</v>
      </c>
      <c r="J1539" s="439">
        <f t="shared" si="286"/>
        <v>987.85</v>
      </c>
      <c r="K1539" s="390">
        <f t="shared" si="287"/>
        <v>6618.6</v>
      </c>
      <c r="L1539" s="60"/>
      <c r="M1539" s="303">
        <f t="shared" si="281"/>
        <v>6618.5700134208</v>
      </c>
      <c r="N1539" s="303">
        <f t="shared" si="282"/>
        <v>-2.9986579200340202E-2</v>
      </c>
      <c r="O1539" s="372">
        <f t="shared" si="283"/>
        <v>6618.5950000000003</v>
      </c>
      <c r="P1539" s="373">
        <f t="shared" si="284"/>
        <v>-5.0000000001091394E-3</v>
      </c>
    </row>
    <row r="1540" spans="1:16" s="195" customFormat="1" ht="22.5" x14ac:dyDescent="0.25">
      <c r="A1540" s="312" t="s">
        <v>4305</v>
      </c>
      <c r="B1540" s="314" t="s">
        <v>281</v>
      </c>
      <c r="C1540" s="314" t="s">
        <v>1664</v>
      </c>
      <c r="D1540" s="314" t="s">
        <v>362</v>
      </c>
      <c r="E1540" s="315" t="s">
        <v>4306</v>
      </c>
      <c r="F1540" s="316" t="s">
        <v>125</v>
      </c>
      <c r="G1540" s="318">
        <v>7.1999999999999995E-2</v>
      </c>
      <c r="H1540" s="61">
        <f t="shared" si="285"/>
        <v>207619.31</v>
      </c>
      <c r="I1540" s="450">
        <v>14948.59</v>
      </c>
      <c r="J1540" s="439">
        <f t="shared" si="286"/>
        <v>231548.08</v>
      </c>
      <c r="K1540" s="390">
        <f t="shared" si="287"/>
        <v>16671.46</v>
      </c>
      <c r="L1540" s="60"/>
      <c r="M1540" s="303">
        <f t="shared" si="281"/>
        <v>16671.461637100801</v>
      </c>
      <c r="N1540" s="303">
        <f t="shared" si="282"/>
        <v>1.6371008023270406E-3</v>
      </c>
      <c r="O1540" s="372">
        <f t="shared" si="283"/>
        <v>16671.461759999998</v>
      </c>
      <c r="P1540" s="373">
        <f t="shared" si="284"/>
        <v>1.759999999194406E-3</v>
      </c>
    </row>
    <row r="1541" spans="1:16" s="195" customFormat="1" ht="15" x14ac:dyDescent="0.25">
      <c r="A1541" s="312" t="s">
        <v>4307</v>
      </c>
      <c r="B1541" s="314" t="s">
        <v>281</v>
      </c>
      <c r="C1541" s="314" t="s">
        <v>1666</v>
      </c>
      <c r="D1541" s="314" t="s">
        <v>4308</v>
      </c>
      <c r="E1541" s="315" t="s">
        <v>4309</v>
      </c>
      <c r="F1541" s="316" t="s">
        <v>147</v>
      </c>
      <c r="G1541" s="329">
        <v>7.2</v>
      </c>
      <c r="H1541" s="61">
        <f t="shared" si="285"/>
        <v>869.46</v>
      </c>
      <c r="I1541" s="450">
        <v>6260.1</v>
      </c>
      <c r="J1541" s="439">
        <f t="shared" si="286"/>
        <v>969.67</v>
      </c>
      <c r="K1541" s="390">
        <f t="shared" si="287"/>
        <v>6981.62</v>
      </c>
      <c r="L1541" s="60"/>
      <c r="M1541" s="303">
        <f t="shared" si="281"/>
        <v>6981.5960565120013</v>
      </c>
      <c r="N1541" s="303">
        <f t="shared" si="282"/>
        <v>-2.3943487998622004E-2</v>
      </c>
      <c r="O1541" s="372">
        <f t="shared" si="283"/>
        <v>6981.6239999999998</v>
      </c>
      <c r="P1541" s="373">
        <f t="shared" si="284"/>
        <v>3.9999999999054126E-3</v>
      </c>
    </row>
    <row r="1542" spans="1:16" s="195" customFormat="1" ht="22.5" x14ac:dyDescent="0.25">
      <c r="A1542" s="312" t="s">
        <v>4310</v>
      </c>
      <c r="B1542" s="314" t="s">
        <v>281</v>
      </c>
      <c r="C1542" s="314" t="s">
        <v>1667</v>
      </c>
      <c r="D1542" s="314" t="s">
        <v>368</v>
      </c>
      <c r="E1542" s="315" t="s">
        <v>4311</v>
      </c>
      <c r="F1542" s="316" t="s">
        <v>125</v>
      </c>
      <c r="G1542" s="318">
        <v>5.3999999999999999E-2</v>
      </c>
      <c r="H1542" s="61">
        <f t="shared" si="285"/>
        <v>179780.19</v>
      </c>
      <c r="I1542" s="450">
        <v>9708.1299999999992</v>
      </c>
      <c r="J1542" s="439">
        <f t="shared" si="286"/>
        <v>200500.42</v>
      </c>
      <c r="K1542" s="390">
        <f t="shared" si="287"/>
        <v>10827.02</v>
      </c>
      <c r="L1542" s="60"/>
      <c r="M1542" s="303">
        <f t="shared" si="281"/>
        <v>10827.0222718656</v>
      </c>
      <c r="N1542" s="303">
        <f t="shared" si="282"/>
        <v>2.2718656000506599E-3</v>
      </c>
      <c r="O1542" s="372">
        <f t="shared" si="283"/>
        <v>10827.02268</v>
      </c>
      <c r="P1542" s="373">
        <f t="shared" si="284"/>
        <v>2.6799999996001134E-3</v>
      </c>
    </row>
    <row r="1543" spans="1:16" s="195" customFormat="1" ht="15" x14ac:dyDescent="0.25">
      <c r="A1543" s="312" t="s">
        <v>4312</v>
      </c>
      <c r="B1543" s="314" t="s">
        <v>281</v>
      </c>
      <c r="C1543" s="314" t="s">
        <v>1668</v>
      </c>
      <c r="D1543" s="314" t="s">
        <v>4308</v>
      </c>
      <c r="E1543" s="315" t="s">
        <v>4309</v>
      </c>
      <c r="F1543" s="316" t="s">
        <v>147</v>
      </c>
      <c r="G1543" s="329">
        <v>5.4</v>
      </c>
      <c r="H1543" s="61">
        <f t="shared" si="285"/>
        <v>869.45</v>
      </c>
      <c r="I1543" s="450">
        <v>4695.05</v>
      </c>
      <c r="J1543" s="439">
        <f t="shared" si="286"/>
        <v>969.66</v>
      </c>
      <c r="K1543" s="390">
        <f t="shared" si="287"/>
        <v>5236.16</v>
      </c>
      <c r="L1543" s="60"/>
      <c r="M1543" s="303">
        <f t="shared" si="281"/>
        <v>5236.1691610560001</v>
      </c>
      <c r="N1543" s="303">
        <f t="shared" si="282"/>
        <v>9.1610560002663988E-3</v>
      </c>
      <c r="O1543" s="372">
        <f t="shared" si="283"/>
        <v>5236.1639999999998</v>
      </c>
      <c r="P1543" s="373">
        <f t="shared" si="284"/>
        <v>3.9999999999054126E-3</v>
      </c>
    </row>
    <row r="1544" spans="1:16" s="195" customFormat="1" ht="22.5" x14ac:dyDescent="0.25">
      <c r="A1544" s="312" t="s">
        <v>4313</v>
      </c>
      <c r="B1544" s="314" t="s">
        <v>281</v>
      </c>
      <c r="C1544" s="314" t="s">
        <v>1671</v>
      </c>
      <c r="D1544" s="314" t="s">
        <v>372</v>
      </c>
      <c r="E1544" s="315" t="s">
        <v>4129</v>
      </c>
      <c r="F1544" s="316" t="s">
        <v>125</v>
      </c>
      <c r="G1544" s="326">
        <v>0.3014</v>
      </c>
      <c r="H1544" s="61">
        <f t="shared" si="285"/>
        <v>170725.91</v>
      </c>
      <c r="I1544" s="450">
        <v>51456.79</v>
      </c>
      <c r="J1544" s="439">
        <f t="shared" si="286"/>
        <v>190402.6</v>
      </c>
      <c r="K1544" s="390">
        <f t="shared" si="287"/>
        <v>57387.34</v>
      </c>
      <c r="L1544" s="60"/>
      <c r="M1544" s="303">
        <f t="shared" si="281"/>
        <v>57387.345592684804</v>
      </c>
      <c r="N1544" s="303">
        <f t="shared" si="282"/>
        <v>5.5926848071976565E-3</v>
      </c>
      <c r="O1544" s="372">
        <f t="shared" si="283"/>
        <v>57387.343639999999</v>
      </c>
      <c r="P1544" s="373">
        <f t="shared" si="284"/>
        <v>3.6400000026333146E-3</v>
      </c>
    </row>
    <row r="1545" spans="1:16" s="195" customFormat="1" ht="22.5" x14ac:dyDescent="0.25">
      <c r="A1545" s="312" t="s">
        <v>4314</v>
      </c>
      <c r="B1545" s="314" t="s">
        <v>281</v>
      </c>
      <c r="C1545" s="314" t="s">
        <v>1674</v>
      </c>
      <c r="D1545" s="314" t="s">
        <v>4132</v>
      </c>
      <c r="E1545" s="315" t="s">
        <v>4133</v>
      </c>
      <c r="F1545" s="316" t="s">
        <v>147</v>
      </c>
      <c r="G1545" s="329">
        <v>7.2</v>
      </c>
      <c r="H1545" s="61">
        <f t="shared" si="285"/>
        <v>885.77</v>
      </c>
      <c r="I1545" s="450">
        <v>6377.52</v>
      </c>
      <c r="J1545" s="439">
        <f t="shared" si="286"/>
        <v>987.86</v>
      </c>
      <c r="K1545" s="390">
        <f t="shared" si="287"/>
        <v>7112.59</v>
      </c>
      <c r="L1545" s="60"/>
      <c r="M1545" s="303">
        <f t="shared" si="281"/>
        <v>7112.5490778624016</v>
      </c>
      <c r="N1545" s="303">
        <f t="shared" si="282"/>
        <v>-4.092213759849983E-2</v>
      </c>
      <c r="O1545" s="372">
        <f t="shared" si="283"/>
        <v>7112.5920000000006</v>
      </c>
      <c r="P1545" s="373">
        <f t="shared" si="284"/>
        <v>2.0000000004074536E-3</v>
      </c>
    </row>
    <row r="1546" spans="1:16" s="195" customFormat="1" ht="22.5" x14ac:dyDescent="0.25">
      <c r="A1546" s="312" t="s">
        <v>4315</v>
      </c>
      <c r="B1546" s="314" t="s">
        <v>281</v>
      </c>
      <c r="C1546" s="314" t="s">
        <v>4316</v>
      </c>
      <c r="D1546" s="314" t="s">
        <v>4317</v>
      </c>
      <c r="E1546" s="315" t="s">
        <v>4318</v>
      </c>
      <c r="F1546" s="316" t="s">
        <v>147</v>
      </c>
      <c r="G1546" s="325">
        <v>26.24</v>
      </c>
      <c r="H1546" s="61">
        <f t="shared" si="285"/>
        <v>1665.14</v>
      </c>
      <c r="I1546" s="450">
        <v>43693.36</v>
      </c>
      <c r="J1546" s="439">
        <f t="shared" si="286"/>
        <v>1857.05</v>
      </c>
      <c r="K1546" s="390">
        <f t="shared" si="287"/>
        <v>48728.99</v>
      </c>
      <c r="L1546" s="60"/>
      <c r="M1546" s="303">
        <f t="shared" si="281"/>
        <v>48729.156063283204</v>
      </c>
      <c r="N1546" s="303">
        <f t="shared" si="282"/>
        <v>0.16606328320631292</v>
      </c>
      <c r="O1546" s="372">
        <f t="shared" si="283"/>
        <v>48728.991999999998</v>
      </c>
      <c r="P1546" s="373">
        <f t="shared" si="284"/>
        <v>2.0000000004074536E-3</v>
      </c>
    </row>
    <row r="1547" spans="1:16" s="195" customFormat="1" ht="15" x14ac:dyDescent="0.25">
      <c r="A1547" s="312" t="s">
        <v>4319</v>
      </c>
      <c r="B1547" s="314" t="s">
        <v>281</v>
      </c>
      <c r="C1547" s="314" t="s">
        <v>4320</v>
      </c>
      <c r="D1547" s="314" t="s">
        <v>3911</v>
      </c>
      <c r="E1547" s="315" t="s">
        <v>373</v>
      </c>
      <c r="F1547" s="316" t="s">
        <v>122</v>
      </c>
      <c r="G1547" s="326">
        <v>1.6999999999999999E-3</v>
      </c>
      <c r="H1547" s="61">
        <f t="shared" si="285"/>
        <v>105023.53</v>
      </c>
      <c r="I1547" s="450">
        <v>178.54</v>
      </c>
      <c r="J1547" s="439">
        <f t="shared" si="286"/>
        <v>117127.82</v>
      </c>
      <c r="K1547" s="390">
        <f t="shared" si="287"/>
        <v>199.12</v>
      </c>
      <c r="L1547" s="60"/>
      <c r="M1547" s="303">
        <f t="shared" si="281"/>
        <v>199.11729204480002</v>
      </c>
      <c r="N1547" s="303">
        <f t="shared" si="282"/>
        <v>-2.7079551999804607E-3</v>
      </c>
      <c r="O1547" s="372">
        <f t="shared" si="283"/>
        <v>199.11729399999999</v>
      </c>
      <c r="P1547" s="373">
        <f t="shared" si="284"/>
        <v>-2.7060000000176387E-3</v>
      </c>
    </row>
    <row r="1548" spans="1:16" s="195" customFormat="1" ht="22.5" x14ac:dyDescent="0.25">
      <c r="A1548" s="312" t="s">
        <v>4321</v>
      </c>
      <c r="B1548" s="314" t="s">
        <v>281</v>
      </c>
      <c r="C1548" s="314" t="s">
        <v>1676</v>
      </c>
      <c r="D1548" s="314" t="s">
        <v>3913</v>
      </c>
      <c r="E1548" s="315" t="s">
        <v>3914</v>
      </c>
      <c r="F1548" s="316" t="s">
        <v>125</v>
      </c>
      <c r="G1548" s="325">
        <v>0.65</v>
      </c>
      <c r="H1548" s="61">
        <f t="shared" si="285"/>
        <v>312360.71999999997</v>
      </c>
      <c r="I1548" s="450">
        <v>203034.47</v>
      </c>
      <c r="J1548" s="439">
        <f t="shared" si="286"/>
        <v>348361.27</v>
      </c>
      <c r="K1548" s="390">
        <f t="shared" si="287"/>
        <v>226434.83</v>
      </c>
      <c r="L1548" s="60"/>
      <c r="M1548" s="303">
        <f t="shared" si="281"/>
        <v>226434.8261350464</v>
      </c>
      <c r="N1548" s="303">
        <f t="shared" si="282"/>
        <v>-3.864953585434705E-3</v>
      </c>
      <c r="O1548" s="372">
        <f t="shared" si="283"/>
        <v>226434.82550000001</v>
      </c>
      <c r="P1548" s="373">
        <f t="shared" si="284"/>
        <v>-4.4999999809078872E-3</v>
      </c>
    </row>
    <row r="1549" spans="1:16" s="195" customFormat="1" ht="15" x14ac:dyDescent="0.25">
      <c r="A1549" s="312" t="s">
        <v>4322</v>
      </c>
      <c r="B1549" s="314" t="s">
        <v>281</v>
      </c>
      <c r="C1549" s="314" t="s">
        <v>3080</v>
      </c>
      <c r="D1549" s="314" t="s">
        <v>3921</v>
      </c>
      <c r="E1549" s="315" t="s">
        <v>3922</v>
      </c>
      <c r="F1549" s="316" t="s">
        <v>122</v>
      </c>
      <c r="G1549" s="326">
        <v>-4.1599999999999998E-2</v>
      </c>
      <c r="H1549" s="61">
        <f t="shared" si="285"/>
        <v>54913.46</v>
      </c>
      <c r="I1549" s="450">
        <v>-2284.4</v>
      </c>
      <c r="J1549" s="439">
        <f t="shared" si="286"/>
        <v>61242.41</v>
      </c>
      <c r="K1549" s="390">
        <f t="shared" si="287"/>
        <v>-2547.6799999999998</v>
      </c>
      <c r="L1549" s="60"/>
      <c r="M1549" s="303">
        <f t="shared" si="281"/>
        <v>-2547.6842273280004</v>
      </c>
      <c r="N1549" s="303">
        <f t="shared" si="282"/>
        <v>-4.2273280005247216E-3</v>
      </c>
      <c r="O1549" s="372">
        <f t="shared" si="283"/>
        <v>-2547.684256</v>
      </c>
      <c r="P1549" s="373">
        <f t="shared" si="284"/>
        <v>-4.2560000001685694E-3</v>
      </c>
    </row>
    <row r="1550" spans="1:16" s="195" customFormat="1" ht="15" x14ac:dyDescent="0.25">
      <c r="A1550" s="312" t="s">
        <v>4323</v>
      </c>
      <c r="B1550" s="314" t="s">
        <v>281</v>
      </c>
      <c r="C1550" s="314" t="s">
        <v>4324</v>
      </c>
      <c r="D1550" s="314" t="s">
        <v>3917</v>
      </c>
      <c r="E1550" s="315" t="s">
        <v>3918</v>
      </c>
      <c r="F1550" s="316" t="s">
        <v>111</v>
      </c>
      <c r="G1550" s="329">
        <v>-3.9</v>
      </c>
      <c r="H1550" s="61">
        <f t="shared" si="285"/>
        <v>5840.18</v>
      </c>
      <c r="I1550" s="450">
        <v>-22776.720000000001</v>
      </c>
      <c r="J1550" s="439">
        <f t="shared" si="286"/>
        <v>6513.28</v>
      </c>
      <c r="K1550" s="390">
        <f t="shared" si="287"/>
        <v>-25401.79</v>
      </c>
      <c r="L1550" s="60"/>
      <c r="M1550" s="303">
        <f t="shared" si="281"/>
        <v>-25401.8080433664</v>
      </c>
      <c r="N1550" s="303">
        <f t="shared" si="282"/>
        <v>-1.8043366399069782E-2</v>
      </c>
      <c r="O1550" s="372">
        <f t="shared" si="283"/>
        <v>-25401.791999999998</v>
      </c>
      <c r="P1550" s="373">
        <f t="shared" si="284"/>
        <v>-1.9999999967694748E-3</v>
      </c>
    </row>
    <row r="1551" spans="1:16" s="195" customFormat="1" ht="15" x14ac:dyDescent="0.25">
      <c r="A1551" s="312" t="s">
        <v>4325</v>
      </c>
      <c r="B1551" s="314" t="s">
        <v>281</v>
      </c>
      <c r="C1551" s="314" t="s">
        <v>4326</v>
      </c>
      <c r="D1551" s="314" t="s">
        <v>3925</v>
      </c>
      <c r="E1551" s="315" t="s">
        <v>3926</v>
      </c>
      <c r="F1551" s="316" t="s">
        <v>111</v>
      </c>
      <c r="G1551" s="329">
        <v>3.9</v>
      </c>
      <c r="H1551" s="61">
        <f t="shared" si="285"/>
        <v>20840.66</v>
      </c>
      <c r="I1551" s="450">
        <v>81278.59</v>
      </c>
      <c r="J1551" s="439">
        <f t="shared" si="286"/>
        <v>23242.61</v>
      </c>
      <c r="K1551" s="390">
        <f t="shared" si="287"/>
        <v>90646.18</v>
      </c>
      <c r="L1551" s="60"/>
      <c r="M1551" s="303">
        <f t="shared" ref="M1551:M1614" si="288">I1551*O$13*P$13*O$10</f>
        <v>90646.201086700807</v>
      </c>
      <c r="N1551" s="303">
        <f t="shared" ref="N1551:N1614" si="289">M1551-K1551</f>
        <v>2.1086700813611969E-2</v>
      </c>
      <c r="O1551" s="372">
        <f t="shared" si="283"/>
        <v>90646.179000000004</v>
      </c>
      <c r="P1551" s="373">
        <f t="shared" si="284"/>
        <v>-9.9999998928979039E-4</v>
      </c>
    </row>
    <row r="1552" spans="1:16" s="195" customFormat="1" ht="15" x14ac:dyDescent="0.25">
      <c r="A1552" s="312" t="s">
        <v>4327</v>
      </c>
      <c r="B1552" s="314" t="s">
        <v>281</v>
      </c>
      <c r="C1552" s="314" t="s">
        <v>4328</v>
      </c>
      <c r="D1552" s="314" t="s">
        <v>3929</v>
      </c>
      <c r="E1552" s="315" t="s">
        <v>4329</v>
      </c>
      <c r="F1552" s="316" t="s">
        <v>139</v>
      </c>
      <c r="G1552" s="325">
        <v>81.25</v>
      </c>
      <c r="H1552" s="61">
        <f t="shared" si="285"/>
        <v>167.42</v>
      </c>
      <c r="I1552" s="450">
        <v>13603.1</v>
      </c>
      <c r="J1552" s="439">
        <f t="shared" si="286"/>
        <v>186.72</v>
      </c>
      <c r="K1552" s="390">
        <f t="shared" si="287"/>
        <v>15171</v>
      </c>
      <c r="L1552" s="60"/>
      <c r="M1552" s="303">
        <f t="shared" si="288"/>
        <v>15170.899716672002</v>
      </c>
      <c r="N1552" s="303">
        <f t="shared" si="289"/>
        <v>-0.10028332799811324</v>
      </c>
      <c r="O1552" s="372">
        <f t="shared" si="283"/>
        <v>15171</v>
      </c>
      <c r="P1552" s="373">
        <f t="shared" si="284"/>
        <v>0</v>
      </c>
    </row>
    <row r="1553" spans="1:16" s="195" customFormat="1" ht="15" x14ac:dyDescent="0.25">
      <c r="A1553" s="312" t="s">
        <v>4330</v>
      </c>
      <c r="B1553" s="314" t="s">
        <v>281</v>
      </c>
      <c r="C1553" s="314" t="s">
        <v>4331</v>
      </c>
      <c r="D1553" s="314" t="s">
        <v>3933</v>
      </c>
      <c r="E1553" s="315" t="s">
        <v>4332</v>
      </c>
      <c r="F1553" s="316" t="s">
        <v>139</v>
      </c>
      <c r="G1553" s="325">
        <v>99.45</v>
      </c>
      <c r="H1553" s="61">
        <f t="shared" si="285"/>
        <v>624.61</v>
      </c>
      <c r="I1553" s="450">
        <v>62117.42</v>
      </c>
      <c r="J1553" s="439">
        <f t="shared" si="286"/>
        <v>696.6</v>
      </c>
      <c r="K1553" s="390">
        <f t="shared" si="287"/>
        <v>69276.87</v>
      </c>
      <c r="L1553" s="60"/>
      <c r="M1553" s="303">
        <f t="shared" si="288"/>
        <v>69276.646461350407</v>
      </c>
      <c r="N1553" s="303">
        <f t="shared" si="289"/>
        <v>-0.22353864958859049</v>
      </c>
      <c r="O1553" s="372">
        <f t="shared" si="283"/>
        <v>69276.87000000001</v>
      </c>
      <c r="P1553" s="373">
        <f t="shared" si="284"/>
        <v>0</v>
      </c>
    </row>
    <row r="1554" spans="1:16" s="195" customFormat="1" ht="15" customHeight="1" x14ac:dyDescent="0.25">
      <c r="A1554" s="323"/>
      <c r="B1554" s="512" t="s">
        <v>3935</v>
      </c>
      <c r="C1554" s="513"/>
      <c r="D1554" s="513"/>
      <c r="E1554" s="514"/>
      <c r="F1554" s="324"/>
      <c r="G1554" s="324"/>
      <c r="H1554" s="324"/>
      <c r="I1554" s="324"/>
      <c r="J1554" s="449"/>
      <c r="K1554" s="392"/>
      <c r="L1554" s="311"/>
      <c r="M1554" s="303">
        <f t="shared" si="288"/>
        <v>0</v>
      </c>
      <c r="N1554" s="303">
        <f t="shared" si="289"/>
        <v>0</v>
      </c>
      <c r="O1554" s="372">
        <f t="shared" ref="O1554:O1617" si="290">J1554*G1554</f>
        <v>0</v>
      </c>
      <c r="P1554" s="373">
        <f t="shared" ref="P1554:P1617" si="291">O1554-K1554</f>
        <v>0</v>
      </c>
    </row>
    <row r="1555" spans="1:16" s="195" customFormat="1" ht="15" x14ac:dyDescent="0.25">
      <c r="A1555" s="312" t="s">
        <v>4333</v>
      </c>
      <c r="B1555" s="314" t="s">
        <v>281</v>
      </c>
      <c r="C1555" s="314" t="s">
        <v>1677</v>
      </c>
      <c r="D1555" s="314" t="s">
        <v>456</v>
      </c>
      <c r="E1555" s="315" t="s">
        <v>457</v>
      </c>
      <c r="F1555" s="316" t="s">
        <v>217</v>
      </c>
      <c r="G1555" s="331">
        <v>1</v>
      </c>
      <c r="H1555" s="61">
        <f t="shared" si="285"/>
        <v>5671.45</v>
      </c>
      <c r="I1555" s="450">
        <v>5671.45</v>
      </c>
      <c r="J1555" s="439">
        <f t="shared" si="286"/>
        <v>6325.1</v>
      </c>
      <c r="K1555" s="390">
        <f t="shared" si="287"/>
        <v>6325.1</v>
      </c>
      <c r="L1555" s="60"/>
      <c r="M1555" s="303">
        <f t="shared" si="288"/>
        <v>6325.1023074240002</v>
      </c>
      <c r="N1555" s="303">
        <f t="shared" si="289"/>
        <v>2.3074239998095436E-3</v>
      </c>
      <c r="O1555" s="372">
        <f t="shared" si="290"/>
        <v>6325.1</v>
      </c>
      <c r="P1555" s="373">
        <f t="shared" si="291"/>
        <v>0</v>
      </c>
    </row>
    <row r="1556" spans="1:16" s="195" customFormat="1" ht="15" x14ac:dyDescent="0.25">
      <c r="A1556" s="312" t="s">
        <v>4334</v>
      </c>
      <c r="B1556" s="314" t="s">
        <v>281</v>
      </c>
      <c r="C1556" s="332" t="s">
        <v>3083</v>
      </c>
      <c r="D1556" s="332" t="s">
        <v>3939</v>
      </c>
      <c r="E1556" s="333" t="s">
        <v>4335</v>
      </c>
      <c r="F1556" s="316" t="s">
        <v>217</v>
      </c>
      <c r="G1556" s="331">
        <v>1</v>
      </c>
      <c r="H1556" s="61">
        <f t="shared" si="285"/>
        <v>168435.05</v>
      </c>
      <c r="I1556" s="450">
        <v>168435.05</v>
      </c>
      <c r="J1556" s="439">
        <f t="shared" si="286"/>
        <v>187847.72</v>
      </c>
      <c r="K1556" s="390">
        <f t="shared" si="287"/>
        <v>187847.72</v>
      </c>
      <c r="L1556" s="60"/>
      <c r="M1556" s="303">
        <f t="shared" si="288"/>
        <v>187847.71502985599</v>
      </c>
      <c r="N1556" s="303">
        <f t="shared" si="289"/>
        <v>-4.9701440148055553E-3</v>
      </c>
      <c r="O1556" s="372">
        <f t="shared" si="290"/>
        <v>187847.72</v>
      </c>
      <c r="P1556" s="373">
        <f t="shared" si="291"/>
        <v>0</v>
      </c>
    </row>
    <row r="1557" spans="1:16" s="195" customFormat="1" ht="22.5" x14ac:dyDescent="0.25">
      <c r="A1557" s="312" t="s">
        <v>4336</v>
      </c>
      <c r="B1557" s="314" t="s">
        <v>281</v>
      </c>
      <c r="C1557" s="314" t="s">
        <v>1680</v>
      </c>
      <c r="D1557" s="314" t="s">
        <v>419</v>
      </c>
      <c r="E1557" s="315" t="s">
        <v>420</v>
      </c>
      <c r="F1557" s="316" t="s">
        <v>217</v>
      </c>
      <c r="G1557" s="331">
        <v>6</v>
      </c>
      <c r="H1557" s="61">
        <f t="shared" si="285"/>
        <v>540</v>
      </c>
      <c r="I1557" s="450">
        <v>3240.01</v>
      </c>
      <c r="J1557" s="439">
        <f t="shared" si="286"/>
        <v>602.24</v>
      </c>
      <c r="K1557" s="390">
        <f t="shared" si="287"/>
        <v>3613.44</v>
      </c>
      <c r="L1557" s="60"/>
      <c r="M1557" s="303">
        <f t="shared" si="288"/>
        <v>3613.4312613312004</v>
      </c>
      <c r="N1557" s="303">
        <f t="shared" si="289"/>
        <v>-8.7386687996513501E-3</v>
      </c>
      <c r="O1557" s="372">
        <f t="shared" si="290"/>
        <v>3613.44</v>
      </c>
      <c r="P1557" s="373">
        <f t="shared" si="291"/>
        <v>0</v>
      </c>
    </row>
    <row r="1558" spans="1:16" s="195" customFormat="1" ht="15" x14ac:dyDescent="0.25">
      <c r="A1558" s="312" t="s">
        <v>4337</v>
      </c>
      <c r="B1558" s="314" t="s">
        <v>281</v>
      </c>
      <c r="C1558" s="332" t="s">
        <v>4338</v>
      </c>
      <c r="D1558" s="332" t="s">
        <v>3947</v>
      </c>
      <c r="E1558" s="333" t="s">
        <v>3944</v>
      </c>
      <c r="F1558" s="316" t="s">
        <v>217</v>
      </c>
      <c r="G1558" s="331">
        <v>1</v>
      </c>
      <c r="H1558" s="61">
        <f t="shared" si="285"/>
        <v>30626.880000000001</v>
      </c>
      <c r="I1558" s="450">
        <v>30626.880000000001</v>
      </c>
      <c r="J1558" s="439">
        <f t="shared" si="286"/>
        <v>34156.720000000001</v>
      </c>
      <c r="K1558" s="390">
        <f t="shared" si="287"/>
        <v>34156.720000000001</v>
      </c>
      <c r="L1558" s="60"/>
      <c r="M1558" s="303">
        <f t="shared" si="288"/>
        <v>34156.723475865605</v>
      </c>
      <c r="N1558" s="303">
        <f t="shared" si="289"/>
        <v>3.4758656038320623E-3</v>
      </c>
      <c r="O1558" s="372">
        <f t="shared" si="290"/>
        <v>34156.720000000001</v>
      </c>
      <c r="P1558" s="373">
        <f t="shared" si="291"/>
        <v>0</v>
      </c>
    </row>
    <row r="1559" spans="1:16" s="195" customFormat="1" ht="15" x14ac:dyDescent="0.25">
      <c r="A1559" s="312" t="s">
        <v>4339</v>
      </c>
      <c r="B1559" s="314" t="s">
        <v>281</v>
      </c>
      <c r="C1559" s="332" t="s">
        <v>4340</v>
      </c>
      <c r="D1559" s="332" t="s">
        <v>3947</v>
      </c>
      <c r="E1559" s="333" t="s">
        <v>3948</v>
      </c>
      <c r="F1559" s="316" t="s">
        <v>217</v>
      </c>
      <c r="G1559" s="331">
        <v>1</v>
      </c>
      <c r="H1559" s="61">
        <f t="shared" si="285"/>
        <v>1932.4</v>
      </c>
      <c r="I1559" s="450">
        <v>1932.4</v>
      </c>
      <c r="J1559" s="439">
        <f t="shared" si="286"/>
        <v>2155.12</v>
      </c>
      <c r="K1559" s="390">
        <f t="shared" si="287"/>
        <v>2155.12</v>
      </c>
      <c r="L1559" s="60"/>
      <c r="M1559" s="303">
        <f t="shared" si="288"/>
        <v>2155.1151290880002</v>
      </c>
      <c r="N1559" s="303">
        <f t="shared" si="289"/>
        <v>-4.8709119996601657E-3</v>
      </c>
      <c r="O1559" s="372">
        <f t="shared" si="290"/>
        <v>2155.12</v>
      </c>
      <c r="P1559" s="373">
        <f t="shared" si="291"/>
        <v>0</v>
      </c>
    </row>
    <row r="1560" spans="1:16" s="195" customFormat="1" ht="15" x14ac:dyDescent="0.25">
      <c r="A1560" s="312" t="s">
        <v>4341</v>
      </c>
      <c r="B1560" s="314" t="s">
        <v>281</v>
      </c>
      <c r="C1560" s="332" t="s">
        <v>4342</v>
      </c>
      <c r="D1560" s="332" t="s">
        <v>3951</v>
      </c>
      <c r="E1560" s="333" t="s">
        <v>3952</v>
      </c>
      <c r="F1560" s="316" t="s">
        <v>217</v>
      </c>
      <c r="G1560" s="331">
        <v>1</v>
      </c>
      <c r="H1560" s="61">
        <f t="shared" si="285"/>
        <v>4313.41</v>
      </c>
      <c r="I1560" s="450">
        <v>4313.41</v>
      </c>
      <c r="J1560" s="439">
        <f t="shared" si="286"/>
        <v>4810.54</v>
      </c>
      <c r="K1560" s="390">
        <f t="shared" si="287"/>
        <v>4810.54</v>
      </c>
      <c r="L1560" s="60"/>
      <c r="M1560" s="303">
        <f t="shared" si="288"/>
        <v>4810.5439603392006</v>
      </c>
      <c r="N1560" s="303">
        <f t="shared" si="289"/>
        <v>3.9603392006029026E-3</v>
      </c>
      <c r="O1560" s="372">
        <f t="shared" si="290"/>
        <v>4810.54</v>
      </c>
      <c r="P1560" s="373">
        <f t="shared" si="291"/>
        <v>0</v>
      </c>
    </row>
    <row r="1561" spans="1:16" s="195" customFormat="1" ht="15" x14ac:dyDescent="0.25">
      <c r="A1561" s="312" t="s">
        <v>4343</v>
      </c>
      <c r="B1561" s="314" t="s">
        <v>281</v>
      </c>
      <c r="C1561" s="332" t="s">
        <v>4344</v>
      </c>
      <c r="D1561" s="332" t="s">
        <v>3951</v>
      </c>
      <c r="E1561" s="333" t="s">
        <v>3955</v>
      </c>
      <c r="F1561" s="316" t="s">
        <v>217</v>
      </c>
      <c r="G1561" s="331">
        <v>1</v>
      </c>
      <c r="H1561" s="61">
        <f t="shared" si="285"/>
        <v>2310.7600000000002</v>
      </c>
      <c r="I1561" s="450">
        <v>2310.7600000000002</v>
      </c>
      <c r="J1561" s="439">
        <f t="shared" si="286"/>
        <v>2577.08</v>
      </c>
      <c r="K1561" s="390">
        <f t="shared" si="287"/>
        <v>2577.08</v>
      </c>
      <c r="L1561" s="60"/>
      <c r="M1561" s="303">
        <f t="shared" si="288"/>
        <v>2577.0822995712006</v>
      </c>
      <c r="N1561" s="303">
        <f t="shared" si="289"/>
        <v>2.2995712006377289E-3</v>
      </c>
      <c r="O1561" s="372">
        <f t="shared" si="290"/>
        <v>2577.08</v>
      </c>
      <c r="P1561" s="373">
        <f t="shared" si="291"/>
        <v>0</v>
      </c>
    </row>
    <row r="1562" spans="1:16" s="195" customFormat="1" ht="15" x14ac:dyDescent="0.25">
      <c r="A1562" s="312" t="s">
        <v>4345</v>
      </c>
      <c r="B1562" s="314" t="s">
        <v>281</v>
      </c>
      <c r="C1562" s="332" t="s">
        <v>4346</v>
      </c>
      <c r="D1562" s="332" t="s">
        <v>3951</v>
      </c>
      <c r="E1562" s="333" t="s">
        <v>3958</v>
      </c>
      <c r="F1562" s="316" t="s">
        <v>217</v>
      </c>
      <c r="G1562" s="331">
        <v>1</v>
      </c>
      <c r="H1562" s="61">
        <f t="shared" si="285"/>
        <v>2464.8000000000002</v>
      </c>
      <c r="I1562" s="450">
        <v>2464.8000000000002</v>
      </c>
      <c r="J1562" s="439">
        <f t="shared" si="286"/>
        <v>2748.88</v>
      </c>
      <c r="K1562" s="390">
        <f t="shared" si="287"/>
        <v>2748.88</v>
      </c>
      <c r="L1562" s="60"/>
      <c r="M1562" s="303">
        <f t="shared" si="288"/>
        <v>2748.8758901760002</v>
      </c>
      <c r="N1562" s="303">
        <f t="shared" si="289"/>
        <v>-4.109823999897344E-3</v>
      </c>
      <c r="O1562" s="372">
        <f t="shared" si="290"/>
        <v>2748.88</v>
      </c>
      <c r="P1562" s="373">
        <f t="shared" si="291"/>
        <v>0</v>
      </c>
    </row>
    <row r="1563" spans="1:16" s="195" customFormat="1" ht="15" x14ac:dyDescent="0.25">
      <c r="A1563" s="312" t="s">
        <v>4347</v>
      </c>
      <c r="B1563" s="314" t="s">
        <v>281</v>
      </c>
      <c r="C1563" s="332" t="s">
        <v>4348</v>
      </c>
      <c r="D1563" s="332" t="s">
        <v>3951</v>
      </c>
      <c r="E1563" s="333" t="s">
        <v>3961</v>
      </c>
      <c r="F1563" s="316" t="s">
        <v>217</v>
      </c>
      <c r="G1563" s="331">
        <v>1</v>
      </c>
      <c r="H1563" s="61">
        <f t="shared" si="285"/>
        <v>1848.61</v>
      </c>
      <c r="I1563" s="450">
        <v>1848.61</v>
      </c>
      <c r="J1563" s="439">
        <f t="shared" si="286"/>
        <v>2061.67</v>
      </c>
      <c r="K1563" s="390">
        <f t="shared" si="287"/>
        <v>2061.67</v>
      </c>
      <c r="L1563" s="60"/>
      <c r="M1563" s="303">
        <f t="shared" si="288"/>
        <v>2061.6680701631999</v>
      </c>
      <c r="N1563" s="303">
        <f t="shared" si="289"/>
        <v>-1.9298368001727795E-3</v>
      </c>
      <c r="O1563" s="372">
        <f t="shared" si="290"/>
        <v>2061.67</v>
      </c>
      <c r="P1563" s="373">
        <f t="shared" si="291"/>
        <v>0</v>
      </c>
    </row>
    <row r="1564" spans="1:16" s="195" customFormat="1" ht="15" x14ac:dyDescent="0.25">
      <c r="A1564" s="312" t="s">
        <v>4349</v>
      </c>
      <c r="B1564" s="314" t="s">
        <v>281</v>
      </c>
      <c r="C1564" s="314" t="s">
        <v>1683</v>
      </c>
      <c r="D1564" s="314" t="s">
        <v>347</v>
      </c>
      <c r="E1564" s="315" t="s">
        <v>348</v>
      </c>
      <c r="F1564" s="316" t="s">
        <v>217</v>
      </c>
      <c r="G1564" s="331">
        <v>1</v>
      </c>
      <c r="H1564" s="61">
        <f t="shared" si="285"/>
        <v>17629.77</v>
      </c>
      <c r="I1564" s="450">
        <v>17629.77</v>
      </c>
      <c r="J1564" s="439">
        <f t="shared" si="286"/>
        <v>19661.66</v>
      </c>
      <c r="K1564" s="390">
        <f t="shared" si="287"/>
        <v>19661.66</v>
      </c>
      <c r="L1564" s="60"/>
      <c r="M1564" s="303">
        <f t="shared" si="288"/>
        <v>19661.655997382404</v>
      </c>
      <c r="N1564" s="303">
        <f t="shared" si="289"/>
        <v>-4.0026175956882071E-3</v>
      </c>
      <c r="O1564" s="372">
        <f t="shared" si="290"/>
        <v>19661.66</v>
      </c>
      <c r="P1564" s="373">
        <f t="shared" si="291"/>
        <v>0</v>
      </c>
    </row>
    <row r="1565" spans="1:16" s="195" customFormat="1" ht="15" x14ac:dyDescent="0.25">
      <c r="A1565" s="312" t="s">
        <v>4350</v>
      </c>
      <c r="B1565" s="314" t="s">
        <v>281</v>
      </c>
      <c r="C1565" s="332" t="s">
        <v>4351</v>
      </c>
      <c r="D1565" s="332" t="s">
        <v>4352</v>
      </c>
      <c r="E1565" s="333" t="s">
        <v>4353</v>
      </c>
      <c r="F1565" s="316" t="s">
        <v>217</v>
      </c>
      <c r="G1565" s="331">
        <v>1</v>
      </c>
      <c r="H1565" s="61">
        <f t="shared" si="285"/>
        <v>5021.51</v>
      </c>
      <c r="I1565" s="450">
        <v>5021.51</v>
      </c>
      <c r="J1565" s="439">
        <f t="shared" si="286"/>
        <v>5600.25</v>
      </c>
      <c r="K1565" s="390">
        <f t="shared" si="287"/>
        <v>5600.25</v>
      </c>
      <c r="L1565" s="60"/>
      <c r="M1565" s="303">
        <f t="shared" si="288"/>
        <v>5600.2546946112006</v>
      </c>
      <c r="N1565" s="303">
        <f t="shared" si="289"/>
        <v>4.6946112006480689E-3</v>
      </c>
      <c r="O1565" s="372">
        <f t="shared" si="290"/>
        <v>5600.25</v>
      </c>
      <c r="P1565" s="373">
        <f t="shared" si="291"/>
        <v>0</v>
      </c>
    </row>
    <row r="1566" spans="1:16" s="195" customFormat="1" ht="22.5" x14ac:dyDescent="0.25">
      <c r="A1566" s="312" t="s">
        <v>4354</v>
      </c>
      <c r="B1566" s="314" t="s">
        <v>281</v>
      </c>
      <c r="C1566" s="314" t="s">
        <v>1689</v>
      </c>
      <c r="D1566" s="314" t="s">
        <v>404</v>
      </c>
      <c r="E1566" s="315" t="s">
        <v>405</v>
      </c>
      <c r="F1566" s="316" t="s">
        <v>217</v>
      </c>
      <c r="G1566" s="331">
        <v>2</v>
      </c>
      <c r="H1566" s="61">
        <f t="shared" si="285"/>
        <v>1969.9</v>
      </c>
      <c r="I1566" s="450">
        <v>3939.8</v>
      </c>
      <c r="J1566" s="439">
        <f t="shared" si="286"/>
        <v>2196.94</v>
      </c>
      <c r="K1566" s="390">
        <f t="shared" si="287"/>
        <v>4393.88</v>
      </c>
      <c r="L1566" s="60"/>
      <c r="M1566" s="303">
        <f t="shared" si="288"/>
        <v>4393.8742421759998</v>
      </c>
      <c r="N1566" s="303">
        <f t="shared" si="289"/>
        <v>-5.7578240002840175E-3</v>
      </c>
      <c r="O1566" s="372">
        <f t="shared" si="290"/>
        <v>4393.88</v>
      </c>
      <c r="P1566" s="373">
        <f t="shared" si="291"/>
        <v>0</v>
      </c>
    </row>
    <row r="1567" spans="1:16" s="195" customFormat="1" ht="15" x14ac:dyDescent="0.25">
      <c r="A1567" s="312" t="s">
        <v>4355</v>
      </c>
      <c r="B1567" s="314" t="s">
        <v>281</v>
      </c>
      <c r="C1567" s="314" t="s">
        <v>1690</v>
      </c>
      <c r="D1567" s="314" t="s">
        <v>3968</v>
      </c>
      <c r="E1567" s="315" t="s">
        <v>4356</v>
      </c>
      <c r="F1567" s="316" t="s">
        <v>217</v>
      </c>
      <c r="G1567" s="331">
        <v>1</v>
      </c>
      <c r="H1567" s="61">
        <f t="shared" si="285"/>
        <v>92442.69</v>
      </c>
      <c r="I1567" s="450">
        <v>92442.69</v>
      </c>
      <c r="J1567" s="439">
        <f t="shared" si="286"/>
        <v>103097</v>
      </c>
      <c r="K1567" s="390">
        <f t="shared" si="287"/>
        <v>103097</v>
      </c>
      <c r="L1567" s="60"/>
      <c r="M1567" s="303">
        <f t="shared" si="288"/>
        <v>103096.99844369281</v>
      </c>
      <c r="N1567" s="303">
        <f t="shared" si="289"/>
        <v>-1.5563071938231587E-3</v>
      </c>
      <c r="O1567" s="372">
        <f t="shared" si="290"/>
        <v>103097</v>
      </c>
      <c r="P1567" s="373">
        <f t="shared" si="291"/>
        <v>0</v>
      </c>
    </row>
    <row r="1568" spans="1:16" s="195" customFormat="1" ht="15" x14ac:dyDescent="0.25">
      <c r="A1568" s="312" t="s">
        <v>4357</v>
      </c>
      <c r="B1568" s="314" t="s">
        <v>281</v>
      </c>
      <c r="C1568" s="332" t="s">
        <v>4358</v>
      </c>
      <c r="D1568" s="332" t="s">
        <v>3968</v>
      </c>
      <c r="E1568" s="333" t="s">
        <v>3972</v>
      </c>
      <c r="F1568" s="316" t="s">
        <v>217</v>
      </c>
      <c r="G1568" s="331">
        <v>1</v>
      </c>
      <c r="H1568" s="61">
        <f t="shared" si="285"/>
        <v>10783.52</v>
      </c>
      <c r="I1568" s="450">
        <v>10783.52</v>
      </c>
      <c r="J1568" s="439">
        <f t="shared" si="286"/>
        <v>12026.35</v>
      </c>
      <c r="K1568" s="390">
        <f t="shared" si="287"/>
        <v>12026.35</v>
      </c>
      <c r="L1568" s="60"/>
      <c r="M1568" s="303">
        <f t="shared" si="288"/>
        <v>12026.354324582402</v>
      </c>
      <c r="N1568" s="303">
        <f t="shared" si="289"/>
        <v>4.3245824017503764E-3</v>
      </c>
      <c r="O1568" s="372">
        <f t="shared" si="290"/>
        <v>12026.35</v>
      </c>
      <c r="P1568" s="373">
        <f t="shared" si="291"/>
        <v>0</v>
      </c>
    </row>
    <row r="1569" spans="1:16" s="195" customFormat="1" ht="15" x14ac:dyDescent="0.25">
      <c r="A1569" s="312" t="s">
        <v>4359</v>
      </c>
      <c r="B1569" s="314" t="s">
        <v>281</v>
      </c>
      <c r="C1569" s="314" t="s">
        <v>1694</v>
      </c>
      <c r="D1569" s="314" t="s">
        <v>3812</v>
      </c>
      <c r="E1569" s="315" t="s">
        <v>3813</v>
      </c>
      <c r="F1569" s="316" t="s">
        <v>217</v>
      </c>
      <c r="G1569" s="331">
        <v>2</v>
      </c>
      <c r="H1569" s="61">
        <f t="shared" si="285"/>
        <v>1297.79</v>
      </c>
      <c r="I1569" s="450">
        <v>2595.5700000000002</v>
      </c>
      <c r="J1569" s="439">
        <f t="shared" si="286"/>
        <v>1447.36</v>
      </c>
      <c r="K1569" s="390">
        <f t="shared" si="287"/>
        <v>2894.72</v>
      </c>
      <c r="L1569" s="60"/>
      <c r="M1569" s="303">
        <f t="shared" si="288"/>
        <v>2894.7175406784004</v>
      </c>
      <c r="N1569" s="303">
        <f t="shared" si="289"/>
        <v>-2.4593215994173079E-3</v>
      </c>
      <c r="O1569" s="372">
        <f t="shared" si="290"/>
        <v>2894.72</v>
      </c>
      <c r="P1569" s="373">
        <f t="shared" si="291"/>
        <v>0</v>
      </c>
    </row>
    <row r="1570" spans="1:16" s="195" customFormat="1" ht="15" x14ac:dyDescent="0.25">
      <c r="A1570" s="312" t="s">
        <v>4360</v>
      </c>
      <c r="B1570" s="314" t="s">
        <v>281</v>
      </c>
      <c r="C1570" s="332" t="s">
        <v>4361</v>
      </c>
      <c r="D1570" s="332" t="s">
        <v>3856</v>
      </c>
      <c r="E1570" s="333" t="s">
        <v>3975</v>
      </c>
      <c r="F1570" s="316" t="s">
        <v>217</v>
      </c>
      <c r="G1570" s="331">
        <v>1</v>
      </c>
      <c r="H1570" s="61">
        <f t="shared" si="285"/>
        <v>28196.54</v>
      </c>
      <c r="I1570" s="450">
        <v>28196.54</v>
      </c>
      <c r="J1570" s="439">
        <f t="shared" si="286"/>
        <v>31446.28</v>
      </c>
      <c r="K1570" s="390">
        <f t="shared" si="287"/>
        <v>31446.28</v>
      </c>
      <c r="L1570" s="60"/>
      <c r="M1570" s="303">
        <f t="shared" si="288"/>
        <v>31446.279208204804</v>
      </c>
      <c r="N1570" s="303">
        <f t="shared" si="289"/>
        <v>-7.9179519525496289E-4</v>
      </c>
      <c r="O1570" s="372">
        <f t="shared" si="290"/>
        <v>31446.28</v>
      </c>
      <c r="P1570" s="373">
        <f t="shared" si="291"/>
        <v>0</v>
      </c>
    </row>
    <row r="1571" spans="1:16" s="195" customFormat="1" ht="15" x14ac:dyDescent="0.25">
      <c r="A1571" s="312" t="s">
        <v>4362</v>
      </c>
      <c r="B1571" s="314" t="s">
        <v>281</v>
      </c>
      <c r="C1571" s="332" t="s">
        <v>4363</v>
      </c>
      <c r="D1571" s="332" t="s">
        <v>3856</v>
      </c>
      <c r="E1571" s="333" t="s">
        <v>4067</v>
      </c>
      <c r="F1571" s="316" t="s">
        <v>217</v>
      </c>
      <c r="G1571" s="331">
        <v>1</v>
      </c>
      <c r="H1571" s="61">
        <f t="shared" si="285"/>
        <v>17830.79</v>
      </c>
      <c r="I1571" s="450">
        <v>17830.79</v>
      </c>
      <c r="J1571" s="439">
        <f t="shared" si="286"/>
        <v>19885.84</v>
      </c>
      <c r="K1571" s="390">
        <f t="shared" si="287"/>
        <v>19885.84</v>
      </c>
      <c r="L1571" s="60"/>
      <c r="M1571" s="303">
        <f t="shared" si="288"/>
        <v>19885.844179564803</v>
      </c>
      <c r="N1571" s="303">
        <f t="shared" si="289"/>
        <v>4.1795648030529264E-3</v>
      </c>
      <c r="O1571" s="372">
        <f t="shared" si="290"/>
        <v>19885.84</v>
      </c>
      <c r="P1571" s="373">
        <f t="shared" si="291"/>
        <v>0</v>
      </c>
    </row>
    <row r="1572" spans="1:16" s="195" customFormat="1" ht="15" x14ac:dyDescent="0.25">
      <c r="A1572" s="312" t="s">
        <v>4364</v>
      </c>
      <c r="B1572" s="314" t="s">
        <v>281</v>
      </c>
      <c r="C1572" s="314" t="s">
        <v>1700</v>
      </c>
      <c r="D1572" s="314" t="s">
        <v>424</v>
      </c>
      <c r="E1572" s="315" t="s">
        <v>425</v>
      </c>
      <c r="F1572" s="316" t="s">
        <v>217</v>
      </c>
      <c r="G1572" s="331">
        <v>1</v>
      </c>
      <c r="H1572" s="61">
        <f t="shared" si="285"/>
        <v>12728.32</v>
      </c>
      <c r="I1572" s="450">
        <v>12728.32</v>
      </c>
      <c r="J1572" s="439">
        <f t="shared" si="286"/>
        <v>14195.3</v>
      </c>
      <c r="K1572" s="390">
        <f t="shared" si="287"/>
        <v>14195.3</v>
      </c>
      <c r="L1572" s="60"/>
      <c r="M1572" s="303">
        <f t="shared" si="288"/>
        <v>14195.2985923584</v>
      </c>
      <c r="N1572" s="303">
        <f t="shared" si="289"/>
        <v>-1.4076415991439717E-3</v>
      </c>
      <c r="O1572" s="372">
        <f t="shared" si="290"/>
        <v>14195.3</v>
      </c>
      <c r="P1572" s="373">
        <f t="shared" si="291"/>
        <v>0</v>
      </c>
    </row>
    <row r="1573" spans="1:16" s="195" customFormat="1" ht="15" x14ac:dyDescent="0.25">
      <c r="A1573" s="312" t="s">
        <v>4365</v>
      </c>
      <c r="B1573" s="314" t="s">
        <v>281</v>
      </c>
      <c r="C1573" s="332" t="s">
        <v>4366</v>
      </c>
      <c r="D1573" s="332" t="s">
        <v>3984</v>
      </c>
      <c r="E1573" s="333" t="s">
        <v>4367</v>
      </c>
      <c r="F1573" s="316" t="s">
        <v>217</v>
      </c>
      <c r="G1573" s="331">
        <v>1</v>
      </c>
      <c r="H1573" s="61">
        <f t="shared" si="285"/>
        <v>23118.18</v>
      </c>
      <c r="I1573" s="450">
        <v>23118.18</v>
      </c>
      <c r="J1573" s="439">
        <f t="shared" si="286"/>
        <v>25782.62</v>
      </c>
      <c r="K1573" s="390">
        <f t="shared" si="287"/>
        <v>25782.62</v>
      </c>
      <c r="L1573" s="60"/>
      <c r="M1573" s="303">
        <f t="shared" si="288"/>
        <v>25782.622373721602</v>
      </c>
      <c r="N1573" s="303">
        <f t="shared" si="289"/>
        <v>2.3737216033623554E-3</v>
      </c>
      <c r="O1573" s="372">
        <f t="shared" si="290"/>
        <v>25782.62</v>
      </c>
      <c r="P1573" s="373">
        <f t="shared" si="291"/>
        <v>0</v>
      </c>
    </row>
    <row r="1574" spans="1:16" s="195" customFormat="1" ht="15" x14ac:dyDescent="0.25">
      <c r="A1574" s="306" t="s">
        <v>4368</v>
      </c>
      <c r="B1574" s="502"/>
      <c r="C1574" s="502"/>
      <c r="D1574" s="502"/>
      <c r="E1574" s="307" t="s">
        <v>4369</v>
      </c>
      <c r="F1574" s="308"/>
      <c r="G1574" s="309"/>
      <c r="H1574" s="334"/>
      <c r="I1574" s="334">
        <f>SUM(I1575:I1623)</f>
        <v>3677299.6699999995</v>
      </c>
      <c r="J1574" s="449"/>
      <c r="K1574" s="391">
        <f>SUM(K1575:K1623)</f>
        <v>4101120.91</v>
      </c>
      <c r="L1574" s="310"/>
      <c r="M1574" s="303">
        <f t="shared" si="288"/>
        <v>4101119.9301424702</v>
      </c>
      <c r="N1574" s="303">
        <f t="shared" si="289"/>
        <v>-0.97985752997919917</v>
      </c>
      <c r="O1574" s="372">
        <f t="shared" si="290"/>
        <v>0</v>
      </c>
      <c r="P1574" s="373"/>
    </row>
    <row r="1575" spans="1:16" s="195" customFormat="1" ht="22.5" x14ac:dyDescent="0.25">
      <c r="A1575" s="312" t="s">
        <v>4370</v>
      </c>
      <c r="B1575" s="314" t="s">
        <v>281</v>
      </c>
      <c r="C1575" s="314" t="s">
        <v>1708</v>
      </c>
      <c r="D1575" s="314" t="s">
        <v>357</v>
      </c>
      <c r="E1575" s="315" t="s">
        <v>358</v>
      </c>
      <c r="F1575" s="316" t="s">
        <v>217</v>
      </c>
      <c r="G1575" s="331">
        <v>1</v>
      </c>
      <c r="H1575" s="61">
        <f t="shared" si="285"/>
        <v>55271.92</v>
      </c>
      <c r="I1575" s="450">
        <v>55271.92</v>
      </c>
      <c r="J1575" s="439">
        <f t="shared" ref="J1575:J1623" si="292">ROUND(H1575*O$13*P$13*O$10,2)</f>
        <v>61642.18</v>
      </c>
      <c r="K1575" s="390">
        <f t="shared" ref="K1575:K1623" si="293">ROUND(J1575*G1575,2)</f>
        <v>61642.18</v>
      </c>
      <c r="L1575" s="60"/>
      <c r="M1575" s="303">
        <f t="shared" si="288"/>
        <v>61642.1812283904</v>
      </c>
      <c r="N1575" s="303">
        <f t="shared" si="289"/>
        <v>1.2283903997740708E-3</v>
      </c>
      <c r="O1575" s="372">
        <f t="shared" si="290"/>
        <v>61642.18</v>
      </c>
      <c r="P1575" s="373">
        <f t="shared" si="291"/>
        <v>0</v>
      </c>
    </row>
    <row r="1576" spans="1:16" s="195" customFormat="1" ht="15" x14ac:dyDescent="0.25">
      <c r="A1576" s="312" t="s">
        <v>4371</v>
      </c>
      <c r="B1576" s="314" t="s">
        <v>281</v>
      </c>
      <c r="C1576" s="314" t="s">
        <v>1710</v>
      </c>
      <c r="D1576" s="314" t="s">
        <v>4198</v>
      </c>
      <c r="E1576" s="315" t="s">
        <v>359</v>
      </c>
      <c r="F1576" s="316" t="s">
        <v>122</v>
      </c>
      <c r="G1576" s="318">
        <v>1E-3</v>
      </c>
      <c r="H1576" s="61">
        <f t="shared" si="285"/>
        <v>127520</v>
      </c>
      <c r="I1576" s="450">
        <v>127.52</v>
      </c>
      <c r="J1576" s="439">
        <f t="shared" si="292"/>
        <v>142217.07999999999</v>
      </c>
      <c r="K1576" s="390">
        <f t="shared" si="293"/>
        <v>142.22</v>
      </c>
      <c r="L1576" s="60"/>
      <c r="M1576" s="303">
        <f t="shared" si="288"/>
        <v>142.2170778624</v>
      </c>
      <c r="N1576" s="303">
        <f t="shared" si="289"/>
        <v>-2.922137599995267E-3</v>
      </c>
      <c r="O1576" s="372">
        <f t="shared" si="290"/>
        <v>142.21707999999998</v>
      </c>
      <c r="P1576" s="373">
        <f t="shared" si="291"/>
        <v>-2.9200000000173532E-3</v>
      </c>
    </row>
    <row r="1577" spans="1:16" s="195" customFormat="1" ht="15" x14ac:dyDescent="0.25">
      <c r="A1577" s="312" t="s">
        <v>4372</v>
      </c>
      <c r="B1577" s="314" t="s">
        <v>281</v>
      </c>
      <c r="C1577" s="332" t="s">
        <v>4373</v>
      </c>
      <c r="D1577" s="332" t="s">
        <v>3850</v>
      </c>
      <c r="E1577" s="333" t="s">
        <v>4374</v>
      </c>
      <c r="F1577" s="316" t="s">
        <v>217</v>
      </c>
      <c r="G1577" s="331">
        <v>1</v>
      </c>
      <c r="H1577" s="61">
        <f t="shared" ref="H1577:H1641" si="294">ROUND(I1577/G1577,2)</f>
        <v>1078774.6200000001</v>
      </c>
      <c r="I1577" s="450">
        <v>1078774.6200000001</v>
      </c>
      <c r="J1577" s="439">
        <f t="shared" si="292"/>
        <v>1203106.76</v>
      </c>
      <c r="K1577" s="390">
        <f t="shared" si="293"/>
        <v>1203106.76</v>
      </c>
      <c r="L1577" s="60"/>
      <c r="M1577" s="303">
        <f t="shared" si="288"/>
        <v>1203106.7607318147</v>
      </c>
      <c r="N1577" s="303">
        <f t="shared" si="289"/>
        <v>7.3181465268135071E-4</v>
      </c>
      <c r="O1577" s="372">
        <f t="shared" si="290"/>
        <v>1203106.76</v>
      </c>
      <c r="P1577" s="373">
        <f t="shared" si="291"/>
        <v>0</v>
      </c>
    </row>
    <row r="1578" spans="1:16" s="195" customFormat="1" ht="22.5" x14ac:dyDescent="0.25">
      <c r="A1578" s="312" t="s">
        <v>4375</v>
      </c>
      <c r="B1578" s="314" t="s">
        <v>281</v>
      </c>
      <c r="C1578" s="314" t="s">
        <v>1711</v>
      </c>
      <c r="D1578" s="314" t="s">
        <v>3853</v>
      </c>
      <c r="E1578" s="315" t="s">
        <v>3854</v>
      </c>
      <c r="F1578" s="316" t="s">
        <v>217</v>
      </c>
      <c r="G1578" s="331">
        <v>1</v>
      </c>
      <c r="H1578" s="61">
        <f t="shared" si="294"/>
        <v>5776.79</v>
      </c>
      <c r="I1578" s="450">
        <v>5776.79</v>
      </c>
      <c r="J1578" s="439">
        <f t="shared" si="292"/>
        <v>6442.58</v>
      </c>
      <c r="K1578" s="390">
        <f t="shared" si="293"/>
        <v>6442.58</v>
      </c>
      <c r="L1578" s="60"/>
      <c r="M1578" s="303">
        <f t="shared" si="288"/>
        <v>6442.5830710848004</v>
      </c>
      <c r="N1578" s="303">
        <f t="shared" si="289"/>
        <v>3.0710848004673608E-3</v>
      </c>
      <c r="O1578" s="372">
        <f t="shared" si="290"/>
        <v>6442.58</v>
      </c>
      <c r="P1578" s="373">
        <f t="shared" si="291"/>
        <v>0</v>
      </c>
    </row>
    <row r="1579" spans="1:16" s="195" customFormat="1" ht="15" x14ac:dyDescent="0.25">
      <c r="A1579" s="312" t="s">
        <v>4376</v>
      </c>
      <c r="B1579" s="314" t="s">
        <v>281</v>
      </c>
      <c r="C1579" s="314" t="s">
        <v>1713</v>
      </c>
      <c r="D1579" s="314" t="s">
        <v>3998</v>
      </c>
      <c r="E1579" s="315" t="s">
        <v>3999</v>
      </c>
      <c r="F1579" s="316" t="s">
        <v>217</v>
      </c>
      <c r="G1579" s="331">
        <v>1</v>
      </c>
      <c r="H1579" s="61">
        <f t="shared" si="294"/>
        <v>9892.9599999999991</v>
      </c>
      <c r="I1579" s="450">
        <v>9892.9599999999991</v>
      </c>
      <c r="J1579" s="439">
        <f t="shared" si="292"/>
        <v>11033.15</v>
      </c>
      <c r="K1579" s="390">
        <f t="shared" si="293"/>
        <v>11033.15</v>
      </c>
      <c r="L1579" s="60"/>
      <c r="M1579" s="303">
        <f t="shared" si="288"/>
        <v>11033.154506035198</v>
      </c>
      <c r="N1579" s="303">
        <f t="shared" si="289"/>
        <v>4.5060351985739544E-3</v>
      </c>
      <c r="O1579" s="372">
        <f t="shared" si="290"/>
        <v>11033.15</v>
      </c>
      <c r="P1579" s="373">
        <f t="shared" si="291"/>
        <v>0</v>
      </c>
    </row>
    <row r="1580" spans="1:16" s="195" customFormat="1" ht="15" x14ac:dyDescent="0.25">
      <c r="A1580" s="312" t="s">
        <v>4377</v>
      </c>
      <c r="B1580" s="314" t="s">
        <v>281</v>
      </c>
      <c r="C1580" s="314" t="s">
        <v>1714</v>
      </c>
      <c r="D1580" s="314" t="s">
        <v>3869</v>
      </c>
      <c r="E1580" s="315" t="s">
        <v>3870</v>
      </c>
      <c r="F1580" s="316" t="s">
        <v>248</v>
      </c>
      <c r="G1580" s="329">
        <v>0.1</v>
      </c>
      <c r="H1580" s="61">
        <f t="shared" si="294"/>
        <v>225459.8</v>
      </c>
      <c r="I1580" s="450">
        <v>22545.98</v>
      </c>
      <c r="J1580" s="439">
        <f t="shared" si="292"/>
        <v>251444.75</v>
      </c>
      <c r="K1580" s="390">
        <f t="shared" si="293"/>
        <v>25144.48</v>
      </c>
      <c r="L1580" s="60"/>
      <c r="M1580" s="303">
        <f t="shared" si="288"/>
        <v>25144.474538457602</v>
      </c>
      <c r="N1580" s="303">
        <f t="shared" si="289"/>
        <v>-5.4615423978248145E-3</v>
      </c>
      <c r="O1580" s="372">
        <f t="shared" si="290"/>
        <v>25144.475000000002</v>
      </c>
      <c r="P1580" s="373">
        <f t="shared" si="291"/>
        <v>-4.9999999973806553E-3</v>
      </c>
    </row>
    <row r="1581" spans="1:16" s="195" customFormat="1" ht="15" x14ac:dyDescent="0.25">
      <c r="A1581" s="312" t="s">
        <v>4378</v>
      </c>
      <c r="B1581" s="314" t="s">
        <v>281</v>
      </c>
      <c r="C1581" s="332" t="s">
        <v>4379</v>
      </c>
      <c r="D1581" s="332" t="s">
        <v>3850</v>
      </c>
      <c r="E1581" s="333" t="s">
        <v>4007</v>
      </c>
      <c r="F1581" s="316" t="s">
        <v>217</v>
      </c>
      <c r="G1581" s="331">
        <v>1</v>
      </c>
      <c r="H1581" s="61">
        <f t="shared" si="294"/>
        <v>504971.35</v>
      </c>
      <c r="I1581" s="450">
        <v>504971.35</v>
      </c>
      <c r="J1581" s="439">
        <f t="shared" si="292"/>
        <v>563170.87</v>
      </c>
      <c r="K1581" s="390">
        <f t="shared" si="293"/>
        <v>563170.87</v>
      </c>
      <c r="L1581" s="60"/>
      <c r="M1581" s="303">
        <f t="shared" si="288"/>
        <v>563170.87359811203</v>
      </c>
      <c r="N1581" s="303">
        <f t="shared" si="289"/>
        <v>3.5981120308861136E-3</v>
      </c>
      <c r="O1581" s="372">
        <f t="shared" si="290"/>
        <v>563170.87</v>
      </c>
      <c r="P1581" s="373">
        <f t="shared" si="291"/>
        <v>0</v>
      </c>
    </row>
    <row r="1582" spans="1:16" s="195" customFormat="1" ht="22.5" x14ac:dyDescent="0.25">
      <c r="A1582" s="312" t="s">
        <v>4380</v>
      </c>
      <c r="B1582" s="314" t="s">
        <v>281</v>
      </c>
      <c r="C1582" s="314" t="s">
        <v>1716</v>
      </c>
      <c r="D1582" s="314" t="s">
        <v>4009</v>
      </c>
      <c r="E1582" s="315" t="s">
        <v>4010</v>
      </c>
      <c r="F1582" s="316" t="s">
        <v>217</v>
      </c>
      <c r="G1582" s="331">
        <v>2</v>
      </c>
      <c r="H1582" s="61">
        <f t="shared" si="294"/>
        <v>7191.79</v>
      </c>
      <c r="I1582" s="450">
        <v>14383.57</v>
      </c>
      <c r="J1582" s="439">
        <f t="shared" si="292"/>
        <v>8020.67</v>
      </c>
      <c r="K1582" s="390">
        <f t="shared" si="293"/>
        <v>16041.34</v>
      </c>
      <c r="L1582" s="60"/>
      <c r="M1582" s="303">
        <f t="shared" si="288"/>
        <v>16041.321319238401</v>
      </c>
      <c r="N1582" s="303">
        <f t="shared" si="289"/>
        <v>-1.8680761599171092E-2</v>
      </c>
      <c r="O1582" s="372">
        <f t="shared" si="290"/>
        <v>16041.34</v>
      </c>
      <c r="P1582" s="373">
        <f t="shared" si="291"/>
        <v>0</v>
      </c>
    </row>
    <row r="1583" spans="1:16" s="195" customFormat="1" ht="15" x14ac:dyDescent="0.25">
      <c r="A1583" s="312" t="s">
        <v>4381</v>
      </c>
      <c r="B1583" s="314" t="s">
        <v>281</v>
      </c>
      <c r="C1583" s="332" t="s">
        <v>4382</v>
      </c>
      <c r="D1583" s="332" t="s">
        <v>3998</v>
      </c>
      <c r="E1583" s="333" t="s">
        <v>4383</v>
      </c>
      <c r="F1583" s="316" t="s">
        <v>217</v>
      </c>
      <c r="G1583" s="331">
        <v>2</v>
      </c>
      <c r="H1583" s="61">
        <f t="shared" si="294"/>
        <v>43394.94</v>
      </c>
      <c r="I1583" s="450">
        <v>86789.88</v>
      </c>
      <c r="J1583" s="439">
        <f t="shared" si="292"/>
        <v>48396.34</v>
      </c>
      <c r="K1583" s="390">
        <f t="shared" si="293"/>
        <v>96792.68</v>
      </c>
      <c r="L1583" s="60"/>
      <c r="M1583" s="303">
        <f t="shared" si="288"/>
        <v>96792.684454425616</v>
      </c>
      <c r="N1583" s="303">
        <f t="shared" si="289"/>
        <v>4.4544256234075874E-3</v>
      </c>
      <c r="O1583" s="372">
        <f t="shared" si="290"/>
        <v>96792.68</v>
      </c>
      <c r="P1583" s="373">
        <f t="shared" si="291"/>
        <v>0</v>
      </c>
    </row>
    <row r="1584" spans="1:16" s="195" customFormat="1" ht="15" x14ac:dyDescent="0.25">
      <c r="A1584" s="312" t="s">
        <v>4384</v>
      </c>
      <c r="B1584" s="314" t="s">
        <v>281</v>
      </c>
      <c r="C1584" s="314" t="s">
        <v>1718</v>
      </c>
      <c r="D1584" s="314" t="s">
        <v>366</v>
      </c>
      <c r="E1584" s="315" t="s">
        <v>367</v>
      </c>
      <c r="F1584" s="316" t="s">
        <v>217</v>
      </c>
      <c r="G1584" s="331">
        <v>10</v>
      </c>
      <c r="H1584" s="61">
        <f t="shared" si="294"/>
        <v>2111.85</v>
      </c>
      <c r="I1584" s="450">
        <v>21118.5</v>
      </c>
      <c r="J1584" s="439">
        <f t="shared" si="292"/>
        <v>2355.25</v>
      </c>
      <c r="K1584" s="390">
        <f t="shared" si="293"/>
        <v>23552.5</v>
      </c>
      <c r="L1584" s="60"/>
      <c r="M1584" s="303">
        <f t="shared" si="288"/>
        <v>23552.473014720003</v>
      </c>
      <c r="N1584" s="303">
        <f t="shared" si="289"/>
        <v>-2.6985279997461475E-2</v>
      </c>
      <c r="O1584" s="372">
        <f t="shared" si="290"/>
        <v>23552.5</v>
      </c>
      <c r="P1584" s="373">
        <f t="shared" si="291"/>
        <v>0</v>
      </c>
    </row>
    <row r="1585" spans="1:16" s="195" customFormat="1" ht="15" x14ac:dyDescent="0.25">
      <c r="A1585" s="312" t="s">
        <v>4385</v>
      </c>
      <c r="B1585" s="314" t="s">
        <v>281</v>
      </c>
      <c r="C1585" s="314" t="s">
        <v>1719</v>
      </c>
      <c r="D1585" s="314" t="s">
        <v>3882</v>
      </c>
      <c r="E1585" s="315" t="s">
        <v>3883</v>
      </c>
      <c r="F1585" s="316" t="s">
        <v>217</v>
      </c>
      <c r="G1585" s="331">
        <v>10</v>
      </c>
      <c r="H1585" s="61">
        <f t="shared" si="294"/>
        <v>175.3</v>
      </c>
      <c r="I1585" s="450">
        <v>1753</v>
      </c>
      <c r="J1585" s="439">
        <f t="shared" si="292"/>
        <v>195.5</v>
      </c>
      <c r="K1585" s="390">
        <f t="shared" si="293"/>
        <v>1955</v>
      </c>
      <c r="L1585" s="60"/>
      <c r="M1585" s="303">
        <f t="shared" si="288"/>
        <v>1955.0387193600002</v>
      </c>
      <c r="N1585" s="303">
        <f t="shared" si="289"/>
        <v>3.8719360000186498E-2</v>
      </c>
      <c r="O1585" s="372">
        <f t="shared" si="290"/>
        <v>1955</v>
      </c>
      <c r="P1585" s="373">
        <f t="shared" si="291"/>
        <v>0</v>
      </c>
    </row>
    <row r="1586" spans="1:16" s="195" customFormat="1" ht="15" x14ac:dyDescent="0.25">
      <c r="A1586" s="312" t="s">
        <v>4386</v>
      </c>
      <c r="B1586" s="314" t="s">
        <v>281</v>
      </c>
      <c r="C1586" s="314" t="s">
        <v>1720</v>
      </c>
      <c r="D1586" s="314" t="s">
        <v>379</v>
      </c>
      <c r="E1586" s="315" t="s">
        <v>380</v>
      </c>
      <c r="F1586" s="316" t="s">
        <v>217</v>
      </c>
      <c r="G1586" s="331">
        <v>6</v>
      </c>
      <c r="H1586" s="61">
        <f t="shared" si="294"/>
        <v>2193.84</v>
      </c>
      <c r="I1586" s="450">
        <v>13163.06</v>
      </c>
      <c r="J1586" s="439">
        <f t="shared" si="292"/>
        <v>2446.69</v>
      </c>
      <c r="K1586" s="390">
        <f t="shared" si="293"/>
        <v>14680.14</v>
      </c>
      <c r="L1586" s="60"/>
      <c r="M1586" s="303">
        <f t="shared" si="288"/>
        <v>14680.1437337472</v>
      </c>
      <c r="N1586" s="303">
        <f t="shared" si="289"/>
        <v>3.733747200385551E-3</v>
      </c>
      <c r="O1586" s="372">
        <f t="shared" si="290"/>
        <v>14680.14</v>
      </c>
      <c r="P1586" s="373">
        <f t="shared" si="291"/>
        <v>0</v>
      </c>
    </row>
    <row r="1587" spans="1:16" s="195" customFormat="1" ht="22.5" x14ac:dyDescent="0.25">
      <c r="A1587" s="312" t="s">
        <v>4387</v>
      </c>
      <c r="B1587" s="314" t="s">
        <v>281</v>
      </c>
      <c r="C1587" s="314" t="s">
        <v>1721</v>
      </c>
      <c r="D1587" s="314" t="s">
        <v>4388</v>
      </c>
      <c r="E1587" s="315" t="s">
        <v>4389</v>
      </c>
      <c r="F1587" s="316" t="s">
        <v>217</v>
      </c>
      <c r="G1587" s="331">
        <v>3</v>
      </c>
      <c r="H1587" s="61">
        <f t="shared" si="294"/>
        <v>784.14</v>
      </c>
      <c r="I1587" s="450">
        <v>2352.41</v>
      </c>
      <c r="J1587" s="439">
        <f t="shared" si="292"/>
        <v>874.51</v>
      </c>
      <c r="K1587" s="390">
        <f t="shared" si="293"/>
        <v>2623.53</v>
      </c>
      <c r="L1587" s="60"/>
      <c r="M1587" s="303">
        <f t="shared" si="288"/>
        <v>2623.5325920191999</v>
      </c>
      <c r="N1587" s="303">
        <f t="shared" si="289"/>
        <v>2.5920191997101938E-3</v>
      </c>
      <c r="O1587" s="372">
        <f t="shared" si="290"/>
        <v>2623.5299999999997</v>
      </c>
      <c r="P1587" s="373">
        <f t="shared" si="291"/>
        <v>0</v>
      </c>
    </row>
    <row r="1588" spans="1:16" s="195" customFormat="1" ht="22.5" x14ac:dyDescent="0.25">
      <c r="A1588" s="312" t="s">
        <v>4390</v>
      </c>
      <c r="B1588" s="314" t="s">
        <v>281</v>
      </c>
      <c r="C1588" s="314" t="s">
        <v>3188</v>
      </c>
      <c r="D1588" s="314" t="s">
        <v>4391</v>
      </c>
      <c r="E1588" s="315" t="s">
        <v>4392</v>
      </c>
      <c r="F1588" s="316" t="s">
        <v>217</v>
      </c>
      <c r="G1588" s="331">
        <v>3</v>
      </c>
      <c r="H1588" s="61">
        <f t="shared" si="294"/>
        <v>522.73</v>
      </c>
      <c r="I1588" s="450">
        <v>1568.19</v>
      </c>
      <c r="J1588" s="439">
        <f t="shared" si="292"/>
        <v>582.98</v>
      </c>
      <c r="K1588" s="390">
        <f t="shared" si="293"/>
        <v>1748.94</v>
      </c>
      <c r="L1588" s="60"/>
      <c r="M1588" s="303">
        <f t="shared" si="288"/>
        <v>1748.9287902528001</v>
      </c>
      <c r="N1588" s="303">
        <f t="shared" si="289"/>
        <v>-1.1209747199927733E-2</v>
      </c>
      <c r="O1588" s="372">
        <f t="shared" si="290"/>
        <v>1748.94</v>
      </c>
      <c r="P1588" s="373">
        <f t="shared" si="291"/>
        <v>0</v>
      </c>
    </row>
    <row r="1589" spans="1:16" s="195" customFormat="1" ht="22.5" x14ac:dyDescent="0.25">
      <c r="A1589" s="312" t="s">
        <v>4393</v>
      </c>
      <c r="B1589" s="314" t="s">
        <v>281</v>
      </c>
      <c r="C1589" s="314" t="s">
        <v>1722</v>
      </c>
      <c r="D1589" s="314" t="s">
        <v>4394</v>
      </c>
      <c r="E1589" s="315" t="s">
        <v>4395</v>
      </c>
      <c r="F1589" s="316" t="s">
        <v>125</v>
      </c>
      <c r="G1589" s="318">
        <v>4.9000000000000002E-2</v>
      </c>
      <c r="H1589" s="61">
        <f t="shared" si="294"/>
        <v>202021.84</v>
      </c>
      <c r="I1589" s="450">
        <v>9899.07</v>
      </c>
      <c r="J1589" s="439">
        <f t="shared" si="292"/>
        <v>225305.49</v>
      </c>
      <c r="K1589" s="390">
        <f t="shared" si="293"/>
        <v>11039.97</v>
      </c>
      <c r="L1589" s="60"/>
      <c r="M1589" s="303">
        <f t="shared" si="288"/>
        <v>11039.9687025984</v>
      </c>
      <c r="N1589" s="303">
        <f t="shared" si="289"/>
        <v>-1.2974015990039334E-3</v>
      </c>
      <c r="O1589" s="372">
        <f t="shared" si="290"/>
        <v>11039.969010000001</v>
      </c>
      <c r="P1589" s="373">
        <f t="shared" si="291"/>
        <v>-9.8999999863735866E-4</v>
      </c>
    </row>
    <row r="1590" spans="1:16" s="195" customFormat="1" ht="15" x14ac:dyDescent="0.25">
      <c r="A1590" s="312" t="s">
        <v>4396</v>
      </c>
      <c r="B1590" s="314" t="s">
        <v>281</v>
      </c>
      <c r="C1590" s="314" t="s">
        <v>1723</v>
      </c>
      <c r="D1590" s="314" t="s">
        <v>4397</v>
      </c>
      <c r="E1590" s="315" t="s">
        <v>4398</v>
      </c>
      <c r="F1590" s="316" t="s">
        <v>168</v>
      </c>
      <c r="G1590" s="331">
        <v>5</v>
      </c>
      <c r="H1590" s="61">
        <f t="shared" si="294"/>
        <v>2523.2399999999998</v>
      </c>
      <c r="I1590" s="450">
        <v>12616.2</v>
      </c>
      <c r="J1590" s="439">
        <f t="shared" si="292"/>
        <v>2814.05</v>
      </c>
      <c r="K1590" s="390">
        <f t="shared" si="293"/>
        <v>14070.25</v>
      </c>
      <c r="L1590" s="60"/>
      <c r="M1590" s="303">
        <f t="shared" si="288"/>
        <v>14070.256412544002</v>
      </c>
      <c r="N1590" s="303">
        <f t="shared" si="289"/>
        <v>6.4125440021598479E-3</v>
      </c>
      <c r="O1590" s="372">
        <f t="shared" si="290"/>
        <v>14070.25</v>
      </c>
      <c r="P1590" s="373">
        <f t="shared" si="291"/>
        <v>0</v>
      </c>
    </row>
    <row r="1591" spans="1:16" s="195" customFormat="1" ht="22.5" x14ac:dyDescent="0.25">
      <c r="A1591" s="312" t="s">
        <v>4399</v>
      </c>
      <c r="B1591" s="314" t="s">
        <v>281</v>
      </c>
      <c r="C1591" s="314" t="s">
        <v>1725</v>
      </c>
      <c r="D1591" s="314" t="s">
        <v>372</v>
      </c>
      <c r="E1591" s="315" t="s">
        <v>4129</v>
      </c>
      <c r="F1591" s="316" t="s">
        <v>125</v>
      </c>
      <c r="G1591" s="325">
        <v>0.23</v>
      </c>
      <c r="H1591" s="61">
        <f t="shared" si="294"/>
        <v>170720</v>
      </c>
      <c r="I1591" s="450">
        <v>39265.599999999999</v>
      </c>
      <c r="J1591" s="439">
        <f t="shared" si="292"/>
        <v>190396.01</v>
      </c>
      <c r="K1591" s="390">
        <f t="shared" si="293"/>
        <v>43791.08</v>
      </c>
      <c r="L1591" s="60"/>
      <c r="M1591" s="303">
        <f t="shared" si="288"/>
        <v>43791.082908671997</v>
      </c>
      <c r="N1591" s="303">
        <f t="shared" si="289"/>
        <v>2.9086719951010309E-3</v>
      </c>
      <c r="O1591" s="372">
        <f t="shared" si="290"/>
        <v>43791.082300000002</v>
      </c>
      <c r="P1591" s="373">
        <f t="shared" si="291"/>
        <v>2.3000000001047738E-3</v>
      </c>
    </row>
    <row r="1592" spans="1:16" s="195" customFormat="1" ht="22.5" x14ac:dyDescent="0.25">
      <c r="A1592" s="312" t="s">
        <v>4400</v>
      </c>
      <c r="B1592" s="314" t="s">
        <v>281</v>
      </c>
      <c r="C1592" s="314" t="s">
        <v>1726</v>
      </c>
      <c r="D1592" s="314" t="s">
        <v>4132</v>
      </c>
      <c r="E1592" s="315" t="s">
        <v>4133</v>
      </c>
      <c r="F1592" s="316" t="s">
        <v>147</v>
      </c>
      <c r="G1592" s="331">
        <v>23</v>
      </c>
      <c r="H1592" s="61">
        <f t="shared" si="294"/>
        <v>885.76</v>
      </c>
      <c r="I1592" s="450">
        <v>20372.52</v>
      </c>
      <c r="J1592" s="439">
        <f t="shared" si="292"/>
        <v>987.85</v>
      </c>
      <c r="K1592" s="390">
        <f t="shared" si="293"/>
        <v>22720.55</v>
      </c>
      <c r="L1592" s="60"/>
      <c r="M1592" s="303">
        <f t="shared" si="288"/>
        <v>22720.516492262403</v>
      </c>
      <c r="N1592" s="303">
        <f t="shared" si="289"/>
        <v>-3.3507737596664811E-2</v>
      </c>
      <c r="O1592" s="372">
        <f t="shared" si="290"/>
        <v>22720.55</v>
      </c>
      <c r="P1592" s="373">
        <f t="shared" si="291"/>
        <v>0</v>
      </c>
    </row>
    <row r="1593" spans="1:16" s="195" customFormat="1" ht="22.5" x14ac:dyDescent="0.25">
      <c r="A1593" s="312" t="s">
        <v>4401</v>
      </c>
      <c r="B1593" s="314" t="s">
        <v>281</v>
      </c>
      <c r="C1593" s="314" t="s">
        <v>1727</v>
      </c>
      <c r="D1593" s="314" t="s">
        <v>365</v>
      </c>
      <c r="E1593" s="315" t="s">
        <v>4020</v>
      </c>
      <c r="F1593" s="316" t="s">
        <v>125</v>
      </c>
      <c r="G1593" s="325">
        <v>1.36</v>
      </c>
      <c r="H1593" s="61">
        <f t="shared" si="294"/>
        <v>128555.36</v>
      </c>
      <c r="I1593" s="450">
        <v>174835.29</v>
      </c>
      <c r="J1593" s="439">
        <f t="shared" si="292"/>
        <v>143371.76999999999</v>
      </c>
      <c r="K1593" s="390">
        <f t="shared" si="293"/>
        <v>194985.61</v>
      </c>
      <c r="L1593" s="60"/>
      <c r="M1593" s="303">
        <f t="shared" si="288"/>
        <v>194985.60265860482</v>
      </c>
      <c r="N1593" s="303">
        <f t="shared" si="289"/>
        <v>-7.3413951613474637E-3</v>
      </c>
      <c r="O1593" s="372">
        <f t="shared" si="290"/>
        <v>194985.6072</v>
      </c>
      <c r="P1593" s="373">
        <f t="shared" si="291"/>
        <v>-2.7999999874737114E-3</v>
      </c>
    </row>
    <row r="1594" spans="1:16" s="195" customFormat="1" ht="22.5" x14ac:dyDescent="0.25">
      <c r="A1594" s="312" t="s">
        <v>4402</v>
      </c>
      <c r="B1594" s="314" t="s">
        <v>281</v>
      </c>
      <c r="C1594" s="314" t="s">
        <v>3206</v>
      </c>
      <c r="D1594" s="314" t="s">
        <v>4132</v>
      </c>
      <c r="E1594" s="315" t="s">
        <v>4133</v>
      </c>
      <c r="F1594" s="316" t="s">
        <v>147</v>
      </c>
      <c r="G1594" s="331">
        <v>46</v>
      </c>
      <c r="H1594" s="61">
        <f t="shared" si="294"/>
        <v>885.76</v>
      </c>
      <c r="I1594" s="450">
        <v>40745.040000000001</v>
      </c>
      <c r="J1594" s="439">
        <f t="shared" si="292"/>
        <v>987.85</v>
      </c>
      <c r="K1594" s="390">
        <f t="shared" si="293"/>
        <v>45441.1</v>
      </c>
      <c r="L1594" s="60"/>
      <c r="M1594" s="303">
        <f t="shared" si="288"/>
        <v>45441.032984524805</v>
      </c>
      <c r="N1594" s="303">
        <f t="shared" si="289"/>
        <v>-6.7015475193329621E-2</v>
      </c>
      <c r="O1594" s="372">
        <f t="shared" si="290"/>
        <v>45441.1</v>
      </c>
      <c r="P1594" s="373">
        <f t="shared" si="291"/>
        <v>0</v>
      </c>
    </row>
    <row r="1595" spans="1:16" s="195" customFormat="1" ht="22.5" x14ac:dyDescent="0.25">
      <c r="A1595" s="312" t="s">
        <v>4403</v>
      </c>
      <c r="B1595" s="314" t="s">
        <v>281</v>
      </c>
      <c r="C1595" s="314" t="s">
        <v>3210</v>
      </c>
      <c r="D1595" s="314" t="s">
        <v>3898</v>
      </c>
      <c r="E1595" s="315" t="s">
        <v>3899</v>
      </c>
      <c r="F1595" s="316" t="s">
        <v>147</v>
      </c>
      <c r="G1595" s="329">
        <v>54.7</v>
      </c>
      <c r="H1595" s="61">
        <f t="shared" si="294"/>
        <v>926.17</v>
      </c>
      <c r="I1595" s="450">
        <v>50661.7</v>
      </c>
      <c r="J1595" s="439">
        <f t="shared" si="292"/>
        <v>1032.9100000000001</v>
      </c>
      <c r="K1595" s="390">
        <f t="shared" si="293"/>
        <v>56500.18</v>
      </c>
      <c r="L1595" s="60"/>
      <c r="M1595" s="303">
        <f t="shared" si="288"/>
        <v>56500.618989504001</v>
      </c>
      <c r="N1595" s="303">
        <f t="shared" si="289"/>
        <v>0.43898950400034664</v>
      </c>
      <c r="O1595" s="372">
        <f t="shared" si="290"/>
        <v>56500.177000000011</v>
      </c>
      <c r="P1595" s="373">
        <f t="shared" si="291"/>
        <v>-2.999999989697244E-3</v>
      </c>
    </row>
    <row r="1596" spans="1:16" s="195" customFormat="1" ht="22.5" x14ac:dyDescent="0.25">
      <c r="A1596" s="312" t="s">
        <v>4404</v>
      </c>
      <c r="B1596" s="314" t="s">
        <v>281</v>
      </c>
      <c r="C1596" s="314" t="s">
        <v>4405</v>
      </c>
      <c r="D1596" s="314" t="s">
        <v>4023</v>
      </c>
      <c r="E1596" s="315" t="s">
        <v>4024</v>
      </c>
      <c r="F1596" s="316" t="s">
        <v>147</v>
      </c>
      <c r="G1596" s="331">
        <v>62</v>
      </c>
      <c r="H1596" s="61">
        <f t="shared" si="294"/>
        <v>1717.87</v>
      </c>
      <c r="I1596" s="450">
        <v>106507.73</v>
      </c>
      <c r="J1596" s="439">
        <f t="shared" si="292"/>
        <v>1915.86</v>
      </c>
      <c r="K1596" s="390">
        <f t="shared" si="293"/>
        <v>118783.32</v>
      </c>
      <c r="L1596" s="60"/>
      <c r="M1596" s="303">
        <f t="shared" si="288"/>
        <v>118783.07818661761</v>
      </c>
      <c r="N1596" s="303">
        <f t="shared" si="289"/>
        <v>-0.24181338239577599</v>
      </c>
      <c r="O1596" s="372">
        <f t="shared" si="290"/>
        <v>118783.31999999999</v>
      </c>
      <c r="P1596" s="373">
        <f t="shared" si="291"/>
        <v>0</v>
      </c>
    </row>
    <row r="1597" spans="1:16" s="195" customFormat="1" ht="15" x14ac:dyDescent="0.25">
      <c r="A1597" s="312" t="s">
        <v>4406</v>
      </c>
      <c r="B1597" s="314" t="s">
        <v>281</v>
      </c>
      <c r="C1597" s="314" t="s">
        <v>4407</v>
      </c>
      <c r="D1597" s="314" t="s">
        <v>3911</v>
      </c>
      <c r="E1597" s="315" t="s">
        <v>373</v>
      </c>
      <c r="F1597" s="316" t="s">
        <v>122</v>
      </c>
      <c r="G1597" s="317">
        <v>1.272E-2</v>
      </c>
      <c r="H1597" s="61">
        <f t="shared" si="294"/>
        <v>105044.03</v>
      </c>
      <c r="I1597" s="450">
        <v>1336.16</v>
      </c>
      <c r="J1597" s="439">
        <f t="shared" si="292"/>
        <v>117150.68</v>
      </c>
      <c r="K1597" s="390">
        <f t="shared" si="293"/>
        <v>1490.16</v>
      </c>
      <c r="L1597" s="60"/>
      <c r="M1597" s="303">
        <f t="shared" si="288"/>
        <v>1490.1566088192003</v>
      </c>
      <c r="N1597" s="303">
        <f t="shared" si="289"/>
        <v>-3.3911807997810683E-3</v>
      </c>
      <c r="O1597" s="372">
        <f t="shared" si="290"/>
        <v>1490.1566496</v>
      </c>
      <c r="P1597" s="373">
        <f t="shared" si="291"/>
        <v>-3.3504000000448286E-3</v>
      </c>
    </row>
    <row r="1598" spans="1:16" s="195" customFormat="1" ht="22.5" x14ac:dyDescent="0.25">
      <c r="A1598" s="312" t="s">
        <v>4408</v>
      </c>
      <c r="B1598" s="314" t="s">
        <v>281</v>
      </c>
      <c r="C1598" s="314" t="s">
        <v>1730</v>
      </c>
      <c r="D1598" s="314" t="s">
        <v>3913</v>
      </c>
      <c r="E1598" s="315" t="s">
        <v>3914</v>
      </c>
      <c r="F1598" s="316" t="s">
        <v>125</v>
      </c>
      <c r="G1598" s="318">
        <v>1.8520000000000001</v>
      </c>
      <c r="H1598" s="61">
        <f t="shared" si="294"/>
        <v>312360.11</v>
      </c>
      <c r="I1598" s="450">
        <v>578490.93000000005</v>
      </c>
      <c r="J1598" s="439">
        <f t="shared" si="292"/>
        <v>348360.59</v>
      </c>
      <c r="K1598" s="390">
        <f t="shared" si="293"/>
        <v>645163.81000000006</v>
      </c>
      <c r="L1598" s="60"/>
      <c r="M1598" s="303">
        <f t="shared" si="288"/>
        <v>645163.81457420171</v>
      </c>
      <c r="N1598" s="303">
        <f t="shared" si="289"/>
        <v>4.5742016518488526E-3</v>
      </c>
      <c r="O1598" s="372">
        <f t="shared" si="290"/>
        <v>645163.81268000009</v>
      </c>
      <c r="P1598" s="373">
        <f t="shared" si="291"/>
        <v>2.680000034160912E-3</v>
      </c>
    </row>
    <row r="1599" spans="1:16" s="195" customFormat="1" ht="15" x14ac:dyDescent="0.25">
      <c r="A1599" s="312" t="s">
        <v>4409</v>
      </c>
      <c r="B1599" s="314" t="s">
        <v>281</v>
      </c>
      <c r="C1599" s="314" t="s">
        <v>1731</v>
      </c>
      <c r="D1599" s="314" t="s">
        <v>3921</v>
      </c>
      <c r="E1599" s="315" t="s">
        <v>3922</v>
      </c>
      <c r="F1599" s="316" t="s">
        <v>122</v>
      </c>
      <c r="G1599" s="328">
        <v>-0.11852799999999999</v>
      </c>
      <c r="H1599" s="61">
        <f t="shared" si="294"/>
        <v>54913.35</v>
      </c>
      <c r="I1599" s="450">
        <v>-6508.77</v>
      </c>
      <c r="J1599" s="439">
        <f t="shared" si="292"/>
        <v>61242.28</v>
      </c>
      <c r="K1599" s="390">
        <f t="shared" si="293"/>
        <v>-7258.92</v>
      </c>
      <c r="L1599" s="60"/>
      <c r="M1599" s="303">
        <f t="shared" si="288"/>
        <v>-7258.9260498624008</v>
      </c>
      <c r="N1599" s="303">
        <f t="shared" si="289"/>
        <v>-6.049862400686834E-3</v>
      </c>
      <c r="O1599" s="372">
        <f t="shared" si="290"/>
        <v>-7258.9249638399997</v>
      </c>
      <c r="P1599" s="373">
        <f t="shared" si="291"/>
        <v>-4.963839999618358E-3</v>
      </c>
    </row>
    <row r="1600" spans="1:16" s="195" customFormat="1" ht="15" x14ac:dyDescent="0.25">
      <c r="A1600" s="312" t="s">
        <v>4410</v>
      </c>
      <c r="B1600" s="314" t="s">
        <v>281</v>
      </c>
      <c r="C1600" s="314" t="s">
        <v>1733</v>
      </c>
      <c r="D1600" s="314" t="s">
        <v>3917</v>
      </c>
      <c r="E1600" s="315" t="s">
        <v>3918</v>
      </c>
      <c r="F1600" s="316" t="s">
        <v>111</v>
      </c>
      <c r="G1600" s="318">
        <v>-11.112</v>
      </c>
      <c r="H1600" s="61">
        <f t="shared" si="294"/>
        <v>5840.18</v>
      </c>
      <c r="I1600" s="450">
        <v>-64896.12</v>
      </c>
      <c r="J1600" s="439">
        <f t="shared" si="292"/>
        <v>6513.28</v>
      </c>
      <c r="K1600" s="390">
        <f t="shared" si="293"/>
        <v>-72375.570000000007</v>
      </c>
      <c r="L1600" s="60"/>
      <c r="M1600" s="303">
        <f t="shared" si="288"/>
        <v>-72375.600305894404</v>
      </c>
      <c r="N1600" s="303">
        <f t="shared" si="289"/>
        <v>-3.0305894397315569E-2</v>
      </c>
      <c r="O1600" s="372">
        <f t="shared" si="290"/>
        <v>-72375.567360000001</v>
      </c>
      <c r="P1600" s="373">
        <f t="shared" si="291"/>
        <v>2.6400000060675666E-3</v>
      </c>
    </row>
    <row r="1601" spans="1:16" s="195" customFormat="1" ht="15" x14ac:dyDescent="0.25">
      <c r="A1601" s="312" t="s">
        <v>4411</v>
      </c>
      <c r="B1601" s="314" t="s">
        <v>281</v>
      </c>
      <c r="C1601" s="314" t="s">
        <v>3219</v>
      </c>
      <c r="D1601" s="314" t="s">
        <v>3925</v>
      </c>
      <c r="E1601" s="315" t="s">
        <v>3926</v>
      </c>
      <c r="F1601" s="316" t="s">
        <v>111</v>
      </c>
      <c r="G1601" s="318">
        <v>11.112</v>
      </c>
      <c r="H1601" s="61">
        <f t="shared" si="294"/>
        <v>20840.66</v>
      </c>
      <c r="I1601" s="450">
        <v>231581.39</v>
      </c>
      <c r="J1601" s="439">
        <f t="shared" si="292"/>
        <v>23242.61</v>
      </c>
      <c r="K1601" s="390">
        <f t="shared" si="293"/>
        <v>258271.88</v>
      </c>
      <c r="L1601" s="60"/>
      <c r="M1601" s="303">
        <f t="shared" si="288"/>
        <v>258271.86773143683</v>
      </c>
      <c r="N1601" s="303">
        <f t="shared" si="289"/>
        <v>-1.2268563179532066E-2</v>
      </c>
      <c r="O1601" s="372">
        <f t="shared" si="290"/>
        <v>258271.88232</v>
      </c>
      <c r="P1601" s="373">
        <f t="shared" si="291"/>
        <v>2.3199999995995313E-3</v>
      </c>
    </row>
    <row r="1602" spans="1:16" s="195" customFormat="1" ht="15" x14ac:dyDescent="0.25">
      <c r="A1602" s="312" t="s">
        <v>4412</v>
      </c>
      <c r="B1602" s="314" t="s">
        <v>281</v>
      </c>
      <c r="C1602" s="314" t="s">
        <v>3222</v>
      </c>
      <c r="D1602" s="314" t="s">
        <v>3929</v>
      </c>
      <c r="E1602" s="315" t="s">
        <v>4413</v>
      </c>
      <c r="F1602" s="316" t="s">
        <v>139</v>
      </c>
      <c r="G1602" s="329">
        <v>231.5</v>
      </c>
      <c r="H1602" s="61">
        <f t="shared" si="294"/>
        <v>167.42</v>
      </c>
      <c r="I1602" s="450">
        <v>38758.379999999997</v>
      </c>
      <c r="J1602" s="439">
        <f t="shared" si="292"/>
        <v>186.72</v>
      </c>
      <c r="K1602" s="390">
        <f t="shared" si="293"/>
        <v>43225.68</v>
      </c>
      <c r="L1602" s="60"/>
      <c r="M1602" s="303">
        <f t="shared" si="288"/>
        <v>43225.404221145604</v>
      </c>
      <c r="N1602" s="303">
        <f t="shared" si="289"/>
        <v>-0.2757788543967763</v>
      </c>
      <c r="O1602" s="372">
        <f t="shared" si="290"/>
        <v>43225.68</v>
      </c>
      <c r="P1602" s="373">
        <f t="shared" si="291"/>
        <v>0</v>
      </c>
    </row>
    <row r="1603" spans="1:16" s="195" customFormat="1" ht="15" x14ac:dyDescent="0.25">
      <c r="A1603" s="312" t="s">
        <v>4414</v>
      </c>
      <c r="B1603" s="314" t="s">
        <v>281</v>
      </c>
      <c r="C1603" s="314" t="s">
        <v>3225</v>
      </c>
      <c r="D1603" s="314" t="s">
        <v>3933</v>
      </c>
      <c r="E1603" s="315" t="s">
        <v>4415</v>
      </c>
      <c r="F1603" s="316" t="s">
        <v>139</v>
      </c>
      <c r="G1603" s="329">
        <v>283.3</v>
      </c>
      <c r="H1603" s="61">
        <f t="shared" si="294"/>
        <v>624.61</v>
      </c>
      <c r="I1603" s="450">
        <v>176951.81</v>
      </c>
      <c r="J1603" s="439">
        <f t="shared" si="292"/>
        <v>696.6</v>
      </c>
      <c r="K1603" s="390">
        <f t="shared" si="293"/>
        <v>197346.78</v>
      </c>
      <c r="L1603" s="60"/>
      <c r="M1603" s="303">
        <f t="shared" si="288"/>
        <v>197346.05819214723</v>
      </c>
      <c r="N1603" s="303">
        <f t="shared" si="289"/>
        <v>-0.72180785276577808</v>
      </c>
      <c r="O1603" s="372">
        <f t="shared" si="290"/>
        <v>197346.78000000003</v>
      </c>
      <c r="P1603" s="373">
        <f t="shared" si="291"/>
        <v>0</v>
      </c>
    </row>
    <row r="1604" spans="1:16" s="195" customFormat="1" ht="15" customHeight="1" x14ac:dyDescent="0.25">
      <c r="A1604" s="323"/>
      <c r="B1604" s="512" t="s">
        <v>3935</v>
      </c>
      <c r="C1604" s="513"/>
      <c r="D1604" s="513"/>
      <c r="E1604" s="514"/>
      <c r="F1604" s="324"/>
      <c r="G1604" s="324"/>
      <c r="H1604" s="324"/>
      <c r="I1604" s="324"/>
      <c r="J1604" s="449"/>
      <c r="K1604" s="392"/>
      <c r="L1604" s="311"/>
      <c r="M1604" s="303">
        <f t="shared" si="288"/>
        <v>0</v>
      </c>
      <c r="N1604" s="303">
        <f t="shared" si="289"/>
        <v>0</v>
      </c>
      <c r="O1604" s="372">
        <f t="shared" si="290"/>
        <v>0</v>
      </c>
      <c r="P1604" s="373">
        <f t="shared" si="291"/>
        <v>0</v>
      </c>
    </row>
    <row r="1605" spans="1:16" s="195" customFormat="1" ht="15" x14ac:dyDescent="0.25">
      <c r="A1605" s="312" t="s">
        <v>4416</v>
      </c>
      <c r="B1605" s="314" t="s">
        <v>281</v>
      </c>
      <c r="C1605" s="314" t="s">
        <v>1736</v>
      </c>
      <c r="D1605" s="314" t="s">
        <v>456</v>
      </c>
      <c r="E1605" s="315" t="s">
        <v>457</v>
      </c>
      <c r="F1605" s="316" t="s">
        <v>217</v>
      </c>
      <c r="G1605" s="331">
        <v>1</v>
      </c>
      <c r="H1605" s="61">
        <f t="shared" si="294"/>
        <v>5671.45</v>
      </c>
      <c r="I1605" s="450">
        <v>5671.45</v>
      </c>
      <c r="J1605" s="439">
        <f t="shared" si="292"/>
        <v>6325.1</v>
      </c>
      <c r="K1605" s="390">
        <f t="shared" si="293"/>
        <v>6325.1</v>
      </c>
      <c r="L1605" s="60"/>
      <c r="M1605" s="303">
        <f t="shared" si="288"/>
        <v>6325.1023074240002</v>
      </c>
      <c r="N1605" s="303">
        <f t="shared" si="289"/>
        <v>2.3074239998095436E-3</v>
      </c>
      <c r="O1605" s="372">
        <f t="shared" si="290"/>
        <v>6325.1</v>
      </c>
      <c r="P1605" s="373">
        <f t="shared" si="291"/>
        <v>0</v>
      </c>
    </row>
    <row r="1606" spans="1:16" s="195" customFormat="1" ht="15" x14ac:dyDescent="0.25">
      <c r="A1606" s="312" t="s">
        <v>4417</v>
      </c>
      <c r="B1606" s="314" t="s">
        <v>281</v>
      </c>
      <c r="C1606" s="332" t="s">
        <v>4418</v>
      </c>
      <c r="D1606" s="332" t="s">
        <v>3939</v>
      </c>
      <c r="E1606" s="333" t="s">
        <v>4156</v>
      </c>
      <c r="F1606" s="316" t="s">
        <v>217</v>
      </c>
      <c r="G1606" s="331">
        <v>1</v>
      </c>
      <c r="H1606" s="61">
        <f t="shared" si="294"/>
        <v>168435.05</v>
      </c>
      <c r="I1606" s="450">
        <v>168435.05</v>
      </c>
      <c r="J1606" s="439">
        <f t="shared" si="292"/>
        <v>187847.72</v>
      </c>
      <c r="K1606" s="390">
        <f t="shared" si="293"/>
        <v>187847.72</v>
      </c>
      <c r="L1606" s="60"/>
      <c r="M1606" s="303">
        <f t="shared" si="288"/>
        <v>187847.71502985599</v>
      </c>
      <c r="N1606" s="303">
        <f t="shared" si="289"/>
        <v>-4.9701440148055553E-3</v>
      </c>
      <c r="O1606" s="372">
        <f t="shared" si="290"/>
        <v>187847.72</v>
      </c>
      <c r="P1606" s="373">
        <f t="shared" si="291"/>
        <v>0</v>
      </c>
    </row>
    <row r="1607" spans="1:16" s="195" customFormat="1" ht="22.5" x14ac:dyDescent="0.25">
      <c r="A1607" s="312" t="s">
        <v>4419</v>
      </c>
      <c r="B1607" s="314" t="s">
        <v>281</v>
      </c>
      <c r="C1607" s="314" t="s">
        <v>1742</v>
      </c>
      <c r="D1607" s="314" t="s">
        <v>419</v>
      </c>
      <c r="E1607" s="315" t="s">
        <v>420</v>
      </c>
      <c r="F1607" s="316" t="s">
        <v>217</v>
      </c>
      <c r="G1607" s="331">
        <v>6</v>
      </c>
      <c r="H1607" s="61">
        <f t="shared" si="294"/>
        <v>540</v>
      </c>
      <c r="I1607" s="450">
        <v>3240.01</v>
      </c>
      <c r="J1607" s="439">
        <f t="shared" si="292"/>
        <v>602.24</v>
      </c>
      <c r="K1607" s="390">
        <f t="shared" si="293"/>
        <v>3613.44</v>
      </c>
      <c r="L1607" s="60"/>
      <c r="M1607" s="303">
        <f t="shared" si="288"/>
        <v>3613.4312613312004</v>
      </c>
      <c r="N1607" s="303">
        <f t="shared" si="289"/>
        <v>-8.7386687996513501E-3</v>
      </c>
      <c r="O1607" s="372">
        <f t="shared" si="290"/>
        <v>3613.44</v>
      </c>
      <c r="P1607" s="373">
        <f t="shared" si="291"/>
        <v>0</v>
      </c>
    </row>
    <row r="1608" spans="1:16" s="195" customFormat="1" ht="15" x14ac:dyDescent="0.25">
      <c r="A1608" s="312" t="s">
        <v>4420</v>
      </c>
      <c r="B1608" s="314" t="s">
        <v>281</v>
      </c>
      <c r="C1608" s="332" t="s">
        <v>4421</v>
      </c>
      <c r="D1608" s="332" t="s">
        <v>3947</v>
      </c>
      <c r="E1608" s="333" t="s">
        <v>3944</v>
      </c>
      <c r="F1608" s="316" t="s">
        <v>217</v>
      </c>
      <c r="G1608" s="331">
        <v>1</v>
      </c>
      <c r="H1608" s="61">
        <f t="shared" si="294"/>
        <v>30626.880000000001</v>
      </c>
      <c r="I1608" s="450">
        <v>30626.880000000001</v>
      </c>
      <c r="J1608" s="439">
        <f t="shared" si="292"/>
        <v>34156.720000000001</v>
      </c>
      <c r="K1608" s="390">
        <f t="shared" si="293"/>
        <v>34156.720000000001</v>
      </c>
      <c r="L1608" s="60"/>
      <c r="M1608" s="303">
        <f t="shared" si="288"/>
        <v>34156.723475865605</v>
      </c>
      <c r="N1608" s="303">
        <f t="shared" si="289"/>
        <v>3.4758656038320623E-3</v>
      </c>
      <c r="O1608" s="372">
        <f t="shared" si="290"/>
        <v>34156.720000000001</v>
      </c>
      <c r="P1608" s="373">
        <f t="shared" si="291"/>
        <v>0</v>
      </c>
    </row>
    <row r="1609" spans="1:16" s="195" customFormat="1" ht="15" x14ac:dyDescent="0.25">
      <c r="A1609" s="312" t="s">
        <v>4422</v>
      </c>
      <c r="B1609" s="314" t="s">
        <v>281</v>
      </c>
      <c r="C1609" s="332" t="s">
        <v>4423</v>
      </c>
      <c r="D1609" s="332" t="s">
        <v>3947</v>
      </c>
      <c r="E1609" s="333" t="s">
        <v>3948</v>
      </c>
      <c r="F1609" s="316" t="s">
        <v>217</v>
      </c>
      <c r="G1609" s="331">
        <v>1</v>
      </c>
      <c r="H1609" s="61">
        <f t="shared" si="294"/>
        <v>1932.4</v>
      </c>
      <c r="I1609" s="450">
        <v>1932.4</v>
      </c>
      <c r="J1609" s="439">
        <f t="shared" si="292"/>
        <v>2155.12</v>
      </c>
      <c r="K1609" s="390">
        <f t="shared" si="293"/>
        <v>2155.12</v>
      </c>
      <c r="L1609" s="60"/>
      <c r="M1609" s="303">
        <f t="shared" si="288"/>
        <v>2155.1151290880002</v>
      </c>
      <c r="N1609" s="303">
        <f t="shared" si="289"/>
        <v>-4.8709119996601657E-3</v>
      </c>
      <c r="O1609" s="372">
        <f t="shared" si="290"/>
        <v>2155.12</v>
      </c>
      <c r="P1609" s="373">
        <f t="shared" si="291"/>
        <v>0</v>
      </c>
    </row>
    <row r="1610" spans="1:16" s="195" customFormat="1" ht="15" x14ac:dyDescent="0.25">
      <c r="A1610" s="312" t="s">
        <v>4424</v>
      </c>
      <c r="B1610" s="314" t="s">
        <v>281</v>
      </c>
      <c r="C1610" s="332" t="s">
        <v>4425</v>
      </c>
      <c r="D1610" s="332" t="s">
        <v>3951</v>
      </c>
      <c r="E1610" s="333" t="s">
        <v>3952</v>
      </c>
      <c r="F1610" s="316" t="s">
        <v>217</v>
      </c>
      <c r="G1610" s="331">
        <v>1</v>
      </c>
      <c r="H1610" s="61">
        <f t="shared" si="294"/>
        <v>4313.41</v>
      </c>
      <c r="I1610" s="450">
        <v>4313.41</v>
      </c>
      <c r="J1610" s="439">
        <f t="shared" si="292"/>
        <v>4810.54</v>
      </c>
      <c r="K1610" s="390">
        <f t="shared" si="293"/>
        <v>4810.54</v>
      </c>
      <c r="L1610" s="60"/>
      <c r="M1610" s="303">
        <f t="shared" si="288"/>
        <v>4810.5439603392006</v>
      </c>
      <c r="N1610" s="303">
        <f t="shared" si="289"/>
        <v>3.9603392006029026E-3</v>
      </c>
      <c r="O1610" s="372">
        <f t="shared" si="290"/>
        <v>4810.54</v>
      </c>
      <c r="P1610" s="373">
        <f t="shared" si="291"/>
        <v>0</v>
      </c>
    </row>
    <row r="1611" spans="1:16" s="195" customFormat="1" ht="15" x14ac:dyDescent="0.25">
      <c r="A1611" s="312" t="s">
        <v>4426</v>
      </c>
      <c r="B1611" s="314" t="s">
        <v>281</v>
      </c>
      <c r="C1611" s="332" t="s">
        <v>4427</v>
      </c>
      <c r="D1611" s="332" t="s">
        <v>3951</v>
      </c>
      <c r="E1611" s="333" t="s">
        <v>3955</v>
      </c>
      <c r="F1611" s="316" t="s">
        <v>217</v>
      </c>
      <c r="G1611" s="331">
        <v>1</v>
      </c>
      <c r="H1611" s="61">
        <f t="shared" si="294"/>
        <v>2310.7600000000002</v>
      </c>
      <c r="I1611" s="450">
        <v>2310.7600000000002</v>
      </c>
      <c r="J1611" s="439">
        <f t="shared" si="292"/>
        <v>2577.08</v>
      </c>
      <c r="K1611" s="390">
        <f t="shared" si="293"/>
        <v>2577.08</v>
      </c>
      <c r="L1611" s="60"/>
      <c r="M1611" s="303">
        <f t="shared" si="288"/>
        <v>2577.0822995712006</v>
      </c>
      <c r="N1611" s="303">
        <f t="shared" si="289"/>
        <v>2.2995712006377289E-3</v>
      </c>
      <c r="O1611" s="372">
        <f t="shared" si="290"/>
        <v>2577.08</v>
      </c>
      <c r="P1611" s="373">
        <f t="shared" si="291"/>
        <v>0</v>
      </c>
    </row>
    <row r="1612" spans="1:16" s="195" customFormat="1" ht="15" x14ac:dyDescent="0.25">
      <c r="A1612" s="312" t="s">
        <v>4428</v>
      </c>
      <c r="B1612" s="314" t="s">
        <v>281</v>
      </c>
      <c r="C1612" s="332" t="s">
        <v>4429</v>
      </c>
      <c r="D1612" s="332" t="s">
        <v>3951</v>
      </c>
      <c r="E1612" s="333" t="s">
        <v>3958</v>
      </c>
      <c r="F1612" s="316" t="s">
        <v>217</v>
      </c>
      <c r="G1612" s="331">
        <v>1</v>
      </c>
      <c r="H1612" s="61">
        <f t="shared" si="294"/>
        <v>2464.8000000000002</v>
      </c>
      <c r="I1612" s="450">
        <v>2464.8000000000002</v>
      </c>
      <c r="J1612" s="439">
        <f t="shared" si="292"/>
        <v>2748.88</v>
      </c>
      <c r="K1612" s="390">
        <f t="shared" si="293"/>
        <v>2748.88</v>
      </c>
      <c r="L1612" s="60"/>
      <c r="M1612" s="303">
        <f t="shared" si="288"/>
        <v>2748.8758901760002</v>
      </c>
      <c r="N1612" s="303">
        <f t="shared" si="289"/>
        <v>-4.109823999897344E-3</v>
      </c>
      <c r="O1612" s="372">
        <f t="shared" si="290"/>
        <v>2748.88</v>
      </c>
      <c r="P1612" s="373">
        <f t="shared" si="291"/>
        <v>0</v>
      </c>
    </row>
    <row r="1613" spans="1:16" s="195" customFormat="1" ht="15" x14ac:dyDescent="0.25">
      <c r="A1613" s="312" t="s">
        <v>4430</v>
      </c>
      <c r="B1613" s="314" t="s">
        <v>281</v>
      </c>
      <c r="C1613" s="332" t="s">
        <v>4431</v>
      </c>
      <c r="D1613" s="332" t="s">
        <v>3951</v>
      </c>
      <c r="E1613" s="333" t="s">
        <v>3961</v>
      </c>
      <c r="F1613" s="316" t="s">
        <v>217</v>
      </c>
      <c r="G1613" s="331">
        <v>1</v>
      </c>
      <c r="H1613" s="61">
        <f t="shared" si="294"/>
        <v>1848.61</v>
      </c>
      <c r="I1613" s="450">
        <v>1848.61</v>
      </c>
      <c r="J1613" s="439">
        <f t="shared" si="292"/>
        <v>2061.67</v>
      </c>
      <c r="K1613" s="390">
        <f t="shared" si="293"/>
        <v>2061.67</v>
      </c>
      <c r="L1613" s="60"/>
      <c r="M1613" s="303">
        <f t="shared" si="288"/>
        <v>2061.6680701631999</v>
      </c>
      <c r="N1613" s="303">
        <f t="shared" si="289"/>
        <v>-1.9298368001727795E-3</v>
      </c>
      <c r="O1613" s="372">
        <f t="shared" si="290"/>
        <v>2061.67</v>
      </c>
      <c r="P1613" s="373">
        <f t="shared" si="291"/>
        <v>0</v>
      </c>
    </row>
    <row r="1614" spans="1:16" s="195" customFormat="1" ht="15" x14ac:dyDescent="0.25">
      <c r="A1614" s="312" t="s">
        <v>4432</v>
      </c>
      <c r="B1614" s="314" t="s">
        <v>281</v>
      </c>
      <c r="C1614" s="314" t="s">
        <v>1744</v>
      </c>
      <c r="D1614" s="314" t="s">
        <v>347</v>
      </c>
      <c r="E1614" s="315" t="s">
        <v>348</v>
      </c>
      <c r="F1614" s="316" t="s">
        <v>217</v>
      </c>
      <c r="G1614" s="331">
        <v>1</v>
      </c>
      <c r="H1614" s="61">
        <f t="shared" si="294"/>
        <v>17629.77</v>
      </c>
      <c r="I1614" s="450">
        <v>17629.77</v>
      </c>
      <c r="J1614" s="439">
        <f t="shared" si="292"/>
        <v>19661.66</v>
      </c>
      <c r="K1614" s="390">
        <f t="shared" si="293"/>
        <v>19661.66</v>
      </c>
      <c r="L1614" s="60"/>
      <c r="M1614" s="303">
        <f t="shared" si="288"/>
        <v>19661.655997382404</v>
      </c>
      <c r="N1614" s="303">
        <f t="shared" si="289"/>
        <v>-4.0026175956882071E-3</v>
      </c>
      <c r="O1614" s="372">
        <f t="shared" si="290"/>
        <v>19661.66</v>
      </c>
      <c r="P1614" s="373">
        <f t="shared" si="291"/>
        <v>0</v>
      </c>
    </row>
    <row r="1615" spans="1:16" s="195" customFormat="1" ht="15" x14ac:dyDescent="0.25">
      <c r="A1615" s="312" t="s">
        <v>4433</v>
      </c>
      <c r="B1615" s="314" t="s">
        <v>281</v>
      </c>
      <c r="C1615" s="332" t="s">
        <v>4434</v>
      </c>
      <c r="D1615" s="332" t="s">
        <v>3964</v>
      </c>
      <c r="E1615" s="333" t="s">
        <v>3965</v>
      </c>
      <c r="F1615" s="316" t="s">
        <v>217</v>
      </c>
      <c r="G1615" s="331">
        <v>1</v>
      </c>
      <c r="H1615" s="61">
        <f t="shared" si="294"/>
        <v>6835.18</v>
      </c>
      <c r="I1615" s="450">
        <v>6835.18</v>
      </c>
      <c r="J1615" s="439">
        <f t="shared" si="292"/>
        <v>7622.96</v>
      </c>
      <c r="K1615" s="390">
        <f t="shared" si="293"/>
        <v>7622.96</v>
      </c>
      <c r="L1615" s="60"/>
      <c r="M1615" s="303">
        <f t="shared" ref="M1615:M1678" si="295">I1615*O$13*P$13*O$10</f>
        <v>7622.955820761601</v>
      </c>
      <c r="N1615" s="303">
        <f t="shared" ref="N1615:N1678" si="296">M1615-K1615</f>
        <v>-4.1792383990468807E-3</v>
      </c>
      <c r="O1615" s="372">
        <f t="shared" si="290"/>
        <v>7622.96</v>
      </c>
      <c r="P1615" s="373">
        <f t="shared" si="291"/>
        <v>0</v>
      </c>
    </row>
    <row r="1616" spans="1:16" s="195" customFormat="1" ht="22.5" x14ac:dyDescent="0.25">
      <c r="A1616" s="312" t="s">
        <v>4435</v>
      </c>
      <c r="B1616" s="314" t="s">
        <v>281</v>
      </c>
      <c r="C1616" s="314" t="s">
        <v>1746</v>
      </c>
      <c r="D1616" s="314" t="s">
        <v>404</v>
      </c>
      <c r="E1616" s="315" t="s">
        <v>405</v>
      </c>
      <c r="F1616" s="316" t="s">
        <v>217</v>
      </c>
      <c r="G1616" s="331">
        <v>2</v>
      </c>
      <c r="H1616" s="61">
        <f t="shared" si="294"/>
        <v>1969.9</v>
      </c>
      <c r="I1616" s="450">
        <v>3939.8</v>
      </c>
      <c r="J1616" s="439">
        <f t="shared" si="292"/>
        <v>2196.94</v>
      </c>
      <c r="K1616" s="390">
        <f t="shared" si="293"/>
        <v>4393.88</v>
      </c>
      <c r="L1616" s="60"/>
      <c r="M1616" s="303">
        <f t="shared" si="295"/>
        <v>4393.8742421759998</v>
      </c>
      <c r="N1616" s="303">
        <f t="shared" si="296"/>
        <v>-5.7578240002840175E-3</v>
      </c>
      <c r="O1616" s="372">
        <f t="shared" si="290"/>
        <v>4393.88</v>
      </c>
      <c r="P1616" s="373">
        <f t="shared" si="291"/>
        <v>0</v>
      </c>
    </row>
    <row r="1617" spans="1:16" s="195" customFormat="1" ht="15" x14ac:dyDescent="0.25">
      <c r="A1617" s="312" t="s">
        <v>4436</v>
      </c>
      <c r="B1617" s="314" t="s">
        <v>281</v>
      </c>
      <c r="C1617" s="314" t="s">
        <v>1747</v>
      </c>
      <c r="D1617" s="314" t="s">
        <v>3968</v>
      </c>
      <c r="E1617" s="315" t="s">
        <v>4437</v>
      </c>
      <c r="F1617" s="316" t="s">
        <v>217</v>
      </c>
      <c r="G1617" s="331">
        <v>1</v>
      </c>
      <c r="H1617" s="61">
        <f t="shared" si="294"/>
        <v>100244.02</v>
      </c>
      <c r="I1617" s="450">
        <v>100244.02</v>
      </c>
      <c r="J1617" s="439">
        <f t="shared" si="292"/>
        <v>111797.46</v>
      </c>
      <c r="K1617" s="390">
        <f t="shared" si="293"/>
        <v>111797.46</v>
      </c>
      <c r="L1617" s="60"/>
      <c r="M1617" s="303">
        <f t="shared" si="295"/>
        <v>111797.45606634242</v>
      </c>
      <c r="N1617" s="303">
        <f t="shared" si="296"/>
        <v>-3.9336575864581391E-3</v>
      </c>
      <c r="O1617" s="372">
        <f t="shared" si="290"/>
        <v>111797.46</v>
      </c>
      <c r="P1617" s="373">
        <f t="shared" si="291"/>
        <v>0</v>
      </c>
    </row>
    <row r="1618" spans="1:16" s="195" customFormat="1" ht="15" x14ac:dyDescent="0.25">
      <c r="A1618" s="312" t="s">
        <v>4438</v>
      </c>
      <c r="B1618" s="314" t="s">
        <v>281</v>
      </c>
      <c r="C1618" s="332" t="s">
        <v>4439</v>
      </c>
      <c r="D1618" s="332" t="s">
        <v>3968</v>
      </c>
      <c r="E1618" s="333" t="s">
        <v>3972</v>
      </c>
      <c r="F1618" s="316" t="s">
        <v>217</v>
      </c>
      <c r="G1618" s="331">
        <v>1</v>
      </c>
      <c r="H1618" s="61">
        <f t="shared" si="294"/>
        <v>10783.52</v>
      </c>
      <c r="I1618" s="450">
        <v>10783.52</v>
      </c>
      <c r="J1618" s="439">
        <f t="shared" si="292"/>
        <v>12026.35</v>
      </c>
      <c r="K1618" s="390">
        <f t="shared" si="293"/>
        <v>12026.35</v>
      </c>
      <c r="L1618" s="60"/>
      <c r="M1618" s="303">
        <f t="shared" si="295"/>
        <v>12026.354324582402</v>
      </c>
      <c r="N1618" s="303">
        <f t="shared" si="296"/>
        <v>4.3245824017503764E-3</v>
      </c>
      <c r="O1618" s="372">
        <f t="shared" ref="O1618:O1681" si="297">J1618*G1618</f>
        <v>12026.35</v>
      </c>
      <c r="P1618" s="373">
        <f t="shared" ref="P1618:P1680" si="298">O1618-K1618</f>
        <v>0</v>
      </c>
    </row>
    <row r="1619" spans="1:16" s="195" customFormat="1" ht="15" x14ac:dyDescent="0.25">
      <c r="A1619" s="312" t="s">
        <v>4440</v>
      </c>
      <c r="B1619" s="314" t="s">
        <v>281</v>
      </c>
      <c r="C1619" s="314" t="s">
        <v>1750</v>
      </c>
      <c r="D1619" s="314" t="s">
        <v>3812</v>
      </c>
      <c r="E1619" s="315" t="s">
        <v>3813</v>
      </c>
      <c r="F1619" s="316" t="s">
        <v>217</v>
      </c>
      <c r="G1619" s="331">
        <v>2</v>
      </c>
      <c r="H1619" s="61">
        <f t="shared" si="294"/>
        <v>1297.79</v>
      </c>
      <c r="I1619" s="450">
        <v>2595.5700000000002</v>
      </c>
      <c r="J1619" s="439">
        <f t="shared" si="292"/>
        <v>1447.36</v>
      </c>
      <c r="K1619" s="390">
        <f t="shared" si="293"/>
        <v>2894.72</v>
      </c>
      <c r="L1619" s="60"/>
      <c r="M1619" s="303">
        <f t="shared" si="295"/>
        <v>2894.7175406784004</v>
      </c>
      <c r="N1619" s="303">
        <f t="shared" si="296"/>
        <v>-2.4593215994173079E-3</v>
      </c>
      <c r="O1619" s="372">
        <f t="shared" si="297"/>
        <v>2894.72</v>
      </c>
      <c r="P1619" s="373">
        <f t="shared" si="298"/>
        <v>0</v>
      </c>
    </row>
    <row r="1620" spans="1:16" s="195" customFormat="1" ht="15" x14ac:dyDescent="0.25">
      <c r="A1620" s="312" t="s">
        <v>4441</v>
      </c>
      <c r="B1620" s="314" t="s">
        <v>281</v>
      </c>
      <c r="C1620" s="332" t="s">
        <v>4442</v>
      </c>
      <c r="D1620" s="332" t="s">
        <v>3856</v>
      </c>
      <c r="E1620" s="333" t="s">
        <v>3975</v>
      </c>
      <c r="F1620" s="316" t="s">
        <v>217</v>
      </c>
      <c r="G1620" s="331">
        <v>1</v>
      </c>
      <c r="H1620" s="61">
        <f t="shared" si="294"/>
        <v>28196.54</v>
      </c>
      <c r="I1620" s="450">
        <v>28196.54</v>
      </c>
      <c r="J1620" s="439">
        <f t="shared" si="292"/>
        <v>31446.28</v>
      </c>
      <c r="K1620" s="390">
        <f t="shared" si="293"/>
        <v>31446.28</v>
      </c>
      <c r="L1620" s="60"/>
      <c r="M1620" s="303">
        <f t="shared" si="295"/>
        <v>31446.279208204804</v>
      </c>
      <c r="N1620" s="303">
        <f t="shared" si="296"/>
        <v>-7.9179519525496289E-4</v>
      </c>
      <c r="O1620" s="372">
        <f t="shared" si="297"/>
        <v>31446.28</v>
      </c>
      <c r="P1620" s="373">
        <f t="shared" si="298"/>
        <v>0</v>
      </c>
    </row>
    <row r="1621" spans="1:16" s="195" customFormat="1" ht="15" x14ac:dyDescent="0.25">
      <c r="A1621" s="312" t="s">
        <v>4443</v>
      </c>
      <c r="B1621" s="314" t="s">
        <v>281</v>
      </c>
      <c r="C1621" s="332" t="s">
        <v>4444</v>
      </c>
      <c r="D1621" s="332" t="s">
        <v>3856</v>
      </c>
      <c r="E1621" s="333" t="s">
        <v>4067</v>
      </c>
      <c r="F1621" s="316" t="s">
        <v>217</v>
      </c>
      <c r="G1621" s="331">
        <v>1</v>
      </c>
      <c r="H1621" s="61">
        <f t="shared" si="294"/>
        <v>17830.79</v>
      </c>
      <c r="I1621" s="450">
        <v>17830.79</v>
      </c>
      <c r="J1621" s="439">
        <f t="shared" si="292"/>
        <v>19885.84</v>
      </c>
      <c r="K1621" s="390">
        <f t="shared" si="293"/>
        <v>19885.84</v>
      </c>
      <c r="L1621" s="60"/>
      <c r="M1621" s="303">
        <f t="shared" si="295"/>
        <v>19885.844179564803</v>
      </c>
      <c r="N1621" s="303">
        <f t="shared" si="296"/>
        <v>4.1795648030529264E-3</v>
      </c>
      <c r="O1621" s="372">
        <f t="shared" si="297"/>
        <v>19885.84</v>
      </c>
      <c r="P1621" s="373">
        <f t="shared" si="298"/>
        <v>0</v>
      </c>
    </row>
    <row r="1622" spans="1:16" s="195" customFormat="1" ht="15" x14ac:dyDescent="0.25">
      <c r="A1622" s="312" t="s">
        <v>4445</v>
      </c>
      <c r="B1622" s="314" t="s">
        <v>281</v>
      </c>
      <c r="C1622" s="314" t="s">
        <v>1752</v>
      </c>
      <c r="D1622" s="314" t="s">
        <v>424</v>
      </c>
      <c r="E1622" s="315" t="s">
        <v>425</v>
      </c>
      <c r="F1622" s="316" t="s">
        <v>217</v>
      </c>
      <c r="G1622" s="331">
        <v>1</v>
      </c>
      <c r="H1622" s="61">
        <f t="shared" si="294"/>
        <v>12728.32</v>
      </c>
      <c r="I1622" s="450">
        <v>12728.32</v>
      </c>
      <c r="J1622" s="439">
        <f t="shared" si="292"/>
        <v>14195.3</v>
      </c>
      <c r="K1622" s="390">
        <f t="shared" si="293"/>
        <v>14195.3</v>
      </c>
      <c r="L1622" s="60"/>
      <c r="M1622" s="303">
        <f t="shared" si="295"/>
        <v>14195.2985923584</v>
      </c>
      <c r="N1622" s="303">
        <f t="shared" si="296"/>
        <v>-1.4076415991439717E-3</v>
      </c>
      <c r="O1622" s="372">
        <f t="shared" si="297"/>
        <v>14195.3</v>
      </c>
      <c r="P1622" s="373">
        <f t="shared" si="298"/>
        <v>0</v>
      </c>
    </row>
    <row r="1623" spans="1:16" s="195" customFormat="1" ht="15" x14ac:dyDescent="0.25">
      <c r="A1623" s="312" t="s">
        <v>4446</v>
      </c>
      <c r="B1623" s="314" t="s">
        <v>281</v>
      </c>
      <c r="C1623" s="332" t="s">
        <v>4447</v>
      </c>
      <c r="D1623" s="332" t="s">
        <v>3984</v>
      </c>
      <c r="E1623" s="333" t="s">
        <v>4448</v>
      </c>
      <c r="F1623" s="316" t="s">
        <v>217</v>
      </c>
      <c r="G1623" s="331">
        <v>1</v>
      </c>
      <c r="H1623" s="61">
        <f t="shared" si="294"/>
        <v>26566.11</v>
      </c>
      <c r="I1623" s="450">
        <v>26566.11</v>
      </c>
      <c r="J1623" s="439">
        <f t="shared" si="292"/>
        <v>29627.94</v>
      </c>
      <c r="K1623" s="390">
        <f t="shared" si="293"/>
        <v>29627.94</v>
      </c>
      <c r="L1623" s="60"/>
      <c r="M1623" s="303">
        <f t="shared" si="295"/>
        <v>29627.937063763202</v>
      </c>
      <c r="N1623" s="303">
        <f t="shared" si="296"/>
        <v>-2.9362367968133185E-3</v>
      </c>
      <c r="O1623" s="372">
        <f t="shared" si="297"/>
        <v>29627.94</v>
      </c>
      <c r="P1623" s="373">
        <f t="shared" si="298"/>
        <v>0</v>
      </c>
    </row>
    <row r="1624" spans="1:16" s="195" customFormat="1" ht="15" x14ac:dyDescent="0.25">
      <c r="A1624" s="306" t="s">
        <v>4449</v>
      </c>
      <c r="B1624" s="502"/>
      <c r="C1624" s="502"/>
      <c r="D1624" s="502"/>
      <c r="E1624" s="307" t="s">
        <v>4450</v>
      </c>
      <c r="F1624" s="308"/>
      <c r="G1624" s="309"/>
      <c r="H1624" s="334"/>
      <c r="I1624" s="334">
        <f>SUM(I1625:I1680)</f>
        <v>1403942.66</v>
      </c>
      <c r="J1624" s="449"/>
      <c r="K1624" s="391">
        <f>SUM(K1625:K1680)</f>
        <v>1565751.97</v>
      </c>
      <c r="L1624" s="310"/>
      <c r="M1624" s="303">
        <f t="shared" si="295"/>
        <v>1565751.4318660991</v>
      </c>
      <c r="N1624" s="303">
        <f t="shared" si="296"/>
        <v>-0.53813390084542334</v>
      </c>
      <c r="O1624" s="372">
        <f t="shared" si="297"/>
        <v>0</v>
      </c>
      <c r="P1624" s="373"/>
    </row>
    <row r="1625" spans="1:16" s="195" customFormat="1" ht="15" x14ac:dyDescent="0.25">
      <c r="A1625" s="312" t="s">
        <v>4451</v>
      </c>
      <c r="B1625" s="314" t="s">
        <v>281</v>
      </c>
      <c r="C1625" s="314" t="s">
        <v>1753</v>
      </c>
      <c r="D1625" s="314" t="s">
        <v>3732</v>
      </c>
      <c r="E1625" s="315" t="s">
        <v>3733</v>
      </c>
      <c r="F1625" s="316" t="s">
        <v>217</v>
      </c>
      <c r="G1625" s="331">
        <v>1</v>
      </c>
      <c r="H1625" s="61">
        <f t="shared" si="294"/>
        <v>6996.43</v>
      </c>
      <c r="I1625" s="450">
        <v>6996.43</v>
      </c>
      <c r="J1625" s="439">
        <f t="shared" ref="J1625:J1680" si="299">ROUND(H1625*O$13*P$13*O$10,2)</f>
        <v>7802.79</v>
      </c>
      <c r="K1625" s="390">
        <f t="shared" ref="K1625:K1680" si="300">ROUND(J1625*G1625,2)</f>
        <v>7802.79</v>
      </c>
      <c r="L1625" s="60"/>
      <c r="M1625" s="303">
        <f t="shared" si="295"/>
        <v>7802.7903863616011</v>
      </c>
      <c r="N1625" s="303">
        <f t="shared" si="296"/>
        <v>3.863616011585691E-4</v>
      </c>
      <c r="O1625" s="372">
        <f t="shared" si="297"/>
        <v>7802.79</v>
      </c>
      <c r="P1625" s="373">
        <f t="shared" si="298"/>
        <v>0</v>
      </c>
    </row>
    <row r="1626" spans="1:16" s="195" customFormat="1" ht="15" x14ac:dyDescent="0.25">
      <c r="A1626" s="312" t="s">
        <v>4452</v>
      </c>
      <c r="B1626" s="314" t="s">
        <v>281</v>
      </c>
      <c r="C1626" s="332" t="s">
        <v>4453</v>
      </c>
      <c r="D1626" s="332" t="s">
        <v>3892</v>
      </c>
      <c r="E1626" s="333" t="s">
        <v>4081</v>
      </c>
      <c r="F1626" s="316" t="s">
        <v>217</v>
      </c>
      <c r="G1626" s="331">
        <v>1</v>
      </c>
      <c r="H1626" s="61">
        <f t="shared" si="294"/>
        <v>125869.54</v>
      </c>
      <c r="I1626" s="450">
        <v>125869.54</v>
      </c>
      <c r="J1626" s="439">
        <f t="shared" si="299"/>
        <v>140376.4</v>
      </c>
      <c r="K1626" s="390">
        <f t="shared" si="300"/>
        <v>140376.4</v>
      </c>
      <c r="L1626" s="60"/>
      <c r="M1626" s="303">
        <f t="shared" si="295"/>
        <v>140376.39719796478</v>
      </c>
      <c r="N1626" s="303">
        <f t="shared" si="296"/>
        <v>-2.8020352183375508E-3</v>
      </c>
      <c r="O1626" s="372">
        <f t="shared" si="297"/>
        <v>140376.4</v>
      </c>
      <c r="P1626" s="373">
        <f t="shared" si="298"/>
        <v>0</v>
      </c>
    </row>
    <row r="1627" spans="1:16" s="195" customFormat="1" ht="15" x14ac:dyDescent="0.25">
      <c r="A1627" s="312" t="s">
        <v>4454</v>
      </c>
      <c r="B1627" s="314" t="s">
        <v>281</v>
      </c>
      <c r="C1627" s="314" t="s">
        <v>1756</v>
      </c>
      <c r="D1627" s="314" t="s">
        <v>4083</v>
      </c>
      <c r="E1627" s="315" t="s">
        <v>4084</v>
      </c>
      <c r="F1627" s="316" t="s">
        <v>217</v>
      </c>
      <c r="G1627" s="331">
        <v>2</v>
      </c>
      <c r="H1627" s="61">
        <f t="shared" si="294"/>
        <v>10323.200000000001</v>
      </c>
      <c r="I1627" s="450">
        <v>20646.400000000001</v>
      </c>
      <c r="J1627" s="439">
        <f t="shared" si="299"/>
        <v>11512.98</v>
      </c>
      <c r="K1627" s="390">
        <f t="shared" si="300"/>
        <v>23025.96</v>
      </c>
      <c r="L1627" s="60"/>
      <c r="M1627" s="303">
        <f t="shared" si="295"/>
        <v>23025.962016768</v>
      </c>
      <c r="N1627" s="303">
        <f t="shared" si="296"/>
        <v>2.0167680013400968E-3</v>
      </c>
      <c r="O1627" s="372">
        <f t="shared" si="297"/>
        <v>23025.96</v>
      </c>
      <c r="P1627" s="373">
        <f t="shared" si="298"/>
        <v>0</v>
      </c>
    </row>
    <row r="1628" spans="1:16" s="195" customFormat="1" ht="22.5" x14ac:dyDescent="0.25">
      <c r="A1628" s="312" t="s">
        <v>4455</v>
      </c>
      <c r="B1628" s="314" t="s">
        <v>281</v>
      </c>
      <c r="C1628" s="332" t="s">
        <v>4456</v>
      </c>
      <c r="D1628" s="332" t="s">
        <v>4086</v>
      </c>
      <c r="E1628" s="333" t="s">
        <v>4087</v>
      </c>
      <c r="F1628" s="316" t="s">
        <v>217</v>
      </c>
      <c r="G1628" s="331">
        <v>1</v>
      </c>
      <c r="H1628" s="61">
        <f t="shared" si="294"/>
        <v>17868.29</v>
      </c>
      <c r="I1628" s="450">
        <v>17868.29</v>
      </c>
      <c r="J1628" s="439">
        <f t="shared" si="299"/>
        <v>19927.669999999998</v>
      </c>
      <c r="K1628" s="390">
        <f t="shared" si="300"/>
        <v>19927.669999999998</v>
      </c>
      <c r="L1628" s="60"/>
      <c r="M1628" s="303">
        <f t="shared" si="295"/>
        <v>19927.666171564804</v>
      </c>
      <c r="N1628" s="303">
        <f t="shared" si="296"/>
        <v>-3.8284351940092165E-3</v>
      </c>
      <c r="O1628" s="372">
        <f t="shared" si="297"/>
        <v>19927.669999999998</v>
      </c>
      <c r="P1628" s="373">
        <f t="shared" si="298"/>
        <v>0</v>
      </c>
    </row>
    <row r="1629" spans="1:16" s="195" customFormat="1" ht="15" x14ac:dyDescent="0.25">
      <c r="A1629" s="312" t="s">
        <v>4457</v>
      </c>
      <c r="B1629" s="314" t="s">
        <v>281</v>
      </c>
      <c r="C1629" s="332" t="s">
        <v>4458</v>
      </c>
      <c r="D1629" s="332" t="s">
        <v>4090</v>
      </c>
      <c r="E1629" s="333" t="s">
        <v>4091</v>
      </c>
      <c r="F1629" s="316" t="s">
        <v>217</v>
      </c>
      <c r="G1629" s="331">
        <v>1</v>
      </c>
      <c r="H1629" s="61">
        <f t="shared" si="294"/>
        <v>25911.74</v>
      </c>
      <c r="I1629" s="450">
        <v>25911.74</v>
      </c>
      <c r="J1629" s="439">
        <f t="shared" si="299"/>
        <v>28898.15</v>
      </c>
      <c r="K1629" s="390">
        <f t="shared" si="300"/>
        <v>28898.15</v>
      </c>
      <c r="L1629" s="60"/>
      <c r="M1629" s="303">
        <f t="shared" si="295"/>
        <v>28898.148879628803</v>
      </c>
      <c r="N1629" s="303">
        <f t="shared" si="296"/>
        <v>-1.1203711983398534E-3</v>
      </c>
      <c r="O1629" s="372">
        <f t="shared" si="297"/>
        <v>28898.15</v>
      </c>
      <c r="P1629" s="373">
        <f t="shared" si="298"/>
        <v>0</v>
      </c>
    </row>
    <row r="1630" spans="1:16" s="195" customFormat="1" ht="15" x14ac:dyDescent="0.25">
      <c r="A1630" s="312" t="s">
        <v>4459</v>
      </c>
      <c r="B1630" s="314" t="s">
        <v>281</v>
      </c>
      <c r="C1630" s="314" t="s">
        <v>1765</v>
      </c>
      <c r="D1630" s="314" t="s">
        <v>4093</v>
      </c>
      <c r="E1630" s="315" t="s">
        <v>4094</v>
      </c>
      <c r="F1630" s="316" t="s">
        <v>147</v>
      </c>
      <c r="G1630" s="331">
        <v>1</v>
      </c>
      <c r="H1630" s="61">
        <f t="shared" si="294"/>
        <v>5513.98</v>
      </c>
      <c r="I1630" s="450">
        <v>5513.98</v>
      </c>
      <c r="J1630" s="439">
        <f t="shared" si="299"/>
        <v>6149.48</v>
      </c>
      <c r="K1630" s="390">
        <f t="shared" si="300"/>
        <v>6149.48</v>
      </c>
      <c r="L1630" s="60"/>
      <c r="M1630" s="303">
        <f t="shared" si="295"/>
        <v>6149.4833986176</v>
      </c>
      <c r="N1630" s="303">
        <f t="shared" si="296"/>
        <v>3.3986176003963919E-3</v>
      </c>
      <c r="O1630" s="372">
        <f t="shared" si="297"/>
        <v>6149.48</v>
      </c>
      <c r="P1630" s="373">
        <f t="shared" si="298"/>
        <v>0</v>
      </c>
    </row>
    <row r="1631" spans="1:16" s="195" customFormat="1" ht="15" x14ac:dyDescent="0.25">
      <c r="A1631" s="312" t="s">
        <v>4460</v>
      </c>
      <c r="B1631" s="314" t="s">
        <v>281</v>
      </c>
      <c r="C1631" s="314" t="s">
        <v>1769</v>
      </c>
      <c r="D1631" s="314" t="s">
        <v>3850</v>
      </c>
      <c r="E1631" s="315" t="s">
        <v>4096</v>
      </c>
      <c r="F1631" s="316" t="s">
        <v>217</v>
      </c>
      <c r="G1631" s="331">
        <v>1</v>
      </c>
      <c r="H1631" s="61">
        <f t="shared" si="294"/>
        <v>3571.43</v>
      </c>
      <c r="I1631" s="450">
        <v>3571.43</v>
      </c>
      <c r="J1631" s="439">
        <f t="shared" si="299"/>
        <v>3983.05</v>
      </c>
      <c r="K1631" s="390">
        <f t="shared" si="300"/>
        <v>3983.05</v>
      </c>
      <c r="L1631" s="60"/>
      <c r="M1631" s="303">
        <f t="shared" si="295"/>
        <v>3983.0484503616003</v>
      </c>
      <c r="N1631" s="303">
        <f t="shared" si="296"/>
        <v>-1.5496383998652163E-3</v>
      </c>
      <c r="O1631" s="372">
        <f t="shared" si="297"/>
        <v>3983.05</v>
      </c>
      <c r="P1631" s="373">
        <f t="shared" si="298"/>
        <v>0</v>
      </c>
    </row>
    <row r="1632" spans="1:16" s="195" customFormat="1" ht="22.5" x14ac:dyDescent="0.25">
      <c r="A1632" s="312" t="s">
        <v>4461</v>
      </c>
      <c r="B1632" s="314" t="s">
        <v>281</v>
      </c>
      <c r="C1632" s="314" t="s">
        <v>1783</v>
      </c>
      <c r="D1632" s="314" t="s">
        <v>4098</v>
      </c>
      <c r="E1632" s="315" t="s">
        <v>4099</v>
      </c>
      <c r="F1632" s="316" t="s">
        <v>217</v>
      </c>
      <c r="G1632" s="331">
        <v>1</v>
      </c>
      <c r="H1632" s="61">
        <f t="shared" si="294"/>
        <v>1374.54</v>
      </c>
      <c r="I1632" s="450">
        <v>1374.54</v>
      </c>
      <c r="J1632" s="439">
        <f t="shared" si="299"/>
        <v>1532.96</v>
      </c>
      <c r="K1632" s="390">
        <f t="shared" si="300"/>
        <v>1532.96</v>
      </c>
      <c r="L1632" s="60"/>
      <c r="M1632" s="303">
        <f t="shared" si="295"/>
        <v>1532.9600235648002</v>
      </c>
      <c r="N1632" s="303">
        <f t="shared" si="296"/>
        <v>2.3564800130770891E-5</v>
      </c>
      <c r="O1632" s="372">
        <f t="shared" si="297"/>
        <v>1532.96</v>
      </c>
      <c r="P1632" s="373">
        <f t="shared" si="298"/>
        <v>0</v>
      </c>
    </row>
    <row r="1633" spans="1:16" s="195" customFormat="1" ht="15" x14ac:dyDescent="0.25">
      <c r="A1633" s="312" t="s">
        <v>4462</v>
      </c>
      <c r="B1633" s="314" t="s">
        <v>281</v>
      </c>
      <c r="C1633" s="314" t="s">
        <v>1785</v>
      </c>
      <c r="D1633" s="314" t="s">
        <v>4101</v>
      </c>
      <c r="E1633" s="315" t="s">
        <v>4102</v>
      </c>
      <c r="F1633" s="316" t="s">
        <v>217</v>
      </c>
      <c r="G1633" s="331">
        <v>1</v>
      </c>
      <c r="H1633" s="61">
        <f t="shared" si="294"/>
        <v>7380.01</v>
      </c>
      <c r="I1633" s="450">
        <v>7380.01</v>
      </c>
      <c r="J1633" s="439">
        <f t="shared" si="299"/>
        <v>8230.58</v>
      </c>
      <c r="K1633" s="390">
        <f t="shared" si="300"/>
        <v>8230.58</v>
      </c>
      <c r="L1633" s="60"/>
      <c r="M1633" s="303">
        <f t="shared" si="295"/>
        <v>8230.5791781312</v>
      </c>
      <c r="N1633" s="303">
        <f t="shared" si="296"/>
        <v>-8.2186879990331363E-4</v>
      </c>
      <c r="O1633" s="372">
        <f t="shared" si="297"/>
        <v>8230.58</v>
      </c>
      <c r="P1633" s="373">
        <f t="shared" si="298"/>
        <v>0</v>
      </c>
    </row>
    <row r="1634" spans="1:16" s="195" customFormat="1" ht="22.5" x14ac:dyDescent="0.25">
      <c r="A1634" s="312" t="s">
        <v>4463</v>
      </c>
      <c r="B1634" s="314" t="s">
        <v>281</v>
      </c>
      <c r="C1634" s="314" t="s">
        <v>3342</v>
      </c>
      <c r="D1634" s="314" t="s">
        <v>4104</v>
      </c>
      <c r="E1634" s="315" t="s">
        <v>4105</v>
      </c>
      <c r="F1634" s="316" t="s">
        <v>217</v>
      </c>
      <c r="G1634" s="331">
        <v>1</v>
      </c>
      <c r="H1634" s="61">
        <f t="shared" si="294"/>
        <v>2265.1</v>
      </c>
      <c r="I1634" s="450">
        <v>2265.1</v>
      </c>
      <c r="J1634" s="439">
        <f t="shared" si="299"/>
        <v>2526.16</v>
      </c>
      <c r="K1634" s="390">
        <f t="shared" si="300"/>
        <v>2526.16</v>
      </c>
      <c r="L1634" s="60"/>
      <c r="M1634" s="303">
        <f t="shared" si="295"/>
        <v>2526.1598421119998</v>
      </c>
      <c r="N1634" s="303">
        <f t="shared" si="296"/>
        <v>-1.578880001034122E-4</v>
      </c>
      <c r="O1634" s="372">
        <f t="shared" si="297"/>
        <v>2526.16</v>
      </c>
      <c r="P1634" s="373">
        <f t="shared" si="298"/>
        <v>0</v>
      </c>
    </row>
    <row r="1635" spans="1:16" s="195" customFormat="1" ht="15" x14ac:dyDescent="0.25">
      <c r="A1635" s="312" t="s">
        <v>4464</v>
      </c>
      <c r="B1635" s="314" t="s">
        <v>281</v>
      </c>
      <c r="C1635" s="314" t="s">
        <v>4465</v>
      </c>
      <c r="D1635" s="314" t="s">
        <v>3856</v>
      </c>
      <c r="E1635" s="315" t="s">
        <v>4107</v>
      </c>
      <c r="F1635" s="316" t="s">
        <v>217</v>
      </c>
      <c r="G1635" s="331">
        <v>1</v>
      </c>
      <c r="H1635" s="61">
        <f t="shared" si="294"/>
        <v>4956.6099999999997</v>
      </c>
      <c r="I1635" s="450">
        <v>4956.6099999999997</v>
      </c>
      <c r="J1635" s="439">
        <f t="shared" si="299"/>
        <v>5527.87</v>
      </c>
      <c r="K1635" s="390">
        <f t="shared" si="300"/>
        <v>5527.87</v>
      </c>
      <c r="L1635" s="60"/>
      <c r="M1635" s="303">
        <f t="shared" si="295"/>
        <v>5527.8747671232004</v>
      </c>
      <c r="N1635" s="303">
        <f t="shared" si="296"/>
        <v>4.7671232005086495E-3</v>
      </c>
      <c r="O1635" s="372">
        <f t="shared" si="297"/>
        <v>5527.87</v>
      </c>
      <c r="P1635" s="373">
        <f t="shared" si="298"/>
        <v>0</v>
      </c>
    </row>
    <row r="1636" spans="1:16" s="195" customFormat="1" ht="15" x14ac:dyDescent="0.25">
      <c r="A1636" s="312" t="s">
        <v>4466</v>
      </c>
      <c r="B1636" s="314" t="s">
        <v>281</v>
      </c>
      <c r="C1636" s="314" t="s">
        <v>3344</v>
      </c>
      <c r="D1636" s="314" t="s">
        <v>4109</v>
      </c>
      <c r="E1636" s="315" t="s">
        <v>4110</v>
      </c>
      <c r="F1636" s="316" t="s">
        <v>147</v>
      </c>
      <c r="G1636" s="329">
        <v>0.3</v>
      </c>
      <c r="H1636" s="61">
        <f t="shared" si="294"/>
        <v>6507.57</v>
      </c>
      <c r="I1636" s="450">
        <v>1952.27</v>
      </c>
      <c r="J1636" s="439">
        <f t="shared" si="299"/>
        <v>7257.59</v>
      </c>
      <c r="K1636" s="390">
        <f t="shared" si="300"/>
        <v>2177.2800000000002</v>
      </c>
      <c r="L1636" s="60"/>
      <c r="M1636" s="303">
        <f t="shared" si="295"/>
        <v>2177.2752085824</v>
      </c>
      <c r="N1636" s="303">
        <f t="shared" si="296"/>
        <v>-4.7914176002450404E-3</v>
      </c>
      <c r="O1636" s="372">
        <f t="shared" si="297"/>
        <v>2177.277</v>
      </c>
      <c r="P1636" s="373">
        <f t="shared" si="298"/>
        <v>-3.0000000001564331E-3</v>
      </c>
    </row>
    <row r="1637" spans="1:16" s="195" customFormat="1" ht="15" x14ac:dyDescent="0.25">
      <c r="A1637" s="312" t="s">
        <v>4467</v>
      </c>
      <c r="B1637" s="314" t="s">
        <v>281</v>
      </c>
      <c r="C1637" s="314" t="s">
        <v>1808</v>
      </c>
      <c r="D1637" s="314" t="s">
        <v>4468</v>
      </c>
      <c r="E1637" s="315" t="s">
        <v>4469</v>
      </c>
      <c r="F1637" s="316" t="s">
        <v>217</v>
      </c>
      <c r="G1637" s="331">
        <v>2</v>
      </c>
      <c r="H1637" s="61">
        <f t="shared" si="294"/>
        <v>6321.37</v>
      </c>
      <c r="I1637" s="450">
        <v>12642.74</v>
      </c>
      <c r="J1637" s="439">
        <f t="shared" si="299"/>
        <v>7049.93</v>
      </c>
      <c r="K1637" s="390">
        <f t="shared" si="300"/>
        <v>14099.86</v>
      </c>
      <c r="L1637" s="60"/>
      <c r="M1637" s="303">
        <f t="shared" si="295"/>
        <v>14099.8552303488</v>
      </c>
      <c r="N1637" s="303">
        <f t="shared" si="296"/>
        <v>-4.7696512010588776E-3</v>
      </c>
      <c r="O1637" s="372">
        <f t="shared" si="297"/>
        <v>14099.86</v>
      </c>
      <c r="P1637" s="373">
        <f t="shared" si="298"/>
        <v>0</v>
      </c>
    </row>
    <row r="1638" spans="1:16" s="195" customFormat="1" ht="15" x14ac:dyDescent="0.25">
      <c r="A1638" s="312" t="s">
        <v>4470</v>
      </c>
      <c r="B1638" s="314" t="s">
        <v>281</v>
      </c>
      <c r="C1638" s="314" t="s">
        <v>1812</v>
      </c>
      <c r="D1638" s="314" t="s">
        <v>360</v>
      </c>
      <c r="E1638" s="315" t="s">
        <v>361</v>
      </c>
      <c r="F1638" s="316" t="s">
        <v>217</v>
      </c>
      <c r="G1638" s="331">
        <v>8</v>
      </c>
      <c r="H1638" s="61">
        <f t="shared" si="294"/>
        <v>1743.51</v>
      </c>
      <c r="I1638" s="450">
        <v>13948.04</v>
      </c>
      <c r="J1638" s="439">
        <f t="shared" si="299"/>
        <v>1944.45</v>
      </c>
      <c r="K1638" s="390">
        <f t="shared" si="300"/>
        <v>15555.6</v>
      </c>
      <c r="L1638" s="60"/>
      <c r="M1638" s="303">
        <f t="shared" si="295"/>
        <v>15555.595127884802</v>
      </c>
      <c r="N1638" s="303">
        <f t="shared" si="296"/>
        <v>-4.8721151979407296E-3</v>
      </c>
      <c r="O1638" s="372">
        <f t="shared" si="297"/>
        <v>15555.6</v>
      </c>
      <c r="P1638" s="373">
        <f t="shared" si="298"/>
        <v>0</v>
      </c>
    </row>
    <row r="1639" spans="1:16" s="195" customFormat="1" ht="15" x14ac:dyDescent="0.25">
      <c r="A1639" s="312" t="s">
        <v>4471</v>
      </c>
      <c r="B1639" s="314" t="s">
        <v>281</v>
      </c>
      <c r="C1639" s="314" t="s">
        <v>1813</v>
      </c>
      <c r="D1639" s="314" t="s">
        <v>4472</v>
      </c>
      <c r="E1639" s="315" t="s">
        <v>4473</v>
      </c>
      <c r="F1639" s="316" t="s">
        <v>217</v>
      </c>
      <c r="G1639" s="331">
        <v>8</v>
      </c>
      <c r="H1639" s="61">
        <f t="shared" si="294"/>
        <v>2237.4499999999998</v>
      </c>
      <c r="I1639" s="450">
        <v>17899.599999999999</v>
      </c>
      <c r="J1639" s="439">
        <f t="shared" si="299"/>
        <v>2495.3200000000002</v>
      </c>
      <c r="K1639" s="390">
        <f t="shared" si="300"/>
        <v>19962.560000000001</v>
      </c>
      <c r="L1639" s="60"/>
      <c r="M1639" s="303">
        <f t="shared" si="295"/>
        <v>19962.584746752</v>
      </c>
      <c r="N1639" s="303">
        <f t="shared" si="296"/>
        <v>2.4746751998463878E-2</v>
      </c>
      <c r="O1639" s="372">
        <f t="shared" si="297"/>
        <v>19962.560000000001</v>
      </c>
      <c r="P1639" s="373">
        <f t="shared" si="298"/>
        <v>0</v>
      </c>
    </row>
    <row r="1640" spans="1:16" s="195" customFormat="1" ht="15" x14ac:dyDescent="0.25">
      <c r="A1640" s="312" t="s">
        <v>4474</v>
      </c>
      <c r="B1640" s="314" t="s">
        <v>281</v>
      </c>
      <c r="C1640" s="314" t="s">
        <v>1815</v>
      </c>
      <c r="D1640" s="314" t="s">
        <v>3869</v>
      </c>
      <c r="E1640" s="315" t="s">
        <v>3870</v>
      </c>
      <c r="F1640" s="316" t="s">
        <v>248</v>
      </c>
      <c r="G1640" s="329">
        <v>0.1</v>
      </c>
      <c r="H1640" s="61">
        <f t="shared" si="294"/>
        <v>225459.8</v>
      </c>
      <c r="I1640" s="450">
        <v>22545.98</v>
      </c>
      <c r="J1640" s="439">
        <f t="shared" si="299"/>
        <v>251444.75</v>
      </c>
      <c r="K1640" s="390">
        <f t="shared" si="300"/>
        <v>25144.48</v>
      </c>
      <c r="L1640" s="60"/>
      <c r="M1640" s="303">
        <f t="shared" si="295"/>
        <v>25144.474538457602</v>
      </c>
      <c r="N1640" s="303">
        <f t="shared" si="296"/>
        <v>-5.4615423978248145E-3</v>
      </c>
      <c r="O1640" s="372">
        <f t="shared" si="297"/>
        <v>25144.475000000002</v>
      </c>
      <c r="P1640" s="373">
        <f t="shared" si="298"/>
        <v>-4.9999999973806553E-3</v>
      </c>
    </row>
    <row r="1641" spans="1:16" s="195" customFormat="1" ht="15" x14ac:dyDescent="0.25">
      <c r="A1641" s="312" t="s">
        <v>4475</v>
      </c>
      <c r="B1641" s="314" t="s">
        <v>281</v>
      </c>
      <c r="C1641" s="332" t="s">
        <v>4476</v>
      </c>
      <c r="D1641" s="332" t="s">
        <v>3850</v>
      </c>
      <c r="E1641" s="333" t="s">
        <v>4124</v>
      </c>
      <c r="F1641" s="316" t="s">
        <v>217</v>
      </c>
      <c r="G1641" s="331">
        <v>1</v>
      </c>
      <c r="H1641" s="61">
        <f t="shared" si="294"/>
        <v>107019.85</v>
      </c>
      <c r="I1641" s="450">
        <v>107019.85</v>
      </c>
      <c r="J1641" s="439">
        <f t="shared" si="299"/>
        <v>119354.22</v>
      </c>
      <c r="K1641" s="390">
        <f t="shared" si="300"/>
        <v>119354.22</v>
      </c>
      <c r="L1641" s="60"/>
      <c r="M1641" s="303">
        <f t="shared" si="295"/>
        <v>119354.22161443201</v>
      </c>
      <c r="N1641" s="303">
        <f t="shared" si="296"/>
        <v>1.6144320106832311E-3</v>
      </c>
      <c r="O1641" s="372">
        <f t="shared" si="297"/>
        <v>119354.22</v>
      </c>
      <c r="P1641" s="373">
        <f t="shared" si="298"/>
        <v>0</v>
      </c>
    </row>
    <row r="1642" spans="1:16" s="195" customFormat="1" ht="15" x14ac:dyDescent="0.25">
      <c r="A1642" s="312" t="s">
        <v>4477</v>
      </c>
      <c r="B1642" s="314" t="s">
        <v>281</v>
      </c>
      <c r="C1642" s="314" t="s">
        <v>1818</v>
      </c>
      <c r="D1642" s="314" t="s">
        <v>366</v>
      </c>
      <c r="E1642" s="315" t="s">
        <v>367</v>
      </c>
      <c r="F1642" s="316" t="s">
        <v>217</v>
      </c>
      <c r="G1642" s="331">
        <v>8</v>
      </c>
      <c r="H1642" s="61">
        <f t="shared" ref="H1642:H1706" si="301">ROUND(I1642/G1642,2)</f>
        <v>2111.85</v>
      </c>
      <c r="I1642" s="450">
        <v>16894.810000000001</v>
      </c>
      <c r="J1642" s="439">
        <f t="shared" si="299"/>
        <v>2355.25</v>
      </c>
      <c r="K1642" s="390">
        <f t="shared" si="300"/>
        <v>18842</v>
      </c>
      <c r="L1642" s="60"/>
      <c r="M1642" s="303">
        <f t="shared" si="295"/>
        <v>18841.989564307201</v>
      </c>
      <c r="N1642" s="303">
        <f t="shared" si="296"/>
        <v>-1.0435692798637319E-2</v>
      </c>
      <c r="O1642" s="372">
        <f t="shared" si="297"/>
        <v>18842</v>
      </c>
      <c r="P1642" s="373">
        <f t="shared" si="298"/>
        <v>0</v>
      </c>
    </row>
    <row r="1643" spans="1:16" s="195" customFormat="1" ht="15" x14ac:dyDescent="0.25">
      <c r="A1643" s="312" t="s">
        <v>4478</v>
      </c>
      <c r="B1643" s="314" t="s">
        <v>281</v>
      </c>
      <c r="C1643" s="314" t="s">
        <v>1819</v>
      </c>
      <c r="D1643" s="314" t="s">
        <v>3882</v>
      </c>
      <c r="E1643" s="315" t="s">
        <v>3883</v>
      </c>
      <c r="F1643" s="316" t="s">
        <v>217</v>
      </c>
      <c r="G1643" s="331">
        <v>8</v>
      </c>
      <c r="H1643" s="61">
        <f t="shared" si="301"/>
        <v>175.3</v>
      </c>
      <c r="I1643" s="450">
        <v>1402.4</v>
      </c>
      <c r="J1643" s="439">
        <f t="shared" si="299"/>
        <v>195.5</v>
      </c>
      <c r="K1643" s="390">
        <f t="shared" si="300"/>
        <v>1564</v>
      </c>
      <c r="L1643" s="60"/>
      <c r="M1643" s="303">
        <f t="shared" si="295"/>
        <v>1564.0309754880004</v>
      </c>
      <c r="N1643" s="303">
        <f t="shared" si="296"/>
        <v>3.0975488000422047E-2</v>
      </c>
      <c r="O1643" s="372">
        <f t="shared" si="297"/>
        <v>1564</v>
      </c>
      <c r="P1643" s="373">
        <f t="shared" si="298"/>
        <v>0</v>
      </c>
    </row>
    <row r="1644" spans="1:16" s="195" customFormat="1" ht="22.5" x14ac:dyDescent="0.25">
      <c r="A1644" s="312" t="s">
        <v>4479</v>
      </c>
      <c r="B1644" s="314" t="s">
        <v>281</v>
      </c>
      <c r="C1644" s="314" t="s">
        <v>1820</v>
      </c>
      <c r="D1644" s="314" t="s">
        <v>362</v>
      </c>
      <c r="E1644" s="315" t="s">
        <v>4306</v>
      </c>
      <c r="F1644" s="316" t="s">
        <v>125</v>
      </c>
      <c r="G1644" s="318">
        <v>7.1999999999999995E-2</v>
      </c>
      <c r="H1644" s="61">
        <f t="shared" si="301"/>
        <v>207619.31</v>
      </c>
      <c r="I1644" s="450">
        <v>14948.59</v>
      </c>
      <c r="J1644" s="439">
        <f t="shared" si="299"/>
        <v>231548.08</v>
      </c>
      <c r="K1644" s="390">
        <f t="shared" si="300"/>
        <v>16671.46</v>
      </c>
      <c r="L1644" s="60"/>
      <c r="M1644" s="303">
        <f t="shared" si="295"/>
        <v>16671.461637100801</v>
      </c>
      <c r="N1644" s="303">
        <f t="shared" si="296"/>
        <v>1.6371008023270406E-3</v>
      </c>
      <c r="O1644" s="372">
        <f t="shared" si="297"/>
        <v>16671.461759999998</v>
      </c>
      <c r="P1644" s="373">
        <f t="shared" si="298"/>
        <v>1.759999999194406E-3</v>
      </c>
    </row>
    <row r="1645" spans="1:16" s="195" customFormat="1" ht="15" x14ac:dyDescent="0.25">
      <c r="A1645" s="312" t="s">
        <v>4480</v>
      </c>
      <c r="B1645" s="314" t="s">
        <v>281</v>
      </c>
      <c r="C1645" s="314" t="s">
        <v>1821</v>
      </c>
      <c r="D1645" s="314" t="s">
        <v>4308</v>
      </c>
      <c r="E1645" s="315" t="s">
        <v>4309</v>
      </c>
      <c r="F1645" s="316" t="s">
        <v>147</v>
      </c>
      <c r="G1645" s="329">
        <v>14.4</v>
      </c>
      <c r="H1645" s="61">
        <f t="shared" si="301"/>
        <v>869.46</v>
      </c>
      <c r="I1645" s="450">
        <v>12520.2</v>
      </c>
      <c r="J1645" s="439">
        <f t="shared" si="299"/>
        <v>969.67</v>
      </c>
      <c r="K1645" s="390">
        <f t="shared" si="300"/>
        <v>13963.25</v>
      </c>
      <c r="L1645" s="60"/>
      <c r="M1645" s="303">
        <f t="shared" si="295"/>
        <v>13963.192113024003</v>
      </c>
      <c r="N1645" s="303">
        <f t="shared" si="296"/>
        <v>-5.7886975997462287E-2</v>
      </c>
      <c r="O1645" s="372">
        <f t="shared" si="297"/>
        <v>13963.248</v>
      </c>
      <c r="P1645" s="373">
        <f t="shared" si="298"/>
        <v>-2.0000000004074536E-3</v>
      </c>
    </row>
    <row r="1646" spans="1:16" s="195" customFormat="1" ht="22.5" x14ac:dyDescent="0.25">
      <c r="A1646" s="312" t="s">
        <v>4481</v>
      </c>
      <c r="B1646" s="314" t="s">
        <v>281</v>
      </c>
      <c r="C1646" s="314" t="s">
        <v>1822</v>
      </c>
      <c r="D1646" s="314" t="s">
        <v>4482</v>
      </c>
      <c r="E1646" s="315" t="s">
        <v>4483</v>
      </c>
      <c r="F1646" s="316" t="s">
        <v>125</v>
      </c>
      <c r="G1646" s="318">
        <v>5.3999999999999999E-2</v>
      </c>
      <c r="H1646" s="61">
        <f t="shared" si="301"/>
        <v>202509.26</v>
      </c>
      <c r="I1646" s="450">
        <v>10935.5</v>
      </c>
      <c r="J1646" s="439">
        <f t="shared" si="299"/>
        <v>225849.08</v>
      </c>
      <c r="K1646" s="390">
        <f t="shared" si="300"/>
        <v>12195.85</v>
      </c>
      <c r="L1646" s="60"/>
      <c r="M1646" s="303">
        <f t="shared" si="295"/>
        <v>12195.850493760001</v>
      </c>
      <c r="N1646" s="303">
        <f t="shared" si="296"/>
        <v>4.9376000060874503E-4</v>
      </c>
      <c r="O1646" s="372">
        <f t="shared" si="297"/>
        <v>12195.85032</v>
      </c>
      <c r="P1646" s="373">
        <f t="shared" si="298"/>
        <v>3.1999999919207767E-4</v>
      </c>
    </row>
    <row r="1647" spans="1:16" s="195" customFormat="1" ht="15" x14ac:dyDescent="0.25">
      <c r="A1647" s="312" t="s">
        <v>4484</v>
      </c>
      <c r="B1647" s="314" t="s">
        <v>281</v>
      </c>
      <c r="C1647" s="314" t="s">
        <v>1823</v>
      </c>
      <c r="D1647" s="314" t="s">
        <v>4485</v>
      </c>
      <c r="E1647" s="315" t="s">
        <v>4486</v>
      </c>
      <c r="F1647" s="316" t="s">
        <v>147</v>
      </c>
      <c r="G1647" s="329">
        <v>5.4</v>
      </c>
      <c r="H1647" s="61">
        <f t="shared" si="301"/>
        <v>945.54</v>
      </c>
      <c r="I1647" s="450">
        <v>5105.8900000000003</v>
      </c>
      <c r="J1647" s="439">
        <f t="shared" si="299"/>
        <v>1054.52</v>
      </c>
      <c r="K1647" s="390">
        <f t="shared" si="300"/>
        <v>5694.41</v>
      </c>
      <c r="L1647" s="60"/>
      <c r="M1647" s="303">
        <f t="shared" si="295"/>
        <v>5694.3597528768014</v>
      </c>
      <c r="N1647" s="303">
        <f t="shared" si="296"/>
        <v>-5.0247123198460031E-2</v>
      </c>
      <c r="O1647" s="372">
        <f t="shared" si="297"/>
        <v>5694.4080000000004</v>
      </c>
      <c r="P1647" s="373">
        <f t="shared" si="298"/>
        <v>-1.9999999994979589E-3</v>
      </c>
    </row>
    <row r="1648" spans="1:16" s="195" customFormat="1" ht="22.5" x14ac:dyDescent="0.25">
      <c r="A1648" s="312" t="s">
        <v>4487</v>
      </c>
      <c r="B1648" s="314" t="s">
        <v>281</v>
      </c>
      <c r="C1648" s="314" t="s">
        <v>1824</v>
      </c>
      <c r="D1648" s="314" t="s">
        <v>372</v>
      </c>
      <c r="E1648" s="315" t="s">
        <v>4129</v>
      </c>
      <c r="F1648" s="316" t="s">
        <v>125</v>
      </c>
      <c r="G1648" s="318">
        <v>7.1999999999999995E-2</v>
      </c>
      <c r="H1648" s="61">
        <f t="shared" si="301"/>
        <v>170717.5</v>
      </c>
      <c r="I1648" s="450">
        <v>12291.66</v>
      </c>
      <c r="J1648" s="439">
        <f t="shared" si="299"/>
        <v>190393.22</v>
      </c>
      <c r="K1648" s="390">
        <f t="shared" si="300"/>
        <v>13708.31</v>
      </c>
      <c r="L1648" s="60"/>
      <c r="M1648" s="303">
        <f t="shared" si="295"/>
        <v>13708.312164979201</v>
      </c>
      <c r="N1648" s="303">
        <f t="shared" si="296"/>
        <v>2.1649792015523417E-3</v>
      </c>
      <c r="O1648" s="372">
        <f t="shared" si="297"/>
        <v>13708.311839999998</v>
      </c>
      <c r="P1648" s="373">
        <f t="shared" si="298"/>
        <v>1.8399999989924254E-3</v>
      </c>
    </row>
    <row r="1649" spans="1:16" s="195" customFormat="1" ht="22.5" x14ac:dyDescent="0.25">
      <c r="A1649" s="312" t="s">
        <v>4488</v>
      </c>
      <c r="B1649" s="314" t="s">
        <v>281</v>
      </c>
      <c r="C1649" s="314" t="s">
        <v>1826</v>
      </c>
      <c r="D1649" s="314" t="s">
        <v>4132</v>
      </c>
      <c r="E1649" s="315" t="s">
        <v>4133</v>
      </c>
      <c r="F1649" s="316" t="s">
        <v>147</v>
      </c>
      <c r="G1649" s="329">
        <v>7.2</v>
      </c>
      <c r="H1649" s="61">
        <f t="shared" si="301"/>
        <v>885.77</v>
      </c>
      <c r="I1649" s="450">
        <v>6377.52</v>
      </c>
      <c r="J1649" s="439">
        <f t="shared" si="299"/>
        <v>987.86</v>
      </c>
      <c r="K1649" s="390">
        <f t="shared" si="300"/>
        <v>7112.59</v>
      </c>
      <c r="L1649" s="60"/>
      <c r="M1649" s="303">
        <f t="shared" si="295"/>
        <v>7112.5490778624016</v>
      </c>
      <c r="N1649" s="303">
        <f t="shared" si="296"/>
        <v>-4.092213759849983E-2</v>
      </c>
      <c r="O1649" s="372">
        <f t="shared" si="297"/>
        <v>7112.5920000000006</v>
      </c>
      <c r="P1649" s="373">
        <f t="shared" si="298"/>
        <v>2.0000000004074536E-3</v>
      </c>
    </row>
    <row r="1650" spans="1:16" s="195" customFormat="1" ht="15" x14ac:dyDescent="0.25">
      <c r="A1650" s="312" t="s">
        <v>4489</v>
      </c>
      <c r="B1650" s="314" t="s">
        <v>281</v>
      </c>
      <c r="C1650" s="314" t="s">
        <v>4490</v>
      </c>
      <c r="D1650" s="314" t="s">
        <v>3911</v>
      </c>
      <c r="E1650" s="315" t="s">
        <v>373</v>
      </c>
      <c r="F1650" s="316" t="s">
        <v>122</v>
      </c>
      <c r="G1650" s="326">
        <v>4.8999999999999998E-3</v>
      </c>
      <c r="H1650" s="61">
        <f t="shared" si="301"/>
        <v>105032.65</v>
      </c>
      <c r="I1650" s="450">
        <v>514.66</v>
      </c>
      <c r="J1650" s="439">
        <f t="shared" si="299"/>
        <v>117137.99</v>
      </c>
      <c r="K1650" s="390">
        <f t="shared" si="300"/>
        <v>573.98</v>
      </c>
      <c r="L1650" s="60"/>
      <c r="M1650" s="303">
        <f t="shared" si="295"/>
        <v>573.97617073920003</v>
      </c>
      <c r="N1650" s="303">
        <f t="shared" si="296"/>
        <v>-3.8292607999892425E-3</v>
      </c>
      <c r="O1650" s="372">
        <f t="shared" si="297"/>
        <v>573.97615099999996</v>
      </c>
      <c r="P1650" s="373">
        <f t="shared" si="298"/>
        <v>-3.8490000000592772E-3</v>
      </c>
    </row>
    <row r="1651" spans="1:16" s="195" customFormat="1" ht="22.5" x14ac:dyDescent="0.25">
      <c r="A1651" s="312" t="s">
        <v>4491</v>
      </c>
      <c r="B1651" s="314" t="s">
        <v>281</v>
      </c>
      <c r="C1651" s="314" t="s">
        <v>1828</v>
      </c>
      <c r="D1651" s="314" t="s">
        <v>3913</v>
      </c>
      <c r="E1651" s="315" t="s">
        <v>3914</v>
      </c>
      <c r="F1651" s="316" t="s">
        <v>125</v>
      </c>
      <c r="G1651" s="325">
        <v>0.75</v>
      </c>
      <c r="H1651" s="61">
        <f t="shared" si="301"/>
        <v>312361.33</v>
      </c>
      <c r="I1651" s="450">
        <v>234271</v>
      </c>
      <c r="J1651" s="439">
        <f t="shared" si="299"/>
        <v>348361.95</v>
      </c>
      <c r="K1651" s="390">
        <f t="shared" si="300"/>
        <v>261271.46</v>
      </c>
      <c r="L1651" s="60"/>
      <c r="M1651" s="303">
        <f t="shared" si="295"/>
        <v>261271.46367552003</v>
      </c>
      <c r="N1651" s="303">
        <f t="shared" si="296"/>
        <v>3.675520041724667E-3</v>
      </c>
      <c r="O1651" s="372">
        <f t="shared" si="297"/>
        <v>261271.46250000002</v>
      </c>
      <c r="P1651" s="373">
        <f t="shared" si="298"/>
        <v>2.5000000314321369E-3</v>
      </c>
    </row>
    <row r="1652" spans="1:16" s="195" customFormat="1" ht="15" x14ac:dyDescent="0.25">
      <c r="A1652" s="312" t="s">
        <v>4492</v>
      </c>
      <c r="B1652" s="314" t="s">
        <v>281</v>
      </c>
      <c r="C1652" s="314" t="s">
        <v>1830</v>
      </c>
      <c r="D1652" s="314" t="s">
        <v>3921</v>
      </c>
      <c r="E1652" s="315" t="s">
        <v>3922</v>
      </c>
      <c r="F1652" s="316" t="s">
        <v>122</v>
      </c>
      <c r="G1652" s="318">
        <v>-4.8000000000000001E-2</v>
      </c>
      <c r="H1652" s="61">
        <f t="shared" si="301"/>
        <v>54914.38</v>
      </c>
      <c r="I1652" s="450">
        <v>-2635.89</v>
      </c>
      <c r="J1652" s="439">
        <f t="shared" si="299"/>
        <v>61243.43</v>
      </c>
      <c r="K1652" s="390">
        <f t="shared" si="300"/>
        <v>-2939.68</v>
      </c>
      <c r="L1652" s="60"/>
      <c r="M1652" s="303">
        <f t="shared" si="295"/>
        <v>-2939.6845464768003</v>
      </c>
      <c r="N1652" s="303">
        <f t="shared" si="296"/>
        <v>-4.5464768004421785E-3</v>
      </c>
      <c r="O1652" s="372">
        <f t="shared" si="297"/>
        <v>-2939.6846399999999</v>
      </c>
      <c r="P1652" s="373">
        <f t="shared" si="298"/>
        <v>-4.6400000001085573E-3</v>
      </c>
    </row>
    <row r="1653" spans="1:16" s="195" customFormat="1" ht="15" x14ac:dyDescent="0.25">
      <c r="A1653" s="312" t="s">
        <v>4493</v>
      </c>
      <c r="B1653" s="314" t="s">
        <v>281</v>
      </c>
      <c r="C1653" s="314" t="s">
        <v>4494</v>
      </c>
      <c r="D1653" s="314" t="s">
        <v>3917</v>
      </c>
      <c r="E1653" s="315" t="s">
        <v>3918</v>
      </c>
      <c r="F1653" s="316" t="s">
        <v>111</v>
      </c>
      <c r="G1653" s="329">
        <v>-4.5</v>
      </c>
      <c r="H1653" s="61">
        <f t="shared" si="301"/>
        <v>5840.2</v>
      </c>
      <c r="I1653" s="450">
        <v>-26280.880000000001</v>
      </c>
      <c r="J1653" s="439">
        <f t="shared" si="299"/>
        <v>6513.3</v>
      </c>
      <c r="K1653" s="390">
        <f t="shared" si="300"/>
        <v>-29309.85</v>
      </c>
      <c r="L1653" s="60"/>
      <c r="M1653" s="303">
        <f t="shared" si="295"/>
        <v>-29309.833416345606</v>
      </c>
      <c r="N1653" s="303">
        <f t="shared" si="296"/>
        <v>1.6583654392889002E-2</v>
      </c>
      <c r="O1653" s="372">
        <f t="shared" si="297"/>
        <v>-29309.850000000002</v>
      </c>
      <c r="P1653" s="373">
        <f t="shared" si="298"/>
        <v>0</v>
      </c>
    </row>
    <row r="1654" spans="1:16" s="195" customFormat="1" ht="15" x14ac:dyDescent="0.25">
      <c r="A1654" s="312" t="s">
        <v>4495</v>
      </c>
      <c r="B1654" s="314" t="s">
        <v>281</v>
      </c>
      <c r="C1654" s="314" t="s">
        <v>4496</v>
      </c>
      <c r="D1654" s="314" t="s">
        <v>3925</v>
      </c>
      <c r="E1654" s="315" t="s">
        <v>3926</v>
      </c>
      <c r="F1654" s="316" t="s">
        <v>111</v>
      </c>
      <c r="G1654" s="329">
        <v>4.5</v>
      </c>
      <c r="H1654" s="61">
        <f t="shared" si="301"/>
        <v>20840.669999999998</v>
      </c>
      <c r="I1654" s="450">
        <v>93783</v>
      </c>
      <c r="J1654" s="439">
        <f t="shared" si="299"/>
        <v>23242.62</v>
      </c>
      <c r="K1654" s="390">
        <f t="shared" si="300"/>
        <v>104591.79</v>
      </c>
      <c r="L1654" s="60"/>
      <c r="M1654" s="303">
        <f t="shared" si="295"/>
        <v>104591.78335296</v>
      </c>
      <c r="N1654" s="303">
        <f t="shared" si="296"/>
        <v>-6.6470399906393141E-3</v>
      </c>
      <c r="O1654" s="372">
        <f t="shared" si="297"/>
        <v>104591.79</v>
      </c>
      <c r="P1654" s="373">
        <f t="shared" si="298"/>
        <v>0</v>
      </c>
    </row>
    <row r="1655" spans="1:16" s="195" customFormat="1" ht="15" x14ac:dyDescent="0.25">
      <c r="A1655" s="312" t="s">
        <v>4497</v>
      </c>
      <c r="B1655" s="314" t="s">
        <v>281</v>
      </c>
      <c r="C1655" s="314" t="s">
        <v>4498</v>
      </c>
      <c r="D1655" s="314" t="s">
        <v>3929</v>
      </c>
      <c r="E1655" s="315" t="s">
        <v>4149</v>
      </c>
      <c r="F1655" s="316" t="s">
        <v>139</v>
      </c>
      <c r="G1655" s="329">
        <v>93.7</v>
      </c>
      <c r="H1655" s="61">
        <f t="shared" si="301"/>
        <v>167.42</v>
      </c>
      <c r="I1655" s="450">
        <v>15687.48</v>
      </c>
      <c r="J1655" s="439">
        <f t="shared" si="299"/>
        <v>186.72</v>
      </c>
      <c r="K1655" s="390">
        <f t="shared" si="300"/>
        <v>17495.66</v>
      </c>
      <c r="L1655" s="60"/>
      <c r="M1655" s="303">
        <f t="shared" si="295"/>
        <v>17495.511014937601</v>
      </c>
      <c r="N1655" s="303">
        <f t="shared" si="296"/>
        <v>-0.14898506239842391</v>
      </c>
      <c r="O1655" s="372">
        <f t="shared" si="297"/>
        <v>17495.664000000001</v>
      </c>
      <c r="P1655" s="373">
        <f t="shared" si="298"/>
        <v>4.0000000008149073E-3</v>
      </c>
    </row>
    <row r="1656" spans="1:16" s="195" customFormat="1" ht="15" x14ac:dyDescent="0.25">
      <c r="A1656" s="312" t="s">
        <v>4499</v>
      </c>
      <c r="B1656" s="314" t="s">
        <v>281</v>
      </c>
      <c r="C1656" s="314" t="s">
        <v>4500</v>
      </c>
      <c r="D1656" s="314" t="s">
        <v>3933</v>
      </c>
      <c r="E1656" s="315" t="s">
        <v>4152</v>
      </c>
      <c r="F1656" s="316" t="s">
        <v>139</v>
      </c>
      <c r="G1656" s="329">
        <v>114.7</v>
      </c>
      <c r="H1656" s="61">
        <f t="shared" si="301"/>
        <v>624.61</v>
      </c>
      <c r="I1656" s="450">
        <v>71642.7</v>
      </c>
      <c r="J1656" s="439">
        <f t="shared" si="299"/>
        <v>696.6</v>
      </c>
      <c r="K1656" s="390">
        <f t="shared" si="300"/>
        <v>79900.02</v>
      </c>
      <c r="L1656" s="60"/>
      <c r="M1656" s="303">
        <f t="shared" si="295"/>
        <v>79899.744700224008</v>
      </c>
      <c r="N1656" s="303">
        <f t="shared" si="296"/>
        <v>-0.27529977599624544</v>
      </c>
      <c r="O1656" s="372">
        <f t="shared" si="297"/>
        <v>79900.02</v>
      </c>
      <c r="P1656" s="373">
        <f t="shared" si="298"/>
        <v>0</v>
      </c>
    </row>
    <row r="1657" spans="1:16" s="195" customFormat="1" ht="15" customHeight="1" x14ac:dyDescent="0.25">
      <c r="A1657" s="323"/>
      <c r="B1657" s="512" t="s">
        <v>3935</v>
      </c>
      <c r="C1657" s="513"/>
      <c r="D1657" s="513"/>
      <c r="E1657" s="514"/>
      <c r="F1657" s="324"/>
      <c r="G1657" s="324"/>
      <c r="H1657" s="324"/>
      <c r="I1657" s="324"/>
      <c r="J1657" s="449"/>
      <c r="K1657" s="392"/>
      <c r="L1657" s="311"/>
      <c r="M1657" s="303">
        <f t="shared" si="295"/>
        <v>0</v>
      </c>
      <c r="N1657" s="303">
        <f t="shared" si="296"/>
        <v>0</v>
      </c>
      <c r="O1657" s="372">
        <f t="shared" si="297"/>
        <v>0</v>
      </c>
      <c r="P1657" s="373">
        <f t="shared" si="298"/>
        <v>0</v>
      </c>
    </row>
    <row r="1658" spans="1:16" s="195" customFormat="1" ht="15" x14ac:dyDescent="0.25">
      <c r="A1658" s="312" t="s">
        <v>4501</v>
      </c>
      <c r="B1658" s="314" t="s">
        <v>281</v>
      </c>
      <c r="C1658" s="314" t="s">
        <v>1833</v>
      </c>
      <c r="D1658" s="314" t="s">
        <v>456</v>
      </c>
      <c r="E1658" s="315" t="s">
        <v>457</v>
      </c>
      <c r="F1658" s="316" t="s">
        <v>217</v>
      </c>
      <c r="G1658" s="331">
        <v>3</v>
      </c>
      <c r="H1658" s="61">
        <f t="shared" si="301"/>
        <v>5671.44</v>
      </c>
      <c r="I1658" s="450">
        <v>17014.330000000002</v>
      </c>
      <c r="J1658" s="439">
        <f t="shared" si="299"/>
        <v>6325.09</v>
      </c>
      <c r="K1658" s="390">
        <f t="shared" si="300"/>
        <v>18975.27</v>
      </c>
      <c r="L1658" s="60"/>
      <c r="M1658" s="303">
        <f t="shared" si="295"/>
        <v>18975.284617209603</v>
      </c>
      <c r="N1658" s="303">
        <f t="shared" si="296"/>
        <v>1.4617209602874937E-2</v>
      </c>
      <c r="O1658" s="372">
        <f t="shared" si="297"/>
        <v>18975.27</v>
      </c>
      <c r="P1658" s="373">
        <f t="shared" si="298"/>
        <v>0</v>
      </c>
    </row>
    <row r="1659" spans="1:16" s="195" customFormat="1" ht="15" x14ac:dyDescent="0.25">
      <c r="A1659" s="312" t="s">
        <v>4502</v>
      </c>
      <c r="B1659" s="314" t="s">
        <v>281</v>
      </c>
      <c r="C1659" s="332" t="s">
        <v>4503</v>
      </c>
      <c r="D1659" s="332" t="s">
        <v>3939</v>
      </c>
      <c r="E1659" s="333" t="s">
        <v>4335</v>
      </c>
      <c r="F1659" s="316" t="s">
        <v>217</v>
      </c>
      <c r="G1659" s="331">
        <v>1</v>
      </c>
      <c r="H1659" s="61">
        <f t="shared" si="301"/>
        <v>168435.05</v>
      </c>
      <c r="I1659" s="450">
        <v>168435.05</v>
      </c>
      <c r="J1659" s="439">
        <f t="shared" si="299"/>
        <v>187847.72</v>
      </c>
      <c r="K1659" s="390">
        <f t="shared" si="300"/>
        <v>187847.72</v>
      </c>
      <c r="L1659" s="60"/>
      <c r="M1659" s="303">
        <f t="shared" si="295"/>
        <v>187847.71502985599</v>
      </c>
      <c r="N1659" s="303">
        <f t="shared" si="296"/>
        <v>-4.9701440148055553E-3</v>
      </c>
      <c r="O1659" s="372">
        <f t="shared" si="297"/>
        <v>187847.72</v>
      </c>
      <c r="P1659" s="373">
        <f t="shared" si="298"/>
        <v>0</v>
      </c>
    </row>
    <row r="1660" spans="1:16" s="195" customFormat="1" ht="15" x14ac:dyDescent="0.25">
      <c r="A1660" s="312" t="s">
        <v>4504</v>
      </c>
      <c r="B1660" s="314" t="s">
        <v>281</v>
      </c>
      <c r="C1660" s="332" t="s">
        <v>4505</v>
      </c>
      <c r="D1660" s="332" t="s">
        <v>3850</v>
      </c>
      <c r="E1660" s="333" t="s">
        <v>4159</v>
      </c>
      <c r="F1660" s="316" t="s">
        <v>217</v>
      </c>
      <c r="G1660" s="331">
        <v>1</v>
      </c>
      <c r="H1660" s="61">
        <f t="shared" si="301"/>
        <v>18779.28</v>
      </c>
      <c r="I1660" s="450">
        <v>18779.28</v>
      </c>
      <c r="J1660" s="439">
        <f t="shared" si="299"/>
        <v>20943.650000000001</v>
      </c>
      <c r="K1660" s="390">
        <f t="shared" si="300"/>
        <v>20943.650000000001</v>
      </c>
      <c r="L1660" s="60"/>
      <c r="M1660" s="303">
        <f t="shared" si="295"/>
        <v>20943.650611353598</v>
      </c>
      <c r="N1660" s="303">
        <f t="shared" si="296"/>
        <v>6.1135359646868892E-4</v>
      </c>
      <c r="O1660" s="372">
        <f t="shared" si="297"/>
        <v>20943.650000000001</v>
      </c>
      <c r="P1660" s="373">
        <f t="shared" si="298"/>
        <v>0</v>
      </c>
    </row>
    <row r="1661" spans="1:16" s="195" customFormat="1" ht="15" x14ac:dyDescent="0.25">
      <c r="A1661" s="312" t="s">
        <v>4506</v>
      </c>
      <c r="B1661" s="314" t="s">
        <v>281</v>
      </c>
      <c r="C1661" s="332" t="s">
        <v>4507</v>
      </c>
      <c r="D1661" s="332" t="s">
        <v>3939</v>
      </c>
      <c r="E1661" s="333" t="s">
        <v>4162</v>
      </c>
      <c r="F1661" s="316" t="s">
        <v>217</v>
      </c>
      <c r="G1661" s="331">
        <v>1</v>
      </c>
      <c r="H1661" s="61">
        <f t="shared" si="301"/>
        <v>80752.38</v>
      </c>
      <c r="I1661" s="450">
        <v>80752.38</v>
      </c>
      <c r="J1661" s="439">
        <f t="shared" si="299"/>
        <v>90059.34</v>
      </c>
      <c r="K1661" s="390">
        <f t="shared" si="300"/>
        <v>90059.34</v>
      </c>
      <c r="L1661" s="60"/>
      <c r="M1661" s="303">
        <f t="shared" si="295"/>
        <v>90059.343742425612</v>
      </c>
      <c r="N1661" s="303">
        <f t="shared" si="296"/>
        <v>3.7424256152007729E-3</v>
      </c>
      <c r="O1661" s="372">
        <f t="shared" si="297"/>
        <v>90059.34</v>
      </c>
      <c r="P1661" s="373">
        <f t="shared" si="298"/>
        <v>0</v>
      </c>
    </row>
    <row r="1662" spans="1:16" s="195" customFormat="1" ht="22.5" x14ac:dyDescent="0.25">
      <c r="A1662" s="312" t="s">
        <v>4508</v>
      </c>
      <c r="B1662" s="314" t="s">
        <v>281</v>
      </c>
      <c r="C1662" s="314" t="s">
        <v>1834</v>
      </c>
      <c r="D1662" s="314" t="s">
        <v>419</v>
      </c>
      <c r="E1662" s="315" t="s">
        <v>420</v>
      </c>
      <c r="F1662" s="316" t="s">
        <v>217</v>
      </c>
      <c r="G1662" s="331">
        <v>6</v>
      </c>
      <c r="H1662" s="61">
        <f t="shared" si="301"/>
        <v>540</v>
      </c>
      <c r="I1662" s="450">
        <v>3240.01</v>
      </c>
      <c r="J1662" s="439">
        <f t="shared" si="299"/>
        <v>602.24</v>
      </c>
      <c r="K1662" s="390">
        <f t="shared" si="300"/>
        <v>3613.44</v>
      </c>
      <c r="L1662" s="60"/>
      <c r="M1662" s="303">
        <f t="shared" si="295"/>
        <v>3613.4312613312004</v>
      </c>
      <c r="N1662" s="303">
        <f t="shared" si="296"/>
        <v>-8.7386687996513501E-3</v>
      </c>
      <c r="O1662" s="372">
        <f t="shared" si="297"/>
        <v>3613.44</v>
      </c>
      <c r="P1662" s="373">
        <f t="shared" si="298"/>
        <v>0</v>
      </c>
    </row>
    <row r="1663" spans="1:16" s="195" customFormat="1" ht="15" x14ac:dyDescent="0.25">
      <c r="A1663" s="312" t="s">
        <v>4509</v>
      </c>
      <c r="B1663" s="314" t="s">
        <v>281</v>
      </c>
      <c r="C1663" s="332" t="s">
        <v>4510</v>
      </c>
      <c r="D1663" s="332" t="s">
        <v>3947</v>
      </c>
      <c r="E1663" s="333" t="s">
        <v>3944</v>
      </c>
      <c r="F1663" s="316" t="s">
        <v>217</v>
      </c>
      <c r="G1663" s="331">
        <v>1</v>
      </c>
      <c r="H1663" s="61">
        <f t="shared" si="301"/>
        <v>30626.880000000001</v>
      </c>
      <c r="I1663" s="450">
        <v>30626.880000000001</v>
      </c>
      <c r="J1663" s="439">
        <f t="shared" si="299"/>
        <v>34156.720000000001</v>
      </c>
      <c r="K1663" s="390">
        <f t="shared" si="300"/>
        <v>34156.720000000001</v>
      </c>
      <c r="L1663" s="60"/>
      <c r="M1663" s="303">
        <f t="shared" si="295"/>
        <v>34156.723475865605</v>
      </c>
      <c r="N1663" s="303">
        <f t="shared" si="296"/>
        <v>3.4758656038320623E-3</v>
      </c>
      <c r="O1663" s="372">
        <f t="shared" si="297"/>
        <v>34156.720000000001</v>
      </c>
      <c r="P1663" s="373">
        <f t="shared" si="298"/>
        <v>0</v>
      </c>
    </row>
    <row r="1664" spans="1:16" s="195" customFormat="1" ht="15" x14ac:dyDescent="0.25">
      <c r="A1664" s="312" t="s">
        <v>4511</v>
      </c>
      <c r="B1664" s="314" t="s">
        <v>281</v>
      </c>
      <c r="C1664" s="332" t="s">
        <v>4512</v>
      </c>
      <c r="D1664" s="332" t="s">
        <v>3947</v>
      </c>
      <c r="E1664" s="333" t="s">
        <v>3948</v>
      </c>
      <c r="F1664" s="316" t="s">
        <v>217</v>
      </c>
      <c r="G1664" s="331">
        <v>1</v>
      </c>
      <c r="H1664" s="61">
        <f t="shared" si="301"/>
        <v>1932.4</v>
      </c>
      <c r="I1664" s="450">
        <v>1932.4</v>
      </c>
      <c r="J1664" s="439">
        <f t="shared" si="299"/>
        <v>2155.12</v>
      </c>
      <c r="K1664" s="390">
        <f t="shared" si="300"/>
        <v>2155.12</v>
      </c>
      <c r="L1664" s="60"/>
      <c r="M1664" s="303">
        <f t="shared" si="295"/>
        <v>2155.1151290880002</v>
      </c>
      <c r="N1664" s="303">
        <f t="shared" si="296"/>
        <v>-4.8709119996601657E-3</v>
      </c>
      <c r="O1664" s="372">
        <f t="shared" si="297"/>
        <v>2155.12</v>
      </c>
      <c r="P1664" s="373">
        <f t="shared" si="298"/>
        <v>0</v>
      </c>
    </row>
    <row r="1665" spans="1:16" s="195" customFormat="1" ht="15" x14ac:dyDescent="0.25">
      <c r="A1665" s="312" t="s">
        <v>4513</v>
      </c>
      <c r="B1665" s="314" t="s">
        <v>281</v>
      </c>
      <c r="C1665" s="332" t="s">
        <v>4514</v>
      </c>
      <c r="D1665" s="332" t="s">
        <v>3951</v>
      </c>
      <c r="E1665" s="333" t="s">
        <v>3952</v>
      </c>
      <c r="F1665" s="316" t="s">
        <v>217</v>
      </c>
      <c r="G1665" s="331">
        <v>1</v>
      </c>
      <c r="H1665" s="61">
        <f t="shared" si="301"/>
        <v>4313.41</v>
      </c>
      <c r="I1665" s="450">
        <v>4313.41</v>
      </c>
      <c r="J1665" s="439">
        <f t="shared" si="299"/>
        <v>4810.54</v>
      </c>
      <c r="K1665" s="390">
        <f t="shared" si="300"/>
        <v>4810.54</v>
      </c>
      <c r="L1665" s="60"/>
      <c r="M1665" s="303">
        <f t="shared" si="295"/>
        <v>4810.5439603392006</v>
      </c>
      <c r="N1665" s="303">
        <f t="shared" si="296"/>
        <v>3.9603392006029026E-3</v>
      </c>
      <c r="O1665" s="372">
        <f t="shared" si="297"/>
        <v>4810.54</v>
      </c>
      <c r="P1665" s="373">
        <f t="shared" si="298"/>
        <v>0</v>
      </c>
    </row>
    <row r="1666" spans="1:16" s="195" customFormat="1" ht="15" x14ac:dyDescent="0.25">
      <c r="A1666" s="312" t="s">
        <v>4515</v>
      </c>
      <c r="B1666" s="314" t="s">
        <v>281</v>
      </c>
      <c r="C1666" s="332" t="s">
        <v>4516</v>
      </c>
      <c r="D1666" s="332" t="s">
        <v>3951</v>
      </c>
      <c r="E1666" s="333" t="s">
        <v>3955</v>
      </c>
      <c r="F1666" s="316" t="s">
        <v>217</v>
      </c>
      <c r="G1666" s="331">
        <v>1</v>
      </c>
      <c r="H1666" s="61">
        <f t="shared" si="301"/>
        <v>2310.7600000000002</v>
      </c>
      <c r="I1666" s="450">
        <v>2310.7600000000002</v>
      </c>
      <c r="J1666" s="439">
        <f t="shared" si="299"/>
        <v>2577.08</v>
      </c>
      <c r="K1666" s="390">
        <f t="shared" si="300"/>
        <v>2577.08</v>
      </c>
      <c r="L1666" s="60"/>
      <c r="M1666" s="303">
        <f t="shared" si="295"/>
        <v>2577.0822995712006</v>
      </c>
      <c r="N1666" s="303">
        <f t="shared" si="296"/>
        <v>2.2995712006377289E-3</v>
      </c>
      <c r="O1666" s="372">
        <f t="shared" si="297"/>
        <v>2577.08</v>
      </c>
      <c r="P1666" s="373">
        <f t="shared" si="298"/>
        <v>0</v>
      </c>
    </row>
    <row r="1667" spans="1:16" s="195" customFormat="1" ht="15" x14ac:dyDescent="0.25">
      <c r="A1667" s="312" t="s">
        <v>4517</v>
      </c>
      <c r="B1667" s="314" t="s">
        <v>281</v>
      </c>
      <c r="C1667" s="332" t="s">
        <v>4518</v>
      </c>
      <c r="D1667" s="332" t="s">
        <v>3951</v>
      </c>
      <c r="E1667" s="333" t="s">
        <v>3958</v>
      </c>
      <c r="F1667" s="316" t="s">
        <v>217</v>
      </c>
      <c r="G1667" s="331">
        <v>1</v>
      </c>
      <c r="H1667" s="61">
        <f t="shared" si="301"/>
        <v>2464.8000000000002</v>
      </c>
      <c r="I1667" s="450">
        <v>2464.8000000000002</v>
      </c>
      <c r="J1667" s="439">
        <f t="shared" si="299"/>
        <v>2748.88</v>
      </c>
      <c r="K1667" s="390">
        <f t="shared" si="300"/>
        <v>2748.88</v>
      </c>
      <c r="L1667" s="60"/>
      <c r="M1667" s="303">
        <f t="shared" si="295"/>
        <v>2748.8758901760002</v>
      </c>
      <c r="N1667" s="303">
        <f t="shared" si="296"/>
        <v>-4.109823999897344E-3</v>
      </c>
      <c r="O1667" s="372">
        <f t="shared" si="297"/>
        <v>2748.88</v>
      </c>
      <c r="P1667" s="373">
        <f t="shared" si="298"/>
        <v>0</v>
      </c>
    </row>
    <row r="1668" spans="1:16" s="195" customFormat="1" ht="15" x14ac:dyDescent="0.25">
      <c r="A1668" s="312" t="s">
        <v>4519</v>
      </c>
      <c r="B1668" s="314" t="s">
        <v>281</v>
      </c>
      <c r="C1668" s="332" t="s">
        <v>4520</v>
      </c>
      <c r="D1668" s="332" t="s">
        <v>3951</v>
      </c>
      <c r="E1668" s="333" t="s">
        <v>3961</v>
      </c>
      <c r="F1668" s="316" t="s">
        <v>217</v>
      </c>
      <c r="G1668" s="331">
        <v>1</v>
      </c>
      <c r="H1668" s="61">
        <f t="shared" si="301"/>
        <v>1848.61</v>
      </c>
      <c r="I1668" s="450">
        <v>1848.61</v>
      </c>
      <c r="J1668" s="439">
        <f t="shared" si="299"/>
        <v>2061.67</v>
      </c>
      <c r="K1668" s="390">
        <f t="shared" si="300"/>
        <v>2061.67</v>
      </c>
      <c r="L1668" s="60"/>
      <c r="M1668" s="303">
        <f t="shared" si="295"/>
        <v>2061.6680701631999</v>
      </c>
      <c r="N1668" s="303">
        <f t="shared" si="296"/>
        <v>-1.9298368001727795E-3</v>
      </c>
      <c r="O1668" s="372">
        <f t="shared" si="297"/>
        <v>2061.67</v>
      </c>
      <c r="P1668" s="373">
        <f t="shared" si="298"/>
        <v>0</v>
      </c>
    </row>
    <row r="1669" spans="1:16" s="195" customFormat="1" ht="15" x14ac:dyDescent="0.25">
      <c r="A1669" s="312" t="s">
        <v>4521</v>
      </c>
      <c r="B1669" s="314" t="s">
        <v>281</v>
      </c>
      <c r="C1669" s="314" t="s">
        <v>1836</v>
      </c>
      <c r="D1669" s="314" t="s">
        <v>347</v>
      </c>
      <c r="E1669" s="315" t="s">
        <v>348</v>
      </c>
      <c r="F1669" s="316" t="s">
        <v>217</v>
      </c>
      <c r="G1669" s="331">
        <v>1</v>
      </c>
      <c r="H1669" s="61">
        <f t="shared" si="301"/>
        <v>17629.77</v>
      </c>
      <c r="I1669" s="450">
        <v>17629.77</v>
      </c>
      <c r="J1669" s="439">
        <f t="shared" si="299"/>
        <v>19661.66</v>
      </c>
      <c r="K1669" s="390">
        <f t="shared" si="300"/>
        <v>19661.66</v>
      </c>
      <c r="L1669" s="60"/>
      <c r="M1669" s="303">
        <f t="shared" si="295"/>
        <v>19661.655997382404</v>
      </c>
      <c r="N1669" s="303">
        <f t="shared" si="296"/>
        <v>-4.0026175956882071E-3</v>
      </c>
      <c r="O1669" s="372">
        <f t="shared" si="297"/>
        <v>19661.66</v>
      </c>
      <c r="P1669" s="373">
        <f t="shared" si="298"/>
        <v>0</v>
      </c>
    </row>
    <row r="1670" spans="1:16" s="195" customFormat="1" ht="15" x14ac:dyDescent="0.25">
      <c r="A1670" s="312" t="s">
        <v>4522</v>
      </c>
      <c r="B1670" s="314" t="s">
        <v>281</v>
      </c>
      <c r="C1670" s="332" t="s">
        <v>4523</v>
      </c>
      <c r="D1670" s="332" t="s">
        <v>4352</v>
      </c>
      <c r="E1670" s="333" t="s">
        <v>4353</v>
      </c>
      <c r="F1670" s="316" t="s">
        <v>217</v>
      </c>
      <c r="G1670" s="331">
        <v>1</v>
      </c>
      <c r="H1670" s="61">
        <f t="shared" si="301"/>
        <v>5021.51</v>
      </c>
      <c r="I1670" s="450">
        <v>5021.51</v>
      </c>
      <c r="J1670" s="439">
        <f t="shared" si="299"/>
        <v>5600.25</v>
      </c>
      <c r="K1670" s="390">
        <f t="shared" si="300"/>
        <v>5600.25</v>
      </c>
      <c r="L1670" s="60"/>
      <c r="M1670" s="303">
        <f t="shared" si="295"/>
        <v>5600.2546946112006</v>
      </c>
      <c r="N1670" s="303">
        <f t="shared" si="296"/>
        <v>4.6946112006480689E-3</v>
      </c>
      <c r="O1670" s="372">
        <f t="shared" si="297"/>
        <v>5600.25</v>
      </c>
      <c r="P1670" s="373">
        <f t="shared" si="298"/>
        <v>0</v>
      </c>
    </row>
    <row r="1671" spans="1:16" s="195" customFormat="1" ht="22.5" x14ac:dyDescent="0.25">
      <c r="A1671" s="312" t="s">
        <v>4524</v>
      </c>
      <c r="B1671" s="314" t="s">
        <v>281</v>
      </c>
      <c r="C1671" s="314" t="s">
        <v>1839</v>
      </c>
      <c r="D1671" s="314" t="s">
        <v>404</v>
      </c>
      <c r="E1671" s="315" t="s">
        <v>405</v>
      </c>
      <c r="F1671" s="316" t="s">
        <v>217</v>
      </c>
      <c r="G1671" s="331">
        <v>1</v>
      </c>
      <c r="H1671" s="61">
        <f t="shared" si="301"/>
        <v>1969.91</v>
      </c>
      <c r="I1671" s="450">
        <v>1969.91</v>
      </c>
      <c r="J1671" s="439">
        <f t="shared" si="299"/>
        <v>2196.9499999999998</v>
      </c>
      <c r="K1671" s="390">
        <f t="shared" si="300"/>
        <v>2196.9499999999998</v>
      </c>
      <c r="L1671" s="60"/>
      <c r="M1671" s="303">
        <f t="shared" si="295"/>
        <v>2196.9482736192003</v>
      </c>
      <c r="N1671" s="303">
        <f t="shared" si="296"/>
        <v>-1.7263807994822855E-3</v>
      </c>
      <c r="O1671" s="372">
        <f t="shared" si="297"/>
        <v>2196.9499999999998</v>
      </c>
      <c r="P1671" s="373">
        <f t="shared" si="298"/>
        <v>0</v>
      </c>
    </row>
    <row r="1672" spans="1:16" s="195" customFormat="1" ht="15" x14ac:dyDescent="0.25">
      <c r="A1672" s="312" t="s">
        <v>4525</v>
      </c>
      <c r="B1672" s="314" t="s">
        <v>281</v>
      </c>
      <c r="C1672" s="314" t="s">
        <v>1840</v>
      </c>
      <c r="D1672" s="314" t="s">
        <v>3968</v>
      </c>
      <c r="E1672" s="315" t="s">
        <v>4526</v>
      </c>
      <c r="F1672" s="316" t="s">
        <v>217</v>
      </c>
      <c r="G1672" s="331">
        <v>1</v>
      </c>
      <c r="H1672" s="61">
        <f t="shared" si="301"/>
        <v>93552</v>
      </c>
      <c r="I1672" s="450">
        <v>93552</v>
      </c>
      <c r="J1672" s="439">
        <f t="shared" si="299"/>
        <v>104334.16</v>
      </c>
      <c r="K1672" s="390">
        <f t="shared" si="300"/>
        <v>104334.16</v>
      </c>
      <c r="L1672" s="60"/>
      <c r="M1672" s="303">
        <f t="shared" si="295"/>
        <v>104334.15988224</v>
      </c>
      <c r="N1672" s="303">
        <f t="shared" si="296"/>
        <v>-1.1776000610552728E-4</v>
      </c>
      <c r="O1672" s="372">
        <f t="shared" si="297"/>
        <v>104334.16</v>
      </c>
      <c r="P1672" s="373">
        <f t="shared" si="298"/>
        <v>0</v>
      </c>
    </row>
    <row r="1673" spans="1:16" s="195" customFormat="1" ht="15" x14ac:dyDescent="0.25">
      <c r="A1673" s="312" t="s">
        <v>4527</v>
      </c>
      <c r="B1673" s="314" t="s">
        <v>281</v>
      </c>
      <c r="C1673" s="314" t="s">
        <v>1841</v>
      </c>
      <c r="D1673" s="314" t="s">
        <v>292</v>
      </c>
      <c r="E1673" s="315" t="s">
        <v>293</v>
      </c>
      <c r="F1673" s="316" t="s">
        <v>248</v>
      </c>
      <c r="G1673" s="329">
        <v>0.1</v>
      </c>
      <c r="H1673" s="61">
        <f t="shared" si="301"/>
        <v>11083.1</v>
      </c>
      <c r="I1673" s="450">
        <v>1108.31</v>
      </c>
      <c r="J1673" s="439">
        <f t="shared" si="299"/>
        <v>12360.46</v>
      </c>
      <c r="K1673" s="390">
        <f t="shared" si="300"/>
        <v>1236.05</v>
      </c>
      <c r="L1673" s="60"/>
      <c r="M1673" s="303">
        <f t="shared" si="295"/>
        <v>1236.0461854272</v>
      </c>
      <c r="N1673" s="303">
        <f t="shared" si="296"/>
        <v>-3.8145727999108203E-3</v>
      </c>
      <c r="O1673" s="372">
        <f t="shared" si="297"/>
        <v>1236.046</v>
      </c>
      <c r="P1673" s="373">
        <f t="shared" si="298"/>
        <v>-3.9999999999054126E-3</v>
      </c>
    </row>
    <row r="1674" spans="1:16" s="195" customFormat="1" ht="15" x14ac:dyDescent="0.25">
      <c r="A1674" s="312" t="s">
        <v>4528</v>
      </c>
      <c r="B1674" s="314" t="s">
        <v>281</v>
      </c>
      <c r="C1674" s="314" t="s">
        <v>4529</v>
      </c>
      <c r="D1674" s="314" t="s">
        <v>4181</v>
      </c>
      <c r="E1674" s="315" t="s">
        <v>4182</v>
      </c>
      <c r="F1674" s="316" t="s">
        <v>217</v>
      </c>
      <c r="G1674" s="331">
        <v>1</v>
      </c>
      <c r="H1674" s="61">
        <f t="shared" si="301"/>
        <v>1036.47</v>
      </c>
      <c r="I1674" s="450">
        <v>1036.47</v>
      </c>
      <c r="J1674" s="439">
        <f t="shared" si="299"/>
        <v>1155.93</v>
      </c>
      <c r="K1674" s="390">
        <f t="shared" si="300"/>
        <v>1155.93</v>
      </c>
      <c r="L1674" s="60"/>
      <c r="M1674" s="303">
        <f t="shared" si="295"/>
        <v>1155.9264012864001</v>
      </c>
      <c r="N1674" s="303">
        <f t="shared" si="296"/>
        <v>-3.5987136000130704E-3</v>
      </c>
      <c r="O1674" s="372">
        <f t="shared" si="297"/>
        <v>1155.93</v>
      </c>
      <c r="P1674" s="373">
        <f t="shared" si="298"/>
        <v>0</v>
      </c>
    </row>
    <row r="1675" spans="1:16" s="195" customFormat="1" ht="15" x14ac:dyDescent="0.25">
      <c r="A1675" s="312" t="s">
        <v>4530</v>
      </c>
      <c r="B1675" s="314" t="s">
        <v>281</v>
      </c>
      <c r="C1675" s="314" t="s">
        <v>4531</v>
      </c>
      <c r="D1675" s="314" t="s">
        <v>4184</v>
      </c>
      <c r="E1675" s="315" t="s">
        <v>4185</v>
      </c>
      <c r="F1675" s="316" t="s">
        <v>217</v>
      </c>
      <c r="G1675" s="331">
        <v>1</v>
      </c>
      <c r="H1675" s="61">
        <f t="shared" si="301"/>
        <v>1616.19</v>
      </c>
      <c r="I1675" s="450">
        <v>1616.19</v>
      </c>
      <c r="J1675" s="439">
        <f t="shared" si="299"/>
        <v>1802.46</v>
      </c>
      <c r="K1675" s="390">
        <f t="shared" si="300"/>
        <v>1802.46</v>
      </c>
      <c r="L1675" s="60"/>
      <c r="M1675" s="303">
        <f t="shared" si="295"/>
        <v>1802.4609400128002</v>
      </c>
      <c r="N1675" s="303">
        <f t="shared" si="296"/>
        <v>9.4001280012889765E-4</v>
      </c>
      <c r="O1675" s="372">
        <f t="shared" si="297"/>
        <v>1802.46</v>
      </c>
      <c r="P1675" s="373">
        <f t="shared" si="298"/>
        <v>0</v>
      </c>
    </row>
    <row r="1676" spans="1:16" s="195" customFormat="1" ht="15" x14ac:dyDescent="0.25">
      <c r="A1676" s="312" t="s">
        <v>4532</v>
      </c>
      <c r="B1676" s="314" t="s">
        <v>281</v>
      </c>
      <c r="C1676" s="314" t="s">
        <v>1845</v>
      </c>
      <c r="D1676" s="314" t="s">
        <v>3812</v>
      </c>
      <c r="E1676" s="315" t="s">
        <v>3813</v>
      </c>
      <c r="F1676" s="316" t="s">
        <v>217</v>
      </c>
      <c r="G1676" s="331">
        <v>2</v>
      </c>
      <c r="H1676" s="61">
        <f t="shared" si="301"/>
        <v>1297.79</v>
      </c>
      <c r="I1676" s="450">
        <v>2595.5700000000002</v>
      </c>
      <c r="J1676" s="439">
        <f t="shared" si="299"/>
        <v>1447.36</v>
      </c>
      <c r="K1676" s="390">
        <f t="shared" si="300"/>
        <v>2894.72</v>
      </c>
      <c r="L1676" s="60"/>
      <c r="M1676" s="303">
        <f t="shared" si="295"/>
        <v>2894.7175406784004</v>
      </c>
      <c r="N1676" s="303">
        <f t="shared" si="296"/>
        <v>-2.4593215994173079E-3</v>
      </c>
      <c r="O1676" s="372">
        <f t="shared" si="297"/>
        <v>2894.72</v>
      </c>
      <c r="P1676" s="373">
        <f t="shared" si="298"/>
        <v>0</v>
      </c>
    </row>
    <row r="1677" spans="1:16" s="195" customFormat="1" ht="15" x14ac:dyDescent="0.25">
      <c r="A1677" s="312" t="s">
        <v>4533</v>
      </c>
      <c r="B1677" s="314" t="s">
        <v>281</v>
      </c>
      <c r="C1677" s="332" t="s">
        <v>4534</v>
      </c>
      <c r="D1677" s="332" t="s">
        <v>3856</v>
      </c>
      <c r="E1677" s="333" t="s">
        <v>3975</v>
      </c>
      <c r="F1677" s="316" t="s">
        <v>217</v>
      </c>
      <c r="G1677" s="331">
        <v>1</v>
      </c>
      <c r="H1677" s="61">
        <f t="shared" si="301"/>
        <v>28196.54</v>
      </c>
      <c r="I1677" s="450">
        <v>28196.54</v>
      </c>
      <c r="J1677" s="439">
        <f t="shared" si="299"/>
        <v>31446.28</v>
      </c>
      <c r="K1677" s="390">
        <f t="shared" si="300"/>
        <v>31446.28</v>
      </c>
      <c r="L1677" s="60"/>
      <c r="M1677" s="303">
        <f t="shared" si="295"/>
        <v>31446.279208204804</v>
      </c>
      <c r="N1677" s="303">
        <f t="shared" si="296"/>
        <v>-7.9179519525496289E-4</v>
      </c>
      <c r="O1677" s="372">
        <f t="shared" si="297"/>
        <v>31446.28</v>
      </c>
      <c r="P1677" s="373">
        <f t="shared" si="298"/>
        <v>0</v>
      </c>
    </row>
    <row r="1678" spans="1:16" s="195" customFormat="1" ht="15" x14ac:dyDescent="0.25">
      <c r="A1678" s="312" t="s">
        <v>4535</v>
      </c>
      <c r="B1678" s="314" t="s">
        <v>281</v>
      </c>
      <c r="C1678" s="332" t="s">
        <v>4536</v>
      </c>
      <c r="D1678" s="332" t="s">
        <v>3856</v>
      </c>
      <c r="E1678" s="333" t="s">
        <v>4067</v>
      </c>
      <c r="F1678" s="316" t="s">
        <v>217</v>
      </c>
      <c r="G1678" s="331">
        <v>1</v>
      </c>
      <c r="H1678" s="61">
        <f t="shared" si="301"/>
        <v>17830.79</v>
      </c>
      <c r="I1678" s="450">
        <v>17830.79</v>
      </c>
      <c r="J1678" s="439">
        <f t="shared" si="299"/>
        <v>19885.84</v>
      </c>
      <c r="K1678" s="390">
        <f t="shared" si="300"/>
        <v>19885.84</v>
      </c>
      <c r="L1678" s="60"/>
      <c r="M1678" s="303">
        <f t="shared" si="295"/>
        <v>19885.844179564803</v>
      </c>
      <c r="N1678" s="303">
        <f t="shared" si="296"/>
        <v>4.1795648030529264E-3</v>
      </c>
      <c r="O1678" s="372">
        <f t="shared" si="297"/>
        <v>19885.84</v>
      </c>
      <c r="P1678" s="373">
        <f t="shared" si="298"/>
        <v>0</v>
      </c>
    </row>
    <row r="1679" spans="1:16" s="195" customFormat="1" ht="15" x14ac:dyDescent="0.25">
      <c r="A1679" s="312" t="s">
        <v>4537</v>
      </c>
      <c r="B1679" s="314" t="s">
        <v>281</v>
      </c>
      <c r="C1679" s="314" t="s">
        <v>1847</v>
      </c>
      <c r="D1679" s="314" t="s">
        <v>424</v>
      </c>
      <c r="E1679" s="315" t="s">
        <v>425</v>
      </c>
      <c r="F1679" s="316" t="s">
        <v>217</v>
      </c>
      <c r="G1679" s="331">
        <v>1</v>
      </c>
      <c r="H1679" s="61">
        <f t="shared" si="301"/>
        <v>12728.32</v>
      </c>
      <c r="I1679" s="450">
        <v>12728.32</v>
      </c>
      <c r="J1679" s="439">
        <f t="shared" si="299"/>
        <v>14195.3</v>
      </c>
      <c r="K1679" s="390">
        <f t="shared" si="300"/>
        <v>14195.3</v>
      </c>
      <c r="L1679" s="60"/>
      <c r="M1679" s="303">
        <f t="shared" ref="M1679:M1742" si="302">I1679*O$13*P$13*O$10</f>
        <v>14195.2985923584</v>
      </c>
      <c r="N1679" s="303">
        <f t="shared" ref="N1679:N1742" si="303">M1679-K1679</f>
        <v>-1.4076415991439717E-3</v>
      </c>
      <c r="O1679" s="372">
        <f t="shared" si="297"/>
        <v>14195.3</v>
      </c>
      <c r="P1679" s="373">
        <f t="shared" si="298"/>
        <v>0</v>
      </c>
    </row>
    <row r="1680" spans="1:16" s="195" customFormat="1" ht="15" x14ac:dyDescent="0.25">
      <c r="A1680" s="312" t="s">
        <v>4538</v>
      </c>
      <c r="B1680" s="314" t="s">
        <v>281</v>
      </c>
      <c r="C1680" s="332" t="s">
        <v>4539</v>
      </c>
      <c r="D1680" s="332" t="s">
        <v>3984</v>
      </c>
      <c r="E1680" s="333" t="s">
        <v>4367</v>
      </c>
      <c r="F1680" s="316" t="s">
        <v>217</v>
      </c>
      <c r="G1680" s="331">
        <v>1</v>
      </c>
      <c r="H1680" s="61">
        <f t="shared" si="301"/>
        <v>23118.18</v>
      </c>
      <c r="I1680" s="450">
        <v>23118.18</v>
      </c>
      <c r="J1680" s="439">
        <f t="shared" si="299"/>
        <v>25782.62</v>
      </c>
      <c r="K1680" s="390">
        <f t="shared" si="300"/>
        <v>25782.62</v>
      </c>
      <c r="L1680" s="60"/>
      <c r="M1680" s="303">
        <f t="shared" si="302"/>
        <v>25782.622373721602</v>
      </c>
      <c r="N1680" s="303">
        <f t="shared" si="303"/>
        <v>2.3737216033623554E-3</v>
      </c>
      <c r="O1680" s="372">
        <f t="shared" si="297"/>
        <v>25782.62</v>
      </c>
      <c r="P1680" s="373">
        <f t="shared" si="298"/>
        <v>0</v>
      </c>
    </row>
    <row r="1681" spans="1:16" s="195" customFormat="1" ht="15" x14ac:dyDescent="0.25">
      <c r="A1681" s="306" t="s">
        <v>4540</v>
      </c>
      <c r="B1681" s="502"/>
      <c r="C1681" s="502"/>
      <c r="D1681" s="502"/>
      <c r="E1681" s="307" t="s">
        <v>4541</v>
      </c>
      <c r="F1681" s="308"/>
      <c r="G1681" s="309"/>
      <c r="H1681" s="334"/>
      <c r="I1681" s="334">
        <f>SUM(I1682:I1727)</f>
        <v>1180081.8400000003</v>
      </c>
      <c r="J1681" s="449"/>
      <c r="K1681" s="391">
        <f>SUM(K1682:K1727)</f>
        <v>1316090.2699999996</v>
      </c>
      <c r="L1681" s="310"/>
      <c r="M1681" s="303">
        <f t="shared" si="302"/>
        <v>1316089.9539153413</v>
      </c>
      <c r="N1681" s="303">
        <f t="shared" si="303"/>
        <v>-0.31608465826138854</v>
      </c>
      <c r="O1681" s="372">
        <f t="shared" si="297"/>
        <v>0</v>
      </c>
      <c r="P1681" s="373"/>
    </row>
    <row r="1682" spans="1:16" s="195" customFormat="1" ht="15" x14ac:dyDescent="0.25">
      <c r="A1682" s="312" t="s">
        <v>4542</v>
      </c>
      <c r="B1682" s="314" t="s">
        <v>281</v>
      </c>
      <c r="C1682" s="314" t="s">
        <v>1849</v>
      </c>
      <c r="D1682" s="314" t="s">
        <v>3732</v>
      </c>
      <c r="E1682" s="315" t="s">
        <v>3733</v>
      </c>
      <c r="F1682" s="316" t="s">
        <v>217</v>
      </c>
      <c r="G1682" s="331">
        <v>1</v>
      </c>
      <c r="H1682" s="61">
        <f t="shared" si="301"/>
        <v>6996.43</v>
      </c>
      <c r="I1682" s="450">
        <v>6996.43</v>
      </c>
      <c r="J1682" s="439">
        <f t="shared" ref="J1682:J1727" si="304">ROUND(H1682*O$13*P$13*O$10,2)</f>
        <v>7802.79</v>
      </c>
      <c r="K1682" s="390">
        <f t="shared" ref="K1682:K1727" si="305">ROUND(J1682*G1682,2)</f>
        <v>7802.79</v>
      </c>
      <c r="L1682" s="60"/>
      <c r="M1682" s="303">
        <f t="shared" si="302"/>
        <v>7802.7903863616011</v>
      </c>
      <c r="N1682" s="303">
        <f t="shared" si="303"/>
        <v>3.863616011585691E-4</v>
      </c>
      <c r="O1682" s="372">
        <f t="shared" ref="O1682:O1745" si="306">J1682*G1682</f>
        <v>7802.79</v>
      </c>
      <c r="P1682" s="373">
        <f t="shared" ref="P1682:P1745" si="307">O1682-K1682</f>
        <v>0</v>
      </c>
    </row>
    <row r="1683" spans="1:16" s="195" customFormat="1" ht="15" x14ac:dyDescent="0.25">
      <c r="A1683" s="312" t="s">
        <v>4543</v>
      </c>
      <c r="B1683" s="314" t="s">
        <v>281</v>
      </c>
      <c r="C1683" s="332" t="s">
        <v>4544</v>
      </c>
      <c r="D1683" s="332" t="s">
        <v>3892</v>
      </c>
      <c r="E1683" s="333" t="s">
        <v>4279</v>
      </c>
      <c r="F1683" s="316" t="s">
        <v>217</v>
      </c>
      <c r="G1683" s="331">
        <v>1</v>
      </c>
      <c r="H1683" s="61">
        <f t="shared" si="301"/>
        <v>81687.839999999997</v>
      </c>
      <c r="I1683" s="450">
        <v>81687.839999999997</v>
      </c>
      <c r="J1683" s="439">
        <f t="shared" si="304"/>
        <v>91102.62</v>
      </c>
      <c r="K1683" s="390">
        <f t="shared" si="305"/>
        <v>91102.62</v>
      </c>
      <c r="L1683" s="60"/>
      <c r="M1683" s="303">
        <f t="shared" si="302"/>
        <v>91102.618426060813</v>
      </c>
      <c r="N1683" s="303">
        <f t="shared" si="303"/>
        <v>-1.5739391819806769E-3</v>
      </c>
      <c r="O1683" s="372">
        <f t="shared" si="306"/>
        <v>91102.62</v>
      </c>
      <c r="P1683" s="373">
        <f t="shared" si="307"/>
        <v>0</v>
      </c>
    </row>
    <row r="1684" spans="1:16" s="195" customFormat="1" ht="15" x14ac:dyDescent="0.25">
      <c r="A1684" s="312" t="s">
        <v>4545</v>
      </c>
      <c r="B1684" s="314" t="s">
        <v>281</v>
      </c>
      <c r="C1684" s="314" t="s">
        <v>1851</v>
      </c>
      <c r="D1684" s="314" t="s">
        <v>4083</v>
      </c>
      <c r="E1684" s="315" t="s">
        <v>4084</v>
      </c>
      <c r="F1684" s="316" t="s">
        <v>217</v>
      </c>
      <c r="G1684" s="331">
        <v>2</v>
      </c>
      <c r="H1684" s="61">
        <f t="shared" si="301"/>
        <v>10323.200000000001</v>
      </c>
      <c r="I1684" s="450">
        <v>20646.400000000001</v>
      </c>
      <c r="J1684" s="439">
        <f t="shared" si="304"/>
        <v>11512.98</v>
      </c>
      <c r="K1684" s="390">
        <f t="shared" si="305"/>
        <v>23025.96</v>
      </c>
      <c r="L1684" s="60"/>
      <c r="M1684" s="303">
        <f t="shared" si="302"/>
        <v>23025.962016768</v>
      </c>
      <c r="N1684" s="303">
        <f t="shared" si="303"/>
        <v>2.0167680013400968E-3</v>
      </c>
      <c r="O1684" s="372">
        <f t="shared" si="306"/>
        <v>23025.96</v>
      </c>
      <c r="P1684" s="373">
        <f t="shared" si="307"/>
        <v>0</v>
      </c>
    </row>
    <row r="1685" spans="1:16" s="195" customFormat="1" ht="22.5" x14ac:dyDescent="0.25">
      <c r="A1685" s="312" t="s">
        <v>4546</v>
      </c>
      <c r="B1685" s="314" t="s">
        <v>281</v>
      </c>
      <c r="C1685" s="332" t="s">
        <v>4547</v>
      </c>
      <c r="D1685" s="332" t="s">
        <v>4548</v>
      </c>
      <c r="E1685" s="333" t="s">
        <v>4549</v>
      </c>
      <c r="F1685" s="316" t="s">
        <v>217</v>
      </c>
      <c r="G1685" s="331">
        <v>1</v>
      </c>
      <c r="H1685" s="61">
        <f t="shared" si="301"/>
        <v>21436.21</v>
      </c>
      <c r="I1685" s="450">
        <v>21436.21</v>
      </c>
      <c r="J1685" s="439">
        <f t="shared" si="304"/>
        <v>23906.799999999999</v>
      </c>
      <c r="K1685" s="390">
        <f t="shared" si="305"/>
        <v>23906.799999999999</v>
      </c>
      <c r="L1685" s="60"/>
      <c r="M1685" s="303">
        <f t="shared" si="302"/>
        <v>23906.800083475202</v>
      </c>
      <c r="N1685" s="303">
        <f t="shared" si="303"/>
        <v>8.3475202700356022E-5</v>
      </c>
      <c r="O1685" s="372">
        <f t="shared" si="306"/>
        <v>23906.799999999999</v>
      </c>
      <c r="P1685" s="373">
        <f t="shared" si="307"/>
        <v>0</v>
      </c>
    </row>
    <row r="1686" spans="1:16" s="195" customFormat="1" ht="15" x14ac:dyDescent="0.25">
      <c r="A1686" s="312" t="s">
        <v>4550</v>
      </c>
      <c r="B1686" s="314" t="s">
        <v>281</v>
      </c>
      <c r="C1686" s="332" t="s">
        <v>4551</v>
      </c>
      <c r="D1686" s="332" t="s">
        <v>4090</v>
      </c>
      <c r="E1686" s="333" t="s">
        <v>4552</v>
      </c>
      <c r="F1686" s="316" t="s">
        <v>217</v>
      </c>
      <c r="G1686" s="331">
        <v>1</v>
      </c>
      <c r="H1686" s="61">
        <f t="shared" si="301"/>
        <v>37268.99</v>
      </c>
      <c r="I1686" s="450">
        <v>37268.99</v>
      </c>
      <c r="J1686" s="439">
        <f t="shared" si="304"/>
        <v>41564.36</v>
      </c>
      <c r="K1686" s="390">
        <f t="shared" si="305"/>
        <v>41564.36</v>
      </c>
      <c r="L1686" s="60"/>
      <c r="M1686" s="303">
        <f t="shared" si="302"/>
        <v>41564.357376748798</v>
      </c>
      <c r="N1686" s="303">
        <f t="shared" si="303"/>
        <v>-2.6232512027490884E-3</v>
      </c>
      <c r="O1686" s="372">
        <f t="shared" si="306"/>
        <v>41564.36</v>
      </c>
      <c r="P1686" s="373">
        <f t="shared" si="307"/>
        <v>0</v>
      </c>
    </row>
    <row r="1687" spans="1:16" s="195" customFormat="1" ht="15" x14ac:dyDescent="0.25">
      <c r="A1687" s="312" t="s">
        <v>4553</v>
      </c>
      <c r="B1687" s="314" t="s">
        <v>281</v>
      </c>
      <c r="C1687" s="314" t="s">
        <v>1853</v>
      </c>
      <c r="D1687" s="314" t="s">
        <v>4093</v>
      </c>
      <c r="E1687" s="315" t="s">
        <v>4094</v>
      </c>
      <c r="F1687" s="316" t="s">
        <v>147</v>
      </c>
      <c r="G1687" s="331">
        <v>1</v>
      </c>
      <c r="H1687" s="61">
        <f t="shared" si="301"/>
        <v>5513.98</v>
      </c>
      <c r="I1687" s="450">
        <v>5513.98</v>
      </c>
      <c r="J1687" s="439">
        <f t="shared" si="304"/>
        <v>6149.48</v>
      </c>
      <c r="K1687" s="390">
        <f t="shared" si="305"/>
        <v>6149.48</v>
      </c>
      <c r="L1687" s="60"/>
      <c r="M1687" s="303">
        <f t="shared" si="302"/>
        <v>6149.4833986176</v>
      </c>
      <c r="N1687" s="303">
        <f t="shared" si="303"/>
        <v>3.3986176003963919E-3</v>
      </c>
      <c r="O1687" s="372">
        <f t="shared" si="306"/>
        <v>6149.48</v>
      </c>
      <c r="P1687" s="373">
        <f t="shared" si="307"/>
        <v>0</v>
      </c>
    </row>
    <row r="1688" spans="1:16" s="195" customFormat="1" ht="15" x14ac:dyDescent="0.25">
      <c r="A1688" s="312" t="s">
        <v>4554</v>
      </c>
      <c r="B1688" s="314" t="s">
        <v>281</v>
      </c>
      <c r="C1688" s="314" t="s">
        <v>1854</v>
      </c>
      <c r="D1688" s="314" t="s">
        <v>3850</v>
      </c>
      <c r="E1688" s="315" t="s">
        <v>4555</v>
      </c>
      <c r="F1688" s="316" t="s">
        <v>217</v>
      </c>
      <c r="G1688" s="331">
        <v>1</v>
      </c>
      <c r="H1688" s="61">
        <f t="shared" si="301"/>
        <v>4370.74</v>
      </c>
      <c r="I1688" s="450">
        <v>4370.74</v>
      </c>
      <c r="J1688" s="439">
        <f t="shared" si="304"/>
        <v>4874.4799999999996</v>
      </c>
      <c r="K1688" s="390">
        <f t="shared" si="305"/>
        <v>4874.4799999999996</v>
      </c>
      <c r="L1688" s="60"/>
      <c r="M1688" s="303">
        <f t="shared" si="302"/>
        <v>4874.4814217088006</v>
      </c>
      <c r="N1688" s="303">
        <f t="shared" si="303"/>
        <v>1.4217088009900181E-3</v>
      </c>
      <c r="O1688" s="372">
        <f t="shared" si="306"/>
        <v>4874.4799999999996</v>
      </c>
      <c r="P1688" s="373">
        <f t="shared" si="307"/>
        <v>0</v>
      </c>
    </row>
    <row r="1689" spans="1:16" s="195" customFormat="1" ht="22.5" x14ac:dyDescent="0.25">
      <c r="A1689" s="312" t="s">
        <v>4556</v>
      </c>
      <c r="B1689" s="314" t="s">
        <v>281</v>
      </c>
      <c r="C1689" s="314" t="s">
        <v>1855</v>
      </c>
      <c r="D1689" s="314" t="s">
        <v>4098</v>
      </c>
      <c r="E1689" s="315" t="s">
        <v>4099</v>
      </c>
      <c r="F1689" s="316" t="s">
        <v>217</v>
      </c>
      <c r="G1689" s="331">
        <v>1</v>
      </c>
      <c r="H1689" s="61">
        <f t="shared" si="301"/>
        <v>1374.54</v>
      </c>
      <c r="I1689" s="450">
        <v>1374.54</v>
      </c>
      <c r="J1689" s="439">
        <f t="shared" si="304"/>
        <v>1532.96</v>
      </c>
      <c r="K1689" s="390">
        <f t="shared" si="305"/>
        <v>1532.96</v>
      </c>
      <c r="L1689" s="60"/>
      <c r="M1689" s="303">
        <f t="shared" si="302"/>
        <v>1532.9600235648002</v>
      </c>
      <c r="N1689" s="303">
        <f t="shared" si="303"/>
        <v>2.3564800130770891E-5</v>
      </c>
      <c r="O1689" s="372">
        <f t="shared" si="306"/>
        <v>1532.96</v>
      </c>
      <c r="P1689" s="373">
        <f t="shared" si="307"/>
        <v>0</v>
      </c>
    </row>
    <row r="1690" spans="1:16" s="195" customFormat="1" ht="15" x14ac:dyDescent="0.25">
      <c r="A1690" s="312" t="s">
        <v>4557</v>
      </c>
      <c r="B1690" s="314" t="s">
        <v>281</v>
      </c>
      <c r="C1690" s="314" t="s">
        <v>1856</v>
      </c>
      <c r="D1690" s="314" t="s">
        <v>4101</v>
      </c>
      <c r="E1690" s="315" t="s">
        <v>4558</v>
      </c>
      <c r="F1690" s="316" t="s">
        <v>217</v>
      </c>
      <c r="G1690" s="331">
        <v>1</v>
      </c>
      <c r="H1690" s="61">
        <f t="shared" si="301"/>
        <v>8614.98</v>
      </c>
      <c r="I1690" s="450">
        <v>8614.98</v>
      </c>
      <c r="J1690" s="439">
        <f t="shared" si="304"/>
        <v>9607.8799999999992</v>
      </c>
      <c r="K1690" s="390">
        <f t="shared" si="305"/>
        <v>9607.8799999999992</v>
      </c>
      <c r="L1690" s="60"/>
      <c r="M1690" s="303">
        <f t="shared" si="302"/>
        <v>9607.8833237376002</v>
      </c>
      <c r="N1690" s="303">
        <f t="shared" si="303"/>
        <v>3.3237376010220032E-3</v>
      </c>
      <c r="O1690" s="372">
        <f t="shared" si="306"/>
        <v>9607.8799999999992</v>
      </c>
      <c r="P1690" s="373">
        <f t="shared" si="307"/>
        <v>0</v>
      </c>
    </row>
    <row r="1691" spans="1:16" s="195" customFormat="1" ht="22.5" x14ac:dyDescent="0.25">
      <c r="A1691" s="312" t="s">
        <v>4559</v>
      </c>
      <c r="B1691" s="314" t="s">
        <v>281</v>
      </c>
      <c r="C1691" s="314" t="s">
        <v>1857</v>
      </c>
      <c r="D1691" s="314" t="s">
        <v>4104</v>
      </c>
      <c r="E1691" s="315" t="s">
        <v>4105</v>
      </c>
      <c r="F1691" s="316" t="s">
        <v>217</v>
      </c>
      <c r="G1691" s="331">
        <v>2</v>
      </c>
      <c r="H1691" s="61">
        <f t="shared" si="301"/>
        <v>2265.09</v>
      </c>
      <c r="I1691" s="450">
        <v>4530.18</v>
      </c>
      <c r="J1691" s="439">
        <f t="shared" si="304"/>
        <v>2526.15</v>
      </c>
      <c r="K1691" s="390">
        <f t="shared" si="305"/>
        <v>5052.3</v>
      </c>
      <c r="L1691" s="60"/>
      <c r="M1691" s="303">
        <f t="shared" si="302"/>
        <v>5052.2973791616005</v>
      </c>
      <c r="N1691" s="303">
        <f t="shared" si="303"/>
        <v>-2.6208383997072815E-3</v>
      </c>
      <c r="O1691" s="372">
        <f t="shared" si="306"/>
        <v>5052.3</v>
      </c>
      <c r="P1691" s="373">
        <f t="shared" si="307"/>
        <v>0</v>
      </c>
    </row>
    <row r="1692" spans="1:16" s="195" customFormat="1" ht="15" x14ac:dyDescent="0.25">
      <c r="A1692" s="312" t="s">
        <v>4560</v>
      </c>
      <c r="B1692" s="314" t="s">
        <v>281</v>
      </c>
      <c r="C1692" s="314" t="s">
        <v>1858</v>
      </c>
      <c r="D1692" s="314" t="s">
        <v>3856</v>
      </c>
      <c r="E1692" s="315" t="s">
        <v>4107</v>
      </c>
      <c r="F1692" s="316" t="s">
        <v>217</v>
      </c>
      <c r="G1692" s="331">
        <v>1</v>
      </c>
      <c r="H1692" s="61">
        <f t="shared" si="301"/>
        <v>4956.6099999999997</v>
      </c>
      <c r="I1692" s="450">
        <v>4956.6099999999997</v>
      </c>
      <c r="J1692" s="439">
        <f t="shared" si="304"/>
        <v>5527.87</v>
      </c>
      <c r="K1692" s="390">
        <f t="shared" si="305"/>
        <v>5527.87</v>
      </c>
      <c r="L1692" s="60"/>
      <c r="M1692" s="303">
        <f t="shared" si="302"/>
        <v>5527.8747671232004</v>
      </c>
      <c r="N1692" s="303">
        <f t="shared" si="303"/>
        <v>4.7671232005086495E-3</v>
      </c>
      <c r="O1692" s="372">
        <f t="shared" si="306"/>
        <v>5527.87</v>
      </c>
      <c r="P1692" s="373">
        <f t="shared" si="307"/>
        <v>0</v>
      </c>
    </row>
    <row r="1693" spans="1:16" s="195" customFormat="1" ht="15" x14ac:dyDescent="0.25">
      <c r="A1693" s="312" t="s">
        <v>4561</v>
      </c>
      <c r="B1693" s="314" t="s">
        <v>281</v>
      </c>
      <c r="C1693" s="314" t="s">
        <v>4562</v>
      </c>
      <c r="D1693" s="314" t="s">
        <v>3856</v>
      </c>
      <c r="E1693" s="315" t="s">
        <v>4563</v>
      </c>
      <c r="F1693" s="316" t="s">
        <v>217</v>
      </c>
      <c r="G1693" s="331">
        <v>1</v>
      </c>
      <c r="H1693" s="61">
        <f t="shared" si="301"/>
        <v>6037</v>
      </c>
      <c r="I1693" s="450">
        <v>6037</v>
      </c>
      <c r="J1693" s="439">
        <f t="shared" si="304"/>
        <v>6732.78</v>
      </c>
      <c r="K1693" s="390">
        <f t="shared" si="305"/>
        <v>6732.78</v>
      </c>
      <c r="L1693" s="60"/>
      <c r="M1693" s="303">
        <f t="shared" si="302"/>
        <v>6732.7830854400008</v>
      </c>
      <c r="N1693" s="303">
        <f t="shared" si="303"/>
        <v>3.0854400010866811E-3</v>
      </c>
      <c r="O1693" s="372">
        <f t="shared" si="306"/>
        <v>6732.78</v>
      </c>
      <c r="P1693" s="373">
        <f t="shared" si="307"/>
        <v>0</v>
      </c>
    </row>
    <row r="1694" spans="1:16" s="195" customFormat="1" ht="15" x14ac:dyDescent="0.25">
      <c r="A1694" s="312" t="s">
        <v>4564</v>
      </c>
      <c r="B1694" s="314" t="s">
        <v>281</v>
      </c>
      <c r="C1694" s="314" t="s">
        <v>1859</v>
      </c>
      <c r="D1694" s="314" t="s">
        <v>4109</v>
      </c>
      <c r="E1694" s="315" t="s">
        <v>4110</v>
      </c>
      <c r="F1694" s="316" t="s">
        <v>147</v>
      </c>
      <c r="G1694" s="329">
        <v>0.3</v>
      </c>
      <c r="H1694" s="61">
        <f t="shared" si="301"/>
        <v>6507.57</v>
      </c>
      <c r="I1694" s="450">
        <v>1952.27</v>
      </c>
      <c r="J1694" s="439">
        <f t="shared" si="304"/>
        <v>7257.59</v>
      </c>
      <c r="K1694" s="390">
        <f t="shared" si="305"/>
        <v>2177.2800000000002</v>
      </c>
      <c r="L1694" s="60"/>
      <c r="M1694" s="303">
        <f t="shared" si="302"/>
        <v>2177.2752085824</v>
      </c>
      <c r="N1694" s="303">
        <f t="shared" si="303"/>
        <v>-4.7914176002450404E-3</v>
      </c>
      <c r="O1694" s="372">
        <f t="shared" si="306"/>
        <v>2177.277</v>
      </c>
      <c r="P1694" s="373">
        <f t="shared" si="307"/>
        <v>-3.0000000001564331E-3</v>
      </c>
    </row>
    <row r="1695" spans="1:16" s="195" customFormat="1" ht="15" x14ac:dyDescent="0.25">
      <c r="A1695" s="312" t="s">
        <v>4565</v>
      </c>
      <c r="B1695" s="314" t="s">
        <v>281</v>
      </c>
      <c r="C1695" s="314" t="s">
        <v>4566</v>
      </c>
      <c r="D1695" s="314" t="s">
        <v>4468</v>
      </c>
      <c r="E1695" s="315" t="s">
        <v>4567</v>
      </c>
      <c r="F1695" s="316" t="s">
        <v>217</v>
      </c>
      <c r="G1695" s="331">
        <v>2</v>
      </c>
      <c r="H1695" s="61">
        <f t="shared" si="301"/>
        <v>6803.72</v>
      </c>
      <c r="I1695" s="450">
        <v>13607.44</v>
      </c>
      <c r="J1695" s="439">
        <f t="shared" si="304"/>
        <v>7587.87</v>
      </c>
      <c r="K1695" s="390">
        <f t="shared" si="305"/>
        <v>15175.74</v>
      </c>
      <c r="L1695" s="60"/>
      <c r="M1695" s="303">
        <f t="shared" si="302"/>
        <v>15175.739915212802</v>
      </c>
      <c r="N1695" s="303">
        <f t="shared" si="303"/>
        <v>-8.4787197920377366E-5</v>
      </c>
      <c r="O1695" s="372">
        <f t="shared" si="306"/>
        <v>15175.74</v>
      </c>
      <c r="P1695" s="373">
        <f t="shared" si="307"/>
        <v>0</v>
      </c>
    </row>
    <row r="1696" spans="1:16" s="195" customFormat="1" ht="15" x14ac:dyDescent="0.25">
      <c r="A1696" s="312" t="s">
        <v>4568</v>
      </c>
      <c r="B1696" s="314" t="s">
        <v>281</v>
      </c>
      <c r="C1696" s="314" t="s">
        <v>1861</v>
      </c>
      <c r="D1696" s="314" t="s">
        <v>360</v>
      </c>
      <c r="E1696" s="315" t="s">
        <v>361</v>
      </c>
      <c r="F1696" s="316" t="s">
        <v>217</v>
      </c>
      <c r="G1696" s="331">
        <v>6</v>
      </c>
      <c r="H1696" s="61">
        <f t="shared" si="301"/>
        <v>1743.5</v>
      </c>
      <c r="I1696" s="450">
        <v>10461.02</v>
      </c>
      <c r="J1696" s="439">
        <f t="shared" si="304"/>
        <v>1944.44</v>
      </c>
      <c r="K1696" s="390">
        <f t="shared" si="305"/>
        <v>11666.64</v>
      </c>
      <c r="L1696" s="60"/>
      <c r="M1696" s="303">
        <f t="shared" si="302"/>
        <v>11666.6851933824</v>
      </c>
      <c r="N1696" s="303">
        <f t="shared" si="303"/>
        <v>4.5193382400611881E-2</v>
      </c>
      <c r="O1696" s="372">
        <f t="shared" si="306"/>
        <v>11666.64</v>
      </c>
      <c r="P1696" s="373">
        <f t="shared" si="307"/>
        <v>0</v>
      </c>
    </row>
    <row r="1697" spans="1:16" s="195" customFormat="1" ht="22.5" x14ac:dyDescent="0.25">
      <c r="A1697" s="312" t="s">
        <v>4569</v>
      </c>
      <c r="B1697" s="314" t="s">
        <v>281</v>
      </c>
      <c r="C1697" s="314" t="s">
        <v>1862</v>
      </c>
      <c r="D1697" s="314" t="s">
        <v>4119</v>
      </c>
      <c r="E1697" s="315" t="s">
        <v>4120</v>
      </c>
      <c r="F1697" s="316" t="s">
        <v>217</v>
      </c>
      <c r="G1697" s="331">
        <v>6</v>
      </c>
      <c r="H1697" s="61">
        <f t="shared" si="301"/>
        <v>322.27999999999997</v>
      </c>
      <c r="I1697" s="450">
        <v>1933.68</v>
      </c>
      <c r="J1697" s="439">
        <f t="shared" si="304"/>
        <v>359.42</v>
      </c>
      <c r="K1697" s="390">
        <f t="shared" si="305"/>
        <v>2156.52</v>
      </c>
      <c r="L1697" s="60"/>
      <c r="M1697" s="303">
        <f t="shared" si="302"/>
        <v>2156.5426530816003</v>
      </c>
      <c r="N1697" s="303">
        <f t="shared" si="303"/>
        <v>2.2653081600310543E-2</v>
      </c>
      <c r="O1697" s="372">
        <f t="shared" si="306"/>
        <v>2156.52</v>
      </c>
      <c r="P1697" s="373">
        <f t="shared" si="307"/>
        <v>0</v>
      </c>
    </row>
    <row r="1698" spans="1:16" s="195" customFormat="1" ht="15" x14ac:dyDescent="0.25">
      <c r="A1698" s="312" t="s">
        <v>4570</v>
      </c>
      <c r="B1698" s="314" t="s">
        <v>281</v>
      </c>
      <c r="C1698" s="314" t="s">
        <v>1863</v>
      </c>
      <c r="D1698" s="314" t="s">
        <v>3869</v>
      </c>
      <c r="E1698" s="315" t="s">
        <v>3870</v>
      </c>
      <c r="F1698" s="316" t="s">
        <v>248</v>
      </c>
      <c r="G1698" s="329">
        <v>0.1</v>
      </c>
      <c r="H1698" s="61">
        <f t="shared" si="301"/>
        <v>225459.8</v>
      </c>
      <c r="I1698" s="450">
        <v>22545.98</v>
      </c>
      <c r="J1698" s="439">
        <f t="shared" si="304"/>
        <v>251444.75</v>
      </c>
      <c r="K1698" s="390">
        <f t="shared" si="305"/>
        <v>25144.48</v>
      </c>
      <c r="L1698" s="60"/>
      <c r="M1698" s="303">
        <f t="shared" si="302"/>
        <v>25144.474538457602</v>
      </c>
      <c r="N1698" s="303">
        <f t="shared" si="303"/>
        <v>-5.4615423978248145E-3</v>
      </c>
      <c r="O1698" s="372">
        <f t="shared" si="306"/>
        <v>25144.475000000002</v>
      </c>
      <c r="P1698" s="373">
        <f t="shared" si="307"/>
        <v>-4.9999999973806553E-3</v>
      </c>
    </row>
    <row r="1699" spans="1:16" s="195" customFormat="1" ht="15" x14ac:dyDescent="0.25">
      <c r="A1699" s="312" t="s">
        <v>4571</v>
      </c>
      <c r="B1699" s="314" t="s">
        <v>281</v>
      </c>
      <c r="C1699" s="332" t="s">
        <v>4572</v>
      </c>
      <c r="D1699" s="332" t="s">
        <v>3850</v>
      </c>
      <c r="E1699" s="333" t="s">
        <v>4124</v>
      </c>
      <c r="F1699" s="316" t="s">
        <v>217</v>
      </c>
      <c r="G1699" s="331">
        <v>1</v>
      </c>
      <c r="H1699" s="61">
        <f t="shared" si="301"/>
        <v>107019.85</v>
      </c>
      <c r="I1699" s="450">
        <v>107019.85</v>
      </c>
      <c r="J1699" s="439">
        <f t="shared" si="304"/>
        <v>119354.22</v>
      </c>
      <c r="K1699" s="390">
        <f t="shared" si="305"/>
        <v>119354.22</v>
      </c>
      <c r="L1699" s="60"/>
      <c r="M1699" s="303">
        <f t="shared" si="302"/>
        <v>119354.22161443201</v>
      </c>
      <c r="N1699" s="303">
        <f t="shared" si="303"/>
        <v>1.6144320106832311E-3</v>
      </c>
      <c r="O1699" s="372">
        <f t="shared" si="306"/>
        <v>119354.22</v>
      </c>
      <c r="P1699" s="373">
        <f t="shared" si="307"/>
        <v>0</v>
      </c>
    </row>
    <row r="1700" spans="1:16" s="195" customFormat="1" ht="22.5" x14ac:dyDescent="0.25">
      <c r="A1700" s="312" t="s">
        <v>4573</v>
      </c>
      <c r="B1700" s="314" t="s">
        <v>281</v>
      </c>
      <c r="C1700" s="314" t="s">
        <v>1864</v>
      </c>
      <c r="D1700" s="314" t="s">
        <v>362</v>
      </c>
      <c r="E1700" s="315" t="s">
        <v>4306</v>
      </c>
      <c r="F1700" s="316" t="s">
        <v>125</v>
      </c>
      <c r="G1700" s="318">
        <v>0.122</v>
      </c>
      <c r="H1700" s="61">
        <f t="shared" si="301"/>
        <v>207639.26</v>
      </c>
      <c r="I1700" s="450">
        <v>25331.99</v>
      </c>
      <c r="J1700" s="439">
        <f t="shared" si="304"/>
        <v>231570.33</v>
      </c>
      <c r="K1700" s="390">
        <f t="shared" si="305"/>
        <v>28251.58</v>
      </c>
      <c r="L1700" s="60"/>
      <c r="M1700" s="303">
        <f t="shared" si="302"/>
        <v>28251.580883308805</v>
      </c>
      <c r="N1700" s="303">
        <f t="shared" si="303"/>
        <v>8.8330880316789262E-4</v>
      </c>
      <c r="O1700" s="372">
        <f t="shared" si="306"/>
        <v>28251.580259999999</v>
      </c>
      <c r="P1700" s="373">
        <f t="shared" si="307"/>
        <v>2.5999999706982635E-4</v>
      </c>
    </row>
    <row r="1701" spans="1:16" s="195" customFormat="1" ht="15" x14ac:dyDescent="0.25">
      <c r="A1701" s="312" t="s">
        <v>4574</v>
      </c>
      <c r="B1701" s="314" t="s">
        <v>281</v>
      </c>
      <c r="C1701" s="314" t="s">
        <v>1865</v>
      </c>
      <c r="D1701" s="314" t="s">
        <v>4308</v>
      </c>
      <c r="E1701" s="315" t="s">
        <v>4309</v>
      </c>
      <c r="F1701" s="316" t="s">
        <v>147</v>
      </c>
      <c r="G1701" s="329">
        <v>12.2</v>
      </c>
      <c r="H1701" s="61">
        <f t="shared" si="301"/>
        <v>869.46</v>
      </c>
      <c r="I1701" s="450">
        <v>10607.41</v>
      </c>
      <c r="J1701" s="439">
        <f t="shared" si="304"/>
        <v>969.67</v>
      </c>
      <c r="K1701" s="390">
        <f t="shared" si="305"/>
        <v>11829.97</v>
      </c>
      <c r="L1701" s="60"/>
      <c r="M1701" s="303">
        <f t="shared" si="302"/>
        <v>11829.947097619201</v>
      </c>
      <c r="N1701" s="303">
        <f t="shared" si="303"/>
        <v>-2.2902380798768718E-2</v>
      </c>
      <c r="O1701" s="372">
        <f t="shared" si="306"/>
        <v>11829.973999999998</v>
      </c>
      <c r="P1701" s="373">
        <f t="shared" si="307"/>
        <v>3.9999999989959178E-3</v>
      </c>
    </row>
    <row r="1702" spans="1:16" s="195" customFormat="1" ht="22.5" x14ac:dyDescent="0.25">
      <c r="A1702" s="312" t="s">
        <v>4575</v>
      </c>
      <c r="B1702" s="314" t="s">
        <v>281</v>
      </c>
      <c r="C1702" s="314" t="s">
        <v>1866</v>
      </c>
      <c r="D1702" s="314" t="s">
        <v>3913</v>
      </c>
      <c r="E1702" s="315" t="s">
        <v>3914</v>
      </c>
      <c r="F1702" s="316" t="s">
        <v>125</v>
      </c>
      <c r="G1702" s="325">
        <v>0.65</v>
      </c>
      <c r="H1702" s="61">
        <f t="shared" si="301"/>
        <v>312360.71999999997</v>
      </c>
      <c r="I1702" s="450">
        <v>203034.47</v>
      </c>
      <c r="J1702" s="439">
        <f t="shared" si="304"/>
        <v>348361.27</v>
      </c>
      <c r="K1702" s="390">
        <f t="shared" si="305"/>
        <v>226434.83</v>
      </c>
      <c r="L1702" s="60"/>
      <c r="M1702" s="303">
        <f t="shared" si="302"/>
        <v>226434.8261350464</v>
      </c>
      <c r="N1702" s="303">
        <f t="shared" si="303"/>
        <v>-3.864953585434705E-3</v>
      </c>
      <c r="O1702" s="372">
        <f t="shared" si="306"/>
        <v>226434.82550000001</v>
      </c>
      <c r="P1702" s="373">
        <f t="shared" si="307"/>
        <v>-4.4999999809078872E-3</v>
      </c>
    </row>
    <row r="1703" spans="1:16" s="195" customFormat="1" ht="15" x14ac:dyDescent="0.25">
      <c r="A1703" s="312" t="s">
        <v>4576</v>
      </c>
      <c r="B1703" s="314" t="s">
        <v>281</v>
      </c>
      <c r="C1703" s="314" t="s">
        <v>1867</v>
      </c>
      <c r="D1703" s="314" t="s">
        <v>3921</v>
      </c>
      <c r="E1703" s="315" t="s">
        <v>3922</v>
      </c>
      <c r="F1703" s="316" t="s">
        <v>122</v>
      </c>
      <c r="G1703" s="326">
        <v>-4.1599999999999998E-2</v>
      </c>
      <c r="H1703" s="61">
        <f t="shared" si="301"/>
        <v>54913.46</v>
      </c>
      <c r="I1703" s="450">
        <v>-2284.4</v>
      </c>
      <c r="J1703" s="439">
        <f t="shared" si="304"/>
        <v>61242.41</v>
      </c>
      <c r="K1703" s="390">
        <f t="shared" si="305"/>
        <v>-2547.6799999999998</v>
      </c>
      <c r="L1703" s="60"/>
      <c r="M1703" s="303">
        <f t="shared" si="302"/>
        <v>-2547.6842273280004</v>
      </c>
      <c r="N1703" s="303">
        <f t="shared" si="303"/>
        <v>-4.2273280005247216E-3</v>
      </c>
      <c r="O1703" s="372">
        <f t="shared" si="306"/>
        <v>-2547.684256</v>
      </c>
      <c r="P1703" s="373">
        <f t="shared" si="307"/>
        <v>-4.2560000001685694E-3</v>
      </c>
    </row>
    <row r="1704" spans="1:16" s="195" customFormat="1" ht="15" x14ac:dyDescent="0.25">
      <c r="A1704" s="312" t="s">
        <v>4577</v>
      </c>
      <c r="B1704" s="314" t="s">
        <v>281</v>
      </c>
      <c r="C1704" s="314" t="s">
        <v>4578</v>
      </c>
      <c r="D1704" s="314" t="s">
        <v>3917</v>
      </c>
      <c r="E1704" s="315" t="s">
        <v>3918</v>
      </c>
      <c r="F1704" s="316" t="s">
        <v>111</v>
      </c>
      <c r="G1704" s="329">
        <v>-3.9</v>
      </c>
      <c r="H1704" s="61">
        <f t="shared" si="301"/>
        <v>5840.18</v>
      </c>
      <c r="I1704" s="450">
        <v>-22776.720000000001</v>
      </c>
      <c r="J1704" s="439">
        <f t="shared" si="304"/>
        <v>6513.28</v>
      </c>
      <c r="K1704" s="390">
        <f t="shared" si="305"/>
        <v>-25401.79</v>
      </c>
      <c r="L1704" s="60"/>
      <c r="M1704" s="303">
        <f t="shared" si="302"/>
        <v>-25401.8080433664</v>
      </c>
      <c r="N1704" s="303">
        <f t="shared" si="303"/>
        <v>-1.8043366399069782E-2</v>
      </c>
      <c r="O1704" s="372">
        <f t="shared" si="306"/>
        <v>-25401.791999999998</v>
      </c>
      <c r="P1704" s="373">
        <f t="shared" si="307"/>
        <v>-1.9999999967694748E-3</v>
      </c>
    </row>
    <row r="1705" spans="1:16" s="195" customFormat="1" ht="15" x14ac:dyDescent="0.25">
      <c r="A1705" s="312" t="s">
        <v>4579</v>
      </c>
      <c r="B1705" s="314" t="s">
        <v>281</v>
      </c>
      <c r="C1705" s="314" t="s">
        <v>4580</v>
      </c>
      <c r="D1705" s="314" t="s">
        <v>3925</v>
      </c>
      <c r="E1705" s="315" t="s">
        <v>3926</v>
      </c>
      <c r="F1705" s="316" t="s">
        <v>111</v>
      </c>
      <c r="G1705" s="329">
        <v>3.9</v>
      </c>
      <c r="H1705" s="61">
        <f t="shared" si="301"/>
        <v>20840.66</v>
      </c>
      <c r="I1705" s="450">
        <v>81278.59</v>
      </c>
      <c r="J1705" s="439">
        <f t="shared" si="304"/>
        <v>23242.61</v>
      </c>
      <c r="K1705" s="390">
        <f t="shared" si="305"/>
        <v>90646.18</v>
      </c>
      <c r="L1705" s="60"/>
      <c r="M1705" s="303">
        <f t="shared" si="302"/>
        <v>90646.201086700807</v>
      </c>
      <c r="N1705" s="303">
        <f t="shared" si="303"/>
        <v>2.1086700813611969E-2</v>
      </c>
      <c r="O1705" s="372">
        <f t="shared" si="306"/>
        <v>90646.179000000004</v>
      </c>
      <c r="P1705" s="373">
        <f t="shared" si="307"/>
        <v>-9.9999998928979039E-4</v>
      </c>
    </row>
    <row r="1706" spans="1:16" s="195" customFormat="1" ht="15" x14ac:dyDescent="0.25">
      <c r="A1706" s="312" t="s">
        <v>4581</v>
      </c>
      <c r="B1706" s="314" t="s">
        <v>281</v>
      </c>
      <c r="C1706" s="314" t="s">
        <v>4582</v>
      </c>
      <c r="D1706" s="314" t="s">
        <v>3929</v>
      </c>
      <c r="E1706" s="315" t="s">
        <v>4583</v>
      </c>
      <c r="F1706" s="316" t="s">
        <v>139</v>
      </c>
      <c r="G1706" s="329">
        <v>81.2</v>
      </c>
      <c r="H1706" s="61">
        <f t="shared" si="301"/>
        <v>167.42</v>
      </c>
      <c r="I1706" s="450">
        <v>13594.7</v>
      </c>
      <c r="J1706" s="439">
        <f t="shared" si="304"/>
        <v>186.72</v>
      </c>
      <c r="K1706" s="390">
        <f t="shared" si="305"/>
        <v>15161.66</v>
      </c>
      <c r="L1706" s="60"/>
      <c r="M1706" s="303">
        <f t="shared" si="302"/>
        <v>15161.531590464003</v>
      </c>
      <c r="N1706" s="303">
        <f t="shared" si="303"/>
        <v>-0.12840953599697968</v>
      </c>
      <c r="O1706" s="372">
        <f t="shared" si="306"/>
        <v>15161.664000000001</v>
      </c>
      <c r="P1706" s="373">
        <f t="shared" si="307"/>
        <v>4.0000000008149073E-3</v>
      </c>
    </row>
    <row r="1707" spans="1:16" s="195" customFormat="1" ht="15" x14ac:dyDescent="0.25">
      <c r="A1707" s="312" t="s">
        <v>4584</v>
      </c>
      <c r="B1707" s="314" t="s">
        <v>281</v>
      </c>
      <c r="C1707" s="314" t="s">
        <v>4585</v>
      </c>
      <c r="D1707" s="314" t="s">
        <v>3933</v>
      </c>
      <c r="E1707" s="315" t="s">
        <v>4586</v>
      </c>
      <c r="F1707" s="316" t="s">
        <v>139</v>
      </c>
      <c r="G1707" s="329">
        <v>99.5</v>
      </c>
      <c r="H1707" s="61">
        <f t="shared" ref="H1707:H1772" si="308">ROUND(I1707/G1707,2)</f>
        <v>624.61</v>
      </c>
      <c r="I1707" s="450">
        <v>62148.67</v>
      </c>
      <c r="J1707" s="439">
        <f t="shared" si="304"/>
        <v>696.6</v>
      </c>
      <c r="K1707" s="390">
        <f t="shared" si="305"/>
        <v>69311.7</v>
      </c>
      <c r="L1707" s="60"/>
      <c r="M1707" s="303">
        <f t="shared" si="302"/>
        <v>69311.498121350407</v>
      </c>
      <c r="N1707" s="303">
        <f t="shared" si="303"/>
        <v>-0.20187864959007129</v>
      </c>
      <c r="O1707" s="372">
        <f t="shared" si="306"/>
        <v>69311.7</v>
      </c>
      <c r="P1707" s="373">
        <f t="shared" si="307"/>
        <v>0</v>
      </c>
    </row>
    <row r="1708" spans="1:16" s="195" customFormat="1" ht="15" customHeight="1" x14ac:dyDescent="0.25">
      <c r="A1708" s="323"/>
      <c r="B1708" s="512" t="s">
        <v>3935</v>
      </c>
      <c r="C1708" s="513"/>
      <c r="D1708" s="513"/>
      <c r="E1708" s="514"/>
      <c r="F1708" s="324"/>
      <c r="G1708" s="324"/>
      <c r="H1708" s="324"/>
      <c r="I1708" s="324"/>
      <c r="J1708" s="449"/>
      <c r="K1708" s="392"/>
      <c r="L1708" s="311"/>
      <c r="M1708" s="303">
        <f t="shared" si="302"/>
        <v>0</v>
      </c>
      <c r="N1708" s="303">
        <f t="shared" si="303"/>
        <v>0</v>
      </c>
      <c r="O1708" s="372">
        <f t="shared" si="306"/>
        <v>0</v>
      </c>
      <c r="P1708" s="373">
        <f t="shared" si="307"/>
        <v>0</v>
      </c>
    </row>
    <row r="1709" spans="1:16" s="195" customFormat="1" ht="15" x14ac:dyDescent="0.25">
      <c r="A1709" s="312" t="s">
        <v>4587</v>
      </c>
      <c r="B1709" s="314" t="s">
        <v>281</v>
      </c>
      <c r="C1709" s="314" t="s">
        <v>1868</v>
      </c>
      <c r="D1709" s="314" t="s">
        <v>456</v>
      </c>
      <c r="E1709" s="315" t="s">
        <v>457</v>
      </c>
      <c r="F1709" s="316" t="s">
        <v>217</v>
      </c>
      <c r="G1709" s="331">
        <v>1</v>
      </c>
      <c r="H1709" s="61">
        <f t="shared" si="308"/>
        <v>5671.45</v>
      </c>
      <c r="I1709" s="450">
        <v>5671.45</v>
      </c>
      <c r="J1709" s="439">
        <f t="shared" si="304"/>
        <v>6325.1</v>
      </c>
      <c r="K1709" s="390">
        <f t="shared" si="305"/>
        <v>6325.1</v>
      </c>
      <c r="L1709" s="60"/>
      <c r="M1709" s="303">
        <f t="shared" si="302"/>
        <v>6325.1023074240002</v>
      </c>
      <c r="N1709" s="303">
        <f t="shared" si="303"/>
        <v>2.3074239998095436E-3</v>
      </c>
      <c r="O1709" s="372">
        <f t="shared" si="306"/>
        <v>6325.1</v>
      </c>
      <c r="P1709" s="373">
        <f t="shared" si="307"/>
        <v>0</v>
      </c>
    </row>
    <row r="1710" spans="1:16" s="195" customFormat="1" ht="15" x14ac:dyDescent="0.25">
      <c r="A1710" s="312" t="s">
        <v>4588</v>
      </c>
      <c r="B1710" s="314" t="s">
        <v>281</v>
      </c>
      <c r="C1710" s="332" t="s">
        <v>4589</v>
      </c>
      <c r="D1710" s="332" t="s">
        <v>3939</v>
      </c>
      <c r="E1710" s="333" t="s">
        <v>4156</v>
      </c>
      <c r="F1710" s="316" t="s">
        <v>217</v>
      </c>
      <c r="G1710" s="331">
        <v>1</v>
      </c>
      <c r="H1710" s="61">
        <f t="shared" si="308"/>
        <v>168435.05</v>
      </c>
      <c r="I1710" s="450">
        <v>168435.05</v>
      </c>
      <c r="J1710" s="439">
        <f t="shared" si="304"/>
        <v>187847.72</v>
      </c>
      <c r="K1710" s="390">
        <f t="shared" si="305"/>
        <v>187847.72</v>
      </c>
      <c r="L1710" s="60"/>
      <c r="M1710" s="303">
        <f t="shared" si="302"/>
        <v>187847.71502985599</v>
      </c>
      <c r="N1710" s="303">
        <f t="shared" si="303"/>
        <v>-4.9701440148055553E-3</v>
      </c>
      <c r="O1710" s="372">
        <f t="shared" si="306"/>
        <v>187847.72</v>
      </c>
      <c r="P1710" s="373">
        <f t="shared" si="307"/>
        <v>0</v>
      </c>
    </row>
    <row r="1711" spans="1:16" s="195" customFormat="1" ht="22.5" x14ac:dyDescent="0.25">
      <c r="A1711" s="312" t="s">
        <v>4590</v>
      </c>
      <c r="B1711" s="314" t="s">
        <v>281</v>
      </c>
      <c r="C1711" s="314" t="s">
        <v>1870</v>
      </c>
      <c r="D1711" s="314" t="s">
        <v>419</v>
      </c>
      <c r="E1711" s="315" t="s">
        <v>420</v>
      </c>
      <c r="F1711" s="316" t="s">
        <v>217</v>
      </c>
      <c r="G1711" s="331">
        <v>6</v>
      </c>
      <c r="H1711" s="61">
        <f t="shared" si="308"/>
        <v>540</v>
      </c>
      <c r="I1711" s="450">
        <v>3240.01</v>
      </c>
      <c r="J1711" s="439">
        <f t="shared" si="304"/>
        <v>602.24</v>
      </c>
      <c r="K1711" s="390">
        <f t="shared" si="305"/>
        <v>3613.44</v>
      </c>
      <c r="L1711" s="60"/>
      <c r="M1711" s="303">
        <f t="shared" si="302"/>
        <v>3613.4312613312004</v>
      </c>
      <c r="N1711" s="303">
        <f t="shared" si="303"/>
        <v>-8.7386687996513501E-3</v>
      </c>
      <c r="O1711" s="372">
        <f t="shared" si="306"/>
        <v>3613.44</v>
      </c>
      <c r="P1711" s="373">
        <f t="shared" si="307"/>
        <v>0</v>
      </c>
    </row>
    <row r="1712" spans="1:16" s="195" customFormat="1" ht="15" x14ac:dyDescent="0.25">
      <c r="A1712" s="312" t="s">
        <v>4591</v>
      </c>
      <c r="B1712" s="314" t="s">
        <v>281</v>
      </c>
      <c r="C1712" s="332" t="s">
        <v>4592</v>
      </c>
      <c r="D1712" s="332" t="s">
        <v>3947</v>
      </c>
      <c r="E1712" s="333" t="s">
        <v>3944</v>
      </c>
      <c r="F1712" s="316" t="s">
        <v>217</v>
      </c>
      <c r="G1712" s="331">
        <v>1</v>
      </c>
      <c r="H1712" s="61">
        <f t="shared" si="308"/>
        <v>30626.880000000001</v>
      </c>
      <c r="I1712" s="450">
        <v>30626.880000000001</v>
      </c>
      <c r="J1712" s="439">
        <f t="shared" si="304"/>
        <v>34156.720000000001</v>
      </c>
      <c r="K1712" s="390">
        <f t="shared" si="305"/>
        <v>34156.720000000001</v>
      </c>
      <c r="L1712" s="60"/>
      <c r="M1712" s="303">
        <f t="shared" si="302"/>
        <v>34156.723475865605</v>
      </c>
      <c r="N1712" s="303">
        <f t="shared" si="303"/>
        <v>3.4758656038320623E-3</v>
      </c>
      <c r="O1712" s="372">
        <f t="shared" si="306"/>
        <v>34156.720000000001</v>
      </c>
      <c r="P1712" s="373">
        <f t="shared" si="307"/>
        <v>0</v>
      </c>
    </row>
    <row r="1713" spans="1:16" s="195" customFormat="1" ht="15" x14ac:dyDescent="0.25">
      <c r="A1713" s="312" t="s">
        <v>4593</v>
      </c>
      <c r="B1713" s="314" t="s">
        <v>281</v>
      </c>
      <c r="C1713" s="332" t="s">
        <v>4594</v>
      </c>
      <c r="D1713" s="332" t="s">
        <v>3947</v>
      </c>
      <c r="E1713" s="333" t="s">
        <v>3948</v>
      </c>
      <c r="F1713" s="316" t="s">
        <v>217</v>
      </c>
      <c r="G1713" s="331">
        <v>1</v>
      </c>
      <c r="H1713" s="61">
        <f t="shared" si="308"/>
        <v>1932.4</v>
      </c>
      <c r="I1713" s="450">
        <v>1932.4</v>
      </c>
      <c r="J1713" s="439">
        <f t="shared" si="304"/>
        <v>2155.12</v>
      </c>
      <c r="K1713" s="390">
        <f t="shared" si="305"/>
        <v>2155.12</v>
      </c>
      <c r="L1713" s="60"/>
      <c r="M1713" s="303">
        <f t="shared" si="302"/>
        <v>2155.1151290880002</v>
      </c>
      <c r="N1713" s="303">
        <f t="shared" si="303"/>
        <v>-4.8709119996601657E-3</v>
      </c>
      <c r="O1713" s="372">
        <f t="shared" si="306"/>
        <v>2155.12</v>
      </c>
      <c r="P1713" s="373">
        <f t="shared" si="307"/>
        <v>0</v>
      </c>
    </row>
    <row r="1714" spans="1:16" s="195" customFormat="1" ht="15" x14ac:dyDescent="0.25">
      <c r="A1714" s="312" t="s">
        <v>4595</v>
      </c>
      <c r="B1714" s="314" t="s">
        <v>281</v>
      </c>
      <c r="C1714" s="332" t="s">
        <v>4596</v>
      </c>
      <c r="D1714" s="332" t="s">
        <v>3951</v>
      </c>
      <c r="E1714" s="333" t="s">
        <v>3952</v>
      </c>
      <c r="F1714" s="316" t="s">
        <v>217</v>
      </c>
      <c r="G1714" s="331">
        <v>1</v>
      </c>
      <c r="H1714" s="61">
        <f t="shared" si="308"/>
        <v>4313.41</v>
      </c>
      <c r="I1714" s="450">
        <v>4313.41</v>
      </c>
      <c r="J1714" s="439">
        <f t="shared" si="304"/>
        <v>4810.54</v>
      </c>
      <c r="K1714" s="390">
        <f t="shared" si="305"/>
        <v>4810.54</v>
      </c>
      <c r="L1714" s="60"/>
      <c r="M1714" s="303">
        <f t="shared" si="302"/>
        <v>4810.5439603392006</v>
      </c>
      <c r="N1714" s="303">
        <f t="shared" si="303"/>
        <v>3.9603392006029026E-3</v>
      </c>
      <c r="O1714" s="372">
        <f t="shared" si="306"/>
        <v>4810.54</v>
      </c>
      <c r="P1714" s="373">
        <f t="shared" si="307"/>
        <v>0</v>
      </c>
    </row>
    <row r="1715" spans="1:16" s="195" customFormat="1" ht="15" x14ac:dyDescent="0.25">
      <c r="A1715" s="312" t="s">
        <v>4597</v>
      </c>
      <c r="B1715" s="314" t="s">
        <v>281</v>
      </c>
      <c r="C1715" s="332" t="s">
        <v>4598</v>
      </c>
      <c r="D1715" s="332" t="s">
        <v>3951</v>
      </c>
      <c r="E1715" s="333" t="s">
        <v>3955</v>
      </c>
      <c r="F1715" s="316" t="s">
        <v>217</v>
      </c>
      <c r="G1715" s="331">
        <v>1</v>
      </c>
      <c r="H1715" s="61">
        <f t="shared" si="308"/>
        <v>2310.7600000000002</v>
      </c>
      <c r="I1715" s="450">
        <v>2310.7600000000002</v>
      </c>
      <c r="J1715" s="439">
        <f t="shared" si="304"/>
        <v>2577.08</v>
      </c>
      <c r="K1715" s="390">
        <f t="shared" si="305"/>
        <v>2577.08</v>
      </c>
      <c r="L1715" s="60"/>
      <c r="M1715" s="303">
        <f t="shared" si="302"/>
        <v>2577.0822995712006</v>
      </c>
      <c r="N1715" s="303">
        <f t="shared" si="303"/>
        <v>2.2995712006377289E-3</v>
      </c>
      <c r="O1715" s="372">
        <f t="shared" si="306"/>
        <v>2577.08</v>
      </c>
      <c r="P1715" s="373">
        <f t="shared" si="307"/>
        <v>0</v>
      </c>
    </row>
    <row r="1716" spans="1:16" s="195" customFormat="1" ht="15" x14ac:dyDescent="0.25">
      <c r="A1716" s="312" t="s">
        <v>4599</v>
      </c>
      <c r="B1716" s="314" t="s">
        <v>281</v>
      </c>
      <c r="C1716" s="332" t="s">
        <v>4600</v>
      </c>
      <c r="D1716" s="332" t="s">
        <v>3951</v>
      </c>
      <c r="E1716" s="333" t="s">
        <v>3958</v>
      </c>
      <c r="F1716" s="316" t="s">
        <v>217</v>
      </c>
      <c r="G1716" s="331">
        <v>1</v>
      </c>
      <c r="H1716" s="61">
        <f t="shared" si="308"/>
        <v>2464.8000000000002</v>
      </c>
      <c r="I1716" s="450">
        <v>2464.8000000000002</v>
      </c>
      <c r="J1716" s="439">
        <f t="shared" si="304"/>
        <v>2748.88</v>
      </c>
      <c r="K1716" s="390">
        <f t="shared" si="305"/>
        <v>2748.88</v>
      </c>
      <c r="L1716" s="60"/>
      <c r="M1716" s="303">
        <f t="shared" si="302"/>
        <v>2748.8758901760002</v>
      </c>
      <c r="N1716" s="303">
        <f t="shared" si="303"/>
        <v>-4.109823999897344E-3</v>
      </c>
      <c r="O1716" s="372">
        <f t="shared" si="306"/>
        <v>2748.88</v>
      </c>
      <c r="P1716" s="373">
        <f t="shared" si="307"/>
        <v>0</v>
      </c>
    </row>
    <row r="1717" spans="1:16" s="195" customFormat="1" ht="15" x14ac:dyDescent="0.25">
      <c r="A1717" s="312" t="s">
        <v>4601</v>
      </c>
      <c r="B1717" s="314" t="s">
        <v>281</v>
      </c>
      <c r="C1717" s="332" t="s">
        <v>4602</v>
      </c>
      <c r="D1717" s="332" t="s">
        <v>3951</v>
      </c>
      <c r="E1717" s="333" t="s">
        <v>3961</v>
      </c>
      <c r="F1717" s="316" t="s">
        <v>217</v>
      </c>
      <c r="G1717" s="331">
        <v>1</v>
      </c>
      <c r="H1717" s="61">
        <f t="shared" si="308"/>
        <v>1848.61</v>
      </c>
      <c r="I1717" s="450">
        <v>1848.61</v>
      </c>
      <c r="J1717" s="439">
        <f t="shared" si="304"/>
        <v>2061.67</v>
      </c>
      <c r="K1717" s="390">
        <f t="shared" si="305"/>
        <v>2061.67</v>
      </c>
      <c r="L1717" s="60"/>
      <c r="M1717" s="303">
        <f t="shared" si="302"/>
        <v>2061.6680701631999</v>
      </c>
      <c r="N1717" s="303">
        <f t="shared" si="303"/>
        <v>-1.9298368001727795E-3</v>
      </c>
      <c r="O1717" s="372">
        <f t="shared" si="306"/>
        <v>2061.67</v>
      </c>
      <c r="P1717" s="373">
        <f t="shared" si="307"/>
        <v>0</v>
      </c>
    </row>
    <row r="1718" spans="1:16" s="195" customFormat="1" ht="15" x14ac:dyDescent="0.25">
      <c r="A1718" s="312" t="s">
        <v>4603</v>
      </c>
      <c r="B1718" s="314" t="s">
        <v>281</v>
      </c>
      <c r="C1718" s="314" t="s">
        <v>1873</v>
      </c>
      <c r="D1718" s="314" t="s">
        <v>347</v>
      </c>
      <c r="E1718" s="315" t="s">
        <v>348</v>
      </c>
      <c r="F1718" s="316" t="s">
        <v>217</v>
      </c>
      <c r="G1718" s="331">
        <v>1</v>
      </c>
      <c r="H1718" s="61">
        <f t="shared" si="308"/>
        <v>17629.77</v>
      </c>
      <c r="I1718" s="450">
        <v>17629.77</v>
      </c>
      <c r="J1718" s="439">
        <f t="shared" si="304"/>
        <v>19661.66</v>
      </c>
      <c r="K1718" s="390">
        <f t="shared" si="305"/>
        <v>19661.66</v>
      </c>
      <c r="L1718" s="60"/>
      <c r="M1718" s="303">
        <f t="shared" si="302"/>
        <v>19661.655997382404</v>
      </c>
      <c r="N1718" s="303">
        <f t="shared" si="303"/>
        <v>-4.0026175956882071E-3</v>
      </c>
      <c r="O1718" s="372">
        <f t="shared" si="306"/>
        <v>19661.66</v>
      </c>
      <c r="P1718" s="373">
        <f t="shared" si="307"/>
        <v>0</v>
      </c>
    </row>
    <row r="1719" spans="1:16" s="195" customFormat="1" ht="15" x14ac:dyDescent="0.25">
      <c r="A1719" s="312" t="s">
        <v>4604</v>
      </c>
      <c r="B1719" s="314" t="s">
        <v>281</v>
      </c>
      <c r="C1719" s="332" t="s">
        <v>4605</v>
      </c>
      <c r="D1719" s="332" t="s">
        <v>3964</v>
      </c>
      <c r="E1719" s="333" t="s">
        <v>3965</v>
      </c>
      <c r="F1719" s="316" t="s">
        <v>217</v>
      </c>
      <c r="G1719" s="331">
        <v>1</v>
      </c>
      <c r="H1719" s="61">
        <f t="shared" si="308"/>
        <v>6835.18</v>
      </c>
      <c r="I1719" s="450">
        <v>6835.18</v>
      </c>
      <c r="J1719" s="439">
        <f t="shared" si="304"/>
        <v>7622.96</v>
      </c>
      <c r="K1719" s="390">
        <f t="shared" si="305"/>
        <v>7622.96</v>
      </c>
      <c r="L1719" s="60"/>
      <c r="M1719" s="303">
        <f t="shared" si="302"/>
        <v>7622.955820761601</v>
      </c>
      <c r="N1719" s="303">
        <f t="shared" si="303"/>
        <v>-4.1792383990468807E-3</v>
      </c>
      <c r="O1719" s="372">
        <f t="shared" si="306"/>
        <v>7622.96</v>
      </c>
      <c r="P1719" s="373">
        <f t="shared" si="307"/>
        <v>0</v>
      </c>
    </row>
    <row r="1720" spans="1:16" s="195" customFormat="1" ht="22.5" x14ac:dyDescent="0.25">
      <c r="A1720" s="312" t="s">
        <v>4606</v>
      </c>
      <c r="B1720" s="314" t="s">
        <v>281</v>
      </c>
      <c r="C1720" s="314" t="s">
        <v>1881</v>
      </c>
      <c r="D1720" s="314" t="s">
        <v>404</v>
      </c>
      <c r="E1720" s="315" t="s">
        <v>405</v>
      </c>
      <c r="F1720" s="316" t="s">
        <v>217</v>
      </c>
      <c r="G1720" s="331">
        <v>2</v>
      </c>
      <c r="H1720" s="61">
        <f t="shared" si="308"/>
        <v>1969.9</v>
      </c>
      <c r="I1720" s="450">
        <v>3939.8</v>
      </c>
      <c r="J1720" s="439">
        <f t="shared" si="304"/>
        <v>2196.94</v>
      </c>
      <c r="K1720" s="390">
        <f t="shared" si="305"/>
        <v>4393.88</v>
      </c>
      <c r="L1720" s="60"/>
      <c r="M1720" s="303">
        <f t="shared" si="302"/>
        <v>4393.8742421759998</v>
      </c>
      <c r="N1720" s="303">
        <f t="shared" si="303"/>
        <v>-5.7578240002840175E-3</v>
      </c>
      <c r="O1720" s="372">
        <f t="shared" si="306"/>
        <v>4393.88</v>
      </c>
      <c r="P1720" s="373">
        <f t="shared" si="307"/>
        <v>0</v>
      </c>
    </row>
    <row r="1721" spans="1:16" s="195" customFormat="1" ht="15" x14ac:dyDescent="0.25">
      <c r="A1721" s="312" t="s">
        <v>4607</v>
      </c>
      <c r="B1721" s="314" t="s">
        <v>281</v>
      </c>
      <c r="C1721" s="314" t="s">
        <v>1882</v>
      </c>
      <c r="D1721" s="314" t="s">
        <v>3968</v>
      </c>
      <c r="E1721" s="315" t="s">
        <v>4437</v>
      </c>
      <c r="F1721" s="316" t="s">
        <v>217</v>
      </c>
      <c r="G1721" s="331">
        <v>1</v>
      </c>
      <c r="H1721" s="61">
        <f t="shared" si="308"/>
        <v>100244.02</v>
      </c>
      <c r="I1721" s="450">
        <v>100244.02</v>
      </c>
      <c r="J1721" s="439">
        <f t="shared" si="304"/>
        <v>111797.46</v>
      </c>
      <c r="K1721" s="390">
        <f t="shared" si="305"/>
        <v>111797.46</v>
      </c>
      <c r="L1721" s="60"/>
      <c r="M1721" s="303">
        <f t="shared" si="302"/>
        <v>111797.45606634242</v>
      </c>
      <c r="N1721" s="303">
        <f t="shared" si="303"/>
        <v>-3.9336575864581391E-3</v>
      </c>
      <c r="O1721" s="372">
        <f t="shared" si="306"/>
        <v>111797.46</v>
      </c>
      <c r="P1721" s="373">
        <f t="shared" si="307"/>
        <v>0</v>
      </c>
    </row>
    <row r="1722" spans="1:16" s="195" customFormat="1" ht="15" x14ac:dyDescent="0.25">
      <c r="A1722" s="312" t="s">
        <v>4608</v>
      </c>
      <c r="B1722" s="314" t="s">
        <v>281</v>
      </c>
      <c r="C1722" s="332" t="s">
        <v>4609</v>
      </c>
      <c r="D1722" s="332" t="s">
        <v>3968</v>
      </c>
      <c r="E1722" s="333" t="s">
        <v>3972</v>
      </c>
      <c r="F1722" s="316" t="s">
        <v>217</v>
      </c>
      <c r="G1722" s="331">
        <v>1</v>
      </c>
      <c r="H1722" s="61">
        <f t="shared" si="308"/>
        <v>10783.52</v>
      </c>
      <c r="I1722" s="450">
        <v>10783.52</v>
      </c>
      <c r="J1722" s="439">
        <f t="shared" si="304"/>
        <v>12026.35</v>
      </c>
      <c r="K1722" s="390">
        <f t="shared" si="305"/>
        <v>12026.35</v>
      </c>
      <c r="L1722" s="60"/>
      <c r="M1722" s="303">
        <f t="shared" si="302"/>
        <v>12026.354324582402</v>
      </c>
      <c r="N1722" s="303">
        <f t="shared" si="303"/>
        <v>4.3245824017503764E-3</v>
      </c>
      <c r="O1722" s="372">
        <f t="shared" si="306"/>
        <v>12026.35</v>
      </c>
      <c r="P1722" s="373">
        <f t="shared" si="307"/>
        <v>0</v>
      </c>
    </row>
    <row r="1723" spans="1:16" s="195" customFormat="1" ht="15" x14ac:dyDescent="0.25">
      <c r="A1723" s="312" t="s">
        <v>4610</v>
      </c>
      <c r="B1723" s="314" t="s">
        <v>281</v>
      </c>
      <c r="C1723" s="314" t="s">
        <v>1883</v>
      </c>
      <c r="D1723" s="314" t="s">
        <v>3812</v>
      </c>
      <c r="E1723" s="315" t="s">
        <v>3813</v>
      </c>
      <c r="F1723" s="316" t="s">
        <v>217</v>
      </c>
      <c r="G1723" s="331">
        <v>2</v>
      </c>
      <c r="H1723" s="61">
        <f t="shared" si="308"/>
        <v>1297.79</v>
      </c>
      <c r="I1723" s="450">
        <v>2595.5700000000002</v>
      </c>
      <c r="J1723" s="439">
        <f t="shared" si="304"/>
        <v>1447.36</v>
      </c>
      <c r="K1723" s="390">
        <f t="shared" si="305"/>
        <v>2894.72</v>
      </c>
      <c r="L1723" s="60"/>
      <c r="M1723" s="303">
        <f t="shared" si="302"/>
        <v>2894.7175406784004</v>
      </c>
      <c r="N1723" s="303">
        <f t="shared" si="303"/>
        <v>-2.4593215994173079E-3</v>
      </c>
      <c r="O1723" s="372">
        <f t="shared" si="306"/>
        <v>2894.72</v>
      </c>
      <c r="P1723" s="373">
        <f t="shared" si="307"/>
        <v>0</v>
      </c>
    </row>
    <row r="1724" spans="1:16" s="195" customFormat="1" ht="15" x14ac:dyDescent="0.25">
      <c r="A1724" s="312" t="s">
        <v>4611</v>
      </c>
      <c r="B1724" s="314" t="s">
        <v>281</v>
      </c>
      <c r="C1724" s="332" t="s">
        <v>4612</v>
      </c>
      <c r="D1724" s="332" t="s">
        <v>3856</v>
      </c>
      <c r="E1724" s="333" t="s">
        <v>3975</v>
      </c>
      <c r="F1724" s="316" t="s">
        <v>217</v>
      </c>
      <c r="G1724" s="331">
        <v>1</v>
      </c>
      <c r="H1724" s="61">
        <f t="shared" si="308"/>
        <v>28196.54</v>
      </c>
      <c r="I1724" s="450">
        <v>28196.54</v>
      </c>
      <c r="J1724" s="439">
        <f t="shared" si="304"/>
        <v>31446.28</v>
      </c>
      <c r="K1724" s="390">
        <f t="shared" si="305"/>
        <v>31446.28</v>
      </c>
      <c r="L1724" s="60"/>
      <c r="M1724" s="303">
        <f t="shared" si="302"/>
        <v>31446.279208204804</v>
      </c>
      <c r="N1724" s="303">
        <f t="shared" si="303"/>
        <v>-7.9179519525496289E-4</v>
      </c>
      <c r="O1724" s="372">
        <f t="shared" si="306"/>
        <v>31446.28</v>
      </c>
      <c r="P1724" s="373">
        <f t="shared" si="307"/>
        <v>0</v>
      </c>
    </row>
    <row r="1725" spans="1:16" s="195" customFormat="1" ht="15" x14ac:dyDescent="0.25">
      <c r="A1725" s="312" t="s">
        <v>4613</v>
      </c>
      <c r="B1725" s="314" t="s">
        <v>281</v>
      </c>
      <c r="C1725" s="332" t="s">
        <v>4614</v>
      </c>
      <c r="D1725" s="332" t="s">
        <v>3856</v>
      </c>
      <c r="E1725" s="333" t="s">
        <v>4067</v>
      </c>
      <c r="F1725" s="316" t="s">
        <v>217</v>
      </c>
      <c r="G1725" s="331">
        <v>1</v>
      </c>
      <c r="H1725" s="61">
        <f t="shared" si="308"/>
        <v>17830.79</v>
      </c>
      <c r="I1725" s="450">
        <v>17830.79</v>
      </c>
      <c r="J1725" s="439">
        <f t="shared" si="304"/>
        <v>19885.84</v>
      </c>
      <c r="K1725" s="390">
        <f t="shared" si="305"/>
        <v>19885.84</v>
      </c>
      <c r="L1725" s="60"/>
      <c r="M1725" s="303">
        <f t="shared" si="302"/>
        <v>19885.844179564803</v>
      </c>
      <c r="N1725" s="303">
        <f t="shared" si="303"/>
        <v>4.1795648030529264E-3</v>
      </c>
      <c r="O1725" s="372">
        <f t="shared" si="306"/>
        <v>19885.84</v>
      </c>
      <c r="P1725" s="373">
        <f t="shared" si="307"/>
        <v>0</v>
      </c>
    </row>
    <row r="1726" spans="1:16" s="195" customFormat="1" ht="15" x14ac:dyDescent="0.25">
      <c r="A1726" s="312" t="s">
        <v>4615</v>
      </c>
      <c r="B1726" s="314" t="s">
        <v>281</v>
      </c>
      <c r="C1726" s="314" t="s">
        <v>1886</v>
      </c>
      <c r="D1726" s="314" t="s">
        <v>424</v>
      </c>
      <c r="E1726" s="315" t="s">
        <v>425</v>
      </c>
      <c r="F1726" s="316" t="s">
        <v>217</v>
      </c>
      <c r="G1726" s="331">
        <v>1</v>
      </c>
      <c r="H1726" s="61">
        <f t="shared" si="308"/>
        <v>12728.32</v>
      </c>
      <c r="I1726" s="450">
        <v>12728.32</v>
      </c>
      <c r="J1726" s="439">
        <f t="shared" si="304"/>
        <v>14195.3</v>
      </c>
      <c r="K1726" s="390">
        <f t="shared" si="305"/>
        <v>14195.3</v>
      </c>
      <c r="L1726" s="60"/>
      <c r="M1726" s="303">
        <f t="shared" si="302"/>
        <v>14195.2985923584</v>
      </c>
      <c r="N1726" s="303">
        <f t="shared" si="303"/>
        <v>-1.4076415991439717E-3</v>
      </c>
      <c r="O1726" s="372">
        <f t="shared" si="306"/>
        <v>14195.3</v>
      </c>
      <c r="P1726" s="373">
        <f t="shared" si="307"/>
        <v>0</v>
      </c>
    </row>
    <row r="1727" spans="1:16" s="195" customFormat="1" ht="15" x14ac:dyDescent="0.25">
      <c r="A1727" s="312" t="s">
        <v>4616</v>
      </c>
      <c r="B1727" s="314" t="s">
        <v>281</v>
      </c>
      <c r="C1727" s="332" t="s">
        <v>4617</v>
      </c>
      <c r="D1727" s="332" t="s">
        <v>3984</v>
      </c>
      <c r="E1727" s="333" t="s">
        <v>4618</v>
      </c>
      <c r="F1727" s="316" t="s">
        <v>217</v>
      </c>
      <c r="G1727" s="331">
        <v>1</v>
      </c>
      <c r="H1727" s="61">
        <f t="shared" si="308"/>
        <v>26566.11</v>
      </c>
      <c r="I1727" s="450">
        <v>26566.11</v>
      </c>
      <c r="J1727" s="439">
        <f t="shared" si="304"/>
        <v>29627.94</v>
      </c>
      <c r="K1727" s="390">
        <f t="shared" si="305"/>
        <v>29627.94</v>
      </c>
      <c r="L1727" s="60"/>
      <c r="M1727" s="303">
        <f t="shared" si="302"/>
        <v>29627.937063763202</v>
      </c>
      <c r="N1727" s="303">
        <f t="shared" si="303"/>
        <v>-2.9362367968133185E-3</v>
      </c>
      <c r="O1727" s="372">
        <f t="shared" si="306"/>
        <v>29627.94</v>
      </c>
      <c r="P1727" s="373">
        <f t="shared" si="307"/>
        <v>0</v>
      </c>
    </row>
    <row r="1728" spans="1:16" s="195" customFormat="1" ht="15" x14ac:dyDescent="0.25">
      <c r="A1728" s="306" t="s">
        <v>4619</v>
      </c>
      <c r="B1728" s="502"/>
      <c r="C1728" s="502"/>
      <c r="D1728" s="502"/>
      <c r="E1728" s="307" t="s">
        <v>4620</v>
      </c>
      <c r="F1728" s="308"/>
      <c r="G1728" s="309"/>
      <c r="H1728" s="334"/>
      <c r="I1728" s="334">
        <f>SUM(I1729:I1788)</f>
        <v>1466410.2599999995</v>
      </c>
      <c r="J1728" s="449"/>
      <c r="K1728" s="391">
        <f>SUM(K1729:K1788)</f>
        <v>1635419.0199999998</v>
      </c>
      <c r="L1728" s="310"/>
      <c r="M1728" s="303">
        <f t="shared" si="302"/>
        <v>1635418.6176650107</v>
      </c>
      <c r="N1728" s="303">
        <f t="shared" si="303"/>
        <v>-0.40233498904854059</v>
      </c>
      <c r="O1728" s="372">
        <f t="shared" si="306"/>
        <v>0</v>
      </c>
      <c r="P1728" s="373"/>
    </row>
    <row r="1729" spans="1:16" s="195" customFormat="1" ht="15" x14ac:dyDescent="0.25">
      <c r="A1729" s="312" t="s">
        <v>4621</v>
      </c>
      <c r="B1729" s="314" t="s">
        <v>281</v>
      </c>
      <c r="C1729" s="314" t="s">
        <v>1888</v>
      </c>
      <c r="D1729" s="314" t="s">
        <v>3732</v>
      </c>
      <c r="E1729" s="315" t="s">
        <v>3733</v>
      </c>
      <c r="F1729" s="316" t="s">
        <v>217</v>
      </c>
      <c r="G1729" s="331">
        <v>1</v>
      </c>
      <c r="H1729" s="61">
        <f t="shared" si="308"/>
        <v>6996.43</v>
      </c>
      <c r="I1729" s="450">
        <v>6996.43</v>
      </c>
      <c r="J1729" s="439">
        <f t="shared" ref="J1729:J1788" si="309">ROUND(H1729*O$13*P$13*O$10,2)</f>
        <v>7802.79</v>
      </c>
      <c r="K1729" s="390">
        <f t="shared" ref="K1729:K1788" si="310">ROUND(J1729*G1729,2)</f>
        <v>7802.79</v>
      </c>
      <c r="L1729" s="60"/>
      <c r="M1729" s="303">
        <f t="shared" si="302"/>
        <v>7802.7903863616011</v>
      </c>
      <c r="N1729" s="303">
        <f t="shared" si="303"/>
        <v>3.863616011585691E-4</v>
      </c>
      <c r="O1729" s="372">
        <f t="shared" si="306"/>
        <v>7802.79</v>
      </c>
      <c r="P1729" s="373">
        <f t="shared" si="307"/>
        <v>0</v>
      </c>
    </row>
    <row r="1730" spans="1:16" s="195" customFormat="1" ht="15" x14ac:dyDescent="0.25">
      <c r="A1730" s="312" t="s">
        <v>4622</v>
      </c>
      <c r="B1730" s="314" t="s">
        <v>281</v>
      </c>
      <c r="C1730" s="332" t="s">
        <v>4623</v>
      </c>
      <c r="D1730" s="332" t="s">
        <v>3892</v>
      </c>
      <c r="E1730" s="333" t="s">
        <v>4081</v>
      </c>
      <c r="F1730" s="316" t="s">
        <v>217</v>
      </c>
      <c r="G1730" s="331">
        <v>1</v>
      </c>
      <c r="H1730" s="61">
        <f t="shared" si="308"/>
        <v>125869.54</v>
      </c>
      <c r="I1730" s="450">
        <v>125869.54</v>
      </c>
      <c r="J1730" s="439">
        <f t="shared" si="309"/>
        <v>140376.4</v>
      </c>
      <c r="K1730" s="390">
        <f t="shared" si="310"/>
        <v>140376.4</v>
      </c>
      <c r="L1730" s="60"/>
      <c r="M1730" s="303">
        <f t="shared" si="302"/>
        <v>140376.39719796478</v>
      </c>
      <c r="N1730" s="303">
        <f t="shared" si="303"/>
        <v>-2.8020352183375508E-3</v>
      </c>
      <c r="O1730" s="372">
        <f t="shared" si="306"/>
        <v>140376.4</v>
      </c>
      <c r="P1730" s="373">
        <f t="shared" si="307"/>
        <v>0</v>
      </c>
    </row>
    <row r="1731" spans="1:16" s="195" customFormat="1" ht="15" x14ac:dyDescent="0.25">
      <c r="A1731" s="312" t="s">
        <v>4624</v>
      </c>
      <c r="B1731" s="314" t="s">
        <v>281</v>
      </c>
      <c r="C1731" s="314" t="s">
        <v>1890</v>
      </c>
      <c r="D1731" s="314" t="s">
        <v>4083</v>
      </c>
      <c r="E1731" s="315" t="s">
        <v>4084</v>
      </c>
      <c r="F1731" s="316" t="s">
        <v>217</v>
      </c>
      <c r="G1731" s="331">
        <v>2</v>
      </c>
      <c r="H1731" s="61">
        <f t="shared" si="308"/>
        <v>10323.200000000001</v>
      </c>
      <c r="I1731" s="450">
        <v>20646.400000000001</v>
      </c>
      <c r="J1731" s="439">
        <f t="shared" si="309"/>
        <v>11512.98</v>
      </c>
      <c r="K1731" s="390">
        <f t="shared" si="310"/>
        <v>23025.96</v>
      </c>
      <c r="L1731" s="60"/>
      <c r="M1731" s="303">
        <f t="shared" si="302"/>
        <v>23025.962016768</v>
      </c>
      <c r="N1731" s="303">
        <f t="shared" si="303"/>
        <v>2.0167680013400968E-3</v>
      </c>
      <c r="O1731" s="372">
        <f t="shared" si="306"/>
        <v>23025.96</v>
      </c>
      <c r="P1731" s="373">
        <f t="shared" si="307"/>
        <v>0</v>
      </c>
    </row>
    <row r="1732" spans="1:16" s="195" customFormat="1" ht="22.5" x14ac:dyDescent="0.25">
      <c r="A1732" s="312" t="s">
        <v>4625</v>
      </c>
      <c r="B1732" s="314" t="s">
        <v>281</v>
      </c>
      <c r="C1732" s="332" t="s">
        <v>4626</v>
      </c>
      <c r="D1732" s="332" t="s">
        <v>4086</v>
      </c>
      <c r="E1732" s="333" t="s">
        <v>4087</v>
      </c>
      <c r="F1732" s="316" t="s">
        <v>217</v>
      </c>
      <c r="G1732" s="331">
        <v>1</v>
      </c>
      <c r="H1732" s="61">
        <f t="shared" si="308"/>
        <v>17868.29</v>
      </c>
      <c r="I1732" s="450">
        <v>17868.29</v>
      </c>
      <c r="J1732" s="439">
        <f t="shared" si="309"/>
        <v>19927.669999999998</v>
      </c>
      <c r="K1732" s="390">
        <f t="shared" si="310"/>
        <v>19927.669999999998</v>
      </c>
      <c r="L1732" s="60"/>
      <c r="M1732" s="303">
        <f t="shared" si="302"/>
        <v>19927.666171564804</v>
      </c>
      <c r="N1732" s="303">
        <f t="shared" si="303"/>
        <v>-3.8284351940092165E-3</v>
      </c>
      <c r="O1732" s="372">
        <f t="shared" si="306"/>
        <v>19927.669999999998</v>
      </c>
      <c r="P1732" s="373">
        <f t="shared" si="307"/>
        <v>0</v>
      </c>
    </row>
    <row r="1733" spans="1:16" s="195" customFormat="1" ht="15" x14ac:dyDescent="0.25">
      <c r="A1733" s="312" t="s">
        <v>4627</v>
      </c>
      <c r="B1733" s="314" t="s">
        <v>281</v>
      </c>
      <c r="C1733" s="332" t="s">
        <v>4628</v>
      </c>
      <c r="D1733" s="332" t="s">
        <v>4090</v>
      </c>
      <c r="E1733" s="333" t="s">
        <v>4091</v>
      </c>
      <c r="F1733" s="316" t="s">
        <v>217</v>
      </c>
      <c r="G1733" s="331">
        <v>1</v>
      </c>
      <c r="H1733" s="61">
        <f t="shared" si="308"/>
        <v>25911.74</v>
      </c>
      <c r="I1733" s="450">
        <v>25911.74</v>
      </c>
      <c r="J1733" s="439">
        <f t="shared" si="309"/>
        <v>28898.15</v>
      </c>
      <c r="K1733" s="390">
        <f t="shared" si="310"/>
        <v>28898.15</v>
      </c>
      <c r="L1733" s="60"/>
      <c r="M1733" s="303">
        <f t="shared" si="302"/>
        <v>28898.148879628803</v>
      </c>
      <c r="N1733" s="303">
        <f t="shared" si="303"/>
        <v>-1.1203711983398534E-3</v>
      </c>
      <c r="O1733" s="372">
        <f t="shared" si="306"/>
        <v>28898.15</v>
      </c>
      <c r="P1733" s="373">
        <f t="shared" si="307"/>
        <v>0</v>
      </c>
    </row>
    <row r="1734" spans="1:16" s="195" customFormat="1" ht="15" x14ac:dyDescent="0.25">
      <c r="A1734" s="312" t="s">
        <v>4629</v>
      </c>
      <c r="B1734" s="314" t="s">
        <v>281</v>
      </c>
      <c r="C1734" s="314" t="s">
        <v>1892</v>
      </c>
      <c r="D1734" s="314" t="s">
        <v>4093</v>
      </c>
      <c r="E1734" s="315" t="s">
        <v>4094</v>
      </c>
      <c r="F1734" s="316" t="s">
        <v>147</v>
      </c>
      <c r="G1734" s="331">
        <v>1</v>
      </c>
      <c r="H1734" s="61">
        <f t="shared" si="308"/>
        <v>5513.98</v>
      </c>
      <c r="I1734" s="450">
        <v>5513.98</v>
      </c>
      <c r="J1734" s="439">
        <f t="shared" si="309"/>
        <v>6149.48</v>
      </c>
      <c r="K1734" s="390">
        <f t="shared" si="310"/>
        <v>6149.48</v>
      </c>
      <c r="L1734" s="60"/>
      <c r="M1734" s="303">
        <f t="shared" si="302"/>
        <v>6149.4833986176</v>
      </c>
      <c r="N1734" s="303">
        <f t="shared" si="303"/>
        <v>3.3986176003963919E-3</v>
      </c>
      <c r="O1734" s="372">
        <f t="shared" si="306"/>
        <v>6149.48</v>
      </c>
      <c r="P1734" s="373">
        <f t="shared" si="307"/>
        <v>0</v>
      </c>
    </row>
    <row r="1735" spans="1:16" s="195" customFormat="1" ht="15" x14ac:dyDescent="0.25">
      <c r="A1735" s="312" t="s">
        <v>4630</v>
      </c>
      <c r="B1735" s="314" t="s">
        <v>281</v>
      </c>
      <c r="C1735" s="314" t="s">
        <v>1893</v>
      </c>
      <c r="D1735" s="314" t="s">
        <v>3850</v>
      </c>
      <c r="E1735" s="315" t="s">
        <v>4096</v>
      </c>
      <c r="F1735" s="316" t="s">
        <v>217</v>
      </c>
      <c r="G1735" s="331">
        <v>1</v>
      </c>
      <c r="H1735" s="61">
        <f t="shared" si="308"/>
        <v>3571.43</v>
      </c>
      <c r="I1735" s="450">
        <v>3571.43</v>
      </c>
      <c r="J1735" s="439">
        <f t="shared" si="309"/>
        <v>3983.05</v>
      </c>
      <c r="K1735" s="390">
        <f t="shared" si="310"/>
        <v>3983.05</v>
      </c>
      <c r="L1735" s="60"/>
      <c r="M1735" s="303">
        <f t="shared" si="302"/>
        <v>3983.0484503616003</v>
      </c>
      <c r="N1735" s="303">
        <f t="shared" si="303"/>
        <v>-1.5496383998652163E-3</v>
      </c>
      <c r="O1735" s="372">
        <f t="shared" si="306"/>
        <v>3983.05</v>
      </c>
      <c r="P1735" s="373">
        <f t="shared" si="307"/>
        <v>0</v>
      </c>
    </row>
    <row r="1736" spans="1:16" s="195" customFormat="1" ht="22.5" x14ac:dyDescent="0.25">
      <c r="A1736" s="312" t="s">
        <v>4631</v>
      </c>
      <c r="B1736" s="314" t="s">
        <v>281</v>
      </c>
      <c r="C1736" s="314" t="s">
        <v>1894</v>
      </c>
      <c r="D1736" s="314" t="s">
        <v>4098</v>
      </c>
      <c r="E1736" s="315" t="s">
        <v>4099</v>
      </c>
      <c r="F1736" s="316" t="s">
        <v>217</v>
      </c>
      <c r="G1736" s="331">
        <v>1</v>
      </c>
      <c r="H1736" s="61">
        <f t="shared" si="308"/>
        <v>1374.54</v>
      </c>
      <c r="I1736" s="450">
        <v>1374.54</v>
      </c>
      <c r="J1736" s="439">
        <f t="shared" si="309"/>
        <v>1532.96</v>
      </c>
      <c r="K1736" s="390">
        <f t="shared" si="310"/>
        <v>1532.96</v>
      </c>
      <c r="L1736" s="60"/>
      <c r="M1736" s="303">
        <f t="shared" si="302"/>
        <v>1532.9600235648002</v>
      </c>
      <c r="N1736" s="303">
        <f t="shared" si="303"/>
        <v>2.3564800130770891E-5</v>
      </c>
      <c r="O1736" s="372">
        <f t="shared" si="306"/>
        <v>1532.96</v>
      </c>
      <c r="P1736" s="373">
        <f t="shared" si="307"/>
        <v>0</v>
      </c>
    </row>
    <row r="1737" spans="1:16" s="195" customFormat="1" ht="15" x14ac:dyDescent="0.25">
      <c r="A1737" s="312" t="s">
        <v>4632</v>
      </c>
      <c r="B1737" s="314" t="s">
        <v>281</v>
      </c>
      <c r="C1737" s="314" t="s">
        <v>4633</v>
      </c>
      <c r="D1737" s="314" t="s">
        <v>4101</v>
      </c>
      <c r="E1737" s="315" t="s">
        <v>4102</v>
      </c>
      <c r="F1737" s="316" t="s">
        <v>217</v>
      </c>
      <c r="G1737" s="331">
        <v>1</v>
      </c>
      <c r="H1737" s="61">
        <f t="shared" si="308"/>
        <v>7380.01</v>
      </c>
      <c r="I1737" s="450">
        <v>7380.01</v>
      </c>
      <c r="J1737" s="439">
        <f t="shared" si="309"/>
        <v>8230.58</v>
      </c>
      <c r="K1737" s="390">
        <f t="shared" si="310"/>
        <v>8230.58</v>
      </c>
      <c r="L1737" s="60"/>
      <c r="M1737" s="303">
        <f t="shared" si="302"/>
        <v>8230.5791781312</v>
      </c>
      <c r="N1737" s="303">
        <f t="shared" si="303"/>
        <v>-8.2186879990331363E-4</v>
      </c>
      <c r="O1737" s="372">
        <f t="shared" si="306"/>
        <v>8230.58</v>
      </c>
      <c r="P1737" s="373">
        <f t="shared" si="307"/>
        <v>0</v>
      </c>
    </row>
    <row r="1738" spans="1:16" s="195" customFormat="1" ht="22.5" x14ac:dyDescent="0.25">
      <c r="A1738" s="312" t="s">
        <v>4634</v>
      </c>
      <c r="B1738" s="314" t="s">
        <v>281</v>
      </c>
      <c r="C1738" s="314" t="s">
        <v>1895</v>
      </c>
      <c r="D1738" s="314" t="s">
        <v>4104</v>
      </c>
      <c r="E1738" s="315" t="s">
        <v>4105</v>
      </c>
      <c r="F1738" s="316" t="s">
        <v>217</v>
      </c>
      <c r="G1738" s="331">
        <v>1</v>
      </c>
      <c r="H1738" s="61">
        <f t="shared" si="308"/>
        <v>2265.1</v>
      </c>
      <c r="I1738" s="450">
        <v>2265.1</v>
      </c>
      <c r="J1738" s="439">
        <f t="shared" si="309"/>
        <v>2526.16</v>
      </c>
      <c r="K1738" s="390">
        <f t="shared" si="310"/>
        <v>2526.16</v>
      </c>
      <c r="L1738" s="60"/>
      <c r="M1738" s="303">
        <f t="shared" si="302"/>
        <v>2526.1598421119998</v>
      </c>
      <c r="N1738" s="303">
        <f t="shared" si="303"/>
        <v>-1.578880001034122E-4</v>
      </c>
      <c r="O1738" s="372">
        <f t="shared" si="306"/>
        <v>2526.16</v>
      </c>
      <c r="P1738" s="373">
        <f t="shared" si="307"/>
        <v>0</v>
      </c>
    </row>
    <row r="1739" spans="1:16" s="195" customFormat="1" ht="15" x14ac:dyDescent="0.25">
      <c r="A1739" s="312" t="s">
        <v>4635</v>
      </c>
      <c r="B1739" s="314" t="s">
        <v>281</v>
      </c>
      <c r="C1739" s="314" t="s">
        <v>1896</v>
      </c>
      <c r="D1739" s="314" t="s">
        <v>3856</v>
      </c>
      <c r="E1739" s="315" t="s">
        <v>4107</v>
      </c>
      <c r="F1739" s="316" t="s">
        <v>217</v>
      </c>
      <c r="G1739" s="331">
        <v>1</v>
      </c>
      <c r="H1739" s="61">
        <f t="shared" si="308"/>
        <v>4956.6099999999997</v>
      </c>
      <c r="I1739" s="450">
        <v>4956.6099999999997</v>
      </c>
      <c r="J1739" s="439">
        <f t="shared" si="309"/>
        <v>5527.87</v>
      </c>
      <c r="K1739" s="390">
        <f t="shared" si="310"/>
        <v>5527.87</v>
      </c>
      <c r="L1739" s="60"/>
      <c r="M1739" s="303">
        <f t="shared" si="302"/>
        <v>5527.8747671232004</v>
      </c>
      <c r="N1739" s="303">
        <f t="shared" si="303"/>
        <v>4.7671232005086495E-3</v>
      </c>
      <c r="O1739" s="372">
        <f t="shared" si="306"/>
        <v>5527.87</v>
      </c>
      <c r="P1739" s="373">
        <f t="shared" si="307"/>
        <v>0</v>
      </c>
    </row>
    <row r="1740" spans="1:16" s="195" customFormat="1" ht="15" x14ac:dyDescent="0.25">
      <c r="A1740" s="312" t="s">
        <v>4636</v>
      </c>
      <c r="B1740" s="314" t="s">
        <v>281</v>
      </c>
      <c r="C1740" s="314" t="s">
        <v>1897</v>
      </c>
      <c r="D1740" s="314" t="s">
        <v>4109</v>
      </c>
      <c r="E1740" s="315" t="s">
        <v>4110</v>
      </c>
      <c r="F1740" s="316" t="s">
        <v>147</v>
      </c>
      <c r="G1740" s="329">
        <v>0.3</v>
      </c>
      <c r="H1740" s="61">
        <f t="shared" si="308"/>
        <v>6507.57</v>
      </c>
      <c r="I1740" s="450">
        <v>1952.27</v>
      </c>
      <c r="J1740" s="439">
        <f t="shared" si="309"/>
        <v>7257.59</v>
      </c>
      <c r="K1740" s="390">
        <f t="shared" si="310"/>
        <v>2177.2800000000002</v>
      </c>
      <c r="L1740" s="60"/>
      <c r="M1740" s="303">
        <f t="shared" si="302"/>
        <v>2177.2752085824</v>
      </c>
      <c r="N1740" s="303">
        <f t="shared" si="303"/>
        <v>-4.7914176002450404E-3</v>
      </c>
      <c r="O1740" s="372">
        <f t="shared" si="306"/>
        <v>2177.277</v>
      </c>
      <c r="P1740" s="373">
        <f t="shared" si="307"/>
        <v>-3.0000000001564331E-3</v>
      </c>
    </row>
    <row r="1741" spans="1:16" s="195" customFormat="1" ht="15" x14ac:dyDescent="0.25">
      <c r="A1741" s="312" t="s">
        <v>4637</v>
      </c>
      <c r="B1741" s="314" t="s">
        <v>281</v>
      </c>
      <c r="C1741" s="314" t="s">
        <v>1898</v>
      </c>
      <c r="D1741" s="314" t="s">
        <v>4468</v>
      </c>
      <c r="E1741" s="315" t="s">
        <v>4469</v>
      </c>
      <c r="F1741" s="316" t="s">
        <v>217</v>
      </c>
      <c r="G1741" s="331">
        <v>2</v>
      </c>
      <c r="H1741" s="61">
        <f t="shared" si="308"/>
        <v>6321.37</v>
      </c>
      <c r="I1741" s="450">
        <v>12642.74</v>
      </c>
      <c r="J1741" s="439">
        <f t="shared" si="309"/>
        <v>7049.93</v>
      </c>
      <c r="K1741" s="390">
        <f t="shared" si="310"/>
        <v>14099.86</v>
      </c>
      <c r="L1741" s="60"/>
      <c r="M1741" s="303">
        <f t="shared" si="302"/>
        <v>14099.8552303488</v>
      </c>
      <c r="N1741" s="303">
        <f t="shared" si="303"/>
        <v>-4.7696512010588776E-3</v>
      </c>
      <c r="O1741" s="372">
        <f t="shared" si="306"/>
        <v>14099.86</v>
      </c>
      <c r="P1741" s="373">
        <f t="shared" si="307"/>
        <v>0</v>
      </c>
    </row>
    <row r="1742" spans="1:16" s="195" customFormat="1" ht="15" x14ac:dyDescent="0.25">
      <c r="A1742" s="312" t="s">
        <v>4638</v>
      </c>
      <c r="B1742" s="314" t="s">
        <v>281</v>
      </c>
      <c r="C1742" s="314" t="s">
        <v>1899</v>
      </c>
      <c r="D1742" s="314" t="s">
        <v>360</v>
      </c>
      <c r="E1742" s="315" t="s">
        <v>361</v>
      </c>
      <c r="F1742" s="316" t="s">
        <v>217</v>
      </c>
      <c r="G1742" s="331">
        <v>7</v>
      </c>
      <c r="H1742" s="61">
        <f t="shared" si="308"/>
        <v>1743.5</v>
      </c>
      <c r="I1742" s="450">
        <v>12204.53</v>
      </c>
      <c r="J1742" s="439">
        <f t="shared" si="309"/>
        <v>1944.44</v>
      </c>
      <c r="K1742" s="390">
        <f t="shared" si="310"/>
        <v>13611.08</v>
      </c>
      <c r="L1742" s="60"/>
      <c r="M1742" s="303">
        <f t="shared" si="302"/>
        <v>13611.1401606336</v>
      </c>
      <c r="N1742" s="303">
        <f t="shared" si="303"/>
        <v>6.0160633600389701E-2</v>
      </c>
      <c r="O1742" s="372">
        <f t="shared" si="306"/>
        <v>13611.08</v>
      </c>
      <c r="P1742" s="373">
        <f t="shared" si="307"/>
        <v>0</v>
      </c>
    </row>
    <row r="1743" spans="1:16" s="195" customFormat="1" ht="22.5" x14ac:dyDescent="0.25">
      <c r="A1743" s="312" t="s">
        <v>4639</v>
      </c>
      <c r="B1743" s="314" t="s">
        <v>281</v>
      </c>
      <c r="C1743" s="314" t="s">
        <v>1900</v>
      </c>
      <c r="D1743" s="314" t="s">
        <v>4116</v>
      </c>
      <c r="E1743" s="315" t="s">
        <v>4117</v>
      </c>
      <c r="F1743" s="316" t="s">
        <v>217</v>
      </c>
      <c r="G1743" s="331">
        <v>2</v>
      </c>
      <c r="H1743" s="61">
        <f t="shared" si="308"/>
        <v>247.91</v>
      </c>
      <c r="I1743" s="450">
        <v>495.82</v>
      </c>
      <c r="J1743" s="439">
        <f t="shared" si="309"/>
        <v>276.48</v>
      </c>
      <c r="K1743" s="390">
        <f t="shared" si="310"/>
        <v>552.96</v>
      </c>
      <c r="L1743" s="60"/>
      <c r="M1743" s="303">
        <f t="shared" ref="M1743:M1806" si="311">I1743*O$13*P$13*O$10</f>
        <v>552.96480195840002</v>
      </c>
      <c r="N1743" s="303">
        <f t="shared" ref="N1743:N1806" si="312">M1743-K1743</f>
        <v>4.8019583999803217E-3</v>
      </c>
      <c r="O1743" s="372">
        <f t="shared" si="306"/>
        <v>552.96</v>
      </c>
      <c r="P1743" s="373">
        <f t="shared" si="307"/>
        <v>0</v>
      </c>
    </row>
    <row r="1744" spans="1:16" s="195" customFormat="1" ht="22.5" x14ac:dyDescent="0.25">
      <c r="A1744" s="312" t="s">
        <v>4640</v>
      </c>
      <c r="B1744" s="314" t="s">
        <v>281</v>
      </c>
      <c r="C1744" s="314" t="s">
        <v>4641</v>
      </c>
      <c r="D1744" s="314" t="s">
        <v>4642</v>
      </c>
      <c r="E1744" s="315" t="s">
        <v>4643</v>
      </c>
      <c r="F1744" s="316" t="s">
        <v>217</v>
      </c>
      <c r="G1744" s="331">
        <v>5</v>
      </c>
      <c r="H1744" s="61">
        <f t="shared" si="308"/>
        <v>520.78</v>
      </c>
      <c r="I1744" s="450">
        <v>2603.88</v>
      </c>
      <c r="J1744" s="439">
        <f t="shared" si="309"/>
        <v>580.79999999999995</v>
      </c>
      <c r="K1744" s="390">
        <f t="shared" si="310"/>
        <v>2904</v>
      </c>
      <c r="L1744" s="60"/>
      <c r="M1744" s="303">
        <f t="shared" si="311"/>
        <v>2903.9852941056001</v>
      </c>
      <c r="N1744" s="303">
        <f t="shared" si="312"/>
        <v>-1.4705894399867248E-2</v>
      </c>
      <c r="O1744" s="372">
        <f t="shared" si="306"/>
        <v>2904</v>
      </c>
      <c r="P1744" s="373">
        <f t="shared" si="307"/>
        <v>0</v>
      </c>
    </row>
    <row r="1745" spans="1:16" s="195" customFormat="1" ht="15" x14ac:dyDescent="0.25">
      <c r="A1745" s="312" t="s">
        <v>4644</v>
      </c>
      <c r="B1745" s="314" t="s">
        <v>281</v>
      </c>
      <c r="C1745" s="314" t="s">
        <v>1901</v>
      </c>
      <c r="D1745" s="314" t="s">
        <v>3869</v>
      </c>
      <c r="E1745" s="315" t="s">
        <v>3870</v>
      </c>
      <c r="F1745" s="316" t="s">
        <v>248</v>
      </c>
      <c r="G1745" s="329">
        <v>0.1</v>
      </c>
      <c r="H1745" s="61">
        <f t="shared" si="308"/>
        <v>225459.8</v>
      </c>
      <c r="I1745" s="450">
        <v>22545.98</v>
      </c>
      <c r="J1745" s="439">
        <f t="shared" si="309"/>
        <v>251444.75</v>
      </c>
      <c r="K1745" s="390">
        <f t="shared" si="310"/>
        <v>25144.48</v>
      </c>
      <c r="L1745" s="60"/>
      <c r="M1745" s="303">
        <f t="shared" si="311"/>
        <v>25144.474538457602</v>
      </c>
      <c r="N1745" s="303">
        <f t="shared" si="312"/>
        <v>-5.4615423978248145E-3</v>
      </c>
      <c r="O1745" s="372">
        <f t="shared" si="306"/>
        <v>25144.475000000002</v>
      </c>
      <c r="P1745" s="373">
        <f t="shared" si="307"/>
        <v>-4.9999999973806553E-3</v>
      </c>
    </row>
    <row r="1746" spans="1:16" s="195" customFormat="1" ht="15" x14ac:dyDescent="0.25">
      <c r="A1746" s="312" t="s">
        <v>4645</v>
      </c>
      <c r="B1746" s="314" t="s">
        <v>281</v>
      </c>
      <c r="C1746" s="332" t="s">
        <v>4646</v>
      </c>
      <c r="D1746" s="332" t="s">
        <v>3850</v>
      </c>
      <c r="E1746" s="333" t="s">
        <v>4124</v>
      </c>
      <c r="F1746" s="316" t="s">
        <v>217</v>
      </c>
      <c r="G1746" s="331">
        <v>1</v>
      </c>
      <c r="H1746" s="61">
        <f t="shared" si="308"/>
        <v>107019.85</v>
      </c>
      <c r="I1746" s="450">
        <v>107019.85</v>
      </c>
      <c r="J1746" s="439">
        <f t="shared" si="309"/>
        <v>119354.22</v>
      </c>
      <c r="K1746" s="390">
        <f t="shared" si="310"/>
        <v>119354.22</v>
      </c>
      <c r="L1746" s="60"/>
      <c r="M1746" s="303">
        <f t="shared" si="311"/>
        <v>119354.22161443201</v>
      </c>
      <c r="N1746" s="303">
        <f t="shared" si="312"/>
        <v>1.6144320106832311E-3</v>
      </c>
      <c r="O1746" s="372">
        <f t="shared" ref="O1746:O1809" si="313">J1746*G1746</f>
        <v>119354.22</v>
      </c>
      <c r="P1746" s="373">
        <f t="shared" ref="P1746:P1809" si="314">O1746-K1746</f>
        <v>0</v>
      </c>
    </row>
    <row r="1747" spans="1:16" s="195" customFormat="1" ht="15" x14ac:dyDescent="0.25">
      <c r="A1747" s="312" t="s">
        <v>4647</v>
      </c>
      <c r="B1747" s="314" t="s">
        <v>281</v>
      </c>
      <c r="C1747" s="314" t="s">
        <v>1906</v>
      </c>
      <c r="D1747" s="314" t="s">
        <v>366</v>
      </c>
      <c r="E1747" s="315" t="s">
        <v>367</v>
      </c>
      <c r="F1747" s="316" t="s">
        <v>217</v>
      </c>
      <c r="G1747" s="331">
        <v>8</v>
      </c>
      <c r="H1747" s="61">
        <f t="shared" si="308"/>
        <v>2111.85</v>
      </c>
      <c r="I1747" s="450">
        <v>16894.810000000001</v>
      </c>
      <c r="J1747" s="439">
        <f t="shared" si="309"/>
        <v>2355.25</v>
      </c>
      <c r="K1747" s="390">
        <f t="shared" si="310"/>
        <v>18842</v>
      </c>
      <c r="L1747" s="60"/>
      <c r="M1747" s="303">
        <f t="shared" si="311"/>
        <v>18841.989564307201</v>
      </c>
      <c r="N1747" s="303">
        <f t="shared" si="312"/>
        <v>-1.0435692798637319E-2</v>
      </c>
      <c r="O1747" s="372">
        <f t="shared" si="313"/>
        <v>18842</v>
      </c>
      <c r="P1747" s="373">
        <f t="shared" si="314"/>
        <v>0</v>
      </c>
    </row>
    <row r="1748" spans="1:16" s="195" customFormat="1" ht="15" x14ac:dyDescent="0.25">
      <c r="A1748" s="312" t="s">
        <v>4648</v>
      </c>
      <c r="B1748" s="314" t="s">
        <v>281</v>
      </c>
      <c r="C1748" s="314" t="s">
        <v>1907</v>
      </c>
      <c r="D1748" s="314" t="s">
        <v>3882</v>
      </c>
      <c r="E1748" s="315" t="s">
        <v>3883</v>
      </c>
      <c r="F1748" s="316" t="s">
        <v>217</v>
      </c>
      <c r="G1748" s="331">
        <v>8</v>
      </c>
      <c r="H1748" s="61">
        <f t="shared" si="308"/>
        <v>175.3</v>
      </c>
      <c r="I1748" s="450">
        <v>1402.4</v>
      </c>
      <c r="J1748" s="439">
        <f t="shared" si="309"/>
        <v>195.5</v>
      </c>
      <c r="K1748" s="390">
        <f t="shared" si="310"/>
        <v>1564</v>
      </c>
      <c r="L1748" s="60"/>
      <c r="M1748" s="303">
        <f t="shared" si="311"/>
        <v>1564.0309754880004</v>
      </c>
      <c r="N1748" s="303">
        <f t="shared" si="312"/>
        <v>3.0975488000422047E-2</v>
      </c>
      <c r="O1748" s="372">
        <f t="shared" si="313"/>
        <v>1564</v>
      </c>
      <c r="P1748" s="373">
        <f t="shared" si="314"/>
        <v>0</v>
      </c>
    </row>
    <row r="1749" spans="1:16" s="195" customFormat="1" ht="22.5" x14ac:dyDescent="0.25">
      <c r="A1749" s="312" t="s">
        <v>4649</v>
      </c>
      <c r="B1749" s="314" t="s">
        <v>281</v>
      </c>
      <c r="C1749" s="314" t="s">
        <v>1910</v>
      </c>
      <c r="D1749" s="314" t="s">
        <v>4482</v>
      </c>
      <c r="E1749" s="315" t="s">
        <v>4483</v>
      </c>
      <c r="F1749" s="316" t="s">
        <v>125</v>
      </c>
      <c r="G1749" s="318">
        <v>0.14099999999999999</v>
      </c>
      <c r="H1749" s="61">
        <f t="shared" si="308"/>
        <v>202494.68</v>
      </c>
      <c r="I1749" s="450">
        <v>28551.75</v>
      </c>
      <c r="J1749" s="439">
        <f t="shared" si="309"/>
        <v>225832.82</v>
      </c>
      <c r="K1749" s="390">
        <f t="shared" si="310"/>
        <v>31842.43</v>
      </c>
      <c r="L1749" s="60"/>
      <c r="M1749" s="303">
        <f t="shared" si="311"/>
        <v>31842.42826896</v>
      </c>
      <c r="N1749" s="303">
        <f t="shared" si="312"/>
        <v>-1.7310399998677894E-3</v>
      </c>
      <c r="O1749" s="372">
        <f t="shared" si="313"/>
        <v>31842.427619999999</v>
      </c>
      <c r="P1749" s="373">
        <f t="shared" si="314"/>
        <v>-2.3800000017217826E-3</v>
      </c>
    </row>
    <row r="1750" spans="1:16" s="195" customFormat="1" ht="15" x14ac:dyDescent="0.25">
      <c r="A1750" s="312" t="s">
        <v>4650</v>
      </c>
      <c r="B1750" s="314" t="s">
        <v>281</v>
      </c>
      <c r="C1750" s="314" t="s">
        <v>1911</v>
      </c>
      <c r="D1750" s="314" t="s">
        <v>4651</v>
      </c>
      <c r="E1750" s="315" t="s">
        <v>4652</v>
      </c>
      <c r="F1750" s="316" t="s">
        <v>147</v>
      </c>
      <c r="G1750" s="329">
        <v>14.1</v>
      </c>
      <c r="H1750" s="61">
        <f t="shared" si="308"/>
        <v>653.65</v>
      </c>
      <c r="I1750" s="450">
        <v>9216.4</v>
      </c>
      <c r="J1750" s="439">
        <f t="shared" si="309"/>
        <v>728.99</v>
      </c>
      <c r="K1750" s="390">
        <f t="shared" si="310"/>
        <v>10278.76</v>
      </c>
      <c r="L1750" s="60"/>
      <c r="M1750" s="303">
        <f t="shared" si="311"/>
        <v>10278.618855168001</v>
      </c>
      <c r="N1750" s="303">
        <f t="shared" si="312"/>
        <v>-0.1411448319995543</v>
      </c>
      <c r="O1750" s="372">
        <f t="shared" si="313"/>
        <v>10278.759</v>
      </c>
      <c r="P1750" s="373">
        <f t="shared" si="314"/>
        <v>-1.0000000002037268E-3</v>
      </c>
    </row>
    <row r="1751" spans="1:16" s="195" customFormat="1" ht="22.5" x14ac:dyDescent="0.25">
      <c r="A1751" s="312" t="s">
        <v>4653</v>
      </c>
      <c r="B1751" s="314" t="s">
        <v>281</v>
      </c>
      <c r="C1751" s="314" t="s">
        <v>1912</v>
      </c>
      <c r="D1751" s="314" t="s">
        <v>4302</v>
      </c>
      <c r="E1751" s="315" t="s">
        <v>4303</v>
      </c>
      <c r="F1751" s="316" t="s">
        <v>125</v>
      </c>
      <c r="G1751" s="318">
        <v>0.24099999999999999</v>
      </c>
      <c r="H1751" s="61">
        <f t="shared" si="308"/>
        <v>202489.13</v>
      </c>
      <c r="I1751" s="450">
        <v>48799.88</v>
      </c>
      <c r="J1751" s="439">
        <f t="shared" si="309"/>
        <v>225826.63</v>
      </c>
      <c r="K1751" s="390">
        <f t="shared" si="310"/>
        <v>54424.22</v>
      </c>
      <c r="L1751" s="60"/>
      <c r="M1751" s="303">
        <f t="shared" si="311"/>
        <v>54424.218425625601</v>
      </c>
      <c r="N1751" s="303">
        <f t="shared" si="312"/>
        <v>-1.5743744006613269E-3</v>
      </c>
      <c r="O1751" s="372">
        <f t="shared" si="313"/>
        <v>54424.217830000001</v>
      </c>
      <c r="P1751" s="373">
        <f t="shared" si="314"/>
        <v>-2.1699999997508712E-3</v>
      </c>
    </row>
    <row r="1752" spans="1:16" s="195" customFormat="1" ht="22.5" x14ac:dyDescent="0.25">
      <c r="A1752" s="312" t="s">
        <v>4654</v>
      </c>
      <c r="B1752" s="314" t="s">
        <v>281</v>
      </c>
      <c r="C1752" s="314" t="s">
        <v>4655</v>
      </c>
      <c r="D1752" s="314" t="s">
        <v>4132</v>
      </c>
      <c r="E1752" s="315" t="s">
        <v>4133</v>
      </c>
      <c r="F1752" s="316" t="s">
        <v>147</v>
      </c>
      <c r="G1752" s="329">
        <v>24.1</v>
      </c>
      <c r="H1752" s="61">
        <f t="shared" si="308"/>
        <v>885.76</v>
      </c>
      <c r="I1752" s="450">
        <v>21346.83</v>
      </c>
      <c r="J1752" s="439">
        <f t="shared" si="309"/>
        <v>987.85</v>
      </c>
      <c r="K1752" s="390">
        <f t="shared" si="310"/>
        <v>23807.19</v>
      </c>
      <c r="L1752" s="60"/>
      <c r="M1752" s="303">
        <f t="shared" si="311"/>
        <v>23807.118759609602</v>
      </c>
      <c r="N1752" s="303">
        <f t="shared" si="312"/>
        <v>-7.1240390396269504E-2</v>
      </c>
      <c r="O1752" s="372">
        <f t="shared" si="313"/>
        <v>23807.185000000001</v>
      </c>
      <c r="P1752" s="373">
        <f t="shared" si="314"/>
        <v>-4.9999999973806553E-3</v>
      </c>
    </row>
    <row r="1753" spans="1:16" s="195" customFormat="1" ht="15" x14ac:dyDescent="0.25">
      <c r="A1753" s="312" t="s">
        <v>4656</v>
      </c>
      <c r="B1753" s="314" t="s">
        <v>281</v>
      </c>
      <c r="C1753" s="314" t="s">
        <v>4657</v>
      </c>
      <c r="D1753" s="314" t="s">
        <v>3911</v>
      </c>
      <c r="E1753" s="315" t="s">
        <v>373</v>
      </c>
      <c r="F1753" s="316" t="s">
        <v>122</v>
      </c>
      <c r="G1753" s="318">
        <v>2E-3</v>
      </c>
      <c r="H1753" s="61">
        <f t="shared" si="308"/>
        <v>105020</v>
      </c>
      <c r="I1753" s="450">
        <v>210.04</v>
      </c>
      <c r="J1753" s="439">
        <f t="shared" si="309"/>
        <v>117123.88</v>
      </c>
      <c r="K1753" s="390">
        <f t="shared" si="310"/>
        <v>234.25</v>
      </c>
      <c r="L1753" s="60"/>
      <c r="M1753" s="303">
        <f t="shared" si="311"/>
        <v>234.24776532480001</v>
      </c>
      <c r="N1753" s="303">
        <f t="shared" si="312"/>
        <v>-2.2346751999862136E-3</v>
      </c>
      <c r="O1753" s="372">
        <f t="shared" si="313"/>
        <v>234.24776000000003</v>
      </c>
      <c r="P1753" s="373">
        <f t="shared" si="314"/>
        <v>-2.2399999999720421E-3</v>
      </c>
    </row>
    <row r="1754" spans="1:16" s="195" customFormat="1" ht="22.5" x14ac:dyDescent="0.25">
      <c r="A1754" s="312" t="s">
        <v>4658</v>
      </c>
      <c r="B1754" s="314" t="s">
        <v>281</v>
      </c>
      <c r="C1754" s="314" t="s">
        <v>4659</v>
      </c>
      <c r="D1754" s="314" t="s">
        <v>4660</v>
      </c>
      <c r="E1754" s="315" t="s">
        <v>4661</v>
      </c>
      <c r="F1754" s="316" t="s">
        <v>147</v>
      </c>
      <c r="G1754" s="329">
        <v>11.5</v>
      </c>
      <c r="H1754" s="61">
        <f t="shared" si="308"/>
        <v>1645.28</v>
      </c>
      <c r="I1754" s="450">
        <v>18920.73</v>
      </c>
      <c r="J1754" s="439">
        <f t="shared" si="309"/>
        <v>1834.9</v>
      </c>
      <c r="K1754" s="390">
        <f t="shared" si="310"/>
        <v>21101.35</v>
      </c>
      <c r="L1754" s="60"/>
      <c r="M1754" s="303">
        <f t="shared" si="311"/>
        <v>21101.403165177602</v>
      </c>
      <c r="N1754" s="303">
        <f t="shared" si="312"/>
        <v>5.3165177603659686E-2</v>
      </c>
      <c r="O1754" s="372">
        <f t="shared" si="313"/>
        <v>21101.350000000002</v>
      </c>
      <c r="P1754" s="373">
        <f t="shared" si="314"/>
        <v>0</v>
      </c>
    </row>
    <row r="1755" spans="1:16" s="195" customFormat="1" ht="22.5" x14ac:dyDescent="0.25">
      <c r="A1755" s="312" t="s">
        <v>4662</v>
      </c>
      <c r="B1755" s="314" t="s">
        <v>281</v>
      </c>
      <c r="C1755" s="314" t="s">
        <v>1913</v>
      </c>
      <c r="D1755" s="314" t="s">
        <v>372</v>
      </c>
      <c r="E1755" s="315" t="s">
        <v>4129</v>
      </c>
      <c r="F1755" s="316" t="s">
        <v>125</v>
      </c>
      <c r="G1755" s="318">
        <v>0.26400000000000001</v>
      </c>
      <c r="H1755" s="61">
        <f t="shared" si="308"/>
        <v>170720.57</v>
      </c>
      <c r="I1755" s="450">
        <v>45070.23</v>
      </c>
      <c r="J1755" s="439">
        <f t="shared" si="309"/>
        <v>190396.65</v>
      </c>
      <c r="K1755" s="390">
        <f t="shared" si="310"/>
        <v>50264.72</v>
      </c>
      <c r="L1755" s="60"/>
      <c r="M1755" s="303">
        <f t="shared" si="311"/>
        <v>50264.714626617606</v>
      </c>
      <c r="N1755" s="303">
        <f t="shared" si="312"/>
        <v>-5.3733823951915838E-3</v>
      </c>
      <c r="O1755" s="372">
        <f t="shared" si="313"/>
        <v>50264.715600000003</v>
      </c>
      <c r="P1755" s="373">
        <f t="shared" si="314"/>
        <v>-4.3999999979860149E-3</v>
      </c>
    </row>
    <row r="1756" spans="1:16" s="195" customFormat="1" ht="22.5" x14ac:dyDescent="0.25">
      <c r="A1756" s="312" t="s">
        <v>4663</v>
      </c>
      <c r="B1756" s="314" t="s">
        <v>281</v>
      </c>
      <c r="C1756" s="314" t="s">
        <v>1914</v>
      </c>
      <c r="D1756" s="314" t="s">
        <v>4132</v>
      </c>
      <c r="E1756" s="315" t="s">
        <v>4133</v>
      </c>
      <c r="F1756" s="316" t="s">
        <v>147</v>
      </c>
      <c r="G1756" s="329">
        <v>26.4</v>
      </c>
      <c r="H1756" s="61">
        <f t="shared" si="308"/>
        <v>885.76</v>
      </c>
      <c r="I1756" s="450">
        <v>23384.09</v>
      </c>
      <c r="J1756" s="439">
        <f t="shared" si="309"/>
        <v>987.85</v>
      </c>
      <c r="K1756" s="390">
        <f t="shared" si="310"/>
        <v>26079.24</v>
      </c>
      <c r="L1756" s="60"/>
      <c r="M1756" s="303">
        <f t="shared" si="311"/>
        <v>26079.179330860799</v>
      </c>
      <c r="N1756" s="303">
        <f t="shared" si="312"/>
        <v>-6.0669139202218503E-2</v>
      </c>
      <c r="O1756" s="372">
        <f t="shared" si="313"/>
        <v>26079.239999999998</v>
      </c>
      <c r="P1756" s="373">
        <f t="shared" si="314"/>
        <v>0</v>
      </c>
    </row>
    <row r="1757" spans="1:16" s="195" customFormat="1" ht="22.5" x14ac:dyDescent="0.25">
      <c r="A1757" s="312" t="s">
        <v>4664</v>
      </c>
      <c r="B1757" s="314" t="s">
        <v>281</v>
      </c>
      <c r="C1757" s="314" t="s">
        <v>4665</v>
      </c>
      <c r="D1757" s="314" t="s">
        <v>4660</v>
      </c>
      <c r="E1757" s="315" t="s">
        <v>4661</v>
      </c>
      <c r="F1757" s="316" t="s">
        <v>147</v>
      </c>
      <c r="G1757" s="329">
        <v>13.5</v>
      </c>
      <c r="H1757" s="61">
        <f t="shared" si="308"/>
        <v>1645.28</v>
      </c>
      <c r="I1757" s="450">
        <v>22211.279999999999</v>
      </c>
      <c r="J1757" s="439">
        <f t="shared" si="309"/>
        <v>1834.9</v>
      </c>
      <c r="K1757" s="390">
        <f t="shared" si="310"/>
        <v>24771.15</v>
      </c>
      <c r="L1757" s="60"/>
      <c r="M1757" s="303">
        <f t="shared" si="311"/>
        <v>24771.199319193602</v>
      </c>
      <c r="N1757" s="303">
        <f t="shared" si="312"/>
        <v>4.9319193600240396E-2</v>
      </c>
      <c r="O1757" s="372">
        <f t="shared" si="313"/>
        <v>24771.15</v>
      </c>
      <c r="P1757" s="373">
        <f t="shared" si="314"/>
        <v>0</v>
      </c>
    </row>
    <row r="1758" spans="1:16" s="195" customFormat="1" ht="15" x14ac:dyDescent="0.25">
      <c r="A1758" s="312" t="s">
        <v>4666</v>
      </c>
      <c r="B1758" s="314" t="s">
        <v>281</v>
      </c>
      <c r="C1758" s="314" t="s">
        <v>4667</v>
      </c>
      <c r="D1758" s="314" t="s">
        <v>3911</v>
      </c>
      <c r="E1758" s="315" t="s">
        <v>373</v>
      </c>
      <c r="F1758" s="316" t="s">
        <v>122</v>
      </c>
      <c r="G1758" s="326">
        <v>3.0999999999999999E-3</v>
      </c>
      <c r="H1758" s="61">
        <f t="shared" si="308"/>
        <v>105029.03</v>
      </c>
      <c r="I1758" s="450">
        <v>325.58999999999997</v>
      </c>
      <c r="J1758" s="439">
        <f t="shared" si="309"/>
        <v>117133.95</v>
      </c>
      <c r="K1758" s="390">
        <f t="shared" si="310"/>
        <v>363.12</v>
      </c>
      <c r="L1758" s="60"/>
      <c r="M1758" s="303">
        <f t="shared" si="311"/>
        <v>363.11526334080003</v>
      </c>
      <c r="N1758" s="303">
        <f t="shared" si="312"/>
        <v>-4.7366591999775665E-3</v>
      </c>
      <c r="O1758" s="372">
        <f t="shared" si="313"/>
        <v>363.11524499999996</v>
      </c>
      <c r="P1758" s="373">
        <f t="shared" si="314"/>
        <v>-4.7550000000455839E-3</v>
      </c>
    </row>
    <row r="1759" spans="1:16" s="195" customFormat="1" ht="22.5" x14ac:dyDescent="0.25">
      <c r="A1759" s="312" t="s">
        <v>4668</v>
      </c>
      <c r="B1759" s="314" t="s">
        <v>281</v>
      </c>
      <c r="C1759" s="314" t="s">
        <v>1915</v>
      </c>
      <c r="D1759" s="314" t="s">
        <v>3913</v>
      </c>
      <c r="E1759" s="315" t="s">
        <v>3914</v>
      </c>
      <c r="F1759" s="316" t="s">
        <v>125</v>
      </c>
      <c r="G1759" s="329">
        <v>0.6</v>
      </c>
      <c r="H1759" s="61">
        <f t="shared" si="308"/>
        <v>312361.58</v>
      </c>
      <c r="I1759" s="450">
        <v>187416.95</v>
      </c>
      <c r="J1759" s="439">
        <f t="shared" si="309"/>
        <v>348362.23</v>
      </c>
      <c r="K1759" s="390">
        <f t="shared" si="310"/>
        <v>209017.34</v>
      </c>
      <c r="L1759" s="60"/>
      <c r="M1759" s="303">
        <f t="shared" si="311"/>
        <v>209017.33822838403</v>
      </c>
      <c r="N1759" s="303">
        <f t="shared" si="312"/>
        <v>-1.7716159636620432E-3</v>
      </c>
      <c r="O1759" s="372">
        <f t="shared" si="313"/>
        <v>209017.33799999999</v>
      </c>
      <c r="P1759" s="373">
        <f t="shared" si="314"/>
        <v>-2.0000000076834112E-3</v>
      </c>
    </row>
    <row r="1760" spans="1:16" s="195" customFormat="1" ht="15" x14ac:dyDescent="0.25">
      <c r="A1760" s="312" t="s">
        <v>4669</v>
      </c>
      <c r="B1760" s="314" t="s">
        <v>281</v>
      </c>
      <c r="C1760" s="314" t="s">
        <v>1916</v>
      </c>
      <c r="D1760" s="314" t="s">
        <v>3921</v>
      </c>
      <c r="E1760" s="315" t="s">
        <v>3922</v>
      </c>
      <c r="F1760" s="316" t="s">
        <v>122</v>
      </c>
      <c r="G1760" s="326">
        <v>-3.8399999999999997E-2</v>
      </c>
      <c r="H1760" s="61">
        <f t="shared" si="308"/>
        <v>54913.02</v>
      </c>
      <c r="I1760" s="450">
        <v>-2108.66</v>
      </c>
      <c r="J1760" s="439">
        <f t="shared" si="309"/>
        <v>61241.919999999998</v>
      </c>
      <c r="K1760" s="390">
        <f t="shared" si="310"/>
        <v>-2351.69</v>
      </c>
      <c r="L1760" s="60"/>
      <c r="M1760" s="303">
        <f t="shared" si="311"/>
        <v>-2351.6896440191999</v>
      </c>
      <c r="N1760" s="303">
        <f t="shared" si="312"/>
        <v>3.5598080012277933E-4</v>
      </c>
      <c r="O1760" s="372">
        <f t="shared" si="313"/>
        <v>-2351.6897279999998</v>
      </c>
      <c r="P1760" s="373">
        <f t="shared" si="314"/>
        <v>2.7200000022276072E-4</v>
      </c>
    </row>
    <row r="1761" spans="1:16" s="195" customFormat="1" ht="15" x14ac:dyDescent="0.25">
      <c r="A1761" s="312" t="s">
        <v>4670</v>
      </c>
      <c r="B1761" s="314" t="s">
        <v>281</v>
      </c>
      <c r="C1761" s="314" t="s">
        <v>4671</v>
      </c>
      <c r="D1761" s="314" t="s">
        <v>3917</v>
      </c>
      <c r="E1761" s="315" t="s">
        <v>3918</v>
      </c>
      <c r="F1761" s="316" t="s">
        <v>111</v>
      </c>
      <c r="G1761" s="329">
        <v>-3.6</v>
      </c>
      <c r="H1761" s="61">
        <f t="shared" si="308"/>
        <v>5840.18</v>
      </c>
      <c r="I1761" s="450">
        <v>-21024.639999999999</v>
      </c>
      <c r="J1761" s="439">
        <f t="shared" si="309"/>
        <v>6513.28</v>
      </c>
      <c r="K1761" s="390">
        <f t="shared" si="310"/>
        <v>-23447.81</v>
      </c>
      <c r="L1761" s="60"/>
      <c r="M1761" s="303">
        <f t="shared" si="311"/>
        <v>-23447.795356876803</v>
      </c>
      <c r="N1761" s="303">
        <f t="shared" si="312"/>
        <v>1.4643123198766261E-2</v>
      </c>
      <c r="O1761" s="372">
        <f t="shared" si="313"/>
        <v>-23447.808000000001</v>
      </c>
      <c r="P1761" s="373">
        <f t="shared" si="314"/>
        <v>2.0000000004074536E-3</v>
      </c>
    </row>
    <row r="1762" spans="1:16" s="195" customFormat="1" ht="15" x14ac:dyDescent="0.25">
      <c r="A1762" s="312" t="s">
        <v>4672</v>
      </c>
      <c r="B1762" s="314" t="s">
        <v>281</v>
      </c>
      <c r="C1762" s="314" t="s">
        <v>4673</v>
      </c>
      <c r="D1762" s="314" t="s">
        <v>3925</v>
      </c>
      <c r="E1762" s="315" t="s">
        <v>3926</v>
      </c>
      <c r="F1762" s="316" t="s">
        <v>111</v>
      </c>
      <c r="G1762" s="329">
        <v>3.6</v>
      </c>
      <c r="H1762" s="61">
        <f t="shared" si="308"/>
        <v>20840.66</v>
      </c>
      <c r="I1762" s="450">
        <v>75026.38</v>
      </c>
      <c r="J1762" s="439">
        <f t="shared" si="309"/>
        <v>23242.61</v>
      </c>
      <c r="K1762" s="390">
        <f t="shared" si="310"/>
        <v>83673.399999999994</v>
      </c>
      <c r="L1762" s="60"/>
      <c r="M1762" s="303">
        <f t="shared" si="311"/>
        <v>83673.404377305618</v>
      </c>
      <c r="N1762" s="303">
        <f t="shared" si="312"/>
        <v>4.3773056240752339E-3</v>
      </c>
      <c r="O1762" s="372">
        <f t="shared" si="313"/>
        <v>83673.396000000008</v>
      </c>
      <c r="P1762" s="373">
        <f t="shared" si="314"/>
        <v>-3.999999986262992E-3</v>
      </c>
    </row>
    <row r="1763" spans="1:16" s="195" customFormat="1" ht="15" x14ac:dyDescent="0.25">
      <c r="A1763" s="312" t="s">
        <v>4674</v>
      </c>
      <c r="B1763" s="314" t="s">
        <v>281</v>
      </c>
      <c r="C1763" s="314" t="s">
        <v>4675</v>
      </c>
      <c r="D1763" s="314" t="s">
        <v>3929</v>
      </c>
      <c r="E1763" s="315" t="s">
        <v>4676</v>
      </c>
      <c r="F1763" s="316" t="s">
        <v>139</v>
      </c>
      <c r="G1763" s="331">
        <v>75</v>
      </c>
      <c r="H1763" s="61">
        <f t="shared" si="308"/>
        <v>167.42</v>
      </c>
      <c r="I1763" s="450">
        <v>12556.71</v>
      </c>
      <c r="J1763" s="439">
        <f t="shared" si="309"/>
        <v>186.72</v>
      </c>
      <c r="K1763" s="390">
        <f t="shared" si="310"/>
        <v>14004</v>
      </c>
      <c r="L1763" s="60"/>
      <c r="M1763" s="303">
        <f t="shared" si="311"/>
        <v>14003.9100044352</v>
      </c>
      <c r="N1763" s="303">
        <f t="shared" si="312"/>
        <v>-8.999556480011961E-2</v>
      </c>
      <c r="O1763" s="372">
        <f t="shared" si="313"/>
        <v>14004</v>
      </c>
      <c r="P1763" s="373">
        <f t="shared" si="314"/>
        <v>0</v>
      </c>
    </row>
    <row r="1764" spans="1:16" s="195" customFormat="1" ht="15" x14ac:dyDescent="0.25">
      <c r="A1764" s="312" t="s">
        <v>4677</v>
      </c>
      <c r="B1764" s="314" t="s">
        <v>281</v>
      </c>
      <c r="C1764" s="314" t="s">
        <v>4678</v>
      </c>
      <c r="D1764" s="314" t="s">
        <v>3933</v>
      </c>
      <c r="E1764" s="315" t="s">
        <v>4679</v>
      </c>
      <c r="F1764" s="316" t="s">
        <v>139</v>
      </c>
      <c r="G1764" s="329">
        <v>91.8</v>
      </c>
      <c r="H1764" s="61">
        <f t="shared" si="308"/>
        <v>624.61</v>
      </c>
      <c r="I1764" s="450">
        <v>57339.17</v>
      </c>
      <c r="J1764" s="439">
        <f t="shared" si="309"/>
        <v>696.6</v>
      </c>
      <c r="K1764" s="390">
        <f t="shared" si="310"/>
        <v>63947.88</v>
      </c>
      <c r="L1764" s="60"/>
      <c r="M1764" s="303">
        <f t="shared" si="311"/>
        <v>63947.688240710399</v>
      </c>
      <c r="N1764" s="303">
        <f t="shared" si="312"/>
        <v>-0.19175928959884914</v>
      </c>
      <c r="O1764" s="372">
        <f t="shared" si="313"/>
        <v>63947.88</v>
      </c>
      <c r="P1764" s="373">
        <f t="shared" si="314"/>
        <v>0</v>
      </c>
    </row>
    <row r="1765" spans="1:16" s="195" customFormat="1" ht="15" customHeight="1" x14ac:dyDescent="0.25">
      <c r="A1765" s="323"/>
      <c r="B1765" s="512" t="s">
        <v>3935</v>
      </c>
      <c r="C1765" s="513"/>
      <c r="D1765" s="513"/>
      <c r="E1765" s="514"/>
      <c r="F1765" s="324"/>
      <c r="G1765" s="324"/>
      <c r="H1765" s="324"/>
      <c r="I1765" s="324"/>
      <c r="J1765" s="449"/>
      <c r="K1765" s="392"/>
      <c r="L1765" s="311"/>
      <c r="M1765" s="303">
        <f t="shared" si="311"/>
        <v>0</v>
      </c>
      <c r="N1765" s="303">
        <f t="shared" si="312"/>
        <v>0</v>
      </c>
      <c r="O1765" s="372">
        <f t="shared" si="313"/>
        <v>0</v>
      </c>
      <c r="P1765" s="373">
        <f t="shared" si="314"/>
        <v>0</v>
      </c>
    </row>
    <row r="1766" spans="1:16" s="195" customFormat="1" ht="15" x14ac:dyDescent="0.25">
      <c r="A1766" s="312" t="s">
        <v>4680</v>
      </c>
      <c r="B1766" s="314" t="s">
        <v>281</v>
      </c>
      <c r="C1766" s="314" t="s">
        <v>1918</v>
      </c>
      <c r="D1766" s="314" t="s">
        <v>456</v>
      </c>
      <c r="E1766" s="315" t="s">
        <v>457</v>
      </c>
      <c r="F1766" s="316" t="s">
        <v>217</v>
      </c>
      <c r="G1766" s="331">
        <v>3</v>
      </c>
      <c r="H1766" s="61">
        <f t="shared" si="308"/>
        <v>5671.44</v>
      </c>
      <c r="I1766" s="450">
        <v>17014.330000000002</v>
      </c>
      <c r="J1766" s="439">
        <f t="shared" si="309"/>
        <v>6325.09</v>
      </c>
      <c r="K1766" s="390">
        <f t="shared" si="310"/>
        <v>18975.27</v>
      </c>
      <c r="L1766" s="60"/>
      <c r="M1766" s="303">
        <f t="shared" si="311"/>
        <v>18975.284617209603</v>
      </c>
      <c r="N1766" s="303">
        <f t="shared" si="312"/>
        <v>1.4617209602874937E-2</v>
      </c>
      <c r="O1766" s="372">
        <f t="shared" si="313"/>
        <v>18975.27</v>
      </c>
      <c r="P1766" s="373">
        <f t="shared" si="314"/>
        <v>0</v>
      </c>
    </row>
    <row r="1767" spans="1:16" s="195" customFormat="1" ht="15" x14ac:dyDescent="0.25">
      <c r="A1767" s="312" t="s">
        <v>4681</v>
      </c>
      <c r="B1767" s="314" t="s">
        <v>281</v>
      </c>
      <c r="C1767" s="332" t="s">
        <v>4682</v>
      </c>
      <c r="D1767" s="332" t="s">
        <v>3939</v>
      </c>
      <c r="E1767" s="333" t="s">
        <v>4156</v>
      </c>
      <c r="F1767" s="316" t="s">
        <v>217</v>
      </c>
      <c r="G1767" s="331">
        <v>1</v>
      </c>
      <c r="H1767" s="61">
        <f t="shared" si="308"/>
        <v>168435.05</v>
      </c>
      <c r="I1767" s="450">
        <v>168435.05</v>
      </c>
      <c r="J1767" s="439">
        <f t="shared" si="309"/>
        <v>187847.72</v>
      </c>
      <c r="K1767" s="390">
        <f t="shared" si="310"/>
        <v>187847.72</v>
      </c>
      <c r="L1767" s="60"/>
      <c r="M1767" s="303">
        <f t="shared" si="311"/>
        <v>187847.71502985599</v>
      </c>
      <c r="N1767" s="303">
        <f t="shared" si="312"/>
        <v>-4.9701440148055553E-3</v>
      </c>
      <c r="O1767" s="372">
        <f t="shared" si="313"/>
        <v>187847.72</v>
      </c>
      <c r="P1767" s="373">
        <f t="shared" si="314"/>
        <v>0</v>
      </c>
    </row>
    <row r="1768" spans="1:16" s="195" customFormat="1" ht="15" x14ac:dyDescent="0.25">
      <c r="A1768" s="312" t="s">
        <v>4683</v>
      </c>
      <c r="B1768" s="314" t="s">
        <v>281</v>
      </c>
      <c r="C1768" s="332" t="s">
        <v>4684</v>
      </c>
      <c r="D1768" s="332" t="s">
        <v>3850</v>
      </c>
      <c r="E1768" s="333" t="s">
        <v>4159</v>
      </c>
      <c r="F1768" s="316" t="s">
        <v>217</v>
      </c>
      <c r="G1768" s="331">
        <v>1</v>
      </c>
      <c r="H1768" s="61">
        <f t="shared" si="308"/>
        <v>19004.63</v>
      </c>
      <c r="I1768" s="450">
        <v>19004.63</v>
      </c>
      <c r="J1768" s="439">
        <f t="shared" si="309"/>
        <v>21194.97</v>
      </c>
      <c r="K1768" s="390">
        <f t="shared" si="310"/>
        <v>21194.97</v>
      </c>
      <c r="L1768" s="60"/>
      <c r="M1768" s="303">
        <f t="shared" si="311"/>
        <v>21194.972901945603</v>
      </c>
      <c r="N1768" s="303">
        <f t="shared" si="312"/>
        <v>2.9019456014793832E-3</v>
      </c>
      <c r="O1768" s="372">
        <f t="shared" si="313"/>
        <v>21194.97</v>
      </c>
      <c r="P1768" s="373">
        <f t="shared" si="314"/>
        <v>0</v>
      </c>
    </row>
    <row r="1769" spans="1:16" s="195" customFormat="1" ht="15" x14ac:dyDescent="0.25">
      <c r="A1769" s="312" t="s">
        <v>4685</v>
      </c>
      <c r="B1769" s="314" t="s">
        <v>281</v>
      </c>
      <c r="C1769" s="332" t="s">
        <v>4686</v>
      </c>
      <c r="D1769" s="332" t="s">
        <v>3939</v>
      </c>
      <c r="E1769" s="333" t="s">
        <v>4162</v>
      </c>
      <c r="F1769" s="316" t="s">
        <v>217</v>
      </c>
      <c r="G1769" s="331">
        <v>1</v>
      </c>
      <c r="H1769" s="61">
        <f t="shared" si="308"/>
        <v>80752.38</v>
      </c>
      <c r="I1769" s="450">
        <v>80752.38</v>
      </c>
      <c r="J1769" s="439">
        <f t="shared" si="309"/>
        <v>90059.34</v>
      </c>
      <c r="K1769" s="390">
        <f t="shared" si="310"/>
        <v>90059.34</v>
      </c>
      <c r="L1769" s="60"/>
      <c r="M1769" s="303">
        <f t="shared" si="311"/>
        <v>90059.343742425612</v>
      </c>
      <c r="N1769" s="303">
        <f t="shared" si="312"/>
        <v>3.7424256152007729E-3</v>
      </c>
      <c r="O1769" s="372">
        <f t="shared" si="313"/>
        <v>90059.34</v>
      </c>
      <c r="P1769" s="373">
        <f t="shared" si="314"/>
        <v>0</v>
      </c>
    </row>
    <row r="1770" spans="1:16" s="195" customFormat="1" ht="22.5" x14ac:dyDescent="0.25">
      <c r="A1770" s="312" t="s">
        <v>4687</v>
      </c>
      <c r="B1770" s="314" t="s">
        <v>281</v>
      </c>
      <c r="C1770" s="314" t="s">
        <v>1922</v>
      </c>
      <c r="D1770" s="314" t="s">
        <v>419</v>
      </c>
      <c r="E1770" s="315" t="s">
        <v>420</v>
      </c>
      <c r="F1770" s="316" t="s">
        <v>217</v>
      </c>
      <c r="G1770" s="331">
        <v>6</v>
      </c>
      <c r="H1770" s="61">
        <f t="shared" si="308"/>
        <v>540</v>
      </c>
      <c r="I1770" s="450">
        <v>3240.01</v>
      </c>
      <c r="J1770" s="439">
        <f t="shared" si="309"/>
        <v>602.24</v>
      </c>
      <c r="K1770" s="390">
        <f t="shared" si="310"/>
        <v>3613.44</v>
      </c>
      <c r="L1770" s="60"/>
      <c r="M1770" s="303">
        <f t="shared" si="311"/>
        <v>3613.4312613312004</v>
      </c>
      <c r="N1770" s="303">
        <f t="shared" si="312"/>
        <v>-8.7386687996513501E-3</v>
      </c>
      <c r="O1770" s="372">
        <f t="shared" si="313"/>
        <v>3613.44</v>
      </c>
      <c r="P1770" s="373">
        <f t="shared" si="314"/>
        <v>0</v>
      </c>
    </row>
    <row r="1771" spans="1:16" s="195" customFormat="1" ht="15" x14ac:dyDescent="0.25">
      <c r="A1771" s="312" t="s">
        <v>4688</v>
      </c>
      <c r="B1771" s="314" t="s">
        <v>281</v>
      </c>
      <c r="C1771" s="332" t="s">
        <v>4689</v>
      </c>
      <c r="D1771" s="332" t="s">
        <v>3947</v>
      </c>
      <c r="E1771" s="333" t="s">
        <v>3944</v>
      </c>
      <c r="F1771" s="316" t="s">
        <v>217</v>
      </c>
      <c r="G1771" s="331">
        <v>1</v>
      </c>
      <c r="H1771" s="61">
        <f t="shared" si="308"/>
        <v>30626.880000000001</v>
      </c>
      <c r="I1771" s="450">
        <v>30626.880000000001</v>
      </c>
      <c r="J1771" s="439">
        <f t="shared" si="309"/>
        <v>34156.720000000001</v>
      </c>
      <c r="K1771" s="390">
        <f t="shared" si="310"/>
        <v>34156.720000000001</v>
      </c>
      <c r="L1771" s="60"/>
      <c r="M1771" s="303">
        <f t="shared" si="311"/>
        <v>34156.723475865605</v>
      </c>
      <c r="N1771" s="303">
        <f t="shared" si="312"/>
        <v>3.4758656038320623E-3</v>
      </c>
      <c r="O1771" s="372">
        <f t="shared" si="313"/>
        <v>34156.720000000001</v>
      </c>
      <c r="P1771" s="373">
        <f t="shared" si="314"/>
        <v>0</v>
      </c>
    </row>
    <row r="1772" spans="1:16" s="195" customFormat="1" ht="15" x14ac:dyDescent="0.25">
      <c r="A1772" s="312" t="s">
        <v>4690</v>
      </c>
      <c r="B1772" s="314" t="s">
        <v>281</v>
      </c>
      <c r="C1772" s="332" t="s">
        <v>4691</v>
      </c>
      <c r="D1772" s="332" t="s">
        <v>3947</v>
      </c>
      <c r="E1772" s="333" t="s">
        <v>3948</v>
      </c>
      <c r="F1772" s="316" t="s">
        <v>217</v>
      </c>
      <c r="G1772" s="331">
        <v>1</v>
      </c>
      <c r="H1772" s="61">
        <f t="shared" si="308"/>
        <v>1932.4</v>
      </c>
      <c r="I1772" s="450">
        <v>1932.4</v>
      </c>
      <c r="J1772" s="439">
        <f t="shared" si="309"/>
        <v>2155.12</v>
      </c>
      <c r="K1772" s="390">
        <f t="shared" si="310"/>
        <v>2155.12</v>
      </c>
      <c r="L1772" s="60"/>
      <c r="M1772" s="303">
        <f t="shared" si="311"/>
        <v>2155.1151290880002</v>
      </c>
      <c r="N1772" s="303">
        <f t="shared" si="312"/>
        <v>-4.8709119996601657E-3</v>
      </c>
      <c r="O1772" s="372">
        <f t="shared" si="313"/>
        <v>2155.12</v>
      </c>
      <c r="P1772" s="373">
        <f t="shared" si="314"/>
        <v>0</v>
      </c>
    </row>
    <row r="1773" spans="1:16" s="195" customFormat="1" ht="15" x14ac:dyDescent="0.25">
      <c r="A1773" s="312" t="s">
        <v>4692</v>
      </c>
      <c r="B1773" s="314" t="s">
        <v>281</v>
      </c>
      <c r="C1773" s="332" t="s">
        <v>4693</v>
      </c>
      <c r="D1773" s="332" t="s">
        <v>3951</v>
      </c>
      <c r="E1773" s="333" t="s">
        <v>3952</v>
      </c>
      <c r="F1773" s="316" t="s">
        <v>217</v>
      </c>
      <c r="G1773" s="331">
        <v>1</v>
      </c>
      <c r="H1773" s="61">
        <f t="shared" ref="H1773:H1837" si="315">ROUND(I1773/G1773,2)</f>
        <v>4313.41</v>
      </c>
      <c r="I1773" s="450">
        <v>4313.41</v>
      </c>
      <c r="J1773" s="439">
        <f t="shared" si="309"/>
        <v>4810.54</v>
      </c>
      <c r="K1773" s="390">
        <f t="shared" si="310"/>
        <v>4810.54</v>
      </c>
      <c r="L1773" s="60"/>
      <c r="M1773" s="303">
        <f t="shared" si="311"/>
        <v>4810.5439603392006</v>
      </c>
      <c r="N1773" s="303">
        <f t="shared" si="312"/>
        <v>3.9603392006029026E-3</v>
      </c>
      <c r="O1773" s="372">
        <f t="shared" si="313"/>
        <v>4810.54</v>
      </c>
      <c r="P1773" s="373">
        <f t="shared" si="314"/>
        <v>0</v>
      </c>
    </row>
    <row r="1774" spans="1:16" s="195" customFormat="1" ht="15" x14ac:dyDescent="0.25">
      <c r="A1774" s="312" t="s">
        <v>4694</v>
      </c>
      <c r="B1774" s="314" t="s">
        <v>281</v>
      </c>
      <c r="C1774" s="332" t="s">
        <v>4695</v>
      </c>
      <c r="D1774" s="332" t="s">
        <v>3951</v>
      </c>
      <c r="E1774" s="333" t="s">
        <v>3955</v>
      </c>
      <c r="F1774" s="316" t="s">
        <v>217</v>
      </c>
      <c r="G1774" s="331">
        <v>1</v>
      </c>
      <c r="H1774" s="61">
        <f t="shared" si="315"/>
        <v>2310.7600000000002</v>
      </c>
      <c r="I1774" s="450">
        <v>2310.7600000000002</v>
      </c>
      <c r="J1774" s="439">
        <f t="shared" si="309"/>
        <v>2577.08</v>
      </c>
      <c r="K1774" s="390">
        <f t="shared" si="310"/>
        <v>2577.08</v>
      </c>
      <c r="L1774" s="60"/>
      <c r="M1774" s="303">
        <f t="shared" si="311"/>
        <v>2577.0822995712006</v>
      </c>
      <c r="N1774" s="303">
        <f t="shared" si="312"/>
        <v>2.2995712006377289E-3</v>
      </c>
      <c r="O1774" s="372">
        <f t="shared" si="313"/>
        <v>2577.08</v>
      </c>
      <c r="P1774" s="373">
        <f t="shared" si="314"/>
        <v>0</v>
      </c>
    </row>
    <row r="1775" spans="1:16" s="195" customFormat="1" ht="15" x14ac:dyDescent="0.25">
      <c r="A1775" s="312" t="s">
        <v>4696</v>
      </c>
      <c r="B1775" s="314" t="s">
        <v>281</v>
      </c>
      <c r="C1775" s="332" t="s">
        <v>4697</v>
      </c>
      <c r="D1775" s="332" t="s">
        <v>3951</v>
      </c>
      <c r="E1775" s="333" t="s">
        <v>3958</v>
      </c>
      <c r="F1775" s="316" t="s">
        <v>217</v>
      </c>
      <c r="G1775" s="331">
        <v>1</v>
      </c>
      <c r="H1775" s="61">
        <f t="shared" si="315"/>
        <v>2464.8000000000002</v>
      </c>
      <c r="I1775" s="450">
        <v>2464.8000000000002</v>
      </c>
      <c r="J1775" s="439">
        <f t="shared" si="309"/>
        <v>2748.88</v>
      </c>
      <c r="K1775" s="390">
        <f t="shared" si="310"/>
        <v>2748.88</v>
      </c>
      <c r="L1775" s="60"/>
      <c r="M1775" s="303">
        <f t="shared" si="311"/>
        <v>2748.8758901760002</v>
      </c>
      <c r="N1775" s="303">
        <f t="shared" si="312"/>
        <v>-4.109823999897344E-3</v>
      </c>
      <c r="O1775" s="372">
        <f t="shared" si="313"/>
        <v>2748.88</v>
      </c>
      <c r="P1775" s="373">
        <f t="shared" si="314"/>
        <v>0</v>
      </c>
    </row>
    <row r="1776" spans="1:16" s="195" customFormat="1" ht="15" x14ac:dyDescent="0.25">
      <c r="A1776" s="312" t="s">
        <v>4698</v>
      </c>
      <c r="B1776" s="314" t="s">
        <v>281</v>
      </c>
      <c r="C1776" s="332" t="s">
        <v>4699</v>
      </c>
      <c r="D1776" s="332" t="s">
        <v>3951</v>
      </c>
      <c r="E1776" s="333" t="s">
        <v>3961</v>
      </c>
      <c r="F1776" s="316" t="s">
        <v>217</v>
      </c>
      <c r="G1776" s="331">
        <v>1</v>
      </c>
      <c r="H1776" s="61">
        <f t="shared" si="315"/>
        <v>1848.61</v>
      </c>
      <c r="I1776" s="450">
        <v>1848.61</v>
      </c>
      <c r="J1776" s="439">
        <f t="shared" si="309"/>
        <v>2061.67</v>
      </c>
      <c r="K1776" s="390">
        <f t="shared" si="310"/>
        <v>2061.67</v>
      </c>
      <c r="L1776" s="60"/>
      <c r="M1776" s="303">
        <f t="shared" si="311"/>
        <v>2061.6680701631999</v>
      </c>
      <c r="N1776" s="303">
        <f t="shared" si="312"/>
        <v>-1.9298368001727795E-3</v>
      </c>
      <c r="O1776" s="372">
        <f t="shared" si="313"/>
        <v>2061.67</v>
      </c>
      <c r="P1776" s="373">
        <f t="shared" si="314"/>
        <v>0</v>
      </c>
    </row>
    <row r="1777" spans="1:16" s="195" customFormat="1" ht="15" x14ac:dyDescent="0.25">
      <c r="A1777" s="312" t="s">
        <v>4700</v>
      </c>
      <c r="B1777" s="314" t="s">
        <v>281</v>
      </c>
      <c r="C1777" s="314" t="s">
        <v>1928</v>
      </c>
      <c r="D1777" s="314" t="s">
        <v>347</v>
      </c>
      <c r="E1777" s="315" t="s">
        <v>348</v>
      </c>
      <c r="F1777" s="316" t="s">
        <v>217</v>
      </c>
      <c r="G1777" s="331">
        <v>1</v>
      </c>
      <c r="H1777" s="61">
        <f t="shared" si="315"/>
        <v>17629.77</v>
      </c>
      <c r="I1777" s="450">
        <v>17629.77</v>
      </c>
      <c r="J1777" s="439">
        <f t="shared" si="309"/>
        <v>19661.66</v>
      </c>
      <c r="K1777" s="390">
        <f t="shared" si="310"/>
        <v>19661.66</v>
      </c>
      <c r="L1777" s="60"/>
      <c r="M1777" s="303">
        <f t="shared" si="311"/>
        <v>19661.655997382404</v>
      </c>
      <c r="N1777" s="303">
        <f t="shared" si="312"/>
        <v>-4.0026175956882071E-3</v>
      </c>
      <c r="O1777" s="372">
        <f t="shared" si="313"/>
        <v>19661.66</v>
      </c>
      <c r="P1777" s="373">
        <f t="shared" si="314"/>
        <v>0</v>
      </c>
    </row>
    <row r="1778" spans="1:16" s="195" customFormat="1" ht="15" x14ac:dyDescent="0.25">
      <c r="A1778" s="312" t="s">
        <v>4701</v>
      </c>
      <c r="B1778" s="314" t="s">
        <v>281</v>
      </c>
      <c r="C1778" s="332" t="s">
        <v>4702</v>
      </c>
      <c r="D1778" s="332" t="s">
        <v>3964</v>
      </c>
      <c r="E1778" s="333" t="s">
        <v>3965</v>
      </c>
      <c r="F1778" s="316" t="s">
        <v>217</v>
      </c>
      <c r="G1778" s="331">
        <v>1</v>
      </c>
      <c r="H1778" s="61">
        <f t="shared" si="315"/>
        <v>6835.18</v>
      </c>
      <c r="I1778" s="450">
        <v>6835.18</v>
      </c>
      <c r="J1778" s="439">
        <f t="shared" si="309"/>
        <v>7622.96</v>
      </c>
      <c r="K1778" s="390">
        <f t="shared" si="310"/>
        <v>7622.96</v>
      </c>
      <c r="L1778" s="60"/>
      <c r="M1778" s="303">
        <f t="shared" si="311"/>
        <v>7622.955820761601</v>
      </c>
      <c r="N1778" s="303">
        <f t="shared" si="312"/>
        <v>-4.1792383990468807E-3</v>
      </c>
      <c r="O1778" s="372">
        <f t="shared" si="313"/>
        <v>7622.96</v>
      </c>
      <c r="P1778" s="373">
        <f t="shared" si="314"/>
        <v>0</v>
      </c>
    </row>
    <row r="1779" spans="1:16" s="195" customFormat="1" ht="22.5" x14ac:dyDescent="0.25">
      <c r="A1779" s="312" t="s">
        <v>4703</v>
      </c>
      <c r="B1779" s="314" t="s">
        <v>281</v>
      </c>
      <c r="C1779" s="314" t="s">
        <v>1936</v>
      </c>
      <c r="D1779" s="314" t="s">
        <v>404</v>
      </c>
      <c r="E1779" s="315" t="s">
        <v>405</v>
      </c>
      <c r="F1779" s="316" t="s">
        <v>217</v>
      </c>
      <c r="G1779" s="331">
        <v>1</v>
      </c>
      <c r="H1779" s="61">
        <f t="shared" si="315"/>
        <v>1969.91</v>
      </c>
      <c r="I1779" s="450">
        <v>1969.91</v>
      </c>
      <c r="J1779" s="439">
        <f t="shared" si="309"/>
        <v>2196.9499999999998</v>
      </c>
      <c r="K1779" s="390">
        <f t="shared" si="310"/>
        <v>2196.9499999999998</v>
      </c>
      <c r="L1779" s="60"/>
      <c r="M1779" s="303">
        <f t="shared" si="311"/>
        <v>2196.9482736192003</v>
      </c>
      <c r="N1779" s="303">
        <f t="shared" si="312"/>
        <v>-1.7263807994822855E-3</v>
      </c>
      <c r="O1779" s="372">
        <f t="shared" si="313"/>
        <v>2196.9499999999998</v>
      </c>
      <c r="P1779" s="373">
        <f t="shared" si="314"/>
        <v>0</v>
      </c>
    </row>
    <row r="1780" spans="1:16" s="195" customFormat="1" ht="15" x14ac:dyDescent="0.25">
      <c r="A1780" s="312" t="s">
        <v>4704</v>
      </c>
      <c r="B1780" s="314" t="s">
        <v>281</v>
      </c>
      <c r="C1780" s="314" t="s">
        <v>1940</v>
      </c>
      <c r="D1780" s="314" t="s">
        <v>3968</v>
      </c>
      <c r="E1780" s="315" t="s">
        <v>4059</v>
      </c>
      <c r="F1780" s="316" t="s">
        <v>217</v>
      </c>
      <c r="G1780" s="331">
        <v>1</v>
      </c>
      <c r="H1780" s="61">
        <f t="shared" si="315"/>
        <v>92442.69</v>
      </c>
      <c r="I1780" s="450">
        <v>92442.69</v>
      </c>
      <c r="J1780" s="439">
        <f t="shared" si="309"/>
        <v>103097</v>
      </c>
      <c r="K1780" s="390">
        <f t="shared" si="310"/>
        <v>103097</v>
      </c>
      <c r="L1780" s="60"/>
      <c r="M1780" s="303">
        <f t="shared" si="311"/>
        <v>103096.99844369281</v>
      </c>
      <c r="N1780" s="303">
        <f t="shared" si="312"/>
        <v>-1.5563071938231587E-3</v>
      </c>
      <c r="O1780" s="372">
        <f t="shared" si="313"/>
        <v>103097</v>
      </c>
      <c r="P1780" s="373">
        <f t="shared" si="314"/>
        <v>0</v>
      </c>
    </row>
    <row r="1781" spans="1:16" s="195" customFormat="1" ht="15" x14ac:dyDescent="0.25">
      <c r="A1781" s="312" t="s">
        <v>4705</v>
      </c>
      <c r="B1781" s="314" t="s">
        <v>281</v>
      </c>
      <c r="C1781" s="314" t="s">
        <v>1944</v>
      </c>
      <c r="D1781" s="314" t="s">
        <v>292</v>
      </c>
      <c r="E1781" s="315" t="s">
        <v>293</v>
      </c>
      <c r="F1781" s="316" t="s">
        <v>248</v>
      </c>
      <c r="G1781" s="329">
        <v>0.1</v>
      </c>
      <c r="H1781" s="61">
        <f t="shared" si="315"/>
        <v>11083.1</v>
      </c>
      <c r="I1781" s="450">
        <v>1108.31</v>
      </c>
      <c r="J1781" s="439">
        <f t="shared" si="309"/>
        <v>12360.46</v>
      </c>
      <c r="K1781" s="390">
        <f t="shared" si="310"/>
        <v>1236.05</v>
      </c>
      <c r="L1781" s="60"/>
      <c r="M1781" s="303">
        <f t="shared" si="311"/>
        <v>1236.0461854272</v>
      </c>
      <c r="N1781" s="303">
        <f t="shared" si="312"/>
        <v>-3.8145727999108203E-3</v>
      </c>
      <c r="O1781" s="372">
        <f t="shared" si="313"/>
        <v>1236.046</v>
      </c>
      <c r="P1781" s="373">
        <f t="shared" si="314"/>
        <v>-3.9999999999054126E-3</v>
      </c>
    </row>
    <row r="1782" spans="1:16" s="195" customFormat="1" ht="15" x14ac:dyDescent="0.25">
      <c r="A1782" s="312" t="s">
        <v>4706</v>
      </c>
      <c r="B1782" s="314" t="s">
        <v>281</v>
      </c>
      <c r="C1782" s="314" t="s">
        <v>1946</v>
      </c>
      <c r="D1782" s="314" t="s">
        <v>4181</v>
      </c>
      <c r="E1782" s="315" t="s">
        <v>4182</v>
      </c>
      <c r="F1782" s="316" t="s">
        <v>217</v>
      </c>
      <c r="G1782" s="331">
        <v>1</v>
      </c>
      <c r="H1782" s="61">
        <f t="shared" si="315"/>
        <v>1036.47</v>
      </c>
      <c r="I1782" s="450">
        <v>1036.47</v>
      </c>
      <c r="J1782" s="439">
        <f t="shared" si="309"/>
        <v>1155.93</v>
      </c>
      <c r="K1782" s="390">
        <f t="shared" si="310"/>
        <v>1155.93</v>
      </c>
      <c r="L1782" s="60"/>
      <c r="M1782" s="303">
        <f t="shared" si="311"/>
        <v>1155.9264012864001</v>
      </c>
      <c r="N1782" s="303">
        <f t="shared" si="312"/>
        <v>-3.5987136000130704E-3</v>
      </c>
      <c r="O1782" s="372">
        <f t="shared" si="313"/>
        <v>1155.93</v>
      </c>
      <c r="P1782" s="373">
        <f t="shared" si="314"/>
        <v>0</v>
      </c>
    </row>
    <row r="1783" spans="1:16" s="195" customFormat="1" ht="15" x14ac:dyDescent="0.25">
      <c r="A1783" s="312" t="s">
        <v>4707</v>
      </c>
      <c r="B1783" s="314" t="s">
        <v>281</v>
      </c>
      <c r="C1783" s="314" t="s">
        <v>1948</v>
      </c>
      <c r="D1783" s="314" t="s">
        <v>4184</v>
      </c>
      <c r="E1783" s="315" t="s">
        <v>4185</v>
      </c>
      <c r="F1783" s="316" t="s">
        <v>217</v>
      </c>
      <c r="G1783" s="331">
        <v>1</v>
      </c>
      <c r="H1783" s="61">
        <f t="shared" si="315"/>
        <v>1616.19</v>
      </c>
      <c r="I1783" s="450">
        <v>1616.19</v>
      </c>
      <c r="J1783" s="439">
        <f t="shared" si="309"/>
        <v>1802.46</v>
      </c>
      <c r="K1783" s="390">
        <f t="shared" si="310"/>
        <v>1802.46</v>
      </c>
      <c r="L1783" s="60"/>
      <c r="M1783" s="303">
        <f t="shared" si="311"/>
        <v>1802.4609400128002</v>
      </c>
      <c r="N1783" s="303">
        <f t="shared" si="312"/>
        <v>9.4001280012889765E-4</v>
      </c>
      <c r="O1783" s="372">
        <f t="shared" si="313"/>
        <v>1802.46</v>
      </c>
      <c r="P1783" s="373">
        <f t="shared" si="314"/>
        <v>0</v>
      </c>
    </row>
    <row r="1784" spans="1:16" s="195" customFormat="1" ht="15" x14ac:dyDescent="0.25">
      <c r="A1784" s="312" t="s">
        <v>4708</v>
      </c>
      <c r="B1784" s="314" t="s">
        <v>281</v>
      </c>
      <c r="C1784" s="314" t="s">
        <v>1950</v>
      </c>
      <c r="D1784" s="314" t="s">
        <v>3812</v>
      </c>
      <c r="E1784" s="315" t="s">
        <v>3813</v>
      </c>
      <c r="F1784" s="316" t="s">
        <v>217</v>
      </c>
      <c r="G1784" s="331">
        <v>2</v>
      </c>
      <c r="H1784" s="61">
        <f t="shared" si="315"/>
        <v>1297.79</v>
      </c>
      <c r="I1784" s="450">
        <v>2595.5700000000002</v>
      </c>
      <c r="J1784" s="439">
        <f t="shared" si="309"/>
        <v>1447.36</v>
      </c>
      <c r="K1784" s="390">
        <f t="shared" si="310"/>
        <v>2894.72</v>
      </c>
      <c r="L1784" s="60"/>
      <c r="M1784" s="303">
        <f t="shared" si="311"/>
        <v>2894.7175406784004</v>
      </c>
      <c r="N1784" s="303">
        <f t="shared" si="312"/>
        <v>-2.4593215994173079E-3</v>
      </c>
      <c r="O1784" s="372">
        <f t="shared" si="313"/>
        <v>2894.72</v>
      </c>
      <c r="P1784" s="373">
        <f t="shared" si="314"/>
        <v>0</v>
      </c>
    </row>
    <row r="1785" spans="1:16" s="195" customFormat="1" ht="15" x14ac:dyDescent="0.25">
      <c r="A1785" s="312" t="s">
        <v>4709</v>
      </c>
      <c r="B1785" s="314" t="s">
        <v>281</v>
      </c>
      <c r="C1785" s="332" t="s">
        <v>4710</v>
      </c>
      <c r="D1785" s="332" t="s">
        <v>3856</v>
      </c>
      <c r="E1785" s="333" t="s">
        <v>3975</v>
      </c>
      <c r="F1785" s="316" t="s">
        <v>217</v>
      </c>
      <c r="G1785" s="331">
        <v>1</v>
      </c>
      <c r="H1785" s="61">
        <f t="shared" si="315"/>
        <v>28196.54</v>
      </c>
      <c r="I1785" s="450">
        <v>28196.54</v>
      </c>
      <c r="J1785" s="439">
        <f t="shared" si="309"/>
        <v>31446.28</v>
      </c>
      <c r="K1785" s="390">
        <f t="shared" si="310"/>
        <v>31446.28</v>
      </c>
      <c r="L1785" s="60"/>
      <c r="M1785" s="303">
        <f t="shared" si="311"/>
        <v>31446.279208204804</v>
      </c>
      <c r="N1785" s="303">
        <f t="shared" si="312"/>
        <v>-7.9179519525496289E-4</v>
      </c>
      <c r="O1785" s="372">
        <f t="shared" si="313"/>
        <v>31446.28</v>
      </c>
      <c r="P1785" s="373">
        <f t="shared" si="314"/>
        <v>0</v>
      </c>
    </row>
    <row r="1786" spans="1:16" s="195" customFormat="1" ht="15" x14ac:dyDescent="0.25">
      <c r="A1786" s="312" t="s">
        <v>4711</v>
      </c>
      <c r="B1786" s="314" t="s">
        <v>281</v>
      </c>
      <c r="C1786" s="332" t="s">
        <v>4712</v>
      </c>
      <c r="D1786" s="332" t="s">
        <v>3856</v>
      </c>
      <c r="E1786" s="333" t="s">
        <v>4067</v>
      </c>
      <c r="F1786" s="316" t="s">
        <v>217</v>
      </c>
      <c r="G1786" s="331">
        <v>1</v>
      </c>
      <c r="H1786" s="61">
        <f t="shared" si="315"/>
        <v>17830.79</v>
      </c>
      <c r="I1786" s="450">
        <v>17830.79</v>
      </c>
      <c r="J1786" s="439">
        <f t="shared" si="309"/>
        <v>19885.84</v>
      </c>
      <c r="K1786" s="390">
        <f t="shared" si="310"/>
        <v>19885.84</v>
      </c>
      <c r="L1786" s="60"/>
      <c r="M1786" s="303">
        <f t="shared" si="311"/>
        <v>19885.844179564803</v>
      </c>
      <c r="N1786" s="303">
        <f t="shared" si="312"/>
        <v>4.1795648030529264E-3</v>
      </c>
      <c r="O1786" s="372">
        <f t="shared" si="313"/>
        <v>19885.84</v>
      </c>
      <c r="P1786" s="373">
        <f t="shared" si="314"/>
        <v>0</v>
      </c>
    </row>
    <row r="1787" spans="1:16" s="195" customFormat="1" ht="15" x14ac:dyDescent="0.25">
      <c r="A1787" s="312" t="s">
        <v>4713</v>
      </c>
      <c r="B1787" s="314" t="s">
        <v>281</v>
      </c>
      <c r="C1787" s="314" t="s">
        <v>1955</v>
      </c>
      <c r="D1787" s="314" t="s">
        <v>424</v>
      </c>
      <c r="E1787" s="315" t="s">
        <v>425</v>
      </c>
      <c r="F1787" s="316" t="s">
        <v>217</v>
      </c>
      <c r="G1787" s="331">
        <v>1</v>
      </c>
      <c r="H1787" s="61">
        <f t="shared" si="315"/>
        <v>12728.32</v>
      </c>
      <c r="I1787" s="450">
        <v>12728.32</v>
      </c>
      <c r="J1787" s="439">
        <f t="shared" si="309"/>
        <v>14195.3</v>
      </c>
      <c r="K1787" s="390">
        <f t="shared" si="310"/>
        <v>14195.3</v>
      </c>
      <c r="L1787" s="60"/>
      <c r="M1787" s="303">
        <f t="shared" si="311"/>
        <v>14195.2985923584</v>
      </c>
      <c r="N1787" s="303">
        <f t="shared" si="312"/>
        <v>-1.4076415991439717E-3</v>
      </c>
      <c r="O1787" s="372">
        <f t="shared" si="313"/>
        <v>14195.3</v>
      </c>
      <c r="P1787" s="373">
        <f t="shared" si="314"/>
        <v>0</v>
      </c>
    </row>
    <row r="1788" spans="1:16" s="195" customFormat="1" ht="15" x14ac:dyDescent="0.25">
      <c r="A1788" s="312" t="s">
        <v>4714</v>
      </c>
      <c r="B1788" s="314" t="s">
        <v>281</v>
      </c>
      <c r="C1788" s="332" t="s">
        <v>4715</v>
      </c>
      <c r="D1788" s="332" t="s">
        <v>3984</v>
      </c>
      <c r="E1788" s="333" t="s">
        <v>4193</v>
      </c>
      <c r="F1788" s="316" t="s">
        <v>217</v>
      </c>
      <c r="G1788" s="331">
        <v>1</v>
      </c>
      <c r="H1788" s="61">
        <f t="shared" si="315"/>
        <v>23118.18</v>
      </c>
      <c r="I1788" s="450">
        <v>23118.18</v>
      </c>
      <c r="J1788" s="439">
        <f t="shared" si="309"/>
        <v>25782.62</v>
      </c>
      <c r="K1788" s="390">
        <f t="shared" si="310"/>
        <v>25782.62</v>
      </c>
      <c r="L1788" s="60"/>
      <c r="M1788" s="303">
        <f t="shared" si="311"/>
        <v>25782.622373721602</v>
      </c>
      <c r="N1788" s="303">
        <f t="shared" si="312"/>
        <v>2.3737216033623554E-3</v>
      </c>
      <c r="O1788" s="372">
        <f t="shared" si="313"/>
        <v>25782.62</v>
      </c>
      <c r="P1788" s="373">
        <f t="shared" si="314"/>
        <v>0</v>
      </c>
    </row>
    <row r="1789" spans="1:16" s="195" customFormat="1" ht="15" x14ac:dyDescent="0.25">
      <c r="A1789" s="306" t="s">
        <v>4716</v>
      </c>
      <c r="B1789" s="502"/>
      <c r="C1789" s="502"/>
      <c r="D1789" s="502"/>
      <c r="E1789" s="307" t="s">
        <v>4717</v>
      </c>
      <c r="F1789" s="308"/>
      <c r="G1789" s="309"/>
      <c r="H1789" s="334"/>
      <c r="I1789" s="334">
        <f>SUM(I1790:I1851)</f>
        <v>11324723.01</v>
      </c>
      <c r="J1789" s="449"/>
      <c r="K1789" s="391">
        <f>SUM(K1790:K1851)</f>
        <v>12629935.599999998</v>
      </c>
      <c r="L1789" s="310"/>
      <c r="M1789" s="303">
        <f t="shared" si="311"/>
        <v>12629932.670038292</v>
      </c>
      <c r="N1789" s="303">
        <f t="shared" si="312"/>
        <v>-2.9299617055803537</v>
      </c>
      <c r="O1789" s="372">
        <f t="shared" si="313"/>
        <v>0</v>
      </c>
      <c r="P1789" s="373"/>
    </row>
    <row r="1790" spans="1:16" s="195" customFormat="1" ht="22.5" x14ac:dyDescent="0.25">
      <c r="A1790" s="312" t="s">
        <v>4718</v>
      </c>
      <c r="B1790" s="314" t="s">
        <v>281</v>
      </c>
      <c r="C1790" s="314" t="s">
        <v>1959</v>
      </c>
      <c r="D1790" s="314" t="s">
        <v>357</v>
      </c>
      <c r="E1790" s="315" t="s">
        <v>358</v>
      </c>
      <c r="F1790" s="316" t="s">
        <v>217</v>
      </c>
      <c r="G1790" s="331">
        <v>1</v>
      </c>
      <c r="H1790" s="61">
        <f t="shared" si="315"/>
        <v>55271.92</v>
      </c>
      <c r="I1790" s="450">
        <v>55271.92</v>
      </c>
      <c r="J1790" s="439">
        <f t="shared" ref="J1790:J1851" si="316">ROUND(H1790*O$13*P$13*O$10,2)</f>
        <v>61642.18</v>
      </c>
      <c r="K1790" s="390">
        <f t="shared" ref="K1790:K1851" si="317">ROUND(J1790*G1790,2)</f>
        <v>61642.18</v>
      </c>
      <c r="L1790" s="60"/>
      <c r="M1790" s="303">
        <f t="shared" si="311"/>
        <v>61642.1812283904</v>
      </c>
      <c r="N1790" s="303">
        <f t="shared" si="312"/>
        <v>1.2283903997740708E-3</v>
      </c>
      <c r="O1790" s="372">
        <f t="shared" si="313"/>
        <v>61642.18</v>
      </c>
      <c r="P1790" s="373">
        <f t="shared" si="314"/>
        <v>0</v>
      </c>
    </row>
    <row r="1791" spans="1:16" s="195" customFormat="1" ht="15" x14ac:dyDescent="0.25">
      <c r="A1791" s="312" t="s">
        <v>4719</v>
      </c>
      <c r="B1791" s="314" t="s">
        <v>281</v>
      </c>
      <c r="C1791" s="314" t="s">
        <v>1961</v>
      </c>
      <c r="D1791" s="314" t="s">
        <v>4198</v>
      </c>
      <c r="E1791" s="315" t="s">
        <v>359</v>
      </c>
      <c r="F1791" s="316" t="s">
        <v>122</v>
      </c>
      <c r="G1791" s="318">
        <v>1E-3</v>
      </c>
      <c r="H1791" s="61">
        <f t="shared" si="315"/>
        <v>127520</v>
      </c>
      <c r="I1791" s="450">
        <v>127.52</v>
      </c>
      <c r="J1791" s="439">
        <f t="shared" si="316"/>
        <v>142217.07999999999</v>
      </c>
      <c r="K1791" s="390">
        <f t="shared" si="317"/>
        <v>142.22</v>
      </c>
      <c r="L1791" s="60"/>
      <c r="M1791" s="303">
        <f t="shared" si="311"/>
        <v>142.2170778624</v>
      </c>
      <c r="N1791" s="303">
        <f t="shared" si="312"/>
        <v>-2.922137599995267E-3</v>
      </c>
      <c r="O1791" s="372">
        <f t="shared" si="313"/>
        <v>142.21707999999998</v>
      </c>
      <c r="P1791" s="373">
        <f t="shared" si="314"/>
        <v>-2.9200000000173532E-3</v>
      </c>
    </row>
    <row r="1792" spans="1:16" s="195" customFormat="1" ht="15" x14ac:dyDescent="0.25">
      <c r="A1792" s="312" t="s">
        <v>4720</v>
      </c>
      <c r="B1792" s="314" t="s">
        <v>281</v>
      </c>
      <c r="C1792" s="332" t="s">
        <v>4721</v>
      </c>
      <c r="D1792" s="332" t="s">
        <v>3850</v>
      </c>
      <c r="E1792" s="333" t="s">
        <v>4722</v>
      </c>
      <c r="F1792" s="316" t="s">
        <v>217</v>
      </c>
      <c r="G1792" s="331">
        <v>1</v>
      </c>
      <c r="H1792" s="61">
        <f t="shared" si="315"/>
        <v>1608816.34</v>
      </c>
      <c r="I1792" s="450">
        <v>1608816.34</v>
      </c>
      <c r="J1792" s="439">
        <f t="shared" si="316"/>
        <v>1794237.4399999999</v>
      </c>
      <c r="K1792" s="390">
        <f t="shared" si="317"/>
        <v>1794237.4399999999</v>
      </c>
      <c r="L1792" s="60"/>
      <c r="M1792" s="303">
        <f t="shared" si="311"/>
        <v>1794237.4426919811</v>
      </c>
      <c r="N1792" s="303">
        <f t="shared" si="312"/>
        <v>2.6919811498373747E-3</v>
      </c>
      <c r="O1792" s="372">
        <f t="shared" si="313"/>
        <v>1794237.4399999999</v>
      </c>
      <c r="P1792" s="373">
        <f t="shared" si="314"/>
        <v>0</v>
      </c>
    </row>
    <row r="1793" spans="1:16" s="195" customFormat="1" ht="15" x14ac:dyDescent="0.25">
      <c r="A1793" s="312" t="s">
        <v>4723</v>
      </c>
      <c r="B1793" s="314" t="s">
        <v>281</v>
      </c>
      <c r="C1793" s="314" t="s">
        <v>4724</v>
      </c>
      <c r="D1793" s="314" t="s">
        <v>4725</v>
      </c>
      <c r="E1793" s="315" t="s">
        <v>4726</v>
      </c>
      <c r="F1793" s="316" t="s">
        <v>217</v>
      </c>
      <c r="G1793" s="331">
        <v>1</v>
      </c>
      <c r="H1793" s="61">
        <f t="shared" si="315"/>
        <v>3713.15</v>
      </c>
      <c r="I1793" s="450">
        <v>3713.15</v>
      </c>
      <c r="J1793" s="439">
        <f t="shared" si="316"/>
        <v>4141.1000000000004</v>
      </c>
      <c r="K1793" s="390">
        <f t="shared" si="317"/>
        <v>4141.1000000000004</v>
      </c>
      <c r="L1793" s="60"/>
      <c r="M1793" s="303">
        <f t="shared" si="311"/>
        <v>4141.1021225280001</v>
      </c>
      <c r="N1793" s="303">
        <f t="shared" si="312"/>
        <v>2.1225279997452162E-3</v>
      </c>
      <c r="O1793" s="372">
        <f t="shared" si="313"/>
        <v>4141.1000000000004</v>
      </c>
      <c r="P1793" s="373">
        <f t="shared" si="314"/>
        <v>0</v>
      </c>
    </row>
    <row r="1794" spans="1:16" s="195" customFormat="1" ht="22.5" x14ac:dyDescent="0.25">
      <c r="A1794" s="312" t="s">
        <v>4727</v>
      </c>
      <c r="B1794" s="314" t="s">
        <v>281</v>
      </c>
      <c r="C1794" s="314" t="s">
        <v>1963</v>
      </c>
      <c r="D1794" s="314" t="s">
        <v>3853</v>
      </c>
      <c r="E1794" s="315" t="s">
        <v>3854</v>
      </c>
      <c r="F1794" s="316" t="s">
        <v>217</v>
      </c>
      <c r="G1794" s="331">
        <v>1</v>
      </c>
      <c r="H1794" s="61">
        <f t="shared" si="315"/>
        <v>5776.79</v>
      </c>
      <c r="I1794" s="450">
        <v>5776.79</v>
      </c>
      <c r="J1794" s="439">
        <f t="shared" si="316"/>
        <v>6442.58</v>
      </c>
      <c r="K1794" s="390">
        <f t="shared" si="317"/>
        <v>6442.58</v>
      </c>
      <c r="L1794" s="60"/>
      <c r="M1794" s="303">
        <f t="shared" si="311"/>
        <v>6442.5830710848004</v>
      </c>
      <c r="N1794" s="303">
        <f t="shared" si="312"/>
        <v>3.0710848004673608E-3</v>
      </c>
      <c r="O1794" s="372">
        <f t="shared" si="313"/>
        <v>6442.58</v>
      </c>
      <c r="P1794" s="373">
        <f t="shared" si="314"/>
        <v>0</v>
      </c>
    </row>
    <row r="1795" spans="1:16" s="195" customFormat="1" ht="15" x14ac:dyDescent="0.25">
      <c r="A1795" s="312" t="s">
        <v>4728</v>
      </c>
      <c r="B1795" s="314" t="s">
        <v>281</v>
      </c>
      <c r="C1795" s="314" t="s">
        <v>1965</v>
      </c>
      <c r="D1795" s="314" t="s">
        <v>4725</v>
      </c>
      <c r="E1795" s="315" t="s">
        <v>4726</v>
      </c>
      <c r="F1795" s="316" t="s">
        <v>217</v>
      </c>
      <c r="G1795" s="331">
        <v>1</v>
      </c>
      <c r="H1795" s="61">
        <f t="shared" si="315"/>
        <v>3713.15</v>
      </c>
      <c r="I1795" s="450">
        <v>3713.15</v>
      </c>
      <c r="J1795" s="439">
        <f t="shared" si="316"/>
        <v>4141.1000000000004</v>
      </c>
      <c r="K1795" s="390">
        <f t="shared" si="317"/>
        <v>4141.1000000000004</v>
      </c>
      <c r="L1795" s="60"/>
      <c r="M1795" s="303">
        <f t="shared" si="311"/>
        <v>4141.1021225280001</v>
      </c>
      <c r="N1795" s="303">
        <f t="shared" si="312"/>
        <v>2.1225279997452162E-3</v>
      </c>
      <c r="O1795" s="372">
        <f t="shared" si="313"/>
        <v>4141.1000000000004</v>
      </c>
      <c r="P1795" s="373">
        <f t="shared" si="314"/>
        <v>0</v>
      </c>
    </row>
    <row r="1796" spans="1:16" s="195" customFormat="1" ht="22.5" x14ac:dyDescent="0.25">
      <c r="A1796" s="312" t="s">
        <v>4729</v>
      </c>
      <c r="B1796" s="314" t="s">
        <v>281</v>
      </c>
      <c r="C1796" s="314" t="s">
        <v>1967</v>
      </c>
      <c r="D1796" s="314" t="s">
        <v>3859</v>
      </c>
      <c r="E1796" s="315" t="s">
        <v>3860</v>
      </c>
      <c r="F1796" s="316" t="s">
        <v>217</v>
      </c>
      <c r="G1796" s="331">
        <v>1</v>
      </c>
      <c r="H1796" s="61">
        <f t="shared" si="315"/>
        <v>1027.8499999999999</v>
      </c>
      <c r="I1796" s="450">
        <v>1027.8499999999999</v>
      </c>
      <c r="J1796" s="439">
        <f t="shared" si="316"/>
        <v>1146.31</v>
      </c>
      <c r="K1796" s="390">
        <f t="shared" si="317"/>
        <v>1146.31</v>
      </c>
      <c r="L1796" s="60"/>
      <c r="M1796" s="303">
        <f t="shared" si="311"/>
        <v>1146.3129193919999</v>
      </c>
      <c r="N1796" s="303">
        <f t="shared" si="312"/>
        <v>2.919391999967047E-3</v>
      </c>
      <c r="O1796" s="372">
        <f t="shared" si="313"/>
        <v>1146.31</v>
      </c>
      <c r="P1796" s="373">
        <f t="shared" si="314"/>
        <v>0</v>
      </c>
    </row>
    <row r="1797" spans="1:16" s="195" customFormat="1" ht="15" x14ac:dyDescent="0.25">
      <c r="A1797" s="312" t="s">
        <v>4730</v>
      </c>
      <c r="B1797" s="314" t="s">
        <v>281</v>
      </c>
      <c r="C1797" s="314" t="s">
        <v>1970</v>
      </c>
      <c r="D1797" s="314" t="s">
        <v>3866</v>
      </c>
      <c r="E1797" s="315" t="s">
        <v>4731</v>
      </c>
      <c r="F1797" s="316" t="s">
        <v>217</v>
      </c>
      <c r="G1797" s="331">
        <v>1</v>
      </c>
      <c r="H1797" s="61">
        <f t="shared" si="315"/>
        <v>84013.62</v>
      </c>
      <c r="I1797" s="450">
        <v>84013.62</v>
      </c>
      <c r="J1797" s="439">
        <f t="shared" si="316"/>
        <v>93696.45</v>
      </c>
      <c r="K1797" s="390">
        <f t="shared" si="317"/>
        <v>93696.45</v>
      </c>
      <c r="L1797" s="60"/>
      <c r="M1797" s="303">
        <f t="shared" si="311"/>
        <v>93696.451827494413</v>
      </c>
      <c r="N1797" s="303">
        <f t="shared" si="312"/>
        <v>1.8274944159202278E-3</v>
      </c>
      <c r="O1797" s="372">
        <f t="shared" si="313"/>
        <v>93696.45</v>
      </c>
      <c r="P1797" s="373">
        <f t="shared" si="314"/>
        <v>0</v>
      </c>
    </row>
    <row r="1798" spans="1:16" s="195" customFormat="1" ht="15" x14ac:dyDescent="0.25">
      <c r="A1798" s="312" t="s">
        <v>4732</v>
      </c>
      <c r="B1798" s="314" t="s">
        <v>281</v>
      </c>
      <c r="C1798" s="314" t="s">
        <v>1976</v>
      </c>
      <c r="D1798" s="314" t="s">
        <v>3869</v>
      </c>
      <c r="E1798" s="315" t="s">
        <v>3870</v>
      </c>
      <c r="F1798" s="316" t="s">
        <v>248</v>
      </c>
      <c r="G1798" s="329">
        <v>0.1</v>
      </c>
      <c r="H1798" s="61">
        <f t="shared" si="315"/>
        <v>225459.8</v>
      </c>
      <c r="I1798" s="450">
        <v>22545.98</v>
      </c>
      <c r="J1798" s="439">
        <f t="shared" si="316"/>
        <v>251444.75</v>
      </c>
      <c r="K1798" s="390">
        <f t="shared" si="317"/>
        <v>25144.48</v>
      </c>
      <c r="L1798" s="60"/>
      <c r="M1798" s="303">
        <f t="shared" si="311"/>
        <v>25144.474538457602</v>
      </c>
      <c r="N1798" s="303">
        <f t="shared" si="312"/>
        <v>-5.4615423978248145E-3</v>
      </c>
      <c r="O1798" s="372">
        <f t="shared" si="313"/>
        <v>25144.475000000002</v>
      </c>
      <c r="P1798" s="373">
        <f t="shared" si="314"/>
        <v>-4.9999999973806553E-3</v>
      </c>
    </row>
    <row r="1799" spans="1:16" s="195" customFormat="1" ht="15" x14ac:dyDescent="0.25">
      <c r="A1799" s="312" t="s">
        <v>4733</v>
      </c>
      <c r="B1799" s="314" t="s">
        <v>281</v>
      </c>
      <c r="C1799" s="332" t="s">
        <v>4734</v>
      </c>
      <c r="D1799" s="332" t="s">
        <v>3850</v>
      </c>
      <c r="E1799" s="333" t="s">
        <v>4735</v>
      </c>
      <c r="F1799" s="316" t="s">
        <v>217</v>
      </c>
      <c r="G1799" s="331">
        <v>1</v>
      </c>
      <c r="H1799" s="61">
        <f>ROUND(I1799/G1799,2)</f>
        <v>2184780.5099999998</v>
      </c>
      <c r="I1799" s="450">
        <v>2184780.5099999998</v>
      </c>
      <c r="J1799" s="439">
        <f t="shared" si="316"/>
        <v>2436583.2799999998</v>
      </c>
      <c r="K1799" s="390">
        <f t="shared" si="317"/>
        <v>2436583.2799999998</v>
      </c>
      <c r="L1799" s="60"/>
      <c r="M1799" s="303">
        <f t="shared" si="311"/>
        <v>2436583.2802926912</v>
      </c>
      <c r="N1799" s="303">
        <f t="shared" si="312"/>
        <v>2.9269140213727951E-4</v>
      </c>
      <c r="O1799" s="372">
        <f t="shared" si="313"/>
        <v>2436583.2799999998</v>
      </c>
      <c r="P1799" s="373">
        <f t="shared" si="314"/>
        <v>0</v>
      </c>
    </row>
    <row r="1800" spans="1:16" s="195" customFormat="1" ht="22.5" x14ac:dyDescent="0.25">
      <c r="A1800" s="312" t="s">
        <v>4736</v>
      </c>
      <c r="B1800" s="314" t="s">
        <v>281</v>
      </c>
      <c r="C1800" s="314" t="s">
        <v>1984</v>
      </c>
      <c r="D1800" s="314" t="s">
        <v>4009</v>
      </c>
      <c r="E1800" s="315" t="s">
        <v>4010</v>
      </c>
      <c r="F1800" s="316" t="s">
        <v>217</v>
      </c>
      <c r="G1800" s="331">
        <v>9</v>
      </c>
      <c r="H1800" s="61">
        <f t="shared" si="315"/>
        <v>7191.79</v>
      </c>
      <c r="I1800" s="450">
        <v>64726.07</v>
      </c>
      <c r="J1800" s="439">
        <f t="shared" si="316"/>
        <v>8020.67</v>
      </c>
      <c r="K1800" s="390">
        <f t="shared" si="317"/>
        <v>72186.03</v>
      </c>
      <c r="L1800" s="60"/>
      <c r="M1800" s="303">
        <f t="shared" si="311"/>
        <v>72185.951512838408</v>
      </c>
      <c r="N1800" s="303">
        <f t="shared" si="312"/>
        <v>-7.8487161590601318E-2</v>
      </c>
      <c r="O1800" s="372">
        <f t="shared" si="313"/>
        <v>72186.03</v>
      </c>
      <c r="P1800" s="373">
        <f t="shared" si="314"/>
        <v>0</v>
      </c>
    </row>
    <row r="1801" spans="1:16" s="195" customFormat="1" ht="15" x14ac:dyDescent="0.25">
      <c r="A1801" s="312" t="s">
        <v>4737</v>
      </c>
      <c r="B1801" s="314" t="s">
        <v>281</v>
      </c>
      <c r="C1801" s="332" t="s">
        <v>4738</v>
      </c>
      <c r="D1801" s="332" t="s">
        <v>3856</v>
      </c>
      <c r="E1801" s="333" t="s">
        <v>4739</v>
      </c>
      <c r="F1801" s="316" t="s">
        <v>217</v>
      </c>
      <c r="G1801" s="331">
        <v>4</v>
      </c>
      <c r="H1801" s="61">
        <f t="shared" si="315"/>
        <v>41270.11</v>
      </c>
      <c r="I1801" s="450">
        <v>165080.44</v>
      </c>
      <c r="J1801" s="439">
        <f t="shared" si="316"/>
        <v>46026.62</v>
      </c>
      <c r="K1801" s="390">
        <f t="shared" si="317"/>
        <v>184106.48</v>
      </c>
      <c r="L1801" s="60"/>
      <c r="M1801" s="303">
        <f t="shared" si="311"/>
        <v>184106.47576097283</v>
      </c>
      <c r="N1801" s="303">
        <f t="shared" si="312"/>
        <v>-4.2390271846670657E-3</v>
      </c>
      <c r="O1801" s="372">
        <f t="shared" si="313"/>
        <v>184106.48</v>
      </c>
      <c r="P1801" s="373">
        <f t="shared" si="314"/>
        <v>0</v>
      </c>
    </row>
    <row r="1802" spans="1:16" s="195" customFormat="1" ht="15" x14ac:dyDescent="0.25">
      <c r="A1802" s="312" t="s">
        <v>4740</v>
      </c>
      <c r="B1802" s="314" t="s">
        <v>281</v>
      </c>
      <c r="C1802" s="332" t="s">
        <v>4741</v>
      </c>
      <c r="D1802" s="332" t="s">
        <v>3998</v>
      </c>
      <c r="E1802" s="333" t="s">
        <v>4742</v>
      </c>
      <c r="F1802" s="316" t="s">
        <v>217</v>
      </c>
      <c r="G1802" s="331">
        <v>5</v>
      </c>
      <c r="H1802" s="61">
        <f t="shared" si="315"/>
        <v>36294.269999999997</v>
      </c>
      <c r="I1802" s="450">
        <v>181471.35</v>
      </c>
      <c r="J1802" s="439">
        <f t="shared" si="316"/>
        <v>40477.300000000003</v>
      </c>
      <c r="K1802" s="390">
        <f t="shared" si="317"/>
        <v>202386.5</v>
      </c>
      <c r="L1802" s="60"/>
      <c r="M1802" s="303">
        <f t="shared" si="311"/>
        <v>202386.48927811201</v>
      </c>
      <c r="N1802" s="303">
        <f t="shared" si="312"/>
        <v>-1.0721887985710055E-2</v>
      </c>
      <c r="O1802" s="372">
        <f t="shared" si="313"/>
        <v>202386.5</v>
      </c>
      <c r="P1802" s="373">
        <f t="shared" si="314"/>
        <v>0</v>
      </c>
    </row>
    <row r="1803" spans="1:16" s="195" customFormat="1" ht="15" x14ac:dyDescent="0.25">
      <c r="A1803" s="312" t="s">
        <v>4743</v>
      </c>
      <c r="B1803" s="314" t="s">
        <v>281</v>
      </c>
      <c r="C1803" s="314" t="s">
        <v>1988</v>
      </c>
      <c r="D1803" s="314" t="s">
        <v>366</v>
      </c>
      <c r="E1803" s="315" t="s">
        <v>367</v>
      </c>
      <c r="F1803" s="316" t="s">
        <v>217</v>
      </c>
      <c r="G1803" s="331">
        <v>10</v>
      </c>
      <c r="H1803" s="61">
        <f t="shared" si="315"/>
        <v>2111.85</v>
      </c>
      <c r="I1803" s="450">
        <v>21118.5</v>
      </c>
      <c r="J1803" s="439">
        <f t="shared" si="316"/>
        <v>2355.25</v>
      </c>
      <c r="K1803" s="390">
        <f t="shared" si="317"/>
        <v>23552.5</v>
      </c>
      <c r="L1803" s="60"/>
      <c r="M1803" s="303">
        <f t="shared" si="311"/>
        <v>23552.473014720003</v>
      </c>
      <c r="N1803" s="303">
        <f t="shared" si="312"/>
        <v>-2.6985279997461475E-2</v>
      </c>
      <c r="O1803" s="372">
        <f t="shared" si="313"/>
        <v>23552.5</v>
      </c>
      <c r="P1803" s="373">
        <f t="shared" si="314"/>
        <v>0</v>
      </c>
    </row>
    <row r="1804" spans="1:16" s="195" customFormat="1" ht="15" x14ac:dyDescent="0.25">
      <c r="A1804" s="312" t="s">
        <v>4744</v>
      </c>
      <c r="B1804" s="314" t="s">
        <v>281</v>
      </c>
      <c r="C1804" s="314" t="s">
        <v>1990</v>
      </c>
      <c r="D1804" s="314" t="s">
        <v>3882</v>
      </c>
      <c r="E1804" s="315" t="s">
        <v>3883</v>
      </c>
      <c r="F1804" s="316" t="s">
        <v>217</v>
      </c>
      <c r="G1804" s="331">
        <v>10</v>
      </c>
      <c r="H1804" s="61">
        <f t="shared" si="315"/>
        <v>175.3</v>
      </c>
      <c r="I1804" s="450">
        <v>1753</v>
      </c>
      <c r="J1804" s="439">
        <f t="shared" si="316"/>
        <v>195.5</v>
      </c>
      <c r="K1804" s="390">
        <f t="shared" si="317"/>
        <v>1955</v>
      </c>
      <c r="L1804" s="60"/>
      <c r="M1804" s="303">
        <f t="shared" si="311"/>
        <v>1955.0387193600002</v>
      </c>
      <c r="N1804" s="303">
        <f t="shared" si="312"/>
        <v>3.8719360000186498E-2</v>
      </c>
      <c r="O1804" s="372">
        <f t="shared" si="313"/>
        <v>1955</v>
      </c>
      <c r="P1804" s="373">
        <f t="shared" si="314"/>
        <v>0</v>
      </c>
    </row>
    <row r="1805" spans="1:16" s="195" customFormat="1" ht="15" x14ac:dyDescent="0.25">
      <c r="A1805" s="312" t="s">
        <v>4745</v>
      </c>
      <c r="B1805" s="314" t="s">
        <v>281</v>
      </c>
      <c r="C1805" s="314" t="s">
        <v>1994</v>
      </c>
      <c r="D1805" s="314" t="s">
        <v>379</v>
      </c>
      <c r="E1805" s="315" t="s">
        <v>380</v>
      </c>
      <c r="F1805" s="316" t="s">
        <v>217</v>
      </c>
      <c r="G1805" s="331">
        <v>115</v>
      </c>
      <c r="H1805" s="61">
        <f t="shared" si="315"/>
        <v>2193.84</v>
      </c>
      <c r="I1805" s="450">
        <v>252291.77</v>
      </c>
      <c r="J1805" s="439">
        <f t="shared" si="316"/>
        <v>2446.69</v>
      </c>
      <c r="K1805" s="390">
        <f t="shared" si="317"/>
        <v>281369.34999999998</v>
      </c>
      <c r="L1805" s="60"/>
      <c r="M1805" s="303">
        <f t="shared" si="311"/>
        <v>281369.18364282243</v>
      </c>
      <c r="N1805" s="303">
        <f t="shared" si="312"/>
        <v>-0.16635717754252255</v>
      </c>
      <c r="O1805" s="372">
        <f t="shared" si="313"/>
        <v>281369.35000000003</v>
      </c>
      <c r="P1805" s="373">
        <f t="shared" si="314"/>
        <v>0</v>
      </c>
    </row>
    <row r="1806" spans="1:16" s="195" customFormat="1" ht="22.5" x14ac:dyDescent="0.25">
      <c r="A1806" s="312" t="s">
        <v>4746</v>
      </c>
      <c r="B1806" s="314" t="s">
        <v>281</v>
      </c>
      <c r="C1806" s="314" t="s">
        <v>1998</v>
      </c>
      <c r="D1806" s="314" t="s">
        <v>4116</v>
      </c>
      <c r="E1806" s="315" t="s">
        <v>4117</v>
      </c>
      <c r="F1806" s="316" t="s">
        <v>217</v>
      </c>
      <c r="G1806" s="331">
        <v>6</v>
      </c>
      <c r="H1806" s="61">
        <f t="shared" si="315"/>
        <v>247.91</v>
      </c>
      <c r="I1806" s="450">
        <v>1487.45</v>
      </c>
      <c r="J1806" s="439">
        <f t="shared" si="316"/>
        <v>276.48</v>
      </c>
      <c r="K1806" s="390">
        <f t="shared" si="317"/>
        <v>1658.88</v>
      </c>
      <c r="L1806" s="60"/>
      <c r="M1806" s="303">
        <f t="shared" si="311"/>
        <v>1658.8832533440002</v>
      </c>
      <c r="N1806" s="303">
        <f t="shared" si="312"/>
        <v>3.2533440000861447E-3</v>
      </c>
      <c r="O1806" s="372">
        <f t="shared" si="313"/>
        <v>1658.88</v>
      </c>
      <c r="P1806" s="373">
        <f t="shared" si="314"/>
        <v>0</v>
      </c>
    </row>
    <row r="1807" spans="1:16" s="195" customFormat="1" ht="22.5" x14ac:dyDescent="0.25">
      <c r="A1807" s="312" t="s">
        <v>4747</v>
      </c>
      <c r="B1807" s="314" t="s">
        <v>281</v>
      </c>
      <c r="C1807" s="314" t="s">
        <v>4748</v>
      </c>
      <c r="D1807" s="314" t="s">
        <v>4119</v>
      </c>
      <c r="E1807" s="315" t="s">
        <v>4120</v>
      </c>
      <c r="F1807" s="316" t="s">
        <v>217</v>
      </c>
      <c r="G1807" s="331">
        <v>8</v>
      </c>
      <c r="H1807" s="61">
        <f t="shared" si="315"/>
        <v>322.27999999999997</v>
      </c>
      <c r="I1807" s="450">
        <v>2578.2399999999998</v>
      </c>
      <c r="J1807" s="439">
        <f t="shared" si="316"/>
        <v>359.42</v>
      </c>
      <c r="K1807" s="390">
        <f t="shared" si="317"/>
        <v>2875.36</v>
      </c>
      <c r="L1807" s="60"/>
      <c r="M1807" s="303">
        <f t="shared" ref="M1807:M1870" si="318">I1807*O$13*P$13*O$10</f>
        <v>2875.3902041087999</v>
      </c>
      <c r="N1807" s="303">
        <f t="shared" ref="N1807:N1870" si="319">M1807-K1807</f>
        <v>3.0204108799807727E-2</v>
      </c>
      <c r="O1807" s="372">
        <f t="shared" si="313"/>
        <v>2875.36</v>
      </c>
      <c r="P1807" s="373">
        <f t="shared" si="314"/>
        <v>0</v>
      </c>
    </row>
    <row r="1808" spans="1:16" s="195" customFormat="1" ht="22.5" x14ac:dyDescent="0.25">
      <c r="A1808" s="312" t="s">
        <v>4749</v>
      </c>
      <c r="B1808" s="314" t="s">
        <v>281</v>
      </c>
      <c r="C1808" s="314" t="s">
        <v>4750</v>
      </c>
      <c r="D1808" s="314" t="s">
        <v>4751</v>
      </c>
      <c r="E1808" s="315" t="s">
        <v>4752</v>
      </c>
      <c r="F1808" s="316" t="s">
        <v>217</v>
      </c>
      <c r="G1808" s="331">
        <v>11</v>
      </c>
      <c r="H1808" s="61">
        <f t="shared" si="315"/>
        <v>383.66</v>
      </c>
      <c r="I1808" s="450">
        <v>4220.29</v>
      </c>
      <c r="J1808" s="439">
        <f t="shared" si="316"/>
        <v>427.88</v>
      </c>
      <c r="K1808" s="390">
        <f t="shared" si="317"/>
        <v>4706.68</v>
      </c>
      <c r="L1808" s="60"/>
      <c r="M1808" s="303">
        <f t="shared" si="318"/>
        <v>4706.6915898048001</v>
      </c>
      <c r="N1808" s="303">
        <f t="shared" si="319"/>
        <v>1.1589804799768899E-2</v>
      </c>
      <c r="O1808" s="372">
        <f t="shared" si="313"/>
        <v>4706.68</v>
      </c>
      <c r="P1808" s="373">
        <f t="shared" si="314"/>
        <v>0</v>
      </c>
    </row>
    <row r="1809" spans="1:16" s="195" customFormat="1" ht="15" x14ac:dyDescent="0.25">
      <c r="A1809" s="312" t="s">
        <v>4753</v>
      </c>
      <c r="B1809" s="314" t="s">
        <v>281</v>
      </c>
      <c r="C1809" s="314" t="s">
        <v>4754</v>
      </c>
      <c r="D1809" s="314" t="s">
        <v>4755</v>
      </c>
      <c r="E1809" s="315" t="s">
        <v>4756</v>
      </c>
      <c r="F1809" s="316" t="s">
        <v>217</v>
      </c>
      <c r="G1809" s="331">
        <v>90</v>
      </c>
      <c r="H1809" s="61">
        <f t="shared" si="315"/>
        <v>1000.8</v>
      </c>
      <c r="I1809" s="450">
        <v>90072.11</v>
      </c>
      <c r="J1809" s="439">
        <f t="shared" si="316"/>
        <v>1116.1500000000001</v>
      </c>
      <c r="K1809" s="390">
        <f t="shared" si="317"/>
        <v>100453.5</v>
      </c>
      <c r="L1809" s="60"/>
      <c r="M1809" s="303">
        <f t="shared" si="318"/>
        <v>100453.20170248322</v>
      </c>
      <c r="N1809" s="303">
        <f t="shared" si="319"/>
        <v>-0.29829751678335015</v>
      </c>
      <c r="O1809" s="372">
        <f t="shared" si="313"/>
        <v>100453.50000000001</v>
      </c>
      <c r="P1809" s="373">
        <f t="shared" si="314"/>
        <v>0</v>
      </c>
    </row>
    <row r="1810" spans="1:16" s="195" customFormat="1" ht="22.5" x14ac:dyDescent="0.25">
      <c r="A1810" s="312" t="s">
        <v>4757</v>
      </c>
      <c r="B1810" s="314" t="s">
        <v>281</v>
      </c>
      <c r="C1810" s="314" t="s">
        <v>2003</v>
      </c>
      <c r="D1810" s="314" t="s">
        <v>368</v>
      </c>
      <c r="E1810" s="315" t="s">
        <v>4311</v>
      </c>
      <c r="F1810" s="316" t="s">
        <v>125</v>
      </c>
      <c r="G1810" s="318">
        <v>1.3080000000000001</v>
      </c>
      <c r="H1810" s="61">
        <f t="shared" si="315"/>
        <v>179764.36</v>
      </c>
      <c r="I1810" s="450">
        <v>235131.78</v>
      </c>
      <c r="J1810" s="439">
        <f t="shared" si="316"/>
        <v>200482.76</v>
      </c>
      <c r="K1810" s="390">
        <f t="shared" si="317"/>
        <v>262231.45</v>
      </c>
      <c r="L1810" s="60"/>
      <c r="M1810" s="303">
        <f t="shared" si="318"/>
        <v>262231.45125615364</v>
      </c>
      <c r="N1810" s="303">
        <f t="shared" si="319"/>
        <v>1.2561536277644336E-3</v>
      </c>
      <c r="O1810" s="372">
        <f t="shared" ref="O1810:O1873" si="320">J1810*G1810</f>
        <v>262231.45008000004</v>
      </c>
      <c r="P1810" s="373">
        <f t="shared" ref="P1810:P1873" si="321">O1810-K1810</f>
        <v>8.000002708286047E-5</v>
      </c>
    </row>
    <row r="1811" spans="1:16" s="195" customFormat="1" ht="15" x14ac:dyDescent="0.25">
      <c r="A1811" s="312" t="s">
        <v>4758</v>
      </c>
      <c r="B1811" s="314" t="s">
        <v>281</v>
      </c>
      <c r="C1811" s="314" t="s">
        <v>2005</v>
      </c>
      <c r="D1811" s="314" t="s">
        <v>364</v>
      </c>
      <c r="E1811" s="315" t="s">
        <v>4309</v>
      </c>
      <c r="F1811" s="316" t="s">
        <v>147</v>
      </c>
      <c r="G1811" s="329">
        <v>130.80000000000001</v>
      </c>
      <c r="H1811" s="61">
        <f t="shared" si="315"/>
        <v>869.46</v>
      </c>
      <c r="I1811" s="450">
        <v>113725.5</v>
      </c>
      <c r="J1811" s="439">
        <f t="shared" si="316"/>
        <v>969.67</v>
      </c>
      <c r="K1811" s="390">
        <f t="shared" si="317"/>
        <v>126832.84</v>
      </c>
      <c r="L1811" s="60"/>
      <c r="M1811" s="303">
        <f t="shared" si="318"/>
        <v>126832.71869856001</v>
      </c>
      <c r="N1811" s="303">
        <f t="shared" si="319"/>
        <v>-0.12130143998365384</v>
      </c>
      <c r="O1811" s="372">
        <f t="shared" si="320"/>
        <v>126832.83600000001</v>
      </c>
      <c r="P1811" s="373">
        <f t="shared" si="321"/>
        <v>-3.999999986262992E-3</v>
      </c>
    </row>
    <row r="1812" spans="1:16" s="195" customFormat="1" ht="22.5" x14ac:dyDescent="0.25">
      <c r="A1812" s="312" t="s">
        <v>4759</v>
      </c>
      <c r="B1812" s="314" t="s">
        <v>281</v>
      </c>
      <c r="C1812" s="314" t="s">
        <v>2009</v>
      </c>
      <c r="D1812" s="314" t="s">
        <v>4302</v>
      </c>
      <c r="E1812" s="315" t="s">
        <v>4303</v>
      </c>
      <c r="F1812" s="316" t="s">
        <v>125</v>
      </c>
      <c r="G1812" s="325">
        <v>1.27</v>
      </c>
      <c r="H1812" s="61">
        <f t="shared" si="315"/>
        <v>202490.78</v>
      </c>
      <c r="I1812" s="450">
        <v>257163.29</v>
      </c>
      <c r="J1812" s="439">
        <f t="shared" si="316"/>
        <v>225828.47</v>
      </c>
      <c r="K1812" s="390">
        <f t="shared" si="317"/>
        <v>286802.15999999997</v>
      </c>
      <c r="L1812" s="60"/>
      <c r="M1812" s="303">
        <f t="shared" si="318"/>
        <v>286802.16152196482</v>
      </c>
      <c r="N1812" s="303">
        <f t="shared" si="319"/>
        <v>1.5219648485071957E-3</v>
      </c>
      <c r="O1812" s="372">
        <f t="shared" si="320"/>
        <v>286802.1569</v>
      </c>
      <c r="P1812" s="373">
        <f t="shared" si="321"/>
        <v>-3.0999999726191163E-3</v>
      </c>
    </row>
    <row r="1813" spans="1:16" s="195" customFormat="1" ht="22.5" x14ac:dyDescent="0.25">
      <c r="A1813" s="312" t="s">
        <v>4760</v>
      </c>
      <c r="B1813" s="314" t="s">
        <v>281</v>
      </c>
      <c r="C1813" s="314" t="s">
        <v>4761</v>
      </c>
      <c r="D1813" s="314" t="s">
        <v>4762</v>
      </c>
      <c r="E1813" s="315" t="s">
        <v>4763</v>
      </c>
      <c r="F1813" s="316" t="s">
        <v>217</v>
      </c>
      <c r="G1813" s="331">
        <v>34</v>
      </c>
      <c r="H1813" s="61">
        <f t="shared" si="315"/>
        <v>495.05</v>
      </c>
      <c r="I1813" s="450">
        <v>16831.759999999998</v>
      </c>
      <c r="J1813" s="439">
        <f t="shared" si="316"/>
        <v>552.11</v>
      </c>
      <c r="K1813" s="390">
        <f t="shared" si="317"/>
        <v>18771.740000000002</v>
      </c>
      <c r="L1813" s="60"/>
      <c r="M1813" s="303">
        <f t="shared" si="318"/>
        <v>18771.672855091201</v>
      </c>
      <c r="N1813" s="303">
        <f t="shared" si="319"/>
        <v>-6.7144908800401026E-2</v>
      </c>
      <c r="O1813" s="372">
        <f t="shared" si="320"/>
        <v>18771.740000000002</v>
      </c>
      <c r="P1813" s="373">
        <f t="shared" si="321"/>
        <v>0</v>
      </c>
    </row>
    <row r="1814" spans="1:16" s="195" customFormat="1" ht="15" x14ac:dyDescent="0.25">
      <c r="A1814" s="312" t="s">
        <v>4764</v>
      </c>
      <c r="B1814" s="314" t="s">
        <v>281</v>
      </c>
      <c r="C1814" s="314" t="s">
        <v>4765</v>
      </c>
      <c r="D1814" s="314" t="s">
        <v>4766</v>
      </c>
      <c r="E1814" s="315" t="s">
        <v>4486</v>
      </c>
      <c r="F1814" s="316" t="s">
        <v>147</v>
      </c>
      <c r="G1814" s="331">
        <v>127</v>
      </c>
      <c r="H1814" s="61">
        <f t="shared" si="315"/>
        <v>945.53</v>
      </c>
      <c r="I1814" s="450">
        <v>120082.48</v>
      </c>
      <c r="J1814" s="439">
        <f t="shared" si="316"/>
        <v>1054.51</v>
      </c>
      <c r="K1814" s="390">
        <f t="shared" si="317"/>
        <v>133922.76999999999</v>
      </c>
      <c r="L1814" s="60"/>
      <c r="M1814" s="303">
        <f t="shared" si="318"/>
        <v>133922.36047733761</v>
      </c>
      <c r="N1814" s="303">
        <f t="shared" si="319"/>
        <v>-0.4095226623758208</v>
      </c>
      <c r="O1814" s="372">
        <f t="shared" si="320"/>
        <v>133922.76999999999</v>
      </c>
      <c r="P1814" s="373">
        <f t="shared" si="321"/>
        <v>0</v>
      </c>
    </row>
    <row r="1815" spans="1:16" s="195" customFormat="1" ht="22.5" x14ac:dyDescent="0.25">
      <c r="A1815" s="312" t="s">
        <v>4767</v>
      </c>
      <c r="B1815" s="314" t="s">
        <v>281</v>
      </c>
      <c r="C1815" s="314" t="s">
        <v>2011</v>
      </c>
      <c r="D1815" s="314" t="s">
        <v>372</v>
      </c>
      <c r="E1815" s="315" t="s">
        <v>4129</v>
      </c>
      <c r="F1815" s="316" t="s">
        <v>125</v>
      </c>
      <c r="G1815" s="318">
        <v>1.6180000000000001</v>
      </c>
      <c r="H1815" s="61">
        <f t="shared" si="315"/>
        <v>170723.26</v>
      </c>
      <c r="I1815" s="450">
        <v>276230.24</v>
      </c>
      <c r="J1815" s="439">
        <f t="shared" si="316"/>
        <v>190399.65</v>
      </c>
      <c r="K1815" s="390">
        <f t="shared" si="317"/>
        <v>308066.63</v>
      </c>
      <c r="L1815" s="60"/>
      <c r="M1815" s="303">
        <f t="shared" si="318"/>
        <v>308066.63699834881</v>
      </c>
      <c r="N1815" s="303">
        <f t="shared" si="319"/>
        <v>6.9983488065190613E-3</v>
      </c>
      <c r="O1815" s="372">
        <f t="shared" si="320"/>
        <v>308066.63370000001</v>
      </c>
      <c r="P1815" s="373">
        <f t="shared" si="321"/>
        <v>3.7000000011175871E-3</v>
      </c>
    </row>
    <row r="1816" spans="1:16" s="195" customFormat="1" ht="22.5" x14ac:dyDescent="0.25">
      <c r="A1816" s="312" t="s">
        <v>4768</v>
      </c>
      <c r="B1816" s="314" t="s">
        <v>281</v>
      </c>
      <c r="C1816" s="314" t="s">
        <v>4769</v>
      </c>
      <c r="D1816" s="314" t="s">
        <v>4132</v>
      </c>
      <c r="E1816" s="315" t="s">
        <v>4133</v>
      </c>
      <c r="F1816" s="316" t="s">
        <v>147</v>
      </c>
      <c r="G1816" s="329">
        <v>161.80000000000001</v>
      </c>
      <c r="H1816" s="61">
        <f t="shared" si="315"/>
        <v>885.76</v>
      </c>
      <c r="I1816" s="450">
        <v>143316.21</v>
      </c>
      <c r="J1816" s="439">
        <f t="shared" si="316"/>
        <v>987.85</v>
      </c>
      <c r="K1816" s="390">
        <f t="shared" si="317"/>
        <v>159834.13</v>
      </c>
      <c r="L1816" s="60"/>
      <c r="M1816" s="303">
        <f t="shared" si="318"/>
        <v>159833.85034907519</v>
      </c>
      <c r="N1816" s="303">
        <f t="shared" si="319"/>
        <v>-0.27965092481463216</v>
      </c>
      <c r="O1816" s="372">
        <f t="shared" si="320"/>
        <v>159834.13</v>
      </c>
      <c r="P1816" s="373">
        <f t="shared" si="321"/>
        <v>0</v>
      </c>
    </row>
    <row r="1817" spans="1:16" s="195" customFormat="1" ht="22.5" x14ac:dyDescent="0.25">
      <c r="A1817" s="312" t="s">
        <v>4770</v>
      </c>
      <c r="B1817" s="314" t="s">
        <v>281</v>
      </c>
      <c r="C1817" s="314" t="s">
        <v>2013</v>
      </c>
      <c r="D1817" s="314" t="s">
        <v>365</v>
      </c>
      <c r="E1817" s="315" t="s">
        <v>4020</v>
      </c>
      <c r="F1817" s="316" t="s">
        <v>125</v>
      </c>
      <c r="G1817" s="325">
        <v>1.21</v>
      </c>
      <c r="H1817" s="61">
        <f t="shared" si="315"/>
        <v>128554.84</v>
      </c>
      <c r="I1817" s="450">
        <v>155551.35999999999</v>
      </c>
      <c r="J1817" s="439">
        <f t="shared" si="316"/>
        <v>143371.19</v>
      </c>
      <c r="K1817" s="390">
        <f t="shared" si="317"/>
        <v>173479.14</v>
      </c>
      <c r="L1817" s="60"/>
      <c r="M1817" s="303">
        <f t="shared" si="318"/>
        <v>173479.13956024317</v>
      </c>
      <c r="N1817" s="303">
        <f t="shared" si="319"/>
        <v>-4.3975684093311429E-4</v>
      </c>
      <c r="O1817" s="372">
        <f t="shared" si="320"/>
        <v>173479.13990000001</v>
      </c>
      <c r="P1817" s="373">
        <f t="shared" si="321"/>
        <v>-1.0000000474974513E-4</v>
      </c>
    </row>
    <row r="1818" spans="1:16" s="195" customFormat="1" ht="22.5" x14ac:dyDescent="0.25">
      <c r="A1818" s="312" t="s">
        <v>4771</v>
      </c>
      <c r="B1818" s="314" t="s">
        <v>281</v>
      </c>
      <c r="C1818" s="314" t="s">
        <v>2015</v>
      </c>
      <c r="D1818" s="314" t="s">
        <v>3898</v>
      </c>
      <c r="E1818" s="315" t="s">
        <v>3899</v>
      </c>
      <c r="F1818" s="316" t="s">
        <v>147</v>
      </c>
      <c r="G1818" s="331">
        <v>71</v>
      </c>
      <c r="H1818" s="61">
        <f t="shared" si="315"/>
        <v>926.17</v>
      </c>
      <c r="I1818" s="450">
        <v>65758.36</v>
      </c>
      <c r="J1818" s="439">
        <f t="shared" si="316"/>
        <v>1032.9100000000001</v>
      </c>
      <c r="K1818" s="390">
        <f t="shared" si="317"/>
        <v>73336.61</v>
      </c>
      <c r="L1818" s="60"/>
      <c r="M1818" s="303">
        <f t="shared" si="318"/>
        <v>73337.216156083217</v>
      </c>
      <c r="N1818" s="303">
        <f t="shared" si="319"/>
        <v>0.60615608321677428</v>
      </c>
      <c r="O1818" s="372">
        <f t="shared" si="320"/>
        <v>73336.61</v>
      </c>
      <c r="P1818" s="373">
        <f t="shared" si="321"/>
        <v>0</v>
      </c>
    </row>
    <row r="1819" spans="1:16" s="195" customFormat="1" ht="22.5" x14ac:dyDescent="0.25">
      <c r="A1819" s="312" t="s">
        <v>4772</v>
      </c>
      <c r="B1819" s="314" t="s">
        <v>281</v>
      </c>
      <c r="C1819" s="314" t="s">
        <v>2019</v>
      </c>
      <c r="D1819" s="314" t="s">
        <v>4773</v>
      </c>
      <c r="E1819" s="315" t="s">
        <v>4774</v>
      </c>
      <c r="F1819" s="316" t="s">
        <v>147</v>
      </c>
      <c r="G1819" s="331">
        <v>45</v>
      </c>
      <c r="H1819" s="61">
        <f t="shared" si="315"/>
        <v>1688.66</v>
      </c>
      <c r="I1819" s="450">
        <v>75989.75</v>
      </c>
      <c r="J1819" s="439">
        <f t="shared" si="316"/>
        <v>1883.28</v>
      </c>
      <c r="K1819" s="390">
        <f t="shared" si="317"/>
        <v>84747.6</v>
      </c>
      <c r="L1819" s="60"/>
      <c r="M1819" s="303">
        <f t="shared" si="318"/>
        <v>84747.805775520013</v>
      </c>
      <c r="N1819" s="303">
        <f t="shared" si="319"/>
        <v>0.20577552000759169</v>
      </c>
      <c r="O1819" s="372">
        <f t="shared" si="320"/>
        <v>84747.6</v>
      </c>
      <c r="P1819" s="373">
        <f t="shared" si="321"/>
        <v>0</v>
      </c>
    </row>
    <row r="1820" spans="1:16" s="195" customFormat="1" ht="22.5" x14ac:dyDescent="0.25">
      <c r="A1820" s="312" t="s">
        <v>4775</v>
      </c>
      <c r="B1820" s="314" t="s">
        <v>281</v>
      </c>
      <c r="C1820" s="314" t="s">
        <v>2023</v>
      </c>
      <c r="D1820" s="314" t="s">
        <v>3895</v>
      </c>
      <c r="E1820" s="315" t="s">
        <v>3896</v>
      </c>
      <c r="F1820" s="316" t="s">
        <v>125</v>
      </c>
      <c r="G1820" s="325">
        <v>2.4500000000000002</v>
      </c>
      <c r="H1820" s="61">
        <f t="shared" si="315"/>
        <v>105956.76</v>
      </c>
      <c r="I1820" s="450">
        <v>259594.06</v>
      </c>
      <c r="J1820" s="439">
        <f t="shared" si="316"/>
        <v>118168.61</v>
      </c>
      <c r="K1820" s="390">
        <f t="shared" si="317"/>
        <v>289513.09000000003</v>
      </c>
      <c r="L1820" s="60"/>
      <c r="M1820" s="303">
        <f t="shared" si="318"/>
        <v>289513.08534846723</v>
      </c>
      <c r="N1820" s="303">
        <f t="shared" si="319"/>
        <v>-4.6515327994711697E-3</v>
      </c>
      <c r="O1820" s="372">
        <f t="shared" si="320"/>
        <v>289513.09450000001</v>
      </c>
      <c r="P1820" s="373">
        <f t="shared" si="321"/>
        <v>4.4999999809078872E-3</v>
      </c>
    </row>
    <row r="1821" spans="1:16" s="195" customFormat="1" ht="22.5" x14ac:dyDescent="0.25">
      <c r="A1821" s="312" t="s">
        <v>4776</v>
      </c>
      <c r="B1821" s="314" t="s">
        <v>281</v>
      </c>
      <c r="C1821" s="314" t="s">
        <v>2027</v>
      </c>
      <c r="D1821" s="314" t="s">
        <v>4773</v>
      </c>
      <c r="E1821" s="315" t="s">
        <v>4774</v>
      </c>
      <c r="F1821" s="316" t="s">
        <v>147</v>
      </c>
      <c r="G1821" s="331">
        <v>245</v>
      </c>
      <c r="H1821" s="61">
        <f t="shared" si="315"/>
        <v>1688.66</v>
      </c>
      <c r="I1821" s="450">
        <v>413721.95</v>
      </c>
      <c r="J1821" s="439">
        <f t="shared" si="316"/>
        <v>1883.28</v>
      </c>
      <c r="K1821" s="390">
        <f t="shared" si="317"/>
        <v>461403.6</v>
      </c>
      <c r="L1821" s="60"/>
      <c r="M1821" s="303">
        <f t="shared" si="318"/>
        <v>461404.695549984</v>
      </c>
      <c r="N1821" s="303">
        <f t="shared" si="319"/>
        <v>1.095549984020181</v>
      </c>
      <c r="O1821" s="372">
        <f t="shared" si="320"/>
        <v>461403.6</v>
      </c>
      <c r="P1821" s="373">
        <f t="shared" si="321"/>
        <v>0</v>
      </c>
    </row>
    <row r="1822" spans="1:16" s="195" customFormat="1" ht="22.5" x14ac:dyDescent="0.25">
      <c r="A1822" s="312" t="s">
        <v>4777</v>
      </c>
      <c r="B1822" s="314" t="s">
        <v>281</v>
      </c>
      <c r="C1822" s="314" t="s">
        <v>2036</v>
      </c>
      <c r="D1822" s="314" t="s">
        <v>4778</v>
      </c>
      <c r="E1822" s="315" t="s">
        <v>4779</v>
      </c>
      <c r="F1822" s="316" t="s">
        <v>125</v>
      </c>
      <c r="G1822" s="318">
        <v>0.53100000000000003</v>
      </c>
      <c r="H1822" s="61">
        <f t="shared" si="315"/>
        <v>99252.03</v>
      </c>
      <c r="I1822" s="450">
        <v>52702.83</v>
      </c>
      <c r="J1822" s="439">
        <f t="shared" si="316"/>
        <v>110691.14</v>
      </c>
      <c r="K1822" s="390">
        <f t="shared" si="317"/>
        <v>58777</v>
      </c>
      <c r="L1822" s="60"/>
      <c r="M1822" s="303">
        <f t="shared" si="318"/>
        <v>58776.995590329607</v>
      </c>
      <c r="N1822" s="303">
        <f t="shared" si="319"/>
        <v>-4.4096703932154924E-3</v>
      </c>
      <c r="O1822" s="372">
        <f t="shared" si="320"/>
        <v>58776.995340000001</v>
      </c>
      <c r="P1822" s="373">
        <f t="shared" si="321"/>
        <v>-4.6599999986938201E-3</v>
      </c>
    </row>
    <row r="1823" spans="1:16" s="195" customFormat="1" ht="22.5" x14ac:dyDescent="0.25">
      <c r="A1823" s="312" t="s">
        <v>4780</v>
      </c>
      <c r="B1823" s="314" t="s">
        <v>281</v>
      </c>
      <c r="C1823" s="314" t="s">
        <v>2038</v>
      </c>
      <c r="D1823" s="314" t="s">
        <v>3898</v>
      </c>
      <c r="E1823" s="315" t="s">
        <v>3899</v>
      </c>
      <c r="F1823" s="316" t="s">
        <v>147</v>
      </c>
      <c r="G1823" s="329">
        <v>53.1</v>
      </c>
      <c r="H1823" s="61">
        <f t="shared" si="315"/>
        <v>926.17</v>
      </c>
      <c r="I1823" s="450">
        <v>49179.85</v>
      </c>
      <c r="J1823" s="439">
        <f t="shared" si="316"/>
        <v>1032.9100000000001</v>
      </c>
      <c r="K1823" s="390">
        <f t="shared" si="317"/>
        <v>54847.519999999997</v>
      </c>
      <c r="L1823" s="60"/>
      <c r="M1823" s="303">
        <f t="shared" si="318"/>
        <v>54847.981153632005</v>
      </c>
      <c r="N1823" s="303">
        <f t="shared" si="319"/>
        <v>0.46115363200806314</v>
      </c>
      <c r="O1823" s="372">
        <f t="shared" si="320"/>
        <v>54847.521000000008</v>
      </c>
      <c r="P1823" s="373">
        <f t="shared" si="321"/>
        <v>1.0000000111176632E-3</v>
      </c>
    </row>
    <row r="1824" spans="1:16" s="195" customFormat="1" ht="15" x14ac:dyDescent="0.25">
      <c r="A1824" s="312" t="s">
        <v>4781</v>
      </c>
      <c r="B1824" s="314" t="s">
        <v>281</v>
      </c>
      <c r="C1824" s="314" t="s">
        <v>2041</v>
      </c>
      <c r="D1824" s="314" t="s">
        <v>3911</v>
      </c>
      <c r="E1824" s="315" t="s">
        <v>373</v>
      </c>
      <c r="F1824" s="316" t="s">
        <v>122</v>
      </c>
      <c r="G1824" s="326">
        <v>5.6599999999999998E-2</v>
      </c>
      <c r="H1824" s="61">
        <f t="shared" si="315"/>
        <v>105042.05</v>
      </c>
      <c r="I1824" s="450">
        <v>5945.38</v>
      </c>
      <c r="J1824" s="439">
        <f t="shared" si="316"/>
        <v>117148.47</v>
      </c>
      <c r="K1824" s="390">
        <f t="shared" si="317"/>
        <v>6630.6</v>
      </c>
      <c r="L1824" s="60"/>
      <c r="M1824" s="303">
        <f t="shared" si="318"/>
        <v>6630.6035945856011</v>
      </c>
      <c r="N1824" s="303">
        <f t="shared" si="319"/>
        <v>3.5945856006946997E-3</v>
      </c>
      <c r="O1824" s="372">
        <f t="shared" si="320"/>
        <v>6630.6034019999997</v>
      </c>
      <c r="P1824" s="373">
        <f t="shared" si="321"/>
        <v>3.4019999993688543E-3</v>
      </c>
    </row>
    <row r="1825" spans="1:16" s="195" customFormat="1" ht="22.5" x14ac:dyDescent="0.25">
      <c r="A1825" s="312" t="s">
        <v>4782</v>
      </c>
      <c r="B1825" s="314" t="s">
        <v>281</v>
      </c>
      <c r="C1825" s="314" t="s">
        <v>2056</v>
      </c>
      <c r="D1825" s="314" t="s">
        <v>3913</v>
      </c>
      <c r="E1825" s="315" t="s">
        <v>3914</v>
      </c>
      <c r="F1825" s="316" t="s">
        <v>125</v>
      </c>
      <c r="G1825" s="325">
        <v>7.54</v>
      </c>
      <c r="H1825" s="61">
        <f t="shared" si="315"/>
        <v>312360.27</v>
      </c>
      <c r="I1825" s="450">
        <v>2355196.44</v>
      </c>
      <c r="J1825" s="439">
        <f t="shared" si="316"/>
        <v>348360.77</v>
      </c>
      <c r="K1825" s="390">
        <f t="shared" si="317"/>
        <v>2626640.21</v>
      </c>
      <c r="L1825" s="60"/>
      <c r="M1825" s="303">
        <f t="shared" si="318"/>
        <v>2626640.1779228933</v>
      </c>
      <c r="N1825" s="303">
        <f t="shared" si="319"/>
        <v>-3.2077106647193432E-2</v>
      </c>
      <c r="O1825" s="372">
        <f t="shared" si="320"/>
        <v>2626640.2058000001</v>
      </c>
      <c r="P1825" s="373">
        <f t="shared" si="321"/>
        <v>-4.19999985024333E-3</v>
      </c>
    </row>
    <row r="1826" spans="1:16" s="195" customFormat="1" ht="15" x14ac:dyDescent="0.25">
      <c r="A1826" s="312" t="s">
        <v>4783</v>
      </c>
      <c r="B1826" s="314" t="s">
        <v>281</v>
      </c>
      <c r="C1826" s="314" t="s">
        <v>4784</v>
      </c>
      <c r="D1826" s="314" t="s">
        <v>3921</v>
      </c>
      <c r="E1826" s="315" t="s">
        <v>3922</v>
      </c>
      <c r="F1826" s="316" t="s">
        <v>122</v>
      </c>
      <c r="G1826" s="317">
        <v>-0.48255999999999999</v>
      </c>
      <c r="H1826" s="61">
        <f t="shared" si="315"/>
        <v>54913.71</v>
      </c>
      <c r="I1826" s="450">
        <v>-26499.16</v>
      </c>
      <c r="J1826" s="439">
        <f t="shared" si="316"/>
        <v>61242.69</v>
      </c>
      <c r="K1826" s="390">
        <f t="shared" si="317"/>
        <v>-29553.27</v>
      </c>
      <c r="L1826" s="60"/>
      <c r="M1826" s="303">
        <f t="shared" si="318"/>
        <v>-29553.270867379204</v>
      </c>
      <c r="N1826" s="303">
        <f t="shared" si="319"/>
        <v>-8.6737920355517417E-4</v>
      </c>
      <c r="O1826" s="372">
        <f t="shared" si="320"/>
        <v>-29553.272486400001</v>
      </c>
      <c r="P1826" s="373">
        <f t="shared" si="321"/>
        <v>-2.4864000006346032E-3</v>
      </c>
    </row>
    <row r="1827" spans="1:16" s="195" customFormat="1" ht="15" x14ac:dyDescent="0.25">
      <c r="A1827" s="312" t="s">
        <v>4785</v>
      </c>
      <c r="B1827" s="314" t="s">
        <v>281</v>
      </c>
      <c r="C1827" s="314" t="s">
        <v>4786</v>
      </c>
      <c r="D1827" s="314" t="s">
        <v>3917</v>
      </c>
      <c r="E1827" s="315" t="s">
        <v>3918</v>
      </c>
      <c r="F1827" s="316" t="s">
        <v>111</v>
      </c>
      <c r="G1827" s="325">
        <v>-45.24</v>
      </c>
      <c r="H1827" s="61">
        <f t="shared" si="315"/>
        <v>5840.19</v>
      </c>
      <c r="I1827" s="450">
        <v>-264209.99</v>
      </c>
      <c r="J1827" s="439">
        <f t="shared" si="316"/>
        <v>6513.29</v>
      </c>
      <c r="K1827" s="390">
        <f t="shared" si="317"/>
        <v>-294661.24</v>
      </c>
      <c r="L1827" s="60"/>
      <c r="M1827" s="303">
        <f t="shared" si="318"/>
        <v>-294661.01568266883</v>
      </c>
      <c r="N1827" s="303">
        <f t="shared" si="319"/>
        <v>0.22431733115809038</v>
      </c>
      <c r="O1827" s="372">
        <f t="shared" si="320"/>
        <v>-294661.23960000003</v>
      </c>
      <c r="P1827" s="373">
        <f t="shared" si="321"/>
        <v>3.9999996079131961E-4</v>
      </c>
    </row>
    <row r="1828" spans="1:16" s="195" customFormat="1" ht="15" x14ac:dyDescent="0.25">
      <c r="A1828" s="312" t="s">
        <v>4787</v>
      </c>
      <c r="B1828" s="314" t="s">
        <v>281</v>
      </c>
      <c r="C1828" s="314" t="s">
        <v>4788</v>
      </c>
      <c r="D1828" s="314" t="s">
        <v>3925</v>
      </c>
      <c r="E1828" s="315" t="s">
        <v>3926</v>
      </c>
      <c r="F1828" s="316" t="s">
        <v>111</v>
      </c>
      <c r="G1828" s="325">
        <v>45.24</v>
      </c>
      <c r="H1828" s="61">
        <f t="shared" si="315"/>
        <v>20840.66</v>
      </c>
      <c r="I1828" s="450">
        <v>942831.4</v>
      </c>
      <c r="J1828" s="439">
        <f t="shared" si="316"/>
        <v>23242.61</v>
      </c>
      <c r="K1828" s="390">
        <f t="shared" si="317"/>
        <v>1051495.68</v>
      </c>
      <c r="L1828" s="60"/>
      <c r="M1828" s="303">
        <f t="shared" si="318"/>
        <v>1051495.6604839682</v>
      </c>
      <c r="N1828" s="303">
        <f t="shared" si="319"/>
        <v>-1.9516031723469496E-2</v>
      </c>
      <c r="O1828" s="372">
        <f t="shared" si="320"/>
        <v>1051495.6764</v>
      </c>
      <c r="P1828" s="373">
        <f t="shared" si="321"/>
        <v>-3.599999938160181E-3</v>
      </c>
    </row>
    <row r="1829" spans="1:16" s="195" customFormat="1" ht="15" x14ac:dyDescent="0.25">
      <c r="A1829" s="312" t="s">
        <v>4789</v>
      </c>
      <c r="B1829" s="314" t="s">
        <v>281</v>
      </c>
      <c r="C1829" s="314" t="s">
        <v>4790</v>
      </c>
      <c r="D1829" s="314" t="s">
        <v>3929</v>
      </c>
      <c r="E1829" s="315" t="s">
        <v>4791</v>
      </c>
      <c r="F1829" s="316" t="s">
        <v>139</v>
      </c>
      <c r="G1829" s="329">
        <v>942.5</v>
      </c>
      <c r="H1829" s="61">
        <f t="shared" si="315"/>
        <v>167.42</v>
      </c>
      <c r="I1829" s="450">
        <v>157795.99</v>
      </c>
      <c r="J1829" s="439">
        <f t="shared" si="316"/>
        <v>186.72</v>
      </c>
      <c r="K1829" s="390">
        <f t="shared" si="317"/>
        <v>175983.6</v>
      </c>
      <c r="L1829" s="60"/>
      <c r="M1829" s="303">
        <f t="shared" si="318"/>
        <v>175982.47017098879</v>
      </c>
      <c r="N1829" s="303">
        <f t="shared" si="319"/>
        <v>-1.1298290112172253</v>
      </c>
      <c r="O1829" s="372">
        <f t="shared" si="320"/>
        <v>175983.6</v>
      </c>
      <c r="P1829" s="373">
        <f t="shared" si="321"/>
        <v>0</v>
      </c>
    </row>
    <row r="1830" spans="1:16" s="195" customFormat="1" ht="15" x14ac:dyDescent="0.25">
      <c r="A1830" s="312" t="s">
        <v>4792</v>
      </c>
      <c r="B1830" s="314" t="s">
        <v>281</v>
      </c>
      <c r="C1830" s="314" t="s">
        <v>4793</v>
      </c>
      <c r="D1830" s="314" t="s">
        <v>3933</v>
      </c>
      <c r="E1830" s="315" t="s">
        <v>4794</v>
      </c>
      <c r="F1830" s="316" t="s">
        <v>139</v>
      </c>
      <c r="G1830" s="329">
        <v>1153.5999999999999</v>
      </c>
      <c r="H1830" s="61">
        <f t="shared" si="315"/>
        <v>624.61</v>
      </c>
      <c r="I1830" s="450">
        <v>720549.27</v>
      </c>
      <c r="J1830" s="439">
        <f t="shared" si="316"/>
        <v>696.6</v>
      </c>
      <c r="K1830" s="390">
        <f t="shared" si="317"/>
        <v>803597.76</v>
      </c>
      <c r="L1830" s="60"/>
      <c r="M1830" s="303">
        <f t="shared" si="318"/>
        <v>803594.82148122252</v>
      </c>
      <c r="N1830" s="303">
        <f t="shared" si="319"/>
        <v>-2.9385187774896622</v>
      </c>
      <c r="O1830" s="372">
        <f t="shared" si="320"/>
        <v>803597.76</v>
      </c>
      <c r="P1830" s="373">
        <f t="shared" si="321"/>
        <v>0</v>
      </c>
    </row>
    <row r="1831" spans="1:16" s="195" customFormat="1" ht="15" customHeight="1" x14ac:dyDescent="0.25">
      <c r="A1831" s="323"/>
      <c r="B1831" s="512" t="s">
        <v>3935</v>
      </c>
      <c r="C1831" s="513"/>
      <c r="D1831" s="513"/>
      <c r="E1831" s="514"/>
      <c r="F1831" s="324"/>
      <c r="G1831" s="324"/>
      <c r="H1831" s="324"/>
      <c r="I1831" s="324"/>
      <c r="J1831" s="449"/>
      <c r="K1831" s="392"/>
      <c r="L1831" s="311"/>
      <c r="M1831" s="303">
        <f t="shared" si="318"/>
        <v>0</v>
      </c>
      <c r="N1831" s="303">
        <f t="shared" si="319"/>
        <v>0</v>
      </c>
      <c r="O1831" s="372">
        <f t="shared" si="320"/>
        <v>0</v>
      </c>
      <c r="P1831" s="373">
        <f t="shared" si="321"/>
        <v>0</v>
      </c>
    </row>
    <row r="1832" spans="1:16" s="195" customFormat="1" ht="15" x14ac:dyDescent="0.25">
      <c r="A1832" s="312" t="s">
        <v>4795</v>
      </c>
      <c r="B1832" s="314" t="s">
        <v>281</v>
      </c>
      <c r="C1832" s="314" t="s">
        <v>2060</v>
      </c>
      <c r="D1832" s="314" t="s">
        <v>456</v>
      </c>
      <c r="E1832" s="315" t="s">
        <v>457</v>
      </c>
      <c r="F1832" s="316" t="s">
        <v>217</v>
      </c>
      <c r="G1832" s="331">
        <v>1</v>
      </c>
      <c r="H1832" s="61">
        <f t="shared" si="315"/>
        <v>5671.45</v>
      </c>
      <c r="I1832" s="450">
        <v>5671.45</v>
      </c>
      <c r="J1832" s="439">
        <f t="shared" si="316"/>
        <v>6325.1</v>
      </c>
      <c r="K1832" s="390">
        <f t="shared" si="317"/>
        <v>6325.1</v>
      </c>
      <c r="L1832" s="60"/>
      <c r="M1832" s="303">
        <f t="shared" si="318"/>
        <v>6325.1023074240002</v>
      </c>
      <c r="N1832" s="303">
        <f t="shared" si="319"/>
        <v>2.3074239998095436E-3</v>
      </c>
      <c r="O1832" s="372">
        <f t="shared" si="320"/>
        <v>6325.1</v>
      </c>
      <c r="P1832" s="373">
        <f t="shared" si="321"/>
        <v>0</v>
      </c>
    </row>
    <row r="1833" spans="1:16" s="195" customFormat="1" ht="15" x14ac:dyDescent="0.25">
      <c r="A1833" s="312" t="s">
        <v>4796</v>
      </c>
      <c r="B1833" s="314" t="s">
        <v>281</v>
      </c>
      <c r="C1833" s="332" t="s">
        <v>4797</v>
      </c>
      <c r="D1833" s="332" t="s">
        <v>3939</v>
      </c>
      <c r="E1833" s="333" t="s">
        <v>4798</v>
      </c>
      <c r="F1833" s="316" t="s">
        <v>217</v>
      </c>
      <c r="G1833" s="331">
        <v>1</v>
      </c>
      <c r="H1833" s="61">
        <f t="shared" si="315"/>
        <v>168435.05</v>
      </c>
      <c r="I1833" s="450">
        <v>168435.05</v>
      </c>
      <c r="J1833" s="439">
        <f t="shared" si="316"/>
        <v>187847.72</v>
      </c>
      <c r="K1833" s="390">
        <f t="shared" si="317"/>
        <v>187847.72</v>
      </c>
      <c r="L1833" s="60"/>
      <c r="M1833" s="303">
        <f t="shared" si="318"/>
        <v>187847.71502985599</v>
      </c>
      <c r="N1833" s="303">
        <f t="shared" si="319"/>
        <v>-4.9701440148055553E-3</v>
      </c>
      <c r="O1833" s="372">
        <f t="shared" si="320"/>
        <v>187847.72</v>
      </c>
      <c r="P1833" s="373">
        <f t="shared" si="321"/>
        <v>0</v>
      </c>
    </row>
    <row r="1834" spans="1:16" s="195" customFormat="1" ht="22.5" x14ac:dyDescent="0.25">
      <c r="A1834" s="312" t="s">
        <v>4799</v>
      </c>
      <c r="B1834" s="314" t="s">
        <v>281</v>
      </c>
      <c r="C1834" s="314" t="s">
        <v>2073</v>
      </c>
      <c r="D1834" s="314" t="s">
        <v>419</v>
      </c>
      <c r="E1834" s="315" t="s">
        <v>420</v>
      </c>
      <c r="F1834" s="316" t="s">
        <v>217</v>
      </c>
      <c r="G1834" s="331">
        <v>6</v>
      </c>
      <c r="H1834" s="61">
        <f t="shared" si="315"/>
        <v>540</v>
      </c>
      <c r="I1834" s="450">
        <v>3240.01</v>
      </c>
      <c r="J1834" s="439">
        <f t="shared" si="316"/>
        <v>602.24</v>
      </c>
      <c r="K1834" s="390">
        <f t="shared" si="317"/>
        <v>3613.44</v>
      </c>
      <c r="L1834" s="60"/>
      <c r="M1834" s="303">
        <f t="shared" si="318"/>
        <v>3613.4312613312004</v>
      </c>
      <c r="N1834" s="303">
        <f t="shared" si="319"/>
        <v>-8.7386687996513501E-3</v>
      </c>
      <c r="O1834" s="372">
        <f t="shared" si="320"/>
        <v>3613.44</v>
      </c>
      <c r="P1834" s="373">
        <f t="shared" si="321"/>
        <v>0</v>
      </c>
    </row>
    <row r="1835" spans="1:16" s="195" customFormat="1" ht="15" x14ac:dyDescent="0.25">
      <c r="A1835" s="312" t="s">
        <v>4800</v>
      </c>
      <c r="B1835" s="314" t="s">
        <v>281</v>
      </c>
      <c r="C1835" s="332" t="s">
        <v>4801</v>
      </c>
      <c r="D1835" s="332" t="s">
        <v>3947</v>
      </c>
      <c r="E1835" s="333" t="s">
        <v>3944</v>
      </c>
      <c r="F1835" s="316" t="s">
        <v>217</v>
      </c>
      <c r="G1835" s="331">
        <v>1</v>
      </c>
      <c r="H1835" s="61">
        <f t="shared" si="315"/>
        <v>30598.84</v>
      </c>
      <c r="I1835" s="450">
        <v>30598.84</v>
      </c>
      <c r="J1835" s="439">
        <f t="shared" si="316"/>
        <v>34125.449999999997</v>
      </c>
      <c r="K1835" s="390">
        <f t="shared" si="317"/>
        <v>34125.449999999997</v>
      </c>
      <c r="L1835" s="60"/>
      <c r="M1835" s="303">
        <f t="shared" si="318"/>
        <v>34125.451778380804</v>
      </c>
      <c r="N1835" s="303">
        <f t="shared" si="319"/>
        <v>1.7783808070817031E-3</v>
      </c>
      <c r="O1835" s="372">
        <f t="shared" si="320"/>
        <v>34125.449999999997</v>
      </c>
      <c r="P1835" s="373">
        <f t="shared" si="321"/>
        <v>0</v>
      </c>
    </row>
    <row r="1836" spans="1:16" s="195" customFormat="1" ht="15" x14ac:dyDescent="0.25">
      <c r="A1836" s="312" t="s">
        <v>4802</v>
      </c>
      <c r="B1836" s="314" t="s">
        <v>281</v>
      </c>
      <c r="C1836" s="332" t="s">
        <v>4803</v>
      </c>
      <c r="D1836" s="332" t="s">
        <v>3947</v>
      </c>
      <c r="E1836" s="333" t="s">
        <v>3948</v>
      </c>
      <c r="F1836" s="316" t="s">
        <v>217</v>
      </c>
      <c r="G1836" s="331">
        <v>1</v>
      </c>
      <c r="H1836" s="61">
        <f t="shared" si="315"/>
        <v>1932.4</v>
      </c>
      <c r="I1836" s="450">
        <v>1932.4</v>
      </c>
      <c r="J1836" s="439">
        <f t="shared" si="316"/>
        <v>2155.12</v>
      </c>
      <c r="K1836" s="390">
        <f t="shared" si="317"/>
        <v>2155.12</v>
      </c>
      <c r="L1836" s="60"/>
      <c r="M1836" s="303">
        <f t="shared" si="318"/>
        <v>2155.1151290880002</v>
      </c>
      <c r="N1836" s="303">
        <f t="shared" si="319"/>
        <v>-4.8709119996601657E-3</v>
      </c>
      <c r="O1836" s="372">
        <f t="shared" si="320"/>
        <v>2155.12</v>
      </c>
      <c r="P1836" s="373">
        <f t="shared" si="321"/>
        <v>0</v>
      </c>
    </row>
    <row r="1837" spans="1:16" s="195" customFormat="1" ht="15" x14ac:dyDescent="0.25">
      <c r="A1837" s="312" t="s">
        <v>4804</v>
      </c>
      <c r="B1837" s="314" t="s">
        <v>281</v>
      </c>
      <c r="C1837" s="332" t="s">
        <v>4805</v>
      </c>
      <c r="D1837" s="332" t="s">
        <v>3951</v>
      </c>
      <c r="E1837" s="333" t="s">
        <v>3952</v>
      </c>
      <c r="F1837" s="316" t="s">
        <v>217</v>
      </c>
      <c r="G1837" s="331">
        <v>1</v>
      </c>
      <c r="H1837" s="61">
        <f t="shared" si="315"/>
        <v>4313.41</v>
      </c>
      <c r="I1837" s="450">
        <v>4313.41</v>
      </c>
      <c r="J1837" s="439">
        <f t="shared" si="316"/>
        <v>4810.54</v>
      </c>
      <c r="K1837" s="390">
        <f t="shared" si="317"/>
        <v>4810.54</v>
      </c>
      <c r="L1837" s="60"/>
      <c r="M1837" s="303">
        <f t="shared" si="318"/>
        <v>4810.5439603392006</v>
      </c>
      <c r="N1837" s="303">
        <f t="shared" si="319"/>
        <v>3.9603392006029026E-3</v>
      </c>
      <c r="O1837" s="372">
        <f t="shared" si="320"/>
        <v>4810.54</v>
      </c>
      <c r="P1837" s="373">
        <f t="shared" si="321"/>
        <v>0</v>
      </c>
    </row>
    <row r="1838" spans="1:16" s="195" customFormat="1" ht="15" x14ac:dyDescent="0.25">
      <c r="A1838" s="312" t="s">
        <v>4806</v>
      </c>
      <c r="B1838" s="314" t="s">
        <v>281</v>
      </c>
      <c r="C1838" s="332" t="s">
        <v>4807</v>
      </c>
      <c r="D1838" s="332" t="s">
        <v>3951</v>
      </c>
      <c r="E1838" s="333" t="s">
        <v>3955</v>
      </c>
      <c r="F1838" s="316" t="s">
        <v>217</v>
      </c>
      <c r="G1838" s="331">
        <v>1</v>
      </c>
      <c r="H1838" s="61">
        <f t="shared" ref="H1838:H1903" si="322">ROUND(I1838/G1838,2)</f>
        <v>2310.7600000000002</v>
      </c>
      <c r="I1838" s="450">
        <v>2310.7600000000002</v>
      </c>
      <c r="J1838" s="439">
        <f t="shared" si="316"/>
        <v>2577.08</v>
      </c>
      <c r="K1838" s="390">
        <f t="shared" si="317"/>
        <v>2577.08</v>
      </c>
      <c r="L1838" s="60"/>
      <c r="M1838" s="303">
        <f t="shared" si="318"/>
        <v>2577.0822995712006</v>
      </c>
      <c r="N1838" s="303">
        <f t="shared" si="319"/>
        <v>2.2995712006377289E-3</v>
      </c>
      <c r="O1838" s="372">
        <f t="shared" si="320"/>
        <v>2577.08</v>
      </c>
      <c r="P1838" s="373">
        <f t="shared" si="321"/>
        <v>0</v>
      </c>
    </row>
    <row r="1839" spans="1:16" s="195" customFormat="1" ht="15" x14ac:dyDescent="0.25">
      <c r="A1839" s="312" t="s">
        <v>4808</v>
      </c>
      <c r="B1839" s="314" t="s">
        <v>281</v>
      </c>
      <c r="C1839" s="332" t="s">
        <v>4809</v>
      </c>
      <c r="D1839" s="332" t="s">
        <v>3951</v>
      </c>
      <c r="E1839" s="333" t="s">
        <v>3958</v>
      </c>
      <c r="F1839" s="316" t="s">
        <v>217</v>
      </c>
      <c r="G1839" s="331">
        <v>1</v>
      </c>
      <c r="H1839" s="61">
        <f t="shared" si="322"/>
        <v>2464.8000000000002</v>
      </c>
      <c r="I1839" s="450">
        <v>2464.8000000000002</v>
      </c>
      <c r="J1839" s="439">
        <f t="shared" si="316"/>
        <v>2748.88</v>
      </c>
      <c r="K1839" s="390">
        <f t="shared" si="317"/>
        <v>2748.88</v>
      </c>
      <c r="L1839" s="60"/>
      <c r="M1839" s="303">
        <f t="shared" si="318"/>
        <v>2748.8758901760002</v>
      </c>
      <c r="N1839" s="303">
        <f t="shared" si="319"/>
        <v>-4.109823999897344E-3</v>
      </c>
      <c r="O1839" s="372">
        <f t="shared" si="320"/>
        <v>2748.88</v>
      </c>
      <c r="P1839" s="373">
        <f t="shared" si="321"/>
        <v>0</v>
      </c>
    </row>
    <row r="1840" spans="1:16" s="195" customFormat="1" ht="15" x14ac:dyDescent="0.25">
      <c r="A1840" s="312" t="s">
        <v>4810</v>
      </c>
      <c r="B1840" s="314" t="s">
        <v>281</v>
      </c>
      <c r="C1840" s="332" t="s">
        <v>4811</v>
      </c>
      <c r="D1840" s="332" t="s">
        <v>3951</v>
      </c>
      <c r="E1840" s="333" t="s">
        <v>3961</v>
      </c>
      <c r="F1840" s="316" t="s">
        <v>217</v>
      </c>
      <c r="G1840" s="331">
        <v>1</v>
      </c>
      <c r="H1840" s="61">
        <f t="shared" si="322"/>
        <v>1848.61</v>
      </c>
      <c r="I1840" s="450">
        <v>1848.61</v>
      </c>
      <c r="J1840" s="439">
        <f t="shared" si="316"/>
        <v>2061.67</v>
      </c>
      <c r="K1840" s="390">
        <f t="shared" si="317"/>
        <v>2061.67</v>
      </c>
      <c r="L1840" s="60"/>
      <c r="M1840" s="303">
        <f t="shared" si="318"/>
        <v>2061.6680701631999</v>
      </c>
      <c r="N1840" s="303">
        <f t="shared" si="319"/>
        <v>-1.9298368001727795E-3</v>
      </c>
      <c r="O1840" s="372">
        <f t="shared" si="320"/>
        <v>2061.67</v>
      </c>
      <c r="P1840" s="373">
        <f t="shared" si="321"/>
        <v>0</v>
      </c>
    </row>
    <row r="1841" spans="1:16" s="195" customFormat="1" ht="15" x14ac:dyDescent="0.25">
      <c r="A1841" s="312" t="s">
        <v>4812</v>
      </c>
      <c r="B1841" s="314" t="s">
        <v>281</v>
      </c>
      <c r="C1841" s="314" t="s">
        <v>2076</v>
      </c>
      <c r="D1841" s="314" t="s">
        <v>347</v>
      </c>
      <c r="E1841" s="315" t="s">
        <v>348</v>
      </c>
      <c r="F1841" s="316" t="s">
        <v>217</v>
      </c>
      <c r="G1841" s="331">
        <v>1</v>
      </c>
      <c r="H1841" s="61">
        <f t="shared" si="322"/>
        <v>17629.77</v>
      </c>
      <c r="I1841" s="450">
        <v>17629.77</v>
      </c>
      <c r="J1841" s="439">
        <f t="shared" si="316"/>
        <v>19661.66</v>
      </c>
      <c r="K1841" s="390">
        <f t="shared" si="317"/>
        <v>19661.66</v>
      </c>
      <c r="L1841" s="60"/>
      <c r="M1841" s="303">
        <f t="shared" si="318"/>
        <v>19661.655997382404</v>
      </c>
      <c r="N1841" s="303">
        <f t="shared" si="319"/>
        <v>-4.0026175956882071E-3</v>
      </c>
      <c r="O1841" s="372">
        <f t="shared" si="320"/>
        <v>19661.66</v>
      </c>
      <c r="P1841" s="373">
        <f t="shared" si="321"/>
        <v>0</v>
      </c>
    </row>
    <row r="1842" spans="1:16" s="195" customFormat="1" ht="15" x14ac:dyDescent="0.25">
      <c r="A1842" s="312" t="s">
        <v>4813</v>
      </c>
      <c r="B1842" s="314" t="s">
        <v>281</v>
      </c>
      <c r="C1842" s="332" t="s">
        <v>4814</v>
      </c>
      <c r="D1842" s="332" t="s">
        <v>4815</v>
      </c>
      <c r="E1842" s="333" t="s">
        <v>4816</v>
      </c>
      <c r="F1842" s="316" t="s">
        <v>217</v>
      </c>
      <c r="G1842" s="331">
        <v>1</v>
      </c>
      <c r="H1842" s="61">
        <f t="shared" si="322"/>
        <v>26431.35</v>
      </c>
      <c r="I1842" s="450">
        <v>26431.35</v>
      </c>
      <c r="J1842" s="439">
        <f t="shared" si="316"/>
        <v>29477.65</v>
      </c>
      <c r="K1842" s="390">
        <f t="shared" si="317"/>
        <v>29477.65</v>
      </c>
      <c r="L1842" s="60"/>
      <c r="M1842" s="303">
        <f t="shared" si="318"/>
        <v>29477.645553311999</v>
      </c>
      <c r="N1842" s="303">
        <f t="shared" si="319"/>
        <v>-4.4466880026448052E-3</v>
      </c>
      <c r="O1842" s="372">
        <f t="shared" si="320"/>
        <v>29477.65</v>
      </c>
      <c r="P1842" s="373">
        <f t="shared" si="321"/>
        <v>0</v>
      </c>
    </row>
    <row r="1843" spans="1:16" s="195" customFormat="1" ht="22.5" x14ac:dyDescent="0.25">
      <c r="A1843" s="312" t="s">
        <v>4817</v>
      </c>
      <c r="B1843" s="314" t="s">
        <v>281</v>
      </c>
      <c r="C1843" s="314" t="s">
        <v>2085</v>
      </c>
      <c r="D1843" s="314" t="s">
        <v>404</v>
      </c>
      <c r="E1843" s="315" t="s">
        <v>405</v>
      </c>
      <c r="F1843" s="316" t="s">
        <v>217</v>
      </c>
      <c r="G1843" s="331">
        <v>2</v>
      </c>
      <c r="H1843" s="61">
        <f t="shared" si="322"/>
        <v>1969.9</v>
      </c>
      <c r="I1843" s="450">
        <v>3939.8</v>
      </c>
      <c r="J1843" s="439">
        <f t="shared" si="316"/>
        <v>2196.94</v>
      </c>
      <c r="K1843" s="390">
        <f t="shared" si="317"/>
        <v>4393.88</v>
      </c>
      <c r="L1843" s="60"/>
      <c r="M1843" s="303">
        <f t="shared" si="318"/>
        <v>4393.8742421759998</v>
      </c>
      <c r="N1843" s="303">
        <f t="shared" si="319"/>
        <v>-5.7578240002840175E-3</v>
      </c>
      <c r="O1843" s="372">
        <f t="shared" si="320"/>
        <v>4393.88</v>
      </c>
      <c r="P1843" s="373">
        <f t="shared" si="321"/>
        <v>0</v>
      </c>
    </row>
    <row r="1844" spans="1:16" s="195" customFormat="1" ht="15" x14ac:dyDescent="0.25">
      <c r="A1844" s="312" t="s">
        <v>4818</v>
      </c>
      <c r="B1844" s="314" t="s">
        <v>281</v>
      </c>
      <c r="C1844" s="314" t="s">
        <v>2087</v>
      </c>
      <c r="D1844" s="314" t="s">
        <v>3968</v>
      </c>
      <c r="E1844" s="315" t="s">
        <v>4819</v>
      </c>
      <c r="F1844" s="316" t="s">
        <v>217</v>
      </c>
      <c r="G1844" s="331">
        <v>1</v>
      </c>
      <c r="H1844" s="61">
        <f t="shared" si="322"/>
        <v>23021.91</v>
      </c>
      <c r="I1844" s="450">
        <v>23021.91</v>
      </c>
      <c r="J1844" s="439">
        <f t="shared" si="316"/>
        <v>25675.26</v>
      </c>
      <c r="K1844" s="390">
        <f t="shared" si="317"/>
        <v>25675.26</v>
      </c>
      <c r="L1844" s="60"/>
      <c r="M1844" s="303">
        <f t="shared" si="318"/>
        <v>25675.2569558592</v>
      </c>
      <c r="N1844" s="303">
        <f t="shared" si="319"/>
        <v>-3.0441407980106305E-3</v>
      </c>
      <c r="O1844" s="372">
        <f t="shared" si="320"/>
        <v>25675.26</v>
      </c>
      <c r="P1844" s="373">
        <f t="shared" si="321"/>
        <v>0</v>
      </c>
    </row>
    <row r="1845" spans="1:16" s="195" customFormat="1" ht="15" x14ac:dyDescent="0.25">
      <c r="A1845" s="312" t="s">
        <v>4820</v>
      </c>
      <c r="B1845" s="314" t="s">
        <v>281</v>
      </c>
      <c r="C1845" s="332" t="s">
        <v>4821</v>
      </c>
      <c r="D1845" s="332" t="s">
        <v>3968</v>
      </c>
      <c r="E1845" s="333" t="s">
        <v>4822</v>
      </c>
      <c r="F1845" s="316" t="s">
        <v>217</v>
      </c>
      <c r="G1845" s="331">
        <v>1</v>
      </c>
      <c r="H1845" s="61">
        <f t="shared" si="322"/>
        <v>10996.01</v>
      </c>
      <c r="I1845" s="450">
        <v>10996.01</v>
      </c>
      <c r="J1845" s="439">
        <f t="shared" si="316"/>
        <v>12263.33</v>
      </c>
      <c r="K1845" s="390">
        <f t="shared" si="317"/>
        <v>12263.33</v>
      </c>
      <c r="L1845" s="60"/>
      <c r="M1845" s="303">
        <f t="shared" si="318"/>
        <v>12263.334460051201</v>
      </c>
      <c r="N1845" s="303">
        <f t="shared" si="319"/>
        <v>4.4600512010219973E-3</v>
      </c>
      <c r="O1845" s="372">
        <f t="shared" si="320"/>
        <v>12263.33</v>
      </c>
      <c r="P1845" s="373">
        <f t="shared" si="321"/>
        <v>0</v>
      </c>
    </row>
    <row r="1846" spans="1:16" s="195" customFormat="1" ht="15" x14ac:dyDescent="0.25">
      <c r="A1846" s="312" t="s">
        <v>4823</v>
      </c>
      <c r="B1846" s="314" t="s">
        <v>281</v>
      </c>
      <c r="C1846" s="314" t="s">
        <v>4824</v>
      </c>
      <c r="D1846" s="314" t="s">
        <v>4825</v>
      </c>
      <c r="E1846" s="315" t="s">
        <v>4826</v>
      </c>
      <c r="F1846" s="316" t="s">
        <v>217</v>
      </c>
      <c r="G1846" s="331">
        <v>1</v>
      </c>
      <c r="H1846" s="61">
        <f t="shared" si="322"/>
        <v>2459.42</v>
      </c>
      <c r="I1846" s="450">
        <v>2459.42</v>
      </c>
      <c r="J1846" s="439">
        <f t="shared" si="316"/>
        <v>2742.88</v>
      </c>
      <c r="K1846" s="390">
        <f t="shared" si="317"/>
        <v>2742.88</v>
      </c>
      <c r="L1846" s="60"/>
      <c r="M1846" s="303">
        <f t="shared" si="318"/>
        <v>2742.8758283904003</v>
      </c>
      <c r="N1846" s="303">
        <f t="shared" si="319"/>
        <v>-4.171609599779913E-3</v>
      </c>
      <c r="O1846" s="372">
        <f t="shared" si="320"/>
        <v>2742.88</v>
      </c>
      <c r="P1846" s="373">
        <f t="shared" si="321"/>
        <v>0</v>
      </c>
    </row>
    <row r="1847" spans="1:16" s="195" customFormat="1" ht="15" x14ac:dyDescent="0.25">
      <c r="A1847" s="312" t="s">
        <v>4827</v>
      </c>
      <c r="B1847" s="314" t="s">
        <v>281</v>
      </c>
      <c r="C1847" s="314" t="s">
        <v>2092</v>
      </c>
      <c r="D1847" s="314" t="s">
        <v>3812</v>
      </c>
      <c r="E1847" s="315" t="s">
        <v>3813</v>
      </c>
      <c r="F1847" s="316" t="s">
        <v>217</v>
      </c>
      <c r="G1847" s="331">
        <v>2</v>
      </c>
      <c r="H1847" s="61">
        <f t="shared" si="322"/>
        <v>1297.79</v>
      </c>
      <c r="I1847" s="450">
        <v>2595.5700000000002</v>
      </c>
      <c r="J1847" s="439">
        <f t="shared" si="316"/>
        <v>1447.36</v>
      </c>
      <c r="K1847" s="390">
        <f t="shared" si="317"/>
        <v>2894.72</v>
      </c>
      <c r="L1847" s="60"/>
      <c r="M1847" s="303">
        <f t="shared" si="318"/>
        <v>2894.7175406784004</v>
      </c>
      <c r="N1847" s="303">
        <f t="shared" si="319"/>
        <v>-2.4593215994173079E-3</v>
      </c>
      <c r="O1847" s="372">
        <f t="shared" si="320"/>
        <v>2894.72</v>
      </c>
      <c r="P1847" s="373">
        <f t="shared" si="321"/>
        <v>0</v>
      </c>
    </row>
    <row r="1848" spans="1:16" s="195" customFormat="1" ht="15" x14ac:dyDescent="0.25">
      <c r="A1848" s="312" t="s">
        <v>4828</v>
      </c>
      <c r="B1848" s="314" t="s">
        <v>281</v>
      </c>
      <c r="C1848" s="332" t="s">
        <v>4829</v>
      </c>
      <c r="D1848" s="332" t="s">
        <v>3856</v>
      </c>
      <c r="E1848" s="333" t="s">
        <v>3975</v>
      </c>
      <c r="F1848" s="316" t="s">
        <v>217</v>
      </c>
      <c r="G1848" s="331">
        <v>1</v>
      </c>
      <c r="H1848" s="61">
        <f t="shared" si="322"/>
        <v>28196.54</v>
      </c>
      <c r="I1848" s="450">
        <v>28196.54</v>
      </c>
      <c r="J1848" s="439">
        <f t="shared" si="316"/>
        <v>31446.28</v>
      </c>
      <c r="K1848" s="390">
        <f t="shared" si="317"/>
        <v>31446.28</v>
      </c>
      <c r="L1848" s="60"/>
      <c r="M1848" s="303">
        <f t="shared" si="318"/>
        <v>31446.279208204804</v>
      </c>
      <c r="N1848" s="303">
        <f t="shared" si="319"/>
        <v>-7.9179519525496289E-4</v>
      </c>
      <c r="O1848" s="372">
        <f t="shared" si="320"/>
        <v>31446.28</v>
      </c>
      <c r="P1848" s="373">
        <f t="shared" si="321"/>
        <v>0</v>
      </c>
    </row>
    <row r="1849" spans="1:16" s="195" customFormat="1" ht="15" x14ac:dyDescent="0.25">
      <c r="A1849" s="312" t="s">
        <v>4830</v>
      </c>
      <c r="B1849" s="314" t="s">
        <v>281</v>
      </c>
      <c r="C1849" s="332" t="s">
        <v>4831</v>
      </c>
      <c r="D1849" s="332" t="s">
        <v>3856</v>
      </c>
      <c r="E1849" s="333" t="s">
        <v>3978</v>
      </c>
      <c r="F1849" s="316" t="s">
        <v>217</v>
      </c>
      <c r="G1849" s="331">
        <v>1</v>
      </c>
      <c r="H1849" s="61">
        <f t="shared" si="322"/>
        <v>24769.87</v>
      </c>
      <c r="I1849" s="450">
        <v>24769.87</v>
      </c>
      <c r="J1849" s="439">
        <f t="shared" si="316"/>
        <v>27624.67</v>
      </c>
      <c r="K1849" s="390">
        <f t="shared" si="317"/>
        <v>27624.67</v>
      </c>
      <c r="L1849" s="60"/>
      <c r="M1849" s="303">
        <f t="shared" si="318"/>
        <v>27624.674799494402</v>
      </c>
      <c r="N1849" s="303">
        <f t="shared" si="319"/>
        <v>4.7994944034144282E-3</v>
      </c>
      <c r="O1849" s="372">
        <f t="shared" si="320"/>
        <v>27624.67</v>
      </c>
      <c r="P1849" s="373">
        <f t="shared" si="321"/>
        <v>0</v>
      </c>
    </row>
    <row r="1850" spans="1:16" s="195" customFormat="1" ht="15" x14ac:dyDescent="0.25">
      <c r="A1850" s="312" t="s">
        <v>4832</v>
      </c>
      <c r="B1850" s="314" t="s">
        <v>281</v>
      </c>
      <c r="C1850" s="314" t="s">
        <v>2096</v>
      </c>
      <c r="D1850" s="314" t="s">
        <v>424</v>
      </c>
      <c r="E1850" s="315" t="s">
        <v>425</v>
      </c>
      <c r="F1850" s="316" t="s">
        <v>217</v>
      </c>
      <c r="G1850" s="331">
        <v>1</v>
      </c>
      <c r="H1850" s="61">
        <f t="shared" si="322"/>
        <v>12728.32</v>
      </c>
      <c r="I1850" s="450">
        <v>12728.32</v>
      </c>
      <c r="J1850" s="439">
        <f t="shared" si="316"/>
        <v>14195.3</v>
      </c>
      <c r="K1850" s="390">
        <f t="shared" si="317"/>
        <v>14195.3</v>
      </c>
      <c r="L1850" s="60"/>
      <c r="M1850" s="303">
        <f t="shared" si="318"/>
        <v>14195.2985923584</v>
      </c>
      <c r="N1850" s="303">
        <f t="shared" si="319"/>
        <v>-1.4076415991439717E-3</v>
      </c>
      <c r="O1850" s="372">
        <f t="shared" si="320"/>
        <v>14195.3</v>
      </c>
      <c r="P1850" s="373">
        <f t="shared" si="321"/>
        <v>0</v>
      </c>
    </row>
    <row r="1851" spans="1:16" s="195" customFormat="1" ht="15" x14ac:dyDescent="0.25">
      <c r="A1851" s="312" t="s">
        <v>4833</v>
      </c>
      <c r="B1851" s="314" t="s">
        <v>281</v>
      </c>
      <c r="C1851" s="332" t="s">
        <v>4834</v>
      </c>
      <c r="D1851" s="332" t="s">
        <v>3984</v>
      </c>
      <c r="E1851" s="333" t="s">
        <v>4835</v>
      </c>
      <c r="F1851" s="316" t="s">
        <v>217</v>
      </c>
      <c r="G1851" s="331">
        <v>1</v>
      </c>
      <c r="H1851" s="61">
        <f t="shared" si="322"/>
        <v>69964.320000000007</v>
      </c>
      <c r="I1851" s="450">
        <v>69964.320000000007</v>
      </c>
      <c r="J1851" s="439">
        <f t="shared" si="316"/>
        <v>78027.929999999993</v>
      </c>
      <c r="K1851" s="390">
        <f t="shared" si="317"/>
        <v>78027.929999999993</v>
      </c>
      <c r="L1851" s="60"/>
      <c r="M1851" s="303">
        <f t="shared" si="318"/>
        <v>78027.926168678401</v>
      </c>
      <c r="N1851" s="303">
        <f t="shared" si="319"/>
        <v>-3.8313215918606147E-3</v>
      </c>
      <c r="O1851" s="372">
        <f t="shared" si="320"/>
        <v>78027.929999999993</v>
      </c>
      <c r="P1851" s="373">
        <f t="shared" si="321"/>
        <v>0</v>
      </c>
    </row>
    <row r="1852" spans="1:16" s="195" customFormat="1" ht="15" x14ac:dyDescent="0.25">
      <c r="A1852" s="306" t="s">
        <v>4836</v>
      </c>
      <c r="B1852" s="502"/>
      <c r="C1852" s="502"/>
      <c r="D1852" s="502"/>
      <c r="E1852" s="307" t="s">
        <v>4837</v>
      </c>
      <c r="F1852" s="308"/>
      <c r="G1852" s="309"/>
      <c r="H1852" s="334"/>
      <c r="I1852" s="334">
        <f>SUM(I1853:I1879)</f>
        <v>458510.99999999988</v>
      </c>
      <c r="J1852" s="449"/>
      <c r="K1852" s="391">
        <f>SUM(K1853:K1879)</f>
        <v>511355.78000000014</v>
      </c>
      <c r="L1852" s="310"/>
      <c r="M1852" s="303">
        <f t="shared" si="318"/>
        <v>511355.82330431993</v>
      </c>
      <c r="N1852" s="303">
        <f t="shared" si="319"/>
        <v>4.3304319784510881E-2</v>
      </c>
      <c r="O1852" s="372">
        <f t="shared" si="320"/>
        <v>0</v>
      </c>
      <c r="P1852" s="373"/>
    </row>
    <row r="1853" spans="1:16" s="195" customFormat="1" ht="15" x14ac:dyDescent="0.25">
      <c r="A1853" s="312" t="s">
        <v>4838</v>
      </c>
      <c r="B1853" s="314" t="s">
        <v>281</v>
      </c>
      <c r="C1853" s="314" t="s">
        <v>2104</v>
      </c>
      <c r="D1853" s="314" t="s">
        <v>377</v>
      </c>
      <c r="E1853" s="315" t="s">
        <v>378</v>
      </c>
      <c r="F1853" s="316" t="s">
        <v>217</v>
      </c>
      <c r="G1853" s="331">
        <v>1</v>
      </c>
      <c r="H1853" s="61">
        <f t="shared" si="322"/>
        <v>8612.7000000000007</v>
      </c>
      <c r="I1853" s="450">
        <v>8612.7000000000007</v>
      </c>
      <c r="J1853" s="439">
        <f t="shared" ref="J1853:J1879" si="323">ROUND(H1853*O$13*P$13*O$10,2)</f>
        <v>9605.34</v>
      </c>
      <c r="K1853" s="390">
        <f t="shared" ref="K1853:K1879" si="324">ROUND(J1853*G1853,2)</f>
        <v>9605.34</v>
      </c>
      <c r="L1853" s="60"/>
      <c r="M1853" s="303">
        <f t="shared" si="318"/>
        <v>9605.3405466240001</v>
      </c>
      <c r="N1853" s="303">
        <f t="shared" si="319"/>
        <v>5.4662399998051114E-4</v>
      </c>
      <c r="O1853" s="372">
        <f t="shared" si="320"/>
        <v>9605.34</v>
      </c>
      <c r="P1853" s="373">
        <f t="shared" si="321"/>
        <v>0</v>
      </c>
    </row>
    <row r="1854" spans="1:16" s="195" customFormat="1" ht="15" x14ac:dyDescent="0.25">
      <c r="A1854" s="312" t="s">
        <v>4839</v>
      </c>
      <c r="B1854" s="314" t="s">
        <v>281</v>
      </c>
      <c r="C1854" s="314" t="s">
        <v>2107</v>
      </c>
      <c r="D1854" s="314" t="s">
        <v>4198</v>
      </c>
      <c r="E1854" s="315" t="s">
        <v>359</v>
      </c>
      <c r="F1854" s="316" t="s">
        <v>122</v>
      </c>
      <c r="G1854" s="326">
        <v>2.8E-3</v>
      </c>
      <c r="H1854" s="61">
        <f t="shared" si="322"/>
        <v>127532.14</v>
      </c>
      <c r="I1854" s="450">
        <v>357.09</v>
      </c>
      <c r="J1854" s="439">
        <f t="shared" si="323"/>
        <v>142230.62</v>
      </c>
      <c r="K1854" s="390">
        <f t="shared" si="324"/>
        <v>398.25</v>
      </c>
      <c r="L1854" s="60"/>
      <c r="M1854" s="303">
        <f t="shared" si="318"/>
        <v>398.24573662080002</v>
      </c>
      <c r="N1854" s="303">
        <f t="shared" si="319"/>
        <v>-4.2633791999833193E-3</v>
      </c>
      <c r="O1854" s="372">
        <f t="shared" si="320"/>
        <v>398.24573599999997</v>
      </c>
      <c r="P1854" s="373">
        <f t="shared" si="321"/>
        <v>-4.2640000000346845E-3</v>
      </c>
    </row>
    <row r="1855" spans="1:16" s="195" customFormat="1" ht="15" x14ac:dyDescent="0.25">
      <c r="A1855" s="312" t="s">
        <v>4840</v>
      </c>
      <c r="B1855" s="314" t="s">
        <v>281</v>
      </c>
      <c r="C1855" s="332" t="s">
        <v>4841</v>
      </c>
      <c r="D1855" s="332" t="s">
        <v>4842</v>
      </c>
      <c r="E1855" s="333" t="s">
        <v>4843</v>
      </c>
      <c r="F1855" s="316" t="s">
        <v>217</v>
      </c>
      <c r="G1855" s="331">
        <v>1</v>
      </c>
      <c r="H1855" s="61">
        <f t="shared" si="322"/>
        <v>88012.06</v>
      </c>
      <c r="I1855" s="450">
        <v>88012.06</v>
      </c>
      <c r="J1855" s="439">
        <f t="shared" si="323"/>
        <v>98155.72</v>
      </c>
      <c r="K1855" s="390">
        <f t="shared" si="324"/>
        <v>98155.72</v>
      </c>
      <c r="L1855" s="60"/>
      <c r="M1855" s="303">
        <f t="shared" si="318"/>
        <v>98155.724512627203</v>
      </c>
      <c r="N1855" s="303">
        <f t="shared" si="319"/>
        <v>4.5126272016204894E-3</v>
      </c>
      <c r="O1855" s="372">
        <f t="shared" si="320"/>
        <v>98155.72</v>
      </c>
      <c r="P1855" s="373">
        <f t="shared" si="321"/>
        <v>0</v>
      </c>
    </row>
    <row r="1856" spans="1:16" s="195" customFormat="1" ht="22.5" x14ac:dyDescent="0.25">
      <c r="A1856" s="312" t="s">
        <v>4844</v>
      </c>
      <c r="B1856" s="314" t="s">
        <v>281</v>
      </c>
      <c r="C1856" s="314" t="s">
        <v>2109</v>
      </c>
      <c r="D1856" s="314" t="s">
        <v>4845</v>
      </c>
      <c r="E1856" s="315" t="s">
        <v>4846</v>
      </c>
      <c r="F1856" s="316" t="s">
        <v>217</v>
      </c>
      <c r="G1856" s="331">
        <v>1</v>
      </c>
      <c r="H1856" s="61">
        <f t="shared" si="322"/>
        <v>2221.6999999999998</v>
      </c>
      <c r="I1856" s="450">
        <v>2221.6999999999998</v>
      </c>
      <c r="J1856" s="439">
        <f t="shared" si="323"/>
        <v>2477.7600000000002</v>
      </c>
      <c r="K1856" s="390">
        <f t="shared" si="324"/>
        <v>2477.7600000000002</v>
      </c>
      <c r="L1856" s="60"/>
      <c r="M1856" s="303">
        <f t="shared" si="318"/>
        <v>2477.757856704</v>
      </c>
      <c r="N1856" s="303">
        <f t="shared" si="319"/>
        <v>-2.143296000213013E-3</v>
      </c>
      <c r="O1856" s="372">
        <f t="shared" si="320"/>
        <v>2477.7600000000002</v>
      </c>
      <c r="P1856" s="373">
        <f t="shared" si="321"/>
        <v>0</v>
      </c>
    </row>
    <row r="1857" spans="1:16" s="195" customFormat="1" ht="15" x14ac:dyDescent="0.25">
      <c r="A1857" s="312" t="s">
        <v>4847</v>
      </c>
      <c r="B1857" s="314" t="s">
        <v>281</v>
      </c>
      <c r="C1857" s="314" t="s">
        <v>4848</v>
      </c>
      <c r="D1857" s="314" t="s">
        <v>4101</v>
      </c>
      <c r="E1857" s="315" t="s">
        <v>4849</v>
      </c>
      <c r="F1857" s="316" t="s">
        <v>217</v>
      </c>
      <c r="G1857" s="331">
        <v>1</v>
      </c>
      <c r="H1857" s="61">
        <f t="shared" si="322"/>
        <v>9265.34</v>
      </c>
      <c r="I1857" s="450">
        <v>9265.34</v>
      </c>
      <c r="J1857" s="439">
        <f t="shared" si="323"/>
        <v>10333.200000000001</v>
      </c>
      <c r="K1857" s="390">
        <f t="shared" si="324"/>
        <v>10333.200000000001</v>
      </c>
      <c r="L1857" s="60"/>
      <c r="M1857" s="303">
        <f t="shared" si="318"/>
        <v>10333.1993428608</v>
      </c>
      <c r="N1857" s="303">
        <f t="shared" si="319"/>
        <v>-6.5713920048438013E-4</v>
      </c>
      <c r="O1857" s="372">
        <f t="shared" si="320"/>
        <v>10333.200000000001</v>
      </c>
      <c r="P1857" s="373">
        <f t="shared" si="321"/>
        <v>0</v>
      </c>
    </row>
    <row r="1858" spans="1:16" s="195" customFormat="1" ht="22.5" x14ac:dyDescent="0.25">
      <c r="A1858" s="312" t="s">
        <v>4850</v>
      </c>
      <c r="B1858" s="314" t="s">
        <v>281</v>
      </c>
      <c r="C1858" s="314" t="s">
        <v>2110</v>
      </c>
      <c r="D1858" s="314" t="s">
        <v>4851</v>
      </c>
      <c r="E1858" s="315" t="s">
        <v>4852</v>
      </c>
      <c r="F1858" s="316" t="s">
        <v>217</v>
      </c>
      <c r="G1858" s="331">
        <v>1</v>
      </c>
      <c r="H1858" s="61">
        <f t="shared" si="322"/>
        <v>16095.16</v>
      </c>
      <c r="I1858" s="450">
        <v>16095.16</v>
      </c>
      <c r="J1858" s="439">
        <f t="shared" si="323"/>
        <v>17950.18</v>
      </c>
      <c r="K1858" s="390">
        <f t="shared" si="324"/>
        <v>17950.18</v>
      </c>
      <c r="L1858" s="60"/>
      <c r="M1858" s="303">
        <f t="shared" si="318"/>
        <v>17950.177406899202</v>
      </c>
      <c r="N1858" s="303">
        <f t="shared" si="319"/>
        <v>-2.5931007985491306E-3</v>
      </c>
      <c r="O1858" s="372">
        <f t="shared" si="320"/>
        <v>17950.18</v>
      </c>
      <c r="P1858" s="373">
        <f t="shared" si="321"/>
        <v>0</v>
      </c>
    </row>
    <row r="1859" spans="1:16" s="195" customFormat="1" ht="15" x14ac:dyDescent="0.25">
      <c r="A1859" s="312" t="s">
        <v>4853</v>
      </c>
      <c r="B1859" s="314" t="s">
        <v>281</v>
      </c>
      <c r="C1859" s="332" t="s">
        <v>4854</v>
      </c>
      <c r="D1859" s="332" t="s">
        <v>3850</v>
      </c>
      <c r="E1859" s="333" t="s">
        <v>4855</v>
      </c>
      <c r="F1859" s="316" t="s">
        <v>217</v>
      </c>
      <c r="G1859" s="331">
        <v>1</v>
      </c>
      <c r="H1859" s="61">
        <f t="shared" si="322"/>
        <v>34783.199999999997</v>
      </c>
      <c r="I1859" s="450">
        <v>34783.199999999997</v>
      </c>
      <c r="J1859" s="439">
        <f t="shared" si="323"/>
        <v>38792.07</v>
      </c>
      <c r="K1859" s="390">
        <f t="shared" si="324"/>
        <v>38792.07</v>
      </c>
      <c r="L1859" s="60"/>
      <c r="M1859" s="303">
        <f t="shared" si="318"/>
        <v>38792.072323584005</v>
      </c>
      <c r="N1859" s="303">
        <f t="shared" si="319"/>
        <v>2.323584005353041E-3</v>
      </c>
      <c r="O1859" s="372">
        <f t="shared" si="320"/>
        <v>38792.07</v>
      </c>
      <c r="P1859" s="373">
        <f t="shared" si="321"/>
        <v>0</v>
      </c>
    </row>
    <row r="1860" spans="1:16" s="195" customFormat="1" ht="15" x14ac:dyDescent="0.25">
      <c r="A1860" s="312" t="s">
        <v>4856</v>
      </c>
      <c r="B1860" s="314" t="s">
        <v>281</v>
      </c>
      <c r="C1860" s="314" t="s">
        <v>2119</v>
      </c>
      <c r="D1860" s="314" t="s">
        <v>360</v>
      </c>
      <c r="E1860" s="315" t="s">
        <v>361</v>
      </c>
      <c r="F1860" s="316" t="s">
        <v>217</v>
      </c>
      <c r="G1860" s="331">
        <v>5</v>
      </c>
      <c r="H1860" s="61">
        <f t="shared" si="322"/>
        <v>1743.5</v>
      </c>
      <c r="I1860" s="450">
        <v>8717.52</v>
      </c>
      <c r="J1860" s="439">
        <f t="shared" si="323"/>
        <v>1944.44</v>
      </c>
      <c r="K1860" s="390">
        <f t="shared" si="324"/>
        <v>9722.2000000000007</v>
      </c>
      <c r="L1860" s="60"/>
      <c r="M1860" s="303">
        <f t="shared" si="318"/>
        <v>9722.241378662402</v>
      </c>
      <c r="N1860" s="303">
        <f t="shared" si="319"/>
        <v>4.1378662401257316E-2</v>
      </c>
      <c r="O1860" s="372">
        <f t="shared" si="320"/>
        <v>9722.2000000000007</v>
      </c>
      <c r="P1860" s="373">
        <f t="shared" si="321"/>
        <v>0</v>
      </c>
    </row>
    <row r="1861" spans="1:16" s="195" customFormat="1" ht="22.5" x14ac:dyDescent="0.25">
      <c r="A1861" s="312" t="s">
        <v>4857</v>
      </c>
      <c r="B1861" s="314" t="s">
        <v>281</v>
      </c>
      <c r="C1861" s="314" t="s">
        <v>2121</v>
      </c>
      <c r="D1861" s="314" t="s">
        <v>4858</v>
      </c>
      <c r="E1861" s="315" t="s">
        <v>4859</v>
      </c>
      <c r="F1861" s="316" t="s">
        <v>217</v>
      </c>
      <c r="G1861" s="331">
        <v>5</v>
      </c>
      <c r="H1861" s="61">
        <f t="shared" si="322"/>
        <v>1559.36</v>
      </c>
      <c r="I1861" s="450">
        <v>7796.79</v>
      </c>
      <c r="J1861" s="439">
        <f t="shared" si="323"/>
        <v>1739.08</v>
      </c>
      <c r="K1861" s="390">
        <f t="shared" si="324"/>
        <v>8695.4</v>
      </c>
      <c r="L1861" s="60"/>
      <c r="M1861" s="303">
        <f t="shared" si="318"/>
        <v>8695.3943734847999</v>
      </c>
      <c r="N1861" s="303">
        <f t="shared" si="319"/>
        <v>-5.6265151997649809E-3</v>
      </c>
      <c r="O1861" s="372">
        <f t="shared" si="320"/>
        <v>8695.4</v>
      </c>
      <c r="P1861" s="373">
        <f t="shared" si="321"/>
        <v>0</v>
      </c>
    </row>
    <row r="1862" spans="1:16" s="195" customFormat="1" ht="15" x14ac:dyDescent="0.25">
      <c r="A1862" s="312" t="s">
        <v>4860</v>
      </c>
      <c r="B1862" s="314" t="s">
        <v>281</v>
      </c>
      <c r="C1862" s="314" t="s">
        <v>2123</v>
      </c>
      <c r="D1862" s="314" t="s">
        <v>366</v>
      </c>
      <c r="E1862" s="315" t="s">
        <v>367</v>
      </c>
      <c r="F1862" s="316" t="s">
        <v>217</v>
      </c>
      <c r="G1862" s="331">
        <v>8</v>
      </c>
      <c r="H1862" s="61">
        <f t="shared" si="322"/>
        <v>2111.85</v>
      </c>
      <c r="I1862" s="450">
        <v>16894.810000000001</v>
      </c>
      <c r="J1862" s="439">
        <f t="shared" si="323"/>
        <v>2355.25</v>
      </c>
      <c r="K1862" s="390">
        <f t="shared" si="324"/>
        <v>18842</v>
      </c>
      <c r="L1862" s="60"/>
      <c r="M1862" s="303">
        <f t="shared" si="318"/>
        <v>18841.989564307201</v>
      </c>
      <c r="N1862" s="303">
        <f t="shared" si="319"/>
        <v>-1.0435692798637319E-2</v>
      </c>
      <c r="O1862" s="372">
        <f t="shared" si="320"/>
        <v>18842</v>
      </c>
      <c r="P1862" s="373">
        <f t="shared" si="321"/>
        <v>0</v>
      </c>
    </row>
    <row r="1863" spans="1:16" s="195" customFormat="1" ht="15" x14ac:dyDescent="0.25">
      <c r="A1863" s="312" t="s">
        <v>4861</v>
      </c>
      <c r="B1863" s="314" t="s">
        <v>281</v>
      </c>
      <c r="C1863" s="314" t="s">
        <v>2126</v>
      </c>
      <c r="D1863" s="314" t="s">
        <v>3882</v>
      </c>
      <c r="E1863" s="315" t="s">
        <v>3883</v>
      </c>
      <c r="F1863" s="316" t="s">
        <v>217</v>
      </c>
      <c r="G1863" s="331">
        <v>6</v>
      </c>
      <c r="H1863" s="61">
        <f t="shared" si="322"/>
        <v>175.3</v>
      </c>
      <c r="I1863" s="450">
        <v>1051.8</v>
      </c>
      <c r="J1863" s="439">
        <f t="shared" si="323"/>
        <v>195.5</v>
      </c>
      <c r="K1863" s="390">
        <f t="shared" si="324"/>
        <v>1173</v>
      </c>
      <c r="L1863" s="60"/>
      <c r="M1863" s="303">
        <f t="shared" si="318"/>
        <v>1173.023231616</v>
      </c>
      <c r="N1863" s="303">
        <f t="shared" si="319"/>
        <v>2.3231615999975475E-2</v>
      </c>
      <c r="O1863" s="372">
        <f t="shared" si="320"/>
        <v>1173</v>
      </c>
      <c r="P1863" s="373">
        <f t="shared" si="321"/>
        <v>0</v>
      </c>
    </row>
    <row r="1864" spans="1:16" s="195" customFormat="1" ht="22.5" x14ac:dyDescent="0.25">
      <c r="A1864" s="312" t="s">
        <v>4862</v>
      </c>
      <c r="B1864" s="314" t="s">
        <v>281</v>
      </c>
      <c r="C1864" s="314" t="s">
        <v>2128</v>
      </c>
      <c r="D1864" s="314" t="s">
        <v>4863</v>
      </c>
      <c r="E1864" s="315" t="s">
        <v>4864</v>
      </c>
      <c r="F1864" s="316" t="s">
        <v>125</v>
      </c>
      <c r="G1864" s="318">
        <v>7.5999999999999998E-2</v>
      </c>
      <c r="H1864" s="61">
        <f t="shared" si="322"/>
        <v>219173.95</v>
      </c>
      <c r="I1864" s="450">
        <v>16657.22</v>
      </c>
      <c r="J1864" s="439">
        <f t="shared" si="323"/>
        <v>244434.43</v>
      </c>
      <c r="K1864" s="390">
        <f t="shared" si="324"/>
        <v>18577.02</v>
      </c>
      <c r="L1864" s="60"/>
      <c r="M1864" s="303">
        <f t="shared" si="318"/>
        <v>18577.016575526402</v>
      </c>
      <c r="N1864" s="303">
        <f t="shared" si="319"/>
        <v>-3.4244735979882535E-3</v>
      </c>
      <c r="O1864" s="372">
        <f t="shared" si="320"/>
        <v>18577.016680000001</v>
      </c>
      <c r="P1864" s="373">
        <f t="shared" si="321"/>
        <v>-3.3199999998032581E-3</v>
      </c>
    </row>
    <row r="1865" spans="1:16" s="195" customFormat="1" ht="15" x14ac:dyDescent="0.25">
      <c r="A1865" s="312" t="s">
        <v>4865</v>
      </c>
      <c r="B1865" s="314" t="s">
        <v>281</v>
      </c>
      <c r="C1865" s="314" t="s">
        <v>2131</v>
      </c>
      <c r="D1865" s="314" t="s">
        <v>4485</v>
      </c>
      <c r="E1865" s="315" t="s">
        <v>4486</v>
      </c>
      <c r="F1865" s="316" t="s">
        <v>147</v>
      </c>
      <c r="G1865" s="329">
        <v>7.6</v>
      </c>
      <c r="H1865" s="61">
        <f t="shared" si="322"/>
        <v>945.53</v>
      </c>
      <c r="I1865" s="450">
        <v>7186.02</v>
      </c>
      <c r="J1865" s="439">
        <f t="shared" si="323"/>
        <v>1054.51</v>
      </c>
      <c r="K1865" s="390">
        <f t="shared" si="324"/>
        <v>8014.28</v>
      </c>
      <c r="L1865" s="60"/>
      <c r="M1865" s="303">
        <f t="shared" si="318"/>
        <v>8014.2312253824011</v>
      </c>
      <c r="N1865" s="303">
        <f t="shared" si="319"/>
        <v>-4.8774617598610348E-2</v>
      </c>
      <c r="O1865" s="372">
        <f t="shared" si="320"/>
        <v>8014.2759999999998</v>
      </c>
      <c r="P1865" s="373">
        <f t="shared" si="321"/>
        <v>-3.9999999999054126E-3</v>
      </c>
    </row>
    <row r="1866" spans="1:16" s="195" customFormat="1" ht="22.5" x14ac:dyDescent="0.25">
      <c r="A1866" s="312" t="s">
        <v>4866</v>
      </c>
      <c r="B1866" s="314" t="s">
        <v>281</v>
      </c>
      <c r="C1866" s="314" t="s">
        <v>2135</v>
      </c>
      <c r="D1866" s="314" t="s">
        <v>368</v>
      </c>
      <c r="E1866" s="315" t="s">
        <v>4311</v>
      </c>
      <c r="F1866" s="316" t="s">
        <v>125</v>
      </c>
      <c r="G1866" s="318">
        <v>3.7999999999999999E-2</v>
      </c>
      <c r="H1866" s="61">
        <f t="shared" si="322"/>
        <v>190101.32</v>
      </c>
      <c r="I1866" s="450">
        <v>7223.85</v>
      </c>
      <c r="J1866" s="439">
        <f t="shared" si="323"/>
        <v>212011.09</v>
      </c>
      <c r="K1866" s="390">
        <f t="shared" si="324"/>
        <v>8056.42</v>
      </c>
      <c r="L1866" s="60"/>
      <c r="M1866" s="303">
        <f t="shared" si="318"/>
        <v>8056.4212509120007</v>
      </c>
      <c r="N1866" s="303">
        <f t="shared" si="319"/>
        <v>1.2509120006143348E-3</v>
      </c>
      <c r="O1866" s="372">
        <f t="shared" si="320"/>
        <v>8056.4214199999997</v>
      </c>
      <c r="P1866" s="373">
        <f t="shared" si="321"/>
        <v>1.4199999995980761E-3</v>
      </c>
    </row>
    <row r="1867" spans="1:16" s="195" customFormat="1" ht="15" x14ac:dyDescent="0.25">
      <c r="A1867" s="312" t="s">
        <v>4867</v>
      </c>
      <c r="B1867" s="314" t="s">
        <v>281</v>
      </c>
      <c r="C1867" s="314" t="s">
        <v>2139</v>
      </c>
      <c r="D1867" s="314" t="s">
        <v>4485</v>
      </c>
      <c r="E1867" s="315" t="s">
        <v>4486</v>
      </c>
      <c r="F1867" s="316" t="s">
        <v>147</v>
      </c>
      <c r="G1867" s="329">
        <v>3.8</v>
      </c>
      <c r="H1867" s="61">
        <f t="shared" si="322"/>
        <v>945.54</v>
      </c>
      <c r="I1867" s="450">
        <v>3593.05</v>
      </c>
      <c r="J1867" s="439">
        <f t="shared" si="323"/>
        <v>1054.52</v>
      </c>
      <c r="K1867" s="390">
        <f t="shared" si="324"/>
        <v>4007.18</v>
      </c>
      <c r="L1867" s="60"/>
      <c r="M1867" s="303">
        <f t="shared" si="318"/>
        <v>4007.1602228160004</v>
      </c>
      <c r="N1867" s="303">
        <f t="shared" si="319"/>
        <v>-1.9777183999394765E-2</v>
      </c>
      <c r="O1867" s="372">
        <f t="shared" si="320"/>
        <v>4007.1759999999999</v>
      </c>
      <c r="P1867" s="373">
        <f t="shared" si="321"/>
        <v>-3.9999999999054126E-3</v>
      </c>
    </row>
    <row r="1868" spans="1:16" s="195" customFormat="1" ht="22.5" x14ac:dyDescent="0.25">
      <c r="A1868" s="312" t="s">
        <v>4868</v>
      </c>
      <c r="B1868" s="314" t="s">
        <v>281</v>
      </c>
      <c r="C1868" s="314" t="s">
        <v>2141</v>
      </c>
      <c r="D1868" s="314" t="s">
        <v>4302</v>
      </c>
      <c r="E1868" s="315" t="s">
        <v>4303</v>
      </c>
      <c r="F1868" s="316" t="s">
        <v>125</v>
      </c>
      <c r="G1868" s="318">
        <v>0.107</v>
      </c>
      <c r="H1868" s="61">
        <f t="shared" si="322"/>
        <v>202490.37</v>
      </c>
      <c r="I1868" s="450">
        <v>21666.47</v>
      </c>
      <c r="J1868" s="439">
        <f t="shared" si="323"/>
        <v>225828.02</v>
      </c>
      <c r="K1868" s="390">
        <f t="shared" si="324"/>
        <v>24163.599999999999</v>
      </c>
      <c r="L1868" s="60"/>
      <c r="M1868" s="303">
        <f t="shared" si="318"/>
        <v>24163.598266886402</v>
      </c>
      <c r="N1868" s="303">
        <f t="shared" si="319"/>
        <v>-1.7331135968561284E-3</v>
      </c>
      <c r="O1868" s="372">
        <f t="shared" si="320"/>
        <v>24163.598139999998</v>
      </c>
      <c r="P1868" s="373">
        <f t="shared" si="321"/>
        <v>-1.8600000003061723E-3</v>
      </c>
    </row>
    <row r="1869" spans="1:16" s="195" customFormat="1" ht="22.5" x14ac:dyDescent="0.25">
      <c r="A1869" s="312" t="s">
        <v>4869</v>
      </c>
      <c r="B1869" s="314" t="s">
        <v>281</v>
      </c>
      <c r="C1869" s="314" t="s">
        <v>2143</v>
      </c>
      <c r="D1869" s="314" t="s">
        <v>4317</v>
      </c>
      <c r="E1869" s="315" t="s">
        <v>4318</v>
      </c>
      <c r="F1869" s="316" t="s">
        <v>147</v>
      </c>
      <c r="G1869" s="329">
        <v>10.7</v>
      </c>
      <c r="H1869" s="61">
        <f t="shared" si="322"/>
        <v>1665.14</v>
      </c>
      <c r="I1869" s="450">
        <v>17817.03</v>
      </c>
      <c r="J1869" s="439">
        <f t="shared" si="323"/>
        <v>1857.05</v>
      </c>
      <c r="K1869" s="390">
        <f t="shared" si="324"/>
        <v>19870.439999999999</v>
      </c>
      <c r="L1869" s="60"/>
      <c r="M1869" s="303">
        <f t="shared" si="318"/>
        <v>19870.498296633599</v>
      </c>
      <c r="N1869" s="303">
        <f t="shared" si="319"/>
        <v>5.8296633600548375E-2</v>
      </c>
      <c r="O1869" s="372">
        <f t="shared" si="320"/>
        <v>19870.434999999998</v>
      </c>
      <c r="P1869" s="373">
        <f t="shared" si="321"/>
        <v>-5.0000000010186341E-3</v>
      </c>
    </row>
    <row r="1870" spans="1:16" s="195" customFormat="1" ht="22.5" x14ac:dyDescent="0.25">
      <c r="A1870" s="312" t="s">
        <v>4870</v>
      </c>
      <c r="B1870" s="314" t="s">
        <v>281</v>
      </c>
      <c r="C1870" s="314" t="s">
        <v>2149</v>
      </c>
      <c r="D1870" s="314" t="s">
        <v>372</v>
      </c>
      <c r="E1870" s="315" t="s">
        <v>4129</v>
      </c>
      <c r="F1870" s="316" t="s">
        <v>125</v>
      </c>
      <c r="G1870" s="325">
        <v>0.21</v>
      </c>
      <c r="H1870" s="61">
        <f t="shared" si="322"/>
        <v>170727.62</v>
      </c>
      <c r="I1870" s="450">
        <v>35852.800000000003</v>
      </c>
      <c r="J1870" s="439">
        <f t="shared" si="323"/>
        <v>190404.51</v>
      </c>
      <c r="K1870" s="390">
        <f t="shared" si="324"/>
        <v>39984.949999999997</v>
      </c>
      <c r="L1870" s="60"/>
      <c r="M1870" s="303">
        <f t="shared" si="318"/>
        <v>39984.947060736005</v>
      </c>
      <c r="N1870" s="303">
        <f t="shared" si="319"/>
        <v>-2.9392639917205088E-3</v>
      </c>
      <c r="O1870" s="372">
        <f t="shared" si="320"/>
        <v>39984.947099999998</v>
      </c>
      <c r="P1870" s="373">
        <f t="shared" si="321"/>
        <v>-2.8999999994994141E-3</v>
      </c>
    </row>
    <row r="1871" spans="1:16" s="195" customFormat="1" ht="22.5" x14ac:dyDescent="0.25">
      <c r="A1871" s="312" t="s">
        <v>4871</v>
      </c>
      <c r="B1871" s="314" t="s">
        <v>281</v>
      </c>
      <c r="C1871" s="314" t="s">
        <v>2153</v>
      </c>
      <c r="D1871" s="314" t="s">
        <v>3898</v>
      </c>
      <c r="E1871" s="315" t="s">
        <v>3899</v>
      </c>
      <c r="F1871" s="316" t="s">
        <v>147</v>
      </c>
      <c r="G1871" s="329">
        <v>19.7</v>
      </c>
      <c r="H1871" s="61">
        <f t="shared" si="322"/>
        <v>926.17</v>
      </c>
      <c r="I1871" s="450">
        <v>18245.599999999999</v>
      </c>
      <c r="J1871" s="439">
        <f t="shared" si="323"/>
        <v>1032.9100000000001</v>
      </c>
      <c r="K1871" s="390">
        <f t="shared" si="324"/>
        <v>20348.330000000002</v>
      </c>
      <c r="L1871" s="60"/>
      <c r="M1871" s="303">
        <f t="shared" ref="M1871:M1934" si="325">I1871*O$13*P$13*O$10</f>
        <v>20348.462326271998</v>
      </c>
      <c r="N1871" s="303">
        <f t="shared" ref="N1871:N1934" si="326">M1871-K1871</f>
        <v>0.13232627199613489</v>
      </c>
      <c r="O1871" s="372">
        <f t="shared" si="320"/>
        <v>20348.327000000001</v>
      </c>
      <c r="P1871" s="373">
        <f t="shared" si="321"/>
        <v>-3.0000000006111804E-3</v>
      </c>
    </row>
    <row r="1872" spans="1:16" s="195" customFormat="1" ht="22.5" x14ac:dyDescent="0.25">
      <c r="A1872" s="312" t="s">
        <v>4872</v>
      </c>
      <c r="B1872" s="314" t="s">
        <v>281</v>
      </c>
      <c r="C1872" s="314" t="s">
        <v>4873</v>
      </c>
      <c r="D1872" s="314" t="s">
        <v>4317</v>
      </c>
      <c r="E1872" s="315" t="s">
        <v>4318</v>
      </c>
      <c r="F1872" s="316" t="s">
        <v>147</v>
      </c>
      <c r="G1872" s="329">
        <v>1.3</v>
      </c>
      <c r="H1872" s="61">
        <f t="shared" si="322"/>
        <v>1665.15</v>
      </c>
      <c r="I1872" s="450">
        <v>2164.6999999999998</v>
      </c>
      <c r="J1872" s="439">
        <f t="shared" si="323"/>
        <v>1857.06</v>
      </c>
      <c r="K1872" s="390">
        <f t="shared" si="324"/>
        <v>2414.1799999999998</v>
      </c>
      <c r="L1872" s="60"/>
      <c r="M1872" s="303">
        <f t="shared" si="325"/>
        <v>2414.1884288639999</v>
      </c>
      <c r="N1872" s="303">
        <f t="shared" si="326"/>
        <v>8.4288640000522719E-3</v>
      </c>
      <c r="O1872" s="372">
        <f t="shared" si="320"/>
        <v>2414.1779999999999</v>
      </c>
      <c r="P1872" s="373">
        <f t="shared" si="321"/>
        <v>-1.9999999999527063E-3</v>
      </c>
    </row>
    <row r="1873" spans="1:16" s="195" customFormat="1" ht="15" x14ac:dyDescent="0.25">
      <c r="A1873" s="312" t="s">
        <v>4874</v>
      </c>
      <c r="B1873" s="314" t="s">
        <v>281</v>
      </c>
      <c r="C1873" s="314" t="s">
        <v>4875</v>
      </c>
      <c r="D1873" s="314" t="s">
        <v>3911</v>
      </c>
      <c r="E1873" s="315" t="s">
        <v>373</v>
      </c>
      <c r="F1873" s="316" t="s">
        <v>122</v>
      </c>
      <c r="G1873" s="326">
        <v>3.3999999999999998E-3</v>
      </c>
      <c r="H1873" s="61">
        <f t="shared" si="322"/>
        <v>105050</v>
      </c>
      <c r="I1873" s="450">
        <v>357.17</v>
      </c>
      <c r="J1873" s="439">
        <f t="shared" si="323"/>
        <v>117157.34</v>
      </c>
      <c r="K1873" s="390">
        <f t="shared" si="324"/>
        <v>398.33</v>
      </c>
      <c r="L1873" s="60"/>
      <c r="M1873" s="303">
        <f t="shared" si="325"/>
        <v>398.33495687040005</v>
      </c>
      <c r="N1873" s="303">
        <f t="shared" si="326"/>
        <v>4.9568704000648722E-3</v>
      </c>
      <c r="O1873" s="372">
        <f t="shared" si="320"/>
        <v>398.33495599999998</v>
      </c>
      <c r="P1873" s="373">
        <f t="shared" si="321"/>
        <v>4.955999999992855E-3</v>
      </c>
    </row>
    <row r="1874" spans="1:16" s="195" customFormat="1" ht="22.5" x14ac:dyDescent="0.25">
      <c r="A1874" s="312" t="s">
        <v>4876</v>
      </c>
      <c r="B1874" s="314" t="s">
        <v>281</v>
      </c>
      <c r="C1874" s="314" t="s">
        <v>2156</v>
      </c>
      <c r="D1874" s="314" t="s">
        <v>3913</v>
      </c>
      <c r="E1874" s="315" t="s">
        <v>3914</v>
      </c>
      <c r="F1874" s="316" t="s">
        <v>125</v>
      </c>
      <c r="G1874" s="325">
        <v>0.26</v>
      </c>
      <c r="H1874" s="61">
        <f t="shared" si="322"/>
        <v>312360.46000000002</v>
      </c>
      <c r="I1874" s="450">
        <v>81213.72</v>
      </c>
      <c r="J1874" s="439">
        <f t="shared" si="323"/>
        <v>348360.98</v>
      </c>
      <c r="K1874" s="390">
        <f t="shared" si="324"/>
        <v>90573.85</v>
      </c>
      <c r="L1874" s="60"/>
      <c r="M1874" s="303">
        <f t="shared" si="325"/>
        <v>90573.854616806406</v>
      </c>
      <c r="N1874" s="303">
        <f t="shared" si="326"/>
        <v>4.6168064000084996E-3</v>
      </c>
      <c r="O1874" s="372">
        <f t="shared" ref="O1874:O1937" si="327">J1874*G1874</f>
        <v>90573.854800000001</v>
      </c>
      <c r="P1874" s="373">
        <f t="shared" ref="P1874:P1937" si="328">O1874-K1874</f>
        <v>4.7999999951571226E-3</v>
      </c>
    </row>
    <row r="1875" spans="1:16" s="195" customFormat="1" ht="15" x14ac:dyDescent="0.25">
      <c r="A1875" s="312" t="s">
        <v>4877</v>
      </c>
      <c r="B1875" s="314" t="s">
        <v>281</v>
      </c>
      <c r="C1875" s="314" t="s">
        <v>2159</v>
      </c>
      <c r="D1875" s="314" t="s">
        <v>3921</v>
      </c>
      <c r="E1875" s="315" t="s">
        <v>3922</v>
      </c>
      <c r="F1875" s="316" t="s">
        <v>122</v>
      </c>
      <c r="G1875" s="317">
        <v>-1.6639999999999999E-2</v>
      </c>
      <c r="H1875" s="61">
        <f t="shared" si="322"/>
        <v>54914.66</v>
      </c>
      <c r="I1875" s="450">
        <v>-913.78</v>
      </c>
      <c r="J1875" s="439">
        <f t="shared" si="323"/>
        <v>61243.75</v>
      </c>
      <c r="K1875" s="390">
        <f t="shared" si="324"/>
        <v>-1019.1</v>
      </c>
      <c r="L1875" s="60"/>
      <c r="M1875" s="303">
        <f t="shared" si="325"/>
        <v>-1019.0959959936</v>
      </c>
      <c r="N1875" s="303">
        <f t="shared" si="326"/>
        <v>4.0040064000095299E-3</v>
      </c>
      <c r="O1875" s="372">
        <f t="shared" si="327"/>
        <v>-1019.0959999999999</v>
      </c>
      <c r="P1875" s="373">
        <f t="shared" si="328"/>
        <v>4.0000000001327862E-3</v>
      </c>
    </row>
    <row r="1876" spans="1:16" s="195" customFormat="1" ht="15" x14ac:dyDescent="0.25">
      <c r="A1876" s="312" t="s">
        <v>4878</v>
      </c>
      <c r="B1876" s="314" t="s">
        <v>281</v>
      </c>
      <c r="C1876" s="314" t="s">
        <v>2161</v>
      </c>
      <c r="D1876" s="314" t="s">
        <v>3917</v>
      </c>
      <c r="E1876" s="315" t="s">
        <v>3918</v>
      </c>
      <c r="F1876" s="316" t="s">
        <v>111</v>
      </c>
      <c r="G1876" s="325">
        <v>-1.56</v>
      </c>
      <c r="H1876" s="61">
        <f t="shared" si="322"/>
        <v>5840.19</v>
      </c>
      <c r="I1876" s="450">
        <v>-9110.7000000000007</v>
      </c>
      <c r="J1876" s="439">
        <f t="shared" si="323"/>
        <v>6513.29</v>
      </c>
      <c r="K1876" s="390">
        <f t="shared" si="324"/>
        <v>-10160.73</v>
      </c>
      <c r="L1876" s="60"/>
      <c r="M1876" s="303">
        <f t="shared" si="325"/>
        <v>-10160.736600384002</v>
      </c>
      <c r="N1876" s="303">
        <f t="shared" si="326"/>
        <v>-6.6003840020130156E-3</v>
      </c>
      <c r="O1876" s="372">
        <f t="shared" si="327"/>
        <v>-10160.732400000001</v>
      </c>
      <c r="P1876" s="373">
        <f t="shared" si="328"/>
        <v>-2.4000000012165401E-3</v>
      </c>
    </row>
    <row r="1877" spans="1:16" s="195" customFormat="1" ht="15" x14ac:dyDescent="0.25">
      <c r="A1877" s="312" t="s">
        <v>4879</v>
      </c>
      <c r="B1877" s="314" t="s">
        <v>281</v>
      </c>
      <c r="C1877" s="314" t="s">
        <v>4880</v>
      </c>
      <c r="D1877" s="314" t="s">
        <v>3925</v>
      </c>
      <c r="E1877" s="315" t="s">
        <v>3926</v>
      </c>
      <c r="F1877" s="316" t="s">
        <v>111</v>
      </c>
      <c r="G1877" s="325">
        <v>1.56</v>
      </c>
      <c r="H1877" s="61">
        <f t="shared" si="322"/>
        <v>20840.669999999998</v>
      </c>
      <c r="I1877" s="450">
        <v>32511.439999999999</v>
      </c>
      <c r="J1877" s="439">
        <f t="shared" si="323"/>
        <v>23242.62</v>
      </c>
      <c r="K1877" s="390">
        <f t="shared" si="324"/>
        <v>36258.49</v>
      </c>
      <c r="L1877" s="60"/>
      <c r="M1877" s="303">
        <f t="shared" si="325"/>
        <v>36258.484895692804</v>
      </c>
      <c r="N1877" s="303">
        <f t="shared" si="326"/>
        <v>-5.1043071944150142E-3</v>
      </c>
      <c r="O1877" s="372">
        <f t="shared" si="327"/>
        <v>36258.487200000003</v>
      </c>
      <c r="P1877" s="373">
        <f t="shared" si="328"/>
        <v>-2.799999994749669E-3</v>
      </c>
    </row>
    <row r="1878" spans="1:16" s="195" customFormat="1" ht="15" x14ac:dyDescent="0.25">
      <c r="A1878" s="312" t="s">
        <v>4881</v>
      </c>
      <c r="B1878" s="314" t="s">
        <v>281</v>
      </c>
      <c r="C1878" s="314" t="s">
        <v>4882</v>
      </c>
      <c r="D1878" s="314" t="s">
        <v>3929</v>
      </c>
      <c r="E1878" s="315" t="s">
        <v>4883</v>
      </c>
      <c r="F1878" s="316" t="s">
        <v>139</v>
      </c>
      <c r="G1878" s="329">
        <v>32.5</v>
      </c>
      <c r="H1878" s="61">
        <f t="shared" si="322"/>
        <v>167.42</v>
      </c>
      <c r="I1878" s="450">
        <v>5441.24</v>
      </c>
      <c r="J1878" s="439">
        <f t="shared" si="323"/>
        <v>186.72</v>
      </c>
      <c r="K1878" s="390">
        <f t="shared" si="324"/>
        <v>6068.4</v>
      </c>
      <c r="L1878" s="60"/>
      <c r="M1878" s="303">
        <f t="shared" si="325"/>
        <v>6068.3598866688008</v>
      </c>
      <c r="N1878" s="303">
        <f t="shared" si="326"/>
        <v>-4.0113331198881497E-2</v>
      </c>
      <c r="O1878" s="372">
        <f t="shared" si="327"/>
        <v>6068.4</v>
      </c>
      <c r="P1878" s="373">
        <f t="shared" si="328"/>
        <v>0</v>
      </c>
    </row>
    <row r="1879" spans="1:16" s="195" customFormat="1" ht="15" x14ac:dyDescent="0.25">
      <c r="A1879" s="312" t="s">
        <v>4884</v>
      </c>
      <c r="B1879" s="314" t="s">
        <v>281</v>
      </c>
      <c r="C1879" s="314" t="s">
        <v>4885</v>
      </c>
      <c r="D1879" s="314" t="s">
        <v>3933</v>
      </c>
      <c r="E1879" s="315" t="s">
        <v>4886</v>
      </c>
      <c r="F1879" s="316" t="s">
        <v>139</v>
      </c>
      <c r="G1879" s="329">
        <v>39.700000000000003</v>
      </c>
      <c r="H1879" s="61">
        <f t="shared" si="322"/>
        <v>624.61</v>
      </c>
      <c r="I1879" s="450">
        <v>24797</v>
      </c>
      <c r="J1879" s="439">
        <f t="shared" si="323"/>
        <v>696.6</v>
      </c>
      <c r="K1879" s="390">
        <f t="shared" si="324"/>
        <v>27655.02</v>
      </c>
      <c r="L1879" s="60"/>
      <c r="M1879" s="303">
        <f t="shared" si="325"/>
        <v>27654.931616640002</v>
      </c>
      <c r="N1879" s="303">
        <f t="shared" si="326"/>
        <v>-8.8383359998260858E-2</v>
      </c>
      <c r="O1879" s="372">
        <f t="shared" si="327"/>
        <v>27655.020000000004</v>
      </c>
      <c r="P1879" s="373">
        <f t="shared" si="328"/>
        <v>0</v>
      </c>
    </row>
    <row r="1880" spans="1:16" s="195" customFormat="1" ht="15" x14ac:dyDescent="0.25">
      <c r="A1880" s="306" t="s">
        <v>4887</v>
      </c>
      <c r="B1880" s="502"/>
      <c r="C1880" s="502"/>
      <c r="D1880" s="502"/>
      <c r="E1880" s="307" t="s">
        <v>4888</v>
      </c>
      <c r="F1880" s="308"/>
      <c r="G1880" s="309"/>
      <c r="H1880" s="334"/>
      <c r="I1880" s="334">
        <f>SUM(I1881:I1901)</f>
        <v>194646.02</v>
      </c>
      <c r="J1880" s="449"/>
      <c r="K1880" s="391">
        <f>SUM(K1881:K1901)</f>
        <v>217079.63000000003</v>
      </c>
      <c r="L1880" s="310"/>
      <c r="M1880" s="303">
        <f t="shared" si="325"/>
        <v>217079.58110058241</v>
      </c>
      <c r="N1880" s="303">
        <f t="shared" si="326"/>
        <v>-4.8899417626671493E-2</v>
      </c>
      <c r="O1880" s="372">
        <f t="shared" si="327"/>
        <v>0</v>
      </c>
      <c r="P1880" s="373"/>
    </row>
    <row r="1881" spans="1:16" s="195" customFormat="1" ht="15" x14ac:dyDescent="0.25">
      <c r="A1881" s="312" t="s">
        <v>4889</v>
      </c>
      <c r="B1881" s="314" t="s">
        <v>281</v>
      </c>
      <c r="C1881" s="314" t="s">
        <v>2163</v>
      </c>
      <c r="D1881" s="314" t="s">
        <v>377</v>
      </c>
      <c r="E1881" s="315" t="s">
        <v>378</v>
      </c>
      <c r="F1881" s="316" t="s">
        <v>217</v>
      </c>
      <c r="G1881" s="331">
        <v>1</v>
      </c>
      <c r="H1881" s="61">
        <f t="shared" si="322"/>
        <v>8612.7000000000007</v>
      </c>
      <c r="I1881" s="450">
        <v>8612.7000000000007</v>
      </c>
      <c r="J1881" s="439">
        <f t="shared" ref="J1881:J1901" si="329">ROUND(H1881*O$13*P$13*O$10,2)</f>
        <v>9605.34</v>
      </c>
      <c r="K1881" s="390">
        <f t="shared" ref="K1881:K1901" si="330">ROUND(J1881*G1881,2)</f>
        <v>9605.34</v>
      </c>
      <c r="L1881" s="60"/>
      <c r="M1881" s="303">
        <f t="shared" si="325"/>
        <v>9605.3405466240001</v>
      </c>
      <c r="N1881" s="303">
        <f t="shared" si="326"/>
        <v>5.4662399998051114E-4</v>
      </c>
      <c r="O1881" s="372">
        <f t="shared" si="327"/>
        <v>9605.34</v>
      </c>
      <c r="P1881" s="373">
        <f t="shared" si="328"/>
        <v>0</v>
      </c>
    </row>
    <row r="1882" spans="1:16" s="195" customFormat="1" ht="15" x14ac:dyDescent="0.25">
      <c r="A1882" s="312" t="s">
        <v>4890</v>
      </c>
      <c r="B1882" s="314" t="s">
        <v>281</v>
      </c>
      <c r="C1882" s="314" t="s">
        <v>2167</v>
      </c>
      <c r="D1882" s="314" t="s">
        <v>4198</v>
      </c>
      <c r="E1882" s="315" t="s">
        <v>359</v>
      </c>
      <c r="F1882" s="316" t="s">
        <v>122</v>
      </c>
      <c r="G1882" s="326">
        <v>2.8E-3</v>
      </c>
      <c r="H1882" s="61">
        <f t="shared" si="322"/>
        <v>127532.14</v>
      </c>
      <c r="I1882" s="450">
        <v>357.09</v>
      </c>
      <c r="J1882" s="439">
        <f t="shared" si="329"/>
        <v>142230.62</v>
      </c>
      <c r="K1882" s="390">
        <f t="shared" si="330"/>
        <v>398.25</v>
      </c>
      <c r="L1882" s="60"/>
      <c r="M1882" s="303">
        <f t="shared" si="325"/>
        <v>398.24573662080002</v>
      </c>
      <c r="N1882" s="303">
        <f t="shared" si="326"/>
        <v>-4.2633791999833193E-3</v>
      </c>
      <c r="O1882" s="372">
        <f t="shared" si="327"/>
        <v>398.24573599999997</v>
      </c>
      <c r="P1882" s="373">
        <f t="shared" si="328"/>
        <v>-4.2640000000346845E-3</v>
      </c>
    </row>
    <row r="1883" spans="1:16" s="195" customFormat="1" ht="22.5" x14ac:dyDescent="0.25">
      <c r="A1883" s="336" t="s">
        <v>4891</v>
      </c>
      <c r="B1883" s="314" t="s">
        <v>281</v>
      </c>
      <c r="C1883" s="314" t="s">
        <v>4892</v>
      </c>
      <c r="D1883" s="314" t="s">
        <v>4893</v>
      </c>
      <c r="E1883" s="315" t="s">
        <v>4894</v>
      </c>
      <c r="F1883" s="316" t="s">
        <v>217</v>
      </c>
      <c r="G1883" s="316"/>
      <c r="H1883" s="61"/>
      <c r="I1883" s="450"/>
      <c r="J1883" s="439"/>
      <c r="K1883" s="390"/>
      <c r="L1883" s="60"/>
      <c r="M1883" s="303">
        <f t="shared" si="325"/>
        <v>0</v>
      </c>
      <c r="N1883" s="303">
        <f t="shared" si="326"/>
        <v>0</v>
      </c>
      <c r="O1883" s="372">
        <f t="shared" si="327"/>
        <v>0</v>
      </c>
      <c r="P1883" s="373">
        <f t="shared" si="328"/>
        <v>0</v>
      </c>
    </row>
    <row r="1884" spans="1:16" s="195" customFormat="1" ht="22.5" x14ac:dyDescent="0.25">
      <c r="A1884" s="312" t="s">
        <v>4895</v>
      </c>
      <c r="B1884" s="314" t="s">
        <v>281</v>
      </c>
      <c r="C1884" s="314" t="s">
        <v>2169</v>
      </c>
      <c r="D1884" s="314" t="s">
        <v>4896</v>
      </c>
      <c r="E1884" s="315" t="s">
        <v>4897</v>
      </c>
      <c r="F1884" s="316" t="s">
        <v>217</v>
      </c>
      <c r="G1884" s="331">
        <v>1</v>
      </c>
      <c r="H1884" s="61">
        <f t="shared" si="322"/>
        <v>1320.51</v>
      </c>
      <c r="I1884" s="450">
        <v>1320.51</v>
      </c>
      <c r="J1884" s="439">
        <f t="shared" si="329"/>
        <v>1472.7</v>
      </c>
      <c r="K1884" s="390">
        <f t="shared" si="330"/>
        <v>1472.7</v>
      </c>
      <c r="L1884" s="60"/>
      <c r="M1884" s="303">
        <f t="shared" si="325"/>
        <v>1472.7028974912</v>
      </c>
      <c r="N1884" s="303">
        <f t="shared" si="326"/>
        <v>2.8974911999739561E-3</v>
      </c>
      <c r="O1884" s="372">
        <f t="shared" si="327"/>
        <v>1472.7</v>
      </c>
      <c r="P1884" s="373">
        <f t="shared" si="328"/>
        <v>0</v>
      </c>
    </row>
    <row r="1885" spans="1:16" s="195" customFormat="1" ht="15" x14ac:dyDescent="0.25">
      <c r="A1885" s="312" t="s">
        <v>4898</v>
      </c>
      <c r="B1885" s="314" t="s">
        <v>281</v>
      </c>
      <c r="C1885" s="314" t="s">
        <v>2173</v>
      </c>
      <c r="D1885" s="314" t="s">
        <v>4899</v>
      </c>
      <c r="E1885" s="315" t="s">
        <v>4900</v>
      </c>
      <c r="F1885" s="316" t="s">
        <v>217</v>
      </c>
      <c r="G1885" s="331">
        <v>1</v>
      </c>
      <c r="H1885" s="61">
        <f t="shared" si="322"/>
        <v>3184.17</v>
      </c>
      <c r="I1885" s="450">
        <v>3184.17</v>
      </c>
      <c r="J1885" s="439">
        <f t="shared" si="329"/>
        <v>3551.16</v>
      </c>
      <c r="K1885" s="390">
        <f t="shared" si="330"/>
        <v>3551.16</v>
      </c>
      <c r="L1885" s="60"/>
      <c r="M1885" s="303">
        <f t="shared" si="325"/>
        <v>3551.1555271104003</v>
      </c>
      <c r="N1885" s="303">
        <f t="shared" si="326"/>
        <v>-4.4728895995831408E-3</v>
      </c>
      <c r="O1885" s="372">
        <f t="shared" si="327"/>
        <v>3551.16</v>
      </c>
      <c r="P1885" s="373">
        <f t="shared" si="328"/>
        <v>0</v>
      </c>
    </row>
    <row r="1886" spans="1:16" s="195" customFormat="1" ht="33.75" x14ac:dyDescent="0.25">
      <c r="A1886" s="312" t="s">
        <v>4901</v>
      </c>
      <c r="B1886" s="314" t="s">
        <v>281</v>
      </c>
      <c r="C1886" s="314" t="s">
        <v>2179</v>
      </c>
      <c r="D1886" s="314" t="s">
        <v>4902</v>
      </c>
      <c r="E1886" s="315" t="s">
        <v>4903</v>
      </c>
      <c r="F1886" s="316" t="s">
        <v>217</v>
      </c>
      <c r="G1886" s="331">
        <v>1</v>
      </c>
      <c r="H1886" s="61">
        <f t="shared" si="322"/>
        <v>930.35</v>
      </c>
      <c r="I1886" s="450">
        <v>930.35</v>
      </c>
      <c r="J1886" s="439">
        <f t="shared" si="329"/>
        <v>1037.58</v>
      </c>
      <c r="K1886" s="390">
        <f t="shared" si="330"/>
        <v>1037.58</v>
      </c>
      <c r="L1886" s="60"/>
      <c r="M1886" s="303">
        <f t="shared" si="325"/>
        <v>1037.575740192</v>
      </c>
      <c r="N1886" s="303">
        <f t="shared" si="326"/>
        <v>-4.2598079999152105E-3</v>
      </c>
      <c r="O1886" s="372">
        <f t="shared" si="327"/>
        <v>1037.58</v>
      </c>
      <c r="P1886" s="373">
        <f t="shared" si="328"/>
        <v>0</v>
      </c>
    </row>
    <row r="1887" spans="1:16" s="195" customFormat="1" ht="15" x14ac:dyDescent="0.25">
      <c r="A1887" s="312" t="s">
        <v>4904</v>
      </c>
      <c r="B1887" s="314" t="s">
        <v>281</v>
      </c>
      <c r="C1887" s="332" t="s">
        <v>4905</v>
      </c>
      <c r="D1887" s="332" t="s">
        <v>3850</v>
      </c>
      <c r="E1887" s="333" t="s">
        <v>4855</v>
      </c>
      <c r="F1887" s="316" t="s">
        <v>217</v>
      </c>
      <c r="G1887" s="331">
        <v>1</v>
      </c>
      <c r="H1887" s="61">
        <f t="shared" si="322"/>
        <v>34783.199999999997</v>
      </c>
      <c r="I1887" s="450">
        <v>34783.199999999997</v>
      </c>
      <c r="J1887" s="439">
        <f t="shared" si="329"/>
        <v>38792.07</v>
      </c>
      <c r="K1887" s="390">
        <f t="shared" si="330"/>
        <v>38792.07</v>
      </c>
      <c r="L1887" s="60"/>
      <c r="M1887" s="303">
        <f t="shared" si="325"/>
        <v>38792.072323584005</v>
      </c>
      <c r="N1887" s="303">
        <f t="shared" si="326"/>
        <v>2.323584005353041E-3</v>
      </c>
      <c r="O1887" s="372">
        <f t="shared" si="327"/>
        <v>38792.07</v>
      </c>
      <c r="P1887" s="373">
        <f t="shared" si="328"/>
        <v>0</v>
      </c>
    </row>
    <row r="1888" spans="1:16" s="195" customFormat="1" ht="15" x14ac:dyDescent="0.25">
      <c r="A1888" s="312" t="s">
        <v>4906</v>
      </c>
      <c r="B1888" s="314" t="s">
        <v>281</v>
      </c>
      <c r="C1888" s="314" t="s">
        <v>2185</v>
      </c>
      <c r="D1888" s="314" t="s">
        <v>360</v>
      </c>
      <c r="E1888" s="315" t="s">
        <v>361</v>
      </c>
      <c r="F1888" s="316" t="s">
        <v>217</v>
      </c>
      <c r="G1888" s="331">
        <v>3</v>
      </c>
      <c r="H1888" s="61">
        <f t="shared" si="322"/>
        <v>1743.51</v>
      </c>
      <c r="I1888" s="450">
        <v>5230.53</v>
      </c>
      <c r="J1888" s="439">
        <f t="shared" si="329"/>
        <v>1944.45</v>
      </c>
      <c r="K1888" s="390">
        <f t="shared" si="330"/>
        <v>5833.35</v>
      </c>
      <c r="L1888" s="60"/>
      <c r="M1888" s="303">
        <f t="shared" si="325"/>
        <v>5833.3649017536</v>
      </c>
      <c r="N1888" s="303">
        <f t="shared" si="326"/>
        <v>1.4901753599588119E-2</v>
      </c>
      <c r="O1888" s="372">
        <f t="shared" si="327"/>
        <v>5833.35</v>
      </c>
      <c r="P1888" s="373">
        <f t="shared" si="328"/>
        <v>0</v>
      </c>
    </row>
    <row r="1889" spans="1:16" s="195" customFormat="1" ht="22.5" x14ac:dyDescent="0.25">
      <c r="A1889" s="312" t="s">
        <v>4907</v>
      </c>
      <c r="B1889" s="314" t="s">
        <v>281</v>
      </c>
      <c r="C1889" s="314" t="s">
        <v>2188</v>
      </c>
      <c r="D1889" s="314" t="s">
        <v>4908</v>
      </c>
      <c r="E1889" s="315" t="s">
        <v>4909</v>
      </c>
      <c r="F1889" s="316" t="s">
        <v>217</v>
      </c>
      <c r="G1889" s="331">
        <v>3</v>
      </c>
      <c r="H1889" s="61">
        <f t="shared" si="322"/>
        <v>278.47000000000003</v>
      </c>
      <c r="I1889" s="450">
        <v>835.42</v>
      </c>
      <c r="J1889" s="439">
        <f t="shared" si="329"/>
        <v>310.56</v>
      </c>
      <c r="K1889" s="390">
        <f t="shared" si="330"/>
        <v>931.68</v>
      </c>
      <c r="L1889" s="60"/>
      <c r="M1889" s="303">
        <f t="shared" si="325"/>
        <v>931.70476151039998</v>
      </c>
      <c r="N1889" s="303">
        <f t="shared" si="326"/>
        <v>2.4761510400026054E-2</v>
      </c>
      <c r="O1889" s="372">
        <f t="shared" si="327"/>
        <v>931.68000000000006</v>
      </c>
      <c r="P1889" s="373">
        <f t="shared" si="328"/>
        <v>0</v>
      </c>
    </row>
    <row r="1890" spans="1:16" s="195" customFormat="1" ht="15" x14ac:dyDescent="0.25">
      <c r="A1890" s="312" t="s">
        <v>4910</v>
      </c>
      <c r="B1890" s="314" t="s">
        <v>281</v>
      </c>
      <c r="C1890" s="314" t="s">
        <v>2190</v>
      </c>
      <c r="D1890" s="314" t="s">
        <v>366</v>
      </c>
      <c r="E1890" s="315" t="s">
        <v>367</v>
      </c>
      <c r="F1890" s="316" t="s">
        <v>217</v>
      </c>
      <c r="G1890" s="331">
        <v>4</v>
      </c>
      <c r="H1890" s="61">
        <f t="shared" si="322"/>
        <v>2111.85</v>
      </c>
      <c r="I1890" s="450">
        <v>8447.39</v>
      </c>
      <c r="J1890" s="439">
        <f t="shared" si="329"/>
        <v>2355.25</v>
      </c>
      <c r="K1890" s="390">
        <f t="shared" si="330"/>
        <v>9421</v>
      </c>
      <c r="L1890" s="60"/>
      <c r="M1890" s="303">
        <f t="shared" si="325"/>
        <v>9420.978053356801</v>
      </c>
      <c r="N1890" s="303">
        <f t="shared" si="326"/>
        <v>-2.1946643199044047E-2</v>
      </c>
      <c r="O1890" s="372">
        <f t="shared" si="327"/>
        <v>9421</v>
      </c>
      <c r="P1890" s="373">
        <f t="shared" si="328"/>
        <v>0</v>
      </c>
    </row>
    <row r="1891" spans="1:16" s="195" customFormat="1" ht="15" x14ac:dyDescent="0.25">
      <c r="A1891" s="312" t="s">
        <v>4911</v>
      </c>
      <c r="B1891" s="314" t="s">
        <v>281</v>
      </c>
      <c r="C1891" s="314" t="s">
        <v>4912</v>
      </c>
      <c r="D1891" s="314" t="s">
        <v>3882</v>
      </c>
      <c r="E1891" s="315" t="s">
        <v>3883</v>
      </c>
      <c r="F1891" s="316" t="s">
        <v>217</v>
      </c>
      <c r="G1891" s="331">
        <v>4</v>
      </c>
      <c r="H1891" s="61">
        <f t="shared" si="322"/>
        <v>175.3</v>
      </c>
      <c r="I1891" s="450">
        <v>701.2</v>
      </c>
      <c r="J1891" s="439">
        <f t="shared" si="329"/>
        <v>195.5</v>
      </c>
      <c r="K1891" s="390">
        <f t="shared" si="330"/>
        <v>782</v>
      </c>
      <c r="L1891" s="60"/>
      <c r="M1891" s="303">
        <f t="shared" si="325"/>
        <v>782.01548774400021</v>
      </c>
      <c r="N1891" s="303">
        <f t="shared" si="326"/>
        <v>1.5487744000211023E-2</v>
      </c>
      <c r="O1891" s="372">
        <f t="shared" si="327"/>
        <v>782</v>
      </c>
      <c r="P1891" s="373">
        <f t="shared" si="328"/>
        <v>0</v>
      </c>
    </row>
    <row r="1892" spans="1:16" s="195" customFormat="1" ht="22.5" x14ac:dyDescent="0.25">
      <c r="A1892" s="312" t="s">
        <v>4913</v>
      </c>
      <c r="B1892" s="314" t="s">
        <v>281</v>
      </c>
      <c r="C1892" s="314" t="s">
        <v>2194</v>
      </c>
      <c r="D1892" s="314" t="s">
        <v>362</v>
      </c>
      <c r="E1892" s="315" t="s">
        <v>4306</v>
      </c>
      <c r="F1892" s="316" t="s">
        <v>125</v>
      </c>
      <c r="G1892" s="318">
        <v>2.7E-2</v>
      </c>
      <c r="H1892" s="61">
        <f t="shared" si="322"/>
        <v>196365.93</v>
      </c>
      <c r="I1892" s="450">
        <v>5301.88</v>
      </c>
      <c r="J1892" s="439">
        <f t="shared" si="329"/>
        <v>218997.72</v>
      </c>
      <c r="K1892" s="390">
        <f t="shared" si="330"/>
        <v>5912.94</v>
      </c>
      <c r="L1892" s="60"/>
      <c r="M1892" s="303">
        <f t="shared" si="325"/>
        <v>5912.9382118656004</v>
      </c>
      <c r="N1892" s="303">
        <f t="shared" si="326"/>
        <v>-1.7881343992485199E-3</v>
      </c>
      <c r="O1892" s="372">
        <f t="shared" si="327"/>
        <v>5912.9384399999999</v>
      </c>
      <c r="P1892" s="373">
        <f t="shared" si="328"/>
        <v>-1.5599999996993574E-3</v>
      </c>
    </row>
    <row r="1893" spans="1:16" s="195" customFormat="1" ht="15" x14ac:dyDescent="0.25">
      <c r="A1893" s="312" t="s">
        <v>4914</v>
      </c>
      <c r="B1893" s="314" t="s">
        <v>281</v>
      </c>
      <c r="C1893" s="314" t="s">
        <v>2196</v>
      </c>
      <c r="D1893" s="314" t="s">
        <v>4308</v>
      </c>
      <c r="E1893" s="315" t="s">
        <v>4309</v>
      </c>
      <c r="F1893" s="316" t="s">
        <v>147</v>
      </c>
      <c r="G1893" s="329">
        <v>2.7</v>
      </c>
      <c r="H1893" s="61">
        <f t="shared" si="322"/>
        <v>869.47</v>
      </c>
      <c r="I1893" s="450">
        <v>2347.5700000000002</v>
      </c>
      <c r="J1893" s="439">
        <f t="shared" si="329"/>
        <v>969.68</v>
      </c>
      <c r="K1893" s="390">
        <f t="shared" si="330"/>
        <v>2618.14</v>
      </c>
      <c r="L1893" s="60"/>
      <c r="M1893" s="303">
        <f t="shared" si="325"/>
        <v>2618.1347669184006</v>
      </c>
      <c r="N1893" s="303">
        <f t="shared" si="326"/>
        <v>-5.2330815992718271E-3</v>
      </c>
      <c r="O1893" s="372">
        <f t="shared" si="327"/>
        <v>2618.136</v>
      </c>
      <c r="P1893" s="373">
        <f t="shared" si="328"/>
        <v>-3.9999999999054126E-3</v>
      </c>
    </row>
    <row r="1894" spans="1:16" s="195" customFormat="1" ht="22.5" x14ac:dyDescent="0.25">
      <c r="A1894" s="312" t="s">
        <v>4915</v>
      </c>
      <c r="B1894" s="314" t="s">
        <v>281</v>
      </c>
      <c r="C1894" s="314" t="s">
        <v>2200</v>
      </c>
      <c r="D1894" s="314" t="s">
        <v>4482</v>
      </c>
      <c r="E1894" s="315" t="s">
        <v>4483</v>
      </c>
      <c r="F1894" s="316" t="s">
        <v>125</v>
      </c>
      <c r="G1894" s="325">
        <v>0.08</v>
      </c>
      <c r="H1894" s="61">
        <f t="shared" si="322"/>
        <v>202493.75</v>
      </c>
      <c r="I1894" s="450">
        <v>16199.5</v>
      </c>
      <c r="J1894" s="439">
        <f t="shared" si="329"/>
        <v>225831.79</v>
      </c>
      <c r="K1894" s="390">
        <f t="shared" si="330"/>
        <v>18066.54</v>
      </c>
      <c r="L1894" s="60"/>
      <c r="M1894" s="303">
        <f t="shared" si="325"/>
        <v>18066.542917440001</v>
      </c>
      <c r="N1894" s="303">
        <f t="shared" si="326"/>
        <v>2.9174400006013457E-3</v>
      </c>
      <c r="O1894" s="372">
        <f t="shared" si="327"/>
        <v>18066.5432</v>
      </c>
      <c r="P1894" s="373">
        <f t="shared" si="328"/>
        <v>3.1999999991967343E-3</v>
      </c>
    </row>
    <row r="1895" spans="1:16" s="195" customFormat="1" ht="15" x14ac:dyDescent="0.25">
      <c r="A1895" s="312" t="s">
        <v>4916</v>
      </c>
      <c r="B1895" s="314" t="s">
        <v>281</v>
      </c>
      <c r="C1895" s="314" t="s">
        <v>2202</v>
      </c>
      <c r="D1895" s="314" t="s">
        <v>4308</v>
      </c>
      <c r="E1895" s="315" t="s">
        <v>4309</v>
      </c>
      <c r="F1895" s="316" t="s">
        <v>147</v>
      </c>
      <c r="G1895" s="331">
        <v>8</v>
      </c>
      <c r="H1895" s="61">
        <f t="shared" si="322"/>
        <v>869.46</v>
      </c>
      <c r="I1895" s="450">
        <v>6955.69</v>
      </c>
      <c r="J1895" s="439">
        <f t="shared" si="329"/>
        <v>969.67</v>
      </c>
      <c r="K1895" s="390">
        <f t="shared" si="330"/>
        <v>7757.36</v>
      </c>
      <c r="L1895" s="60"/>
      <c r="M1895" s="303">
        <f t="shared" si="325"/>
        <v>7757.3549742528003</v>
      </c>
      <c r="N1895" s="303">
        <f t="shared" si="326"/>
        <v>-5.0257471993973013E-3</v>
      </c>
      <c r="O1895" s="372">
        <f t="shared" si="327"/>
        <v>7757.36</v>
      </c>
      <c r="P1895" s="373">
        <f t="shared" si="328"/>
        <v>0</v>
      </c>
    </row>
    <row r="1896" spans="1:16" s="195" customFormat="1" ht="22.5" x14ac:dyDescent="0.25">
      <c r="A1896" s="312" t="s">
        <v>4917</v>
      </c>
      <c r="B1896" s="314" t="s">
        <v>281</v>
      </c>
      <c r="C1896" s="314" t="s">
        <v>2213</v>
      </c>
      <c r="D1896" s="314" t="s">
        <v>3913</v>
      </c>
      <c r="E1896" s="315" t="s">
        <v>3914</v>
      </c>
      <c r="F1896" s="316" t="s">
        <v>125</v>
      </c>
      <c r="G1896" s="318">
        <v>0.193</v>
      </c>
      <c r="H1896" s="61">
        <f t="shared" si="322"/>
        <v>312360.93</v>
      </c>
      <c r="I1896" s="450">
        <v>60285.66</v>
      </c>
      <c r="J1896" s="439">
        <f t="shared" si="329"/>
        <v>348361.5</v>
      </c>
      <c r="K1896" s="390">
        <f t="shared" si="330"/>
        <v>67233.77</v>
      </c>
      <c r="L1896" s="60"/>
      <c r="M1896" s="303">
        <f t="shared" si="325"/>
        <v>67233.770406259209</v>
      </c>
      <c r="N1896" s="303">
        <f t="shared" si="326"/>
        <v>4.062592051923275E-4</v>
      </c>
      <c r="O1896" s="372">
        <f t="shared" si="327"/>
        <v>67233.769499999995</v>
      </c>
      <c r="P1896" s="373">
        <f t="shared" si="328"/>
        <v>-5.0000000919681042E-4</v>
      </c>
    </row>
    <row r="1897" spans="1:16" s="195" customFormat="1" ht="15" x14ac:dyDescent="0.25">
      <c r="A1897" s="312" t="s">
        <v>4918</v>
      </c>
      <c r="B1897" s="314" t="s">
        <v>281</v>
      </c>
      <c r="C1897" s="314" t="s">
        <v>4919</v>
      </c>
      <c r="D1897" s="314" t="s">
        <v>3921</v>
      </c>
      <c r="E1897" s="315" t="s">
        <v>3922</v>
      </c>
      <c r="F1897" s="316" t="s">
        <v>122</v>
      </c>
      <c r="G1897" s="328">
        <v>-1.2352E-2</v>
      </c>
      <c r="H1897" s="61">
        <f t="shared" si="322"/>
        <v>54911.76</v>
      </c>
      <c r="I1897" s="450">
        <v>-678.27</v>
      </c>
      <c r="J1897" s="439">
        <f t="shared" si="329"/>
        <v>61240.51</v>
      </c>
      <c r="K1897" s="390">
        <f t="shared" si="330"/>
        <v>-756.44</v>
      </c>
      <c r="L1897" s="60"/>
      <c r="M1897" s="303">
        <f t="shared" si="325"/>
        <v>-756.44273370240001</v>
      </c>
      <c r="N1897" s="303">
        <f t="shared" si="326"/>
        <v>-2.7337023999507437E-3</v>
      </c>
      <c r="O1897" s="372">
        <f t="shared" si="327"/>
        <v>-756.44277952000004</v>
      </c>
      <c r="P1897" s="373">
        <f t="shared" si="328"/>
        <v>-2.7795199999900433E-3</v>
      </c>
    </row>
    <row r="1898" spans="1:16" s="195" customFormat="1" ht="15" x14ac:dyDescent="0.25">
      <c r="A1898" s="312" t="s">
        <v>4920</v>
      </c>
      <c r="B1898" s="314" t="s">
        <v>281</v>
      </c>
      <c r="C1898" s="314" t="s">
        <v>4921</v>
      </c>
      <c r="D1898" s="314" t="s">
        <v>3917</v>
      </c>
      <c r="E1898" s="315" t="s">
        <v>3918</v>
      </c>
      <c r="F1898" s="316" t="s">
        <v>111</v>
      </c>
      <c r="G1898" s="318">
        <v>-1.1579999999999999</v>
      </c>
      <c r="H1898" s="61">
        <f t="shared" si="322"/>
        <v>5840.21</v>
      </c>
      <c r="I1898" s="450">
        <v>-6762.96</v>
      </c>
      <c r="J1898" s="439">
        <f t="shared" si="329"/>
        <v>6513.31</v>
      </c>
      <c r="K1898" s="390">
        <f t="shared" si="330"/>
        <v>-7542.41</v>
      </c>
      <c r="L1898" s="60"/>
      <c r="M1898" s="303">
        <f t="shared" si="325"/>
        <v>-7542.4122404352001</v>
      </c>
      <c r="N1898" s="303">
        <f t="shared" si="326"/>
        <v>-2.2404352002922678E-3</v>
      </c>
      <c r="O1898" s="372">
        <f t="shared" si="327"/>
        <v>-7542.4129800000001</v>
      </c>
      <c r="P1898" s="373">
        <f t="shared" si="328"/>
        <v>-2.9800000002069282E-3</v>
      </c>
    </row>
    <row r="1899" spans="1:16" s="195" customFormat="1" ht="15" x14ac:dyDescent="0.25">
      <c r="A1899" s="312" t="s">
        <v>4922</v>
      </c>
      <c r="B1899" s="314" t="s">
        <v>281</v>
      </c>
      <c r="C1899" s="314" t="s">
        <v>4923</v>
      </c>
      <c r="D1899" s="314" t="s">
        <v>3925</v>
      </c>
      <c r="E1899" s="315" t="s">
        <v>3926</v>
      </c>
      <c r="F1899" s="316" t="s">
        <v>111</v>
      </c>
      <c r="G1899" s="318">
        <v>1.1579999999999999</v>
      </c>
      <c r="H1899" s="61">
        <f t="shared" si="322"/>
        <v>20840.669999999998</v>
      </c>
      <c r="I1899" s="450">
        <v>24133.5</v>
      </c>
      <c r="J1899" s="439">
        <f t="shared" si="329"/>
        <v>23242.62</v>
      </c>
      <c r="K1899" s="390">
        <f t="shared" si="330"/>
        <v>26914.95</v>
      </c>
      <c r="L1899" s="60"/>
      <c r="M1899" s="303">
        <f t="shared" si="325"/>
        <v>26914.961171520004</v>
      </c>
      <c r="N1899" s="303">
        <f t="shared" si="326"/>
        <v>1.1171520003699698E-2</v>
      </c>
      <c r="O1899" s="372">
        <f t="shared" si="327"/>
        <v>26914.953959999995</v>
      </c>
      <c r="P1899" s="373">
        <f t="shared" si="328"/>
        <v>3.9599999945494346E-3</v>
      </c>
    </row>
    <row r="1900" spans="1:16" s="195" customFormat="1" ht="15" x14ac:dyDescent="0.25">
      <c r="A1900" s="312" t="s">
        <v>4924</v>
      </c>
      <c r="B1900" s="314" t="s">
        <v>281</v>
      </c>
      <c r="C1900" s="314" t="s">
        <v>4925</v>
      </c>
      <c r="D1900" s="314" t="s">
        <v>3929</v>
      </c>
      <c r="E1900" s="315" t="s">
        <v>4926</v>
      </c>
      <c r="F1900" s="316" t="s">
        <v>139</v>
      </c>
      <c r="G1900" s="329">
        <v>24.1</v>
      </c>
      <c r="H1900" s="61">
        <f t="shared" si="322"/>
        <v>167.42</v>
      </c>
      <c r="I1900" s="450">
        <v>4034.87</v>
      </c>
      <c r="J1900" s="439">
        <f t="shared" si="329"/>
        <v>186.72</v>
      </c>
      <c r="K1900" s="390">
        <f t="shared" si="330"/>
        <v>4499.95</v>
      </c>
      <c r="L1900" s="60"/>
      <c r="M1900" s="303">
        <f t="shared" si="325"/>
        <v>4499.9013562944001</v>
      </c>
      <c r="N1900" s="303">
        <f t="shared" si="326"/>
        <v>-4.8643705599715759E-2</v>
      </c>
      <c r="O1900" s="372">
        <f t="shared" si="327"/>
        <v>4499.9520000000002</v>
      </c>
      <c r="P1900" s="373">
        <f t="shared" si="328"/>
        <v>2.0000000004074536E-3</v>
      </c>
    </row>
    <row r="1901" spans="1:16" s="195" customFormat="1" ht="15" x14ac:dyDescent="0.25">
      <c r="A1901" s="312" t="s">
        <v>4927</v>
      </c>
      <c r="B1901" s="314" t="s">
        <v>281</v>
      </c>
      <c r="C1901" s="314" t="s">
        <v>4928</v>
      </c>
      <c r="D1901" s="314" t="s">
        <v>3933</v>
      </c>
      <c r="E1901" s="315" t="s">
        <v>4929</v>
      </c>
      <c r="F1901" s="316" t="s">
        <v>139</v>
      </c>
      <c r="G1901" s="329">
        <v>29.5</v>
      </c>
      <c r="H1901" s="61">
        <f t="shared" si="322"/>
        <v>624.61</v>
      </c>
      <c r="I1901" s="450">
        <v>18426.02</v>
      </c>
      <c r="J1901" s="439">
        <f t="shared" si="329"/>
        <v>696.6</v>
      </c>
      <c r="K1901" s="390">
        <f t="shared" si="330"/>
        <v>20549.7</v>
      </c>
      <c r="L1901" s="60"/>
      <c r="M1901" s="303">
        <f t="shared" si="325"/>
        <v>20549.676294182402</v>
      </c>
      <c r="N1901" s="303">
        <f t="shared" si="326"/>
        <v>-2.370581759896595E-2</v>
      </c>
      <c r="O1901" s="372">
        <f t="shared" si="327"/>
        <v>20549.7</v>
      </c>
      <c r="P1901" s="373">
        <f t="shared" si="328"/>
        <v>0</v>
      </c>
    </row>
    <row r="1902" spans="1:16" s="195" customFormat="1" ht="15" x14ac:dyDescent="0.25">
      <c r="A1902" s="306" t="s">
        <v>4930</v>
      </c>
      <c r="B1902" s="502"/>
      <c r="C1902" s="502"/>
      <c r="D1902" s="502"/>
      <c r="E1902" s="307" t="s">
        <v>4931</v>
      </c>
      <c r="F1902" s="308"/>
      <c r="G1902" s="309"/>
      <c r="H1902" s="334"/>
      <c r="I1902" s="334">
        <f>SUM(I1903:I1924)</f>
        <v>201610.72</v>
      </c>
      <c r="J1902" s="449"/>
      <c r="K1902" s="391">
        <f>SUM(K1903:K1924)</f>
        <v>224847.01000000004</v>
      </c>
      <c r="L1902" s="310"/>
      <c r="M1902" s="303">
        <f t="shared" si="325"/>
        <v>224846.98450544642</v>
      </c>
      <c r="N1902" s="303">
        <f t="shared" si="326"/>
        <v>-2.5494553614407778E-2</v>
      </c>
      <c r="O1902" s="372">
        <f t="shared" si="327"/>
        <v>0</v>
      </c>
      <c r="P1902" s="373"/>
    </row>
    <row r="1903" spans="1:16" s="195" customFormat="1" ht="15" x14ac:dyDescent="0.25">
      <c r="A1903" s="312" t="s">
        <v>4932</v>
      </c>
      <c r="B1903" s="314" t="s">
        <v>281</v>
      </c>
      <c r="C1903" s="314" t="s">
        <v>2215</v>
      </c>
      <c r="D1903" s="314" t="s">
        <v>377</v>
      </c>
      <c r="E1903" s="315" t="s">
        <v>378</v>
      </c>
      <c r="F1903" s="316" t="s">
        <v>217</v>
      </c>
      <c r="G1903" s="331">
        <v>1</v>
      </c>
      <c r="H1903" s="61">
        <f t="shared" si="322"/>
        <v>8612.7000000000007</v>
      </c>
      <c r="I1903" s="450">
        <v>8612.7000000000007</v>
      </c>
      <c r="J1903" s="439">
        <f t="shared" ref="J1903:J1924" si="331">ROUND(H1903*O$13*P$13*O$10,2)</f>
        <v>9605.34</v>
      </c>
      <c r="K1903" s="390">
        <f t="shared" ref="K1903:K1924" si="332">ROUND(J1903*G1903,2)</f>
        <v>9605.34</v>
      </c>
      <c r="L1903" s="60"/>
      <c r="M1903" s="303">
        <f t="shared" si="325"/>
        <v>9605.3405466240001</v>
      </c>
      <c r="N1903" s="303">
        <f t="shared" si="326"/>
        <v>5.4662399998051114E-4</v>
      </c>
      <c r="O1903" s="372">
        <f t="shared" si="327"/>
        <v>9605.34</v>
      </c>
      <c r="P1903" s="373">
        <f t="shared" si="328"/>
        <v>0</v>
      </c>
    </row>
    <row r="1904" spans="1:16" s="195" customFormat="1" ht="15" x14ac:dyDescent="0.25">
      <c r="A1904" s="312" t="s">
        <v>4933</v>
      </c>
      <c r="B1904" s="314" t="s">
        <v>281</v>
      </c>
      <c r="C1904" s="314" t="s">
        <v>2217</v>
      </c>
      <c r="D1904" s="314" t="s">
        <v>4198</v>
      </c>
      <c r="E1904" s="315" t="s">
        <v>359</v>
      </c>
      <c r="F1904" s="316" t="s">
        <v>122</v>
      </c>
      <c r="G1904" s="326">
        <v>2.8E-3</v>
      </c>
      <c r="H1904" s="61">
        <f t="shared" ref="H1904:H1967" si="333">ROUND(I1904/G1904,2)</f>
        <v>127532.14</v>
      </c>
      <c r="I1904" s="450">
        <v>357.09</v>
      </c>
      <c r="J1904" s="439">
        <f t="shared" si="331"/>
        <v>142230.62</v>
      </c>
      <c r="K1904" s="390">
        <f t="shared" si="332"/>
        <v>398.25</v>
      </c>
      <c r="L1904" s="60"/>
      <c r="M1904" s="303">
        <f t="shared" si="325"/>
        <v>398.24573662080002</v>
      </c>
      <c r="N1904" s="303">
        <f t="shared" si="326"/>
        <v>-4.2633791999833193E-3</v>
      </c>
      <c r="O1904" s="372">
        <f t="shared" si="327"/>
        <v>398.24573599999997</v>
      </c>
      <c r="P1904" s="373">
        <f t="shared" si="328"/>
        <v>-4.2640000000346845E-3</v>
      </c>
    </row>
    <row r="1905" spans="1:16" s="195" customFormat="1" ht="22.5" x14ac:dyDescent="0.25">
      <c r="A1905" s="336" t="s">
        <v>4934</v>
      </c>
      <c r="B1905" s="314" t="s">
        <v>281</v>
      </c>
      <c r="C1905" s="314" t="s">
        <v>2219</v>
      </c>
      <c r="D1905" s="314" t="s">
        <v>4893</v>
      </c>
      <c r="E1905" s="315" t="s">
        <v>4894</v>
      </c>
      <c r="F1905" s="316" t="s">
        <v>217</v>
      </c>
      <c r="G1905" s="316"/>
      <c r="H1905" s="61"/>
      <c r="I1905" s="450"/>
      <c r="J1905" s="439"/>
      <c r="K1905" s="390"/>
      <c r="L1905" s="60"/>
      <c r="M1905" s="303">
        <f t="shared" si="325"/>
        <v>0</v>
      </c>
      <c r="N1905" s="303">
        <f t="shared" si="326"/>
        <v>0</v>
      </c>
      <c r="O1905" s="372">
        <f t="shared" si="327"/>
        <v>0</v>
      </c>
      <c r="P1905" s="373">
        <f t="shared" si="328"/>
        <v>0</v>
      </c>
    </row>
    <row r="1906" spans="1:16" s="195" customFormat="1" ht="22.5" x14ac:dyDescent="0.25">
      <c r="A1906" s="312" t="s">
        <v>4935</v>
      </c>
      <c r="B1906" s="314" t="s">
        <v>281</v>
      </c>
      <c r="C1906" s="314" t="s">
        <v>2221</v>
      </c>
      <c r="D1906" s="314" t="s">
        <v>4896</v>
      </c>
      <c r="E1906" s="315" t="s">
        <v>4897</v>
      </c>
      <c r="F1906" s="316" t="s">
        <v>217</v>
      </c>
      <c r="G1906" s="331">
        <v>1</v>
      </c>
      <c r="H1906" s="61">
        <f t="shared" si="333"/>
        <v>1320.51</v>
      </c>
      <c r="I1906" s="450">
        <v>1320.51</v>
      </c>
      <c r="J1906" s="439">
        <f t="shared" si="331"/>
        <v>1472.7</v>
      </c>
      <c r="K1906" s="390">
        <f t="shared" si="332"/>
        <v>1472.7</v>
      </c>
      <c r="L1906" s="60"/>
      <c r="M1906" s="303">
        <f t="shared" si="325"/>
        <v>1472.7028974912</v>
      </c>
      <c r="N1906" s="303">
        <f t="shared" si="326"/>
        <v>2.8974911999739561E-3</v>
      </c>
      <c r="O1906" s="372">
        <f t="shared" si="327"/>
        <v>1472.7</v>
      </c>
      <c r="P1906" s="373">
        <f t="shared" si="328"/>
        <v>0</v>
      </c>
    </row>
    <row r="1907" spans="1:16" s="195" customFormat="1" ht="15" x14ac:dyDescent="0.25">
      <c r="A1907" s="312" t="s">
        <v>4936</v>
      </c>
      <c r="B1907" s="314" t="s">
        <v>281</v>
      </c>
      <c r="C1907" s="314" t="s">
        <v>2224</v>
      </c>
      <c r="D1907" s="314" t="s">
        <v>4899</v>
      </c>
      <c r="E1907" s="315" t="s">
        <v>4900</v>
      </c>
      <c r="F1907" s="316" t="s">
        <v>217</v>
      </c>
      <c r="G1907" s="331">
        <v>1</v>
      </c>
      <c r="H1907" s="61">
        <f t="shared" si="333"/>
        <v>3184.17</v>
      </c>
      <c r="I1907" s="450">
        <v>3184.17</v>
      </c>
      <c r="J1907" s="439">
        <f t="shared" si="331"/>
        <v>3551.16</v>
      </c>
      <c r="K1907" s="390">
        <f t="shared" si="332"/>
        <v>3551.16</v>
      </c>
      <c r="L1907" s="60"/>
      <c r="M1907" s="303">
        <f t="shared" si="325"/>
        <v>3551.1555271104003</v>
      </c>
      <c r="N1907" s="303">
        <f t="shared" si="326"/>
        <v>-4.4728895995831408E-3</v>
      </c>
      <c r="O1907" s="372">
        <f t="shared" si="327"/>
        <v>3551.16</v>
      </c>
      <c r="P1907" s="373">
        <f t="shared" si="328"/>
        <v>0</v>
      </c>
    </row>
    <row r="1908" spans="1:16" s="195" customFormat="1" ht="33.75" x14ac:dyDescent="0.25">
      <c r="A1908" s="312" t="s">
        <v>4937</v>
      </c>
      <c r="B1908" s="314" t="s">
        <v>281</v>
      </c>
      <c r="C1908" s="314" t="s">
        <v>2228</v>
      </c>
      <c r="D1908" s="314" t="s">
        <v>4902</v>
      </c>
      <c r="E1908" s="315" t="s">
        <v>4903</v>
      </c>
      <c r="F1908" s="316" t="s">
        <v>217</v>
      </c>
      <c r="G1908" s="331">
        <v>1</v>
      </c>
      <c r="H1908" s="61">
        <f t="shared" si="333"/>
        <v>930.35</v>
      </c>
      <c r="I1908" s="450">
        <v>930.35</v>
      </c>
      <c r="J1908" s="439">
        <f t="shared" si="331"/>
        <v>1037.58</v>
      </c>
      <c r="K1908" s="390">
        <f t="shared" si="332"/>
        <v>1037.58</v>
      </c>
      <c r="L1908" s="60"/>
      <c r="M1908" s="303">
        <f t="shared" si="325"/>
        <v>1037.575740192</v>
      </c>
      <c r="N1908" s="303">
        <f t="shared" si="326"/>
        <v>-4.2598079999152105E-3</v>
      </c>
      <c r="O1908" s="372">
        <f t="shared" si="327"/>
        <v>1037.58</v>
      </c>
      <c r="P1908" s="373">
        <f t="shared" si="328"/>
        <v>0</v>
      </c>
    </row>
    <row r="1909" spans="1:16" s="195" customFormat="1" ht="15" x14ac:dyDescent="0.25">
      <c r="A1909" s="312" t="s">
        <v>4938</v>
      </c>
      <c r="B1909" s="314" t="s">
        <v>281</v>
      </c>
      <c r="C1909" s="332" t="s">
        <v>4939</v>
      </c>
      <c r="D1909" s="332" t="s">
        <v>3850</v>
      </c>
      <c r="E1909" s="333" t="s">
        <v>4855</v>
      </c>
      <c r="F1909" s="316" t="s">
        <v>217</v>
      </c>
      <c r="G1909" s="331">
        <v>1</v>
      </c>
      <c r="H1909" s="61">
        <f t="shared" si="333"/>
        <v>34783.199999999997</v>
      </c>
      <c r="I1909" s="450">
        <v>34783.199999999997</v>
      </c>
      <c r="J1909" s="439">
        <f t="shared" si="331"/>
        <v>38792.07</v>
      </c>
      <c r="K1909" s="390">
        <f t="shared" si="332"/>
        <v>38792.07</v>
      </c>
      <c r="L1909" s="60"/>
      <c r="M1909" s="303">
        <f t="shared" si="325"/>
        <v>38792.072323584005</v>
      </c>
      <c r="N1909" s="303">
        <f t="shared" si="326"/>
        <v>2.323584005353041E-3</v>
      </c>
      <c r="O1909" s="372">
        <f t="shared" si="327"/>
        <v>38792.07</v>
      </c>
      <c r="P1909" s="373">
        <f t="shared" si="328"/>
        <v>0</v>
      </c>
    </row>
    <row r="1910" spans="1:16" s="195" customFormat="1" ht="15" x14ac:dyDescent="0.25">
      <c r="A1910" s="312" t="s">
        <v>4940</v>
      </c>
      <c r="B1910" s="314" t="s">
        <v>281</v>
      </c>
      <c r="C1910" s="314" t="s">
        <v>2233</v>
      </c>
      <c r="D1910" s="314" t="s">
        <v>360</v>
      </c>
      <c r="E1910" s="315" t="s">
        <v>361</v>
      </c>
      <c r="F1910" s="316" t="s">
        <v>217</v>
      </c>
      <c r="G1910" s="331">
        <v>3</v>
      </c>
      <c r="H1910" s="61">
        <f t="shared" si="333"/>
        <v>1743.51</v>
      </c>
      <c r="I1910" s="450">
        <v>5230.53</v>
      </c>
      <c r="J1910" s="439">
        <f t="shared" si="331"/>
        <v>1944.45</v>
      </c>
      <c r="K1910" s="390">
        <f t="shared" si="332"/>
        <v>5833.35</v>
      </c>
      <c r="L1910" s="60"/>
      <c r="M1910" s="303">
        <f t="shared" si="325"/>
        <v>5833.3649017536</v>
      </c>
      <c r="N1910" s="303">
        <f t="shared" si="326"/>
        <v>1.4901753599588119E-2</v>
      </c>
      <c r="O1910" s="372">
        <f t="shared" si="327"/>
        <v>5833.35</v>
      </c>
      <c r="P1910" s="373">
        <f t="shared" si="328"/>
        <v>0</v>
      </c>
    </row>
    <row r="1911" spans="1:16" s="195" customFormat="1" ht="22.5" x14ac:dyDescent="0.25">
      <c r="A1911" s="312" t="s">
        <v>4941</v>
      </c>
      <c r="B1911" s="314" t="s">
        <v>281</v>
      </c>
      <c r="C1911" s="314" t="s">
        <v>2237</v>
      </c>
      <c r="D1911" s="314" t="s">
        <v>4908</v>
      </c>
      <c r="E1911" s="315" t="s">
        <v>4909</v>
      </c>
      <c r="F1911" s="316" t="s">
        <v>217</v>
      </c>
      <c r="G1911" s="331">
        <v>3</v>
      </c>
      <c r="H1911" s="61">
        <f t="shared" si="333"/>
        <v>278.47000000000003</v>
      </c>
      <c r="I1911" s="450">
        <v>835.42</v>
      </c>
      <c r="J1911" s="439">
        <f t="shared" si="331"/>
        <v>310.56</v>
      </c>
      <c r="K1911" s="390">
        <f t="shared" si="332"/>
        <v>931.68</v>
      </c>
      <c r="L1911" s="60"/>
      <c r="M1911" s="303">
        <f t="shared" si="325"/>
        <v>931.70476151039998</v>
      </c>
      <c r="N1911" s="303">
        <f t="shared" si="326"/>
        <v>2.4761510400026054E-2</v>
      </c>
      <c r="O1911" s="372">
        <f t="shared" si="327"/>
        <v>931.68000000000006</v>
      </c>
      <c r="P1911" s="373">
        <f t="shared" si="328"/>
        <v>0</v>
      </c>
    </row>
    <row r="1912" spans="1:16" s="195" customFormat="1" ht="15" x14ac:dyDescent="0.25">
      <c r="A1912" s="312" t="s">
        <v>4942</v>
      </c>
      <c r="B1912" s="314" t="s">
        <v>281</v>
      </c>
      <c r="C1912" s="314" t="s">
        <v>2242</v>
      </c>
      <c r="D1912" s="314" t="s">
        <v>366</v>
      </c>
      <c r="E1912" s="315" t="s">
        <v>367</v>
      </c>
      <c r="F1912" s="316" t="s">
        <v>217</v>
      </c>
      <c r="G1912" s="331">
        <v>4</v>
      </c>
      <c r="H1912" s="61">
        <f t="shared" si="333"/>
        <v>2111.85</v>
      </c>
      <c r="I1912" s="450">
        <v>8447.39</v>
      </c>
      <c r="J1912" s="439">
        <f t="shared" si="331"/>
        <v>2355.25</v>
      </c>
      <c r="K1912" s="390">
        <f t="shared" si="332"/>
        <v>9421</v>
      </c>
      <c r="L1912" s="60"/>
      <c r="M1912" s="303">
        <f t="shared" si="325"/>
        <v>9420.978053356801</v>
      </c>
      <c r="N1912" s="303">
        <f t="shared" si="326"/>
        <v>-2.1946643199044047E-2</v>
      </c>
      <c r="O1912" s="372">
        <f t="shared" si="327"/>
        <v>9421</v>
      </c>
      <c r="P1912" s="373">
        <f t="shared" si="328"/>
        <v>0</v>
      </c>
    </row>
    <row r="1913" spans="1:16" s="195" customFormat="1" ht="15" x14ac:dyDescent="0.25">
      <c r="A1913" s="312" t="s">
        <v>4943</v>
      </c>
      <c r="B1913" s="314" t="s">
        <v>281</v>
      </c>
      <c r="C1913" s="314" t="s">
        <v>2245</v>
      </c>
      <c r="D1913" s="314" t="s">
        <v>3882</v>
      </c>
      <c r="E1913" s="315" t="s">
        <v>3883</v>
      </c>
      <c r="F1913" s="316" t="s">
        <v>217</v>
      </c>
      <c r="G1913" s="331">
        <v>4</v>
      </c>
      <c r="H1913" s="61">
        <f t="shared" si="333"/>
        <v>175.3</v>
      </c>
      <c r="I1913" s="450">
        <v>701.2</v>
      </c>
      <c r="J1913" s="439">
        <f t="shared" si="331"/>
        <v>195.5</v>
      </c>
      <c r="K1913" s="390">
        <f t="shared" si="332"/>
        <v>782</v>
      </c>
      <c r="L1913" s="60"/>
      <c r="M1913" s="303">
        <f t="shared" si="325"/>
        <v>782.01548774400021</v>
      </c>
      <c r="N1913" s="303">
        <f t="shared" si="326"/>
        <v>1.5487744000211023E-2</v>
      </c>
      <c r="O1913" s="372">
        <f t="shared" si="327"/>
        <v>782</v>
      </c>
      <c r="P1913" s="373">
        <f t="shared" si="328"/>
        <v>0</v>
      </c>
    </row>
    <row r="1914" spans="1:16" s="195" customFormat="1" ht="22.5" x14ac:dyDescent="0.25">
      <c r="A1914" s="312" t="s">
        <v>4944</v>
      </c>
      <c r="B1914" s="314" t="s">
        <v>281</v>
      </c>
      <c r="C1914" s="314" t="s">
        <v>2251</v>
      </c>
      <c r="D1914" s="314" t="s">
        <v>4863</v>
      </c>
      <c r="E1914" s="315" t="s">
        <v>4864</v>
      </c>
      <c r="F1914" s="316" t="s">
        <v>125</v>
      </c>
      <c r="G1914" s="318">
        <v>2.7E-2</v>
      </c>
      <c r="H1914" s="61">
        <f t="shared" si="333"/>
        <v>219176.67</v>
      </c>
      <c r="I1914" s="450">
        <v>5917.77</v>
      </c>
      <c r="J1914" s="439">
        <f t="shared" si="331"/>
        <v>244437.47</v>
      </c>
      <c r="K1914" s="390">
        <f t="shared" si="332"/>
        <v>6599.81</v>
      </c>
      <c r="L1914" s="60"/>
      <c r="M1914" s="303">
        <f t="shared" si="325"/>
        <v>6599.8114559424002</v>
      </c>
      <c r="N1914" s="303">
        <f t="shared" si="326"/>
        <v>1.4559423998434795E-3</v>
      </c>
      <c r="O1914" s="372">
        <f t="shared" si="327"/>
        <v>6599.8116899999995</v>
      </c>
      <c r="P1914" s="373">
        <f t="shared" si="328"/>
        <v>1.6899999991437653E-3</v>
      </c>
    </row>
    <row r="1915" spans="1:16" s="195" customFormat="1" ht="15" x14ac:dyDescent="0.25">
      <c r="A1915" s="312" t="s">
        <v>4945</v>
      </c>
      <c r="B1915" s="314" t="s">
        <v>281</v>
      </c>
      <c r="C1915" s="314" t="s">
        <v>2254</v>
      </c>
      <c r="D1915" s="314" t="s">
        <v>4308</v>
      </c>
      <c r="E1915" s="315" t="s">
        <v>4309</v>
      </c>
      <c r="F1915" s="316" t="s">
        <v>147</v>
      </c>
      <c r="G1915" s="329">
        <v>2.7</v>
      </c>
      <c r="H1915" s="61">
        <f t="shared" si="333"/>
        <v>869.47</v>
      </c>
      <c r="I1915" s="450">
        <v>2347.5700000000002</v>
      </c>
      <c r="J1915" s="439">
        <f t="shared" si="331"/>
        <v>969.68</v>
      </c>
      <c r="K1915" s="390">
        <f t="shared" si="332"/>
        <v>2618.14</v>
      </c>
      <c r="L1915" s="60"/>
      <c r="M1915" s="303">
        <f t="shared" si="325"/>
        <v>2618.1347669184006</v>
      </c>
      <c r="N1915" s="303">
        <f t="shared" si="326"/>
        <v>-5.2330815992718271E-3</v>
      </c>
      <c r="O1915" s="372">
        <f t="shared" si="327"/>
        <v>2618.136</v>
      </c>
      <c r="P1915" s="373">
        <f t="shared" si="328"/>
        <v>-3.9999999999054126E-3</v>
      </c>
    </row>
    <row r="1916" spans="1:16" s="195" customFormat="1" ht="22.5" x14ac:dyDescent="0.25">
      <c r="A1916" s="312" t="s">
        <v>4946</v>
      </c>
      <c r="B1916" s="314" t="s">
        <v>281</v>
      </c>
      <c r="C1916" s="314" t="s">
        <v>2257</v>
      </c>
      <c r="D1916" s="314" t="s">
        <v>4482</v>
      </c>
      <c r="E1916" s="315" t="s">
        <v>4483</v>
      </c>
      <c r="F1916" s="316" t="s">
        <v>125</v>
      </c>
      <c r="G1916" s="325">
        <v>0.08</v>
      </c>
      <c r="H1916" s="61">
        <f t="shared" si="333"/>
        <v>202493.75</v>
      </c>
      <c r="I1916" s="450">
        <v>16199.5</v>
      </c>
      <c r="J1916" s="439">
        <f t="shared" si="331"/>
        <v>225831.79</v>
      </c>
      <c r="K1916" s="390">
        <f t="shared" si="332"/>
        <v>18066.54</v>
      </c>
      <c r="L1916" s="60"/>
      <c r="M1916" s="303">
        <f t="shared" si="325"/>
        <v>18066.542917440001</v>
      </c>
      <c r="N1916" s="303">
        <f t="shared" si="326"/>
        <v>2.9174400006013457E-3</v>
      </c>
      <c r="O1916" s="372">
        <f t="shared" si="327"/>
        <v>18066.5432</v>
      </c>
      <c r="P1916" s="373">
        <f t="shared" si="328"/>
        <v>3.1999999991967343E-3</v>
      </c>
    </row>
    <row r="1917" spans="1:16" s="195" customFormat="1" ht="22.5" x14ac:dyDescent="0.25">
      <c r="A1917" s="312" t="s">
        <v>4947</v>
      </c>
      <c r="B1917" s="314" t="s">
        <v>281</v>
      </c>
      <c r="C1917" s="314" t="s">
        <v>2259</v>
      </c>
      <c r="D1917" s="314" t="s">
        <v>4948</v>
      </c>
      <c r="E1917" s="315" t="s">
        <v>4949</v>
      </c>
      <c r="F1917" s="316" t="s">
        <v>147</v>
      </c>
      <c r="G1917" s="329">
        <v>8.6</v>
      </c>
      <c r="H1917" s="61">
        <f t="shared" si="333"/>
        <v>1528.71</v>
      </c>
      <c r="I1917" s="450">
        <v>13146.93</v>
      </c>
      <c r="J1917" s="439">
        <f t="shared" si="331"/>
        <v>1704.9</v>
      </c>
      <c r="K1917" s="390">
        <f t="shared" si="332"/>
        <v>14662.14</v>
      </c>
      <c r="L1917" s="60"/>
      <c r="M1917" s="303">
        <f t="shared" si="325"/>
        <v>14662.154700921601</v>
      </c>
      <c r="N1917" s="303">
        <f t="shared" si="326"/>
        <v>1.4700921601615846E-2</v>
      </c>
      <c r="O1917" s="372">
        <f t="shared" si="327"/>
        <v>14662.14</v>
      </c>
      <c r="P1917" s="373">
        <f t="shared" si="328"/>
        <v>0</v>
      </c>
    </row>
    <row r="1918" spans="1:16" s="195" customFormat="1" ht="15" x14ac:dyDescent="0.25">
      <c r="A1918" s="312" t="s">
        <v>4950</v>
      </c>
      <c r="B1918" s="314" t="s">
        <v>281</v>
      </c>
      <c r="C1918" s="314" t="s">
        <v>2262</v>
      </c>
      <c r="D1918" s="314" t="s">
        <v>3911</v>
      </c>
      <c r="E1918" s="315" t="s">
        <v>373</v>
      </c>
      <c r="F1918" s="316" t="s">
        <v>122</v>
      </c>
      <c r="G1918" s="326">
        <v>1.5E-3</v>
      </c>
      <c r="H1918" s="61">
        <f t="shared" si="333"/>
        <v>105046.67</v>
      </c>
      <c r="I1918" s="450">
        <v>157.57</v>
      </c>
      <c r="J1918" s="439">
        <f t="shared" si="331"/>
        <v>117153.63</v>
      </c>
      <c r="K1918" s="390">
        <f t="shared" si="332"/>
        <v>175.73</v>
      </c>
      <c r="L1918" s="60"/>
      <c r="M1918" s="303">
        <f t="shared" si="325"/>
        <v>175.73043411840001</v>
      </c>
      <c r="N1918" s="303">
        <f t="shared" si="326"/>
        <v>4.3411840002249846E-4</v>
      </c>
      <c r="O1918" s="372">
        <f t="shared" si="327"/>
        <v>175.730445</v>
      </c>
      <c r="P1918" s="373">
        <f t="shared" si="328"/>
        <v>4.4500000001335138E-4</v>
      </c>
    </row>
    <row r="1919" spans="1:16" s="195" customFormat="1" ht="22.5" x14ac:dyDescent="0.25">
      <c r="A1919" s="312" t="s">
        <v>4951</v>
      </c>
      <c r="B1919" s="314" t="s">
        <v>281</v>
      </c>
      <c r="C1919" s="314" t="s">
        <v>2268</v>
      </c>
      <c r="D1919" s="314" t="s">
        <v>3913</v>
      </c>
      <c r="E1919" s="315" t="s">
        <v>3914</v>
      </c>
      <c r="F1919" s="316" t="s">
        <v>125</v>
      </c>
      <c r="G1919" s="318">
        <v>0.193</v>
      </c>
      <c r="H1919" s="61">
        <f t="shared" si="333"/>
        <v>312360.93</v>
      </c>
      <c r="I1919" s="450">
        <v>60285.66</v>
      </c>
      <c r="J1919" s="439">
        <f t="shared" si="331"/>
        <v>348361.5</v>
      </c>
      <c r="K1919" s="390">
        <f t="shared" si="332"/>
        <v>67233.77</v>
      </c>
      <c r="L1919" s="60"/>
      <c r="M1919" s="303">
        <f t="shared" si="325"/>
        <v>67233.770406259209</v>
      </c>
      <c r="N1919" s="303">
        <f t="shared" si="326"/>
        <v>4.062592051923275E-4</v>
      </c>
      <c r="O1919" s="372">
        <f t="shared" si="327"/>
        <v>67233.769499999995</v>
      </c>
      <c r="P1919" s="373">
        <f t="shared" si="328"/>
        <v>-5.0000000919681042E-4</v>
      </c>
    </row>
    <row r="1920" spans="1:16" s="195" customFormat="1" ht="15" x14ac:dyDescent="0.25">
      <c r="A1920" s="312" t="s">
        <v>4952</v>
      </c>
      <c r="B1920" s="314" t="s">
        <v>281</v>
      </c>
      <c r="C1920" s="314" t="s">
        <v>2269</v>
      </c>
      <c r="D1920" s="314" t="s">
        <v>3921</v>
      </c>
      <c r="E1920" s="315" t="s">
        <v>3922</v>
      </c>
      <c r="F1920" s="316" t="s">
        <v>122</v>
      </c>
      <c r="G1920" s="328">
        <v>-1.2352E-2</v>
      </c>
      <c r="H1920" s="61">
        <f t="shared" si="333"/>
        <v>54911.76</v>
      </c>
      <c r="I1920" s="450">
        <v>-678.27</v>
      </c>
      <c r="J1920" s="439">
        <f t="shared" si="331"/>
        <v>61240.51</v>
      </c>
      <c r="K1920" s="390">
        <f t="shared" si="332"/>
        <v>-756.44</v>
      </c>
      <c r="L1920" s="60"/>
      <c r="M1920" s="303">
        <f t="shared" si="325"/>
        <v>-756.44273370240001</v>
      </c>
      <c r="N1920" s="303">
        <f t="shared" si="326"/>
        <v>-2.7337023999507437E-3</v>
      </c>
      <c r="O1920" s="372">
        <f t="shared" si="327"/>
        <v>-756.44277952000004</v>
      </c>
      <c r="P1920" s="373">
        <f t="shared" si="328"/>
        <v>-2.7795199999900433E-3</v>
      </c>
    </row>
    <row r="1921" spans="1:16" s="195" customFormat="1" ht="15" x14ac:dyDescent="0.25">
      <c r="A1921" s="312" t="s">
        <v>4953</v>
      </c>
      <c r="B1921" s="314" t="s">
        <v>281</v>
      </c>
      <c r="C1921" s="314" t="s">
        <v>2272</v>
      </c>
      <c r="D1921" s="314" t="s">
        <v>3917</v>
      </c>
      <c r="E1921" s="315" t="s">
        <v>3918</v>
      </c>
      <c r="F1921" s="316" t="s">
        <v>111</v>
      </c>
      <c r="G1921" s="318">
        <v>-1.1579999999999999</v>
      </c>
      <c r="H1921" s="61">
        <f t="shared" si="333"/>
        <v>5840.21</v>
      </c>
      <c r="I1921" s="450">
        <v>-6762.96</v>
      </c>
      <c r="J1921" s="439">
        <f t="shared" si="331"/>
        <v>6513.31</v>
      </c>
      <c r="K1921" s="390">
        <f t="shared" si="332"/>
        <v>-7542.41</v>
      </c>
      <c r="L1921" s="60"/>
      <c r="M1921" s="303">
        <f t="shared" si="325"/>
        <v>-7542.4122404352001</v>
      </c>
      <c r="N1921" s="303">
        <f t="shared" si="326"/>
        <v>-2.2404352002922678E-3</v>
      </c>
      <c r="O1921" s="372">
        <f t="shared" si="327"/>
        <v>-7542.4129800000001</v>
      </c>
      <c r="P1921" s="373">
        <f t="shared" si="328"/>
        <v>-2.9800000002069282E-3</v>
      </c>
    </row>
    <row r="1922" spans="1:16" s="195" customFormat="1" ht="15" x14ac:dyDescent="0.25">
      <c r="A1922" s="312" t="s">
        <v>4954</v>
      </c>
      <c r="B1922" s="314" t="s">
        <v>281</v>
      </c>
      <c r="C1922" s="314" t="s">
        <v>2275</v>
      </c>
      <c r="D1922" s="314" t="s">
        <v>3925</v>
      </c>
      <c r="E1922" s="315" t="s">
        <v>3926</v>
      </c>
      <c r="F1922" s="316" t="s">
        <v>111</v>
      </c>
      <c r="G1922" s="318">
        <v>1.1579999999999999</v>
      </c>
      <c r="H1922" s="61">
        <f t="shared" si="333"/>
        <v>20840.669999999998</v>
      </c>
      <c r="I1922" s="450">
        <v>24133.5</v>
      </c>
      <c r="J1922" s="439">
        <f t="shared" si="331"/>
        <v>23242.62</v>
      </c>
      <c r="K1922" s="390">
        <f t="shared" si="332"/>
        <v>26914.95</v>
      </c>
      <c r="L1922" s="60"/>
      <c r="M1922" s="303">
        <f t="shared" si="325"/>
        <v>26914.961171520004</v>
      </c>
      <c r="N1922" s="303">
        <f t="shared" si="326"/>
        <v>1.1171520003699698E-2</v>
      </c>
      <c r="O1922" s="372">
        <f t="shared" si="327"/>
        <v>26914.953959999995</v>
      </c>
      <c r="P1922" s="373">
        <f t="shared" si="328"/>
        <v>3.9599999945494346E-3</v>
      </c>
    </row>
    <row r="1923" spans="1:16" s="195" customFormat="1" ht="15" x14ac:dyDescent="0.25">
      <c r="A1923" s="312" t="s">
        <v>4955</v>
      </c>
      <c r="B1923" s="314" t="s">
        <v>281</v>
      </c>
      <c r="C1923" s="314" t="s">
        <v>4956</v>
      </c>
      <c r="D1923" s="314" t="s">
        <v>3929</v>
      </c>
      <c r="E1923" s="315" t="s">
        <v>4926</v>
      </c>
      <c r="F1923" s="316" t="s">
        <v>139</v>
      </c>
      <c r="G1923" s="329">
        <v>24.1</v>
      </c>
      <c r="H1923" s="61">
        <f t="shared" si="333"/>
        <v>167.42</v>
      </c>
      <c r="I1923" s="450">
        <v>4034.87</v>
      </c>
      <c r="J1923" s="439">
        <f t="shared" si="331"/>
        <v>186.72</v>
      </c>
      <c r="K1923" s="390">
        <f t="shared" si="332"/>
        <v>4499.95</v>
      </c>
      <c r="L1923" s="60"/>
      <c r="M1923" s="303">
        <f t="shared" si="325"/>
        <v>4499.9013562944001</v>
      </c>
      <c r="N1923" s="303">
        <f t="shared" si="326"/>
        <v>-4.8643705599715759E-2</v>
      </c>
      <c r="O1923" s="372">
        <f t="shared" si="327"/>
        <v>4499.9520000000002</v>
      </c>
      <c r="P1923" s="373">
        <f t="shared" si="328"/>
        <v>2.0000000004074536E-3</v>
      </c>
    </row>
    <row r="1924" spans="1:16" s="195" customFormat="1" ht="15" x14ac:dyDescent="0.25">
      <c r="A1924" s="312" t="s">
        <v>4957</v>
      </c>
      <c r="B1924" s="314" t="s">
        <v>281</v>
      </c>
      <c r="C1924" s="314" t="s">
        <v>4958</v>
      </c>
      <c r="D1924" s="314" t="s">
        <v>3933</v>
      </c>
      <c r="E1924" s="315" t="s">
        <v>4929</v>
      </c>
      <c r="F1924" s="316" t="s">
        <v>139</v>
      </c>
      <c r="G1924" s="329">
        <v>29.5</v>
      </c>
      <c r="H1924" s="61">
        <f t="shared" si="333"/>
        <v>624.61</v>
      </c>
      <c r="I1924" s="450">
        <v>18426.02</v>
      </c>
      <c r="J1924" s="439">
        <f t="shared" si="331"/>
        <v>696.6</v>
      </c>
      <c r="K1924" s="390">
        <f t="shared" si="332"/>
        <v>20549.7</v>
      </c>
      <c r="L1924" s="60"/>
      <c r="M1924" s="303">
        <f t="shared" si="325"/>
        <v>20549.676294182402</v>
      </c>
      <c r="N1924" s="303">
        <f t="shared" si="326"/>
        <v>-2.370581759896595E-2</v>
      </c>
      <c r="O1924" s="372">
        <f t="shared" si="327"/>
        <v>20549.7</v>
      </c>
      <c r="P1924" s="373">
        <f t="shared" si="328"/>
        <v>0</v>
      </c>
    </row>
    <row r="1925" spans="1:16" s="195" customFormat="1" ht="15" x14ac:dyDescent="0.25">
      <c r="A1925" s="306" t="s">
        <v>4959</v>
      </c>
      <c r="B1925" s="502"/>
      <c r="C1925" s="502"/>
      <c r="D1925" s="502"/>
      <c r="E1925" s="307" t="s">
        <v>4960</v>
      </c>
      <c r="F1925" s="308"/>
      <c r="G1925" s="309"/>
      <c r="H1925" s="334"/>
      <c r="I1925" s="334">
        <f>SUM(I1926:I1949)</f>
        <v>1136402.99</v>
      </c>
      <c r="J1925" s="449"/>
      <c r="K1925" s="391">
        <f>SUM(K1926:K1949)</f>
        <v>1267376.7</v>
      </c>
      <c r="L1925" s="310"/>
      <c r="M1925" s="303">
        <f t="shared" si="325"/>
        <v>1267376.980174829</v>
      </c>
      <c r="N1925" s="303">
        <f t="shared" si="326"/>
        <v>0.28017482906579971</v>
      </c>
      <c r="O1925" s="372">
        <f t="shared" si="327"/>
        <v>0</v>
      </c>
      <c r="P1925" s="373"/>
    </row>
    <row r="1926" spans="1:16" s="195" customFormat="1" ht="15" x14ac:dyDescent="0.25">
      <c r="A1926" s="312" t="s">
        <v>4961</v>
      </c>
      <c r="B1926" s="314" t="s">
        <v>281</v>
      </c>
      <c r="C1926" s="314" t="s">
        <v>2276</v>
      </c>
      <c r="D1926" s="314" t="s">
        <v>377</v>
      </c>
      <c r="E1926" s="315" t="s">
        <v>378</v>
      </c>
      <c r="F1926" s="316" t="s">
        <v>217</v>
      </c>
      <c r="G1926" s="331">
        <v>1</v>
      </c>
      <c r="H1926" s="61">
        <f t="shared" si="333"/>
        <v>8612.7000000000007</v>
      </c>
      <c r="I1926" s="450">
        <v>8612.7000000000007</v>
      </c>
      <c r="J1926" s="439">
        <f t="shared" ref="J1926:J1949" si="334">ROUND(H1926*O$13*P$13*O$10,2)</f>
        <v>9605.34</v>
      </c>
      <c r="K1926" s="390">
        <f t="shared" ref="K1926:K1949" si="335">ROUND(J1926*G1926,2)</f>
        <v>9605.34</v>
      </c>
      <c r="L1926" s="60"/>
      <c r="M1926" s="303">
        <f t="shared" si="325"/>
        <v>9605.3405466240001</v>
      </c>
      <c r="N1926" s="303">
        <f t="shared" si="326"/>
        <v>5.4662399998051114E-4</v>
      </c>
      <c r="O1926" s="372">
        <f t="shared" si="327"/>
        <v>9605.34</v>
      </c>
      <c r="P1926" s="373">
        <f t="shared" si="328"/>
        <v>0</v>
      </c>
    </row>
    <row r="1927" spans="1:16" s="195" customFormat="1" ht="15" x14ac:dyDescent="0.25">
      <c r="A1927" s="312" t="s">
        <v>4962</v>
      </c>
      <c r="B1927" s="314" t="s">
        <v>281</v>
      </c>
      <c r="C1927" s="314" t="s">
        <v>2279</v>
      </c>
      <c r="D1927" s="314" t="s">
        <v>4198</v>
      </c>
      <c r="E1927" s="315" t="s">
        <v>359</v>
      </c>
      <c r="F1927" s="316" t="s">
        <v>122</v>
      </c>
      <c r="G1927" s="326">
        <v>2.8E-3</v>
      </c>
      <c r="H1927" s="61">
        <f t="shared" si="333"/>
        <v>127532.14</v>
      </c>
      <c r="I1927" s="450">
        <v>357.09</v>
      </c>
      <c r="J1927" s="439">
        <f t="shared" si="334"/>
        <v>142230.62</v>
      </c>
      <c r="K1927" s="390">
        <f t="shared" si="335"/>
        <v>398.25</v>
      </c>
      <c r="L1927" s="60"/>
      <c r="M1927" s="303">
        <f t="shared" si="325"/>
        <v>398.24573662080002</v>
      </c>
      <c r="N1927" s="303">
        <f t="shared" si="326"/>
        <v>-4.2633791999833193E-3</v>
      </c>
      <c r="O1927" s="372">
        <f t="shared" si="327"/>
        <v>398.24573599999997</v>
      </c>
      <c r="P1927" s="373">
        <f t="shared" si="328"/>
        <v>-4.2640000000346845E-3</v>
      </c>
    </row>
    <row r="1928" spans="1:16" s="195" customFormat="1" ht="15" x14ac:dyDescent="0.25">
      <c r="A1928" s="312" t="s">
        <v>4963</v>
      </c>
      <c r="B1928" s="314" t="s">
        <v>281</v>
      </c>
      <c r="C1928" s="332" t="s">
        <v>4964</v>
      </c>
      <c r="D1928" s="332" t="s">
        <v>4842</v>
      </c>
      <c r="E1928" s="333" t="s">
        <v>4965</v>
      </c>
      <c r="F1928" s="316" t="s">
        <v>217</v>
      </c>
      <c r="G1928" s="331">
        <v>1</v>
      </c>
      <c r="H1928" s="61">
        <f t="shared" si="333"/>
        <v>186476.64</v>
      </c>
      <c r="I1928" s="450">
        <v>186476.64</v>
      </c>
      <c r="J1928" s="439">
        <f t="shared" si="334"/>
        <v>207968.65</v>
      </c>
      <c r="K1928" s="390">
        <f t="shared" si="335"/>
        <v>207968.65</v>
      </c>
      <c r="L1928" s="60"/>
      <c r="M1928" s="303">
        <f t="shared" si="325"/>
        <v>207968.65456711684</v>
      </c>
      <c r="N1928" s="303">
        <f t="shared" si="326"/>
        <v>4.567116848193109E-3</v>
      </c>
      <c r="O1928" s="372">
        <f t="shared" si="327"/>
        <v>207968.65</v>
      </c>
      <c r="P1928" s="373">
        <f t="shared" si="328"/>
        <v>0</v>
      </c>
    </row>
    <row r="1929" spans="1:16" s="195" customFormat="1" ht="22.5" x14ac:dyDescent="0.25">
      <c r="A1929" s="312" t="s">
        <v>4966</v>
      </c>
      <c r="B1929" s="314" t="s">
        <v>281</v>
      </c>
      <c r="C1929" s="314" t="s">
        <v>2289</v>
      </c>
      <c r="D1929" s="314" t="s">
        <v>4967</v>
      </c>
      <c r="E1929" s="315" t="s">
        <v>4968</v>
      </c>
      <c r="F1929" s="316" t="s">
        <v>217</v>
      </c>
      <c r="G1929" s="331">
        <v>1</v>
      </c>
      <c r="H1929" s="61">
        <f t="shared" si="333"/>
        <v>1859.89</v>
      </c>
      <c r="I1929" s="450">
        <v>1859.89</v>
      </c>
      <c r="J1929" s="439">
        <f t="shared" si="334"/>
        <v>2074.25</v>
      </c>
      <c r="K1929" s="390">
        <f t="shared" si="335"/>
        <v>2074.25</v>
      </c>
      <c r="L1929" s="60"/>
      <c r="M1929" s="303">
        <f t="shared" si="325"/>
        <v>2074.2481253568003</v>
      </c>
      <c r="N1929" s="303">
        <f t="shared" si="326"/>
        <v>-1.8746431996987667E-3</v>
      </c>
      <c r="O1929" s="372">
        <f t="shared" si="327"/>
        <v>2074.25</v>
      </c>
      <c r="P1929" s="373">
        <f t="shared" si="328"/>
        <v>0</v>
      </c>
    </row>
    <row r="1930" spans="1:16" s="195" customFormat="1" ht="15" x14ac:dyDescent="0.25">
      <c r="A1930" s="312" t="s">
        <v>4969</v>
      </c>
      <c r="B1930" s="314" t="s">
        <v>281</v>
      </c>
      <c r="C1930" s="314" t="s">
        <v>2291</v>
      </c>
      <c r="D1930" s="314" t="s">
        <v>4899</v>
      </c>
      <c r="E1930" s="315" t="s">
        <v>4900</v>
      </c>
      <c r="F1930" s="316" t="s">
        <v>217</v>
      </c>
      <c r="G1930" s="331">
        <v>1</v>
      </c>
      <c r="H1930" s="61">
        <f t="shared" si="333"/>
        <v>3184.17</v>
      </c>
      <c r="I1930" s="450">
        <v>3184.17</v>
      </c>
      <c r="J1930" s="439">
        <f t="shared" si="334"/>
        <v>3551.16</v>
      </c>
      <c r="K1930" s="390">
        <f t="shared" si="335"/>
        <v>3551.16</v>
      </c>
      <c r="L1930" s="60"/>
      <c r="M1930" s="303">
        <f t="shared" si="325"/>
        <v>3551.1555271104003</v>
      </c>
      <c r="N1930" s="303">
        <f t="shared" si="326"/>
        <v>-4.4728895995831408E-3</v>
      </c>
      <c r="O1930" s="372">
        <f t="shared" si="327"/>
        <v>3551.16</v>
      </c>
      <c r="P1930" s="373">
        <f t="shared" si="328"/>
        <v>0</v>
      </c>
    </row>
    <row r="1931" spans="1:16" s="195" customFormat="1" ht="33.75" x14ac:dyDescent="0.25">
      <c r="A1931" s="312" t="s">
        <v>4970</v>
      </c>
      <c r="B1931" s="314" t="s">
        <v>281</v>
      </c>
      <c r="C1931" s="314" t="s">
        <v>2292</v>
      </c>
      <c r="D1931" s="314" t="s">
        <v>4902</v>
      </c>
      <c r="E1931" s="315" t="s">
        <v>4903</v>
      </c>
      <c r="F1931" s="316" t="s">
        <v>217</v>
      </c>
      <c r="G1931" s="331">
        <v>1</v>
      </c>
      <c r="H1931" s="61">
        <f t="shared" si="333"/>
        <v>930.35</v>
      </c>
      <c r="I1931" s="450">
        <v>930.35</v>
      </c>
      <c r="J1931" s="439">
        <f t="shared" si="334"/>
        <v>1037.58</v>
      </c>
      <c r="K1931" s="390">
        <f t="shared" si="335"/>
        <v>1037.58</v>
      </c>
      <c r="L1931" s="60"/>
      <c r="M1931" s="303">
        <f t="shared" si="325"/>
        <v>1037.575740192</v>
      </c>
      <c r="N1931" s="303">
        <f t="shared" si="326"/>
        <v>-4.2598079999152105E-3</v>
      </c>
      <c r="O1931" s="372">
        <f t="shared" si="327"/>
        <v>1037.58</v>
      </c>
      <c r="P1931" s="373">
        <f t="shared" si="328"/>
        <v>0</v>
      </c>
    </row>
    <row r="1932" spans="1:16" s="195" customFormat="1" ht="15" x14ac:dyDescent="0.25">
      <c r="A1932" s="312" t="s">
        <v>4971</v>
      </c>
      <c r="B1932" s="314" t="s">
        <v>281</v>
      </c>
      <c r="C1932" s="332" t="s">
        <v>4972</v>
      </c>
      <c r="D1932" s="332" t="s">
        <v>3850</v>
      </c>
      <c r="E1932" s="333" t="s">
        <v>4973</v>
      </c>
      <c r="F1932" s="316" t="s">
        <v>217</v>
      </c>
      <c r="G1932" s="331">
        <v>1</v>
      </c>
      <c r="H1932" s="61">
        <f t="shared" si="333"/>
        <v>43039.83</v>
      </c>
      <c r="I1932" s="450">
        <v>43039.83</v>
      </c>
      <c r="J1932" s="439">
        <f t="shared" si="334"/>
        <v>48000.3</v>
      </c>
      <c r="K1932" s="390">
        <f t="shared" si="335"/>
        <v>48000.3</v>
      </c>
      <c r="L1932" s="60"/>
      <c r="M1932" s="303">
        <f t="shared" si="325"/>
        <v>48000.304691769605</v>
      </c>
      <c r="N1932" s="303">
        <f t="shared" si="326"/>
        <v>4.6917696017771959E-3</v>
      </c>
      <c r="O1932" s="372">
        <f t="shared" si="327"/>
        <v>48000.3</v>
      </c>
      <c r="P1932" s="373">
        <f t="shared" si="328"/>
        <v>0</v>
      </c>
    </row>
    <row r="1933" spans="1:16" s="195" customFormat="1" ht="15" x14ac:dyDescent="0.25">
      <c r="A1933" s="312" t="s">
        <v>4974</v>
      </c>
      <c r="B1933" s="314" t="s">
        <v>281</v>
      </c>
      <c r="C1933" s="314" t="s">
        <v>2294</v>
      </c>
      <c r="D1933" s="314" t="s">
        <v>366</v>
      </c>
      <c r="E1933" s="315" t="s">
        <v>367</v>
      </c>
      <c r="F1933" s="316" t="s">
        <v>217</v>
      </c>
      <c r="G1933" s="331">
        <v>4</v>
      </c>
      <c r="H1933" s="61">
        <f t="shared" si="333"/>
        <v>2111.85</v>
      </c>
      <c r="I1933" s="450">
        <v>8447.39</v>
      </c>
      <c r="J1933" s="439">
        <f t="shared" si="334"/>
        <v>2355.25</v>
      </c>
      <c r="K1933" s="390">
        <f t="shared" si="335"/>
        <v>9421</v>
      </c>
      <c r="L1933" s="60"/>
      <c r="M1933" s="303">
        <f t="shared" si="325"/>
        <v>9420.978053356801</v>
      </c>
      <c r="N1933" s="303">
        <f t="shared" si="326"/>
        <v>-2.1946643199044047E-2</v>
      </c>
      <c r="O1933" s="372">
        <f t="shared" si="327"/>
        <v>9421</v>
      </c>
      <c r="P1933" s="373">
        <f t="shared" si="328"/>
        <v>0</v>
      </c>
    </row>
    <row r="1934" spans="1:16" s="195" customFormat="1" ht="15" x14ac:dyDescent="0.25">
      <c r="A1934" s="312" t="s">
        <v>4975</v>
      </c>
      <c r="B1934" s="314" t="s">
        <v>281</v>
      </c>
      <c r="C1934" s="314" t="s">
        <v>2297</v>
      </c>
      <c r="D1934" s="314" t="s">
        <v>3882</v>
      </c>
      <c r="E1934" s="315" t="s">
        <v>3883</v>
      </c>
      <c r="F1934" s="316" t="s">
        <v>217</v>
      </c>
      <c r="G1934" s="331">
        <v>4</v>
      </c>
      <c r="H1934" s="61">
        <f t="shared" si="333"/>
        <v>175.3</v>
      </c>
      <c r="I1934" s="450">
        <v>701.2</v>
      </c>
      <c r="J1934" s="439">
        <f t="shared" si="334"/>
        <v>195.5</v>
      </c>
      <c r="K1934" s="390">
        <f t="shared" si="335"/>
        <v>782</v>
      </c>
      <c r="L1934" s="60"/>
      <c r="M1934" s="303">
        <f t="shared" si="325"/>
        <v>782.01548774400021</v>
      </c>
      <c r="N1934" s="303">
        <f t="shared" si="326"/>
        <v>1.5487744000211023E-2</v>
      </c>
      <c r="O1934" s="372">
        <f t="shared" si="327"/>
        <v>782</v>
      </c>
      <c r="P1934" s="373">
        <f t="shared" si="328"/>
        <v>0</v>
      </c>
    </row>
    <row r="1935" spans="1:16" s="195" customFormat="1" ht="15" x14ac:dyDescent="0.25">
      <c r="A1935" s="312" t="s">
        <v>4976</v>
      </c>
      <c r="B1935" s="314" t="s">
        <v>281</v>
      </c>
      <c r="C1935" s="314" t="s">
        <v>2303</v>
      </c>
      <c r="D1935" s="314" t="s">
        <v>379</v>
      </c>
      <c r="E1935" s="315" t="s">
        <v>380</v>
      </c>
      <c r="F1935" s="316" t="s">
        <v>217</v>
      </c>
      <c r="G1935" s="331">
        <v>16</v>
      </c>
      <c r="H1935" s="61">
        <f t="shared" si="333"/>
        <v>2193.84</v>
      </c>
      <c r="I1935" s="450">
        <v>35101.46</v>
      </c>
      <c r="J1935" s="439">
        <f t="shared" si="334"/>
        <v>2446.69</v>
      </c>
      <c r="K1935" s="390">
        <f t="shared" si="335"/>
        <v>39147.040000000001</v>
      </c>
      <c r="L1935" s="60"/>
      <c r="M1935" s="303">
        <f t="shared" ref="M1935:M1998" si="336">I1935*O$13*P$13*O$10</f>
        <v>39147.012781555197</v>
      </c>
      <c r="N1935" s="303">
        <f t="shared" ref="N1935:N1998" si="337">M1935-K1935</f>
        <v>-2.7218444804020692E-2</v>
      </c>
      <c r="O1935" s="372">
        <f t="shared" si="327"/>
        <v>39147.040000000001</v>
      </c>
      <c r="P1935" s="373">
        <f t="shared" si="328"/>
        <v>0</v>
      </c>
    </row>
    <row r="1936" spans="1:16" s="195" customFormat="1" ht="15" x14ac:dyDescent="0.25">
      <c r="A1936" s="312" t="s">
        <v>4977</v>
      </c>
      <c r="B1936" s="314" t="s">
        <v>281</v>
      </c>
      <c r="C1936" s="314" t="s">
        <v>2304</v>
      </c>
      <c r="D1936" s="314" t="s">
        <v>4978</v>
      </c>
      <c r="E1936" s="315" t="s">
        <v>4979</v>
      </c>
      <c r="F1936" s="316" t="s">
        <v>217</v>
      </c>
      <c r="G1936" s="331">
        <v>16</v>
      </c>
      <c r="H1936" s="61">
        <f t="shared" si="333"/>
        <v>3367.56</v>
      </c>
      <c r="I1936" s="450">
        <v>53880.94</v>
      </c>
      <c r="J1936" s="439">
        <f t="shared" si="334"/>
        <v>3755.68</v>
      </c>
      <c r="K1936" s="390">
        <f t="shared" si="335"/>
        <v>60090.879999999997</v>
      </c>
      <c r="L1936" s="60"/>
      <c r="M1936" s="303">
        <f t="shared" si="336"/>
        <v>60090.886443532807</v>
      </c>
      <c r="N1936" s="303">
        <f t="shared" si="337"/>
        <v>6.4435328094987199E-3</v>
      </c>
      <c r="O1936" s="372">
        <f t="shared" si="327"/>
        <v>60090.879999999997</v>
      </c>
      <c r="P1936" s="373">
        <f t="shared" si="328"/>
        <v>0</v>
      </c>
    </row>
    <row r="1937" spans="1:16" s="195" customFormat="1" ht="22.5" x14ac:dyDescent="0.25">
      <c r="A1937" s="312" t="s">
        <v>4980</v>
      </c>
      <c r="B1937" s="314" t="s">
        <v>281</v>
      </c>
      <c r="C1937" s="314" t="s">
        <v>2317</v>
      </c>
      <c r="D1937" s="314" t="s">
        <v>365</v>
      </c>
      <c r="E1937" s="315" t="s">
        <v>4020</v>
      </c>
      <c r="F1937" s="316" t="s">
        <v>125</v>
      </c>
      <c r="G1937" s="318">
        <v>0.77400000000000002</v>
      </c>
      <c r="H1937" s="61">
        <f t="shared" si="333"/>
        <v>128555.05</v>
      </c>
      <c r="I1937" s="450">
        <v>99501.61</v>
      </c>
      <c r="J1937" s="439">
        <f t="shared" si="334"/>
        <v>143371.42000000001</v>
      </c>
      <c r="K1937" s="390">
        <f t="shared" si="335"/>
        <v>110969.48</v>
      </c>
      <c r="L1937" s="60"/>
      <c r="M1937" s="303">
        <f t="shared" si="336"/>
        <v>110969.48099752322</v>
      </c>
      <c r="N1937" s="303">
        <f t="shared" si="337"/>
        <v>9.975232242140919E-4</v>
      </c>
      <c r="O1937" s="372">
        <f t="shared" si="327"/>
        <v>110969.47908000002</v>
      </c>
      <c r="P1937" s="373">
        <f t="shared" si="328"/>
        <v>-9.1999997675884515E-4</v>
      </c>
    </row>
    <row r="1938" spans="1:16" s="195" customFormat="1" ht="22.5" x14ac:dyDescent="0.25">
      <c r="A1938" s="312" t="s">
        <v>4981</v>
      </c>
      <c r="B1938" s="314" t="s">
        <v>281</v>
      </c>
      <c r="C1938" s="314" t="s">
        <v>2320</v>
      </c>
      <c r="D1938" s="314" t="s">
        <v>3898</v>
      </c>
      <c r="E1938" s="315" t="s">
        <v>3899</v>
      </c>
      <c r="F1938" s="316" t="s">
        <v>147</v>
      </c>
      <c r="G1938" s="329">
        <v>77.400000000000006</v>
      </c>
      <c r="H1938" s="61">
        <f t="shared" si="333"/>
        <v>926.17</v>
      </c>
      <c r="I1938" s="450">
        <v>71685.91</v>
      </c>
      <c r="J1938" s="439">
        <f t="shared" si="334"/>
        <v>1032.9100000000001</v>
      </c>
      <c r="K1938" s="390">
        <f t="shared" si="335"/>
        <v>79947.23</v>
      </c>
      <c r="L1938" s="60"/>
      <c r="M1938" s="303">
        <f t="shared" si="336"/>
        <v>79947.934787539212</v>
      </c>
      <c r="N1938" s="303">
        <f t="shared" si="337"/>
        <v>0.70478753921634052</v>
      </c>
      <c r="O1938" s="372">
        <f t="shared" ref="O1938:O2001" si="338">J1938*G1938</f>
        <v>79947.234000000011</v>
      </c>
      <c r="P1938" s="373">
        <f t="shared" ref="P1938:P2001" si="339">O1938-K1938</f>
        <v>4.0000000153668225E-3</v>
      </c>
    </row>
    <row r="1939" spans="1:16" s="195" customFormat="1" ht="22.5" x14ac:dyDescent="0.25">
      <c r="A1939" s="312" t="s">
        <v>4982</v>
      </c>
      <c r="B1939" s="314" t="s">
        <v>281</v>
      </c>
      <c r="C1939" s="314" t="s">
        <v>2323</v>
      </c>
      <c r="D1939" s="314" t="s">
        <v>3895</v>
      </c>
      <c r="E1939" s="315" t="s">
        <v>3896</v>
      </c>
      <c r="F1939" s="316" t="s">
        <v>125</v>
      </c>
      <c r="G1939" s="325">
        <v>0.28999999999999998</v>
      </c>
      <c r="H1939" s="61">
        <f t="shared" si="333"/>
        <v>105960</v>
      </c>
      <c r="I1939" s="450">
        <v>30728.400000000001</v>
      </c>
      <c r="J1939" s="439">
        <f t="shared" si="334"/>
        <v>118172.22</v>
      </c>
      <c r="K1939" s="390">
        <f t="shared" si="335"/>
        <v>34269.94</v>
      </c>
      <c r="L1939" s="60"/>
      <c r="M1939" s="303">
        <f t="shared" si="336"/>
        <v>34269.943972608002</v>
      </c>
      <c r="N1939" s="303">
        <f t="shared" si="337"/>
        <v>3.9726079994579777E-3</v>
      </c>
      <c r="O1939" s="372">
        <f t="shared" si="338"/>
        <v>34269.943800000001</v>
      </c>
      <c r="P1939" s="373">
        <f t="shared" si="339"/>
        <v>3.7999999985913746E-3</v>
      </c>
    </row>
    <row r="1940" spans="1:16" s="195" customFormat="1" ht="22.5" x14ac:dyDescent="0.25">
      <c r="A1940" s="312" t="s">
        <v>4983</v>
      </c>
      <c r="B1940" s="314" t="s">
        <v>281</v>
      </c>
      <c r="C1940" s="314" t="s">
        <v>2325</v>
      </c>
      <c r="D1940" s="314" t="s">
        <v>3898</v>
      </c>
      <c r="E1940" s="315" t="s">
        <v>3899</v>
      </c>
      <c r="F1940" s="316" t="s">
        <v>147</v>
      </c>
      <c r="G1940" s="331">
        <v>9</v>
      </c>
      <c r="H1940" s="61">
        <f t="shared" si="333"/>
        <v>926.17</v>
      </c>
      <c r="I1940" s="450">
        <v>8335.57</v>
      </c>
      <c r="J1940" s="439">
        <f t="shared" si="334"/>
        <v>1032.9100000000001</v>
      </c>
      <c r="K1940" s="390">
        <f t="shared" si="335"/>
        <v>9296.19</v>
      </c>
      <c r="L1940" s="60"/>
      <c r="M1940" s="303">
        <f t="shared" si="336"/>
        <v>9296.2704494783993</v>
      </c>
      <c r="N1940" s="303">
        <f t="shared" si="337"/>
        <v>8.0449478398804786E-2</v>
      </c>
      <c r="O1940" s="372">
        <f t="shared" si="338"/>
        <v>9296.19</v>
      </c>
      <c r="P1940" s="373">
        <f t="shared" si="339"/>
        <v>0</v>
      </c>
    </row>
    <row r="1941" spans="1:16" s="195" customFormat="1" ht="22.5" x14ac:dyDescent="0.25">
      <c r="A1941" s="312" t="s">
        <v>4984</v>
      </c>
      <c r="B1941" s="314" t="s">
        <v>281</v>
      </c>
      <c r="C1941" s="314" t="s">
        <v>2326</v>
      </c>
      <c r="D1941" s="314" t="s">
        <v>4985</v>
      </c>
      <c r="E1941" s="315" t="s">
        <v>4986</v>
      </c>
      <c r="F1941" s="316" t="s">
        <v>147</v>
      </c>
      <c r="G1941" s="331">
        <v>15</v>
      </c>
      <c r="H1941" s="61">
        <f t="shared" si="333"/>
        <v>1720.5</v>
      </c>
      <c r="I1941" s="450">
        <v>25807.48</v>
      </c>
      <c r="J1941" s="439">
        <f t="shared" si="334"/>
        <v>1918.79</v>
      </c>
      <c r="K1941" s="390">
        <f t="shared" si="335"/>
        <v>28781.85</v>
      </c>
      <c r="L1941" s="60"/>
      <c r="M1941" s="303">
        <f t="shared" si="336"/>
        <v>28781.872589337603</v>
      </c>
      <c r="N1941" s="303">
        <f t="shared" si="337"/>
        <v>2.2589337604586035E-2</v>
      </c>
      <c r="O1941" s="372">
        <f t="shared" si="338"/>
        <v>28781.85</v>
      </c>
      <c r="P1941" s="373">
        <f t="shared" si="339"/>
        <v>0</v>
      </c>
    </row>
    <row r="1942" spans="1:16" s="195" customFormat="1" ht="22.5" x14ac:dyDescent="0.25">
      <c r="A1942" s="312" t="s">
        <v>4987</v>
      </c>
      <c r="B1942" s="314" t="s">
        <v>281</v>
      </c>
      <c r="C1942" s="314" t="s">
        <v>4988</v>
      </c>
      <c r="D1942" s="314" t="s">
        <v>4227</v>
      </c>
      <c r="E1942" s="315" t="s">
        <v>4228</v>
      </c>
      <c r="F1942" s="316" t="s">
        <v>147</v>
      </c>
      <c r="G1942" s="331">
        <v>5</v>
      </c>
      <c r="H1942" s="61">
        <f t="shared" si="333"/>
        <v>1706.32</v>
      </c>
      <c r="I1942" s="450">
        <v>8531.6</v>
      </c>
      <c r="J1942" s="439">
        <f t="shared" si="334"/>
        <v>1902.98</v>
      </c>
      <c r="K1942" s="390">
        <f t="shared" si="335"/>
        <v>9514.9</v>
      </c>
      <c r="L1942" s="60"/>
      <c r="M1942" s="303">
        <f t="shared" si="336"/>
        <v>9514.8935185920018</v>
      </c>
      <c r="N1942" s="303">
        <f t="shared" si="337"/>
        <v>-6.4814079978532391E-3</v>
      </c>
      <c r="O1942" s="372">
        <f t="shared" si="338"/>
        <v>9514.9</v>
      </c>
      <c r="P1942" s="373">
        <f t="shared" si="339"/>
        <v>0</v>
      </c>
    </row>
    <row r="1943" spans="1:16" s="195" customFormat="1" ht="15" x14ac:dyDescent="0.25">
      <c r="A1943" s="312" t="s">
        <v>4989</v>
      </c>
      <c r="B1943" s="314" t="s">
        <v>281</v>
      </c>
      <c r="C1943" s="314" t="s">
        <v>4990</v>
      </c>
      <c r="D1943" s="314" t="s">
        <v>3911</v>
      </c>
      <c r="E1943" s="315" t="s">
        <v>373</v>
      </c>
      <c r="F1943" s="316" t="s">
        <v>122</v>
      </c>
      <c r="G1943" s="326">
        <v>8.5000000000000006E-3</v>
      </c>
      <c r="H1943" s="61">
        <f t="shared" si="333"/>
        <v>105045.88</v>
      </c>
      <c r="I1943" s="450">
        <v>892.89</v>
      </c>
      <c r="J1943" s="439">
        <f t="shared" si="334"/>
        <v>117152.75</v>
      </c>
      <c r="K1943" s="390">
        <f t="shared" si="335"/>
        <v>995.8</v>
      </c>
      <c r="L1943" s="60"/>
      <c r="M1943" s="303">
        <f t="shared" si="336"/>
        <v>995.79835831680009</v>
      </c>
      <c r="N1943" s="303">
        <f t="shared" si="337"/>
        <v>-1.6416831998640191E-3</v>
      </c>
      <c r="O1943" s="372">
        <f t="shared" si="338"/>
        <v>995.79837500000008</v>
      </c>
      <c r="P1943" s="373">
        <f t="shared" si="339"/>
        <v>-1.6249999998763087E-3</v>
      </c>
    </row>
    <row r="1944" spans="1:16" s="195" customFormat="1" ht="22.5" x14ac:dyDescent="0.25">
      <c r="A1944" s="312" t="s">
        <v>4991</v>
      </c>
      <c r="B1944" s="314" t="s">
        <v>281</v>
      </c>
      <c r="C1944" s="314" t="s">
        <v>2332</v>
      </c>
      <c r="D1944" s="314" t="s">
        <v>3913</v>
      </c>
      <c r="E1944" s="315" t="s">
        <v>3914</v>
      </c>
      <c r="F1944" s="316" t="s">
        <v>125</v>
      </c>
      <c r="G1944" s="318">
        <v>1.0640000000000001</v>
      </c>
      <c r="H1944" s="61">
        <f t="shared" si="333"/>
        <v>312359.58</v>
      </c>
      <c r="I1944" s="450">
        <v>332350.59000000003</v>
      </c>
      <c r="J1944" s="439">
        <f t="shared" si="334"/>
        <v>348360</v>
      </c>
      <c r="K1944" s="390">
        <f t="shared" si="335"/>
        <v>370655.04</v>
      </c>
      <c r="L1944" s="60"/>
      <c r="M1944" s="303">
        <f t="shared" si="336"/>
        <v>370655.03243134083</v>
      </c>
      <c r="N1944" s="303">
        <f t="shared" si="337"/>
        <v>-7.5686591444537044E-3</v>
      </c>
      <c r="O1944" s="372">
        <f t="shared" si="338"/>
        <v>370655.04000000004</v>
      </c>
      <c r="P1944" s="373">
        <f t="shared" si="339"/>
        <v>0</v>
      </c>
    </row>
    <row r="1945" spans="1:16" s="195" customFormat="1" ht="15" x14ac:dyDescent="0.25">
      <c r="A1945" s="312" t="s">
        <v>4992</v>
      </c>
      <c r="B1945" s="314" t="s">
        <v>281</v>
      </c>
      <c r="C1945" s="314" t="s">
        <v>2335</v>
      </c>
      <c r="D1945" s="314" t="s">
        <v>3921</v>
      </c>
      <c r="E1945" s="315" t="s">
        <v>3922</v>
      </c>
      <c r="F1945" s="316" t="s">
        <v>122</v>
      </c>
      <c r="G1945" s="328">
        <v>-6.8096000000000004E-2</v>
      </c>
      <c r="H1945" s="61">
        <f t="shared" si="333"/>
        <v>54913.95</v>
      </c>
      <c r="I1945" s="450">
        <v>-3739.42</v>
      </c>
      <c r="J1945" s="439">
        <f t="shared" si="334"/>
        <v>61242.95</v>
      </c>
      <c r="K1945" s="390">
        <f t="shared" si="335"/>
        <v>-4170.3999999999996</v>
      </c>
      <c r="L1945" s="60"/>
      <c r="M1945" s="303">
        <f t="shared" si="336"/>
        <v>-4170.3998219904006</v>
      </c>
      <c r="N1945" s="303">
        <f t="shared" si="337"/>
        <v>1.7800959903979674E-4</v>
      </c>
      <c r="O1945" s="372">
        <f t="shared" si="338"/>
        <v>-4170.3999231999996</v>
      </c>
      <c r="P1945" s="373">
        <f t="shared" si="339"/>
        <v>7.679999998799758E-5</v>
      </c>
    </row>
    <row r="1946" spans="1:16" s="195" customFormat="1" ht="15" x14ac:dyDescent="0.25">
      <c r="A1946" s="312" t="s">
        <v>4993</v>
      </c>
      <c r="B1946" s="314" t="s">
        <v>281</v>
      </c>
      <c r="C1946" s="314" t="s">
        <v>2338</v>
      </c>
      <c r="D1946" s="314" t="s">
        <v>3917</v>
      </c>
      <c r="E1946" s="315" t="s">
        <v>3918</v>
      </c>
      <c r="F1946" s="316" t="s">
        <v>111</v>
      </c>
      <c r="G1946" s="318">
        <v>-6.3840000000000003</v>
      </c>
      <c r="H1946" s="61">
        <f t="shared" si="333"/>
        <v>5840.19</v>
      </c>
      <c r="I1946" s="450">
        <v>-37283.75</v>
      </c>
      <c r="J1946" s="439">
        <f t="shared" si="334"/>
        <v>6513.29</v>
      </c>
      <c r="K1946" s="390">
        <f t="shared" si="335"/>
        <v>-41580.839999999997</v>
      </c>
      <c r="L1946" s="60"/>
      <c r="M1946" s="303">
        <f t="shared" si="336"/>
        <v>-41580.818512800004</v>
      </c>
      <c r="N1946" s="303">
        <f t="shared" si="337"/>
        <v>2.1487199992407113E-2</v>
      </c>
      <c r="O1946" s="372">
        <f t="shared" si="338"/>
        <v>-41580.843359999999</v>
      </c>
      <c r="P1946" s="373">
        <f t="shared" si="339"/>
        <v>-3.3600000024307519E-3</v>
      </c>
    </row>
    <row r="1947" spans="1:16" s="195" customFormat="1" ht="15" x14ac:dyDescent="0.25">
      <c r="A1947" s="312" t="s">
        <v>4994</v>
      </c>
      <c r="B1947" s="314" t="s">
        <v>281</v>
      </c>
      <c r="C1947" s="314" t="s">
        <v>4995</v>
      </c>
      <c r="D1947" s="314" t="s">
        <v>3925</v>
      </c>
      <c r="E1947" s="315" t="s">
        <v>3926</v>
      </c>
      <c r="F1947" s="316" t="s">
        <v>111</v>
      </c>
      <c r="G1947" s="318">
        <v>6.3840000000000003</v>
      </c>
      <c r="H1947" s="61">
        <f t="shared" si="333"/>
        <v>20840.66</v>
      </c>
      <c r="I1947" s="450">
        <v>133046.79</v>
      </c>
      <c r="J1947" s="439">
        <f t="shared" si="334"/>
        <v>23242.61</v>
      </c>
      <c r="K1947" s="390">
        <f t="shared" si="335"/>
        <v>148380.82</v>
      </c>
      <c r="L1947" s="60"/>
      <c r="M1947" s="303">
        <f t="shared" si="336"/>
        <v>148380.84765348482</v>
      </c>
      <c r="N1947" s="303">
        <f t="shared" si="337"/>
        <v>2.7653484808979556E-2</v>
      </c>
      <c r="O1947" s="372">
        <f t="shared" si="338"/>
        <v>148380.82224000001</v>
      </c>
      <c r="P1947" s="373">
        <f t="shared" si="339"/>
        <v>2.2400000016205013E-3</v>
      </c>
    </row>
    <row r="1948" spans="1:16" s="195" customFormat="1" ht="15" x14ac:dyDescent="0.25">
      <c r="A1948" s="312" t="s">
        <v>4996</v>
      </c>
      <c r="B1948" s="314" t="s">
        <v>281</v>
      </c>
      <c r="C1948" s="314" t="s">
        <v>4997</v>
      </c>
      <c r="D1948" s="314" t="s">
        <v>3929</v>
      </c>
      <c r="E1948" s="315" t="s">
        <v>4998</v>
      </c>
      <c r="F1948" s="316" t="s">
        <v>139</v>
      </c>
      <c r="G1948" s="331">
        <v>133</v>
      </c>
      <c r="H1948" s="61">
        <f t="shared" si="333"/>
        <v>167.42</v>
      </c>
      <c r="I1948" s="450">
        <v>22267.23</v>
      </c>
      <c r="J1948" s="439">
        <f t="shared" si="334"/>
        <v>186.72</v>
      </c>
      <c r="K1948" s="390">
        <f t="shared" si="335"/>
        <v>24833.759999999998</v>
      </c>
      <c r="L1948" s="60"/>
      <c r="M1948" s="303">
        <f t="shared" si="336"/>
        <v>24833.597731257603</v>
      </c>
      <c r="N1948" s="303">
        <f t="shared" si="337"/>
        <v>-0.16226874239509925</v>
      </c>
      <c r="O1948" s="372">
        <f t="shared" si="338"/>
        <v>24833.759999999998</v>
      </c>
      <c r="P1948" s="373">
        <f t="shared" si="339"/>
        <v>0</v>
      </c>
    </row>
    <row r="1949" spans="1:16" s="195" customFormat="1" ht="15" x14ac:dyDescent="0.25">
      <c r="A1949" s="312" t="s">
        <v>4999</v>
      </c>
      <c r="B1949" s="314" t="s">
        <v>281</v>
      </c>
      <c r="C1949" s="314" t="s">
        <v>5000</v>
      </c>
      <c r="D1949" s="314" t="s">
        <v>3933</v>
      </c>
      <c r="E1949" s="315" t="s">
        <v>5001</v>
      </c>
      <c r="F1949" s="316" t="s">
        <v>139</v>
      </c>
      <c r="G1949" s="329">
        <v>162.80000000000001</v>
      </c>
      <c r="H1949" s="61">
        <f t="shared" si="333"/>
        <v>624.61</v>
      </c>
      <c r="I1949" s="450">
        <v>101686.43</v>
      </c>
      <c r="J1949" s="439">
        <f t="shared" si="334"/>
        <v>696.6</v>
      </c>
      <c r="K1949" s="390">
        <f t="shared" si="335"/>
        <v>113406.48</v>
      </c>
      <c r="L1949" s="60"/>
      <c r="M1949" s="303">
        <f t="shared" si="336"/>
        <v>113406.10831916161</v>
      </c>
      <c r="N1949" s="303">
        <f t="shared" si="337"/>
        <v>-0.37168083839060273</v>
      </c>
      <c r="O1949" s="372">
        <f t="shared" si="338"/>
        <v>113406.48000000001</v>
      </c>
      <c r="P1949" s="373">
        <f t="shared" si="339"/>
        <v>0</v>
      </c>
    </row>
    <row r="1950" spans="1:16" s="195" customFormat="1" ht="15" x14ac:dyDescent="0.25">
      <c r="A1950" s="306" t="s">
        <v>5002</v>
      </c>
      <c r="B1950" s="502"/>
      <c r="C1950" s="502"/>
      <c r="D1950" s="502"/>
      <c r="E1950" s="307" t="s">
        <v>5003</v>
      </c>
      <c r="F1950" s="308"/>
      <c r="G1950" s="309"/>
      <c r="H1950" s="334"/>
      <c r="I1950" s="334">
        <f>SUM(I1951:I1976)</f>
        <v>424005.61999999994</v>
      </c>
      <c r="J1950" s="449"/>
      <c r="K1950" s="391">
        <f>SUM(K1951:K1976)</f>
        <v>472873.64</v>
      </c>
      <c r="L1950" s="310"/>
      <c r="M1950" s="303">
        <f t="shared" si="336"/>
        <v>472873.59060253436</v>
      </c>
      <c r="N1950" s="303">
        <f t="shared" si="337"/>
        <v>-4.9397465656511486E-2</v>
      </c>
      <c r="O1950" s="372">
        <f t="shared" si="338"/>
        <v>0</v>
      </c>
      <c r="P1950" s="373"/>
    </row>
    <row r="1951" spans="1:16" s="195" customFormat="1" ht="15" x14ac:dyDescent="0.25">
      <c r="A1951" s="312" t="s">
        <v>5004</v>
      </c>
      <c r="B1951" s="314" t="s">
        <v>281</v>
      </c>
      <c r="C1951" s="314" t="s">
        <v>2340</v>
      </c>
      <c r="D1951" s="314" t="s">
        <v>377</v>
      </c>
      <c r="E1951" s="315" t="s">
        <v>378</v>
      </c>
      <c r="F1951" s="316" t="s">
        <v>217</v>
      </c>
      <c r="G1951" s="331">
        <v>1</v>
      </c>
      <c r="H1951" s="61">
        <f t="shared" si="333"/>
        <v>8612.7000000000007</v>
      </c>
      <c r="I1951" s="450">
        <v>8612.7000000000007</v>
      </c>
      <c r="J1951" s="439">
        <f t="shared" ref="J1951:J1976" si="340">ROUND(H1951*O$13*P$13*O$10,2)</f>
        <v>9605.34</v>
      </c>
      <c r="K1951" s="390">
        <f t="shared" ref="K1951:K1976" si="341">ROUND(J1951*G1951,2)</f>
        <v>9605.34</v>
      </c>
      <c r="L1951" s="60"/>
      <c r="M1951" s="303">
        <f t="shared" si="336"/>
        <v>9605.3405466240001</v>
      </c>
      <c r="N1951" s="303">
        <f t="shared" si="337"/>
        <v>5.4662399998051114E-4</v>
      </c>
      <c r="O1951" s="372">
        <f t="shared" si="338"/>
        <v>9605.34</v>
      </c>
      <c r="P1951" s="373">
        <f t="shared" si="339"/>
        <v>0</v>
      </c>
    </row>
    <row r="1952" spans="1:16" s="195" customFormat="1" ht="15" x14ac:dyDescent="0.25">
      <c r="A1952" s="312" t="s">
        <v>5005</v>
      </c>
      <c r="B1952" s="314" t="s">
        <v>281</v>
      </c>
      <c r="C1952" s="314" t="s">
        <v>5006</v>
      </c>
      <c r="D1952" s="314" t="s">
        <v>4198</v>
      </c>
      <c r="E1952" s="315" t="s">
        <v>359</v>
      </c>
      <c r="F1952" s="316" t="s">
        <v>122</v>
      </c>
      <c r="G1952" s="326">
        <v>2.8E-3</v>
      </c>
      <c r="H1952" s="61">
        <f t="shared" si="333"/>
        <v>127532.14</v>
      </c>
      <c r="I1952" s="450">
        <v>357.09</v>
      </c>
      <c r="J1952" s="439">
        <f t="shared" si="340"/>
        <v>142230.62</v>
      </c>
      <c r="K1952" s="390">
        <f t="shared" si="341"/>
        <v>398.25</v>
      </c>
      <c r="L1952" s="60"/>
      <c r="M1952" s="303">
        <f t="shared" si="336"/>
        <v>398.24573662080002</v>
      </c>
      <c r="N1952" s="303">
        <f t="shared" si="337"/>
        <v>-4.2633791999833193E-3</v>
      </c>
      <c r="O1952" s="372">
        <f t="shared" si="338"/>
        <v>398.24573599999997</v>
      </c>
      <c r="P1952" s="373">
        <f t="shared" si="339"/>
        <v>-4.2640000000346845E-3</v>
      </c>
    </row>
    <row r="1953" spans="1:16" s="195" customFormat="1" ht="15" x14ac:dyDescent="0.25">
      <c r="A1953" s="312" t="s">
        <v>5007</v>
      </c>
      <c r="B1953" s="314" t="s">
        <v>281</v>
      </c>
      <c r="C1953" s="332" t="s">
        <v>5008</v>
      </c>
      <c r="D1953" s="332" t="s">
        <v>4842</v>
      </c>
      <c r="E1953" s="333" t="s">
        <v>5009</v>
      </c>
      <c r="F1953" s="316" t="s">
        <v>217</v>
      </c>
      <c r="G1953" s="331">
        <v>1</v>
      </c>
      <c r="H1953" s="61">
        <f t="shared" si="333"/>
        <v>39702.04</v>
      </c>
      <c r="I1953" s="450">
        <v>39702.04</v>
      </c>
      <c r="J1953" s="439">
        <f t="shared" si="340"/>
        <v>44277.82</v>
      </c>
      <c r="K1953" s="390">
        <f t="shared" si="341"/>
        <v>44277.82</v>
      </c>
      <c r="L1953" s="60"/>
      <c r="M1953" s="303">
        <f t="shared" si="336"/>
        <v>44277.82398036481</v>
      </c>
      <c r="N1953" s="303">
        <f t="shared" si="337"/>
        <v>3.9803648105589673E-3</v>
      </c>
      <c r="O1953" s="372">
        <f t="shared" si="338"/>
        <v>44277.82</v>
      </c>
      <c r="P1953" s="373">
        <f t="shared" si="339"/>
        <v>0</v>
      </c>
    </row>
    <row r="1954" spans="1:16" s="195" customFormat="1" ht="22.5" x14ac:dyDescent="0.25">
      <c r="A1954" s="312" t="s">
        <v>5010</v>
      </c>
      <c r="B1954" s="314" t="s">
        <v>281</v>
      </c>
      <c r="C1954" s="314" t="s">
        <v>2341</v>
      </c>
      <c r="D1954" s="314" t="s">
        <v>4967</v>
      </c>
      <c r="E1954" s="315" t="s">
        <v>4968</v>
      </c>
      <c r="F1954" s="316" t="s">
        <v>217</v>
      </c>
      <c r="G1954" s="331">
        <v>1</v>
      </c>
      <c r="H1954" s="61">
        <f t="shared" si="333"/>
        <v>1859.89</v>
      </c>
      <c r="I1954" s="450">
        <v>1859.89</v>
      </c>
      <c r="J1954" s="439">
        <f t="shared" si="340"/>
        <v>2074.25</v>
      </c>
      <c r="K1954" s="390">
        <f t="shared" si="341"/>
        <v>2074.25</v>
      </c>
      <c r="L1954" s="60"/>
      <c r="M1954" s="303">
        <f t="shared" si="336"/>
        <v>2074.2481253568003</v>
      </c>
      <c r="N1954" s="303">
        <f t="shared" si="337"/>
        <v>-1.8746431996987667E-3</v>
      </c>
      <c r="O1954" s="372">
        <f t="shared" si="338"/>
        <v>2074.25</v>
      </c>
      <c r="P1954" s="373">
        <f t="shared" si="339"/>
        <v>0</v>
      </c>
    </row>
    <row r="1955" spans="1:16" s="195" customFormat="1" ht="15" x14ac:dyDescent="0.25">
      <c r="A1955" s="312" t="s">
        <v>5011</v>
      </c>
      <c r="B1955" s="314" t="s">
        <v>281</v>
      </c>
      <c r="C1955" s="314" t="s">
        <v>5012</v>
      </c>
      <c r="D1955" s="314" t="s">
        <v>4101</v>
      </c>
      <c r="E1955" s="315" t="s">
        <v>5013</v>
      </c>
      <c r="F1955" s="316" t="s">
        <v>217</v>
      </c>
      <c r="G1955" s="331">
        <v>1</v>
      </c>
      <c r="H1955" s="61">
        <f t="shared" si="333"/>
        <v>3987.89</v>
      </c>
      <c r="I1955" s="450">
        <v>3987.89</v>
      </c>
      <c r="J1955" s="439">
        <f t="shared" si="340"/>
        <v>4447.51</v>
      </c>
      <c r="K1955" s="390">
        <f t="shared" si="341"/>
        <v>4447.51</v>
      </c>
      <c r="L1955" s="60"/>
      <c r="M1955" s="303">
        <f t="shared" si="336"/>
        <v>4447.5067647167998</v>
      </c>
      <c r="N1955" s="303">
        <f t="shared" si="337"/>
        <v>-3.2352832004107768E-3</v>
      </c>
      <c r="O1955" s="372">
        <f t="shared" si="338"/>
        <v>4447.51</v>
      </c>
      <c r="P1955" s="373">
        <f t="shared" si="339"/>
        <v>0</v>
      </c>
    </row>
    <row r="1956" spans="1:16" s="195" customFormat="1" ht="33.75" x14ac:dyDescent="0.25">
      <c r="A1956" s="312" t="s">
        <v>5014</v>
      </c>
      <c r="B1956" s="314" t="s">
        <v>281</v>
      </c>
      <c r="C1956" s="314" t="s">
        <v>2344</v>
      </c>
      <c r="D1956" s="314" t="s">
        <v>4902</v>
      </c>
      <c r="E1956" s="315" t="s">
        <v>4903</v>
      </c>
      <c r="F1956" s="316" t="s">
        <v>217</v>
      </c>
      <c r="G1956" s="331">
        <v>1</v>
      </c>
      <c r="H1956" s="61">
        <f t="shared" si="333"/>
        <v>930.35</v>
      </c>
      <c r="I1956" s="450">
        <v>930.35</v>
      </c>
      <c r="J1956" s="439">
        <f t="shared" si="340"/>
        <v>1037.58</v>
      </c>
      <c r="K1956" s="390">
        <f t="shared" si="341"/>
        <v>1037.58</v>
      </c>
      <c r="L1956" s="60"/>
      <c r="M1956" s="303">
        <f t="shared" si="336"/>
        <v>1037.575740192</v>
      </c>
      <c r="N1956" s="303">
        <f t="shared" si="337"/>
        <v>-4.2598079999152105E-3</v>
      </c>
      <c r="O1956" s="372">
        <f t="shared" si="338"/>
        <v>1037.58</v>
      </c>
      <c r="P1956" s="373">
        <f t="shared" si="339"/>
        <v>0</v>
      </c>
    </row>
    <row r="1957" spans="1:16" s="195" customFormat="1" ht="15" x14ac:dyDescent="0.25">
      <c r="A1957" s="312" t="s">
        <v>5015</v>
      </c>
      <c r="B1957" s="314" t="s">
        <v>281</v>
      </c>
      <c r="C1957" s="332" t="s">
        <v>5016</v>
      </c>
      <c r="D1957" s="332" t="s">
        <v>3850</v>
      </c>
      <c r="E1957" s="333" t="s">
        <v>4855</v>
      </c>
      <c r="F1957" s="316" t="s">
        <v>217</v>
      </c>
      <c r="G1957" s="331">
        <v>1</v>
      </c>
      <c r="H1957" s="61">
        <f t="shared" si="333"/>
        <v>34783.199999999997</v>
      </c>
      <c r="I1957" s="450">
        <v>34783.199999999997</v>
      </c>
      <c r="J1957" s="439">
        <f t="shared" si="340"/>
        <v>38792.07</v>
      </c>
      <c r="K1957" s="390">
        <f t="shared" si="341"/>
        <v>38792.07</v>
      </c>
      <c r="L1957" s="60"/>
      <c r="M1957" s="303">
        <f t="shared" si="336"/>
        <v>38792.072323584005</v>
      </c>
      <c r="N1957" s="303">
        <f t="shared" si="337"/>
        <v>2.323584005353041E-3</v>
      </c>
      <c r="O1957" s="372">
        <f t="shared" si="338"/>
        <v>38792.07</v>
      </c>
      <c r="P1957" s="373">
        <f t="shared" si="339"/>
        <v>0</v>
      </c>
    </row>
    <row r="1958" spans="1:16" s="195" customFormat="1" ht="15" x14ac:dyDescent="0.25">
      <c r="A1958" s="312" t="s">
        <v>5017</v>
      </c>
      <c r="B1958" s="314" t="s">
        <v>281</v>
      </c>
      <c r="C1958" s="314" t="s">
        <v>2352</v>
      </c>
      <c r="D1958" s="314" t="s">
        <v>360</v>
      </c>
      <c r="E1958" s="315" t="s">
        <v>361</v>
      </c>
      <c r="F1958" s="316" t="s">
        <v>217</v>
      </c>
      <c r="G1958" s="331">
        <v>7</v>
      </c>
      <c r="H1958" s="61">
        <f t="shared" si="333"/>
        <v>1743.5</v>
      </c>
      <c r="I1958" s="450">
        <v>12204.53</v>
      </c>
      <c r="J1958" s="439">
        <f t="shared" si="340"/>
        <v>1944.44</v>
      </c>
      <c r="K1958" s="390">
        <f t="shared" si="341"/>
        <v>13611.08</v>
      </c>
      <c r="L1958" s="60"/>
      <c r="M1958" s="303">
        <f t="shared" si="336"/>
        <v>13611.1401606336</v>
      </c>
      <c r="N1958" s="303">
        <f t="shared" si="337"/>
        <v>6.0160633600389701E-2</v>
      </c>
      <c r="O1958" s="372">
        <f t="shared" si="338"/>
        <v>13611.08</v>
      </c>
      <c r="P1958" s="373">
        <f t="shared" si="339"/>
        <v>0</v>
      </c>
    </row>
    <row r="1959" spans="1:16" s="195" customFormat="1" ht="22.5" x14ac:dyDescent="0.25">
      <c r="A1959" s="312" t="s">
        <v>5018</v>
      </c>
      <c r="B1959" s="314" t="s">
        <v>281</v>
      </c>
      <c r="C1959" s="314" t="s">
        <v>5019</v>
      </c>
      <c r="D1959" s="314" t="s">
        <v>5020</v>
      </c>
      <c r="E1959" s="315" t="s">
        <v>5021</v>
      </c>
      <c r="F1959" s="316" t="s">
        <v>217</v>
      </c>
      <c r="G1959" s="331">
        <v>7</v>
      </c>
      <c r="H1959" s="61">
        <f t="shared" si="333"/>
        <v>2493.85</v>
      </c>
      <c r="I1959" s="450">
        <v>17456.97</v>
      </c>
      <c r="J1959" s="439">
        <f t="shared" si="340"/>
        <v>2781.27</v>
      </c>
      <c r="K1959" s="390">
        <f t="shared" si="341"/>
        <v>19468.89</v>
      </c>
      <c r="L1959" s="60"/>
      <c r="M1959" s="303">
        <f t="shared" si="336"/>
        <v>19468.940258246403</v>
      </c>
      <c r="N1959" s="303">
        <f t="shared" si="337"/>
        <v>5.0258246403245721E-2</v>
      </c>
      <c r="O1959" s="372">
        <f t="shared" si="338"/>
        <v>19468.89</v>
      </c>
      <c r="P1959" s="373">
        <f t="shared" si="339"/>
        <v>0</v>
      </c>
    </row>
    <row r="1960" spans="1:16" s="195" customFormat="1" ht="15" x14ac:dyDescent="0.25">
      <c r="A1960" s="312" t="s">
        <v>5022</v>
      </c>
      <c r="B1960" s="314" t="s">
        <v>281</v>
      </c>
      <c r="C1960" s="314" t="s">
        <v>2355</v>
      </c>
      <c r="D1960" s="314" t="s">
        <v>366</v>
      </c>
      <c r="E1960" s="315" t="s">
        <v>367</v>
      </c>
      <c r="F1960" s="316" t="s">
        <v>217</v>
      </c>
      <c r="G1960" s="331">
        <v>8</v>
      </c>
      <c r="H1960" s="61">
        <f t="shared" si="333"/>
        <v>2111.85</v>
      </c>
      <c r="I1960" s="450">
        <v>16894.810000000001</v>
      </c>
      <c r="J1960" s="439">
        <f t="shared" si="340"/>
        <v>2355.25</v>
      </c>
      <c r="K1960" s="390">
        <f t="shared" si="341"/>
        <v>18842</v>
      </c>
      <c r="L1960" s="60"/>
      <c r="M1960" s="303">
        <f t="shared" si="336"/>
        <v>18841.989564307201</v>
      </c>
      <c r="N1960" s="303">
        <f t="shared" si="337"/>
        <v>-1.0435692798637319E-2</v>
      </c>
      <c r="O1960" s="372">
        <f t="shared" si="338"/>
        <v>18842</v>
      </c>
      <c r="P1960" s="373">
        <f t="shared" si="339"/>
        <v>0</v>
      </c>
    </row>
    <row r="1961" spans="1:16" s="195" customFormat="1" ht="15" x14ac:dyDescent="0.25">
      <c r="A1961" s="312" t="s">
        <v>5023</v>
      </c>
      <c r="B1961" s="314" t="s">
        <v>281</v>
      </c>
      <c r="C1961" s="314" t="s">
        <v>5024</v>
      </c>
      <c r="D1961" s="314" t="s">
        <v>3882</v>
      </c>
      <c r="E1961" s="315" t="s">
        <v>3883</v>
      </c>
      <c r="F1961" s="316" t="s">
        <v>217</v>
      </c>
      <c r="G1961" s="331">
        <v>6</v>
      </c>
      <c r="H1961" s="61">
        <f t="shared" si="333"/>
        <v>175.3</v>
      </c>
      <c r="I1961" s="450">
        <v>1051.8</v>
      </c>
      <c r="J1961" s="439">
        <f t="shared" si="340"/>
        <v>195.5</v>
      </c>
      <c r="K1961" s="390">
        <f t="shared" si="341"/>
        <v>1173</v>
      </c>
      <c r="L1961" s="60"/>
      <c r="M1961" s="303">
        <f t="shared" si="336"/>
        <v>1173.023231616</v>
      </c>
      <c r="N1961" s="303">
        <f t="shared" si="337"/>
        <v>2.3231615999975475E-2</v>
      </c>
      <c r="O1961" s="372">
        <f t="shared" si="338"/>
        <v>1173</v>
      </c>
      <c r="P1961" s="373">
        <f t="shared" si="339"/>
        <v>0</v>
      </c>
    </row>
    <row r="1962" spans="1:16" s="195" customFormat="1" ht="22.5" x14ac:dyDescent="0.25">
      <c r="A1962" s="312" t="s">
        <v>5025</v>
      </c>
      <c r="B1962" s="314" t="s">
        <v>281</v>
      </c>
      <c r="C1962" s="314" t="s">
        <v>2356</v>
      </c>
      <c r="D1962" s="314" t="s">
        <v>4863</v>
      </c>
      <c r="E1962" s="315" t="s">
        <v>4864</v>
      </c>
      <c r="F1962" s="316" t="s">
        <v>125</v>
      </c>
      <c r="G1962" s="318">
        <v>5.5E-2</v>
      </c>
      <c r="H1962" s="61">
        <f t="shared" si="333"/>
        <v>219172.18</v>
      </c>
      <c r="I1962" s="450">
        <v>12054.47</v>
      </c>
      <c r="J1962" s="439">
        <f t="shared" si="340"/>
        <v>244432.46</v>
      </c>
      <c r="K1962" s="390">
        <f t="shared" si="341"/>
        <v>13443.79</v>
      </c>
      <c r="L1962" s="60"/>
      <c r="M1962" s="303">
        <f t="shared" si="336"/>
        <v>13443.785277446399</v>
      </c>
      <c r="N1962" s="303">
        <f t="shared" si="337"/>
        <v>-4.7225536018231651E-3</v>
      </c>
      <c r="O1962" s="372">
        <f t="shared" si="338"/>
        <v>13443.7853</v>
      </c>
      <c r="P1962" s="373">
        <f t="shared" si="339"/>
        <v>-4.7000000013213139E-3</v>
      </c>
    </row>
    <row r="1963" spans="1:16" s="195" customFormat="1" ht="15" x14ac:dyDescent="0.25">
      <c r="A1963" s="312" t="s">
        <v>5026</v>
      </c>
      <c r="B1963" s="314" t="s">
        <v>281</v>
      </c>
      <c r="C1963" s="314" t="s">
        <v>5027</v>
      </c>
      <c r="D1963" s="314" t="s">
        <v>4308</v>
      </c>
      <c r="E1963" s="315" t="s">
        <v>4309</v>
      </c>
      <c r="F1963" s="316" t="s">
        <v>147</v>
      </c>
      <c r="G1963" s="329">
        <v>5.5</v>
      </c>
      <c r="H1963" s="61">
        <f t="shared" si="333"/>
        <v>869.47</v>
      </c>
      <c r="I1963" s="450">
        <v>4782.08</v>
      </c>
      <c r="J1963" s="439">
        <f t="shared" si="340"/>
        <v>969.68</v>
      </c>
      <c r="K1963" s="390">
        <f t="shared" si="341"/>
        <v>5333.24</v>
      </c>
      <c r="L1963" s="60"/>
      <c r="M1963" s="303">
        <f t="shared" si="336"/>
        <v>5333.2296400896003</v>
      </c>
      <c r="N1963" s="303">
        <f t="shared" si="337"/>
        <v>-1.0359910399529326E-2</v>
      </c>
      <c r="O1963" s="372">
        <f t="shared" si="338"/>
        <v>5333.24</v>
      </c>
      <c r="P1963" s="373">
        <f t="shared" si="339"/>
        <v>0</v>
      </c>
    </row>
    <row r="1964" spans="1:16" s="195" customFormat="1" ht="22.5" x14ac:dyDescent="0.25">
      <c r="A1964" s="312" t="s">
        <v>5028</v>
      </c>
      <c r="B1964" s="314" t="s">
        <v>281</v>
      </c>
      <c r="C1964" s="314" t="s">
        <v>2358</v>
      </c>
      <c r="D1964" s="314" t="s">
        <v>4482</v>
      </c>
      <c r="E1964" s="315" t="s">
        <v>4483</v>
      </c>
      <c r="F1964" s="316" t="s">
        <v>125</v>
      </c>
      <c r="G1964" s="318">
        <v>5.8999999999999997E-2</v>
      </c>
      <c r="H1964" s="61">
        <f t="shared" si="333"/>
        <v>202495.08</v>
      </c>
      <c r="I1964" s="450">
        <v>11947.21</v>
      </c>
      <c r="J1964" s="439">
        <f t="shared" si="340"/>
        <v>225833.27</v>
      </c>
      <c r="K1964" s="390">
        <f t="shared" si="341"/>
        <v>13324.16</v>
      </c>
      <c r="L1964" s="60"/>
      <c r="M1964" s="303">
        <f t="shared" si="336"/>
        <v>13324.163227795201</v>
      </c>
      <c r="N1964" s="303">
        <f t="shared" si="337"/>
        <v>3.2277952013828326E-3</v>
      </c>
      <c r="O1964" s="372">
        <f t="shared" si="338"/>
        <v>13324.162929999999</v>
      </c>
      <c r="P1964" s="373">
        <f t="shared" si="339"/>
        <v>2.9299999987415504E-3</v>
      </c>
    </row>
    <row r="1965" spans="1:16" s="195" customFormat="1" ht="15" x14ac:dyDescent="0.25">
      <c r="A1965" s="312" t="s">
        <v>5029</v>
      </c>
      <c r="B1965" s="314" t="s">
        <v>281</v>
      </c>
      <c r="C1965" s="314" t="s">
        <v>5030</v>
      </c>
      <c r="D1965" s="314" t="s">
        <v>4308</v>
      </c>
      <c r="E1965" s="315" t="s">
        <v>4309</v>
      </c>
      <c r="F1965" s="316" t="s">
        <v>147</v>
      </c>
      <c r="G1965" s="329">
        <v>5.9</v>
      </c>
      <c r="H1965" s="61">
        <f t="shared" si="333"/>
        <v>869.46</v>
      </c>
      <c r="I1965" s="450">
        <v>5129.83</v>
      </c>
      <c r="J1965" s="439">
        <f t="shared" si="340"/>
        <v>969.67</v>
      </c>
      <c r="K1965" s="390">
        <f t="shared" si="341"/>
        <v>5721.05</v>
      </c>
      <c r="L1965" s="60"/>
      <c r="M1965" s="303">
        <f t="shared" si="336"/>
        <v>5721.0589125696006</v>
      </c>
      <c r="N1965" s="303">
        <f t="shared" si="337"/>
        <v>8.9125696003975463E-3</v>
      </c>
      <c r="O1965" s="372">
        <f t="shared" si="338"/>
        <v>5721.0529999999999</v>
      </c>
      <c r="P1965" s="373">
        <f t="shared" si="339"/>
        <v>2.9999999997016857E-3</v>
      </c>
    </row>
    <row r="1966" spans="1:16" s="195" customFormat="1" ht="22.5" x14ac:dyDescent="0.25">
      <c r="A1966" s="312" t="s">
        <v>5031</v>
      </c>
      <c r="B1966" s="314" t="s">
        <v>281</v>
      </c>
      <c r="C1966" s="314" t="s">
        <v>2361</v>
      </c>
      <c r="D1966" s="314" t="s">
        <v>4302</v>
      </c>
      <c r="E1966" s="315" t="s">
        <v>4303</v>
      </c>
      <c r="F1966" s="316" t="s">
        <v>125</v>
      </c>
      <c r="G1966" s="318">
        <v>0.20599999999999999</v>
      </c>
      <c r="H1966" s="61">
        <f t="shared" si="333"/>
        <v>202488.74</v>
      </c>
      <c r="I1966" s="450">
        <v>41712.68</v>
      </c>
      <c r="J1966" s="439">
        <f t="shared" si="340"/>
        <v>225826.2</v>
      </c>
      <c r="K1966" s="390">
        <f t="shared" si="341"/>
        <v>46520.2</v>
      </c>
      <c r="L1966" s="60"/>
      <c r="M1966" s="303">
        <f t="shared" si="336"/>
        <v>46520.196513561605</v>
      </c>
      <c r="N1966" s="303">
        <f t="shared" si="337"/>
        <v>-3.4864383924286813E-3</v>
      </c>
      <c r="O1966" s="372">
        <f t="shared" si="338"/>
        <v>46520.197200000002</v>
      </c>
      <c r="P1966" s="373">
        <f t="shared" si="339"/>
        <v>-2.799999994749669E-3</v>
      </c>
    </row>
    <row r="1967" spans="1:16" s="195" customFormat="1" ht="15" x14ac:dyDescent="0.25">
      <c r="A1967" s="312" t="s">
        <v>5032</v>
      </c>
      <c r="B1967" s="314" t="s">
        <v>281</v>
      </c>
      <c r="C1967" s="314" t="s">
        <v>2364</v>
      </c>
      <c r="D1967" s="314" t="s">
        <v>4485</v>
      </c>
      <c r="E1967" s="315" t="s">
        <v>4486</v>
      </c>
      <c r="F1967" s="316" t="s">
        <v>147</v>
      </c>
      <c r="G1967" s="329">
        <v>2.7</v>
      </c>
      <c r="H1967" s="61">
        <f t="shared" si="333"/>
        <v>945.53</v>
      </c>
      <c r="I1967" s="450">
        <v>2552.94</v>
      </c>
      <c r="J1967" s="439">
        <f t="shared" si="340"/>
        <v>1054.51</v>
      </c>
      <c r="K1967" s="390">
        <f t="shared" si="341"/>
        <v>2847.18</v>
      </c>
      <c r="L1967" s="60"/>
      <c r="M1967" s="303">
        <f t="shared" si="336"/>
        <v>2847.1743001728005</v>
      </c>
      <c r="N1967" s="303">
        <f t="shared" si="337"/>
        <v>-5.6998271993506933E-3</v>
      </c>
      <c r="O1967" s="372">
        <f t="shared" si="338"/>
        <v>2847.1770000000001</v>
      </c>
      <c r="P1967" s="373">
        <f t="shared" si="339"/>
        <v>-2.9999999997016857E-3</v>
      </c>
    </row>
    <row r="1968" spans="1:16" s="195" customFormat="1" ht="22.5" x14ac:dyDescent="0.25">
      <c r="A1968" s="312" t="s">
        <v>5033</v>
      </c>
      <c r="B1968" s="314" t="s">
        <v>281</v>
      </c>
      <c r="C1968" s="314" t="s">
        <v>5034</v>
      </c>
      <c r="D1968" s="314" t="s">
        <v>4132</v>
      </c>
      <c r="E1968" s="315" t="s">
        <v>4133</v>
      </c>
      <c r="F1968" s="316" t="s">
        <v>147</v>
      </c>
      <c r="G1968" s="329">
        <v>12.6</v>
      </c>
      <c r="H1968" s="61">
        <f t="shared" ref="H1968:H2031" si="342">ROUND(I1968/G1968,2)</f>
        <v>885.76</v>
      </c>
      <c r="I1968" s="450">
        <v>11160.61</v>
      </c>
      <c r="J1968" s="439">
        <f t="shared" si="340"/>
        <v>987.85</v>
      </c>
      <c r="K1968" s="390">
        <f t="shared" si="341"/>
        <v>12446.91</v>
      </c>
      <c r="L1968" s="60"/>
      <c r="M1968" s="303">
        <f t="shared" si="336"/>
        <v>12446.905123603203</v>
      </c>
      <c r="N1968" s="303">
        <f t="shared" si="337"/>
        <v>-4.8763967970444355E-3</v>
      </c>
      <c r="O1968" s="372">
        <f t="shared" si="338"/>
        <v>12446.91</v>
      </c>
      <c r="P1968" s="373">
        <f t="shared" si="339"/>
        <v>0</v>
      </c>
    </row>
    <row r="1969" spans="1:16" s="195" customFormat="1" ht="22.5" x14ac:dyDescent="0.25">
      <c r="A1969" s="312" t="s">
        <v>5035</v>
      </c>
      <c r="B1969" s="314" t="s">
        <v>281</v>
      </c>
      <c r="C1969" s="314" t="s">
        <v>5036</v>
      </c>
      <c r="D1969" s="314" t="s">
        <v>5037</v>
      </c>
      <c r="E1969" s="315" t="s">
        <v>5038</v>
      </c>
      <c r="F1969" s="316" t="s">
        <v>147</v>
      </c>
      <c r="G1969" s="329">
        <v>5.3</v>
      </c>
      <c r="H1969" s="61">
        <f t="shared" si="342"/>
        <v>1685.01</v>
      </c>
      <c r="I1969" s="450">
        <v>8930.5499999999993</v>
      </c>
      <c r="J1969" s="439">
        <f t="shared" si="340"/>
        <v>1879.21</v>
      </c>
      <c r="K1969" s="390">
        <f t="shared" si="341"/>
        <v>9959.81</v>
      </c>
      <c r="L1969" s="60"/>
      <c r="M1969" s="303">
        <f t="shared" si="336"/>
        <v>9959.8237508159982</v>
      </c>
      <c r="N1969" s="303">
        <f t="shared" si="337"/>
        <v>1.375081599871919E-2</v>
      </c>
      <c r="O1969" s="372">
        <f t="shared" si="338"/>
        <v>9959.8130000000001</v>
      </c>
      <c r="P1969" s="373">
        <f t="shared" si="339"/>
        <v>3.0000000006111804E-3</v>
      </c>
    </row>
    <row r="1970" spans="1:16" s="195" customFormat="1" ht="15" x14ac:dyDescent="0.25">
      <c r="A1970" s="312" t="s">
        <v>5039</v>
      </c>
      <c r="B1970" s="314" t="s">
        <v>281</v>
      </c>
      <c r="C1970" s="314" t="s">
        <v>5040</v>
      </c>
      <c r="D1970" s="314" t="s">
        <v>3911</v>
      </c>
      <c r="E1970" s="315" t="s">
        <v>373</v>
      </c>
      <c r="F1970" s="316" t="s">
        <v>122</v>
      </c>
      <c r="G1970" s="326">
        <v>2.8999999999999998E-3</v>
      </c>
      <c r="H1970" s="61">
        <f t="shared" si="342"/>
        <v>105041.38</v>
      </c>
      <c r="I1970" s="450">
        <v>304.62</v>
      </c>
      <c r="J1970" s="439">
        <f t="shared" si="340"/>
        <v>117147.73</v>
      </c>
      <c r="K1970" s="390">
        <f t="shared" si="341"/>
        <v>339.73</v>
      </c>
      <c r="L1970" s="60"/>
      <c r="M1970" s="303">
        <f t="shared" si="336"/>
        <v>339.72840541440007</v>
      </c>
      <c r="N1970" s="303">
        <f t="shared" si="337"/>
        <v>-1.5945855999461855E-3</v>
      </c>
      <c r="O1970" s="372">
        <f t="shared" si="338"/>
        <v>339.72841699999998</v>
      </c>
      <c r="P1970" s="373">
        <f t="shared" si="339"/>
        <v>-1.5830000000391919E-3</v>
      </c>
    </row>
    <row r="1971" spans="1:16" s="195" customFormat="1" ht="22.5" x14ac:dyDescent="0.25">
      <c r="A1971" s="312" t="s">
        <v>5041</v>
      </c>
      <c r="B1971" s="314" t="s">
        <v>281</v>
      </c>
      <c r="C1971" s="314" t="s">
        <v>2365</v>
      </c>
      <c r="D1971" s="314" t="s">
        <v>3913</v>
      </c>
      <c r="E1971" s="315" t="s">
        <v>3914</v>
      </c>
      <c r="F1971" s="316" t="s">
        <v>125</v>
      </c>
      <c r="G1971" s="318">
        <v>0.36399999999999999</v>
      </c>
      <c r="H1971" s="61">
        <f t="shared" si="342"/>
        <v>312360.15999999997</v>
      </c>
      <c r="I1971" s="450">
        <v>113699.1</v>
      </c>
      <c r="J1971" s="439">
        <f t="shared" si="340"/>
        <v>348360.64</v>
      </c>
      <c r="K1971" s="390">
        <f t="shared" si="341"/>
        <v>126803.27</v>
      </c>
      <c r="L1971" s="60"/>
      <c r="M1971" s="303">
        <f t="shared" si="336"/>
        <v>126803.27601619202</v>
      </c>
      <c r="N1971" s="303">
        <f t="shared" si="337"/>
        <v>6.0161920118844137E-3</v>
      </c>
      <c r="O1971" s="372">
        <f t="shared" si="338"/>
        <v>126803.27296</v>
      </c>
      <c r="P1971" s="373">
        <f t="shared" si="339"/>
        <v>2.9599999979836866E-3</v>
      </c>
    </row>
    <row r="1972" spans="1:16" s="195" customFormat="1" ht="15" x14ac:dyDescent="0.25">
      <c r="A1972" s="312" t="s">
        <v>5042</v>
      </c>
      <c r="B1972" s="314" t="s">
        <v>281</v>
      </c>
      <c r="C1972" s="314" t="s">
        <v>5043</v>
      </c>
      <c r="D1972" s="314" t="s">
        <v>3921</v>
      </c>
      <c r="E1972" s="315" t="s">
        <v>3922</v>
      </c>
      <c r="F1972" s="316" t="s">
        <v>122</v>
      </c>
      <c r="G1972" s="328">
        <v>-2.3296000000000001E-2</v>
      </c>
      <c r="H1972" s="61">
        <f t="shared" si="342"/>
        <v>54913.72</v>
      </c>
      <c r="I1972" s="450">
        <v>-1279.27</v>
      </c>
      <c r="J1972" s="439">
        <f t="shared" si="340"/>
        <v>61242.7</v>
      </c>
      <c r="K1972" s="390">
        <f t="shared" si="341"/>
        <v>-1426.71</v>
      </c>
      <c r="L1972" s="60"/>
      <c r="M1972" s="303">
        <f t="shared" si="336"/>
        <v>-1426.7098588224001</v>
      </c>
      <c r="N1972" s="303">
        <f t="shared" si="337"/>
        <v>1.4117759997134272E-4</v>
      </c>
      <c r="O1972" s="372">
        <f t="shared" si="338"/>
        <v>-1426.7099392</v>
      </c>
      <c r="P1972" s="373">
        <f t="shared" si="339"/>
        <v>6.0800000028393697E-5</v>
      </c>
    </row>
    <row r="1973" spans="1:16" s="195" customFormat="1" ht="15" x14ac:dyDescent="0.25">
      <c r="A1973" s="312" t="s">
        <v>5044</v>
      </c>
      <c r="B1973" s="314" t="s">
        <v>281</v>
      </c>
      <c r="C1973" s="314" t="s">
        <v>5045</v>
      </c>
      <c r="D1973" s="314" t="s">
        <v>3917</v>
      </c>
      <c r="E1973" s="315" t="s">
        <v>3918</v>
      </c>
      <c r="F1973" s="316" t="s">
        <v>111</v>
      </c>
      <c r="G1973" s="318">
        <v>-2.1840000000000002</v>
      </c>
      <c r="H1973" s="61">
        <f t="shared" si="342"/>
        <v>5840.18</v>
      </c>
      <c r="I1973" s="450">
        <v>-12754.95</v>
      </c>
      <c r="J1973" s="439">
        <f t="shared" si="340"/>
        <v>6513.28</v>
      </c>
      <c r="K1973" s="390">
        <f t="shared" si="341"/>
        <v>-14225</v>
      </c>
      <c r="L1973" s="60"/>
      <c r="M1973" s="303">
        <f t="shared" si="336"/>
        <v>-14224.997782944003</v>
      </c>
      <c r="N1973" s="303">
        <f t="shared" si="337"/>
        <v>2.2170559968799353E-3</v>
      </c>
      <c r="O1973" s="372">
        <f t="shared" si="338"/>
        <v>-14225.00352</v>
      </c>
      <c r="P1973" s="373">
        <f t="shared" si="339"/>
        <v>-3.5200000002078013E-3</v>
      </c>
    </row>
    <row r="1974" spans="1:16" s="195" customFormat="1" ht="15" x14ac:dyDescent="0.25">
      <c r="A1974" s="312" t="s">
        <v>5046</v>
      </c>
      <c r="B1974" s="314" t="s">
        <v>281</v>
      </c>
      <c r="C1974" s="314" t="s">
        <v>5047</v>
      </c>
      <c r="D1974" s="314" t="s">
        <v>3925</v>
      </c>
      <c r="E1974" s="315" t="s">
        <v>3926</v>
      </c>
      <c r="F1974" s="316" t="s">
        <v>111</v>
      </c>
      <c r="G1974" s="318">
        <v>2.1840000000000002</v>
      </c>
      <c r="H1974" s="61">
        <f t="shared" si="342"/>
        <v>20840.650000000001</v>
      </c>
      <c r="I1974" s="450">
        <v>45515.99</v>
      </c>
      <c r="J1974" s="439">
        <f t="shared" si="340"/>
        <v>23242.6</v>
      </c>
      <c r="K1974" s="390">
        <f t="shared" si="341"/>
        <v>50761.84</v>
      </c>
      <c r="L1974" s="60"/>
      <c r="M1974" s="303">
        <f t="shared" si="336"/>
        <v>50761.849857388799</v>
      </c>
      <c r="N1974" s="303">
        <f t="shared" si="337"/>
        <v>9.8573888026294298E-3</v>
      </c>
      <c r="O1974" s="372">
        <f t="shared" si="338"/>
        <v>50761.838400000001</v>
      </c>
      <c r="P1974" s="373">
        <f t="shared" si="339"/>
        <v>-1.5999999959603883E-3</v>
      </c>
    </row>
    <row r="1975" spans="1:16" s="195" customFormat="1" ht="15" x14ac:dyDescent="0.25">
      <c r="A1975" s="312" t="s">
        <v>5048</v>
      </c>
      <c r="B1975" s="314" t="s">
        <v>281</v>
      </c>
      <c r="C1975" s="314" t="s">
        <v>5049</v>
      </c>
      <c r="D1975" s="314" t="s">
        <v>3929</v>
      </c>
      <c r="E1975" s="315" t="s">
        <v>5050</v>
      </c>
      <c r="F1975" s="316" t="s">
        <v>139</v>
      </c>
      <c r="G1975" s="329">
        <v>45.5</v>
      </c>
      <c r="H1975" s="61">
        <f t="shared" si="342"/>
        <v>167.42</v>
      </c>
      <c r="I1975" s="450">
        <v>7617.74</v>
      </c>
      <c r="J1975" s="439">
        <f t="shared" si="340"/>
        <v>186.72</v>
      </c>
      <c r="K1975" s="390">
        <f t="shared" si="341"/>
        <v>8495.76</v>
      </c>
      <c r="L1975" s="60"/>
      <c r="M1975" s="303">
        <f t="shared" si="336"/>
        <v>8495.7083023488012</v>
      </c>
      <c r="N1975" s="303">
        <f t="shared" si="337"/>
        <v>-5.1697651198992389E-2</v>
      </c>
      <c r="O1975" s="372">
        <f t="shared" si="338"/>
        <v>8495.76</v>
      </c>
      <c r="P1975" s="373">
        <f t="shared" si="339"/>
        <v>0</v>
      </c>
    </row>
    <row r="1976" spans="1:16" s="195" customFormat="1" ht="15" x14ac:dyDescent="0.25">
      <c r="A1976" s="312" t="s">
        <v>5051</v>
      </c>
      <c r="B1976" s="314" t="s">
        <v>281</v>
      </c>
      <c r="C1976" s="314" t="s">
        <v>5052</v>
      </c>
      <c r="D1976" s="314" t="s">
        <v>3933</v>
      </c>
      <c r="E1976" s="315" t="s">
        <v>5053</v>
      </c>
      <c r="F1976" s="316" t="s">
        <v>139</v>
      </c>
      <c r="G1976" s="329">
        <v>55.7</v>
      </c>
      <c r="H1976" s="61">
        <f t="shared" si="342"/>
        <v>624.61</v>
      </c>
      <c r="I1976" s="450">
        <v>34790.75</v>
      </c>
      <c r="J1976" s="439">
        <f t="shared" si="340"/>
        <v>696.6</v>
      </c>
      <c r="K1976" s="390">
        <f t="shared" si="341"/>
        <v>38800.620000000003</v>
      </c>
      <c r="L1976" s="60"/>
      <c r="M1976" s="303">
        <f t="shared" si="336"/>
        <v>38800.492484640003</v>
      </c>
      <c r="N1976" s="303">
        <f t="shared" si="337"/>
        <v>-0.12751535999996122</v>
      </c>
      <c r="O1976" s="372">
        <f t="shared" si="338"/>
        <v>38800.620000000003</v>
      </c>
      <c r="P1976" s="373">
        <f t="shared" si="339"/>
        <v>0</v>
      </c>
    </row>
    <row r="1977" spans="1:16" s="195" customFormat="1" ht="15" x14ac:dyDescent="0.25">
      <c r="A1977" s="306" t="s">
        <v>5054</v>
      </c>
      <c r="B1977" s="502"/>
      <c r="C1977" s="502"/>
      <c r="D1977" s="502"/>
      <c r="E1977" s="307" t="s">
        <v>5055</v>
      </c>
      <c r="F1977" s="308"/>
      <c r="G1977" s="309"/>
      <c r="H1977" s="334"/>
      <c r="I1977" s="334">
        <f>SUM(I1978:I2007)</f>
        <v>816528.18999999983</v>
      </c>
      <c r="J1977" s="449"/>
      <c r="K1977" s="391">
        <f>SUM(K1978:K2007)</f>
        <v>910635.83000000007</v>
      </c>
      <c r="L1977" s="310"/>
      <c r="M1977" s="303">
        <f t="shared" si="336"/>
        <v>910635.61146545259</v>
      </c>
      <c r="N1977" s="303">
        <f t="shared" si="337"/>
        <v>-0.21853454748634249</v>
      </c>
      <c r="O1977" s="372">
        <f t="shared" si="338"/>
        <v>0</v>
      </c>
      <c r="P1977" s="373"/>
    </row>
    <row r="1978" spans="1:16" s="195" customFormat="1" ht="15" x14ac:dyDescent="0.25">
      <c r="A1978" s="312" t="s">
        <v>5056</v>
      </c>
      <c r="B1978" s="314" t="s">
        <v>281</v>
      </c>
      <c r="C1978" s="314" t="s">
        <v>2366</v>
      </c>
      <c r="D1978" s="314" t="s">
        <v>377</v>
      </c>
      <c r="E1978" s="315" t="s">
        <v>378</v>
      </c>
      <c r="F1978" s="316" t="s">
        <v>217</v>
      </c>
      <c r="G1978" s="331">
        <v>1</v>
      </c>
      <c r="H1978" s="61">
        <f t="shared" si="342"/>
        <v>8612.7000000000007</v>
      </c>
      <c r="I1978" s="450">
        <v>8612.7000000000007</v>
      </c>
      <c r="J1978" s="439">
        <f t="shared" ref="J1978:J2007" si="343">ROUND(H1978*O$13*P$13*O$10,2)</f>
        <v>9605.34</v>
      </c>
      <c r="K1978" s="390">
        <f t="shared" ref="K1978:K2007" si="344">ROUND(J1978*G1978,2)</f>
        <v>9605.34</v>
      </c>
      <c r="L1978" s="60"/>
      <c r="M1978" s="303">
        <f t="shared" si="336"/>
        <v>9605.3405466240001</v>
      </c>
      <c r="N1978" s="303">
        <f t="shared" si="337"/>
        <v>5.4662399998051114E-4</v>
      </c>
      <c r="O1978" s="372">
        <f t="shared" si="338"/>
        <v>9605.34</v>
      </c>
      <c r="P1978" s="373">
        <f t="shared" si="339"/>
        <v>0</v>
      </c>
    </row>
    <row r="1979" spans="1:16" s="195" customFormat="1" ht="15" x14ac:dyDescent="0.25">
      <c r="A1979" s="312" t="s">
        <v>5057</v>
      </c>
      <c r="B1979" s="314" t="s">
        <v>281</v>
      </c>
      <c r="C1979" s="314" t="s">
        <v>2367</v>
      </c>
      <c r="D1979" s="314" t="s">
        <v>4198</v>
      </c>
      <c r="E1979" s="315" t="s">
        <v>359</v>
      </c>
      <c r="F1979" s="316" t="s">
        <v>122</v>
      </c>
      <c r="G1979" s="326">
        <v>2.8E-3</v>
      </c>
      <c r="H1979" s="61">
        <f t="shared" si="342"/>
        <v>127532.14</v>
      </c>
      <c r="I1979" s="450">
        <v>357.09</v>
      </c>
      <c r="J1979" s="439">
        <f t="shared" si="343"/>
        <v>142230.62</v>
      </c>
      <c r="K1979" s="390">
        <f t="shared" si="344"/>
        <v>398.25</v>
      </c>
      <c r="L1979" s="60"/>
      <c r="M1979" s="303">
        <f t="shared" si="336"/>
        <v>398.24573662080002</v>
      </c>
      <c r="N1979" s="303">
        <f t="shared" si="337"/>
        <v>-4.2633791999833193E-3</v>
      </c>
      <c r="O1979" s="372">
        <f t="shared" si="338"/>
        <v>398.24573599999997</v>
      </c>
      <c r="P1979" s="373">
        <f t="shared" si="339"/>
        <v>-4.2640000000346845E-3</v>
      </c>
    </row>
    <row r="1980" spans="1:16" s="195" customFormat="1" ht="15" x14ac:dyDescent="0.25">
      <c r="A1980" s="312" t="s">
        <v>5058</v>
      </c>
      <c r="B1980" s="314" t="s">
        <v>281</v>
      </c>
      <c r="C1980" s="332" t="s">
        <v>5059</v>
      </c>
      <c r="D1980" s="332" t="s">
        <v>4842</v>
      </c>
      <c r="E1980" s="333" t="s">
        <v>4843</v>
      </c>
      <c r="F1980" s="316" t="s">
        <v>217</v>
      </c>
      <c r="G1980" s="331">
        <v>1</v>
      </c>
      <c r="H1980" s="61">
        <f t="shared" si="342"/>
        <v>88012.06</v>
      </c>
      <c r="I1980" s="450">
        <v>88012.06</v>
      </c>
      <c r="J1980" s="439">
        <f t="shared" si="343"/>
        <v>98155.72</v>
      </c>
      <c r="K1980" s="390">
        <f t="shared" si="344"/>
        <v>98155.72</v>
      </c>
      <c r="L1980" s="60"/>
      <c r="M1980" s="303">
        <f t="shared" si="336"/>
        <v>98155.724512627203</v>
      </c>
      <c r="N1980" s="303">
        <f t="shared" si="337"/>
        <v>4.5126272016204894E-3</v>
      </c>
      <c r="O1980" s="372">
        <f t="shared" si="338"/>
        <v>98155.72</v>
      </c>
      <c r="P1980" s="373">
        <f t="shared" si="339"/>
        <v>0</v>
      </c>
    </row>
    <row r="1981" spans="1:16" s="195" customFormat="1" ht="22.5" x14ac:dyDescent="0.25">
      <c r="A1981" s="312" t="s">
        <v>5060</v>
      </c>
      <c r="B1981" s="314" t="s">
        <v>281</v>
      </c>
      <c r="C1981" s="314" t="s">
        <v>2369</v>
      </c>
      <c r="D1981" s="314" t="s">
        <v>4845</v>
      </c>
      <c r="E1981" s="315" t="s">
        <v>4846</v>
      </c>
      <c r="F1981" s="316" t="s">
        <v>217</v>
      </c>
      <c r="G1981" s="331">
        <v>1</v>
      </c>
      <c r="H1981" s="61">
        <f t="shared" si="342"/>
        <v>2221.6999999999998</v>
      </c>
      <c r="I1981" s="450">
        <v>2221.6999999999998</v>
      </c>
      <c r="J1981" s="439">
        <f t="shared" si="343"/>
        <v>2477.7600000000002</v>
      </c>
      <c r="K1981" s="390">
        <f t="shared" si="344"/>
        <v>2477.7600000000002</v>
      </c>
      <c r="L1981" s="60"/>
      <c r="M1981" s="303">
        <f t="shared" si="336"/>
        <v>2477.757856704</v>
      </c>
      <c r="N1981" s="303">
        <f t="shared" si="337"/>
        <v>-2.143296000213013E-3</v>
      </c>
      <c r="O1981" s="372">
        <f t="shared" si="338"/>
        <v>2477.7600000000002</v>
      </c>
      <c r="P1981" s="373">
        <f t="shared" si="339"/>
        <v>0</v>
      </c>
    </row>
    <row r="1982" spans="1:16" s="195" customFormat="1" ht="15" x14ac:dyDescent="0.25">
      <c r="A1982" s="312" t="s">
        <v>5061</v>
      </c>
      <c r="B1982" s="314" t="s">
        <v>281</v>
      </c>
      <c r="C1982" s="314" t="s">
        <v>5062</v>
      </c>
      <c r="D1982" s="314" t="s">
        <v>4101</v>
      </c>
      <c r="E1982" s="315" t="s">
        <v>4849</v>
      </c>
      <c r="F1982" s="316" t="s">
        <v>217</v>
      </c>
      <c r="G1982" s="331">
        <v>1</v>
      </c>
      <c r="H1982" s="61">
        <f t="shared" si="342"/>
        <v>9265.34</v>
      </c>
      <c r="I1982" s="450">
        <v>9265.34</v>
      </c>
      <c r="J1982" s="439">
        <f t="shared" si="343"/>
        <v>10333.200000000001</v>
      </c>
      <c r="K1982" s="390">
        <f t="shared" si="344"/>
        <v>10333.200000000001</v>
      </c>
      <c r="L1982" s="60"/>
      <c r="M1982" s="303">
        <f t="shared" si="336"/>
        <v>10333.1993428608</v>
      </c>
      <c r="N1982" s="303">
        <f t="shared" si="337"/>
        <v>-6.5713920048438013E-4</v>
      </c>
      <c r="O1982" s="372">
        <f t="shared" si="338"/>
        <v>10333.200000000001</v>
      </c>
      <c r="P1982" s="373">
        <f t="shared" si="339"/>
        <v>0</v>
      </c>
    </row>
    <row r="1983" spans="1:16" s="195" customFormat="1" ht="33.75" x14ac:dyDescent="0.25">
      <c r="A1983" s="312" t="s">
        <v>5063</v>
      </c>
      <c r="B1983" s="314" t="s">
        <v>281</v>
      </c>
      <c r="C1983" s="314" t="s">
        <v>2370</v>
      </c>
      <c r="D1983" s="314" t="s">
        <v>4902</v>
      </c>
      <c r="E1983" s="315" t="s">
        <v>4903</v>
      </c>
      <c r="F1983" s="316" t="s">
        <v>217</v>
      </c>
      <c r="G1983" s="331">
        <v>1</v>
      </c>
      <c r="H1983" s="61">
        <f t="shared" si="342"/>
        <v>930.35</v>
      </c>
      <c r="I1983" s="450">
        <v>930.35</v>
      </c>
      <c r="J1983" s="439">
        <f t="shared" si="343"/>
        <v>1037.58</v>
      </c>
      <c r="K1983" s="390">
        <f t="shared" si="344"/>
        <v>1037.58</v>
      </c>
      <c r="L1983" s="60"/>
      <c r="M1983" s="303">
        <f t="shared" si="336"/>
        <v>1037.575740192</v>
      </c>
      <c r="N1983" s="303">
        <f t="shared" si="337"/>
        <v>-4.2598079999152105E-3</v>
      </c>
      <c r="O1983" s="372">
        <f t="shared" si="338"/>
        <v>1037.58</v>
      </c>
      <c r="P1983" s="373">
        <f t="shared" si="339"/>
        <v>0</v>
      </c>
    </row>
    <row r="1984" spans="1:16" s="195" customFormat="1" ht="15" x14ac:dyDescent="0.25">
      <c r="A1984" s="312" t="s">
        <v>5064</v>
      </c>
      <c r="B1984" s="314" t="s">
        <v>281</v>
      </c>
      <c r="C1984" s="332" t="s">
        <v>5065</v>
      </c>
      <c r="D1984" s="332" t="s">
        <v>3850</v>
      </c>
      <c r="E1984" s="333" t="s">
        <v>4855</v>
      </c>
      <c r="F1984" s="316" t="s">
        <v>217</v>
      </c>
      <c r="G1984" s="331">
        <v>1</v>
      </c>
      <c r="H1984" s="61">
        <f t="shared" si="342"/>
        <v>34783.199999999997</v>
      </c>
      <c r="I1984" s="450">
        <v>34783.199999999997</v>
      </c>
      <c r="J1984" s="439">
        <f t="shared" si="343"/>
        <v>38792.07</v>
      </c>
      <c r="K1984" s="390">
        <f t="shared" si="344"/>
        <v>38792.07</v>
      </c>
      <c r="L1984" s="60"/>
      <c r="M1984" s="303">
        <f t="shared" si="336"/>
        <v>38792.072323584005</v>
      </c>
      <c r="N1984" s="303">
        <f t="shared" si="337"/>
        <v>2.323584005353041E-3</v>
      </c>
      <c r="O1984" s="372">
        <f t="shared" si="338"/>
        <v>38792.07</v>
      </c>
      <c r="P1984" s="373">
        <f t="shared" si="339"/>
        <v>0</v>
      </c>
    </row>
    <row r="1985" spans="1:16" s="195" customFormat="1" ht="15" x14ac:dyDescent="0.25">
      <c r="A1985" s="312" t="s">
        <v>5066</v>
      </c>
      <c r="B1985" s="314" t="s">
        <v>281</v>
      </c>
      <c r="C1985" s="314" t="s">
        <v>2372</v>
      </c>
      <c r="D1985" s="314" t="s">
        <v>360</v>
      </c>
      <c r="E1985" s="315" t="s">
        <v>361</v>
      </c>
      <c r="F1985" s="316" t="s">
        <v>217</v>
      </c>
      <c r="G1985" s="331">
        <v>10</v>
      </c>
      <c r="H1985" s="61">
        <f t="shared" si="342"/>
        <v>1743.5</v>
      </c>
      <c r="I1985" s="450">
        <v>17435.03</v>
      </c>
      <c r="J1985" s="439">
        <f t="shared" si="343"/>
        <v>1944.44</v>
      </c>
      <c r="K1985" s="390">
        <f t="shared" si="344"/>
        <v>19444.400000000001</v>
      </c>
      <c r="L1985" s="60"/>
      <c r="M1985" s="303">
        <f t="shared" si="336"/>
        <v>19444.471604793598</v>
      </c>
      <c r="N1985" s="303">
        <f t="shared" si="337"/>
        <v>7.1604793596634408E-2</v>
      </c>
      <c r="O1985" s="372">
        <f t="shared" si="338"/>
        <v>19444.400000000001</v>
      </c>
      <c r="P1985" s="373">
        <f t="shared" si="339"/>
        <v>0</v>
      </c>
    </row>
    <row r="1986" spans="1:16" s="195" customFormat="1" ht="22.5" x14ac:dyDescent="0.25">
      <c r="A1986" s="312" t="s">
        <v>5067</v>
      </c>
      <c r="B1986" s="314" t="s">
        <v>281</v>
      </c>
      <c r="C1986" s="314" t="s">
        <v>5068</v>
      </c>
      <c r="D1986" s="314" t="s">
        <v>5020</v>
      </c>
      <c r="E1986" s="315" t="s">
        <v>5021</v>
      </c>
      <c r="F1986" s="316" t="s">
        <v>217</v>
      </c>
      <c r="G1986" s="331">
        <v>10</v>
      </c>
      <c r="H1986" s="61">
        <f t="shared" si="342"/>
        <v>2493.85</v>
      </c>
      <c r="I1986" s="450">
        <v>24938.53</v>
      </c>
      <c r="J1986" s="439">
        <f t="shared" si="343"/>
        <v>2781.27</v>
      </c>
      <c r="K1986" s="390">
        <f t="shared" si="344"/>
        <v>27812.7</v>
      </c>
      <c r="L1986" s="60"/>
      <c r="M1986" s="303">
        <f t="shared" si="336"/>
        <v>27812.773390713603</v>
      </c>
      <c r="N1986" s="303">
        <f t="shared" si="337"/>
        <v>7.3390713601838797E-2</v>
      </c>
      <c r="O1986" s="372">
        <f t="shared" si="338"/>
        <v>27812.7</v>
      </c>
      <c r="P1986" s="373">
        <f t="shared" si="339"/>
        <v>0</v>
      </c>
    </row>
    <row r="1987" spans="1:16" s="195" customFormat="1" ht="15" x14ac:dyDescent="0.25">
      <c r="A1987" s="312" t="s">
        <v>5069</v>
      </c>
      <c r="B1987" s="314" t="s">
        <v>281</v>
      </c>
      <c r="C1987" s="314" t="s">
        <v>2374</v>
      </c>
      <c r="D1987" s="314" t="s">
        <v>366</v>
      </c>
      <c r="E1987" s="315" t="s">
        <v>367</v>
      </c>
      <c r="F1987" s="316" t="s">
        <v>217</v>
      </c>
      <c r="G1987" s="331">
        <v>8</v>
      </c>
      <c r="H1987" s="61">
        <f t="shared" si="342"/>
        <v>2111.85</v>
      </c>
      <c r="I1987" s="450">
        <v>16894.810000000001</v>
      </c>
      <c r="J1987" s="439">
        <f t="shared" si="343"/>
        <v>2355.25</v>
      </c>
      <c r="K1987" s="390">
        <f t="shared" si="344"/>
        <v>18842</v>
      </c>
      <c r="L1987" s="60"/>
      <c r="M1987" s="303">
        <f t="shared" si="336"/>
        <v>18841.989564307201</v>
      </c>
      <c r="N1987" s="303">
        <f t="shared" si="337"/>
        <v>-1.0435692798637319E-2</v>
      </c>
      <c r="O1987" s="372">
        <f t="shared" si="338"/>
        <v>18842</v>
      </c>
      <c r="P1987" s="373">
        <f t="shared" si="339"/>
        <v>0</v>
      </c>
    </row>
    <row r="1988" spans="1:16" s="195" customFormat="1" ht="15" x14ac:dyDescent="0.25">
      <c r="A1988" s="312" t="s">
        <v>5070</v>
      </c>
      <c r="B1988" s="314" t="s">
        <v>281</v>
      </c>
      <c r="C1988" s="314" t="s">
        <v>2377</v>
      </c>
      <c r="D1988" s="314" t="s">
        <v>3882</v>
      </c>
      <c r="E1988" s="315" t="s">
        <v>3883</v>
      </c>
      <c r="F1988" s="316" t="s">
        <v>217</v>
      </c>
      <c r="G1988" s="331">
        <v>8</v>
      </c>
      <c r="H1988" s="61">
        <f t="shared" si="342"/>
        <v>175.3</v>
      </c>
      <c r="I1988" s="450">
        <v>1402.4</v>
      </c>
      <c r="J1988" s="439">
        <f t="shared" si="343"/>
        <v>195.5</v>
      </c>
      <c r="K1988" s="390">
        <f t="shared" si="344"/>
        <v>1564</v>
      </c>
      <c r="L1988" s="60"/>
      <c r="M1988" s="303">
        <f t="shared" si="336"/>
        <v>1564.0309754880004</v>
      </c>
      <c r="N1988" s="303">
        <f t="shared" si="337"/>
        <v>3.0975488000422047E-2</v>
      </c>
      <c r="O1988" s="372">
        <f t="shared" si="338"/>
        <v>1564</v>
      </c>
      <c r="P1988" s="373">
        <f t="shared" si="339"/>
        <v>0</v>
      </c>
    </row>
    <row r="1989" spans="1:16" s="195" customFormat="1" ht="22.5" x14ac:dyDescent="0.25">
      <c r="A1989" s="312" t="s">
        <v>5071</v>
      </c>
      <c r="B1989" s="314" t="s">
        <v>281</v>
      </c>
      <c r="C1989" s="314" t="s">
        <v>2387</v>
      </c>
      <c r="D1989" s="314" t="s">
        <v>368</v>
      </c>
      <c r="E1989" s="315" t="s">
        <v>4311</v>
      </c>
      <c r="F1989" s="316" t="s">
        <v>125</v>
      </c>
      <c r="G1989" s="318">
        <v>0.16800000000000001</v>
      </c>
      <c r="H1989" s="61">
        <f t="shared" si="342"/>
        <v>179758.63</v>
      </c>
      <c r="I1989" s="450">
        <v>30199.45</v>
      </c>
      <c r="J1989" s="439">
        <f t="shared" si="343"/>
        <v>200476.37</v>
      </c>
      <c r="K1989" s="390">
        <f t="shared" si="344"/>
        <v>33680.03</v>
      </c>
      <c r="L1989" s="60"/>
      <c r="M1989" s="303">
        <f t="shared" si="336"/>
        <v>33680.030834784004</v>
      </c>
      <c r="N1989" s="303">
        <f t="shared" si="337"/>
        <v>8.3478400483727455E-4</v>
      </c>
      <c r="O1989" s="372">
        <f t="shared" si="338"/>
        <v>33680.030160000002</v>
      </c>
      <c r="P1989" s="373">
        <f t="shared" si="339"/>
        <v>1.6000000323401764E-4</v>
      </c>
    </row>
    <row r="1990" spans="1:16" s="195" customFormat="1" ht="15" x14ac:dyDescent="0.25">
      <c r="A1990" s="312" t="s">
        <v>5072</v>
      </c>
      <c r="B1990" s="314" t="s">
        <v>281</v>
      </c>
      <c r="C1990" s="314" t="s">
        <v>5073</v>
      </c>
      <c r="D1990" s="314" t="s">
        <v>4308</v>
      </c>
      <c r="E1990" s="315" t="s">
        <v>4309</v>
      </c>
      <c r="F1990" s="316" t="s">
        <v>147</v>
      </c>
      <c r="G1990" s="329">
        <v>16.8</v>
      </c>
      <c r="H1990" s="61">
        <f t="shared" si="342"/>
        <v>869.46</v>
      </c>
      <c r="I1990" s="450">
        <v>14606.96</v>
      </c>
      <c r="J1990" s="439">
        <f t="shared" si="343"/>
        <v>969.67</v>
      </c>
      <c r="K1990" s="390">
        <f t="shared" si="344"/>
        <v>16290.46</v>
      </c>
      <c r="L1990" s="60"/>
      <c r="M1990" s="303">
        <f t="shared" si="336"/>
        <v>16290.457713715199</v>
      </c>
      <c r="N1990" s="303">
        <f t="shared" si="337"/>
        <v>-2.2862847999931546E-3</v>
      </c>
      <c r="O1990" s="372">
        <f t="shared" si="338"/>
        <v>16290.456</v>
      </c>
      <c r="P1990" s="373">
        <f t="shared" si="339"/>
        <v>-3.9999999989959178E-3</v>
      </c>
    </row>
    <row r="1991" spans="1:16" s="195" customFormat="1" ht="22.5" x14ac:dyDescent="0.25">
      <c r="A1991" s="312" t="s">
        <v>5074</v>
      </c>
      <c r="B1991" s="314" t="s">
        <v>281</v>
      </c>
      <c r="C1991" s="314" t="s">
        <v>2390</v>
      </c>
      <c r="D1991" s="314" t="s">
        <v>362</v>
      </c>
      <c r="E1991" s="315" t="s">
        <v>4306</v>
      </c>
      <c r="F1991" s="316" t="s">
        <v>125</v>
      </c>
      <c r="G1991" s="318">
        <v>7.1999999999999995E-2</v>
      </c>
      <c r="H1991" s="61">
        <f t="shared" si="342"/>
        <v>207619.31</v>
      </c>
      <c r="I1991" s="450">
        <v>14948.59</v>
      </c>
      <c r="J1991" s="439">
        <f t="shared" si="343"/>
        <v>231548.08</v>
      </c>
      <c r="K1991" s="390">
        <f t="shared" si="344"/>
        <v>16671.46</v>
      </c>
      <c r="L1991" s="60"/>
      <c r="M1991" s="303">
        <f t="shared" si="336"/>
        <v>16671.461637100801</v>
      </c>
      <c r="N1991" s="303">
        <f t="shared" si="337"/>
        <v>1.6371008023270406E-3</v>
      </c>
      <c r="O1991" s="372">
        <f t="shared" si="338"/>
        <v>16671.461759999998</v>
      </c>
      <c r="P1991" s="373">
        <f t="shared" si="339"/>
        <v>1.759999999194406E-3</v>
      </c>
    </row>
    <row r="1992" spans="1:16" s="195" customFormat="1" ht="15" x14ac:dyDescent="0.25">
      <c r="A1992" s="312" t="s">
        <v>5075</v>
      </c>
      <c r="B1992" s="314" t="s">
        <v>281</v>
      </c>
      <c r="C1992" s="314" t="s">
        <v>5076</v>
      </c>
      <c r="D1992" s="314" t="s">
        <v>4308</v>
      </c>
      <c r="E1992" s="315" t="s">
        <v>4309</v>
      </c>
      <c r="F1992" s="316" t="s">
        <v>147</v>
      </c>
      <c r="G1992" s="329">
        <v>7.2</v>
      </c>
      <c r="H1992" s="61">
        <f t="shared" si="342"/>
        <v>869.46</v>
      </c>
      <c r="I1992" s="450">
        <v>6260.1</v>
      </c>
      <c r="J1992" s="439">
        <f t="shared" si="343"/>
        <v>969.67</v>
      </c>
      <c r="K1992" s="390">
        <f t="shared" si="344"/>
        <v>6981.62</v>
      </c>
      <c r="L1992" s="60"/>
      <c r="M1992" s="303">
        <f t="shared" si="336"/>
        <v>6981.5960565120013</v>
      </c>
      <c r="N1992" s="303">
        <f t="shared" si="337"/>
        <v>-2.3943487998622004E-2</v>
      </c>
      <c r="O1992" s="372">
        <f t="shared" si="338"/>
        <v>6981.6239999999998</v>
      </c>
      <c r="P1992" s="373">
        <f t="shared" si="339"/>
        <v>3.9999999999054126E-3</v>
      </c>
    </row>
    <row r="1993" spans="1:16" s="195" customFormat="1" ht="22.5" x14ac:dyDescent="0.25">
      <c r="A1993" s="312" t="s">
        <v>5077</v>
      </c>
      <c r="B1993" s="314" t="s">
        <v>281</v>
      </c>
      <c r="C1993" s="314" t="s">
        <v>2393</v>
      </c>
      <c r="D1993" s="314" t="s">
        <v>4302</v>
      </c>
      <c r="E1993" s="315" t="s">
        <v>4303</v>
      </c>
      <c r="F1993" s="316" t="s">
        <v>125</v>
      </c>
      <c r="G1993" s="329">
        <v>0.1</v>
      </c>
      <c r="H1993" s="61">
        <f t="shared" si="342"/>
        <v>202483</v>
      </c>
      <c r="I1993" s="450">
        <v>20248.3</v>
      </c>
      <c r="J1993" s="439">
        <f t="shared" si="343"/>
        <v>225819.8</v>
      </c>
      <c r="K1993" s="390">
        <f t="shared" si="344"/>
        <v>22581.98</v>
      </c>
      <c r="L1993" s="60"/>
      <c r="M1993" s="303">
        <f t="shared" si="336"/>
        <v>22581.979749695998</v>
      </c>
      <c r="N1993" s="303">
        <f t="shared" si="337"/>
        <v>-2.5030400138348341E-4</v>
      </c>
      <c r="O1993" s="372">
        <f t="shared" si="338"/>
        <v>22581.98</v>
      </c>
      <c r="P1993" s="373">
        <f t="shared" si="339"/>
        <v>0</v>
      </c>
    </row>
    <row r="1994" spans="1:16" s="195" customFormat="1" ht="22.5" x14ac:dyDescent="0.25">
      <c r="A1994" s="312" t="s">
        <v>5078</v>
      </c>
      <c r="B1994" s="314" t="s">
        <v>281</v>
      </c>
      <c r="C1994" s="314" t="s">
        <v>5079</v>
      </c>
      <c r="D1994" s="314" t="s">
        <v>5037</v>
      </c>
      <c r="E1994" s="315" t="s">
        <v>5038</v>
      </c>
      <c r="F1994" s="316" t="s">
        <v>147</v>
      </c>
      <c r="G1994" s="331">
        <v>10</v>
      </c>
      <c r="H1994" s="61">
        <f t="shared" si="342"/>
        <v>1685.01</v>
      </c>
      <c r="I1994" s="450">
        <v>16850.099999999999</v>
      </c>
      <c r="J1994" s="439">
        <f t="shared" si="343"/>
        <v>1879.21</v>
      </c>
      <c r="K1994" s="390">
        <f t="shared" si="344"/>
        <v>18792.099999999999</v>
      </c>
      <c r="L1994" s="60"/>
      <c r="M1994" s="303">
        <f t="shared" si="336"/>
        <v>18792.126597311999</v>
      </c>
      <c r="N1994" s="303">
        <f t="shared" si="337"/>
        <v>2.6597312000376405E-2</v>
      </c>
      <c r="O1994" s="372">
        <f t="shared" si="338"/>
        <v>18792.099999999999</v>
      </c>
      <c r="P1994" s="373">
        <f t="shared" si="339"/>
        <v>0</v>
      </c>
    </row>
    <row r="1995" spans="1:16" s="195" customFormat="1" ht="22.5" x14ac:dyDescent="0.25">
      <c r="A1995" s="312" t="s">
        <v>5080</v>
      </c>
      <c r="B1995" s="314" t="s">
        <v>281</v>
      </c>
      <c r="C1995" s="314" t="s">
        <v>2395</v>
      </c>
      <c r="D1995" s="314" t="s">
        <v>372</v>
      </c>
      <c r="E1995" s="315" t="s">
        <v>4129</v>
      </c>
      <c r="F1995" s="316" t="s">
        <v>125</v>
      </c>
      <c r="G1995" s="318">
        <v>0.24199999999999999</v>
      </c>
      <c r="H1995" s="61">
        <f t="shared" si="342"/>
        <v>170722.27</v>
      </c>
      <c r="I1995" s="450">
        <v>41314.79</v>
      </c>
      <c r="J1995" s="439">
        <f t="shared" si="343"/>
        <v>190398.54</v>
      </c>
      <c r="K1995" s="390">
        <f t="shared" si="344"/>
        <v>46076.45</v>
      </c>
      <c r="L1995" s="60"/>
      <c r="M1995" s="303">
        <f t="shared" si="336"/>
        <v>46076.448449644806</v>
      </c>
      <c r="N1995" s="303">
        <f t="shared" si="337"/>
        <v>-1.550355191284325E-3</v>
      </c>
      <c r="O1995" s="372">
        <f t="shared" si="338"/>
        <v>46076.446680000001</v>
      </c>
      <c r="P1995" s="373">
        <f t="shared" si="339"/>
        <v>-3.3199999961652793E-3</v>
      </c>
    </row>
    <row r="1996" spans="1:16" s="195" customFormat="1" ht="22.5" x14ac:dyDescent="0.25">
      <c r="A1996" s="312" t="s">
        <v>5081</v>
      </c>
      <c r="B1996" s="314" t="s">
        <v>281</v>
      </c>
      <c r="C1996" s="314" t="s">
        <v>5082</v>
      </c>
      <c r="D1996" s="314" t="s">
        <v>5037</v>
      </c>
      <c r="E1996" s="315" t="s">
        <v>5038</v>
      </c>
      <c r="F1996" s="316" t="s">
        <v>147</v>
      </c>
      <c r="G1996" s="329">
        <v>24.2</v>
      </c>
      <c r="H1996" s="61">
        <f t="shared" si="342"/>
        <v>1685.01</v>
      </c>
      <c r="I1996" s="450">
        <v>40777.22</v>
      </c>
      <c r="J1996" s="439">
        <f t="shared" si="343"/>
        <v>1879.21</v>
      </c>
      <c r="K1996" s="390">
        <f t="shared" si="344"/>
        <v>45476.88</v>
      </c>
      <c r="L1996" s="60"/>
      <c r="M1996" s="303">
        <f t="shared" si="336"/>
        <v>45476.921829926403</v>
      </c>
      <c r="N1996" s="303">
        <f t="shared" si="337"/>
        <v>4.1829926405625883E-2</v>
      </c>
      <c r="O1996" s="372">
        <f t="shared" si="338"/>
        <v>45476.881999999998</v>
      </c>
      <c r="P1996" s="373">
        <f t="shared" si="339"/>
        <v>2.0000000004074536E-3</v>
      </c>
    </row>
    <row r="1997" spans="1:16" s="195" customFormat="1" ht="22.5" x14ac:dyDescent="0.25">
      <c r="A1997" s="312" t="s">
        <v>5083</v>
      </c>
      <c r="B1997" s="314" t="s">
        <v>281</v>
      </c>
      <c r="C1997" s="314" t="s">
        <v>5084</v>
      </c>
      <c r="D1997" s="314" t="s">
        <v>365</v>
      </c>
      <c r="E1997" s="315" t="s">
        <v>4020</v>
      </c>
      <c r="F1997" s="316" t="s">
        <v>125</v>
      </c>
      <c r="G1997" s="326">
        <v>0.1734</v>
      </c>
      <c r="H1997" s="61">
        <f t="shared" si="342"/>
        <v>128556.34</v>
      </c>
      <c r="I1997" s="450">
        <v>22291.67</v>
      </c>
      <c r="J1997" s="439">
        <f t="shared" si="343"/>
        <v>143372.85999999999</v>
      </c>
      <c r="K1997" s="390">
        <f t="shared" si="344"/>
        <v>24860.85</v>
      </c>
      <c r="L1997" s="60"/>
      <c r="M1997" s="303">
        <f t="shared" si="336"/>
        <v>24860.854517510401</v>
      </c>
      <c r="N1997" s="303">
        <f t="shared" si="337"/>
        <v>4.5175104023655877E-3</v>
      </c>
      <c r="O1997" s="372">
        <f t="shared" si="338"/>
        <v>24860.853923999999</v>
      </c>
      <c r="P1997" s="373">
        <f t="shared" si="339"/>
        <v>3.9240000005520415E-3</v>
      </c>
    </row>
    <row r="1998" spans="1:16" s="195" customFormat="1" ht="22.5" x14ac:dyDescent="0.25">
      <c r="A1998" s="312" t="s">
        <v>5085</v>
      </c>
      <c r="B1998" s="314" t="s">
        <v>281</v>
      </c>
      <c r="C1998" s="314" t="s">
        <v>5086</v>
      </c>
      <c r="D1998" s="314" t="s">
        <v>4132</v>
      </c>
      <c r="E1998" s="315" t="s">
        <v>4133</v>
      </c>
      <c r="F1998" s="316" t="s">
        <v>147</v>
      </c>
      <c r="G1998" s="329">
        <v>10.199999999999999</v>
      </c>
      <c r="H1998" s="61">
        <f t="shared" si="342"/>
        <v>885.76</v>
      </c>
      <c r="I1998" s="450">
        <v>9034.7999999999993</v>
      </c>
      <c r="J1998" s="439">
        <f t="shared" si="343"/>
        <v>987.85</v>
      </c>
      <c r="K1998" s="390">
        <f t="shared" si="344"/>
        <v>10076.07</v>
      </c>
      <c r="L1998" s="60"/>
      <c r="M1998" s="303">
        <f t="shared" si="336"/>
        <v>10076.088888576</v>
      </c>
      <c r="N1998" s="303">
        <f t="shared" si="337"/>
        <v>1.8888575999881141E-2</v>
      </c>
      <c r="O1998" s="372">
        <f t="shared" si="338"/>
        <v>10076.07</v>
      </c>
      <c r="P1998" s="373">
        <f t="shared" si="339"/>
        <v>0</v>
      </c>
    </row>
    <row r="1999" spans="1:16" s="195" customFormat="1" ht="22.5" x14ac:dyDescent="0.25">
      <c r="A1999" s="312" t="s">
        <v>5087</v>
      </c>
      <c r="B1999" s="314" t="s">
        <v>281</v>
      </c>
      <c r="C1999" s="314" t="s">
        <v>5088</v>
      </c>
      <c r="D1999" s="314" t="s">
        <v>3898</v>
      </c>
      <c r="E1999" s="315" t="s">
        <v>3899</v>
      </c>
      <c r="F1999" s="316" t="s">
        <v>147</v>
      </c>
      <c r="G1999" s="329">
        <v>5.0999999999999996</v>
      </c>
      <c r="H1999" s="61">
        <f t="shared" si="342"/>
        <v>926.18</v>
      </c>
      <c r="I1999" s="450">
        <v>4723.5</v>
      </c>
      <c r="J1999" s="439">
        <f t="shared" si="343"/>
        <v>1032.93</v>
      </c>
      <c r="K1999" s="390">
        <f t="shared" si="344"/>
        <v>5267.94</v>
      </c>
      <c r="L1999" s="60"/>
      <c r="M1999" s="303">
        <f t="shared" ref="M1999:M2062" si="345">I1999*O$13*P$13*O$10</f>
        <v>5267.8981123200001</v>
      </c>
      <c r="N1999" s="303">
        <f t="shared" ref="N1999:N2062" si="346">M1999-K1999</f>
        <v>-4.1887679999490501E-2</v>
      </c>
      <c r="O1999" s="372">
        <f t="shared" si="338"/>
        <v>5267.9430000000002</v>
      </c>
      <c r="P1999" s="373">
        <f t="shared" si="339"/>
        <v>3.0000000006111804E-3</v>
      </c>
    </row>
    <row r="2000" spans="1:16" s="195" customFormat="1" ht="22.5" x14ac:dyDescent="0.25">
      <c r="A2000" s="312" t="s">
        <v>5089</v>
      </c>
      <c r="B2000" s="314" t="s">
        <v>281</v>
      </c>
      <c r="C2000" s="314" t="s">
        <v>5090</v>
      </c>
      <c r="D2000" s="314" t="s">
        <v>5037</v>
      </c>
      <c r="E2000" s="315" t="s">
        <v>5038</v>
      </c>
      <c r="F2000" s="316" t="s">
        <v>147</v>
      </c>
      <c r="G2000" s="325">
        <v>2.04</v>
      </c>
      <c r="H2000" s="61">
        <f t="shared" si="342"/>
        <v>1685.01</v>
      </c>
      <c r="I2000" s="450">
        <v>3437.43</v>
      </c>
      <c r="J2000" s="439">
        <f t="shared" si="343"/>
        <v>1879.21</v>
      </c>
      <c r="K2000" s="390">
        <f t="shared" si="344"/>
        <v>3833.59</v>
      </c>
      <c r="L2000" s="60"/>
      <c r="M2000" s="303">
        <f t="shared" si="345"/>
        <v>3833.6045322816003</v>
      </c>
      <c r="N2000" s="303">
        <f t="shared" si="346"/>
        <v>1.4532281600168062E-2</v>
      </c>
      <c r="O2000" s="372">
        <f t="shared" si="338"/>
        <v>3833.5884000000001</v>
      </c>
      <c r="P2000" s="373">
        <f t="shared" si="339"/>
        <v>-1.6000000000531145E-3</v>
      </c>
    </row>
    <row r="2001" spans="1:16" s="195" customFormat="1" ht="15" x14ac:dyDescent="0.25">
      <c r="A2001" s="312" t="s">
        <v>5091</v>
      </c>
      <c r="B2001" s="314" t="s">
        <v>281</v>
      </c>
      <c r="C2001" s="314" t="s">
        <v>5092</v>
      </c>
      <c r="D2001" s="314" t="s">
        <v>3911</v>
      </c>
      <c r="E2001" s="315" t="s">
        <v>373</v>
      </c>
      <c r="F2001" s="316" t="s">
        <v>122</v>
      </c>
      <c r="G2001" s="326">
        <v>4.8999999999999998E-3</v>
      </c>
      <c r="H2001" s="61">
        <f t="shared" si="342"/>
        <v>105032.65</v>
      </c>
      <c r="I2001" s="450">
        <v>514.66</v>
      </c>
      <c r="J2001" s="439">
        <f t="shared" si="343"/>
        <v>117137.99</v>
      </c>
      <c r="K2001" s="390">
        <f t="shared" si="344"/>
        <v>573.98</v>
      </c>
      <c r="L2001" s="60"/>
      <c r="M2001" s="303">
        <f t="shared" si="345"/>
        <v>573.97617073920003</v>
      </c>
      <c r="N2001" s="303">
        <f t="shared" si="346"/>
        <v>-3.8292607999892425E-3</v>
      </c>
      <c r="O2001" s="372">
        <f t="shared" si="338"/>
        <v>573.97615099999996</v>
      </c>
      <c r="P2001" s="373">
        <f t="shared" si="339"/>
        <v>-3.8490000000592772E-3</v>
      </c>
    </row>
    <row r="2002" spans="1:16" s="195" customFormat="1" ht="22.5" x14ac:dyDescent="0.25">
      <c r="A2002" s="312" t="s">
        <v>5093</v>
      </c>
      <c r="B2002" s="314" t="s">
        <v>281</v>
      </c>
      <c r="C2002" s="314" t="s">
        <v>5094</v>
      </c>
      <c r="D2002" s="314" t="s">
        <v>3913</v>
      </c>
      <c r="E2002" s="315" t="s">
        <v>3914</v>
      </c>
      <c r="F2002" s="316" t="s">
        <v>125</v>
      </c>
      <c r="G2002" s="325">
        <v>0.75</v>
      </c>
      <c r="H2002" s="61">
        <f t="shared" si="342"/>
        <v>312361.33</v>
      </c>
      <c r="I2002" s="450">
        <v>234271</v>
      </c>
      <c r="J2002" s="439">
        <f t="shared" si="343"/>
        <v>348361.95</v>
      </c>
      <c r="K2002" s="390">
        <f t="shared" si="344"/>
        <v>261271.46</v>
      </c>
      <c r="L2002" s="60"/>
      <c r="M2002" s="303">
        <f t="shared" si="345"/>
        <v>261271.46367552003</v>
      </c>
      <c r="N2002" s="303">
        <f t="shared" si="346"/>
        <v>3.675520041724667E-3</v>
      </c>
      <c r="O2002" s="372">
        <f t="shared" ref="O2002:O2065" si="347">J2002*G2002</f>
        <v>261271.46250000002</v>
      </c>
      <c r="P2002" s="373">
        <f t="shared" ref="P2002:P2065" si="348">O2002-K2002</f>
        <v>2.5000000314321369E-3</v>
      </c>
    </row>
    <row r="2003" spans="1:16" s="195" customFormat="1" ht="15" x14ac:dyDescent="0.25">
      <c r="A2003" s="312" t="s">
        <v>5095</v>
      </c>
      <c r="B2003" s="314" t="s">
        <v>281</v>
      </c>
      <c r="C2003" s="314" t="s">
        <v>5096</v>
      </c>
      <c r="D2003" s="314" t="s">
        <v>3921</v>
      </c>
      <c r="E2003" s="315" t="s">
        <v>3922</v>
      </c>
      <c r="F2003" s="316" t="s">
        <v>122</v>
      </c>
      <c r="G2003" s="318">
        <v>-4.8000000000000001E-2</v>
      </c>
      <c r="H2003" s="61">
        <f t="shared" si="342"/>
        <v>54914.38</v>
      </c>
      <c r="I2003" s="450">
        <v>-2635.89</v>
      </c>
      <c r="J2003" s="439">
        <f t="shared" si="343"/>
        <v>61243.43</v>
      </c>
      <c r="K2003" s="390">
        <f t="shared" si="344"/>
        <v>-2939.68</v>
      </c>
      <c r="L2003" s="60"/>
      <c r="M2003" s="303">
        <f t="shared" si="345"/>
        <v>-2939.6845464768003</v>
      </c>
      <c r="N2003" s="303">
        <f t="shared" si="346"/>
        <v>-4.5464768004421785E-3</v>
      </c>
      <c r="O2003" s="372">
        <f t="shared" si="347"/>
        <v>-2939.6846399999999</v>
      </c>
      <c r="P2003" s="373">
        <f t="shared" si="348"/>
        <v>-4.6400000001085573E-3</v>
      </c>
    </row>
    <row r="2004" spans="1:16" s="195" customFormat="1" ht="15" x14ac:dyDescent="0.25">
      <c r="A2004" s="312" t="s">
        <v>5097</v>
      </c>
      <c r="B2004" s="314" t="s">
        <v>281</v>
      </c>
      <c r="C2004" s="314" t="s">
        <v>5098</v>
      </c>
      <c r="D2004" s="314" t="s">
        <v>3917</v>
      </c>
      <c r="E2004" s="315" t="s">
        <v>3918</v>
      </c>
      <c r="F2004" s="316" t="s">
        <v>111</v>
      </c>
      <c r="G2004" s="329">
        <v>-4.5</v>
      </c>
      <c r="H2004" s="61">
        <f t="shared" si="342"/>
        <v>5840.2</v>
      </c>
      <c r="I2004" s="450">
        <v>-26280.880000000001</v>
      </c>
      <c r="J2004" s="439">
        <f t="shared" si="343"/>
        <v>6513.3</v>
      </c>
      <c r="K2004" s="390">
        <f t="shared" si="344"/>
        <v>-29309.85</v>
      </c>
      <c r="L2004" s="60"/>
      <c r="M2004" s="303">
        <f t="shared" si="345"/>
        <v>-29309.833416345606</v>
      </c>
      <c r="N2004" s="303">
        <f t="shared" si="346"/>
        <v>1.6583654392889002E-2</v>
      </c>
      <c r="O2004" s="372">
        <f t="shared" si="347"/>
        <v>-29309.850000000002</v>
      </c>
      <c r="P2004" s="373">
        <f t="shared" si="348"/>
        <v>0</v>
      </c>
    </row>
    <row r="2005" spans="1:16" s="195" customFormat="1" ht="15" x14ac:dyDescent="0.25">
      <c r="A2005" s="312" t="s">
        <v>5099</v>
      </c>
      <c r="B2005" s="314" t="s">
        <v>281</v>
      </c>
      <c r="C2005" s="314" t="s">
        <v>5100</v>
      </c>
      <c r="D2005" s="314" t="s">
        <v>3925</v>
      </c>
      <c r="E2005" s="315" t="s">
        <v>3926</v>
      </c>
      <c r="F2005" s="316" t="s">
        <v>111</v>
      </c>
      <c r="G2005" s="329">
        <v>4.5</v>
      </c>
      <c r="H2005" s="61">
        <f t="shared" si="342"/>
        <v>20840.669999999998</v>
      </c>
      <c r="I2005" s="450">
        <v>93783</v>
      </c>
      <c r="J2005" s="439">
        <f t="shared" si="343"/>
        <v>23242.62</v>
      </c>
      <c r="K2005" s="390">
        <f t="shared" si="344"/>
        <v>104591.79</v>
      </c>
      <c r="L2005" s="60"/>
      <c r="M2005" s="303">
        <f t="shared" si="345"/>
        <v>104591.78335296</v>
      </c>
      <c r="N2005" s="303">
        <f t="shared" si="346"/>
        <v>-6.6470399906393141E-3</v>
      </c>
      <c r="O2005" s="372">
        <f t="shared" si="347"/>
        <v>104591.79</v>
      </c>
      <c r="P2005" s="373">
        <f t="shared" si="348"/>
        <v>0</v>
      </c>
    </row>
    <row r="2006" spans="1:16" s="195" customFormat="1" ht="15" x14ac:dyDescent="0.25">
      <c r="A2006" s="312" t="s">
        <v>5101</v>
      </c>
      <c r="B2006" s="314" t="s">
        <v>281</v>
      </c>
      <c r="C2006" s="314" t="s">
        <v>5102</v>
      </c>
      <c r="D2006" s="314" t="s">
        <v>3929</v>
      </c>
      <c r="E2006" s="315" t="s">
        <v>4149</v>
      </c>
      <c r="F2006" s="316" t="s">
        <v>139</v>
      </c>
      <c r="G2006" s="329">
        <v>93.7</v>
      </c>
      <c r="H2006" s="61">
        <f t="shared" si="342"/>
        <v>167.42</v>
      </c>
      <c r="I2006" s="450">
        <v>15687.48</v>
      </c>
      <c r="J2006" s="439">
        <f t="shared" si="343"/>
        <v>186.72</v>
      </c>
      <c r="K2006" s="390">
        <f t="shared" si="344"/>
        <v>17495.66</v>
      </c>
      <c r="L2006" s="60"/>
      <c r="M2006" s="303">
        <f t="shared" si="345"/>
        <v>17495.511014937601</v>
      </c>
      <c r="N2006" s="303">
        <f t="shared" si="346"/>
        <v>-0.14898506239842391</v>
      </c>
      <c r="O2006" s="372">
        <f t="shared" si="347"/>
        <v>17495.664000000001</v>
      </c>
      <c r="P2006" s="373">
        <f t="shared" si="348"/>
        <v>4.0000000008149073E-3</v>
      </c>
    </row>
    <row r="2007" spans="1:16" s="195" customFormat="1" ht="15" x14ac:dyDescent="0.25">
      <c r="A2007" s="312" t="s">
        <v>5103</v>
      </c>
      <c r="B2007" s="314" t="s">
        <v>281</v>
      </c>
      <c r="C2007" s="314" t="s">
        <v>5104</v>
      </c>
      <c r="D2007" s="314" t="s">
        <v>3933</v>
      </c>
      <c r="E2007" s="315" t="s">
        <v>5105</v>
      </c>
      <c r="F2007" s="316" t="s">
        <v>139</v>
      </c>
      <c r="G2007" s="329">
        <v>114.7</v>
      </c>
      <c r="H2007" s="61">
        <f t="shared" si="342"/>
        <v>624.61</v>
      </c>
      <c r="I2007" s="450">
        <v>71642.7</v>
      </c>
      <c r="J2007" s="439">
        <f t="shared" si="343"/>
        <v>696.6</v>
      </c>
      <c r="K2007" s="390">
        <f t="shared" si="344"/>
        <v>79900.02</v>
      </c>
      <c r="L2007" s="60"/>
      <c r="M2007" s="303">
        <f t="shared" si="345"/>
        <v>79899.744700224008</v>
      </c>
      <c r="N2007" s="303">
        <f t="shared" si="346"/>
        <v>-0.27529977599624544</v>
      </c>
      <c r="O2007" s="372">
        <f t="shared" si="347"/>
        <v>79900.02</v>
      </c>
      <c r="P2007" s="373">
        <f t="shared" si="348"/>
        <v>0</v>
      </c>
    </row>
    <row r="2008" spans="1:16" s="195" customFormat="1" ht="15" x14ac:dyDescent="0.25">
      <c r="A2008" s="306" t="s">
        <v>5106</v>
      </c>
      <c r="B2008" s="502"/>
      <c r="C2008" s="502"/>
      <c r="D2008" s="502"/>
      <c r="E2008" s="307" t="s">
        <v>5107</v>
      </c>
      <c r="F2008" s="308"/>
      <c r="G2008" s="309"/>
      <c r="H2008" s="334"/>
      <c r="I2008" s="334">
        <f>SUM(I2009:I2029)</f>
        <v>283910.59999999998</v>
      </c>
      <c r="J2008" s="449"/>
      <c r="K2008" s="391">
        <f>SUM(K2009:K2029)</f>
        <v>316632.40000000002</v>
      </c>
      <c r="L2008" s="310"/>
      <c r="M2008" s="303">
        <f t="shared" si="345"/>
        <v>316632.18245107197</v>
      </c>
      <c r="N2008" s="303">
        <f t="shared" si="346"/>
        <v>-0.21754892804892734</v>
      </c>
      <c r="O2008" s="372">
        <f t="shared" si="347"/>
        <v>0</v>
      </c>
      <c r="P2008" s="373"/>
    </row>
    <row r="2009" spans="1:16" s="195" customFormat="1" ht="15" x14ac:dyDescent="0.25">
      <c r="A2009" s="312" t="s">
        <v>5108</v>
      </c>
      <c r="B2009" s="314" t="s">
        <v>281</v>
      </c>
      <c r="C2009" s="314" t="s">
        <v>5109</v>
      </c>
      <c r="D2009" s="314" t="s">
        <v>377</v>
      </c>
      <c r="E2009" s="315" t="s">
        <v>378</v>
      </c>
      <c r="F2009" s="316" t="s">
        <v>217</v>
      </c>
      <c r="G2009" s="331">
        <v>1</v>
      </c>
      <c r="H2009" s="61">
        <f t="shared" si="342"/>
        <v>8612.7000000000007</v>
      </c>
      <c r="I2009" s="450">
        <v>8612.7000000000007</v>
      </c>
      <c r="J2009" s="439">
        <f t="shared" ref="J2009:J2029" si="349">ROUND(H2009*O$13*P$13*O$10,2)</f>
        <v>9605.34</v>
      </c>
      <c r="K2009" s="390">
        <f t="shared" ref="K2009:K2029" si="350">ROUND(J2009*G2009,2)</f>
        <v>9605.34</v>
      </c>
      <c r="L2009" s="60"/>
      <c r="M2009" s="303">
        <f t="shared" si="345"/>
        <v>9605.3405466240001</v>
      </c>
      <c r="N2009" s="303">
        <f t="shared" si="346"/>
        <v>5.4662399998051114E-4</v>
      </c>
      <c r="O2009" s="372">
        <f t="shared" si="347"/>
        <v>9605.34</v>
      </c>
      <c r="P2009" s="373">
        <f t="shared" si="348"/>
        <v>0</v>
      </c>
    </row>
    <row r="2010" spans="1:16" s="195" customFormat="1" ht="15" x14ac:dyDescent="0.25">
      <c r="A2010" s="312" t="s">
        <v>5110</v>
      </c>
      <c r="B2010" s="314" t="s">
        <v>281</v>
      </c>
      <c r="C2010" s="314" t="s">
        <v>5111</v>
      </c>
      <c r="D2010" s="314" t="s">
        <v>4198</v>
      </c>
      <c r="E2010" s="315" t="s">
        <v>359</v>
      </c>
      <c r="F2010" s="316" t="s">
        <v>122</v>
      </c>
      <c r="G2010" s="326">
        <v>2.8E-3</v>
      </c>
      <c r="H2010" s="61">
        <f t="shared" si="342"/>
        <v>127532.14</v>
      </c>
      <c r="I2010" s="450">
        <v>357.09</v>
      </c>
      <c r="J2010" s="439">
        <f t="shared" si="349"/>
        <v>142230.62</v>
      </c>
      <c r="K2010" s="390">
        <f t="shared" si="350"/>
        <v>398.25</v>
      </c>
      <c r="L2010" s="60"/>
      <c r="M2010" s="303">
        <f t="shared" si="345"/>
        <v>398.24573662080002</v>
      </c>
      <c r="N2010" s="303">
        <f t="shared" si="346"/>
        <v>-4.2633791999833193E-3</v>
      </c>
      <c r="O2010" s="372">
        <f t="shared" si="347"/>
        <v>398.24573599999997</v>
      </c>
      <c r="P2010" s="373">
        <f t="shared" si="348"/>
        <v>-4.2640000000346845E-3</v>
      </c>
    </row>
    <row r="2011" spans="1:16" s="195" customFormat="1" ht="22.5" x14ac:dyDescent="0.25">
      <c r="A2011" s="312" t="s">
        <v>5112</v>
      </c>
      <c r="B2011" s="314" t="s">
        <v>281</v>
      </c>
      <c r="C2011" s="332" t="s">
        <v>5113</v>
      </c>
      <c r="D2011" s="332" t="s">
        <v>4893</v>
      </c>
      <c r="E2011" s="333" t="s">
        <v>4894</v>
      </c>
      <c r="F2011" s="316" t="s">
        <v>217</v>
      </c>
      <c r="G2011" s="331">
        <v>1</v>
      </c>
      <c r="H2011" s="61">
        <f t="shared" si="342"/>
        <v>6504.55</v>
      </c>
      <c r="I2011" s="450">
        <v>6504.55</v>
      </c>
      <c r="J2011" s="439">
        <f t="shared" si="349"/>
        <v>7254.22</v>
      </c>
      <c r="K2011" s="390">
        <f t="shared" si="350"/>
        <v>7254.22</v>
      </c>
      <c r="L2011" s="60"/>
      <c r="M2011" s="303">
        <f t="shared" si="345"/>
        <v>7254.2196816960013</v>
      </c>
      <c r="N2011" s="303">
        <f t="shared" si="346"/>
        <v>-3.1830399893806316E-4</v>
      </c>
      <c r="O2011" s="372">
        <f t="shared" si="347"/>
        <v>7254.22</v>
      </c>
      <c r="P2011" s="373">
        <f t="shared" si="348"/>
        <v>0</v>
      </c>
    </row>
    <row r="2012" spans="1:16" s="195" customFormat="1" ht="22.5" x14ac:dyDescent="0.25">
      <c r="A2012" s="312" t="s">
        <v>5114</v>
      </c>
      <c r="B2012" s="314" t="s">
        <v>281</v>
      </c>
      <c r="C2012" s="314" t="s">
        <v>5115</v>
      </c>
      <c r="D2012" s="314" t="s">
        <v>4845</v>
      </c>
      <c r="E2012" s="315" t="s">
        <v>4846</v>
      </c>
      <c r="F2012" s="316" t="s">
        <v>217</v>
      </c>
      <c r="G2012" s="331">
        <v>1</v>
      </c>
      <c r="H2012" s="61">
        <f t="shared" si="342"/>
        <v>2221.6999999999998</v>
      </c>
      <c r="I2012" s="450">
        <v>2221.6999999999998</v>
      </c>
      <c r="J2012" s="439">
        <f t="shared" si="349"/>
        <v>2477.7600000000002</v>
      </c>
      <c r="K2012" s="390">
        <f t="shared" si="350"/>
        <v>2477.7600000000002</v>
      </c>
      <c r="L2012" s="60"/>
      <c r="M2012" s="303">
        <f t="shared" si="345"/>
        <v>2477.757856704</v>
      </c>
      <c r="N2012" s="303">
        <f t="shared" si="346"/>
        <v>-2.143296000213013E-3</v>
      </c>
      <c r="O2012" s="372">
        <f t="shared" si="347"/>
        <v>2477.7600000000002</v>
      </c>
      <c r="P2012" s="373">
        <f t="shared" si="348"/>
        <v>0</v>
      </c>
    </row>
    <row r="2013" spans="1:16" s="195" customFormat="1" ht="15" x14ac:dyDescent="0.25">
      <c r="A2013" s="312" t="s">
        <v>5116</v>
      </c>
      <c r="B2013" s="314" t="s">
        <v>281</v>
      </c>
      <c r="C2013" s="314" t="s">
        <v>5117</v>
      </c>
      <c r="D2013" s="314" t="s">
        <v>4899</v>
      </c>
      <c r="E2013" s="315" t="s">
        <v>4900</v>
      </c>
      <c r="F2013" s="316" t="s">
        <v>217</v>
      </c>
      <c r="G2013" s="331">
        <v>1</v>
      </c>
      <c r="H2013" s="61">
        <f t="shared" si="342"/>
        <v>3184.17</v>
      </c>
      <c r="I2013" s="450">
        <v>3184.17</v>
      </c>
      <c r="J2013" s="439">
        <f t="shared" si="349"/>
        <v>3551.16</v>
      </c>
      <c r="K2013" s="390">
        <f t="shared" si="350"/>
        <v>3551.16</v>
      </c>
      <c r="L2013" s="60"/>
      <c r="M2013" s="303">
        <f t="shared" si="345"/>
        <v>3551.1555271104003</v>
      </c>
      <c r="N2013" s="303">
        <f t="shared" si="346"/>
        <v>-4.4728895995831408E-3</v>
      </c>
      <c r="O2013" s="372">
        <f t="shared" si="347"/>
        <v>3551.16</v>
      </c>
      <c r="P2013" s="373">
        <f t="shared" si="348"/>
        <v>0</v>
      </c>
    </row>
    <row r="2014" spans="1:16" s="195" customFormat="1" ht="22.5" x14ac:dyDescent="0.25">
      <c r="A2014" s="312" t="s">
        <v>5118</v>
      </c>
      <c r="B2014" s="314" t="s">
        <v>281</v>
      </c>
      <c r="C2014" s="314" t="s">
        <v>5119</v>
      </c>
      <c r="D2014" s="314" t="s">
        <v>4851</v>
      </c>
      <c r="E2014" s="315" t="s">
        <v>4852</v>
      </c>
      <c r="F2014" s="316" t="s">
        <v>217</v>
      </c>
      <c r="G2014" s="331">
        <v>1</v>
      </c>
      <c r="H2014" s="61">
        <f t="shared" si="342"/>
        <v>16095.16</v>
      </c>
      <c r="I2014" s="450">
        <v>16095.16</v>
      </c>
      <c r="J2014" s="439">
        <f t="shared" si="349"/>
        <v>17950.18</v>
      </c>
      <c r="K2014" s="390">
        <f t="shared" si="350"/>
        <v>17950.18</v>
      </c>
      <c r="L2014" s="60"/>
      <c r="M2014" s="303">
        <f t="shared" si="345"/>
        <v>17950.177406899202</v>
      </c>
      <c r="N2014" s="303">
        <f t="shared" si="346"/>
        <v>-2.5931007985491306E-3</v>
      </c>
      <c r="O2014" s="372">
        <f t="shared" si="347"/>
        <v>17950.18</v>
      </c>
      <c r="P2014" s="373">
        <f t="shared" si="348"/>
        <v>0</v>
      </c>
    </row>
    <row r="2015" spans="1:16" s="195" customFormat="1" ht="15" x14ac:dyDescent="0.25">
      <c r="A2015" s="312" t="s">
        <v>5120</v>
      </c>
      <c r="B2015" s="314" t="s">
        <v>281</v>
      </c>
      <c r="C2015" s="332" t="s">
        <v>5121</v>
      </c>
      <c r="D2015" s="332" t="s">
        <v>3850</v>
      </c>
      <c r="E2015" s="333" t="s">
        <v>4855</v>
      </c>
      <c r="F2015" s="316" t="s">
        <v>217</v>
      </c>
      <c r="G2015" s="331">
        <v>1</v>
      </c>
      <c r="H2015" s="61">
        <f t="shared" si="342"/>
        <v>34783.199999999997</v>
      </c>
      <c r="I2015" s="450">
        <v>34783.199999999997</v>
      </c>
      <c r="J2015" s="439">
        <f t="shared" si="349"/>
        <v>38792.07</v>
      </c>
      <c r="K2015" s="390">
        <f t="shared" si="350"/>
        <v>38792.07</v>
      </c>
      <c r="L2015" s="60"/>
      <c r="M2015" s="303">
        <f t="shared" si="345"/>
        <v>38792.072323584005</v>
      </c>
      <c r="N2015" s="303">
        <f t="shared" si="346"/>
        <v>2.323584005353041E-3</v>
      </c>
      <c r="O2015" s="372">
        <f t="shared" si="347"/>
        <v>38792.07</v>
      </c>
      <c r="P2015" s="373">
        <f t="shared" si="348"/>
        <v>0</v>
      </c>
    </row>
    <row r="2016" spans="1:16" s="195" customFormat="1" ht="15" x14ac:dyDescent="0.25">
      <c r="A2016" s="312" t="s">
        <v>5122</v>
      </c>
      <c r="B2016" s="314" t="s">
        <v>281</v>
      </c>
      <c r="C2016" s="314" t="s">
        <v>5123</v>
      </c>
      <c r="D2016" s="314" t="s">
        <v>360</v>
      </c>
      <c r="E2016" s="315" t="s">
        <v>361</v>
      </c>
      <c r="F2016" s="316" t="s">
        <v>217</v>
      </c>
      <c r="G2016" s="331">
        <v>2</v>
      </c>
      <c r="H2016" s="61">
        <f t="shared" si="342"/>
        <v>1743.5</v>
      </c>
      <c r="I2016" s="450">
        <v>3486.99</v>
      </c>
      <c r="J2016" s="439">
        <f t="shared" si="349"/>
        <v>1944.44</v>
      </c>
      <c r="K2016" s="390">
        <f t="shared" si="350"/>
        <v>3888.88</v>
      </c>
      <c r="L2016" s="60"/>
      <c r="M2016" s="303">
        <f t="shared" si="345"/>
        <v>3888.8764769088002</v>
      </c>
      <c r="N2016" s="303">
        <f t="shared" si="346"/>
        <v>-3.5230911998951342E-3</v>
      </c>
      <c r="O2016" s="372">
        <f t="shared" si="347"/>
        <v>3888.88</v>
      </c>
      <c r="P2016" s="373">
        <f t="shared" si="348"/>
        <v>0</v>
      </c>
    </row>
    <row r="2017" spans="1:16" s="195" customFormat="1" ht="22.5" x14ac:dyDescent="0.25">
      <c r="A2017" s="312" t="s">
        <v>5124</v>
      </c>
      <c r="B2017" s="314" t="s">
        <v>281</v>
      </c>
      <c r="C2017" s="314" t="s">
        <v>5125</v>
      </c>
      <c r="D2017" s="314" t="s">
        <v>4119</v>
      </c>
      <c r="E2017" s="315" t="s">
        <v>4120</v>
      </c>
      <c r="F2017" s="316" t="s">
        <v>217</v>
      </c>
      <c r="G2017" s="331">
        <v>2</v>
      </c>
      <c r="H2017" s="61">
        <f t="shared" si="342"/>
        <v>322.27999999999997</v>
      </c>
      <c r="I2017" s="450">
        <v>644.55999999999995</v>
      </c>
      <c r="J2017" s="439">
        <f t="shared" si="349"/>
        <v>359.42</v>
      </c>
      <c r="K2017" s="390">
        <f t="shared" si="350"/>
        <v>718.84</v>
      </c>
      <c r="L2017" s="60"/>
      <c r="M2017" s="303">
        <f t="shared" si="345"/>
        <v>718.84755102719998</v>
      </c>
      <c r="N2017" s="303">
        <f t="shared" si="346"/>
        <v>7.5510271999519318E-3</v>
      </c>
      <c r="O2017" s="372">
        <f t="shared" si="347"/>
        <v>718.84</v>
      </c>
      <c r="P2017" s="373">
        <f t="shared" si="348"/>
        <v>0</v>
      </c>
    </row>
    <row r="2018" spans="1:16" s="195" customFormat="1" ht="15" x14ac:dyDescent="0.25">
      <c r="A2018" s="312" t="s">
        <v>5126</v>
      </c>
      <c r="B2018" s="314" t="s">
        <v>281</v>
      </c>
      <c r="C2018" s="314" t="s">
        <v>5127</v>
      </c>
      <c r="D2018" s="314" t="s">
        <v>366</v>
      </c>
      <c r="E2018" s="315" t="s">
        <v>367</v>
      </c>
      <c r="F2018" s="316" t="s">
        <v>217</v>
      </c>
      <c r="G2018" s="331">
        <v>8</v>
      </c>
      <c r="H2018" s="61">
        <f t="shared" si="342"/>
        <v>2111.85</v>
      </c>
      <c r="I2018" s="450">
        <v>16894.810000000001</v>
      </c>
      <c r="J2018" s="439">
        <f t="shared" si="349"/>
        <v>2355.25</v>
      </c>
      <c r="K2018" s="390">
        <f t="shared" si="350"/>
        <v>18842</v>
      </c>
      <c r="L2018" s="60"/>
      <c r="M2018" s="303">
        <f t="shared" si="345"/>
        <v>18841.989564307201</v>
      </c>
      <c r="N2018" s="303">
        <f t="shared" si="346"/>
        <v>-1.0435692798637319E-2</v>
      </c>
      <c r="O2018" s="372">
        <f t="shared" si="347"/>
        <v>18842</v>
      </c>
      <c r="P2018" s="373">
        <f t="shared" si="348"/>
        <v>0</v>
      </c>
    </row>
    <row r="2019" spans="1:16" s="195" customFormat="1" ht="15" x14ac:dyDescent="0.25">
      <c r="A2019" s="312" t="s">
        <v>5128</v>
      </c>
      <c r="B2019" s="314" t="s">
        <v>281</v>
      </c>
      <c r="C2019" s="314" t="s">
        <v>5129</v>
      </c>
      <c r="D2019" s="314" t="s">
        <v>3882</v>
      </c>
      <c r="E2019" s="315" t="s">
        <v>3883</v>
      </c>
      <c r="F2019" s="316" t="s">
        <v>217</v>
      </c>
      <c r="G2019" s="331">
        <v>8</v>
      </c>
      <c r="H2019" s="61">
        <f t="shared" si="342"/>
        <v>175.3</v>
      </c>
      <c r="I2019" s="450">
        <v>1402.4</v>
      </c>
      <c r="J2019" s="439">
        <f t="shared" si="349"/>
        <v>195.5</v>
      </c>
      <c r="K2019" s="390">
        <f t="shared" si="350"/>
        <v>1564</v>
      </c>
      <c r="L2019" s="60"/>
      <c r="M2019" s="303">
        <f t="shared" si="345"/>
        <v>1564.0309754880004</v>
      </c>
      <c r="N2019" s="303">
        <f t="shared" si="346"/>
        <v>3.0975488000422047E-2</v>
      </c>
      <c r="O2019" s="372">
        <f t="shared" si="347"/>
        <v>1564</v>
      </c>
      <c r="P2019" s="373">
        <f t="shared" si="348"/>
        <v>0</v>
      </c>
    </row>
    <row r="2020" spans="1:16" s="195" customFormat="1" ht="22.5" x14ac:dyDescent="0.25">
      <c r="A2020" s="312" t="s">
        <v>5130</v>
      </c>
      <c r="B2020" s="314" t="s">
        <v>281</v>
      </c>
      <c r="C2020" s="314" t="s">
        <v>5131</v>
      </c>
      <c r="D2020" s="314" t="s">
        <v>362</v>
      </c>
      <c r="E2020" s="315" t="s">
        <v>4306</v>
      </c>
      <c r="F2020" s="316" t="s">
        <v>125</v>
      </c>
      <c r="G2020" s="326">
        <v>0.18240000000000001</v>
      </c>
      <c r="H2020" s="61">
        <f t="shared" si="342"/>
        <v>207628.67</v>
      </c>
      <c r="I2020" s="450">
        <v>37871.47</v>
      </c>
      <c r="J2020" s="439">
        <f t="shared" si="349"/>
        <v>231558.52</v>
      </c>
      <c r="K2020" s="390">
        <f t="shared" si="350"/>
        <v>42236.27</v>
      </c>
      <c r="L2020" s="60"/>
      <c r="M2020" s="303">
        <f t="shared" si="345"/>
        <v>42236.275076486403</v>
      </c>
      <c r="N2020" s="303">
        <f t="shared" si="346"/>
        <v>5.0764864063239656E-3</v>
      </c>
      <c r="O2020" s="372">
        <f t="shared" si="347"/>
        <v>42236.274047999999</v>
      </c>
      <c r="P2020" s="373">
        <f t="shared" si="348"/>
        <v>4.0480000025127083E-3</v>
      </c>
    </row>
    <row r="2021" spans="1:16" s="195" customFormat="1" ht="15" x14ac:dyDescent="0.25">
      <c r="A2021" s="312" t="s">
        <v>5132</v>
      </c>
      <c r="B2021" s="314" t="s">
        <v>281</v>
      </c>
      <c r="C2021" s="314" t="s">
        <v>5133</v>
      </c>
      <c r="D2021" s="314" t="s">
        <v>4308</v>
      </c>
      <c r="E2021" s="315" t="s">
        <v>4309</v>
      </c>
      <c r="F2021" s="316" t="s">
        <v>147</v>
      </c>
      <c r="G2021" s="331">
        <v>6</v>
      </c>
      <c r="H2021" s="61">
        <f t="shared" si="342"/>
        <v>869.46</v>
      </c>
      <c r="I2021" s="450">
        <v>5216.7700000000004</v>
      </c>
      <c r="J2021" s="439">
        <f t="shared" si="349"/>
        <v>969.67</v>
      </c>
      <c r="K2021" s="390">
        <f t="shared" si="350"/>
        <v>5818.02</v>
      </c>
      <c r="L2021" s="60"/>
      <c r="M2021" s="303">
        <f t="shared" si="345"/>
        <v>5818.0190188224005</v>
      </c>
      <c r="N2021" s="303">
        <f t="shared" si="346"/>
        <v>-9.8117759989690967E-4</v>
      </c>
      <c r="O2021" s="372">
        <f t="shared" si="347"/>
        <v>5818.0199999999995</v>
      </c>
      <c r="P2021" s="373">
        <f t="shared" si="348"/>
        <v>0</v>
      </c>
    </row>
    <row r="2022" spans="1:16" s="195" customFormat="1" ht="22.5" x14ac:dyDescent="0.25">
      <c r="A2022" s="312" t="s">
        <v>5134</v>
      </c>
      <c r="B2022" s="314" t="s">
        <v>281</v>
      </c>
      <c r="C2022" s="314" t="s">
        <v>5135</v>
      </c>
      <c r="D2022" s="314" t="s">
        <v>4948</v>
      </c>
      <c r="E2022" s="315" t="s">
        <v>4949</v>
      </c>
      <c r="F2022" s="316" t="s">
        <v>147</v>
      </c>
      <c r="G2022" s="325">
        <v>12.24</v>
      </c>
      <c r="H2022" s="61">
        <f t="shared" si="342"/>
        <v>1528.71</v>
      </c>
      <c r="I2022" s="450">
        <v>18711.37</v>
      </c>
      <c r="J2022" s="439">
        <f t="shared" si="349"/>
        <v>1704.9</v>
      </c>
      <c r="K2022" s="390">
        <f t="shared" si="350"/>
        <v>20867.98</v>
      </c>
      <c r="L2022" s="60"/>
      <c r="M2022" s="303">
        <f t="shared" si="345"/>
        <v>20867.913771974399</v>
      </c>
      <c r="N2022" s="303">
        <f t="shared" si="346"/>
        <v>-6.6228025600139517E-2</v>
      </c>
      <c r="O2022" s="372">
        <f t="shared" si="347"/>
        <v>20867.976000000002</v>
      </c>
      <c r="P2022" s="373">
        <f t="shared" si="348"/>
        <v>-3.9999999971769284E-3</v>
      </c>
    </row>
    <row r="2023" spans="1:16" s="195" customFormat="1" ht="15" x14ac:dyDescent="0.25">
      <c r="A2023" s="312" t="s">
        <v>5136</v>
      </c>
      <c r="B2023" s="314" t="s">
        <v>281</v>
      </c>
      <c r="C2023" s="314" t="s">
        <v>5137</v>
      </c>
      <c r="D2023" s="314" t="s">
        <v>3911</v>
      </c>
      <c r="E2023" s="315" t="s">
        <v>373</v>
      </c>
      <c r="F2023" s="316" t="s">
        <v>122</v>
      </c>
      <c r="G2023" s="326">
        <v>1.4E-3</v>
      </c>
      <c r="H2023" s="61">
        <f t="shared" si="342"/>
        <v>105035.71</v>
      </c>
      <c r="I2023" s="450">
        <v>147.05000000000001</v>
      </c>
      <c r="J2023" s="439">
        <f t="shared" si="349"/>
        <v>117141.4</v>
      </c>
      <c r="K2023" s="390">
        <f t="shared" si="350"/>
        <v>164</v>
      </c>
      <c r="L2023" s="60"/>
      <c r="M2023" s="303">
        <f t="shared" si="345"/>
        <v>163.99797129600003</v>
      </c>
      <c r="N2023" s="303">
        <f t="shared" si="346"/>
        <v>-2.028703999968684E-3</v>
      </c>
      <c r="O2023" s="372">
        <f t="shared" si="347"/>
        <v>163.99795999999998</v>
      </c>
      <c r="P2023" s="373">
        <f t="shared" si="348"/>
        <v>-2.0400000000222462E-3</v>
      </c>
    </row>
    <row r="2024" spans="1:16" s="195" customFormat="1" ht="22.5" x14ac:dyDescent="0.25">
      <c r="A2024" s="312" t="s">
        <v>5138</v>
      </c>
      <c r="B2024" s="314" t="s">
        <v>281</v>
      </c>
      <c r="C2024" s="314" t="s">
        <v>5139</v>
      </c>
      <c r="D2024" s="314" t="s">
        <v>3913</v>
      </c>
      <c r="E2024" s="315" t="s">
        <v>3914</v>
      </c>
      <c r="F2024" s="316" t="s">
        <v>125</v>
      </c>
      <c r="G2024" s="318">
        <v>0.248</v>
      </c>
      <c r="H2024" s="61">
        <f t="shared" si="342"/>
        <v>312357.62</v>
      </c>
      <c r="I2024" s="450">
        <v>77464.69</v>
      </c>
      <c r="J2024" s="439">
        <f t="shared" si="349"/>
        <v>348357.81</v>
      </c>
      <c r="K2024" s="390">
        <f t="shared" si="350"/>
        <v>86392.74</v>
      </c>
      <c r="L2024" s="60"/>
      <c r="M2024" s="303">
        <f t="shared" si="345"/>
        <v>86392.73721233281</v>
      </c>
      <c r="N2024" s="303">
        <f t="shared" si="346"/>
        <v>-2.7876671956619248E-3</v>
      </c>
      <c r="O2024" s="372">
        <f t="shared" si="347"/>
        <v>86392.736879999997</v>
      </c>
      <c r="P2024" s="373">
        <f t="shared" si="348"/>
        <v>-3.1200000084936619E-3</v>
      </c>
    </row>
    <row r="2025" spans="1:16" s="195" customFormat="1" ht="15" x14ac:dyDescent="0.25">
      <c r="A2025" s="312" t="s">
        <v>5140</v>
      </c>
      <c r="B2025" s="314" t="s">
        <v>281</v>
      </c>
      <c r="C2025" s="314" t="s">
        <v>5141</v>
      </c>
      <c r="D2025" s="314" t="s">
        <v>3921</v>
      </c>
      <c r="E2025" s="315" t="s">
        <v>3922</v>
      </c>
      <c r="F2025" s="316" t="s">
        <v>122</v>
      </c>
      <c r="G2025" s="328">
        <v>-1.5872000000000001E-2</v>
      </c>
      <c r="H2025" s="61">
        <f t="shared" si="342"/>
        <v>54913.05</v>
      </c>
      <c r="I2025" s="450">
        <v>-871.58</v>
      </c>
      <c r="J2025" s="439">
        <f t="shared" si="349"/>
        <v>61241.95</v>
      </c>
      <c r="K2025" s="390">
        <f t="shared" si="350"/>
        <v>-972.03</v>
      </c>
      <c r="L2025" s="60"/>
      <c r="M2025" s="303">
        <f t="shared" si="345"/>
        <v>-972.03231432960013</v>
      </c>
      <c r="N2025" s="303">
        <f t="shared" si="346"/>
        <v>-2.3143296001535418E-3</v>
      </c>
      <c r="O2025" s="372">
        <f t="shared" si="347"/>
        <v>-972.0322304</v>
      </c>
      <c r="P2025" s="373">
        <f t="shared" si="348"/>
        <v>-2.2304000000303859E-3</v>
      </c>
    </row>
    <row r="2026" spans="1:16" s="195" customFormat="1" ht="15" x14ac:dyDescent="0.25">
      <c r="A2026" s="312" t="s">
        <v>5142</v>
      </c>
      <c r="B2026" s="314" t="s">
        <v>281</v>
      </c>
      <c r="C2026" s="314" t="s">
        <v>5143</v>
      </c>
      <c r="D2026" s="314" t="s">
        <v>3917</v>
      </c>
      <c r="E2026" s="315" t="s">
        <v>3918</v>
      </c>
      <c r="F2026" s="316" t="s">
        <v>111</v>
      </c>
      <c r="G2026" s="318">
        <v>-1.488</v>
      </c>
      <c r="H2026" s="61">
        <f t="shared" si="342"/>
        <v>5840.18</v>
      </c>
      <c r="I2026" s="450">
        <v>-8690.19</v>
      </c>
      <c r="J2026" s="439">
        <f t="shared" si="349"/>
        <v>6513.28</v>
      </c>
      <c r="K2026" s="390">
        <f t="shared" si="350"/>
        <v>-9691.76</v>
      </c>
      <c r="L2026" s="60"/>
      <c r="M2026" s="303">
        <f t="shared" si="345"/>
        <v>-9691.7615108928021</v>
      </c>
      <c r="N2026" s="303">
        <f t="shared" si="346"/>
        <v>-1.5108928018889856E-3</v>
      </c>
      <c r="O2026" s="372">
        <f t="shared" si="347"/>
        <v>-9691.7606400000004</v>
      </c>
      <c r="P2026" s="373">
        <f t="shared" si="348"/>
        <v>-6.4000000020314474E-4</v>
      </c>
    </row>
    <row r="2027" spans="1:16" s="195" customFormat="1" ht="15" x14ac:dyDescent="0.25">
      <c r="A2027" s="312" t="s">
        <v>5144</v>
      </c>
      <c r="B2027" s="314" t="s">
        <v>281</v>
      </c>
      <c r="C2027" s="314" t="s">
        <v>5145</v>
      </c>
      <c r="D2027" s="314" t="s">
        <v>3925</v>
      </c>
      <c r="E2027" s="315" t="s">
        <v>3926</v>
      </c>
      <c r="F2027" s="316" t="s">
        <v>111</v>
      </c>
      <c r="G2027" s="318">
        <v>1.488</v>
      </c>
      <c r="H2027" s="61">
        <f t="shared" si="342"/>
        <v>20840.669999999998</v>
      </c>
      <c r="I2027" s="450">
        <v>31010.91</v>
      </c>
      <c r="J2027" s="439">
        <f t="shared" si="349"/>
        <v>23242.62</v>
      </c>
      <c r="K2027" s="390">
        <f t="shared" si="350"/>
        <v>34585.019999999997</v>
      </c>
      <c r="L2027" s="60"/>
      <c r="M2027" s="303">
        <f t="shared" si="345"/>
        <v>34585.014131539203</v>
      </c>
      <c r="N2027" s="303">
        <f t="shared" si="346"/>
        <v>-5.8684607938630506E-3</v>
      </c>
      <c r="O2027" s="372">
        <f t="shared" si="347"/>
        <v>34585.018559999997</v>
      </c>
      <c r="P2027" s="373">
        <f t="shared" si="348"/>
        <v>-1.4400000000023283E-3</v>
      </c>
    </row>
    <row r="2028" spans="1:16" s="195" customFormat="1" ht="15" x14ac:dyDescent="0.25">
      <c r="A2028" s="312" t="s">
        <v>5146</v>
      </c>
      <c r="B2028" s="314" t="s">
        <v>281</v>
      </c>
      <c r="C2028" s="314" t="s">
        <v>5147</v>
      </c>
      <c r="D2028" s="314" t="s">
        <v>3929</v>
      </c>
      <c r="E2028" s="315" t="s">
        <v>5148</v>
      </c>
      <c r="F2028" s="316" t="s">
        <v>139</v>
      </c>
      <c r="G2028" s="331">
        <v>31</v>
      </c>
      <c r="H2028" s="61">
        <f t="shared" si="342"/>
        <v>167.42</v>
      </c>
      <c r="I2028" s="450">
        <v>5190.1099999999997</v>
      </c>
      <c r="J2028" s="439">
        <f t="shared" si="349"/>
        <v>186.72</v>
      </c>
      <c r="K2028" s="390">
        <f t="shared" si="350"/>
        <v>5788.32</v>
      </c>
      <c r="L2028" s="60"/>
      <c r="M2028" s="303">
        <f t="shared" si="345"/>
        <v>5788.2863706431999</v>
      </c>
      <c r="N2028" s="303">
        <f t="shared" si="346"/>
        <v>-3.3629356799792731E-2</v>
      </c>
      <c r="O2028" s="372">
        <f t="shared" si="347"/>
        <v>5788.32</v>
      </c>
      <c r="P2028" s="373">
        <f t="shared" si="348"/>
        <v>0</v>
      </c>
    </row>
    <row r="2029" spans="1:16" s="195" customFormat="1" ht="15" x14ac:dyDescent="0.25">
      <c r="A2029" s="312" t="s">
        <v>5149</v>
      </c>
      <c r="B2029" s="314" t="s">
        <v>281</v>
      </c>
      <c r="C2029" s="314" t="s">
        <v>5150</v>
      </c>
      <c r="D2029" s="314" t="s">
        <v>3933</v>
      </c>
      <c r="E2029" s="315" t="s">
        <v>5151</v>
      </c>
      <c r="F2029" s="316" t="s">
        <v>139</v>
      </c>
      <c r="G2029" s="329">
        <v>37.9</v>
      </c>
      <c r="H2029" s="61">
        <f t="shared" si="342"/>
        <v>624.61</v>
      </c>
      <c r="I2029" s="450">
        <v>23672.67</v>
      </c>
      <c r="J2029" s="439">
        <f t="shared" si="349"/>
        <v>696.6</v>
      </c>
      <c r="K2029" s="390">
        <f t="shared" si="350"/>
        <v>26401.14</v>
      </c>
      <c r="L2029" s="60"/>
      <c r="M2029" s="303">
        <f t="shared" si="345"/>
        <v>26401.019076230401</v>
      </c>
      <c r="N2029" s="303">
        <f t="shared" si="346"/>
        <v>-0.12092376959844842</v>
      </c>
      <c r="O2029" s="372">
        <f t="shared" si="347"/>
        <v>26401.14</v>
      </c>
      <c r="P2029" s="373">
        <f t="shared" si="348"/>
        <v>0</v>
      </c>
    </row>
    <row r="2030" spans="1:16" s="195" customFormat="1" ht="15" x14ac:dyDescent="0.25">
      <c r="A2030" s="306" t="s">
        <v>5152</v>
      </c>
      <c r="B2030" s="502"/>
      <c r="C2030" s="502"/>
      <c r="D2030" s="502"/>
      <c r="E2030" s="307" t="s">
        <v>5153</v>
      </c>
      <c r="F2030" s="308"/>
      <c r="G2030" s="309"/>
      <c r="H2030" s="334"/>
      <c r="I2030" s="334">
        <f>SUM(I2031:I2041)</f>
        <v>170692.46999999997</v>
      </c>
      <c r="J2030" s="449"/>
      <c r="K2030" s="391">
        <f>SUM(K2031:K2041)</f>
        <v>190365.48000000007</v>
      </c>
      <c r="L2030" s="310"/>
      <c r="M2030" s="303">
        <f t="shared" si="345"/>
        <v>190365.30972800637</v>
      </c>
      <c r="N2030" s="303">
        <f t="shared" si="346"/>
        <v>-0.17027199370204471</v>
      </c>
      <c r="O2030" s="372">
        <f t="shared" si="347"/>
        <v>0</v>
      </c>
      <c r="P2030" s="373"/>
    </row>
    <row r="2031" spans="1:16" s="195" customFormat="1" ht="15" x14ac:dyDescent="0.25">
      <c r="A2031" s="312" t="s">
        <v>5154</v>
      </c>
      <c r="B2031" s="314" t="s">
        <v>281</v>
      </c>
      <c r="C2031" s="314" t="s">
        <v>5155</v>
      </c>
      <c r="D2031" s="314" t="s">
        <v>5156</v>
      </c>
      <c r="E2031" s="315" t="s">
        <v>5157</v>
      </c>
      <c r="F2031" s="316" t="s">
        <v>217</v>
      </c>
      <c r="G2031" s="331">
        <v>2</v>
      </c>
      <c r="H2031" s="61">
        <f t="shared" si="342"/>
        <v>5083.5600000000004</v>
      </c>
      <c r="I2031" s="450">
        <v>10167.11</v>
      </c>
      <c r="J2031" s="439">
        <f t="shared" ref="J2031:J2041" si="351">ROUND(H2031*O$13*P$13*O$10,2)</f>
        <v>5669.46</v>
      </c>
      <c r="K2031" s="390">
        <f t="shared" ref="K2031:K2041" si="352">ROUND(J2031*G2031,2)</f>
        <v>11338.92</v>
      </c>
      <c r="L2031" s="60"/>
      <c r="M2031" s="303">
        <f t="shared" si="345"/>
        <v>11338.901148883202</v>
      </c>
      <c r="N2031" s="303">
        <f t="shared" si="346"/>
        <v>-1.8851116798032308E-2</v>
      </c>
      <c r="O2031" s="372">
        <f t="shared" si="347"/>
        <v>11338.92</v>
      </c>
      <c r="P2031" s="373">
        <f t="shared" si="348"/>
        <v>0</v>
      </c>
    </row>
    <row r="2032" spans="1:16" s="195" customFormat="1" ht="22.5" x14ac:dyDescent="0.25">
      <c r="A2032" s="312" t="s">
        <v>5158</v>
      </c>
      <c r="B2032" s="314" t="s">
        <v>281</v>
      </c>
      <c r="C2032" s="332" t="s">
        <v>5159</v>
      </c>
      <c r="D2032" s="332" t="s">
        <v>4893</v>
      </c>
      <c r="E2032" s="333" t="s">
        <v>4894</v>
      </c>
      <c r="F2032" s="316" t="s">
        <v>217</v>
      </c>
      <c r="G2032" s="331">
        <v>2</v>
      </c>
      <c r="H2032" s="61">
        <f t="shared" ref="H2032:H2095" si="353">ROUND(I2032/G2032,2)</f>
        <v>6504.56</v>
      </c>
      <c r="I2032" s="450">
        <v>13009.11</v>
      </c>
      <c r="J2032" s="439">
        <f t="shared" si="351"/>
        <v>7254.23</v>
      </c>
      <c r="K2032" s="390">
        <f t="shared" si="352"/>
        <v>14508.46</v>
      </c>
      <c r="L2032" s="60"/>
      <c r="M2032" s="303">
        <f t="shared" si="345"/>
        <v>14508.450515923201</v>
      </c>
      <c r="N2032" s="303">
        <f t="shared" si="346"/>
        <v>-9.4840767978894291E-3</v>
      </c>
      <c r="O2032" s="372">
        <f t="shared" si="347"/>
        <v>14508.46</v>
      </c>
      <c r="P2032" s="373">
        <f t="shared" si="348"/>
        <v>0</v>
      </c>
    </row>
    <row r="2033" spans="1:16" s="195" customFormat="1" ht="22.5" x14ac:dyDescent="0.25">
      <c r="A2033" s="312" t="s">
        <v>5160</v>
      </c>
      <c r="B2033" s="314" t="s">
        <v>281</v>
      </c>
      <c r="C2033" s="314" t="s">
        <v>5161</v>
      </c>
      <c r="D2033" s="314" t="s">
        <v>362</v>
      </c>
      <c r="E2033" s="315" t="s">
        <v>4306</v>
      </c>
      <c r="F2033" s="316" t="s">
        <v>125</v>
      </c>
      <c r="G2033" s="318">
        <v>0.182</v>
      </c>
      <c r="H2033" s="61">
        <f t="shared" si="353"/>
        <v>207635.88</v>
      </c>
      <c r="I2033" s="450">
        <v>37789.730000000003</v>
      </c>
      <c r="J2033" s="439">
        <f t="shared" si="351"/>
        <v>231566.56</v>
      </c>
      <c r="K2033" s="390">
        <f t="shared" si="352"/>
        <v>42145.11</v>
      </c>
      <c r="L2033" s="60"/>
      <c r="M2033" s="303">
        <f t="shared" si="345"/>
        <v>42145.11428645761</v>
      </c>
      <c r="N2033" s="303">
        <f t="shared" si="346"/>
        <v>4.2864576098509133E-3</v>
      </c>
      <c r="O2033" s="372">
        <f t="shared" si="347"/>
        <v>42145.113919999996</v>
      </c>
      <c r="P2033" s="373">
        <f t="shared" si="348"/>
        <v>3.9199999955599196E-3</v>
      </c>
    </row>
    <row r="2034" spans="1:16" s="195" customFormat="1" ht="15" x14ac:dyDescent="0.25">
      <c r="A2034" s="312" t="s">
        <v>5162</v>
      </c>
      <c r="B2034" s="314" t="s">
        <v>281</v>
      </c>
      <c r="C2034" s="314" t="s">
        <v>5163</v>
      </c>
      <c r="D2034" s="314" t="s">
        <v>4308</v>
      </c>
      <c r="E2034" s="315" t="s">
        <v>4309</v>
      </c>
      <c r="F2034" s="316" t="s">
        <v>147</v>
      </c>
      <c r="G2034" s="329">
        <v>18.2</v>
      </c>
      <c r="H2034" s="61">
        <f t="shared" si="353"/>
        <v>869.46</v>
      </c>
      <c r="I2034" s="450">
        <v>15824.17</v>
      </c>
      <c r="J2034" s="439">
        <f t="shared" si="351"/>
        <v>969.67</v>
      </c>
      <c r="K2034" s="390">
        <f t="shared" si="352"/>
        <v>17647.990000000002</v>
      </c>
      <c r="L2034" s="60"/>
      <c r="M2034" s="303">
        <f t="shared" si="345"/>
        <v>17647.954963910401</v>
      </c>
      <c r="N2034" s="303">
        <f t="shared" si="346"/>
        <v>-3.5036089600907871E-2</v>
      </c>
      <c r="O2034" s="372">
        <f t="shared" si="347"/>
        <v>17647.993999999999</v>
      </c>
      <c r="P2034" s="373">
        <f t="shared" si="348"/>
        <v>3.9999999971769284E-3</v>
      </c>
    </row>
    <row r="2035" spans="1:16" s="195" customFormat="1" ht="15" x14ac:dyDescent="0.25">
      <c r="A2035" s="312" t="s">
        <v>5164</v>
      </c>
      <c r="B2035" s="314" t="s">
        <v>281</v>
      </c>
      <c r="C2035" s="314" t="s">
        <v>5165</v>
      </c>
      <c r="D2035" s="314" t="s">
        <v>3911</v>
      </c>
      <c r="E2035" s="315" t="s">
        <v>373</v>
      </c>
      <c r="F2035" s="316" t="s">
        <v>122</v>
      </c>
      <c r="G2035" s="326">
        <v>1.4E-3</v>
      </c>
      <c r="H2035" s="61">
        <f t="shared" si="353"/>
        <v>105035.71</v>
      </c>
      <c r="I2035" s="450">
        <v>147.05000000000001</v>
      </c>
      <c r="J2035" s="439">
        <f t="shared" si="351"/>
        <v>117141.4</v>
      </c>
      <c r="K2035" s="390">
        <f t="shared" si="352"/>
        <v>164</v>
      </c>
      <c r="L2035" s="60"/>
      <c r="M2035" s="303">
        <f t="shared" si="345"/>
        <v>163.99797129600003</v>
      </c>
      <c r="N2035" s="303">
        <f t="shared" si="346"/>
        <v>-2.028703999968684E-3</v>
      </c>
      <c r="O2035" s="372">
        <f t="shared" si="347"/>
        <v>163.99795999999998</v>
      </c>
      <c r="P2035" s="373">
        <f t="shared" si="348"/>
        <v>-2.0400000000222462E-3</v>
      </c>
    </row>
    <row r="2036" spans="1:16" s="195" customFormat="1" ht="22.5" x14ac:dyDescent="0.25">
      <c r="A2036" s="312" t="s">
        <v>5166</v>
      </c>
      <c r="B2036" s="314" t="s">
        <v>281</v>
      </c>
      <c r="C2036" s="314" t="s">
        <v>5167</v>
      </c>
      <c r="D2036" s="314" t="s">
        <v>3913</v>
      </c>
      <c r="E2036" s="315" t="s">
        <v>3914</v>
      </c>
      <c r="F2036" s="316" t="s">
        <v>125</v>
      </c>
      <c r="G2036" s="318">
        <v>0.182</v>
      </c>
      <c r="H2036" s="61">
        <f t="shared" si="353"/>
        <v>312361.48</v>
      </c>
      <c r="I2036" s="450">
        <v>56849.79</v>
      </c>
      <c r="J2036" s="439">
        <f t="shared" si="351"/>
        <v>348362.12</v>
      </c>
      <c r="K2036" s="390">
        <f t="shared" si="352"/>
        <v>63401.91</v>
      </c>
      <c r="L2036" s="60"/>
      <c r="M2036" s="303">
        <f t="shared" si="345"/>
        <v>63401.905668844804</v>
      </c>
      <c r="N2036" s="303">
        <f t="shared" si="346"/>
        <v>-4.3311551999067888E-3</v>
      </c>
      <c r="O2036" s="372">
        <f t="shared" si="347"/>
        <v>63401.905839999999</v>
      </c>
      <c r="P2036" s="373">
        <f t="shared" si="348"/>
        <v>-4.1600000040489249E-3</v>
      </c>
    </row>
    <row r="2037" spans="1:16" s="195" customFormat="1" ht="15" x14ac:dyDescent="0.25">
      <c r="A2037" s="312" t="s">
        <v>5168</v>
      </c>
      <c r="B2037" s="314" t="s">
        <v>281</v>
      </c>
      <c r="C2037" s="314" t="s">
        <v>5169</v>
      </c>
      <c r="D2037" s="314" t="s">
        <v>3921</v>
      </c>
      <c r="E2037" s="315" t="s">
        <v>3922</v>
      </c>
      <c r="F2037" s="316" t="s">
        <v>122</v>
      </c>
      <c r="G2037" s="328">
        <v>-1.1648E-2</v>
      </c>
      <c r="H2037" s="61">
        <f t="shared" si="353"/>
        <v>54914.15</v>
      </c>
      <c r="I2037" s="450">
        <v>-639.64</v>
      </c>
      <c r="J2037" s="439">
        <f t="shared" si="351"/>
        <v>61243.18</v>
      </c>
      <c r="K2037" s="390">
        <f t="shared" si="352"/>
        <v>-713.36</v>
      </c>
      <c r="L2037" s="60"/>
      <c r="M2037" s="303">
        <f t="shared" si="345"/>
        <v>-713.36050567680013</v>
      </c>
      <c r="N2037" s="303">
        <f t="shared" si="346"/>
        <v>-5.0567680011681659E-4</v>
      </c>
      <c r="O2037" s="372">
        <f t="shared" si="347"/>
        <v>-713.36056064000002</v>
      </c>
      <c r="P2037" s="373">
        <f t="shared" si="348"/>
        <v>-5.6064000000333181E-4</v>
      </c>
    </row>
    <row r="2038" spans="1:16" s="195" customFormat="1" ht="15" x14ac:dyDescent="0.25">
      <c r="A2038" s="312" t="s">
        <v>5170</v>
      </c>
      <c r="B2038" s="314" t="s">
        <v>281</v>
      </c>
      <c r="C2038" s="314" t="s">
        <v>5171</v>
      </c>
      <c r="D2038" s="314" t="s">
        <v>3917</v>
      </c>
      <c r="E2038" s="315" t="s">
        <v>3918</v>
      </c>
      <c r="F2038" s="316" t="s">
        <v>111</v>
      </c>
      <c r="G2038" s="318">
        <v>-1.0920000000000001</v>
      </c>
      <c r="H2038" s="61">
        <f t="shared" si="353"/>
        <v>5840.22</v>
      </c>
      <c r="I2038" s="450">
        <v>-6377.52</v>
      </c>
      <c r="J2038" s="439">
        <f t="shared" si="351"/>
        <v>6513.32</v>
      </c>
      <c r="K2038" s="390">
        <f t="shared" si="352"/>
        <v>-7112.55</v>
      </c>
      <c r="L2038" s="60"/>
      <c r="M2038" s="303">
        <f t="shared" si="345"/>
        <v>-7112.5490778624016</v>
      </c>
      <c r="N2038" s="303">
        <f t="shared" si="346"/>
        <v>9.2213759853621013E-4</v>
      </c>
      <c r="O2038" s="372">
        <f t="shared" si="347"/>
        <v>-7112.5454399999999</v>
      </c>
      <c r="P2038" s="373">
        <f t="shared" si="348"/>
        <v>4.5600000003105379E-3</v>
      </c>
    </row>
    <row r="2039" spans="1:16" s="195" customFormat="1" ht="15" x14ac:dyDescent="0.25">
      <c r="A2039" s="312" t="s">
        <v>5172</v>
      </c>
      <c r="B2039" s="314" t="s">
        <v>281</v>
      </c>
      <c r="C2039" s="314" t="s">
        <v>5173</v>
      </c>
      <c r="D2039" s="314" t="s">
        <v>3925</v>
      </c>
      <c r="E2039" s="315" t="s">
        <v>3926</v>
      </c>
      <c r="F2039" s="316" t="s">
        <v>111</v>
      </c>
      <c r="G2039" s="318">
        <v>1.0920000000000001</v>
      </c>
      <c r="H2039" s="61">
        <f t="shared" si="353"/>
        <v>20840.7</v>
      </c>
      <c r="I2039" s="450">
        <v>22758.04</v>
      </c>
      <c r="J2039" s="439">
        <f t="shared" si="351"/>
        <v>23242.66</v>
      </c>
      <c r="K2039" s="390">
        <f t="shared" si="352"/>
        <v>25380.98</v>
      </c>
      <c r="L2039" s="60"/>
      <c r="M2039" s="303">
        <f t="shared" si="345"/>
        <v>25380.975115084802</v>
      </c>
      <c r="N2039" s="303">
        <f t="shared" si="346"/>
        <v>-4.8849151971808169E-3</v>
      </c>
      <c r="O2039" s="372">
        <f t="shared" si="347"/>
        <v>25380.98472</v>
      </c>
      <c r="P2039" s="373">
        <f t="shared" si="348"/>
        <v>4.7200000008160714E-3</v>
      </c>
    </row>
    <row r="2040" spans="1:16" s="195" customFormat="1" ht="15" x14ac:dyDescent="0.25">
      <c r="A2040" s="312" t="s">
        <v>5174</v>
      </c>
      <c r="B2040" s="314" t="s">
        <v>281</v>
      </c>
      <c r="C2040" s="314" t="s">
        <v>5175</v>
      </c>
      <c r="D2040" s="314" t="s">
        <v>3929</v>
      </c>
      <c r="E2040" s="315" t="s">
        <v>5176</v>
      </c>
      <c r="F2040" s="316" t="s">
        <v>139</v>
      </c>
      <c r="G2040" s="329">
        <v>22.7</v>
      </c>
      <c r="H2040" s="61">
        <f t="shared" si="353"/>
        <v>167.42</v>
      </c>
      <c r="I2040" s="450">
        <v>3800.46</v>
      </c>
      <c r="J2040" s="439">
        <f t="shared" si="351"/>
        <v>186.72</v>
      </c>
      <c r="K2040" s="390">
        <f t="shared" si="352"/>
        <v>4238.54</v>
      </c>
      <c r="L2040" s="60"/>
      <c r="M2040" s="303">
        <f t="shared" si="345"/>
        <v>4238.4748724352003</v>
      </c>
      <c r="N2040" s="303">
        <f t="shared" si="346"/>
        <v>-6.5127564799695392E-2</v>
      </c>
      <c r="O2040" s="372">
        <f t="shared" si="347"/>
        <v>4238.5439999999999</v>
      </c>
      <c r="P2040" s="373">
        <f t="shared" si="348"/>
        <v>3.9999999999054126E-3</v>
      </c>
    </row>
    <row r="2041" spans="1:16" s="195" customFormat="1" ht="15" x14ac:dyDescent="0.25">
      <c r="A2041" s="312" t="s">
        <v>5177</v>
      </c>
      <c r="B2041" s="314" t="s">
        <v>281</v>
      </c>
      <c r="C2041" s="314" t="s">
        <v>5178</v>
      </c>
      <c r="D2041" s="314" t="s">
        <v>3933</v>
      </c>
      <c r="E2041" s="315" t="s">
        <v>5179</v>
      </c>
      <c r="F2041" s="316" t="s">
        <v>139</v>
      </c>
      <c r="G2041" s="329">
        <v>27.8</v>
      </c>
      <c r="H2041" s="61">
        <f t="shared" si="353"/>
        <v>624.61</v>
      </c>
      <c r="I2041" s="450">
        <v>17364.169999999998</v>
      </c>
      <c r="J2041" s="439">
        <f t="shared" si="351"/>
        <v>696.6</v>
      </c>
      <c r="K2041" s="390">
        <f t="shared" si="352"/>
        <v>19365.48</v>
      </c>
      <c r="L2041" s="60"/>
      <c r="M2041" s="303">
        <f t="shared" si="345"/>
        <v>19365.4447687104</v>
      </c>
      <c r="N2041" s="303">
        <f t="shared" si="346"/>
        <v>-3.5231289599323645E-2</v>
      </c>
      <c r="O2041" s="372">
        <f t="shared" si="347"/>
        <v>19365.48</v>
      </c>
      <c r="P2041" s="373">
        <f t="shared" si="348"/>
        <v>0</v>
      </c>
    </row>
    <row r="2042" spans="1:16" s="195" customFormat="1" ht="15" x14ac:dyDescent="0.25">
      <c r="A2042" s="306" t="s">
        <v>5180</v>
      </c>
      <c r="B2042" s="502"/>
      <c r="C2042" s="502"/>
      <c r="D2042" s="502"/>
      <c r="E2042" s="307" t="s">
        <v>5181</v>
      </c>
      <c r="F2042" s="308"/>
      <c r="G2042" s="309"/>
      <c r="H2042" s="334"/>
      <c r="I2042" s="334">
        <f>SUM(I2043:I2065)</f>
        <v>1631647.1400000001</v>
      </c>
      <c r="J2042" s="449"/>
      <c r="K2042" s="391">
        <f>SUM(K2043:K2065)</f>
        <v>1819700.5899999999</v>
      </c>
      <c r="L2042" s="310"/>
      <c r="M2042" s="303">
        <f t="shared" si="345"/>
        <v>1819699.563624077</v>
      </c>
      <c r="N2042" s="303">
        <f t="shared" si="346"/>
        <v>-1.0263759228400886</v>
      </c>
      <c r="O2042" s="372">
        <f t="shared" si="347"/>
        <v>0</v>
      </c>
      <c r="P2042" s="373"/>
    </row>
    <row r="2043" spans="1:16" s="195" customFormat="1" ht="15" x14ac:dyDescent="0.25">
      <c r="A2043" s="312" t="s">
        <v>5182</v>
      </c>
      <c r="B2043" s="314" t="s">
        <v>281</v>
      </c>
      <c r="C2043" s="314" t="s">
        <v>5183</v>
      </c>
      <c r="D2043" s="314" t="s">
        <v>377</v>
      </c>
      <c r="E2043" s="315" t="s">
        <v>378</v>
      </c>
      <c r="F2043" s="316" t="s">
        <v>217</v>
      </c>
      <c r="G2043" s="331">
        <v>3</v>
      </c>
      <c r="H2043" s="61">
        <f t="shared" si="353"/>
        <v>8612.68</v>
      </c>
      <c r="I2043" s="450">
        <v>25838.05</v>
      </c>
      <c r="J2043" s="439">
        <f t="shared" ref="J2043:J2065" si="354">ROUND(H2043*O$13*P$13*O$10,2)</f>
        <v>9605.32</v>
      </c>
      <c r="K2043" s="390">
        <f t="shared" ref="K2043:K2065" si="355">ROUND(J2043*G2043,2)</f>
        <v>28815.96</v>
      </c>
      <c r="L2043" s="60"/>
      <c r="M2043" s="303">
        <f t="shared" si="345"/>
        <v>28815.965877216</v>
      </c>
      <c r="N2043" s="303">
        <f t="shared" si="346"/>
        <v>5.877216000953922E-3</v>
      </c>
      <c r="O2043" s="372">
        <f t="shared" si="347"/>
        <v>28815.96</v>
      </c>
      <c r="P2043" s="373">
        <f t="shared" si="348"/>
        <v>0</v>
      </c>
    </row>
    <row r="2044" spans="1:16" s="195" customFormat="1" ht="15" x14ac:dyDescent="0.25">
      <c r="A2044" s="312" t="s">
        <v>5184</v>
      </c>
      <c r="B2044" s="314" t="s">
        <v>281</v>
      </c>
      <c r="C2044" s="314" t="s">
        <v>5185</v>
      </c>
      <c r="D2044" s="314" t="s">
        <v>4198</v>
      </c>
      <c r="E2044" s="315" t="s">
        <v>359</v>
      </c>
      <c r="F2044" s="316" t="s">
        <v>122</v>
      </c>
      <c r="G2044" s="326">
        <v>8.3999999999999995E-3</v>
      </c>
      <c r="H2044" s="61">
        <f t="shared" si="353"/>
        <v>127521.43</v>
      </c>
      <c r="I2044" s="450">
        <v>1071.18</v>
      </c>
      <c r="J2044" s="439">
        <f t="shared" si="354"/>
        <v>142218.67000000001</v>
      </c>
      <c r="K2044" s="390">
        <f t="shared" si="355"/>
        <v>1194.6400000000001</v>
      </c>
      <c r="L2044" s="60"/>
      <c r="M2044" s="303">
        <f t="shared" si="345"/>
        <v>1194.6368370816001</v>
      </c>
      <c r="N2044" s="303">
        <f t="shared" si="346"/>
        <v>-3.1629183999939414E-3</v>
      </c>
      <c r="O2044" s="372">
        <f t="shared" si="347"/>
        <v>1194.6368279999999</v>
      </c>
      <c r="P2044" s="373">
        <f t="shared" si="348"/>
        <v>-3.1720000001769222E-3</v>
      </c>
    </row>
    <row r="2045" spans="1:16" s="195" customFormat="1" ht="22.5" x14ac:dyDescent="0.25">
      <c r="A2045" s="312" t="s">
        <v>5186</v>
      </c>
      <c r="B2045" s="314" t="s">
        <v>281</v>
      </c>
      <c r="C2045" s="332" t="s">
        <v>5187</v>
      </c>
      <c r="D2045" s="332" t="s">
        <v>5188</v>
      </c>
      <c r="E2045" s="333" t="s">
        <v>5189</v>
      </c>
      <c r="F2045" s="316" t="s">
        <v>217</v>
      </c>
      <c r="G2045" s="331">
        <v>3</v>
      </c>
      <c r="H2045" s="61">
        <f t="shared" si="353"/>
        <v>7227.25</v>
      </c>
      <c r="I2045" s="450">
        <v>21681.759999999998</v>
      </c>
      <c r="J2045" s="439">
        <f t="shared" si="354"/>
        <v>8060.21</v>
      </c>
      <c r="K2045" s="390">
        <f t="shared" si="355"/>
        <v>24180.63</v>
      </c>
      <c r="L2045" s="60"/>
      <c r="M2045" s="303">
        <f t="shared" si="345"/>
        <v>24180.650487091199</v>
      </c>
      <c r="N2045" s="303">
        <f t="shared" si="346"/>
        <v>2.048709119844716E-2</v>
      </c>
      <c r="O2045" s="372">
        <f t="shared" si="347"/>
        <v>24180.63</v>
      </c>
      <c r="P2045" s="373">
        <f t="shared" si="348"/>
        <v>0</v>
      </c>
    </row>
    <row r="2046" spans="1:16" s="195" customFormat="1" ht="22.5" x14ac:dyDescent="0.25">
      <c r="A2046" s="312" t="s">
        <v>5190</v>
      </c>
      <c r="B2046" s="314" t="s">
        <v>281</v>
      </c>
      <c r="C2046" s="314" t="s">
        <v>5191</v>
      </c>
      <c r="D2046" s="314" t="s">
        <v>4845</v>
      </c>
      <c r="E2046" s="315" t="s">
        <v>4846</v>
      </c>
      <c r="F2046" s="316" t="s">
        <v>217</v>
      </c>
      <c r="G2046" s="331">
        <v>3</v>
      </c>
      <c r="H2046" s="61">
        <f t="shared" si="353"/>
        <v>2221.7199999999998</v>
      </c>
      <c r="I2046" s="450">
        <v>6665.15</v>
      </c>
      <c r="J2046" s="439">
        <f t="shared" si="354"/>
        <v>2477.7800000000002</v>
      </c>
      <c r="K2046" s="390">
        <f t="shared" si="355"/>
        <v>7433.34</v>
      </c>
      <c r="L2046" s="60"/>
      <c r="M2046" s="303">
        <f t="shared" si="345"/>
        <v>7433.3293327680003</v>
      </c>
      <c r="N2046" s="303">
        <f t="shared" si="346"/>
        <v>-1.0667231999832438E-2</v>
      </c>
      <c r="O2046" s="372">
        <f t="shared" si="347"/>
        <v>7433.34</v>
      </c>
      <c r="P2046" s="373">
        <f t="shared" si="348"/>
        <v>0</v>
      </c>
    </row>
    <row r="2047" spans="1:16" s="195" customFormat="1" ht="15" x14ac:dyDescent="0.25">
      <c r="A2047" s="312" t="s">
        <v>5192</v>
      </c>
      <c r="B2047" s="314" t="s">
        <v>281</v>
      </c>
      <c r="C2047" s="314" t="s">
        <v>5193</v>
      </c>
      <c r="D2047" s="314" t="s">
        <v>5194</v>
      </c>
      <c r="E2047" s="315" t="s">
        <v>5195</v>
      </c>
      <c r="F2047" s="316" t="s">
        <v>217</v>
      </c>
      <c r="G2047" s="331">
        <v>3</v>
      </c>
      <c r="H2047" s="61">
        <f t="shared" si="353"/>
        <v>4052.62</v>
      </c>
      <c r="I2047" s="450">
        <v>12157.85</v>
      </c>
      <c r="J2047" s="439">
        <f t="shared" si="354"/>
        <v>4519.7</v>
      </c>
      <c r="K2047" s="390">
        <f t="shared" si="355"/>
        <v>13559.1</v>
      </c>
      <c r="L2047" s="60"/>
      <c r="M2047" s="303">
        <f t="shared" si="345"/>
        <v>13559.080144992</v>
      </c>
      <c r="N2047" s="303">
        <f t="shared" si="346"/>
        <v>-1.9855008000376984E-2</v>
      </c>
      <c r="O2047" s="372">
        <f t="shared" si="347"/>
        <v>13559.099999999999</v>
      </c>
      <c r="P2047" s="373">
        <f t="shared" si="348"/>
        <v>0</v>
      </c>
    </row>
    <row r="2048" spans="1:16" s="195" customFormat="1" ht="33.75" x14ac:dyDescent="0.25">
      <c r="A2048" s="312" t="s">
        <v>5196</v>
      </c>
      <c r="B2048" s="314" t="s">
        <v>281</v>
      </c>
      <c r="C2048" s="314" t="s">
        <v>5197</v>
      </c>
      <c r="D2048" s="314" t="s">
        <v>4902</v>
      </c>
      <c r="E2048" s="315" t="s">
        <v>4903</v>
      </c>
      <c r="F2048" s="316" t="s">
        <v>217</v>
      </c>
      <c r="G2048" s="331">
        <v>3</v>
      </c>
      <c r="H2048" s="61">
        <f t="shared" si="353"/>
        <v>930.35</v>
      </c>
      <c r="I2048" s="450">
        <v>2791.05</v>
      </c>
      <c r="J2048" s="439">
        <f t="shared" si="354"/>
        <v>1037.58</v>
      </c>
      <c r="K2048" s="390">
        <f t="shared" si="355"/>
        <v>3112.74</v>
      </c>
      <c r="L2048" s="60"/>
      <c r="M2048" s="303">
        <f t="shared" si="345"/>
        <v>3112.7272205760005</v>
      </c>
      <c r="N2048" s="303">
        <f t="shared" si="346"/>
        <v>-1.2779423999290884E-2</v>
      </c>
      <c r="O2048" s="372">
        <f t="shared" si="347"/>
        <v>3112.74</v>
      </c>
      <c r="P2048" s="373">
        <f t="shared" si="348"/>
        <v>0</v>
      </c>
    </row>
    <row r="2049" spans="1:16" s="195" customFormat="1" ht="15" x14ac:dyDescent="0.25">
      <c r="A2049" s="312" t="s">
        <v>5198</v>
      </c>
      <c r="B2049" s="314" t="s">
        <v>281</v>
      </c>
      <c r="C2049" s="332" t="s">
        <v>5199</v>
      </c>
      <c r="D2049" s="332" t="s">
        <v>3850</v>
      </c>
      <c r="E2049" s="333" t="s">
        <v>4855</v>
      </c>
      <c r="F2049" s="316" t="s">
        <v>217</v>
      </c>
      <c r="G2049" s="331">
        <v>3</v>
      </c>
      <c r="H2049" s="61">
        <f t="shared" si="353"/>
        <v>34783.199999999997</v>
      </c>
      <c r="I2049" s="450">
        <v>104349.6</v>
      </c>
      <c r="J2049" s="439">
        <f t="shared" si="354"/>
        <v>38792.07</v>
      </c>
      <c r="K2049" s="390">
        <f t="shared" si="355"/>
        <v>116376.21</v>
      </c>
      <c r="L2049" s="60"/>
      <c r="M2049" s="303">
        <f t="shared" si="345"/>
        <v>116376.21697075201</v>
      </c>
      <c r="N2049" s="303">
        <f t="shared" si="346"/>
        <v>6.9707520015072078E-3</v>
      </c>
      <c r="O2049" s="372">
        <f t="shared" si="347"/>
        <v>116376.20999999999</v>
      </c>
      <c r="P2049" s="373">
        <f t="shared" si="348"/>
        <v>0</v>
      </c>
    </row>
    <row r="2050" spans="1:16" s="195" customFormat="1" ht="15" x14ac:dyDescent="0.25">
      <c r="A2050" s="312" t="s">
        <v>5200</v>
      </c>
      <c r="B2050" s="314" t="s">
        <v>281</v>
      </c>
      <c r="C2050" s="314" t="s">
        <v>5201</v>
      </c>
      <c r="D2050" s="314" t="s">
        <v>360</v>
      </c>
      <c r="E2050" s="315" t="s">
        <v>361</v>
      </c>
      <c r="F2050" s="316" t="s">
        <v>217</v>
      </c>
      <c r="G2050" s="331">
        <v>12</v>
      </c>
      <c r="H2050" s="61">
        <f t="shared" si="353"/>
        <v>1743.5</v>
      </c>
      <c r="I2050" s="450">
        <v>20922.05</v>
      </c>
      <c r="J2050" s="439">
        <f t="shared" si="354"/>
        <v>1944.44</v>
      </c>
      <c r="K2050" s="390">
        <f t="shared" si="355"/>
        <v>23333.279999999999</v>
      </c>
      <c r="L2050" s="60"/>
      <c r="M2050" s="303">
        <f t="shared" si="345"/>
        <v>23333.381539295999</v>
      </c>
      <c r="N2050" s="303">
        <f t="shared" si="346"/>
        <v>0.10153929599982803</v>
      </c>
      <c r="O2050" s="372">
        <f t="shared" si="347"/>
        <v>23333.279999999999</v>
      </c>
      <c r="P2050" s="373">
        <f t="shared" si="348"/>
        <v>0</v>
      </c>
    </row>
    <row r="2051" spans="1:16" s="195" customFormat="1" ht="22.5" x14ac:dyDescent="0.25">
      <c r="A2051" s="312" t="s">
        <v>5202</v>
      </c>
      <c r="B2051" s="314" t="s">
        <v>281</v>
      </c>
      <c r="C2051" s="314" t="s">
        <v>5203</v>
      </c>
      <c r="D2051" s="314" t="s">
        <v>4116</v>
      </c>
      <c r="E2051" s="315" t="s">
        <v>4117</v>
      </c>
      <c r="F2051" s="316" t="s">
        <v>217</v>
      </c>
      <c r="G2051" s="331">
        <v>12</v>
      </c>
      <c r="H2051" s="61">
        <f t="shared" si="353"/>
        <v>247.91</v>
      </c>
      <c r="I2051" s="450">
        <v>2974.9</v>
      </c>
      <c r="J2051" s="439">
        <f t="shared" si="354"/>
        <v>276.48</v>
      </c>
      <c r="K2051" s="390">
        <f t="shared" si="355"/>
        <v>3317.76</v>
      </c>
      <c r="L2051" s="60"/>
      <c r="M2051" s="303">
        <f t="shared" si="345"/>
        <v>3317.7665066880004</v>
      </c>
      <c r="N2051" s="303">
        <f t="shared" si="346"/>
        <v>6.5066880001722893E-3</v>
      </c>
      <c r="O2051" s="372">
        <f t="shared" si="347"/>
        <v>3317.76</v>
      </c>
      <c r="P2051" s="373">
        <f t="shared" si="348"/>
        <v>0</v>
      </c>
    </row>
    <row r="2052" spans="1:16" s="195" customFormat="1" ht="15" x14ac:dyDescent="0.25">
      <c r="A2052" s="312" t="s">
        <v>5204</v>
      </c>
      <c r="B2052" s="314" t="s">
        <v>281</v>
      </c>
      <c r="C2052" s="314" t="s">
        <v>5205</v>
      </c>
      <c r="D2052" s="314" t="s">
        <v>366</v>
      </c>
      <c r="E2052" s="315" t="s">
        <v>367</v>
      </c>
      <c r="F2052" s="316" t="s">
        <v>217</v>
      </c>
      <c r="G2052" s="331">
        <v>8</v>
      </c>
      <c r="H2052" s="61">
        <f t="shared" si="353"/>
        <v>2111.85</v>
      </c>
      <c r="I2052" s="450">
        <v>16894.810000000001</v>
      </c>
      <c r="J2052" s="439">
        <f t="shared" si="354"/>
        <v>2355.25</v>
      </c>
      <c r="K2052" s="390">
        <f t="shared" si="355"/>
        <v>18842</v>
      </c>
      <c r="L2052" s="60"/>
      <c r="M2052" s="303">
        <f t="shared" si="345"/>
        <v>18841.989564307201</v>
      </c>
      <c r="N2052" s="303">
        <f t="shared" si="346"/>
        <v>-1.0435692798637319E-2</v>
      </c>
      <c r="O2052" s="372">
        <f t="shared" si="347"/>
        <v>18842</v>
      </c>
      <c r="P2052" s="373">
        <f t="shared" si="348"/>
        <v>0</v>
      </c>
    </row>
    <row r="2053" spans="1:16" s="195" customFormat="1" ht="15" x14ac:dyDescent="0.25">
      <c r="A2053" s="312" t="s">
        <v>5206</v>
      </c>
      <c r="B2053" s="314" t="s">
        <v>281</v>
      </c>
      <c r="C2053" s="314" t="s">
        <v>5207</v>
      </c>
      <c r="D2053" s="314" t="s">
        <v>3882</v>
      </c>
      <c r="E2053" s="315" t="s">
        <v>3883</v>
      </c>
      <c r="F2053" s="316" t="s">
        <v>217</v>
      </c>
      <c r="G2053" s="331">
        <v>8</v>
      </c>
      <c r="H2053" s="61">
        <f t="shared" si="353"/>
        <v>175.3</v>
      </c>
      <c r="I2053" s="450">
        <v>1402.4</v>
      </c>
      <c r="J2053" s="439">
        <f t="shared" si="354"/>
        <v>195.5</v>
      </c>
      <c r="K2053" s="390">
        <f t="shared" si="355"/>
        <v>1564</v>
      </c>
      <c r="L2053" s="60"/>
      <c r="M2053" s="303">
        <f t="shared" si="345"/>
        <v>1564.0309754880004</v>
      </c>
      <c r="N2053" s="303">
        <f t="shared" si="346"/>
        <v>3.0975488000422047E-2</v>
      </c>
      <c r="O2053" s="372">
        <f t="shared" si="347"/>
        <v>1564</v>
      </c>
      <c r="P2053" s="373">
        <f t="shared" si="348"/>
        <v>0</v>
      </c>
    </row>
    <row r="2054" spans="1:16" s="195" customFormat="1" ht="22.5" x14ac:dyDescent="0.25">
      <c r="A2054" s="312" t="s">
        <v>5208</v>
      </c>
      <c r="B2054" s="314" t="s">
        <v>281</v>
      </c>
      <c r="C2054" s="314" t="s">
        <v>5209</v>
      </c>
      <c r="D2054" s="314" t="s">
        <v>375</v>
      </c>
      <c r="E2054" s="315" t="s">
        <v>5210</v>
      </c>
      <c r="F2054" s="316" t="s">
        <v>125</v>
      </c>
      <c r="G2054" s="318">
        <v>0.52600000000000002</v>
      </c>
      <c r="H2054" s="61">
        <f t="shared" si="353"/>
        <v>219180.61</v>
      </c>
      <c r="I2054" s="450">
        <v>115289</v>
      </c>
      <c r="J2054" s="439">
        <f t="shared" si="354"/>
        <v>244441.86</v>
      </c>
      <c r="K2054" s="390">
        <f t="shared" si="355"/>
        <v>128576.42</v>
      </c>
      <c r="L2054" s="60"/>
      <c r="M2054" s="303">
        <f t="shared" si="345"/>
        <v>128576.41695168002</v>
      </c>
      <c r="N2054" s="303">
        <f t="shared" si="346"/>
        <v>-3.0483199807349592E-3</v>
      </c>
      <c r="O2054" s="372">
        <f t="shared" si="347"/>
        <v>128576.41836</v>
      </c>
      <c r="P2054" s="373">
        <f t="shared" si="348"/>
        <v>-1.640000002225861E-3</v>
      </c>
    </row>
    <row r="2055" spans="1:16" s="195" customFormat="1" ht="22.5" x14ac:dyDescent="0.25">
      <c r="A2055" s="312" t="s">
        <v>5211</v>
      </c>
      <c r="B2055" s="314" t="s">
        <v>281</v>
      </c>
      <c r="C2055" s="314" t="s">
        <v>5212</v>
      </c>
      <c r="D2055" s="314" t="s">
        <v>4397</v>
      </c>
      <c r="E2055" s="315" t="s">
        <v>5213</v>
      </c>
      <c r="F2055" s="316" t="s">
        <v>147</v>
      </c>
      <c r="G2055" s="329">
        <v>52.6</v>
      </c>
      <c r="H2055" s="61">
        <f t="shared" si="353"/>
        <v>1451.26</v>
      </c>
      <c r="I2055" s="450">
        <v>76336.28</v>
      </c>
      <c r="J2055" s="439">
        <f t="shared" si="354"/>
        <v>1618.52</v>
      </c>
      <c r="K2055" s="390">
        <f t="shared" si="355"/>
        <v>85134.15</v>
      </c>
      <c r="L2055" s="60"/>
      <c r="M2055" s="303">
        <f t="shared" si="345"/>
        <v>85134.274439193599</v>
      </c>
      <c r="N2055" s="303">
        <f t="shared" si="346"/>
        <v>0.12443919360521249</v>
      </c>
      <c r="O2055" s="372">
        <f t="shared" si="347"/>
        <v>85134.152000000002</v>
      </c>
      <c r="P2055" s="373">
        <f t="shared" si="348"/>
        <v>2.0000000076834112E-3</v>
      </c>
    </row>
    <row r="2056" spans="1:16" s="195" customFormat="1" ht="22.5" x14ac:dyDescent="0.25">
      <c r="A2056" s="312" t="s">
        <v>5214</v>
      </c>
      <c r="B2056" s="314" t="s">
        <v>281</v>
      </c>
      <c r="C2056" s="314" t="s">
        <v>5215</v>
      </c>
      <c r="D2056" s="314" t="s">
        <v>4302</v>
      </c>
      <c r="E2056" s="315" t="s">
        <v>4303</v>
      </c>
      <c r="F2056" s="316" t="s">
        <v>125</v>
      </c>
      <c r="G2056" s="329">
        <v>0.5</v>
      </c>
      <c r="H2056" s="61">
        <f t="shared" si="353"/>
        <v>202491.88</v>
      </c>
      <c r="I2056" s="450">
        <v>101245.94</v>
      </c>
      <c r="J2056" s="439">
        <f t="shared" si="354"/>
        <v>225829.7</v>
      </c>
      <c r="K2056" s="390">
        <f t="shared" si="355"/>
        <v>112914.85</v>
      </c>
      <c r="L2056" s="60"/>
      <c r="M2056" s="303">
        <f t="shared" si="345"/>
        <v>112914.85047233282</v>
      </c>
      <c r="N2056" s="303">
        <f t="shared" si="346"/>
        <v>4.7233281657099724E-4</v>
      </c>
      <c r="O2056" s="372">
        <f t="shared" si="347"/>
        <v>112914.85</v>
      </c>
      <c r="P2056" s="373">
        <f t="shared" si="348"/>
        <v>0</v>
      </c>
    </row>
    <row r="2057" spans="1:16" s="195" customFormat="1" ht="15" x14ac:dyDescent="0.25">
      <c r="A2057" s="312" t="s">
        <v>5216</v>
      </c>
      <c r="B2057" s="314" t="s">
        <v>281</v>
      </c>
      <c r="C2057" s="314" t="s">
        <v>5217</v>
      </c>
      <c r="D2057" s="314" t="s">
        <v>4485</v>
      </c>
      <c r="E2057" s="315" t="s">
        <v>4486</v>
      </c>
      <c r="F2057" s="316" t="s">
        <v>147</v>
      </c>
      <c r="G2057" s="331">
        <v>20</v>
      </c>
      <c r="H2057" s="61">
        <f t="shared" si="353"/>
        <v>945.53</v>
      </c>
      <c r="I2057" s="450">
        <v>18910.63</v>
      </c>
      <c r="J2057" s="439">
        <f t="shared" si="354"/>
        <v>1054.51</v>
      </c>
      <c r="K2057" s="390">
        <f t="shared" si="355"/>
        <v>21090.2</v>
      </c>
      <c r="L2057" s="60"/>
      <c r="M2057" s="303">
        <f t="shared" si="345"/>
        <v>21090.1391086656</v>
      </c>
      <c r="N2057" s="303">
        <f t="shared" si="346"/>
        <v>-6.0891334400366759E-2</v>
      </c>
      <c r="O2057" s="372">
        <f t="shared" si="347"/>
        <v>21090.2</v>
      </c>
      <c r="P2057" s="373">
        <f t="shared" si="348"/>
        <v>0</v>
      </c>
    </row>
    <row r="2058" spans="1:16" s="195" customFormat="1" ht="22.5" x14ac:dyDescent="0.25">
      <c r="A2058" s="312" t="s">
        <v>5218</v>
      </c>
      <c r="B2058" s="314" t="s">
        <v>281</v>
      </c>
      <c r="C2058" s="314" t="s">
        <v>5219</v>
      </c>
      <c r="D2058" s="314" t="s">
        <v>5220</v>
      </c>
      <c r="E2058" s="315" t="s">
        <v>5221</v>
      </c>
      <c r="F2058" s="316" t="s">
        <v>147</v>
      </c>
      <c r="G2058" s="331">
        <v>30</v>
      </c>
      <c r="H2058" s="61">
        <f t="shared" si="353"/>
        <v>1699.02</v>
      </c>
      <c r="I2058" s="450">
        <v>50970.559999999998</v>
      </c>
      <c r="J2058" s="439">
        <f t="shared" si="354"/>
        <v>1894.84</v>
      </c>
      <c r="K2058" s="390">
        <f t="shared" si="355"/>
        <v>56845.2</v>
      </c>
      <c r="L2058" s="60"/>
      <c r="M2058" s="303">
        <f t="shared" si="345"/>
        <v>56845.076068147202</v>
      </c>
      <c r="N2058" s="303">
        <f t="shared" si="346"/>
        <v>-0.12393185279506724</v>
      </c>
      <c r="O2058" s="372">
        <f t="shared" si="347"/>
        <v>56845.2</v>
      </c>
      <c r="P2058" s="373">
        <f t="shared" si="348"/>
        <v>0</v>
      </c>
    </row>
    <row r="2059" spans="1:16" s="195" customFormat="1" ht="15" x14ac:dyDescent="0.25">
      <c r="A2059" s="312" t="s">
        <v>5222</v>
      </c>
      <c r="B2059" s="314" t="s">
        <v>281</v>
      </c>
      <c r="C2059" s="314" t="s">
        <v>5223</v>
      </c>
      <c r="D2059" s="314" t="s">
        <v>3911</v>
      </c>
      <c r="E2059" s="315" t="s">
        <v>373</v>
      </c>
      <c r="F2059" s="316" t="s">
        <v>122</v>
      </c>
      <c r="G2059" s="326">
        <v>8.2000000000000007E-3</v>
      </c>
      <c r="H2059" s="61">
        <f t="shared" si="353"/>
        <v>105037.8</v>
      </c>
      <c r="I2059" s="450">
        <v>861.31</v>
      </c>
      <c r="J2059" s="439">
        <f t="shared" si="354"/>
        <v>117143.73</v>
      </c>
      <c r="K2059" s="390">
        <f t="shared" si="355"/>
        <v>960.58</v>
      </c>
      <c r="L2059" s="60"/>
      <c r="M2059" s="303">
        <f t="shared" si="345"/>
        <v>960.57866478719995</v>
      </c>
      <c r="N2059" s="303">
        <f t="shared" si="346"/>
        <v>-1.335212800086083E-3</v>
      </c>
      <c r="O2059" s="372">
        <f t="shared" si="347"/>
        <v>960.57858600000009</v>
      </c>
      <c r="P2059" s="373">
        <f t="shared" si="348"/>
        <v>-1.4139999999542852E-3</v>
      </c>
    </row>
    <row r="2060" spans="1:16" s="195" customFormat="1" ht="22.5" x14ac:dyDescent="0.25">
      <c r="A2060" s="312" t="s">
        <v>5224</v>
      </c>
      <c r="B2060" s="314" t="s">
        <v>281</v>
      </c>
      <c r="C2060" s="314" t="s">
        <v>5225</v>
      </c>
      <c r="D2060" s="314" t="s">
        <v>3913</v>
      </c>
      <c r="E2060" s="315" t="s">
        <v>3914</v>
      </c>
      <c r="F2060" s="316" t="s">
        <v>125</v>
      </c>
      <c r="G2060" s="325">
        <v>2.04</v>
      </c>
      <c r="H2060" s="61">
        <f t="shared" si="353"/>
        <v>312360.26</v>
      </c>
      <c r="I2060" s="450">
        <v>637214.93000000005</v>
      </c>
      <c r="J2060" s="439">
        <f t="shared" si="354"/>
        <v>348360.75</v>
      </c>
      <c r="K2060" s="390">
        <f t="shared" si="355"/>
        <v>710655.93</v>
      </c>
      <c r="L2060" s="60"/>
      <c r="M2060" s="303">
        <f t="shared" si="345"/>
        <v>710655.93879308167</v>
      </c>
      <c r="N2060" s="303">
        <f t="shared" si="346"/>
        <v>8.7930816225707531E-3</v>
      </c>
      <c r="O2060" s="372">
        <f t="shared" si="347"/>
        <v>710655.93</v>
      </c>
      <c r="P2060" s="373">
        <f t="shared" si="348"/>
        <v>0</v>
      </c>
    </row>
    <row r="2061" spans="1:16" s="195" customFormat="1" ht="15" x14ac:dyDescent="0.25">
      <c r="A2061" s="312" t="s">
        <v>5226</v>
      </c>
      <c r="B2061" s="314" t="s">
        <v>281</v>
      </c>
      <c r="C2061" s="314" t="s">
        <v>5227</v>
      </c>
      <c r="D2061" s="314" t="s">
        <v>3921</v>
      </c>
      <c r="E2061" s="315" t="s">
        <v>3922</v>
      </c>
      <c r="F2061" s="316" t="s">
        <v>122</v>
      </c>
      <c r="G2061" s="317">
        <v>-0.13056000000000001</v>
      </c>
      <c r="H2061" s="61">
        <f t="shared" si="353"/>
        <v>54913.83</v>
      </c>
      <c r="I2061" s="450">
        <v>-7169.55</v>
      </c>
      <c r="J2061" s="439">
        <f t="shared" si="354"/>
        <v>61242.82</v>
      </c>
      <c r="K2061" s="390">
        <f t="shared" si="355"/>
        <v>-7995.86</v>
      </c>
      <c r="L2061" s="60"/>
      <c r="M2061" s="303">
        <f t="shared" si="345"/>
        <v>-7995.8630064960007</v>
      </c>
      <c r="N2061" s="303">
        <f t="shared" si="346"/>
        <v>-3.0064960010349751E-3</v>
      </c>
      <c r="O2061" s="372">
        <f t="shared" si="347"/>
        <v>-7995.8625792000003</v>
      </c>
      <c r="P2061" s="373">
        <f t="shared" si="348"/>
        <v>-2.5792000005822047E-3</v>
      </c>
    </row>
    <row r="2062" spans="1:16" s="195" customFormat="1" ht="15" x14ac:dyDescent="0.25">
      <c r="A2062" s="312" t="s">
        <v>5228</v>
      </c>
      <c r="B2062" s="314" t="s">
        <v>281</v>
      </c>
      <c r="C2062" s="314" t="s">
        <v>5229</v>
      </c>
      <c r="D2062" s="314" t="s">
        <v>3917</v>
      </c>
      <c r="E2062" s="315" t="s">
        <v>3918</v>
      </c>
      <c r="F2062" s="316" t="s">
        <v>111</v>
      </c>
      <c r="G2062" s="325">
        <v>-12.24</v>
      </c>
      <c r="H2062" s="61">
        <f t="shared" si="353"/>
        <v>5840.18</v>
      </c>
      <c r="I2062" s="450">
        <v>-71483.850000000006</v>
      </c>
      <c r="J2062" s="439">
        <f t="shared" si="354"/>
        <v>6513.28</v>
      </c>
      <c r="K2062" s="390">
        <f t="shared" si="355"/>
        <v>-79722.55</v>
      </c>
      <c r="L2062" s="60"/>
      <c r="M2062" s="303">
        <f t="shared" si="345"/>
        <v>-79722.58674211202</v>
      </c>
      <c r="N2062" s="303">
        <f t="shared" si="346"/>
        <v>-3.674211201723665E-2</v>
      </c>
      <c r="O2062" s="372">
        <f t="shared" si="347"/>
        <v>-79722.547200000001</v>
      </c>
      <c r="P2062" s="373">
        <f t="shared" si="348"/>
        <v>2.8000000020256266E-3</v>
      </c>
    </row>
    <row r="2063" spans="1:16" s="195" customFormat="1" ht="15" x14ac:dyDescent="0.25">
      <c r="A2063" s="312" t="s">
        <v>5230</v>
      </c>
      <c r="B2063" s="314" t="s">
        <v>281</v>
      </c>
      <c r="C2063" s="314" t="s">
        <v>5231</v>
      </c>
      <c r="D2063" s="314" t="s">
        <v>3925</v>
      </c>
      <c r="E2063" s="315" t="s">
        <v>3926</v>
      </c>
      <c r="F2063" s="316" t="s">
        <v>111</v>
      </c>
      <c r="G2063" s="325">
        <v>12.24</v>
      </c>
      <c r="H2063" s="61">
        <f t="shared" si="353"/>
        <v>20840.66</v>
      </c>
      <c r="I2063" s="450">
        <v>255089.69</v>
      </c>
      <c r="J2063" s="439">
        <f t="shared" si="354"/>
        <v>23242.61</v>
      </c>
      <c r="K2063" s="390">
        <f t="shared" si="355"/>
        <v>284489.55</v>
      </c>
      <c r="L2063" s="60"/>
      <c r="M2063" s="303">
        <f t="shared" ref="M2063:M2126" si="356">I2063*O$13*P$13*O$10</f>
        <v>284489.57265233278</v>
      </c>
      <c r="N2063" s="303">
        <f t="shared" ref="N2063:N2126" si="357">M2063-K2063</f>
        <v>2.2652332787401974E-2</v>
      </c>
      <c r="O2063" s="372">
        <f t="shared" si="347"/>
        <v>284489.54639999999</v>
      </c>
      <c r="P2063" s="373">
        <f t="shared" si="348"/>
        <v>-3.599999996367842E-3</v>
      </c>
    </row>
    <row r="2064" spans="1:16" s="195" customFormat="1" ht="15" x14ac:dyDescent="0.25">
      <c r="A2064" s="312" t="s">
        <v>5232</v>
      </c>
      <c r="B2064" s="314" t="s">
        <v>281</v>
      </c>
      <c r="C2064" s="314" t="s">
        <v>5233</v>
      </c>
      <c r="D2064" s="314" t="s">
        <v>3929</v>
      </c>
      <c r="E2064" s="315" t="s">
        <v>5234</v>
      </c>
      <c r="F2064" s="316" t="s">
        <v>139</v>
      </c>
      <c r="G2064" s="331">
        <v>255</v>
      </c>
      <c r="H2064" s="61">
        <f t="shared" si="353"/>
        <v>167.42</v>
      </c>
      <c r="I2064" s="450">
        <v>42692.81</v>
      </c>
      <c r="J2064" s="439">
        <f t="shared" si="354"/>
        <v>186.72</v>
      </c>
      <c r="K2064" s="390">
        <f t="shared" si="355"/>
        <v>47613.599999999999</v>
      </c>
      <c r="L2064" s="60"/>
      <c r="M2064" s="303">
        <f t="shared" si="356"/>
        <v>47613.289554067196</v>
      </c>
      <c r="N2064" s="303">
        <f t="shared" si="357"/>
        <v>-0.31044593280239496</v>
      </c>
      <c r="O2064" s="372">
        <f t="shared" si="347"/>
        <v>47613.599999999999</v>
      </c>
      <c r="P2064" s="373">
        <f t="shared" si="348"/>
        <v>0</v>
      </c>
    </row>
    <row r="2065" spans="1:16" s="195" customFormat="1" ht="15" x14ac:dyDescent="0.25">
      <c r="A2065" s="312" t="s">
        <v>5235</v>
      </c>
      <c r="B2065" s="314" t="s">
        <v>281</v>
      </c>
      <c r="C2065" s="314" t="s">
        <v>5236</v>
      </c>
      <c r="D2065" s="314" t="s">
        <v>3933</v>
      </c>
      <c r="E2065" s="315" t="s">
        <v>5237</v>
      </c>
      <c r="F2065" s="316" t="s">
        <v>139</v>
      </c>
      <c r="G2065" s="329">
        <v>312.10000000000002</v>
      </c>
      <c r="H2065" s="61">
        <f t="shared" si="353"/>
        <v>624.61</v>
      </c>
      <c r="I2065" s="450">
        <v>194940.59</v>
      </c>
      <c r="J2065" s="439">
        <f t="shared" si="354"/>
        <v>696.6</v>
      </c>
      <c r="K2065" s="390">
        <f t="shared" si="355"/>
        <v>217408.86</v>
      </c>
      <c r="L2065" s="60"/>
      <c r="M2065" s="303">
        <f t="shared" si="356"/>
        <v>217408.10121214081</v>
      </c>
      <c r="N2065" s="303">
        <f t="shared" si="357"/>
        <v>-0.75878785917302594</v>
      </c>
      <c r="O2065" s="372">
        <f t="shared" si="347"/>
        <v>217408.86000000002</v>
      </c>
      <c r="P2065" s="373">
        <f t="shared" si="348"/>
        <v>0</v>
      </c>
    </row>
    <row r="2066" spans="1:16" s="195" customFormat="1" ht="15" x14ac:dyDescent="0.25">
      <c r="A2066" s="306" t="s">
        <v>5238</v>
      </c>
      <c r="B2066" s="502"/>
      <c r="C2066" s="502"/>
      <c r="D2066" s="502"/>
      <c r="E2066" s="307" t="s">
        <v>5239</v>
      </c>
      <c r="F2066" s="308"/>
      <c r="G2066" s="309"/>
      <c r="H2066" s="334"/>
      <c r="I2066" s="334">
        <f>SUM(I2067:I2098)</f>
        <v>898440.58999999985</v>
      </c>
      <c r="J2066" s="449"/>
      <c r="K2066" s="391">
        <f>SUM(K2067:K2098)</f>
        <v>1001989.0799999998</v>
      </c>
      <c r="L2066" s="310"/>
      <c r="M2066" s="303">
        <f t="shared" si="356"/>
        <v>1001988.6711321408</v>
      </c>
      <c r="N2066" s="303">
        <f t="shared" si="357"/>
        <v>-0.40886785904876888</v>
      </c>
      <c r="O2066" s="372">
        <f t="shared" ref="O2066:O2129" si="358">J2066*G2066</f>
        <v>0</v>
      </c>
      <c r="P2066" s="373"/>
    </row>
    <row r="2067" spans="1:16" s="195" customFormat="1" ht="15" x14ac:dyDescent="0.25">
      <c r="A2067" s="312" t="s">
        <v>5240</v>
      </c>
      <c r="B2067" s="314" t="s">
        <v>281</v>
      </c>
      <c r="C2067" s="314" t="s">
        <v>5241</v>
      </c>
      <c r="D2067" s="314" t="s">
        <v>377</v>
      </c>
      <c r="E2067" s="315" t="s">
        <v>378</v>
      </c>
      <c r="F2067" s="316" t="s">
        <v>217</v>
      </c>
      <c r="G2067" s="331">
        <v>1</v>
      </c>
      <c r="H2067" s="61">
        <f t="shared" si="353"/>
        <v>8612.7000000000007</v>
      </c>
      <c r="I2067" s="450">
        <v>8612.7000000000007</v>
      </c>
      <c r="J2067" s="439">
        <f t="shared" ref="J2067:J2098" si="359">ROUND(H2067*O$13*P$13*O$10,2)</f>
        <v>9605.34</v>
      </c>
      <c r="K2067" s="390">
        <f t="shared" ref="K2067:K2098" si="360">ROUND(J2067*G2067,2)</f>
        <v>9605.34</v>
      </c>
      <c r="L2067" s="60"/>
      <c r="M2067" s="303">
        <f t="shared" si="356"/>
        <v>9605.3405466240001</v>
      </c>
      <c r="N2067" s="303">
        <f t="shared" si="357"/>
        <v>5.4662399998051114E-4</v>
      </c>
      <c r="O2067" s="372">
        <f t="shared" si="358"/>
        <v>9605.34</v>
      </c>
      <c r="P2067" s="373">
        <f t="shared" ref="P2067:P2129" si="361">O2067-K2067</f>
        <v>0</v>
      </c>
    </row>
    <row r="2068" spans="1:16" s="195" customFormat="1" ht="15" x14ac:dyDescent="0.25">
      <c r="A2068" s="312" t="s">
        <v>5242</v>
      </c>
      <c r="B2068" s="314" t="s">
        <v>281</v>
      </c>
      <c r="C2068" s="314" t="s">
        <v>5243</v>
      </c>
      <c r="D2068" s="314" t="s">
        <v>4198</v>
      </c>
      <c r="E2068" s="315" t="s">
        <v>359</v>
      </c>
      <c r="F2068" s="316" t="s">
        <v>122</v>
      </c>
      <c r="G2068" s="326">
        <v>2.8E-3</v>
      </c>
      <c r="H2068" s="61">
        <f t="shared" si="353"/>
        <v>127532.14</v>
      </c>
      <c r="I2068" s="450">
        <v>357.09</v>
      </c>
      <c r="J2068" s="439">
        <f t="shared" si="359"/>
        <v>142230.62</v>
      </c>
      <c r="K2068" s="390">
        <f t="shared" si="360"/>
        <v>398.25</v>
      </c>
      <c r="L2068" s="60"/>
      <c r="M2068" s="303">
        <f t="shared" si="356"/>
        <v>398.24573662080002</v>
      </c>
      <c r="N2068" s="303">
        <f t="shared" si="357"/>
        <v>-4.2633791999833193E-3</v>
      </c>
      <c r="O2068" s="372">
        <f t="shared" si="358"/>
        <v>398.24573599999997</v>
      </c>
      <c r="P2068" s="373">
        <f t="shared" si="361"/>
        <v>-4.2640000000346845E-3</v>
      </c>
    </row>
    <row r="2069" spans="1:16" s="195" customFormat="1" ht="15" x14ac:dyDescent="0.25">
      <c r="A2069" s="312" t="s">
        <v>5244</v>
      </c>
      <c r="B2069" s="314" t="s">
        <v>281</v>
      </c>
      <c r="C2069" s="332" t="s">
        <v>5245</v>
      </c>
      <c r="D2069" s="332" t="s">
        <v>4842</v>
      </c>
      <c r="E2069" s="333" t="s">
        <v>4843</v>
      </c>
      <c r="F2069" s="316" t="s">
        <v>217</v>
      </c>
      <c r="G2069" s="331">
        <v>1</v>
      </c>
      <c r="H2069" s="61">
        <f t="shared" si="353"/>
        <v>89068.2</v>
      </c>
      <c r="I2069" s="450">
        <v>89068.2</v>
      </c>
      <c r="J2069" s="439">
        <f t="shared" si="359"/>
        <v>99333.59</v>
      </c>
      <c r="K2069" s="390">
        <f t="shared" si="360"/>
        <v>99333.59</v>
      </c>
      <c r="L2069" s="60"/>
      <c r="M2069" s="303">
        <f t="shared" si="356"/>
        <v>99333.587942783997</v>
      </c>
      <c r="N2069" s="303">
        <f t="shared" si="357"/>
        <v>-2.0572159992298111E-3</v>
      </c>
      <c r="O2069" s="372">
        <f t="shared" si="358"/>
        <v>99333.59</v>
      </c>
      <c r="P2069" s="373">
        <f t="shared" si="361"/>
        <v>0</v>
      </c>
    </row>
    <row r="2070" spans="1:16" s="195" customFormat="1" ht="22.5" x14ac:dyDescent="0.25">
      <c r="A2070" s="312" t="s">
        <v>5246</v>
      </c>
      <c r="B2070" s="314" t="s">
        <v>281</v>
      </c>
      <c r="C2070" s="314" t="s">
        <v>5247</v>
      </c>
      <c r="D2070" s="314" t="s">
        <v>4845</v>
      </c>
      <c r="E2070" s="315" t="s">
        <v>4846</v>
      </c>
      <c r="F2070" s="316" t="s">
        <v>217</v>
      </c>
      <c r="G2070" s="331">
        <v>1</v>
      </c>
      <c r="H2070" s="61">
        <f t="shared" si="353"/>
        <v>2221.6999999999998</v>
      </c>
      <c r="I2070" s="450">
        <v>2221.6999999999998</v>
      </c>
      <c r="J2070" s="439">
        <f t="shared" si="359"/>
        <v>2477.7600000000002</v>
      </c>
      <c r="K2070" s="390">
        <f t="shared" si="360"/>
        <v>2477.7600000000002</v>
      </c>
      <c r="L2070" s="60"/>
      <c r="M2070" s="303">
        <f t="shared" si="356"/>
        <v>2477.757856704</v>
      </c>
      <c r="N2070" s="303">
        <f t="shared" si="357"/>
        <v>-2.143296000213013E-3</v>
      </c>
      <c r="O2070" s="372">
        <f t="shared" si="358"/>
        <v>2477.7600000000002</v>
      </c>
      <c r="P2070" s="373">
        <f t="shared" si="361"/>
        <v>0</v>
      </c>
    </row>
    <row r="2071" spans="1:16" s="195" customFormat="1" ht="15" x14ac:dyDescent="0.25">
      <c r="A2071" s="312" t="s">
        <v>5248</v>
      </c>
      <c r="B2071" s="314" t="s">
        <v>281</v>
      </c>
      <c r="C2071" s="314" t="s">
        <v>5249</v>
      </c>
      <c r="D2071" s="314" t="s">
        <v>4101</v>
      </c>
      <c r="E2071" s="315" t="s">
        <v>4849</v>
      </c>
      <c r="F2071" s="316" t="s">
        <v>217</v>
      </c>
      <c r="G2071" s="331">
        <v>1</v>
      </c>
      <c r="H2071" s="61">
        <f t="shared" si="353"/>
        <v>9265.34</v>
      </c>
      <c r="I2071" s="450">
        <v>9265.34</v>
      </c>
      <c r="J2071" s="439">
        <f t="shared" si="359"/>
        <v>10333.200000000001</v>
      </c>
      <c r="K2071" s="390">
        <f t="shared" si="360"/>
        <v>10333.200000000001</v>
      </c>
      <c r="L2071" s="60"/>
      <c r="M2071" s="303">
        <f t="shared" si="356"/>
        <v>10333.1993428608</v>
      </c>
      <c r="N2071" s="303">
        <f t="shared" si="357"/>
        <v>-6.5713920048438013E-4</v>
      </c>
      <c r="O2071" s="372">
        <f t="shared" si="358"/>
        <v>10333.200000000001</v>
      </c>
      <c r="P2071" s="373">
        <f t="shared" si="361"/>
        <v>0</v>
      </c>
    </row>
    <row r="2072" spans="1:16" s="195" customFormat="1" ht="33.75" x14ac:dyDescent="0.25">
      <c r="A2072" s="312" t="s">
        <v>5250</v>
      </c>
      <c r="B2072" s="314" t="s">
        <v>281</v>
      </c>
      <c r="C2072" s="314" t="s">
        <v>5251</v>
      </c>
      <c r="D2072" s="314" t="s">
        <v>4902</v>
      </c>
      <c r="E2072" s="315" t="s">
        <v>4903</v>
      </c>
      <c r="F2072" s="316" t="s">
        <v>217</v>
      </c>
      <c r="G2072" s="331">
        <v>1</v>
      </c>
      <c r="H2072" s="61">
        <f t="shared" si="353"/>
        <v>930.35</v>
      </c>
      <c r="I2072" s="450">
        <v>930.35</v>
      </c>
      <c r="J2072" s="439">
        <f t="shared" si="359"/>
        <v>1037.58</v>
      </c>
      <c r="K2072" s="390">
        <f t="shared" si="360"/>
        <v>1037.58</v>
      </c>
      <c r="L2072" s="60"/>
      <c r="M2072" s="303">
        <f t="shared" si="356"/>
        <v>1037.575740192</v>
      </c>
      <c r="N2072" s="303">
        <f t="shared" si="357"/>
        <v>-4.2598079999152105E-3</v>
      </c>
      <c r="O2072" s="372">
        <f t="shared" si="358"/>
        <v>1037.58</v>
      </c>
      <c r="P2072" s="373">
        <f t="shared" si="361"/>
        <v>0</v>
      </c>
    </row>
    <row r="2073" spans="1:16" s="195" customFormat="1" ht="15" x14ac:dyDescent="0.25">
      <c r="A2073" s="312" t="s">
        <v>5252</v>
      </c>
      <c r="B2073" s="314" t="s">
        <v>281</v>
      </c>
      <c r="C2073" s="332" t="s">
        <v>5253</v>
      </c>
      <c r="D2073" s="332" t="s">
        <v>3850</v>
      </c>
      <c r="E2073" s="333" t="s">
        <v>4855</v>
      </c>
      <c r="F2073" s="316" t="s">
        <v>217</v>
      </c>
      <c r="G2073" s="331">
        <v>1</v>
      </c>
      <c r="H2073" s="61">
        <f t="shared" si="353"/>
        <v>35200.6</v>
      </c>
      <c r="I2073" s="450">
        <v>35200.6</v>
      </c>
      <c r="J2073" s="439">
        <f t="shared" si="359"/>
        <v>39257.58</v>
      </c>
      <c r="K2073" s="390">
        <f t="shared" si="360"/>
        <v>39257.58</v>
      </c>
      <c r="L2073" s="60"/>
      <c r="M2073" s="303">
        <f t="shared" si="356"/>
        <v>39257.578975871998</v>
      </c>
      <c r="N2073" s="303">
        <f t="shared" si="357"/>
        <v>-1.0241280033369549E-3</v>
      </c>
      <c r="O2073" s="372">
        <f t="shared" si="358"/>
        <v>39257.58</v>
      </c>
      <c r="P2073" s="373">
        <f t="shared" si="361"/>
        <v>0</v>
      </c>
    </row>
    <row r="2074" spans="1:16" s="195" customFormat="1" ht="15" x14ac:dyDescent="0.25">
      <c r="A2074" s="312" t="s">
        <v>5254</v>
      </c>
      <c r="B2074" s="314" t="s">
        <v>281</v>
      </c>
      <c r="C2074" s="314" t="s">
        <v>5255</v>
      </c>
      <c r="D2074" s="314" t="s">
        <v>360</v>
      </c>
      <c r="E2074" s="315" t="s">
        <v>361</v>
      </c>
      <c r="F2074" s="316" t="s">
        <v>217</v>
      </c>
      <c r="G2074" s="331">
        <v>7</v>
      </c>
      <c r="H2074" s="61">
        <f t="shared" si="353"/>
        <v>1743.5</v>
      </c>
      <c r="I2074" s="450">
        <v>12204.53</v>
      </c>
      <c r="J2074" s="439">
        <f t="shared" si="359"/>
        <v>1944.44</v>
      </c>
      <c r="K2074" s="390">
        <f t="shared" si="360"/>
        <v>13611.08</v>
      </c>
      <c r="L2074" s="60"/>
      <c r="M2074" s="303">
        <f t="shared" si="356"/>
        <v>13611.1401606336</v>
      </c>
      <c r="N2074" s="303">
        <f t="shared" si="357"/>
        <v>6.0160633600389701E-2</v>
      </c>
      <c r="O2074" s="372">
        <f t="shared" si="358"/>
        <v>13611.08</v>
      </c>
      <c r="P2074" s="373">
        <f t="shared" si="361"/>
        <v>0</v>
      </c>
    </row>
    <row r="2075" spans="1:16" s="195" customFormat="1" ht="22.5" x14ac:dyDescent="0.25">
      <c r="A2075" s="312" t="s">
        <v>5256</v>
      </c>
      <c r="B2075" s="314" t="s">
        <v>281</v>
      </c>
      <c r="C2075" s="314" t="s">
        <v>5257</v>
      </c>
      <c r="D2075" s="314" t="s">
        <v>4116</v>
      </c>
      <c r="E2075" s="315" t="s">
        <v>4117</v>
      </c>
      <c r="F2075" s="316" t="s">
        <v>217</v>
      </c>
      <c r="G2075" s="331">
        <v>2</v>
      </c>
      <c r="H2075" s="61">
        <f t="shared" si="353"/>
        <v>247.91</v>
      </c>
      <c r="I2075" s="450">
        <v>495.82</v>
      </c>
      <c r="J2075" s="439">
        <f t="shared" si="359"/>
        <v>276.48</v>
      </c>
      <c r="K2075" s="390">
        <f t="shared" si="360"/>
        <v>552.96</v>
      </c>
      <c r="L2075" s="60"/>
      <c r="M2075" s="303">
        <f t="shared" si="356"/>
        <v>552.96480195840002</v>
      </c>
      <c r="N2075" s="303">
        <f t="shared" si="357"/>
        <v>4.8019583999803217E-3</v>
      </c>
      <c r="O2075" s="372">
        <f t="shared" si="358"/>
        <v>552.96</v>
      </c>
      <c r="P2075" s="373">
        <f t="shared" si="361"/>
        <v>0</v>
      </c>
    </row>
    <row r="2076" spans="1:16" s="195" customFormat="1" ht="22.5" x14ac:dyDescent="0.25">
      <c r="A2076" s="312" t="s">
        <v>5258</v>
      </c>
      <c r="B2076" s="314" t="s">
        <v>281</v>
      </c>
      <c r="C2076" s="314" t="s">
        <v>5259</v>
      </c>
      <c r="D2076" s="314" t="s">
        <v>4751</v>
      </c>
      <c r="E2076" s="315" t="s">
        <v>4752</v>
      </c>
      <c r="F2076" s="316" t="s">
        <v>217</v>
      </c>
      <c r="G2076" s="331">
        <v>5</v>
      </c>
      <c r="H2076" s="61">
        <f t="shared" si="353"/>
        <v>383.66</v>
      </c>
      <c r="I2076" s="450">
        <v>1918.32</v>
      </c>
      <c r="J2076" s="439">
        <f t="shared" si="359"/>
        <v>427.88</v>
      </c>
      <c r="K2076" s="390">
        <f t="shared" si="360"/>
        <v>2139.4</v>
      </c>
      <c r="L2076" s="60"/>
      <c r="M2076" s="303">
        <f t="shared" si="356"/>
        <v>2139.4123651584</v>
      </c>
      <c r="N2076" s="303">
        <f t="shared" si="357"/>
        <v>1.2365158399916254E-2</v>
      </c>
      <c r="O2076" s="372">
        <f t="shared" si="358"/>
        <v>2139.4</v>
      </c>
      <c r="P2076" s="373">
        <f t="shared" si="361"/>
        <v>0</v>
      </c>
    </row>
    <row r="2077" spans="1:16" s="195" customFormat="1" ht="15" x14ac:dyDescent="0.25">
      <c r="A2077" s="312" t="s">
        <v>5260</v>
      </c>
      <c r="B2077" s="314" t="s">
        <v>281</v>
      </c>
      <c r="C2077" s="314" t="s">
        <v>5261</v>
      </c>
      <c r="D2077" s="314" t="s">
        <v>366</v>
      </c>
      <c r="E2077" s="315" t="s">
        <v>367</v>
      </c>
      <c r="F2077" s="316" t="s">
        <v>217</v>
      </c>
      <c r="G2077" s="331">
        <v>8</v>
      </c>
      <c r="H2077" s="61">
        <f t="shared" si="353"/>
        <v>2111.85</v>
      </c>
      <c r="I2077" s="450">
        <v>16894.810000000001</v>
      </c>
      <c r="J2077" s="439">
        <f t="shared" si="359"/>
        <v>2355.25</v>
      </c>
      <c r="K2077" s="390">
        <f t="shared" si="360"/>
        <v>18842</v>
      </c>
      <c r="L2077" s="60"/>
      <c r="M2077" s="303">
        <f t="shared" si="356"/>
        <v>18841.989564307201</v>
      </c>
      <c r="N2077" s="303">
        <f t="shared" si="357"/>
        <v>-1.0435692798637319E-2</v>
      </c>
      <c r="O2077" s="372">
        <f t="shared" si="358"/>
        <v>18842</v>
      </c>
      <c r="P2077" s="373">
        <f t="shared" si="361"/>
        <v>0</v>
      </c>
    </row>
    <row r="2078" spans="1:16" s="195" customFormat="1" ht="15" x14ac:dyDescent="0.25">
      <c r="A2078" s="312" t="s">
        <v>5262</v>
      </c>
      <c r="B2078" s="314" t="s">
        <v>281</v>
      </c>
      <c r="C2078" s="314" t="s">
        <v>5263</v>
      </c>
      <c r="D2078" s="314" t="s">
        <v>3882</v>
      </c>
      <c r="E2078" s="315" t="s">
        <v>3883</v>
      </c>
      <c r="F2078" s="316" t="s">
        <v>217</v>
      </c>
      <c r="G2078" s="331">
        <v>8</v>
      </c>
      <c r="H2078" s="61">
        <f t="shared" si="353"/>
        <v>175.3</v>
      </c>
      <c r="I2078" s="450">
        <v>1402.4</v>
      </c>
      <c r="J2078" s="439">
        <f t="shared" si="359"/>
        <v>195.5</v>
      </c>
      <c r="K2078" s="390">
        <f t="shared" si="360"/>
        <v>1564</v>
      </c>
      <c r="L2078" s="60"/>
      <c r="M2078" s="303">
        <f t="shared" si="356"/>
        <v>1564.0309754880004</v>
      </c>
      <c r="N2078" s="303">
        <f t="shared" si="357"/>
        <v>3.0975488000422047E-2</v>
      </c>
      <c r="O2078" s="372">
        <f t="shared" si="358"/>
        <v>1564</v>
      </c>
      <c r="P2078" s="373">
        <f t="shared" si="361"/>
        <v>0</v>
      </c>
    </row>
    <row r="2079" spans="1:16" s="195" customFormat="1" ht="22.5" x14ac:dyDescent="0.25">
      <c r="A2079" s="312" t="s">
        <v>5264</v>
      </c>
      <c r="B2079" s="314" t="s">
        <v>281</v>
      </c>
      <c r="C2079" s="314" t="s">
        <v>5265</v>
      </c>
      <c r="D2079" s="314" t="s">
        <v>371</v>
      </c>
      <c r="E2079" s="315" t="s">
        <v>5266</v>
      </c>
      <c r="F2079" s="316" t="s">
        <v>125</v>
      </c>
      <c r="G2079" s="329">
        <v>0.6</v>
      </c>
      <c r="H2079" s="61">
        <f t="shared" si="353"/>
        <v>155741.32999999999</v>
      </c>
      <c r="I2079" s="450">
        <v>93444.800000000003</v>
      </c>
      <c r="J2079" s="439">
        <f t="shared" si="359"/>
        <v>173691</v>
      </c>
      <c r="K2079" s="390">
        <f t="shared" si="360"/>
        <v>104214.6</v>
      </c>
      <c r="L2079" s="60"/>
      <c r="M2079" s="303">
        <f t="shared" si="356"/>
        <v>104214.60474777601</v>
      </c>
      <c r="N2079" s="303">
        <f t="shared" si="357"/>
        <v>4.7477760090259835E-3</v>
      </c>
      <c r="O2079" s="372">
        <f t="shared" si="358"/>
        <v>104214.59999999999</v>
      </c>
      <c r="P2079" s="373">
        <f t="shared" si="361"/>
        <v>0</v>
      </c>
    </row>
    <row r="2080" spans="1:16" s="195" customFormat="1" ht="22.5" x14ac:dyDescent="0.25">
      <c r="A2080" s="312" t="s">
        <v>5267</v>
      </c>
      <c r="B2080" s="314" t="s">
        <v>281</v>
      </c>
      <c r="C2080" s="314" t="s">
        <v>5268</v>
      </c>
      <c r="D2080" s="314" t="s">
        <v>4132</v>
      </c>
      <c r="E2080" s="315" t="s">
        <v>4133</v>
      </c>
      <c r="F2080" s="316" t="s">
        <v>147</v>
      </c>
      <c r="G2080" s="331">
        <v>60</v>
      </c>
      <c r="H2080" s="61">
        <f t="shared" si="353"/>
        <v>885.76</v>
      </c>
      <c r="I2080" s="450">
        <v>53145.7</v>
      </c>
      <c r="J2080" s="439">
        <f t="shared" si="359"/>
        <v>987.85</v>
      </c>
      <c r="K2080" s="390">
        <f t="shared" si="360"/>
        <v>59271</v>
      </c>
      <c r="L2080" s="60"/>
      <c r="M2080" s="303">
        <f t="shared" si="356"/>
        <v>59270.907739584007</v>
      </c>
      <c r="N2080" s="303">
        <f t="shared" si="357"/>
        <v>-9.2260415993223432E-2</v>
      </c>
      <c r="O2080" s="372">
        <f t="shared" si="358"/>
        <v>59271</v>
      </c>
      <c r="P2080" s="373">
        <f t="shared" si="361"/>
        <v>0</v>
      </c>
    </row>
    <row r="2081" spans="1:16" s="195" customFormat="1" ht="22.5" x14ac:dyDescent="0.25">
      <c r="A2081" s="312" t="s">
        <v>5269</v>
      </c>
      <c r="B2081" s="314" t="s">
        <v>281</v>
      </c>
      <c r="C2081" s="314" t="s">
        <v>5270</v>
      </c>
      <c r="D2081" s="314" t="s">
        <v>362</v>
      </c>
      <c r="E2081" s="315" t="s">
        <v>4306</v>
      </c>
      <c r="F2081" s="316" t="s">
        <v>125</v>
      </c>
      <c r="G2081" s="318">
        <v>9.1999999999999998E-2</v>
      </c>
      <c r="H2081" s="61">
        <f t="shared" si="353"/>
        <v>207631.63</v>
      </c>
      <c r="I2081" s="450">
        <v>19102.11</v>
      </c>
      <c r="J2081" s="439">
        <f t="shared" si="359"/>
        <v>231561.82</v>
      </c>
      <c r="K2081" s="390">
        <f t="shared" si="360"/>
        <v>21303.69</v>
      </c>
      <c r="L2081" s="60"/>
      <c r="M2081" s="303">
        <f t="shared" si="356"/>
        <v>21303.687776083203</v>
      </c>
      <c r="N2081" s="303">
        <f t="shared" si="357"/>
        <v>-2.223916795628611E-3</v>
      </c>
      <c r="O2081" s="372">
        <f t="shared" si="358"/>
        <v>21303.687440000002</v>
      </c>
      <c r="P2081" s="373">
        <f t="shared" si="361"/>
        <v>-2.5599999971746001E-3</v>
      </c>
    </row>
    <row r="2082" spans="1:16" s="195" customFormat="1" ht="22.5" x14ac:dyDescent="0.25">
      <c r="A2082" s="312" t="s">
        <v>5271</v>
      </c>
      <c r="B2082" s="314" t="s">
        <v>281</v>
      </c>
      <c r="C2082" s="314" t="s">
        <v>5272</v>
      </c>
      <c r="D2082" s="314" t="s">
        <v>5273</v>
      </c>
      <c r="E2082" s="315" t="s">
        <v>374</v>
      </c>
      <c r="F2082" s="316" t="s">
        <v>147</v>
      </c>
      <c r="G2082" s="329">
        <v>9.1999999999999993</v>
      </c>
      <c r="H2082" s="61">
        <f t="shared" si="353"/>
        <v>1072.55</v>
      </c>
      <c r="I2082" s="450">
        <v>9867.42</v>
      </c>
      <c r="J2082" s="439">
        <f t="shared" si="359"/>
        <v>1196.1600000000001</v>
      </c>
      <c r="K2082" s="390">
        <f t="shared" si="360"/>
        <v>11004.67</v>
      </c>
      <c r="L2082" s="60"/>
      <c r="M2082" s="303">
        <f t="shared" si="356"/>
        <v>11004.670941350401</v>
      </c>
      <c r="N2082" s="303">
        <f t="shared" si="357"/>
        <v>9.4135040126275271E-4</v>
      </c>
      <c r="O2082" s="372">
        <f t="shared" si="358"/>
        <v>11004.672</v>
      </c>
      <c r="P2082" s="373">
        <f t="shared" si="361"/>
        <v>2.0000000004074536E-3</v>
      </c>
    </row>
    <row r="2083" spans="1:16" s="195" customFormat="1" ht="22.5" x14ac:dyDescent="0.25">
      <c r="A2083" s="312" t="s">
        <v>5274</v>
      </c>
      <c r="B2083" s="314" t="s">
        <v>281</v>
      </c>
      <c r="C2083" s="314" t="s">
        <v>5275</v>
      </c>
      <c r="D2083" s="314" t="s">
        <v>368</v>
      </c>
      <c r="E2083" s="315" t="s">
        <v>4311</v>
      </c>
      <c r="F2083" s="316" t="s">
        <v>125</v>
      </c>
      <c r="G2083" s="318">
        <v>4.9000000000000002E-2</v>
      </c>
      <c r="H2083" s="61">
        <f t="shared" si="353"/>
        <v>190082.24</v>
      </c>
      <c r="I2083" s="450">
        <v>9314.0300000000007</v>
      </c>
      <c r="J2083" s="439">
        <f t="shared" si="359"/>
        <v>211989.81</v>
      </c>
      <c r="K2083" s="390">
        <f t="shared" si="360"/>
        <v>10387.5</v>
      </c>
      <c r="L2083" s="60"/>
      <c r="M2083" s="303">
        <f t="shared" si="356"/>
        <v>10387.5010172736</v>
      </c>
      <c r="N2083" s="303">
        <f t="shared" si="357"/>
        <v>1.017273600155022E-3</v>
      </c>
      <c r="O2083" s="372">
        <f t="shared" si="358"/>
        <v>10387.500690000001</v>
      </c>
      <c r="P2083" s="373">
        <f t="shared" si="361"/>
        <v>6.900000007590279E-4</v>
      </c>
    </row>
    <row r="2084" spans="1:16" s="195" customFormat="1" ht="22.5" x14ac:dyDescent="0.25">
      <c r="A2084" s="312" t="s">
        <v>5276</v>
      </c>
      <c r="B2084" s="314" t="s">
        <v>281</v>
      </c>
      <c r="C2084" s="314" t="s">
        <v>5277</v>
      </c>
      <c r="D2084" s="314" t="s">
        <v>5278</v>
      </c>
      <c r="E2084" s="315" t="s">
        <v>5279</v>
      </c>
      <c r="F2084" s="316" t="s">
        <v>147</v>
      </c>
      <c r="G2084" s="329">
        <v>14.1</v>
      </c>
      <c r="H2084" s="61">
        <f t="shared" si="353"/>
        <v>813.6</v>
      </c>
      <c r="I2084" s="450">
        <v>11471.69</v>
      </c>
      <c r="J2084" s="439">
        <f t="shared" si="359"/>
        <v>907.37</v>
      </c>
      <c r="K2084" s="390">
        <f t="shared" si="360"/>
        <v>12793.92</v>
      </c>
      <c r="L2084" s="60"/>
      <c r="M2084" s="303">
        <f t="shared" si="356"/>
        <v>12793.838064172802</v>
      </c>
      <c r="N2084" s="303">
        <f t="shared" si="357"/>
        <v>-8.1935827198321931E-2</v>
      </c>
      <c r="O2084" s="372">
        <f t="shared" si="358"/>
        <v>12793.916999999999</v>
      </c>
      <c r="P2084" s="373">
        <f t="shared" si="361"/>
        <v>-3.0000000006111804E-3</v>
      </c>
    </row>
    <row r="2085" spans="1:16" s="195" customFormat="1" ht="22.5" x14ac:dyDescent="0.25">
      <c r="A2085" s="312" t="s">
        <v>5280</v>
      </c>
      <c r="B2085" s="314" t="s">
        <v>281</v>
      </c>
      <c r="C2085" s="314" t="s">
        <v>5281</v>
      </c>
      <c r="D2085" s="314" t="s">
        <v>5273</v>
      </c>
      <c r="E2085" s="315" t="s">
        <v>374</v>
      </c>
      <c r="F2085" s="316" t="s">
        <v>147</v>
      </c>
      <c r="G2085" s="329">
        <v>4.9000000000000004</v>
      </c>
      <c r="H2085" s="61">
        <f t="shared" si="353"/>
        <v>1072.55</v>
      </c>
      <c r="I2085" s="450">
        <v>5255.48</v>
      </c>
      <c r="J2085" s="439">
        <f t="shared" si="359"/>
        <v>1196.1600000000001</v>
      </c>
      <c r="K2085" s="390">
        <f t="shared" si="360"/>
        <v>5861.18</v>
      </c>
      <c r="L2085" s="60"/>
      <c r="M2085" s="303">
        <f t="shared" si="356"/>
        <v>5861.1904670976</v>
      </c>
      <c r="N2085" s="303">
        <f t="shared" si="357"/>
        <v>1.0467097599757835E-2</v>
      </c>
      <c r="O2085" s="372">
        <f t="shared" si="358"/>
        <v>5861.1840000000011</v>
      </c>
      <c r="P2085" s="373">
        <f t="shared" si="361"/>
        <v>4.0000000008149073E-3</v>
      </c>
    </row>
    <row r="2086" spans="1:16" s="195" customFormat="1" ht="22.5" x14ac:dyDescent="0.25">
      <c r="A2086" s="312" t="s">
        <v>5282</v>
      </c>
      <c r="B2086" s="314" t="s">
        <v>281</v>
      </c>
      <c r="C2086" s="314" t="s">
        <v>5283</v>
      </c>
      <c r="D2086" s="314" t="s">
        <v>4302</v>
      </c>
      <c r="E2086" s="315" t="s">
        <v>4303</v>
      </c>
      <c r="F2086" s="316" t="s">
        <v>125</v>
      </c>
      <c r="G2086" s="318">
        <v>0.24099999999999999</v>
      </c>
      <c r="H2086" s="61">
        <f t="shared" si="353"/>
        <v>202489.13</v>
      </c>
      <c r="I2086" s="450">
        <v>48799.88</v>
      </c>
      <c r="J2086" s="439">
        <f t="shared" si="359"/>
        <v>225826.63</v>
      </c>
      <c r="K2086" s="390">
        <f t="shared" si="360"/>
        <v>54424.22</v>
      </c>
      <c r="L2086" s="60"/>
      <c r="M2086" s="303">
        <f t="shared" si="356"/>
        <v>54424.218425625601</v>
      </c>
      <c r="N2086" s="303">
        <f t="shared" si="357"/>
        <v>-1.5743744006613269E-3</v>
      </c>
      <c r="O2086" s="372">
        <f t="shared" si="358"/>
        <v>54424.217830000001</v>
      </c>
      <c r="P2086" s="373">
        <f t="shared" si="361"/>
        <v>-2.1699999997508712E-3</v>
      </c>
    </row>
    <row r="2087" spans="1:16" s="195" customFormat="1" ht="22.5" x14ac:dyDescent="0.25">
      <c r="A2087" s="312" t="s">
        <v>5284</v>
      </c>
      <c r="B2087" s="314" t="s">
        <v>281</v>
      </c>
      <c r="C2087" s="314" t="s">
        <v>5285</v>
      </c>
      <c r="D2087" s="314" t="s">
        <v>4660</v>
      </c>
      <c r="E2087" s="315" t="s">
        <v>4661</v>
      </c>
      <c r="F2087" s="316" t="s">
        <v>147</v>
      </c>
      <c r="G2087" s="329">
        <v>24.1</v>
      </c>
      <c r="H2087" s="61">
        <f t="shared" si="353"/>
        <v>1645.28</v>
      </c>
      <c r="I2087" s="450">
        <v>39651.19</v>
      </c>
      <c r="J2087" s="439">
        <f t="shared" si="359"/>
        <v>1834.9</v>
      </c>
      <c r="K2087" s="390">
        <f t="shared" si="360"/>
        <v>44221.09</v>
      </c>
      <c r="L2087" s="60"/>
      <c r="M2087" s="303">
        <f t="shared" si="356"/>
        <v>44221.113359212803</v>
      </c>
      <c r="N2087" s="303">
        <f t="shared" si="357"/>
        <v>2.3359212806099094E-2</v>
      </c>
      <c r="O2087" s="372">
        <f t="shared" si="358"/>
        <v>44221.090000000004</v>
      </c>
      <c r="P2087" s="373">
        <f t="shared" si="361"/>
        <v>0</v>
      </c>
    </row>
    <row r="2088" spans="1:16" s="195" customFormat="1" ht="22.5" x14ac:dyDescent="0.25">
      <c r="A2088" s="312" t="s">
        <v>5286</v>
      </c>
      <c r="B2088" s="314" t="s">
        <v>281</v>
      </c>
      <c r="C2088" s="314" t="s">
        <v>5287</v>
      </c>
      <c r="D2088" s="314" t="s">
        <v>372</v>
      </c>
      <c r="E2088" s="315" t="s">
        <v>4129</v>
      </c>
      <c r="F2088" s="316" t="s">
        <v>125</v>
      </c>
      <c r="G2088" s="318">
        <v>0.26400000000000001</v>
      </c>
      <c r="H2088" s="61">
        <f t="shared" si="353"/>
        <v>170720.57</v>
      </c>
      <c r="I2088" s="450">
        <v>45070.23</v>
      </c>
      <c r="J2088" s="439">
        <f t="shared" si="359"/>
        <v>190396.65</v>
      </c>
      <c r="K2088" s="390">
        <f t="shared" si="360"/>
        <v>50264.72</v>
      </c>
      <c r="L2088" s="60"/>
      <c r="M2088" s="303">
        <f t="shared" si="356"/>
        <v>50264.714626617606</v>
      </c>
      <c r="N2088" s="303">
        <f t="shared" si="357"/>
        <v>-5.3733823951915838E-3</v>
      </c>
      <c r="O2088" s="372">
        <f t="shared" si="358"/>
        <v>50264.715600000003</v>
      </c>
      <c r="P2088" s="373">
        <f t="shared" si="361"/>
        <v>-4.3999999979860149E-3</v>
      </c>
    </row>
    <row r="2089" spans="1:16" s="195" customFormat="1" ht="22.5" x14ac:dyDescent="0.25">
      <c r="A2089" s="312" t="s">
        <v>5288</v>
      </c>
      <c r="B2089" s="314" t="s">
        <v>281</v>
      </c>
      <c r="C2089" s="314" t="s">
        <v>5289</v>
      </c>
      <c r="D2089" s="314" t="s">
        <v>5278</v>
      </c>
      <c r="E2089" s="315" t="s">
        <v>5290</v>
      </c>
      <c r="F2089" s="316" t="s">
        <v>147</v>
      </c>
      <c r="G2089" s="329">
        <v>50.5</v>
      </c>
      <c r="H2089" s="61">
        <f t="shared" si="353"/>
        <v>1008.44</v>
      </c>
      <c r="I2089" s="450">
        <v>50926.33</v>
      </c>
      <c r="J2089" s="439">
        <f t="shared" si="359"/>
        <v>1124.67</v>
      </c>
      <c r="K2089" s="390">
        <f t="shared" si="360"/>
        <v>56795.839999999997</v>
      </c>
      <c r="L2089" s="60"/>
      <c r="M2089" s="303">
        <f t="shared" si="356"/>
        <v>56795.748422649609</v>
      </c>
      <c r="N2089" s="303">
        <f t="shared" si="357"/>
        <v>-9.1577350387524348E-2</v>
      </c>
      <c r="O2089" s="372">
        <f t="shared" si="358"/>
        <v>56795.835000000006</v>
      </c>
      <c r="P2089" s="373">
        <f t="shared" si="361"/>
        <v>-4.9999999901046976E-3</v>
      </c>
    </row>
    <row r="2090" spans="1:16" s="195" customFormat="1" ht="22.5" x14ac:dyDescent="0.25">
      <c r="A2090" s="312" t="s">
        <v>5291</v>
      </c>
      <c r="B2090" s="314" t="s">
        <v>281</v>
      </c>
      <c r="C2090" s="314" t="s">
        <v>5292</v>
      </c>
      <c r="D2090" s="314" t="s">
        <v>4132</v>
      </c>
      <c r="E2090" s="315" t="s">
        <v>4133</v>
      </c>
      <c r="F2090" s="316" t="s">
        <v>147</v>
      </c>
      <c r="G2090" s="329">
        <v>25.5</v>
      </c>
      <c r="H2090" s="61">
        <f t="shared" si="353"/>
        <v>885.76</v>
      </c>
      <c r="I2090" s="450">
        <v>22586.97</v>
      </c>
      <c r="J2090" s="439">
        <f t="shared" si="359"/>
        <v>987.85</v>
      </c>
      <c r="K2090" s="390">
        <f t="shared" si="360"/>
        <v>25190.18</v>
      </c>
      <c r="L2090" s="60"/>
      <c r="M2090" s="303">
        <f t="shared" si="356"/>
        <v>25190.188763846403</v>
      </c>
      <c r="N2090" s="303">
        <f t="shared" si="357"/>
        <v>8.7638464028714225E-3</v>
      </c>
      <c r="O2090" s="372">
        <f t="shared" si="358"/>
        <v>25190.174999999999</v>
      </c>
      <c r="P2090" s="373">
        <f t="shared" si="361"/>
        <v>-5.0000000010186341E-3</v>
      </c>
    </row>
    <row r="2091" spans="1:16" s="195" customFormat="1" ht="22.5" x14ac:dyDescent="0.25">
      <c r="A2091" s="312" t="s">
        <v>5293</v>
      </c>
      <c r="B2091" s="314" t="s">
        <v>281</v>
      </c>
      <c r="C2091" s="314" t="s">
        <v>5294</v>
      </c>
      <c r="D2091" s="314" t="s">
        <v>4660</v>
      </c>
      <c r="E2091" s="315" t="s">
        <v>4661</v>
      </c>
      <c r="F2091" s="316" t="s">
        <v>147</v>
      </c>
      <c r="G2091" s="329">
        <v>0.9</v>
      </c>
      <c r="H2091" s="61">
        <f t="shared" si="353"/>
        <v>1645.27</v>
      </c>
      <c r="I2091" s="450">
        <v>1480.74</v>
      </c>
      <c r="J2091" s="439">
        <f t="shared" si="359"/>
        <v>1834.89</v>
      </c>
      <c r="K2091" s="390">
        <f t="shared" si="360"/>
        <v>1651.4</v>
      </c>
      <c r="L2091" s="60"/>
      <c r="M2091" s="303">
        <f t="shared" si="356"/>
        <v>1651.3999049088002</v>
      </c>
      <c r="N2091" s="303">
        <f t="shared" si="357"/>
        <v>-9.5091199909802526E-5</v>
      </c>
      <c r="O2091" s="372">
        <f t="shared" si="358"/>
        <v>1651.4010000000001</v>
      </c>
      <c r="P2091" s="373">
        <f t="shared" si="361"/>
        <v>9.9999999997635314E-4</v>
      </c>
    </row>
    <row r="2092" spans="1:16" s="195" customFormat="1" ht="15" x14ac:dyDescent="0.25">
      <c r="A2092" s="312" t="s">
        <v>5295</v>
      </c>
      <c r="B2092" s="314" t="s">
        <v>281</v>
      </c>
      <c r="C2092" s="314" t="s">
        <v>5296</v>
      </c>
      <c r="D2092" s="314" t="s">
        <v>3911</v>
      </c>
      <c r="E2092" s="315" t="s">
        <v>373</v>
      </c>
      <c r="F2092" s="316" t="s">
        <v>122</v>
      </c>
      <c r="G2092" s="326">
        <v>5.1999999999999998E-3</v>
      </c>
      <c r="H2092" s="61">
        <f t="shared" si="353"/>
        <v>105048.08</v>
      </c>
      <c r="I2092" s="450">
        <v>546.25</v>
      </c>
      <c r="J2092" s="439">
        <f t="shared" si="359"/>
        <v>117155.2</v>
      </c>
      <c r="K2092" s="390">
        <f t="shared" si="360"/>
        <v>609.21</v>
      </c>
      <c r="L2092" s="60"/>
      <c r="M2092" s="303">
        <f t="shared" si="356"/>
        <v>609.20701680000002</v>
      </c>
      <c r="N2092" s="303">
        <f t="shared" si="357"/>
        <v>-2.9832000000169501E-3</v>
      </c>
      <c r="O2092" s="372">
        <f t="shared" si="358"/>
        <v>609.20704000000001</v>
      </c>
      <c r="P2092" s="373">
        <f t="shared" si="361"/>
        <v>-2.9600000000300497E-3</v>
      </c>
    </row>
    <row r="2093" spans="1:16" s="195" customFormat="1" ht="22.5" x14ac:dyDescent="0.25">
      <c r="A2093" s="312" t="s">
        <v>5297</v>
      </c>
      <c r="B2093" s="314" t="s">
        <v>281</v>
      </c>
      <c r="C2093" s="314" t="s">
        <v>5298</v>
      </c>
      <c r="D2093" s="314" t="s">
        <v>3913</v>
      </c>
      <c r="E2093" s="315" t="s">
        <v>3914</v>
      </c>
      <c r="F2093" s="316" t="s">
        <v>125</v>
      </c>
      <c r="G2093" s="329">
        <v>0.6</v>
      </c>
      <c r="H2093" s="61">
        <f t="shared" si="353"/>
        <v>312361.58</v>
      </c>
      <c r="I2093" s="450">
        <v>187416.95</v>
      </c>
      <c r="J2093" s="439">
        <f t="shared" si="359"/>
        <v>348362.23</v>
      </c>
      <c r="K2093" s="390">
        <f t="shared" si="360"/>
        <v>209017.34</v>
      </c>
      <c r="L2093" s="60"/>
      <c r="M2093" s="303">
        <f t="shared" si="356"/>
        <v>209017.33822838403</v>
      </c>
      <c r="N2093" s="303">
        <f t="shared" si="357"/>
        <v>-1.7716159636620432E-3</v>
      </c>
      <c r="O2093" s="372">
        <f t="shared" si="358"/>
        <v>209017.33799999999</v>
      </c>
      <c r="P2093" s="373">
        <f t="shared" si="361"/>
        <v>-2.0000000076834112E-3</v>
      </c>
    </row>
    <row r="2094" spans="1:16" s="195" customFormat="1" ht="15" x14ac:dyDescent="0.25">
      <c r="A2094" s="312" t="s">
        <v>5299</v>
      </c>
      <c r="B2094" s="314" t="s">
        <v>281</v>
      </c>
      <c r="C2094" s="314" t="s">
        <v>5300</v>
      </c>
      <c r="D2094" s="314" t="s">
        <v>3921</v>
      </c>
      <c r="E2094" s="315" t="s">
        <v>3922</v>
      </c>
      <c r="F2094" s="316" t="s">
        <v>122</v>
      </c>
      <c r="G2094" s="326">
        <v>-3.8399999999999997E-2</v>
      </c>
      <c r="H2094" s="61">
        <f t="shared" si="353"/>
        <v>54913.02</v>
      </c>
      <c r="I2094" s="450">
        <v>-2108.66</v>
      </c>
      <c r="J2094" s="439">
        <f t="shared" si="359"/>
        <v>61241.919999999998</v>
      </c>
      <c r="K2094" s="390">
        <f t="shared" si="360"/>
        <v>-2351.69</v>
      </c>
      <c r="L2094" s="60"/>
      <c r="M2094" s="303">
        <f t="shared" si="356"/>
        <v>-2351.6896440191999</v>
      </c>
      <c r="N2094" s="303">
        <f t="shared" si="357"/>
        <v>3.5598080012277933E-4</v>
      </c>
      <c r="O2094" s="372">
        <f t="shared" si="358"/>
        <v>-2351.6897279999998</v>
      </c>
      <c r="P2094" s="373">
        <f t="shared" si="361"/>
        <v>2.7200000022276072E-4</v>
      </c>
    </row>
    <row r="2095" spans="1:16" s="195" customFormat="1" ht="15" x14ac:dyDescent="0.25">
      <c r="A2095" s="312" t="s">
        <v>5301</v>
      </c>
      <c r="B2095" s="314" t="s">
        <v>281</v>
      </c>
      <c r="C2095" s="314" t="s">
        <v>5302</v>
      </c>
      <c r="D2095" s="314" t="s">
        <v>3917</v>
      </c>
      <c r="E2095" s="315" t="s">
        <v>3918</v>
      </c>
      <c r="F2095" s="316" t="s">
        <v>111</v>
      </c>
      <c r="G2095" s="329">
        <v>-3.6</v>
      </c>
      <c r="H2095" s="61">
        <f t="shared" si="353"/>
        <v>5840.18</v>
      </c>
      <c r="I2095" s="450">
        <v>-21024.639999999999</v>
      </c>
      <c r="J2095" s="439">
        <f t="shared" si="359"/>
        <v>6513.28</v>
      </c>
      <c r="K2095" s="390">
        <f t="shared" si="360"/>
        <v>-23447.81</v>
      </c>
      <c r="L2095" s="60"/>
      <c r="M2095" s="303">
        <f t="shared" si="356"/>
        <v>-23447.795356876803</v>
      </c>
      <c r="N2095" s="303">
        <f t="shared" si="357"/>
        <v>1.4643123198766261E-2</v>
      </c>
      <c r="O2095" s="372">
        <f t="shared" si="358"/>
        <v>-23447.808000000001</v>
      </c>
      <c r="P2095" s="373">
        <f t="shared" si="361"/>
        <v>2.0000000004074536E-3</v>
      </c>
    </row>
    <row r="2096" spans="1:16" s="195" customFormat="1" ht="15" x14ac:dyDescent="0.25">
      <c r="A2096" s="312" t="s">
        <v>5303</v>
      </c>
      <c r="B2096" s="314" t="s">
        <v>281</v>
      </c>
      <c r="C2096" s="314" t="s">
        <v>5304</v>
      </c>
      <c r="D2096" s="314" t="s">
        <v>3925</v>
      </c>
      <c r="E2096" s="315" t="s">
        <v>3926</v>
      </c>
      <c r="F2096" s="316" t="s">
        <v>111</v>
      </c>
      <c r="G2096" s="329">
        <v>3.6</v>
      </c>
      <c r="H2096" s="61">
        <f t="shared" ref="H2096:H2159" si="362">ROUND(I2096/G2096,2)</f>
        <v>20840.66</v>
      </c>
      <c r="I2096" s="450">
        <v>75026.38</v>
      </c>
      <c r="J2096" s="439">
        <f t="shared" si="359"/>
        <v>23242.61</v>
      </c>
      <c r="K2096" s="390">
        <f t="shared" si="360"/>
        <v>83673.399999999994</v>
      </c>
      <c r="L2096" s="60"/>
      <c r="M2096" s="303">
        <f t="shared" si="356"/>
        <v>83673.404377305618</v>
      </c>
      <c r="N2096" s="303">
        <f t="shared" si="357"/>
        <v>4.3773056240752339E-3</v>
      </c>
      <c r="O2096" s="372">
        <f t="shared" si="358"/>
        <v>83673.396000000008</v>
      </c>
      <c r="P2096" s="373">
        <f t="shared" si="361"/>
        <v>-3.999999986262992E-3</v>
      </c>
    </row>
    <row r="2097" spans="1:16" s="195" customFormat="1" ht="15" x14ac:dyDescent="0.25">
      <c r="A2097" s="312" t="s">
        <v>5305</v>
      </c>
      <c r="B2097" s="314" t="s">
        <v>281</v>
      </c>
      <c r="C2097" s="314" t="s">
        <v>5306</v>
      </c>
      <c r="D2097" s="314" t="s">
        <v>3929</v>
      </c>
      <c r="E2097" s="315" t="s">
        <v>4676</v>
      </c>
      <c r="F2097" s="316" t="s">
        <v>139</v>
      </c>
      <c r="G2097" s="331">
        <v>75</v>
      </c>
      <c r="H2097" s="61">
        <f t="shared" si="362"/>
        <v>167.42</v>
      </c>
      <c r="I2097" s="450">
        <v>12556.71</v>
      </c>
      <c r="J2097" s="439">
        <f t="shared" si="359"/>
        <v>186.72</v>
      </c>
      <c r="K2097" s="390">
        <f t="shared" si="360"/>
        <v>14004</v>
      </c>
      <c r="L2097" s="60"/>
      <c r="M2097" s="303">
        <f t="shared" si="356"/>
        <v>14003.9100044352</v>
      </c>
      <c r="N2097" s="303">
        <f t="shared" si="357"/>
        <v>-8.999556480011961E-2</v>
      </c>
      <c r="O2097" s="372">
        <f t="shared" si="358"/>
        <v>14004</v>
      </c>
      <c r="P2097" s="373">
        <f t="shared" si="361"/>
        <v>0</v>
      </c>
    </row>
    <row r="2098" spans="1:16" s="195" customFormat="1" ht="15" x14ac:dyDescent="0.25">
      <c r="A2098" s="312" t="s">
        <v>5307</v>
      </c>
      <c r="B2098" s="314" t="s">
        <v>281</v>
      </c>
      <c r="C2098" s="314" t="s">
        <v>5308</v>
      </c>
      <c r="D2098" s="314" t="s">
        <v>3933</v>
      </c>
      <c r="E2098" s="315" t="s">
        <v>5309</v>
      </c>
      <c r="F2098" s="316" t="s">
        <v>139</v>
      </c>
      <c r="G2098" s="329">
        <v>91.8</v>
      </c>
      <c r="H2098" s="61">
        <f t="shared" si="362"/>
        <v>624.61</v>
      </c>
      <c r="I2098" s="450">
        <v>57339.17</v>
      </c>
      <c r="J2098" s="439">
        <f t="shared" si="359"/>
        <v>696.6</v>
      </c>
      <c r="K2098" s="390">
        <f t="shared" si="360"/>
        <v>63947.88</v>
      </c>
      <c r="L2098" s="60"/>
      <c r="M2098" s="303">
        <f t="shared" si="356"/>
        <v>63947.688240710399</v>
      </c>
      <c r="N2098" s="303">
        <f t="shared" si="357"/>
        <v>-0.19175928959884914</v>
      </c>
      <c r="O2098" s="372">
        <f t="shared" si="358"/>
        <v>63947.88</v>
      </c>
      <c r="P2098" s="373">
        <f t="shared" si="361"/>
        <v>0</v>
      </c>
    </row>
    <row r="2099" spans="1:16" s="195" customFormat="1" ht="15" x14ac:dyDescent="0.25">
      <c r="A2099" s="306" t="s">
        <v>5310</v>
      </c>
      <c r="B2099" s="502"/>
      <c r="C2099" s="502"/>
      <c r="D2099" s="502"/>
      <c r="E2099" s="307" t="s">
        <v>5311</v>
      </c>
      <c r="F2099" s="308"/>
      <c r="G2099" s="309"/>
      <c r="H2099" s="334"/>
      <c r="I2099" s="334">
        <f>SUM(I2100:I2124)</f>
        <v>504442.16999999993</v>
      </c>
      <c r="J2099" s="449"/>
      <c r="K2099" s="391">
        <f>SUM(K2100:K2124)</f>
        <v>562580.76</v>
      </c>
      <c r="L2099" s="310"/>
      <c r="M2099" s="303">
        <f t="shared" si="356"/>
        <v>562580.70395207033</v>
      </c>
      <c r="N2099" s="303">
        <f t="shared" si="357"/>
        <v>-5.6047929683700204E-2</v>
      </c>
      <c r="O2099" s="372">
        <f t="shared" si="358"/>
        <v>0</v>
      </c>
      <c r="P2099" s="373"/>
    </row>
    <row r="2100" spans="1:16" s="195" customFormat="1" ht="15" x14ac:dyDescent="0.25">
      <c r="A2100" s="312" t="s">
        <v>5312</v>
      </c>
      <c r="B2100" s="314" t="s">
        <v>281</v>
      </c>
      <c r="C2100" s="314" t="s">
        <v>5313</v>
      </c>
      <c r="D2100" s="314" t="s">
        <v>5314</v>
      </c>
      <c r="E2100" s="315" t="s">
        <v>5315</v>
      </c>
      <c r="F2100" s="316" t="s">
        <v>217</v>
      </c>
      <c r="G2100" s="331">
        <v>4</v>
      </c>
      <c r="H2100" s="61">
        <f>ROUND(I2100/G2100,2)</f>
        <v>7257.96</v>
      </c>
      <c r="I2100" s="450">
        <v>29031.85</v>
      </c>
      <c r="J2100" s="439">
        <f t="shared" ref="J2100:J2124" si="363">ROUND(H2100*O$13*P$13*O$10,2)</f>
        <v>8094.46</v>
      </c>
      <c r="K2100" s="390">
        <f t="shared" ref="K2100:K2124" si="364">ROUND(J2100*G2100,2)</f>
        <v>32377.84</v>
      </c>
      <c r="L2100" s="60"/>
      <c r="M2100" s="303">
        <f t="shared" si="356"/>
        <v>32377.861291871999</v>
      </c>
      <c r="N2100" s="303">
        <f t="shared" si="357"/>
        <v>2.129187199898297E-2</v>
      </c>
      <c r="O2100" s="372">
        <f t="shared" si="358"/>
        <v>32377.84</v>
      </c>
      <c r="P2100" s="373">
        <f t="shared" si="361"/>
        <v>0</v>
      </c>
    </row>
    <row r="2101" spans="1:16" s="195" customFormat="1" ht="15" x14ac:dyDescent="0.25">
      <c r="A2101" s="312" t="s">
        <v>5316</v>
      </c>
      <c r="B2101" s="314" t="s">
        <v>281</v>
      </c>
      <c r="C2101" s="314" t="s">
        <v>5317</v>
      </c>
      <c r="D2101" s="314" t="s">
        <v>4198</v>
      </c>
      <c r="E2101" s="315" t="s">
        <v>359</v>
      </c>
      <c r="F2101" s="316" t="s">
        <v>122</v>
      </c>
      <c r="G2101" s="326">
        <v>5.5999999999999999E-3</v>
      </c>
      <c r="H2101" s="61">
        <f t="shared" si="362"/>
        <v>127516.07</v>
      </c>
      <c r="I2101" s="450">
        <v>714.09</v>
      </c>
      <c r="J2101" s="439">
        <f t="shared" si="363"/>
        <v>142212.69</v>
      </c>
      <c r="K2101" s="390">
        <f t="shared" si="364"/>
        <v>796.39</v>
      </c>
      <c r="L2101" s="60"/>
      <c r="M2101" s="303">
        <f t="shared" si="356"/>
        <v>796.3911004608002</v>
      </c>
      <c r="N2101" s="303">
        <f t="shared" si="357"/>
        <v>1.1004608002167515E-3</v>
      </c>
      <c r="O2101" s="372">
        <f t="shared" si="358"/>
        <v>796.39106400000003</v>
      </c>
      <c r="P2101" s="373">
        <f t="shared" si="361"/>
        <v>1.0640000000421423E-3</v>
      </c>
    </row>
    <row r="2102" spans="1:16" s="195" customFormat="1" ht="22.5" x14ac:dyDescent="0.25">
      <c r="A2102" s="312" t="s">
        <v>5318</v>
      </c>
      <c r="B2102" s="314" t="s">
        <v>281</v>
      </c>
      <c r="C2102" s="332" t="s">
        <v>5319</v>
      </c>
      <c r="D2102" s="332" t="s">
        <v>5320</v>
      </c>
      <c r="E2102" s="333" t="s">
        <v>5321</v>
      </c>
      <c r="F2102" s="316" t="s">
        <v>217</v>
      </c>
      <c r="G2102" s="331">
        <v>2</v>
      </c>
      <c r="H2102" s="61">
        <f t="shared" si="362"/>
        <v>6805.68</v>
      </c>
      <c r="I2102" s="450">
        <v>13611.35</v>
      </c>
      <c r="J2102" s="439">
        <f t="shared" si="363"/>
        <v>7590.06</v>
      </c>
      <c r="K2102" s="390">
        <f t="shared" si="364"/>
        <v>15180.12</v>
      </c>
      <c r="L2102" s="60"/>
      <c r="M2102" s="303">
        <f t="shared" si="356"/>
        <v>15180.100554912002</v>
      </c>
      <c r="N2102" s="303">
        <f t="shared" si="357"/>
        <v>-1.9445087998974486E-2</v>
      </c>
      <c r="O2102" s="372">
        <f t="shared" si="358"/>
        <v>15180.12</v>
      </c>
      <c r="P2102" s="373">
        <f t="shared" si="361"/>
        <v>0</v>
      </c>
    </row>
    <row r="2103" spans="1:16" s="195" customFormat="1" ht="22.5" x14ac:dyDescent="0.25">
      <c r="A2103" s="312" t="s">
        <v>5322</v>
      </c>
      <c r="B2103" s="314" t="s">
        <v>281</v>
      </c>
      <c r="C2103" s="332" t="s">
        <v>5323</v>
      </c>
      <c r="D2103" s="332" t="s">
        <v>5188</v>
      </c>
      <c r="E2103" s="333" t="s">
        <v>5189</v>
      </c>
      <c r="F2103" s="316" t="s">
        <v>217</v>
      </c>
      <c r="G2103" s="331">
        <v>2</v>
      </c>
      <c r="H2103" s="61">
        <f t="shared" si="362"/>
        <v>7227.26</v>
      </c>
      <c r="I2103" s="450">
        <v>14454.51</v>
      </c>
      <c r="J2103" s="439">
        <f t="shared" si="363"/>
        <v>8060.22</v>
      </c>
      <c r="K2103" s="390">
        <f t="shared" si="364"/>
        <v>16120.44</v>
      </c>
      <c r="L2103" s="60"/>
      <c r="M2103" s="303">
        <f t="shared" si="356"/>
        <v>16120.437375571202</v>
      </c>
      <c r="N2103" s="303">
        <f t="shared" si="357"/>
        <v>-2.62442879829905E-3</v>
      </c>
      <c r="O2103" s="372">
        <f t="shared" si="358"/>
        <v>16120.44</v>
      </c>
      <c r="P2103" s="373">
        <f t="shared" si="361"/>
        <v>0</v>
      </c>
    </row>
    <row r="2104" spans="1:16" s="195" customFormat="1" ht="22.5" x14ac:dyDescent="0.25">
      <c r="A2104" s="312" t="s">
        <v>5324</v>
      </c>
      <c r="B2104" s="314" t="s">
        <v>281</v>
      </c>
      <c r="C2104" s="314" t="s">
        <v>5325</v>
      </c>
      <c r="D2104" s="314" t="s">
        <v>4845</v>
      </c>
      <c r="E2104" s="315" t="s">
        <v>4846</v>
      </c>
      <c r="F2104" s="316" t="s">
        <v>217</v>
      </c>
      <c r="G2104" s="331">
        <v>4</v>
      </c>
      <c r="H2104" s="61">
        <f t="shared" si="362"/>
        <v>2221.7199999999998</v>
      </c>
      <c r="I2104" s="450">
        <v>8886.89</v>
      </c>
      <c r="J2104" s="439">
        <f t="shared" si="363"/>
        <v>2477.7800000000002</v>
      </c>
      <c r="K2104" s="390">
        <f t="shared" si="364"/>
        <v>9911.1200000000008</v>
      </c>
      <c r="L2104" s="60"/>
      <c r="M2104" s="303">
        <f t="shared" si="356"/>
        <v>9911.1317995968002</v>
      </c>
      <c r="N2104" s="303">
        <f t="shared" si="357"/>
        <v>1.179959679939202E-2</v>
      </c>
      <c r="O2104" s="372">
        <f t="shared" si="358"/>
        <v>9911.1200000000008</v>
      </c>
      <c r="P2104" s="373">
        <f t="shared" si="361"/>
        <v>0</v>
      </c>
    </row>
    <row r="2105" spans="1:16" s="195" customFormat="1" ht="15" x14ac:dyDescent="0.25">
      <c r="A2105" s="312" t="s">
        <v>5326</v>
      </c>
      <c r="B2105" s="314" t="s">
        <v>281</v>
      </c>
      <c r="C2105" s="314" t="s">
        <v>5327</v>
      </c>
      <c r="D2105" s="314" t="s">
        <v>5328</v>
      </c>
      <c r="E2105" s="315" t="s">
        <v>5329</v>
      </c>
      <c r="F2105" s="316" t="s">
        <v>217</v>
      </c>
      <c r="G2105" s="331">
        <v>2</v>
      </c>
      <c r="H2105" s="61">
        <f t="shared" si="362"/>
        <v>2894.75</v>
      </c>
      <c r="I2105" s="450">
        <v>5789.5</v>
      </c>
      <c r="J2105" s="439">
        <f t="shared" si="363"/>
        <v>3228.38</v>
      </c>
      <c r="K2105" s="390">
        <f t="shared" si="364"/>
        <v>6456.76</v>
      </c>
      <c r="L2105" s="60"/>
      <c r="M2105" s="303">
        <f t="shared" si="356"/>
        <v>6456.7579382400008</v>
      </c>
      <c r="N2105" s="303">
        <f t="shared" si="357"/>
        <v>-2.0617599993784097E-3</v>
      </c>
      <c r="O2105" s="372">
        <f t="shared" si="358"/>
        <v>6456.76</v>
      </c>
      <c r="P2105" s="373">
        <f t="shared" si="361"/>
        <v>0</v>
      </c>
    </row>
    <row r="2106" spans="1:16" s="195" customFormat="1" ht="15" x14ac:dyDescent="0.25">
      <c r="A2106" s="312" t="s">
        <v>5330</v>
      </c>
      <c r="B2106" s="314" t="s">
        <v>281</v>
      </c>
      <c r="C2106" s="314" t="s">
        <v>5331</v>
      </c>
      <c r="D2106" s="314" t="s">
        <v>5194</v>
      </c>
      <c r="E2106" s="315" t="s">
        <v>5195</v>
      </c>
      <c r="F2106" s="316" t="s">
        <v>217</v>
      </c>
      <c r="G2106" s="331">
        <v>2</v>
      </c>
      <c r="H2106" s="61">
        <f t="shared" si="362"/>
        <v>4052.62</v>
      </c>
      <c r="I2106" s="450">
        <v>8105.23</v>
      </c>
      <c r="J2106" s="439">
        <f t="shared" si="363"/>
        <v>4519.7</v>
      </c>
      <c r="K2106" s="390">
        <f t="shared" si="364"/>
        <v>9039.4</v>
      </c>
      <c r="L2106" s="60"/>
      <c r="M2106" s="303">
        <f t="shared" si="356"/>
        <v>9039.3830458175999</v>
      </c>
      <c r="N2106" s="303">
        <f t="shared" si="357"/>
        <v>-1.6954182399786077E-2</v>
      </c>
      <c r="O2106" s="372">
        <f t="shared" si="358"/>
        <v>9039.4</v>
      </c>
      <c r="P2106" s="373">
        <f t="shared" si="361"/>
        <v>0</v>
      </c>
    </row>
    <row r="2107" spans="1:16" s="195" customFormat="1" ht="33.75" x14ac:dyDescent="0.25">
      <c r="A2107" s="312" t="s">
        <v>5332</v>
      </c>
      <c r="B2107" s="314" t="s">
        <v>281</v>
      </c>
      <c r="C2107" s="314" t="s">
        <v>5333</v>
      </c>
      <c r="D2107" s="314" t="s">
        <v>4902</v>
      </c>
      <c r="E2107" s="315" t="s">
        <v>4903</v>
      </c>
      <c r="F2107" s="316" t="s">
        <v>217</v>
      </c>
      <c r="G2107" s="331">
        <v>4</v>
      </c>
      <c r="H2107" s="61">
        <f t="shared" si="362"/>
        <v>930.34</v>
      </c>
      <c r="I2107" s="450">
        <v>3721.37</v>
      </c>
      <c r="J2107" s="439">
        <f t="shared" si="363"/>
        <v>1037.56</v>
      </c>
      <c r="K2107" s="390">
        <f t="shared" si="364"/>
        <v>4150.24</v>
      </c>
      <c r="L2107" s="60"/>
      <c r="M2107" s="303">
        <f t="shared" si="356"/>
        <v>4150.2695031744006</v>
      </c>
      <c r="N2107" s="303">
        <f t="shared" si="357"/>
        <v>2.9503174400815624E-2</v>
      </c>
      <c r="O2107" s="372">
        <f t="shared" si="358"/>
        <v>4150.24</v>
      </c>
      <c r="P2107" s="373">
        <f t="shared" si="361"/>
        <v>0</v>
      </c>
    </row>
    <row r="2108" spans="1:16" s="195" customFormat="1" ht="15" x14ac:dyDescent="0.25">
      <c r="A2108" s="312" t="s">
        <v>5334</v>
      </c>
      <c r="B2108" s="314" t="s">
        <v>281</v>
      </c>
      <c r="C2108" s="332" t="s">
        <v>5335</v>
      </c>
      <c r="D2108" s="332" t="s">
        <v>3850</v>
      </c>
      <c r="E2108" s="333" t="s">
        <v>4855</v>
      </c>
      <c r="F2108" s="316" t="s">
        <v>217</v>
      </c>
      <c r="G2108" s="331">
        <v>4</v>
      </c>
      <c r="H2108" s="61">
        <f t="shared" si="362"/>
        <v>34783.199999999997</v>
      </c>
      <c r="I2108" s="450">
        <v>139132.79999999999</v>
      </c>
      <c r="J2108" s="439">
        <f t="shared" si="363"/>
        <v>38792.07</v>
      </c>
      <c r="K2108" s="390">
        <f t="shared" si="364"/>
        <v>155168.28</v>
      </c>
      <c r="L2108" s="60"/>
      <c r="M2108" s="303">
        <f t="shared" si="356"/>
        <v>155168.28929433602</v>
      </c>
      <c r="N2108" s="303">
        <f t="shared" si="357"/>
        <v>9.294336021412164E-3</v>
      </c>
      <c r="O2108" s="372">
        <f t="shared" si="358"/>
        <v>155168.28</v>
      </c>
      <c r="P2108" s="373">
        <f t="shared" si="361"/>
        <v>0</v>
      </c>
    </row>
    <row r="2109" spans="1:16" s="195" customFormat="1" ht="15" x14ac:dyDescent="0.25">
      <c r="A2109" s="312" t="s">
        <v>5336</v>
      </c>
      <c r="B2109" s="314" t="s">
        <v>281</v>
      </c>
      <c r="C2109" s="314" t="s">
        <v>5337</v>
      </c>
      <c r="D2109" s="314" t="s">
        <v>360</v>
      </c>
      <c r="E2109" s="315" t="s">
        <v>361</v>
      </c>
      <c r="F2109" s="316" t="s">
        <v>217</v>
      </c>
      <c r="G2109" s="331">
        <v>12</v>
      </c>
      <c r="H2109" s="61">
        <f t="shared" si="362"/>
        <v>1743.5</v>
      </c>
      <c r="I2109" s="450">
        <v>20922.05</v>
      </c>
      <c r="J2109" s="439">
        <f t="shared" si="363"/>
        <v>1944.44</v>
      </c>
      <c r="K2109" s="390">
        <f t="shared" si="364"/>
        <v>23333.279999999999</v>
      </c>
      <c r="L2109" s="60"/>
      <c r="M2109" s="303">
        <f t="shared" si="356"/>
        <v>23333.381539295999</v>
      </c>
      <c r="N2109" s="303">
        <f t="shared" si="357"/>
        <v>0.10153929599982803</v>
      </c>
      <c r="O2109" s="372">
        <f t="shared" si="358"/>
        <v>23333.279999999999</v>
      </c>
      <c r="P2109" s="373">
        <f t="shared" si="361"/>
        <v>0</v>
      </c>
    </row>
    <row r="2110" spans="1:16" s="195" customFormat="1" ht="22.5" x14ac:dyDescent="0.25">
      <c r="A2110" s="312" t="s">
        <v>5338</v>
      </c>
      <c r="B2110" s="314" t="s">
        <v>281</v>
      </c>
      <c r="C2110" s="314" t="s">
        <v>5339</v>
      </c>
      <c r="D2110" s="314" t="s">
        <v>4116</v>
      </c>
      <c r="E2110" s="315" t="s">
        <v>4117</v>
      </c>
      <c r="F2110" s="316" t="s">
        <v>217</v>
      </c>
      <c r="G2110" s="331">
        <v>8</v>
      </c>
      <c r="H2110" s="61">
        <f t="shared" si="362"/>
        <v>247.91</v>
      </c>
      <c r="I2110" s="450">
        <v>1983.26</v>
      </c>
      <c r="J2110" s="439">
        <f t="shared" si="363"/>
        <v>276.48</v>
      </c>
      <c r="K2110" s="390">
        <f t="shared" si="364"/>
        <v>2211.84</v>
      </c>
      <c r="L2110" s="60"/>
      <c r="M2110" s="303">
        <f t="shared" si="356"/>
        <v>2211.8369027712001</v>
      </c>
      <c r="N2110" s="303">
        <f t="shared" si="357"/>
        <v>-3.0972288000157278E-3</v>
      </c>
      <c r="O2110" s="372">
        <f t="shared" si="358"/>
        <v>2211.84</v>
      </c>
      <c r="P2110" s="373">
        <f t="shared" si="361"/>
        <v>0</v>
      </c>
    </row>
    <row r="2111" spans="1:16" s="195" customFormat="1" ht="22.5" x14ac:dyDescent="0.25">
      <c r="A2111" s="312" t="s">
        <v>5340</v>
      </c>
      <c r="B2111" s="314" t="s">
        <v>281</v>
      </c>
      <c r="C2111" s="314" t="s">
        <v>5341</v>
      </c>
      <c r="D2111" s="314" t="s">
        <v>4119</v>
      </c>
      <c r="E2111" s="315" t="s">
        <v>4120</v>
      </c>
      <c r="F2111" s="316" t="s">
        <v>217</v>
      </c>
      <c r="G2111" s="331">
        <v>4</v>
      </c>
      <c r="H2111" s="61">
        <f t="shared" si="362"/>
        <v>322.27999999999997</v>
      </c>
      <c r="I2111" s="450">
        <v>1289.1199999999999</v>
      </c>
      <c r="J2111" s="439">
        <f t="shared" si="363"/>
        <v>359.42</v>
      </c>
      <c r="K2111" s="390">
        <f t="shared" si="364"/>
        <v>1437.68</v>
      </c>
      <c r="L2111" s="60"/>
      <c r="M2111" s="303">
        <f t="shared" si="356"/>
        <v>1437.6951020544</v>
      </c>
      <c r="N2111" s="303">
        <f t="shared" si="357"/>
        <v>1.5102054399903864E-2</v>
      </c>
      <c r="O2111" s="372">
        <f t="shared" si="358"/>
        <v>1437.68</v>
      </c>
      <c r="P2111" s="373">
        <f t="shared" si="361"/>
        <v>0</v>
      </c>
    </row>
    <row r="2112" spans="1:16" s="195" customFormat="1" ht="15" x14ac:dyDescent="0.25">
      <c r="A2112" s="312" t="s">
        <v>5342</v>
      </c>
      <c r="B2112" s="314" t="s">
        <v>281</v>
      </c>
      <c r="C2112" s="314" t="s">
        <v>5343</v>
      </c>
      <c r="D2112" s="314" t="s">
        <v>366</v>
      </c>
      <c r="E2112" s="315" t="s">
        <v>367</v>
      </c>
      <c r="F2112" s="316" t="s">
        <v>217</v>
      </c>
      <c r="G2112" s="331">
        <v>4</v>
      </c>
      <c r="H2112" s="61">
        <f t="shared" si="362"/>
        <v>2111.85</v>
      </c>
      <c r="I2112" s="450">
        <v>8447.39</v>
      </c>
      <c r="J2112" s="439">
        <f t="shared" si="363"/>
        <v>2355.25</v>
      </c>
      <c r="K2112" s="390">
        <f t="shared" si="364"/>
        <v>9421</v>
      </c>
      <c r="L2112" s="60"/>
      <c r="M2112" s="303">
        <f t="shared" si="356"/>
        <v>9420.978053356801</v>
      </c>
      <c r="N2112" s="303">
        <f t="shared" si="357"/>
        <v>-2.1946643199044047E-2</v>
      </c>
      <c r="O2112" s="372">
        <f t="shared" si="358"/>
        <v>9421</v>
      </c>
      <c r="P2112" s="373">
        <f t="shared" si="361"/>
        <v>0</v>
      </c>
    </row>
    <row r="2113" spans="1:16" s="195" customFormat="1" ht="15" x14ac:dyDescent="0.25">
      <c r="A2113" s="312" t="s">
        <v>5344</v>
      </c>
      <c r="B2113" s="314" t="s">
        <v>281</v>
      </c>
      <c r="C2113" s="314" t="s">
        <v>5345</v>
      </c>
      <c r="D2113" s="314" t="s">
        <v>3882</v>
      </c>
      <c r="E2113" s="315" t="s">
        <v>3883</v>
      </c>
      <c r="F2113" s="316" t="s">
        <v>217</v>
      </c>
      <c r="G2113" s="331">
        <v>4</v>
      </c>
      <c r="H2113" s="61">
        <f t="shared" si="362"/>
        <v>175.3</v>
      </c>
      <c r="I2113" s="450">
        <v>701.2</v>
      </c>
      <c r="J2113" s="439">
        <f t="shared" si="363"/>
        <v>195.5</v>
      </c>
      <c r="K2113" s="390">
        <f t="shared" si="364"/>
        <v>782</v>
      </c>
      <c r="L2113" s="60"/>
      <c r="M2113" s="303">
        <f t="shared" si="356"/>
        <v>782.01548774400021</v>
      </c>
      <c r="N2113" s="303">
        <f t="shared" si="357"/>
        <v>1.5487744000211023E-2</v>
      </c>
      <c r="O2113" s="372">
        <f t="shared" si="358"/>
        <v>782</v>
      </c>
      <c r="P2113" s="373">
        <f t="shared" si="361"/>
        <v>0</v>
      </c>
    </row>
    <row r="2114" spans="1:16" s="195" customFormat="1" ht="22.5" x14ac:dyDescent="0.25">
      <c r="A2114" s="312" t="s">
        <v>5346</v>
      </c>
      <c r="B2114" s="314" t="s">
        <v>281</v>
      </c>
      <c r="C2114" s="314" t="s">
        <v>5347</v>
      </c>
      <c r="D2114" s="314" t="s">
        <v>368</v>
      </c>
      <c r="E2114" s="315" t="s">
        <v>4311</v>
      </c>
      <c r="F2114" s="316" t="s">
        <v>125</v>
      </c>
      <c r="G2114" s="318">
        <v>0.36299999999999999</v>
      </c>
      <c r="H2114" s="61">
        <f t="shared" si="362"/>
        <v>179764.63</v>
      </c>
      <c r="I2114" s="450">
        <v>65254.559999999998</v>
      </c>
      <c r="J2114" s="439">
        <f t="shared" si="363"/>
        <v>200483.06</v>
      </c>
      <c r="K2114" s="390">
        <f t="shared" si="364"/>
        <v>72775.350000000006</v>
      </c>
      <c r="L2114" s="60"/>
      <c r="M2114" s="303">
        <f t="shared" si="356"/>
        <v>72775.351634227205</v>
      </c>
      <c r="N2114" s="303">
        <f t="shared" si="357"/>
        <v>1.6342271992471069E-3</v>
      </c>
      <c r="O2114" s="372">
        <f t="shared" si="358"/>
        <v>72775.350779999993</v>
      </c>
      <c r="P2114" s="373">
        <f t="shared" si="361"/>
        <v>7.7999998757150024E-4</v>
      </c>
    </row>
    <row r="2115" spans="1:16" s="195" customFormat="1" ht="15" x14ac:dyDescent="0.25">
      <c r="A2115" s="312" t="s">
        <v>5348</v>
      </c>
      <c r="B2115" s="314" t="s">
        <v>281</v>
      </c>
      <c r="C2115" s="314" t="s">
        <v>5349</v>
      </c>
      <c r="D2115" s="314" t="s">
        <v>4308</v>
      </c>
      <c r="E2115" s="315" t="s">
        <v>4309</v>
      </c>
      <c r="F2115" s="316" t="s">
        <v>147</v>
      </c>
      <c r="G2115" s="325">
        <v>19.09</v>
      </c>
      <c r="H2115" s="61">
        <f t="shared" si="362"/>
        <v>869.46</v>
      </c>
      <c r="I2115" s="450">
        <v>16598.03</v>
      </c>
      <c r="J2115" s="439">
        <f t="shared" si="363"/>
        <v>969.67</v>
      </c>
      <c r="K2115" s="390">
        <f t="shared" si="364"/>
        <v>18511</v>
      </c>
      <c r="L2115" s="60"/>
      <c r="M2115" s="303">
        <f t="shared" si="356"/>
        <v>18511.004743353598</v>
      </c>
      <c r="N2115" s="303">
        <f t="shared" si="357"/>
        <v>4.7433535983145703E-3</v>
      </c>
      <c r="O2115" s="372">
        <f t="shared" si="358"/>
        <v>18511.0003</v>
      </c>
      <c r="P2115" s="373">
        <f t="shared" si="361"/>
        <v>2.9999999969732016E-4</v>
      </c>
    </row>
    <row r="2116" spans="1:16" s="195" customFormat="1" ht="22.5" x14ac:dyDescent="0.25">
      <c r="A2116" s="312" t="s">
        <v>5350</v>
      </c>
      <c r="B2116" s="314" t="s">
        <v>281</v>
      </c>
      <c r="C2116" s="314" t="s">
        <v>5351</v>
      </c>
      <c r="D2116" s="314" t="s">
        <v>4948</v>
      </c>
      <c r="E2116" s="315" t="s">
        <v>4949</v>
      </c>
      <c r="F2116" s="316" t="s">
        <v>147</v>
      </c>
      <c r="G2116" s="329">
        <v>8.6</v>
      </c>
      <c r="H2116" s="61">
        <f t="shared" si="362"/>
        <v>1528.71</v>
      </c>
      <c r="I2116" s="450">
        <v>13146.93</v>
      </c>
      <c r="J2116" s="439">
        <f t="shared" si="363"/>
        <v>1704.9</v>
      </c>
      <c r="K2116" s="390">
        <f t="shared" si="364"/>
        <v>14662.14</v>
      </c>
      <c r="L2116" s="60"/>
      <c r="M2116" s="303">
        <f t="shared" si="356"/>
        <v>14662.154700921601</v>
      </c>
      <c r="N2116" s="303">
        <f t="shared" si="357"/>
        <v>1.4700921601615846E-2</v>
      </c>
      <c r="O2116" s="372">
        <f t="shared" si="358"/>
        <v>14662.14</v>
      </c>
      <c r="P2116" s="373">
        <f t="shared" si="361"/>
        <v>0</v>
      </c>
    </row>
    <row r="2117" spans="1:16" s="195" customFormat="1" ht="22.5" x14ac:dyDescent="0.25">
      <c r="A2117" s="312" t="s">
        <v>5352</v>
      </c>
      <c r="B2117" s="314" t="s">
        <v>281</v>
      </c>
      <c r="C2117" s="314" t="s">
        <v>5353</v>
      </c>
      <c r="D2117" s="314" t="s">
        <v>5354</v>
      </c>
      <c r="E2117" s="315" t="s">
        <v>370</v>
      </c>
      <c r="F2117" s="316" t="s">
        <v>147</v>
      </c>
      <c r="G2117" s="325">
        <v>8.61</v>
      </c>
      <c r="H2117" s="61">
        <f t="shared" si="362"/>
        <v>1134.3499999999999</v>
      </c>
      <c r="I2117" s="450">
        <v>9766.73</v>
      </c>
      <c r="J2117" s="439">
        <f t="shared" si="363"/>
        <v>1265.0899999999999</v>
      </c>
      <c r="K2117" s="390">
        <f t="shared" si="364"/>
        <v>10892.42</v>
      </c>
      <c r="L2117" s="60"/>
      <c r="M2117" s="303">
        <f t="shared" si="356"/>
        <v>10892.3761046976</v>
      </c>
      <c r="N2117" s="303">
        <f t="shared" si="357"/>
        <v>-4.3895302400414948E-2</v>
      </c>
      <c r="O2117" s="372">
        <f t="shared" si="358"/>
        <v>10892.424899999998</v>
      </c>
      <c r="P2117" s="373">
        <f t="shared" si="361"/>
        <v>4.8999999980878783E-3</v>
      </c>
    </row>
    <row r="2118" spans="1:16" s="195" customFormat="1" ht="15" x14ac:dyDescent="0.25">
      <c r="A2118" s="312" t="s">
        <v>5355</v>
      </c>
      <c r="B2118" s="314" t="s">
        <v>281</v>
      </c>
      <c r="C2118" s="314" t="s">
        <v>5356</v>
      </c>
      <c r="D2118" s="314" t="s">
        <v>3911</v>
      </c>
      <c r="E2118" s="315" t="s">
        <v>373</v>
      </c>
      <c r="F2118" s="316" t="s">
        <v>122</v>
      </c>
      <c r="G2118" s="326">
        <v>2.2000000000000001E-3</v>
      </c>
      <c r="H2118" s="61">
        <f t="shared" si="362"/>
        <v>105045.45</v>
      </c>
      <c r="I2118" s="450">
        <v>231.1</v>
      </c>
      <c r="J2118" s="439">
        <f t="shared" si="363"/>
        <v>117152.27</v>
      </c>
      <c r="K2118" s="390">
        <f t="shared" si="364"/>
        <v>257.73</v>
      </c>
      <c r="L2118" s="60"/>
      <c r="M2118" s="303">
        <f t="shared" si="356"/>
        <v>257.73499603200003</v>
      </c>
      <c r="N2118" s="303">
        <f t="shared" si="357"/>
        <v>4.9960320000081992E-3</v>
      </c>
      <c r="O2118" s="372">
        <f t="shared" si="358"/>
        <v>257.73499400000003</v>
      </c>
      <c r="P2118" s="373">
        <f t="shared" si="361"/>
        <v>4.9940000000106011E-3</v>
      </c>
    </row>
    <row r="2119" spans="1:16" s="195" customFormat="1" ht="22.5" x14ac:dyDescent="0.25">
      <c r="A2119" s="312" t="s">
        <v>5357</v>
      </c>
      <c r="B2119" s="314" t="s">
        <v>281</v>
      </c>
      <c r="C2119" s="314" t="s">
        <v>5358</v>
      </c>
      <c r="D2119" s="314" t="s">
        <v>3913</v>
      </c>
      <c r="E2119" s="315" t="s">
        <v>3914</v>
      </c>
      <c r="F2119" s="316" t="s">
        <v>125</v>
      </c>
      <c r="G2119" s="326">
        <v>0.27689999999999998</v>
      </c>
      <c r="H2119" s="61">
        <f t="shared" si="362"/>
        <v>312357.71000000002</v>
      </c>
      <c r="I2119" s="450">
        <v>86491.85</v>
      </c>
      <c r="J2119" s="439">
        <f t="shared" si="363"/>
        <v>348357.91</v>
      </c>
      <c r="K2119" s="390">
        <f t="shared" si="364"/>
        <v>96460.31</v>
      </c>
      <c r="L2119" s="60"/>
      <c r="M2119" s="303">
        <f t="shared" si="356"/>
        <v>96460.305567072006</v>
      </c>
      <c r="N2119" s="303">
        <f t="shared" si="357"/>
        <v>-4.4329279917292297E-3</v>
      </c>
      <c r="O2119" s="372">
        <f t="shared" si="358"/>
        <v>96460.305278999993</v>
      </c>
      <c r="P2119" s="373">
        <f t="shared" si="361"/>
        <v>-4.721000004792586E-3</v>
      </c>
    </row>
    <row r="2120" spans="1:16" s="195" customFormat="1" ht="15" x14ac:dyDescent="0.25">
      <c r="A2120" s="312" t="s">
        <v>5359</v>
      </c>
      <c r="B2120" s="314" t="s">
        <v>281</v>
      </c>
      <c r="C2120" s="314" t="s">
        <v>5360</v>
      </c>
      <c r="D2120" s="314" t="s">
        <v>3921</v>
      </c>
      <c r="E2120" s="315" t="s">
        <v>3922</v>
      </c>
      <c r="F2120" s="316" t="s">
        <v>122</v>
      </c>
      <c r="G2120" s="328">
        <v>-1.7722000000000002E-2</v>
      </c>
      <c r="H2120" s="61">
        <f t="shared" si="362"/>
        <v>54915.360000000001</v>
      </c>
      <c r="I2120" s="450">
        <v>-973.21</v>
      </c>
      <c r="J2120" s="439">
        <f t="shared" si="363"/>
        <v>61244.53</v>
      </c>
      <c r="K2120" s="390">
        <f t="shared" si="364"/>
        <v>-1085.3800000000001</v>
      </c>
      <c r="L2120" s="60"/>
      <c r="M2120" s="303">
        <f t="shared" si="356"/>
        <v>-1085.3754889152003</v>
      </c>
      <c r="N2120" s="303">
        <f t="shared" si="357"/>
        <v>4.511084799787568E-3</v>
      </c>
      <c r="O2120" s="372">
        <f t="shared" si="358"/>
        <v>-1085.37556066</v>
      </c>
      <c r="P2120" s="373">
        <f t="shared" si="361"/>
        <v>4.4393400000899419E-3</v>
      </c>
    </row>
    <row r="2121" spans="1:16" s="195" customFormat="1" ht="15" x14ac:dyDescent="0.25">
      <c r="A2121" s="312" t="s">
        <v>5361</v>
      </c>
      <c r="B2121" s="314" t="s">
        <v>281</v>
      </c>
      <c r="C2121" s="314" t="s">
        <v>5362</v>
      </c>
      <c r="D2121" s="314" t="s">
        <v>3917</v>
      </c>
      <c r="E2121" s="315" t="s">
        <v>3918</v>
      </c>
      <c r="F2121" s="316" t="s">
        <v>111</v>
      </c>
      <c r="G2121" s="326">
        <v>-1.6614</v>
      </c>
      <c r="H2121" s="61">
        <f t="shared" si="362"/>
        <v>5840.18</v>
      </c>
      <c r="I2121" s="450">
        <v>-9702.8799999999992</v>
      </c>
      <c r="J2121" s="439">
        <f t="shared" si="363"/>
        <v>6513.28</v>
      </c>
      <c r="K2121" s="390">
        <f t="shared" si="364"/>
        <v>-10821.16</v>
      </c>
      <c r="L2121" s="60"/>
      <c r="M2121" s="303">
        <f t="shared" si="356"/>
        <v>-10821.1671929856</v>
      </c>
      <c r="N2121" s="303">
        <f t="shared" si="357"/>
        <v>-7.1929856003407622E-3</v>
      </c>
      <c r="O2121" s="372">
        <f t="shared" si="358"/>
        <v>-10821.163392</v>
      </c>
      <c r="P2121" s="373">
        <f t="shared" si="361"/>
        <v>-3.3920000005309703E-3</v>
      </c>
    </row>
    <row r="2122" spans="1:16" s="195" customFormat="1" ht="15" x14ac:dyDescent="0.25">
      <c r="A2122" s="312" t="s">
        <v>5363</v>
      </c>
      <c r="B2122" s="314" t="s">
        <v>281</v>
      </c>
      <c r="C2122" s="314" t="s">
        <v>5364</v>
      </c>
      <c r="D2122" s="314" t="s">
        <v>3925</v>
      </c>
      <c r="E2122" s="315" t="s">
        <v>3926</v>
      </c>
      <c r="F2122" s="316" t="s">
        <v>111</v>
      </c>
      <c r="G2122" s="326">
        <v>1.6614</v>
      </c>
      <c r="H2122" s="61">
        <f t="shared" si="362"/>
        <v>20840.66</v>
      </c>
      <c r="I2122" s="450">
        <v>34624.68</v>
      </c>
      <c r="J2122" s="439">
        <f t="shared" si="363"/>
        <v>23242.61</v>
      </c>
      <c r="K2122" s="390">
        <f t="shared" si="364"/>
        <v>38615.269999999997</v>
      </c>
      <c r="L2122" s="60"/>
      <c r="M2122" s="303">
        <f t="shared" si="356"/>
        <v>38615.282399001597</v>
      </c>
      <c r="N2122" s="303">
        <f t="shared" si="357"/>
        <v>1.2399001599987969E-2</v>
      </c>
      <c r="O2122" s="372">
        <f t="shared" si="358"/>
        <v>38615.272254000003</v>
      </c>
      <c r="P2122" s="373">
        <f t="shared" si="361"/>
        <v>2.2540000063600019E-3</v>
      </c>
    </row>
    <row r="2123" spans="1:16" s="195" customFormat="1" ht="15" x14ac:dyDescent="0.25">
      <c r="A2123" s="312" t="s">
        <v>5365</v>
      </c>
      <c r="B2123" s="314" t="s">
        <v>281</v>
      </c>
      <c r="C2123" s="314" t="s">
        <v>5366</v>
      </c>
      <c r="D2123" s="314" t="s">
        <v>3929</v>
      </c>
      <c r="E2123" s="315" t="s">
        <v>5367</v>
      </c>
      <c r="F2123" s="316" t="s">
        <v>139</v>
      </c>
      <c r="G2123" s="329">
        <v>34.6</v>
      </c>
      <c r="H2123" s="61">
        <f t="shared" si="362"/>
        <v>167.42</v>
      </c>
      <c r="I2123" s="450">
        <v>5792.81</v>
      </c>
      <c r="J2123" s="439">
        <f t="shared" si="363"/>
        <v>186.72</v>
      </c>
      <c r="K2123" s="390">
        <f t="shared" si="364"/>
        <v>6460.51</v>
      </c>
      <c r="L2123" s="60"/>
      <c r="M2123" s="303">
        <f t="shared" si="356"/>
        <v>6460.4494260672009</v>
      </c>
      <c r="N2123" s="303">
        <f t="shared" si="357"/>
        <v>-6.0573932799343311E-2</v>
      </c>
      <c r="O2123" s="372">
        <f t="shared" si="358"/>
        <v>6460.5120000000006</v>
      </c>
      <c r="P2123" s="373">
        <f t="shared" si="361"/>
        <v>2.0000000004074536E-3</v>
      </c>
    </row>
    <row r="2124" spans="1:16" s="195" customFormat="1" ht="15" x14ac:dyDescent="0.25">
      <c r="A2124" s="312" t="s">
        <v>5368</v>
      </c>
      <c r="B2124" s="314" t="s">
        <v>281</v>
      </c>
      <c r="C2124" s="314" t="s">
        <v>5369</v>
      </c>
      <c r="D2124" s="314" t="s">
        <v>3933</v>
      </c>
      <c r="E2124" s="315" t="s">
        <v>5370</v>
      </c>
      <c r="F2124" s="316" t="s">
        <v>139</v>
      </c>
      <c r="G2124" s="329">
        <v>42.3</v>
      </c>
      <c r="H2124" s="61">
        <f t="shared" si="362"/>
        <v>624.61</v>
      </c>
      <c r="I2124" s="450">
        <v>26420.959999999999</v>
      </c>
      <c r="J2124" s="439">
        <f t="shared" si="363"/>
        <v>696.6</v>
      </c>
      <c r="K2124" s="390">
        <f t="shared" si="364"/>
        <v>29466.18</v>
      </c>
      <c r="L2124" s="60"/>
      <c r="M2124" s="303">
        <f t="shared" si="356"/>
        <v>29466.058073395201</v>
      </c>
      <c r="N2124" s="303">
        <f t="shared" si="357"/>
        <v>-0.12192660479922779</v>
      </c>
      <c r="O2124" s="372">
        <f t="shared" si="358"/>
        <v>29466.18</v>
      </c>
      <c r="P2124" s="373">
        <f t="shared" si="361"/>
        <v>0</v>
      </c>
    </row>
    <row r="2125" spans="1:16" s="195" customFormat="1" ht="15" x14ac:dyDescent="0.25">
      <c r="A2125" s="306" t="s">
        <v>5371</v>
      </c>
      <c r="B2125" s="502"/>
      <c r="C2125" s="502"/>
      <c r="D2125" s="502"/>
      <c r="E2125" s="307" t="s">
        <v>5372</v>
      </c>
      <c r="F2125" s="308"/>
      <c r="G2125" s="309"/>
      <c r="H2125" s="334"/>
      <c r="I2125" s="334">
        <f>SUM(I2126:I2149)</f>
        <v>1698162.21</v>
      </c>
      <c r="J2125" s="449"/>
      <c r="K2125" s="391">
        <f>SUM(K2126:K2149)</f>
        <v>1893881.71</v>
      </c>
      <c r="L2125" s="310"/>
      <c r="M2125" s="303">
        <f t="shared" si="356"/>
        <v>1893880.7029685953</v>
      </c>
      <c r="N2125" s="303">
        <f t="shared" si="357"/>
        <v>-1.0070314046461135</v>
      </c>
      <c r="O2125" s="372">
        <f t="shared" si="358"/>
        <v>0</v>
      </c>
      <c r="P2125" s="373"/>
    </row>
    <row r="2126" spans="1:16" s="195" customFormat="1" ht="15" x14ac:dyDescent="0.25">
      <c r="A2126" s="312" t="s">
        <v>5373</v>
      </c>
      <c r="B2126" s="314" t="s">
        <v>281</v>
      </c>
      <c r="C2126" s="314" t="s">
        <v>5374</v>
      </c>
      <c r="D2126" s="314" t="s">
        <v>377</v>
      </c>
      <c r="E2126" s="315" t="s">
        <v>378</v>
      </c>
      <c r="F2126" s="316" t="s">
        <v>217</v>
      </c>
      <c r="G2126" s="331">
        <v>1</v>
      </c>
      <c r="H2126" s="61">
        <f t="shared" si="362"/>
        <v>8612.7000000000007</v>
      </c>
      <c r="I2126" s="450">
        <v>8612.7000000000007</v>
      </c>
      <c r="J2126" s="439">
        <f t="shared" ref="J2126:J2149" si="365">ROUND(H2126*O$13*P$13*O$10,2)</f>
        <v>9605.34</v>
      </c>
      <c r="K2126" s="390">
        <f t="shared" ref="K2126:K2149" si="366">ROUND(J2126*G2126,2)</f>
        <v>9605.34</v>
      </c>
      <c r="L2126" s="60"/>
      <c r="M2126" s="303">
        <f t="shared" si="356"/>
        <v>9605.3405466240001</v>
      </c>
      <c r="N2126" s="303">
        <f t="shared" si="357"/>
        <v>5.4662399998051114E-4</v>
      </c>
      <c r="O2126" s="372">
        <f t="shared" si="358"/>
        <v>9605.34</v>
      </c>
      <c r="P2126" s="373">
        <f t="shared" si="361"/>
        <v>0</v>
      </c>
    </row>
    <row r="2127" spans="1:16" s="195" customFormat="1" ht="15" x14ac:dyDescent="0.25">
      <c r="A2127" s="312" t="s">
        <v>5375</v>
      </c>
      <c r="B2127" s="314" t="s">
        <v>281</v>
      </c>
      <c r="C2127" s="314" t="s">
        <v>5376</v>
      </c>
      <c r="D2127" s="332" t="s">
        <v>4842</v>
      </c>
      <c r="E2127" s="333" t="s">
        <v>5009</v>
      </c>
      <c r="F2127" s="316" t="s">
        <v>217</v>
      </c>
      <c r="G2127" s="331">
        <v>1</v>
      </c>
      <c r="H2127" s="61">
        <f t="shared" si="362"/>
        <v>39702.04</v>
      </c>
      <c r="I2127" s="450">
        <v>39702.04</v>
      </c>
      <c r="J2127" s="439">
        <f t="shared" si="365"/>
        <v>44277.82</v>
      </c>
      <c r="K2127" s="390">
        <f t="shared" si="366"/>
        <v>44277.82</v>
      </c>
      <c r="L2127" s="60"/>
      <c r="M2127" s="303">
        <f t="shared" ref="M2127:M2190" si="367">I2127*O$13*P$13*O$10</f>
        <v>44277.82398036481</v>
      </c>
      <c r="N2127" s="303">
        <f t="shared" ref="N2127:N2190" si="368">M2127-K2127</f>
        <v>3.9803648105589673E-3</v>
      </c>
      <c r="O2127" s="372">
        <f t="shared" si="358"/>
        <v>44277.82</v>
      </c>
      <c r="P2127" s="373">
        <f t="shared" si="361"/>
        <v>0</v>
      </c>
    </row>
    <row r="2128" spans="1:16" s="195" customFormat="1" ht="22.5" x14ac:dyDescent="0.25">
      <c r="A2128" s="312" t="s">
        <v>5377</v>
      </c>
      <c r="B2128" s="314" t="s">
        <v>281</v>
      </c>
      <c r="C2128" s="314" t="s">
        <v>5378</v>
      </c>
      <c r="D2128" s="314" t="s">
        <v>4845</v>
      </c>
      <c r="E2128" s="315" t="s">
        <v>4846</v>
      </c>
      <c r="F2128" s="316" t="s">
        <v>217</v>
      </c>
      <c r="G2128" s="331">
        <v>3</v>
      </c>
      <c r="H2128" s="61">
        <f t="shared" si="362"/>
        <v>2221.7199999999998</v>
      </c>
      <c r="I2128" s="450">
        <v>6665.15</v>
      </c>
      <c r="J2128" s="439">
        <f t="shared" si="365"/>
        <v>2477.7800000000002</v>
      </c>
      <c r="K2128" s="390">
        <f t="shared" si="366"/>
        <v>7433.34</v>
      </c>
      <c r="L2128" s="60"/>
      <c r="M2128" s="303">
        <f t="shared" si="367"/>
        <v>7433.3293327680003</v>
      </c>
      <c r="N2128" s="303">
        <f t="shared" si="368"/>
        <v>-1.0667231999832438E-2</v>
      </c>
      <c r="O2128" s="372">
        <f t="shared" si="358"/>
        <v>7433.34</v>
      </c>
      <c r="P2128" s="373">
        <f t="shared" si="361"/>
        <v>0</v>
      </c>
    </row>
    <row r="2129" spans="1:16" s="195" customFormat="1" ht="15" x14ac:dyDescent="0.25">
      <c r="A2129" s="312" t="s">
        <v>5379</v>
      </c>
      <c r="B2129" s="314" t="s">
        <v>281</v>
      </c>
      <c r="C2129" s="314" t="s">
        <v>5380</v>
      </c>
      <c r="D2129" s="314" t="s">
        <v>5194</v>
      </c>
      <c r="E2129" s="315" t="s">
        <v>5195</v>
      </c>
      <c r="F2129" s="316" t="s">
        <v>217</v>
      </c>
      <c r="G2129" s="331">
        <v>3</v>
      </c>
      <c r="H2129" s="61">
        <f t="shared" si="362"/>
        <v>4052.62</v>
      </c>
      <c r="I2129" s="450">
        <v>12157.85</v>
      </c>
      <c r="J2129" s="439">
        <f t="shared" si="365"/>
        <v>4519.7</v>
      </c>
      <c r="K2129" s="390">
        <f t="shared" si="366"/>
        <v>13559.1</v>
      </c>
      <c r="L2129" s="60"/>
      <c r="M2129" s="303">
        <f t="shared" si="367"/>
        <v>13559.080144992</v>
      </c>
      <c r="N2129" s="303">
        <f t="shared" si="368"/>
        <v>-1.9855008000376984E-2</v>
      </c>
      <c r="O2129" s="372">
        <f t="shared" si="358"/>
        <v>13559.099999999999</v>
      </c>
      <c r="P2129" s="373">
        <f t="shared" si="361"/>
        <v>0</v>
      </c>
    </row>
    <row r="2130" spans="1:16" s="195" customFormat="1" ht="33.75" x14ac:dyDescent="0.25">
      <c r="A2130" s="312" t="s">
        <v>5381</v>
      </c>
      <c r="B2130" s="314" t="s">
        <v>281</v>
      </c>
      <c r="C2130" s="314" t="s">
        <v>5382</v>
      </c>
      <c r="D2130" s="314" t="s">
        <v>4902</v>
      </c>
      <c r="E2130" s="315" t="s">
        <v>4903</v>
      </c>
      <c r="F2130" s="316" t="s">
        <v>217</v>
      </c>
      <c r="G2130" s="331">
        <v>3</v>
      </c>
      <c r="H2130" s="61">
        <f t="shared" si="362"/>
        <v>930.35</v>
      </c>
      <c r="I2130" s="450">
        <v>2791.05</v>
      </c>
      <c r="J2130" s="439">
        <f t="shared" si="365"/>
        <v>1037.58</v>
      </c>
      <c r="K2130" s="390">
        <f t="shared" si="366"/>
        <v>3112.74</v>
      </c>
      <c r="L2130" s="60"/>
      <c r="M2130" s="303">
        <f t="shared" si="367"/>
        <v>3112.7272205760005</v>
      </c>
      <c r="N2130" s="303">
        <f t="shared" si="368"/>
        <v>-1.2779423999290884E-2</v>
      </c>
      <c r="O2130" s="372">
        <f t="shared" ref="O2130:O2193" si="369">J2130*G2130</f>
        <v>3112.74</v>
      </c>
      <c r="P2130" s="373">
        <f t="shared" ref="P2130:P2193" si="370">O2130-K2130</f>
        <v>0</v>
      </c>
    </row>
    <row r="2131" spans="1:16" s="195" customFormat="1" ht="15" x14ac:dyDescent="0.25">
      <c r="A2131" s="312" t="s">
        <v>5383</v>
      </c>
      <c r="B2131" s="314" t="s">
        <v>281</v>
      </c>
      <c r="C2131" s="332" t="s">
        <v>5384</v>
      </c>
      <c r="D2131" s="332" t="s">
        <v>3850</v>
      </c>
      <c r="E2131" s="333" t="s">
        <v>4855</v>
      </c>
      <c r="F2131" s="316" t="s">
        <v>217</v>
      </c>
      <c r="G2131" s="331">
        <v>3</v>
      </c>
      <c r="H2131" s="61">
        <f t="shared" si="362"/>
        <v>34783.199999999997</v>
      </c>
      <c r="I2131" s="450">
        <v>104349.6</v>
      </c>
      <c r="J2131" s="439">
        <f t="shared" si="365"/>
        <v>38792.07</v>
      </c>
      <c r="K2131" s="390">
        <f t="shared" si="366"/>
        <v>116376.21</v>
      </c>
      <c r="L2131" s="60"/>
      <c r="M2131" s="303">
        <f t="shared" si="367"/>
        <v>116376.21697075201</v>
      </c>
      <c r="N2131" s="303">
        <f t="shared" si="368"/>
        <v>6.9707520015072078E-3</v>
      </c>
      <c r="O2131" s="372">
        <f t="shared" si="369"/>
        <v>116376.20999999999</v>
      </c>
      <c r="P2131" s="373">
        <f t="shared" si="370"/>
        <v>0</v>
      </c>
    </row>
    <row r="2132" spans="1:16" s="195" customFormat="1" ht="15" x14ac:dyDescent="0.25">
      <c r="A2132" s="312" t="s">
        <v>5385</v>
      </c>
      <c r="B2132" s="314" t="s">
        <v>281</v>
      </c>
      <c r="C2132" s="314" t="s">
        <v>5386</v>
      </c>
      <c r="D2132" s="314" t="s">
        <v>360</v>
      </c>
      <c r="E2132" s="315" t="s">
        <v>361</v>
      </c>
      <c r="F2132" s="316" t="s">
        <v>217</v>
      </c>
      <c r="G2132" s="331">
        <v>12</v>
      </c>
      <c r="H2132" s="61">
        <f t="shared" si="362"/>
        <v>1743.5</v>
      </c>
      <c r="I2132" s="450">
        <v>20922.05</v>
      </c>
      <c r="J2132" s="439">
        <f t="shared" si="365"/>
        <v>1944.44</v>
      </c>
      <c r="K2132" s="390">
        <f t="shared" si="366"/>
        <v>23333.279999999999</v>
      </c>
      <c r="L2132" s="60"/>
      <c r="M2132" s="303">
        <f t="shared" si="367"/>
        <v>23333.381539295999</v>
      </c>
      <c r="N2132" s="303">
        <f t="shared" si="368"/>
        <v>0.10153929599982803</v>
      </c>
      <c r="O2132" s="372">
        <f t="shared" si="369"/>
        <v>23333.279999999999</v>
      </c>
      <c r="P2132" s="373">
        <f t="shared" si="370"/>
        <v>0</v>
      </c>
    </row>
    <row r="2133" spans="1:16" s="195" customFormat="1" ht="22.5" x14ac:dyDescent="0.25">
      <c r="A2133" s="312" t="s">
        <v>5387</v>
      </c>
      <c r="B2133" s="314" t="s">
        <v>281</v>
      </c>
      <c r="C2133" s="314" t="s">
        <v>5388</v>
      </c>
      <c r="D2133" s="314" t="s">
        <v>4116</v>
      </c>
      <c r="E2133" s="315" t="s">
        <v>4117</v>
      </c>
      <c r="F2133" s="316" t="s">
        <v>217</v>
      </c>
      <c r="G2133" s="331">
        <v>12</v>
      </c>
      <c r="H2133" s="61">
        <f t="shared" si="362"/>
        <v>247.91</v>
      </c>
      <c r="I2133" s="450">
        <v>2974.9</v>
      </c>
      <c r="J2133" s="439">
        <f t="shared" si="365"/>
        <v>276.48</v>
      </c>
      <c r="K2133" s="390">
        <f t="shared" si="366"/>
        <v>3317.76</v>
      </c>
      <c r="L2133" s="60"/>
      <c r="M2133" s="303">
        <f t="shared" si="367"/>
        <v>3317.7665066880004</v>
      </c>
      <c r="N2133" s="303">
        <f t="shared" si="368"/>
        <v>6.5066880001722893E-3</v>
      </c>
      <c r="O2133" s="372">
        <f t="shared" si="369"/>
        <v>3317.76</v>
      </c>
      <c r="P2133" s="373">
        <f t="shared" si="370"/>
        <v>0</v>
      </c>
    </row>
    <row r="2134" spans="1:16" s="195" customFormat="1" ht="15" x14ac:dyDescent="0.25">
      <c r="A2134" s="312" t="s">
        <v>5389</v>
      </c>
      <c r="B2134" s="314" t="s">
        <v>281</v>
      </c>
      <c r="C2134" s="314" t="s">
        <v>5390</v>
      </c>
      <c r="D2134" s="314" t="s">
        <v>366</v>
      </c>
      <c r="E2134" s="315" t="s">
        <v>367</v>
      </c>
      <c r="F2134" s="316" t="s">
        <v>217</v>
      </c>
      <c r="G2134" s="331">
        <v>8</v>
      </c>
      <c r="H2134" s="61">
        <f t="shared" si="362"/>
        <v>2111.85</v>
      </c>
      <c r="I2134" s="450">
        <v>16894.810000000001</v>
      </c>
      <c r="J2134" s="439">
        <f t="shared" si="365"/>
        <v>2355.25</v>
      </c>
      <c r="K2134" s="390">
        <f t="shared" si="366"/>
        <v>18842</v>
      </c>
      <c r="L2134" s="60"/>
      <c r="M2134" s="303">
        <f t="shared" si="367"/>
        <v>18841.989564307201</v>
      </c>
      <c r="N2134" s="303">
        <f t="shared" si="368"/>
        <v>-1.0435692798637319E-2</v>
      </c>
      <c r="O2134" s="372">
        <f t="shared" si="369"/>
        <v>18842</v>
      </c>
      <c r="P2134" s="373">
        <f t="shared" si="370"/>
        <v>0</v>
      </c>
    </row>
    <row r="2135" spans="1:16" s="195" customFormat="1" ht="15" x14ac:dyDescent="0.25">
      <c r="A2135" s="312" t="s">
        <v>5391</v>
      </c>
      <c r="B2135" s="314" t="s">
        <v>281</v>
      </c>
      <c r="C2135" s="314" t="s">
        <v>5392</v>
      </c>
      <c r="D2135" s="314" t="s">
        <v>3882</v>
      </c>
      <c r="E2135" s="315" t="s">
        <v>3883</v>
      </c>
      <c r="F2135" s="316" t="s">
        <v>217</v>
      </c>
      <c r="G2135" s="331">
        <v>8</v>
      </c>
      <c r="H2135" s="61">
        <f t="shared" si="362"/>
        <v>175.3</v>
      </c>
      <c r="I2135" s="450">
        <v>1402.4</v>
      </c>
      <c r="J2135" s="439">
        <f t="shared" si="365"/>
        <v>195.5</v>
      </c>
      <c r="K2135" s="390">
        <f t="shared" si="366"/>
        <v>1564</v>
      </c>
      <c r="L2135" s="60"/>
      <c r="M2135" s="303">
        <f t="shared" si="367"/>
        <v>1564.0309754880004</v>
      </c>
      <c r="N2135" s="303">
        <f t="shared" si="368"/>
        <v>3.0975488000422047E-2</v>
      </c>
      <c r="O2135" s="372">
        <f t="shared" si="369"/>
        <v>1564</v>
      </c>
      <c r="P2135" s="373">
        <f t="shared" si="370"/>
        <v>0</v>
      </c>
    </row>
    <row r="2136" spans="1:16" s="195" customFormat="1" ht="22.5" x14ac:dyDescent="0.25">
      <c r="A2136" s="312" t="s">
        <v>5393</v>
      </c>
      <c r="B2136" s="314" t="s">
        <v>281</v>
      </c>
      <c r="C2136" s="314" t="s">
        <v>5394</v>
      </c>
      <c r="D2136" s="314" t="s">
        <v>376</v>
      </c>
      <c r="E2136" s="315" t="s">
        <v>5395</v>
      </c>
      <c r="F2136" s="316" t="s">
        <v>125</v>
      </c>
      <c r="G2136" s="318">
        <v>0.52600000000000002</v>
      </c>
      <c r="H2136" s="61">
        <f t="shared" si="362"/>
        <v>207634.22</v>
      </c>
      <c r="I2136" s="450">
        <v>109215.6</v>
      </c>
      <c r="J2136" s="439">
        <f t="shared" si="365"/>
        <v>231564.71</v>
      </c>
      <c r="K2136" s="390">
        <f t="shared" si="366"/>
        <v>121803.04</v>
      </c>
      <c r="L2136" s="60"/>
      <c r="M2136" s="303">
        <f t="shared" si="367"/>
        <v>121803.03865267202</v>
      </c>
      <c r="N2136" s="303">
        <f t="shared" si="368"/>
        <v>-1.3473279686877504E-3</v>
      </c>
      <c r="O2136" s="372">
        <f t="shared" si="369"/>
        <v>121803.03746000001</v>
      </c>
      <c r="P2136" s="373">
        <f t="shared" si="370"/>
        <v>-2.5399999867659062E-3</v>
      </c>
    </row>
    <row r="2137" spans="1:16" s="195" customFormat="1" ht="22.5" x14ac:dyDescent="0.25">
      <c r="A2137" s="312" t="s">
        <v>5396</v>
      </c>
      <c r="B2137" s="314" t="s">
        <v>281</v>
      </c>
      <c r="C2137" s="314" t="s">
        <v>5397</v>
      </c>
      <c r="D2137" s="314" t="s">
        <v>4397</v>
      </c>
      <c r="E2137" s="315" t="s">
        <v>5213</v>
      </c>
      <c r="F2137" s="316" t="s">
        <v>147</v>
      </c>
      <c r="G2137" s="329">
        <v>52.6</v>
      </c>
      <c r="H2137" s="61">
        <f t="shared" si="362"/>
        <v>1451.26</v>
      </c>
      <c r="I2137" s="450">
        <v>76336.28</v>
      </c>
      <c r="J2137" s="439">
        <f t="shared" si="365"/>
        <v>1618.52</v>
      </c>
      <c r="K2137" s="390">
        <f t="shared" si="366"/>
        <v>85134.15</v>
      </c>
      <c r="L2137" s="60"/>
      <c r="M2137" s="303">
        <f t="shared" si="367"/>
        <v>85134.274439193599</v>
      </c>
      <c r="N2137" s="303">
        <f t="shared" si="368"/>
        <v>0.12443919360521249</v>
      </c>
      <c r="O2137" s="372">
        <f t="shared" si="369"/>
        <v>85134.152000000002</v>
      </c>
      <c r="P2137" s="373">
        <f t="shared" si="370"/>
        <v>2.0000000076834112E-3</v>
      </c>
    </row>
    <row r="2138" spans="1:16" s="195" customFormat="1" ht="22.5" x14ac:dyDescent="0.25">
      <c r="A2138" s="312" t="s">
        <v>5398</v>
      </c>
      <c r="B2138" s="314" t="s">
        <v>281</v>
      </c>
      <c r="C2138" s="314" t="s">
        <v>5399</v>
      </c>
      <c r="D2138" s="314" t="s">
        <v>4302</v>
      </c>
      <c r="E2138" s="315" t="s">
        <v>4303</v>
      </c>
      <c r="F2138" s="316" t="s">
        <v>125</v>
      </c>
      <c r="G2138" s="325">
        <v>0.42</v>
      </c>
      <c r="H2138" s="61">
        <f t="shared" si="362"/>
        <v>202489.21</v>
      </c>
      <c r="I2138" s="450">
        <v>85045.47</v>
      </c>
      <c r="J2138" s="439">
        <f t="shared" si="365"/>
        <v>225826.72</v>
      </c>
      <c r="K2138" s="390">
        <f t="shared" si="366"/>
        <v>94847.22</v>
      </c>
      <c r="L2138" s="60"/>
      <c r="M2138" s="303">
        <f t="shared" si="367"/>
        <v>94847.225759366396</v>
      </c>
      <c r="N2138" s="303">
        <f t="shared" si="368"/>
        <v>5.7593663950683549E-3</v>
      </c>
      <c r="O2138" s="372">
        <f t="shared" si="369"/>
        <v>94847.222399999999</v>
      </c>
      <c r="P2138" s="373">
        <f t="shared" si="370"/>
        <v>2.3999999975785613E-3</v>
      </c>
    </row>
    <row r="2139" spans="1:16" s="195" customFormat="1" ht="15" x14ac:dyDescent="0.25">
      <c r="A2139" s="312" t="s">
        <v>5400</v>
      </c>
      <c r="B2139" s="314" t="s">
        <v>281</v>
      </c>
      <c r="C2139" s="314" t="s">
        <v>5401</v>
      </c>
      <c r="D2139" s="314" t="s">
        <v>4485</v>
      </c>
      <c r="E2139" s="315" t="s">
        <v>4486</v>
      </c>
      <c r="F2139" s="316" t="s">
        <v>147</v>
      </c>
      <c r="G2139" s="331">
        <v>12</v>
      </c>
      <c r="H2139" s="61">
        <f t="shared" si="362"/>
        <v>945.53</v>
      </c>
      <c r="I2139" s="450">
        <v>11346.38</v>
      </c>
      <c r="J2139" s="439">
        <f t="shared" si="365"/>
        <v>1054.51</v>
      </c>
      <c r="K2139" s="390">
        <f t="shared" si="366"/>
        <v>12654.12</v>
      </c>
      <c r="L2139" s="60"/>
      <c r="M2139" s="303">
        <f t="shared" si="367"/>
        <v>12654.0856957056</v>
      </c>
      <c r="N2139" s="303">
        <f t="shared" si="368"/>
        <v>-3.4304294400499202E-2</v>
      </c>
      <c r="O2139" s="372">
        <f t="shared" si="369"/>
        <v>12654.119999999999</v>
      </c>
      <c r="P2139" s="373">
        <f t="shared" si="370"/>
        <v>0</v>
      </c>
    </row>
    <row r="2140" spans="1:16" s="195" customFormat="1" ht="22.5" x14ac:dyDescent="0.25">
      <c r="A2140" s="312" t="s">
        <v>5402</v>
      </c>
      <c r="B2140" s="314" t="s">
        <v>281</v>
      </c>
      <c r="C2140" s="314" t="s">
        <v>5403</v>
      </c>
      <c r="D2140" s="314" t="s">
        <v>5220</v>
      </c>
      <c r="E2140" s="315" t="s">
        <v>5221</v>
      </c>
      <c r="F2140" s="316" t="s">
        <v>147</v>
      </c>
      <c r="G2140" s="331">
        <v>30</v>
      </c>
      <c r="H2140" s="61">
        <f t="shared" si="362"/>
        <v>1699.02</v>
      </c>
      <c r="I2140" s="450">
        <v>50970.559999999998</v>
      </c>
      <c r="J2140" s="439">
        <f t="shared" si="365"/>
        <v>1894.84</v>
      </c>
      <c r="K2140" s="390">
        <f t="shared" si="366"/>
        <v>56845.2</v>
      </c>
      <c r="L2140" s="60"/>
      <c r="M2140" s="303">
        <f t="shared" si="367"/>
        <v>56845.076068147202</v>
      </c>
      <c r="N2140" s="303">
        <f t="shared" si="368"/>
        <v>-0.12393185279506724</v>
      </c>
      <c r="O2140" s="372">
        <f t="shared" si="369"/>
        <v>56845.2</v>
      </c>
      <c r="P2140" s="373">
        <f t="shared" si="370"/>
        <v>0</v>
      </c>
    </row>
    <row r="2141" spans="1:16" s="195" customFormat="1" ht="15" x14ac:dyDescent="0.25">
      <c r="A2141" s="312" t="s">
        <v>5404</v>
      </c>
      <c r="B2141" s="314" t="s">
        <v>281</v>
      </c>
      <c r="C2141" s="314" t="s">
        <v>5405</v>
      </c>
      <c r="D2141" s="314" t="s">
        <v>3911</v>
      </c>
      <c r="E2141" s="315" t="s">
        <v>373</v>
      </c>
      <c r="F2141" s="316" t="s">
        <v>122</v>
      </c>
      <c r="G2141" s="326">
        <v>8.2000000000000007E-3</v>
      </c>
      <c r="H2141" s="61">
        <f t="shared" si="362"/>
        <v>105037.8</v>
      </c>
      <c r="I2141" s="450">
        <v>861.31</v>
      </c>
      <c r="J2141" s="439">
        <f t="shared" si="365"/>
        <v>117143.73</v>
      </c>
      <c r="K2141" s="390">
        <f t="shared" si="366"/>
        <v>960.58</v>
      </c>
      <c r="L2141" s="60"/>
      <c r="M2141" s="303">
        <f t="shared" si="367"/>
        <v>960.57866478719995</v>
      </c>
      <c r="N2141" s="303">
        <f t="shared" si="368"/>
        <v>-1.335212800086083E-3</v>
      </c>
      <c r="O2141" s="372">
        <f t="shared" si="369"/>
        <v>960.57858600000009</v>
      </c>
      <c r="P2141" s="373">
        <f t="shared" si="370"/>
        <v>-1.4139999999542852E-3</v>
      </c>
    </row>
    <row r="2142" spans="1:16" s="195" customFormat="1" ht="15" x14ac:dyDescent="0.25">
      <c r="A2142" s="312" t="s">
        <v>5406</v>
      </c>
      <c r="B2142" s="314" t="s">
        <v>281</v>
      </c>
      <c r="C2142" s="314" t="s">
        <v>5407</v>
      </c>
      <c r="D2142" s="314" t="s">
        <v>377</v>
      </c>
      <c r="E2142" s="315" t="s">
        <v>378</v>
      </c>
      <c r="F2142" s="316" t="s">
        <v>217</v>
      </c>
      <c r="G2142" s="331">
        <v>2</v>
      </c>
      <c r="H2142" s="61">
        <f t="shared" si="362"/>
        <v>8612.68</v>
      </c>
      <c r="I2142" s="450">
        <v>17225.36</v>
      </c>
      <c r="J2142" s="439">
        <f t="shared" si="365"/>
        <v>9605.32</v>
      </c>
      <c r="K2142" s="390">
        <f t="shared" si="366"/>
        <v>19210.64</v>
      </c>
      <c r="L2142" s="60"/>
      <c r="M2142" s="303">
        <f t="shared" si="367"/>
        <v>19210.636483123202</v>
      </c>
      <c r="N2142" s="303">
        <f t="shared" si="368"/>
        <v>-3.5168767972209025E-3</v>
      </c>
      <c r="O2142" s="372">
        <f t="shared" si="369"/>
        <v>19210.64</v>
      </c>
      <c r="P2142" s="373">
        <f t="shared" si="370"/>
        <v>0</v>
      </c>
    </row>
    <row r="2143" spans="1:16" s="195" customFormat="1" ht="15" x14ac:dyDescent="0.25">
      <c r="A2143" s="312" t="s">
        <v>5408</v>
      </c>
      <c r="B2143" s="314" t="s">
        <v>281</v>
      </c>
      <c r="C2143" s="332" t="s">
        <v>5409</v>
      </c>
      <c r="D2143" s="332" t="s">
        <v>4842</v>
      </c>
      <c r="E2143" s="333" t="s">
        <v>5009</v>
      </c>
      <c r="F2143" s="316" t="s">
        <v>217</v>
      </c>
      <c r="G2143" s="331">
        <v>2</v>
      </c>
      <c r="H2143" s="61">
        <f t="shared" si="362"/>
        <v>39702.04</v>
      </c>
      <c r="I2143" s="450">
        <v>79404.08</v>
      </c>
      <c r="J2143" s="439">
        <f t="shared" si="365"/>
        <v>44277.82</v>
      </c>
      <c r="K2143" s="390">
        <f t="shared" si="366"/>
        <v>88555.64</v>
      </c>
      <c r="L2143" s="60"/>
      <c r="M2143" s="303">
        <f t="shared" si="367"/>
        <v>88555.647960729621</v>
      </c>
      <c r="N2143" s="303">
        <f t="shared" si="368"/>
        <v>7.9607296211179346E-3</v>
      </c>
      <c r="O2143" s="372">
        <f t="shared" si="369"/>
        <v>88555.64</v>
      </c>
      <c r="P2143" s="373">
        <f t="shared" si="370"/>
        <v>0</v>
      </c>
    </row>
    <row r="2144" spans="1:16" s="195" customFormat="1" ht="22.5" x14ac:dyDescent="0.25">
      <c r="A2144" s="312" t="s">
        <v>5410</v>
      </c>
      <c r="B2144" s="314" t="s">
        <v>281</v>
      </c>
      <c r="C2144" s="314" t="s">
        <v>5411</v>
      </c>
      <c r="D2144" s="314" t="s">
        <v>3913</v>
      </c>
      <c r="E2144" s="315" t="s">
        <v>3914</v>
      </c>
      <c r="F2144" s="316" t="s">
        <v>125</v>
      </c>
      <c r="G2144" s="325">
        <v>2.04</v>
      </c>
      <c r="H2144" s="61">
        <f t="shared" si="362"/>
        <v>312360.26</v>
      </c>
      <c r="I2144" s="450">
        <v>637214.93000000005</v>
      </c>
      <c r="J2144" s="439">
        <f t="shared" si="365"/>
        <v>348360.75</v>
      </c>
      <c r="K2144" s="390">
        <f t="shared" si="366"/>
        <v>710655.93</v>
      </c>
      <c r="L2144" s="60"/>
      <c r="M2144" s="303">
        <f t="shared" si="367"/>
        <v>710655.93879308167</v>
      </c>
      <c r="N2144" s="303">
        <f t="shared" si="368"/>
        <v>8.7930816225707531E-3</v>
      </c>
      <c r="O2144" s="372">
        <f t="shared" si="369"/>
        <v>710655.93</v>
      </c>
      <c r="P2144" s="373">
        <f t="shared" si="370"/>
        <v>0</v>
      </c>
    </row>
    <row r="2145" spans="1:16" s="195" customFormat="1" ht="15" x14ac:dyDescent="0.25">
      <c r="A2145" s="312" t="s">
        <v>5412</v>
      </c>
      <c r="B2145" s="314" t="s">
        <v>281</v>
      </c>
      <c r="C2145" s="314" t="s">
        <v>5413</v>
      </c>
      <c r="D2145" s="314" t="s">
        <v>3921</v>
      </c>
      <c r="E2145" s="315" t="s">
        <v>3922</v>
      </c>
      <c r="F2145" s="316" t="s">
        <v>122</v>
      </c>
      <c r="G2145" s="317">
        <v>-0.13056000000000001</v>
      </c>
      <c r="H2145" s="61">
        <f t="shared" si="362"/>
        <v>54913.83</v>
      </c>
      <c r="I2145" s="450">
        <v>-7169.55</v>
      </c>
      <c r="J2145" s="439">
        <f t="shared" si="365"/>
        <v>61242.82</v>
      </c>
      <c r="K2145" s="390">
        <f t="shared" si="366"/>
        <v>-7995.86</v>
      </c>
      <c r="L2145" s="60"/>
      <c r="M2145" s="303">
        <f t="shared" si="367"/>
        <v>-7995.8630064960007</v>
      </c>
      <c r="N2145" s="303">
        <f t="shared" si="368"/>
        <v>-3.0064960010349751E-3</v>
      </c>
      <c r="O2145" s="372">
        <f t="shared" si="369"/>
        <v>-7995.8625792000003</v>
      </c>
      <c r="P2145" s="373">
        <f t="shared" si="370"/>
        <v>-2.5792000005822047E-3</v>
      </c>
    </row>
    <row r="2146" spans="1:16" s="195" customFormat="1" ht="15" x14ac:dyDescent="0.25">
      <c r="A2146" s="312" t="s">
        <v>5414</v>
      </c>
      <c r="B2146" s="314" t="s">
        <v>281</v>
      </c>
      <c r="C2146" s="314" t="s">
        <v>5415</v>
      </c>
      <c r="D2146" s="314" t="s">
        <v>3917</v>
      </c>
      <c r="E2146" s="315" t="s">
        <v>3918</v>
      </c>
      <c r="F2146" s="316" t="s">
        <v>111</v>
      </c>
      <c r="G2146" s="325">
        <v>-12.24</v>
      </c>
      <c r="H2146" s="61">
        <f t="shared" si="362"/>
        <v>5840.18</v>
      </c>
      <c r="I2146" s="450">
        <v>-71483.850000000006</v>
      </c>
      <c r="J2146" s="439">
        <f t="shared" si="365"/>
        <v>6513.28</v>
      </c>
      <c r="K2146" s="390">
        <f t="shared" si="366"/>
        <v>-79722.55</v>
      </c>
      <c r="L2146" s="60"/>
      <c r="M2146" s="303">
        <f t="shared" si="367"/>
        <v>-79722.58674211202</v>
      </c>
      <c r="N2146" s="303">
        <f t="shared" si="368"/>
        <v>-3.674211201723665E-2</v>
      </c>
      <c r="O2146" s="372">
        <f t="shared" si="369"/>
        <v>-79722.547200000001</v>
      </c>
      <c r="P2146" s="373">
        <f t="shared" si="370"/>
        <v>2.8000000020256266E-3</v>
      </c>
    </row>
    <row r="2147" spans="1:16" s="195" customFormat="1" ht="15" x14ac:dyDescent="0.25">
      <c r="A2147" s="312" t="s">
        <v>5416</v>
      </c>
      <c r="B2147" s="314" t="s">
        <v>281</v>
      </c>
      <c r="C2147" s="314" t="s">
        <v>5417</v>
      </c>
      <c r="D2147" s="314" t="s">
        <v>3925</v>
      </c>
      <c r="E2147" s="315" t="s">
        <v>3926</v>
      </c>
      <c r="F2147" s="316" t="s">
        <v>111</v>
      </c>
      <c r="G2147" s="325">
        <v>12.24</v>
      </c>
      <c r="H2147" s="61">
        <f t="shared" si="362"/>
        <v>20840.66</v>
      </c>
      <c r="I2147" s="450">
        <v>255089.69</v>
      </c>
      <c r="J2147" s="439">
        <f t="shared" si="365"/>
        <v>23242.61</v>
      </c>
      <c r="K2147" s="390">
        <f t="shared" si="366"/>
        <v>284489.55</v>
      </c>
      <c r="L2147" s="60"/>
      <c r="M2147" s="303">
        <f t="shared" si="367"/>
        <v>284489.57265233278</v>
      </c>
      <c r="N2147" s="303">
        <f t="shared" si="368"/>
        <v>2.2652332787401974E-2</v>
      </c>
      <c r="O2147" s="372">
        <f t="shared" si="369"/>
        <v>284489.54639999999</v>
      </c>
      <c r="P2147" s="373">
        <f t="shared" si="370"/>
        <v>-3.599999996367842E-3</v>
      </c>
    </row>
    <row r="2148" spans="1:16" s="195" customFormat="1" ht="15" x14ac:dyDescent="0.25">
      <c r="A2148" s="312" t="s">
        <v>5418</v>
      </c>
      <c r="B2148" s="314" t="s">
        <v>281</v>
      </c>
      <c r="C2148" s="314" t="s">
        <v>5419</v>
      </c>
      <c r="D2148" s="314" t="s">
        <v>3929</v>
      </c>
      <c r="E2148" s="315" t="s">
        <v>5234</v>
      </c>
      <c r="F2148" s="316" t="s">
        <v>139</v>
      </c>
      <c r="G2148" s="331">
        <v>255</v>
      </c>
      <c r="H2148" s="61">
        <f t="shared" si="362"/>
        <v>167.42</v>
      </c>
      <c r="I2148" s="450">
        <v>42692.81</v>
      </c>
      <c r="J2148" s="439">
        <f t="shared" si="365"/>
        <v>186.72</v>
      </c>
      <c r="K2148" s="390">
        <f t="shared" si="366"/>
        <v>47613.599999999999</v>
      </c>
      <c r="L2148" s="60"/>
      <c r="M2148" s="303">
        <f t="shared" si="367"/>
        <v>47613.289554067196</v>
      </c>
      <c r="N2148" s="303">
        <f t="shared" si="368"/>
        <v>-0.31044593280239496</v>
      </c>
      <c r="O2148" s="372">
        <f t="shared" si="369"/>
        <v>47613.599999999999</v>
      </c>
      <c r="P2148" s="373">
        <f t="shared" si="370"/>
        <v>0</v>
      </c>
    </row>
    <row r="2149" spans="1:16" s="195" customFormat="1" ht="15" x14ac:dyDescent="0.25">
      <c r="A2149" s="312" t="s">
        <v>5420</v>
      </c>
      <c r="B2149" s="314" t="s">
        <v>281</v>
      </c>
      <c r="C2149" s="314" t="s">
        <v>5421</v>
      </c>
      <c r="D2149" s="314" t="s">
        <v>3933</v>
      </c>
      <c r="E2149" s="315" t="s">
        <v>5237</v>
      </c>
      <c r="F2149" s="316" t="s">
        <v>139</v>
      </c>
      <c r="G2149" s="329">
        <v>312.10000000000002</v>
      </c>
      <c r="H2149" s="61">
        <f t="shared" si="362"/>
        <v>624.61</v>
      </c>
      <c r="I2149" s="450">
        <v>194940.59</v>
      </c>
      <c r="J2149" s="439">
        <f t="shared" si="365"/>
        <v>696.6</v>
      </c>
      <c r="K2149" s="390">
        <f t="shared" si="366"/>
        <v>217408.86</v>
      </c>
      <c r="L2149" s="60"/>
      <c r="M2149" s="303">
        <f t="shared" si="367"/>
        <v>217408.10121214081</v>
      </c>
      <c r="N2149" s="303">
        <f t="shared" si="368"/>
        <v>-0.75878785917302594</v>
      </c>
      <c r="O2149" s="372">
        <f t="shared" si="369"/>
        <v>217408.86000000002</v>
      </c>
      <c r="P2149" s="373">
        <f t="shared" si="370"/>
        <v>0</v>
      </c>
    </row>
    <row r="2150" spans="1:16" s="195" customFormat="1" ht="15" x14ac:dyDescent="0.25">
      <c r="A2150" s="306" t="s">
        <v>5422</v>
      </c>
      <c r="B2150" s="502"/>
      <c r="C2150" s="502"/>
      <c r="D2150" s="502"/>
      <c r="E2150" s="307" t="s">
        <v>5423</v>
      </c>
      <c r="F2150" s="308"/>
      <c r="G2150" s="309"/>
      <c r="H2150" s="334"/>
      <c r="I2150" s="334">
        <f>SUM(I2151:I2196)</f>
        <v>7397538.3499999996</v>
      </c>
      <c r="J2150" s="449"/>
      <c r="K2150" s="391">
        <f>SUM(K2151:K2196)</f>
        <v>8250125.2199999988</v>
      </c>
      <c r="L2150" s="310"/>
      <c r="M2150" s="303">
        <f t="shared" si="367"/>
        <v>8250127.7251571529</v>
      </c>
      <c r="N2150" s="303">
        <f t="shared" si="368"/>
        <v>2.5051571540534496</v>
      </c>
      <c r="O2150" s="372">
        <f t="shared" si="369"/>
        <v>0</v>
      </c>
      <c r="P2150" s="373"/>
    </row>
    <row r="2151" spans="1:16" s="195" customFormat="1" ht="15" x14ac:dyDescent="0.25">
      <c r="A2151" s="312" t="s">
        <v>5424</v>
      </c>
      <c r="B2151" s="314" t="s">
        <v>281</v>
      </c>
      <c r="C2151" s="314" t="s">
        <v>5425</v>
      </c>
      <c r="D2151" s="314" t="s">
        <v>5426</v>
      </c>
      <c r="E2151" s="315" t="s">
        <v>5427</v>
      </c>
      <c r="F2151" s="316" t="s">
        <v>217</v>
      </c>
      <c r="G2151" s="331">
        <v>2</v>
      </c>
      <c r="H2151" s="61">
        <f t="shared" si="362"/>
        <v>11802.77</v>
      </c>
      <c r="I2151" s="450">
        <v>23605.53</v>
      </c>
      <c r="J2151" s="439">
        <f t="shared" ref="J2151:J2196" si="371">ROUND(H2151*O$13*P$13*O$10,2)</f>
        <v>13163.08</v>
      </c>
      <c r="K2151" s="390">
        <f t="shared" ref="K2151:K2196" si="372">ROUND(J2151*G2151,2)</f>
        <v>26326.16</v>
      </c>
      <c r="L2151" s="60"/>
      <c r="M2151" s="303">
        <f t="shared" si="367"/>
        <v>26326.1409817536</v>
      </c>
      <c r="N2151" s="303">
        <f t="shared" si="368"/>
        <v>-1.9018246399355121E-2</v>
      </c>
      <c r="O2151" s="372">
        <f t="shared" si="369"/>
        <v>26326.16</v>
      </c>
      <c r="P2151" s="373">
        <f t="shared" si="370"/>
        <v>0</v>
      </c>
    </row>
    <row r="2152" spans="1:16" s="195" customFormat="1" ht="15" x14ac:dyDescent="0.25">
      <c r="A2152" s="312" t="s">
        <v>5428</v>
      </c>
      <c r="B2152" s="314" t="s">
        <v>281</v>
      </c>
      <c r="C2152" s="314" t="s">
        <v>5429</v>
      </c>
      <c r="D2152" s="314" t="s">
        <v>4198</v>
      </c>
      <c r="E2152" s="315" t="s">
        <v>359</v>
      </c>
      <c r="F2152" s="316" t="s">
        <v>122</v>
      </c>
      <c r="G2152" s="326">
        <v>5.5999999999999999E-3</v>
      </c>
      <c r="H2152" s="61">
        <f t="shared" si="362"/>
        <v>127516.07</v>
      </c>
      <c r="I2152" s="450">
        <v>714.09</v>
      </c>
      <c r="J2152" s="439">
        <f t="shared" si="371"/>
        <v>142212.69</v>
      </c>
      <c r="K2152" s="390">
        <f t="shared" si="372"/>
        <v>796.39</v>
      </c>
      <c r="L2152" s="60"/>
      <c r="M2152" s="303">
        <f t="shared" si="367"/>
        <v>796.3911004608002</v>
      </c>
      <c r="N2152" s="303">
        <f t="shared" si="368"/>
        <v>1.1004608002167515E-3</v>
      </c>
      <c r="O2152" s="372">
        <f t="shared" si="369"/>
        <v>796.39106400000003</v>
      </c>
      <c r="P2152" s="373">
        <f t="shared" si="370"/>
        <v>1.0640000000421423E-3</v>
      </c>
    </row>
    <row r="2153" spans="1:16" s="195" customFormat="1" ht="15" x14ac:dyDescent="0.25">
      <c r="A2153" s="312" t="s">
        <v>5430</v>
      </c>
      <c r="B2153" s="314" t="s">
        <v>281</v>
      </c>
      <c r="C2153" s="332" t="s">
        <v>5431</v>
      </c>
      <c r="D2153" s="332" t="s">
        <v>4842</v>
      </c>
      <c r="E2153" s="333" t="s">
        <v>5432</v>
      </c>
      <c r="F2153" s="316" t="s">
        <v>217</v>
      </c>
      <c r="G2153" s="331">
        <v>1</v>
      </c>
      <c r="H2153" s="61">
        <f t="shared" si="362"/>
        <v>98376.74</v>
      </c>
      <c r="I2153" s="450">
        <v>98376.74</v>
      </c>
      <c r="J2153" s="439">
        <f t="shared" si="371"/>
        <v>109714.97</v>
      </c>
      <c r="K2153" s="390">
        <f t="shared" si="372"/>
        <v>109714.97</v>
      </c>
      <c r="L2153" s="60"/>
      <c r="M2153" s="303">
        <f t="shared" si="367"/>
        <v>109714.9662204288</v>
      </c>
      <c r="N2153" s="303">
        <f t="shared" si="368"/>
        <v>-3.7795711978105828E-3</v>
      </c>
      <c r="O2153" s="372">
        <f t="shared" si="369"/>
        <v>109714.97</v>
      </c>
      <c r="P2153" s="373">
        <f t="shared" si="370"/>
        <v>0</v>
      </c>
    </row>
    <row r="2154" spans="1:16" s="195" customFormat="1" ht="15" x14ac:dyDescent="0.25">
      <c r="A2154" s="312" t="s">
        <v>5433</v>
      </c>
      <c r="B2154" s="314" t="s">
        <v>281</v>
      </c>
      <c r="C2154" s="332" t="s">
        <v>5434</v>
      </c>
      <c r="D2154" s="332" t="s">
        <v>4842</v>
      </c>
      <c r="E2154" s="333" t="s">
        <v>4965</v>
      </c>
      <c r="F2154" s="316" t="s">
        <v>217</v>
      </c>
      <c r="G2154" s="331">
        <v>1</v>
      </c>
      <c r="H2154" s="61">
        <f t="shared" si="362"/>
        <v>186476.64</v>
      </c>
      <c r="I2154" s="450">
        <v>186476.64</v>
      </c>
      <c r="J2154" s="439">
        <f t="shared" si="371"/>
        <v>207968.65</v>
      </c>
      <c r="K2154" s="390">
        <f t="shared" si="372"/>
        <v>207968.65</v>
      </c>
      <c r="L2154" s="60"/>
      <c r="M2154" s="303">
        <f t="shared" si="367"/>
        <v>207968.65456711684</v>
      </c>
      <c r="N2154" s="303">
        <f t="shared" si="368"/>
        <v>4.567116848193109E-3</v>
      </c>
      <c r="O2154" s="372">
        <f t="shared" si="369"/>
        <v>207968.65</v>
      </c>
      <c r="P2154" s="373">
        <f t="shared" si="370"/>
        <v>0</v>
      </c>
    </row>
    <row r="2155" spans="1:16" s="195" customFormat="1" ht="22.5" x14ac:dyDescent="0.25">
      <c r="A2155" s="312" t="s">
        <v>5435</v>
      </c>
      <c r="B2155" s="314" t="s">
        <v>281</v>
      </c>
      <c r="C2155" s="314" t="s">
        <v>5436</v>
      </c>
      <c r="D2155" s="314" t="s">
        <v>4845</v>
      </c>
      <c r="E2155" s="315" t="s">
        <v>4846</v>
      </c>
      <c r="F2155" s="316" t="s">
        <v>217</v>
      </c>
      <c r="G2155" s="331">
        <v>2</v>
      </c>
      <c r="H2155" s="61">
        <f t="shared" si="362"/>
        <v>2221.7199999999998</v>
      </c>
      <c r="I2155" s="450">
        <v>4443.4399999999996</v>
      </c>
      <c r="J2155" s="439">
        <f t="shared" si="371"/>
        <v>2477.7800000000002</v>
      </c>
      <c r="K2155" s="390">
        <f t="shared" si="372"/>
        <v>4955.5600000000004</v>
      </c>
      <c r="L2155" s="60"/>
      <c r="M2155" s="303">
        <f t="shared" si="367"/>
        <v>4955.5603235327999</v>
      </c>
      <c r="N2155" s="303">
        <f t="shared" si="368"/>
        <v>3.2353279948438285E-4</v>
      </c>
      <c r="O2155" s="372">
        <f t="shared" si="369"/>
        <v>4955.5600000000004</v>
      </c>
      <c r="P2155" s="373">
        <f t="shared" si="370"/>
        <v>0</v>
      </c>
    </row>
    <row r="2156" spans="1:16" s="195" customFormat="1" ht="15" x14ac:dyDescent="0.25">
      <c r="A2156" s="312" t="s">
        <v>5437</v>
      </c>
      <c r="B2156" s="314" t="s">
        <v>281</v>
      </c>
      <c r="C2156" s="314" t="s">
        <v>5438</v>
      </c>
      <c r="D2156" s="314" t="s">
        <v>4101</v>
      </c>
      <c r="E2156" s="315" t="s">
        <v>5439</v>
      </c>
      <c r="F2156" s="316" t="s">
        <v>217</v>
      </c>
      <c r="G2156" s="331">
        <v>1</v>
      </c>
      <c r="H2156" s="61">
        <f t="shared" si="362"/>
        <v>15287.11</v>
      </c>
      <c r="I2156" s="450">
        <v>15287.11</v>
      </c>
      <c r="J2156" s="439">
        <f t="shared" si="371"/>
        <v>17049</v>
      </c>
      <c r="K2156" s="390">
        <f t="shared" si="372"/>
        <v>17049</v>
      </c>
      <c r="L2156" s="60"/>
      <c r="M2156" s="303">
        <f t="shared" si="367"/>
        <v>17048.997123283203</v>
      </c>
      <c r="N2156" s="303">
        <f t="shared" si="368"/>
        <v>-2.8767167968908325E-3</v>
      </c>
      <c r="O2156" s="372">
        <f t="shared" si="369"/>
        <v>17049</v>
      </c>
      <c r="P2156" s="373">
        <f t="shared" si="370"/>
        <v>0</v>
      </c>
    </row>
    <row r="2157" spans="1:16" s="195" customFormat="1" ht="15" x14ac:dyDescent="0.25">
      <c r="A2157" s="312" t="s">
        <v>5440</v>
      </c>
      <c r="B2157" s="314" t="s">
        <v>281</v>
      </c>
      <c r="C2157" s="314" t="s">
        <v>5441</v>
      </c>
      <c r="D2157" s="314" t="s">
        <v>4101</v>
      </c>
      <c r="E2157" s="315" t="s">
        <v>5442</v>
      </c>
      <c r="F2157" s="316" t="s">
        <v>217</v>
      </c>
      <c r="G2157" s="331">
        <v>1</v>
      </c>
      <c r="H2157" s="61">
        <f t="shared" si="362"/>
        <v>5147.41</v>
      </c>
      <c r="I2157" s="450">
        <v>5147.41</v>
      </c>
      <c r="J2157" s="439">
        <f t="shared" si="371"/>
        <v>5740.67</v>
      </c>
      <c r="K2157" s="390">
        <f t="shared" si="372"/>
        <v>5740.67</v>
      </c>
      <c r="L2157" s="60"/>
      <c r="M2157" s="303">
        <f t="shared" si="367"/>
        <v>5740.6650624192007</v>
      </c>
      <c r="N2157" s="303">
        <f t="shared" si="368"/>
        <v>-4.9375807993783383E-3</v>
      </c>
      <c r="O2157" s="372">
        <f t="shared" si="369"/>
        <v>5740.67</v>
      </c>
      <c r="P2157" s="373">
        <f t="shared" si="370"/>
        <v>0</v>
      </c>
    </row>
    <row r="2158" spans="1:16" s="195" customFormat="1" ht="33.75" x14ac:dyDescent="0.25">
      <c r="A2158" s="312" t="s">
        <v>5443</v>
      </c>
      <c r="B2158" s="314" t="s">
        <v>281</v>
      </c>
      <c r="C2158" s="314" t="s">
        <v>5444</v>
      </c>
      <c r="D2158" s="314" t="s">
        <v>4902</v>
      </c>
      <c r="E2158" s="315" t="s">
        <v>4903</v>
      </c>
      <c r="F2158" s="316" t="s">
        <v>217</v>
      </c>
      <c r="G2158" s="331">
        <v>2</v>
      </c>
      <c r="H2158" s="61">
        <f t="shared" si="362"/>
        <v>930.35</v>
      </c>
      <c r="I2158" s="450">
        <v>1860.7</v>
      </c>
      <c r="J2158" s="439">
        <f t="shared" si="371"/>
        <v>1037.58</v>
      </c>
      <c r="K2158" s="390">
        <f t="shared" si="372"/>
        <v>2075.16</v>
      </c>
      <c r="L2158" s="60"/>
      <c r="M2158" s="303">
        <f t="shared" si="367"/>
        <v>2075.151480384</v>
      </c>
      <c r="N2158" s="303">
        <f t="shared" si="368"/>
        <v>-8.5196159998304211E-3</v>
      </c>
      <c r="O2158" s="372">
        <f t="shared" si="369"/>
        <v>2075.16</v>
      </c>
      <c r="P2158" s="373">
        <f t="shared" si="370"/>
        <v>0</v>
      </c>
    </row>
    <row r="2159" spans="1:16" s="195" customFormat="1" ht="15" x14ac:dyDescent="0.25">
      <c r="A2159" s="312" t="s">
        <v>5445</v>
      </c>
      <c r="B2159" s="314" t="s">
        <v>281</v>
      </c>
      <c r="C2159" s="332" t="s">
        <v>5446</v>
      </c>
      <c r="D2159" s="332" t="s">
        <v>3850</v>
      </c>
      <c r="E2159" s="333" t="s">
        <v>4855</v>
      </c>
      <c r="F2159" s="316" t="s">
        <v>217</v>
      </c>
      <c r="G2159" s="331">
        <v>2</v>
      </c>
      <c r="H2159" s="61">
        <f t="shared" si="362"/>
        <v>34783.199999999997</v>
      </c>
      <c r="I2159" s="450">
        <v>69566.399999999994</v>
      </c>
      <c r="J2159" s="439">
        <f t="shared" si="371"/>
        <v>38792.07</v>
      </c>
      <c r="K2159" s="390">
        <f t="shared" si="372"/>
        <v>77584.14</v>
      </c>
      <c r="L2159" s="60"/>
      <c r="M2159" s="303">
        <f t="shared" si="367"/>
        <v>77584.14464716801</v>
      </c>
      <c r="N2159" s="303">
        <f t="shared" si="368"/>
        <v>4.647168010706082E-3</v>
      </c>
      <c r="O2159" s="372">
        <f t="shared" si="369"/>
        <v>77584.14</v>
      </c>
      <c r="P2159" s="373">
        <f t="shared" si="370"/>
        <v>0</v>
      </c>
    </row>
    <row r="2160" spans="1:16" s="195" customFormat="1" ht="15" x14ac:dyDescent="0.25">
      <c r="A2160" s="312" t="s">
        <v>5447</v>
      </c>
      <c r="B2160" s="314" t="s">
        <v>281</v>
      </c>
      <c r="C2160" s="314" t="s">
        <v>5448</v>
      </c>
      <c r="D2160" s="314" t="s">
        <v>360</v>
      </c>
      <c r="E2160" s="315" t="s">
        <v>361</v>
      </c>
      <c r="F2160" s="316" t="s">
        <v>217</v>
      </c>
      <c r="G2160" s="331">
        <v>83</v>
      </c>
      <c r="H2160" s="61">
        <f t="shared" ref="H2160:H2223" si="373">ROUND(I2160/G2160,2)</f>
        <v>1743.5</v>
      </c>
      <c r="I2160" s="450">
        <v>144710.85</v>
      </c>
      <c r="J2160" s="439">
        <f t="shared" si="371"/>
        <v>1944.44</v>
      </c>
      <c r="K2160" s="390">
        <f t="shared" si="372"/>
        <v>161388.51999999999</v>
      </c>
      <c r="L2160" s="60"/>
      <c r="M2160" s="303">
        <f t="shared" si="367"/>
        <v>161389.22696035201</v>
      </c>
      <c r="N2160" s="303">
        <f t="shared" si="368"/>
        <v>0.7069603520212695</v>
      </c>
      <c r="O2160" s="372">
        <f t="shared" si="369"/>
        <v>161388.52000000002</v>
      </c>
      <c r="P2160" s="373">
        <f t="shared" si="370"/>
        <v>0</v>
      </c>
    </row>
    <row r="2161" spans="1:16" s="195" customFormat="1" ht="22.5" x14ac:dyDescent="0.25">
      <c r="A2161" s="312" t="s">
        <v>5449</v>
      </c>
      <c r="B2161" s="314" t="s">
        <v>281</v>
      </c>
      <c r="C2161" s="314" t="s">
        <v>5450</v>
      </c>
      <c r="D2161" s="314" t="s">
        <v>5451</v>
      </c>
      <c r="E2161" s="315" t="s">
        <v>5452</v>
      </c>
      <c r="F2161" s="316" t="s">
        <v>217</v>
      </c>
      <c r="G2161" s="331">
        <v>74</v>
      </c>
      <c r="H2161" s="61">
        <f t="shared" si="373"/>
        <v>1122.1199999999999</v>
      </c>
      <c r="I2161" s="450">
        <v>83037.119999999995</v>
      </c>
      <c r="J2161" s="439">
        <f t="shared" si="371"/>
        <v>1251.45</v>
      </c>
      <c r="K2161" s="390">
        <f t="shared" si="372"/>
        <v>92607.3</v>
      </c>
      <c r="L2161" s="60"/>
      <c r="M2161" s="303">
        <f t="shared" si="367"/>
        <v>92607.407155814406</v>
      </c>
      <c r="N2161" s="303">
        <f t="shared" si="368"/>
        <v>0.10715581440308597</v>
      </c>
      <c r="O2161" s="372">
        <f t="shared" si="369"/>
        <v>92607.3</v>
      </c>
      <c r="P2161" s="373">
        <f t="shared" si="370"/>
        <v>0</v>
      </c>
    </row>
    <row r="2162" spans="1:16" s="195" customFormat="1" ht="22.5" x14ac:dyDescent="0.25">
      <c r="A2162" s="312" t="s">
        <v>5453</v>
      </c>
      <c r="B2162" s="314" t="s">
        <v>281</v>
      </c>
      <c r="C2162" s="314" t="s">
        <v>5454</v>
      </c>
      <c r="D2162" s="314" t="s">
        <v>4116</v>
      </c>
      <c r="E2162" s="315" t="s">
        <v>4117</v>
      </c>
      <c r="F2162" s="316" t="s">
        <v>217</v>
      </c>
      <c r="G2162" s="331">
        <v>6</v>
      </c>
      <c r="H2162" s="61">
        <f t="shared" si="373"/>
        <v>247.91</v>
      </c>
      <c r="I2162" s="450">
        <v>1487.45</v>
      </c>
      <c r="J2162" s="439">
        <f t="shared" si="371"/>
        <v>276.48</v>
      </c>
      <c r="K2162" s="390">
        <f t="shared" si="372"/>
        <v>1658.88</v>
      </c>
      <c r="L2162" s="60"/>
      <c r="M2162" s="303">
        <f t="shared" si="367"/>
        <v>1658.8832533440002</v>
      </c>
      <c r="N2162" s="303">
        <f t="shared" si="368"/>
        <v>3.2533440000861447E-3</v>
      </c>
      <c r="O2162" s="372">
        <f t="shared" si="369"/>
        <v>1658.88</v>
      </c>
      <c r="P2162" s="373">
        <f t="shared" si="370"/>
        <v>0</v>
      </c>
    </row>
    <row r="2163" spans="1:16" s="195" customFormat="1" ht="22.5" x14ac:dyDescent="0.25">
      <c r="A2163" s="312" t="s">
        <v>5455</v>
      </c>
      <c r="B2163" s="314" t="s">
        <v>281</v>
      </c>
      <c r="C2163" s="314" t="s">
        <v>5456</v>
      </c>
      <c r="D2163" s="314" t="s">
        <v>4116</v>
      </c>
      <c r="E2163" s="315" t="s">
        <v>4117</v>
      </c>
      <c r="F2163" s="316" t="s">
        <v>217</v>
      </c>
      <c r="G2163" s="331">
        <v>3</v>
      </c>
      <c r="H2163" s="61">
        <f t="shared" si="373"/>
        <v>247.91</v>
      </c>
      <c r="I2163" s="450">
        <v>743.72</v>
      </c>
      <c r="J2163" s="439">
        <f t="shared" si="371"/>
        <v>276.48</v>
      </c>
      <c r="K2163" s="390">
        <f t="shared" si="372"/>
        <v>829.44</v>
      </c>
      <c r="L2163" s="60"/>
      <c r="M2163" s="303">
        <f t="shared" si="367"/>
        <v>829.4360504064</v>
      </c>
      <c r="N2163" s="303">
        <f t="shared" si="368"/>
        <v>-3.9495936000548681E-3</v>
      </c>
      <c r="O2163" s="372">
        <f t="shared" si="369"/>
        <v>829.44</v>
      </c>
      <c r="P2163" s="373">
        <f t="shared" si="370"/>
        <v>0</v>
      </c>
    </row>
    <row r="2164" spans="1:16" s="195" customFormat="1" ht="15" x14ac:dyDescent="0.25">
      <c r="A2164" s="312" t="s">
        <v>5457</v>
      </c>
      <c r="B2164" s="314" t="s">
        <v>281</v>
      </c>
      <c r="C2164" s="314" t="s">
        <v>5458</v>
      </c>
      <c r="D2164" s="314" t="s">
        <v>366</v>
      </c>
      <c r="E2164" s="315" t="s">
        <v>367</v>
      </c>
      <c r="F2164" s="316" t="s">
        <v>217</v>
      </c>
      <c r="G2164" s="331">
        <v>20</v>
      </c>
      <c r="H2164" s="61">
        <f t="shared" si="373"/>
        <v>2111.85</v>
      </c>
      <c r="I2164" s="450">
        <v>42237.03</v>
      </c>
      <c r="J2164" s="439">
        <f t="shared" si="371"/>
        <v>2355.25</v>
      </c>
      <c r="K2164" s="390">
        <f t="shared" si="372"/>
        <v>47105</v>
      </c>
      <c r="L2164" s="60"/>
      <c r="M2164" s="303">
        <f t="shared" si="367"/>
        <v>47104.979487033597</v>
      </c>
      <c r="N2164" s="303">
        <f t="shared" si="368"/>
        <v>-2.0512966402748134E-2</v>
      </c>
      <c r="O2164" s="372">
        <f t="shared" si="369"/>
        <v>47105</v>
      </c>
      <c r="P2164" s="373">
        <f t="shared" si="370"/>
        <v>0</v>
      </c>
    </row>
    <row r="2165" spans="1:16" s="195" customFormat="1" ht="15" x14ac:dyDescent="0.25">
      <c r="A2165" s="312" t="s">
        <v>5459</v>
      </c>
      <c r="B2165" s="314" t="s">
        <v>281</v>
      </c>
      <c r="C2165" s="314" t="s">
        <v>5460</v>
      </c>
      <c r="D2165" s="314" t="s">
        <v>3882</v>
      </c>
      <c r="E2165" s="315" t="s">
        <v>3883</v>
      </c>
      <c r="F2165" s="316" t="s">
        <v>217</v>
      </c>
      <c r="G2165" s="331">
        <v>20</v>
      </c>
      <c r="H2165" s="61">
        <f t="shared" si="373"/>
        <v>175.3</v>
      </c>
      <c r="I2165" s="450">
        <v>3506</v>
      </c>
      <c r="J2165" s="439">
        <f t="shared" si="371"/>
        <v>195.5</v>
      </c>
      <c r="K2165" s="390">
        <f t="shared" si="372"/>
        <v>3910</v>
      </c>
      <c r="L2165" s="60"/>
      <c r="M2165" s="303">
        <f t="shared" si="367"/>
        <v>3910.0774387200004</v>
      </c>
      <c r="N2165" s="303">
        <f t="shared" si="368"/>
        <v>7.7438720000372996E-2</v>
      </c>
      <c r="O2165" s="372">
        <f t="shared" si="369"/>
        <v>3910</v>
      </c>
      <c r="P2165" s="373">
        <f t="shared" si="370"/>
        <v>0</v>
      </c>
    </row>
    <row r="2166" spans="1:16" s="195" customFormat="1" ht="15" x14ac:dyDescent="0.25">
      <c r="A2166" s="312" t="s">
        <v>5461</v>
      </c>
      <c r="B2166" s="314" t="s">
        <v>281</v>
      </c>
      <c r="C2166" s="314" t="s">
        <v>5462</v>
      </c>
      <c r="D2166" s="314" t="s">
        <v>4009</v>
      </c>
      <c r="E2166" s="315" t="s">
        <v>5463</v>
      </c>
      <c r="F2166" s="316" t="s">
        <v>217</v>
      </c>
      <c r="G2166" s="331">
        <v>8</v>
      </c>
      <c r="H2166" s="61">
        <f t="shared" si="373"/>
        <v>7191.79</v>
      </c>
      <c r="I2166" s="450">
        <v>57534.29</v>
      </c>
      <c r="J2166" s="439">
        <f t="shared" si="371"/>
        <v>8020.67</v>
      </c>
      <c r="K2166" s="390">
        <f t="shared" si="372"/>
        <v>64165.36</v>
      </c>
      <c r="L2166" s="60"/>
      <c r="M2166" s="303">
        <f t="shared" si="367"/>
        <v>64165.296429484806</v>
      </c>
      <c r="N2166" s="303">
        <f t="shared" si="368"/>
        <v>-6.3570515194442123E-2</v>
      </c>
      <c r="O2166" s="372">
        <f t="shared" si="369"/>
        <v>64165.36</v>
      </c>
      <c r="P2166" s="373">
        <f t="shared" si="370"/>
        <v>0</v>
      </c>
    </row>
    <row r="2167" spans="1:16" s="195" customFormat="1" ht="15" x14ac:dyDescent="0.25">
      <c r="A2167" s="312" t="s">
        <v>5464</v>
      </c>
      <c r="B2167" s="314" t="s">
        <v>281</v>
      </c>
      <c r="C2167" s="332" t="s">
        <v>5465</v>
      </c>
      <c r="D2167" s="332" t="s">
        <v>3998</v>
      </c>
      <c r="E2167" s="333" t="s">
        <v>5466</v>
      </c>
      <c r="F2167" s="316" t="s">
        <v>217</v>
      </c>
      <c r="G2167" s="331">
        <v>8</v>
      </c>
      <c r="H2167" s="61">
        <f t="shared" si="373"/>
        <v>41270.089999999997</v>
      </c>
      <c r="I2167" s="450">
        <v>330160.71999999997</v>
      </c>
      <c r="J2167" s="439">
        <f t="shared" si="371"/>
        <v>46026.6</v>
      </c>
      <c r="K2167" s="390">
        <f t="shared" si="372"/>
        <v>368212.8</v>
      </c>
      <c r="L2167" s="60"/>
      <c r="M2167" s="303">
        <f t="shared" si="367"/>
        <v>368212.77308144642</v>
      </c>
      <c r="N2167" s="303">
        <f t="shared" si="368"/>
        <v>-2.6918553572613746E-2</v>
      </c>
      <c r="O2167" s="372">
        <f t="shared" si="369"/>
        <v>368212.8</v>
      </c>
      <c r="P2167" s="373">
        <f t="shared" si="370"/>
        <v>0</v>
      </c>
    </row>
    <row r="2168" spans="1:16" s="195" customFormat="1" ht="22.5" x14ac:dyDescent="0.25">
      <c r="A2168" s="312" t="s">
        <v>5467</v>
      </c>
      <c r="B2168" s="314" t="s">
        <v>281</v>
      </c>
      <c r="C2168" s="314" t="s">
        <v>5468</v>
      </c>
      <c r="D2168" s="314" t="s">
        <v>362</v>
      </c>
      <c r="E2168" s="315" t="s">
        <v>4306</v>
      </c>
      <c r="F2168" s="316" t="s">
        <v>125</v>
      </c>
      <c r="G2168" s="318">
        <v>0.71299999999999997</v>
      </c>
      <c r="H2168" s="61">
        <f t="shared" si="373"/>
        <v>207631.56</v>
      </c>
      <c r="I2168" s="450">
        <v>148041.29999999999</v>
      </c>
      <c r="J2168" s="439">
        <f t="shared" si="371"/>
        <v>231561.75</v>
      </c>
      <c r="K2168" s="390">
        <f t="shared" si="372"/>
        <v>165103.53</v>
      </c>
      <c r="L2168" s="60"/>
      <c r="M2168" s="303">
        <f t="shared" si="367"/>
        <v>165103.521713856</v>
      </c>
      <c r="N2168" s="303">
        <f t="shared" si="368"/>
        <v>-8.286144002340734E-3</v>
      </c>
      <c r="O2168" s="372">
        <f t="shared" si="369"/>
        <v>165103.52774999998</v>
      </c>
      <c r="P2168" s="373">
        <f t="shared" si="370"/>
        <v>-2.2500000195577741E-3</v>
      </c>
    </row>
    <row r="2169" spans="1:16" s="195" customFormat="1" ht="22.5" x14ac:dyDescent="0.25">
      <c r="A2169" s="312" t="s">
        <v>5469</v>
      </c>
      <c r="B2169" s="314" t="s">
        <v>281</v>
      </c>
      <c r="C2169" s="314" t="s">
        <v>5470</v>
      </c>
      <c r="D2169" s="314" t="s">
        <v>3898</v>
      </c>
      <c r="E2169" s="315" t="s">
        <v>3899</v>
      </c>
      <c r="F2169" s="316" t="s">
        <v>147</v>
      </c>
      <c r="G2169" s="329">
        <v>71.3</v>
      </c>
      <c r="H2169" s="61">
        <f t="shared" si="373"/>
        <v>926.17</v>
      </c>
      <c r="I2169" s="450">
        <v>66036.240000000005</v>
      </c>
      <c r="J2169" s="439">
        <f t="shared" si="371"/>
        <v>1032.9100000000001</v>
      </c>
      <c r="K2169" s="390">
        <f t="shared" si="372"/>
        <v>73646.48</v>
      </c>
      <c r="L2169" s="60"/>
      <c r="M2169" s="303">
        <f t="shared" si="367"/>
        <v>73647.122693068814</v>
      </c>
      <c r="N2169" s="303">
        <f t="shared" si="368"/>
        <v>0.64269306881760713</v>
      </c>
      <c r="O2169" s="372">
        <f t="shared" si="369"/>
        <v>73646.483000000007</v>
      </c>
      <c r="P2169" s="373">
        <f t="shared" si="370"/>
        <v>3.0000000115251169E-3</v>
      </c>
    </row>
    <row r="2170" spans="1:16" s="195" customFormat="1" ht="22.5" x14ac:dyDescent="0.25">
      <c r="A2170" s="312" t="s">
        <v>5471</v>
      </c>
      <c r="B2170" s="314" t="s">
        <v>281</v>
      </c>
      <c r="C2170" s="314" t="s">
        <v>5472</v>
      </c>
      <c r="D2170" s="314" t="s">
        <v>4773</v>
      </c>
      <c r="E2170" s="315" t="s">
        <v>4774</v>
      </c>
      <c r="F2170" s="316" t="s">
        <v>147</v>
      </c>
      <c r="G2170" s="329">
        <v>2.9</v>
      </c>
      <c r="H2170" s="61">
        <f t="shared" si="373"/>
        <v>1688.66</v>
      </c>
      <c r="I2170" s="450">
        <v>4897.12</v>
      </c>
      <c r="J2170" s="439">
        <f t="shared" si="371"/>
        <v>1883.28</v>
      </c>
      <c r="K2170" s="390">
        <f t="shared" si="372"/>
        <v>5461.51</v>
      </c>
      <c r="L2170" s="60"/>
      <c r="M2170" s="303">
        <f t="shared" si="367"/>
        <v>5461.5283590143999</v>
      </c>
      <c r="N2170" s="303">
        <f t="shared" si="368"/>
        <v>1.8359014399720763E-2</v>
      </c>
      <c r="O2170" s="372">
        <f t="shared" si="369"/>
        <v>5461.5119999999997</v>
      </c>
      <c r="P2170" s="373">
        <f t="shared" si="370"/>
        <v>1.9999999994979589E-3</v>
      </c>
    </row>
    <row r="2171" spans="1:16" s="195" customFormat="1" ht="15" x14ac:dyDescent="0.25">
      <c r="A2171" s="312" t="s">
        <v>5473</v>
      </c>
      <c r="B2171" s="314" t="s">
        <v>281</v>
      </c>
      <c r="C2171" s="314" t="s">
        <v>5474</v>
      </c>
      <c r="D2171" s="314" t="s">
        <v>3911</v>
      </c>
      <c r="E2171" s="315" t="s">
        <v>373</v>
      </c>
      <c r="F2171" s="316" t="s">
        <v>122</v>
      </c>
      <c r="G2171" s="326">
        <v>5.0000000000000001E-4</v>
      </c>
      <c r="H2171" s="61">
        <f t="shared" si="373"/>
        <v>105100</v>
      </c>
      <c r="I2171" s="450">
        <v>52.55</v>
      </c>
      <c r="J2171" s="439">
        <f t="shared" si="371"/>
        <v>117213.1</v>
      </c>
      <c r="K2171" s="390">
        <f t="shared" si="372"/>
        <v>58.61</v>
      </c>
      <c r="L2171" s="60"/>
      <c r="M2171" s="303">
        <f t="shared" si="367"/>
        <v>58.606551455999998</v>
      </c>
      <c r="N2171" s="303">
        <f t="shared" si="368"/>
        <v>-3.4485440000011636E-3</v>
      </c>
      <c r="O2171" s="372">
        <f t="shared" si="369"/>
        <v>58.606550000000006</v>
      </c>
      <c r="P2171" s="373">
        <f t="shared" si="370"/>
        <v>-3.4499999999937359E-3</v>
      </c>
    </row>
    <row r="2172" spans="1:16" s="195" customFormat="1" ht="22.5" x14ac:dyDescent="0.25">
      <c r="A2172" s="312" t="s">
        <v>5475</v>
      </c>
      <c r="B2172" s="314" t="s">
        <v>281</v>
      </c>
      <c r="C2172" s="314" t="s">
        <v>5476</v>
      </c>
      <c r="D2172" s="314" t="s">
        <v>368</v>
      </c>
      <c r="E2172" s="315" t="s">
        <v>4311</v>
      </c>
      <c r="F2172" s="316" t="s">
        <v>125</v>
      </c>
      <c r="G2172" s="318">
        <v>0.59499999999999997</v>
      </c>
      <c r="H2172" s="61">
        <f t="shared" si="373"/>
        <v>190094.64</v>
      </c>
      <c r="I2172" s="450">
        <v>113106.31</v>
      </c>
      <c r="J2172" s="439">
        <f t="shared" si="371"/>
        <v>212003.64</v>
      </c>
      <c r="K2172" s="390">
        <f t="shared" si="372"/>
        <v>126142.17</v>
      </c>
      <c r="L2172" s="60"/>
      <c r="M2172" s="303">
        <f t="shared" si="367"/>
        <v>126142.16511918721</v>
      </c>
      <c r="N2172" s="303">
        <f t="shared" si="368"/>
        <v>-4.8808127903612331E-3</v>
      </c>
      <c r="O2172" s="372">
        <f t="shared" si="369"/>
        <v>126142.1658</v>
      </c>
      <c r="P2172" s="373">
        <f t="shared" si="370"/>
        <v>-4.1999999957624823E-3</v>
      </c>
    </row>
    <row r="2173" spans="1:16" s="195" customFormat="1" ht="22.5" x14ac:dyDescent="0.25">
      <c r="A2173" s="312" t="s">
        <v>5477</v>
      </c>
      <c r="B2173" s="314" t="s">
        <v>281</v>
      </c>
      <c r="C2173" s="314" t="s">
        <v>5478</v>
      </c>
      <c r="D2173" s="314" t="s">
        <v>3898</v>
      </c>
      <c r="E2173" s="315" t="s">
        <v>3899</v>
      </c>
      <c r="F2173" s="316" t="s">
        <v>147</v>
      </c>
      <c r="G2173" s="329">
        <v>59.5</v>
      </c>
      <c r="H2173" s="61">
        <f t="shared" si="373"/>
        <v>926.17</v>
      </c>
      <c r="I2173" s="450">
        <v>55107.4</v>
      </c>
      <c r="J2173" s="439">
        <f t="shared" si="371"/>
        <v>1032.9100000000001</v>
      </c>
      <c r="K2173" s="390">
        <f t="shared" si="372"/>
        <v>61458.15</v>
      </c>
      <c r="L2173" s="60"/>
      <c r="M2173" s="303">
        <f t="shared" si="367"/>
        <v>61458.699785088007</v>
      </c>
      <c r="N2173" s="303">
        <f t="shared" si="368"/>
        <v>0.54978508800559212</v>
      </c>
      <c r="O2173" s="372">
        <f t="shared" si="369"/>
        <v>61458.145000000004</v>
      </c>
      <c r="P2173" s="373">
        <f t="shared" si="370"/>
        <v>-4.9999999973806553E-3</v>
      </c>
    </row>
    <row r="2174" spans="1:16" s="195" customFormat="1" ht="22.5" x14ac:dyDescent="0.25">
      <c r="A2174" s="312" t="s">
        <v>5479</v>
      </c>
      <c r="B2174" s="314" t="s">
        <v>281</v>
      </c>
      <c r="C2174" s="314" t="s">
        <v>5480</v>
      </c>
      <c r="D2174" s="314" t="s">
        <v>4773</v>
      </c>
      <c r="E2174" s="315" t="s">
        <v>4774</v>
      </c>
      <c r="F2174" s="316" t="s">
        <v>147</v>
      </c>
      <c r="G2174" s="329">
        <v>2.9</v>
      </c>
      <c r="H2174" s="61">
        <f t="shared" si="373"/>
        <v>1688.66</v>
      </c>
      <c r="I2174" s="450">
        <v>4897.12</v>
      </c>
      <c r="J2174" s="439">
        <f t="shared" si="371"/>
        <v>1883.28</v>
      </c>
      <c r="K2174" s="390">
        <f t="shared" si="372"/>
        <v>5461.51</v>
      </c>
      <c r="L2174" s="60"/>
      <c r="M2174" s="303">
        <f t="shared" si="367"/>
        <v>5461.5283590143999</v>
      </c>
      <c r="N2174" s="303">
        <f t="shared" si="368"/>
        <v>1.8359014399720763E-2</v>
      </c>
      <c r="O2174" s="372">
        <f t="shared" si="369"/>
        <v>5461.5119999999997</v>
      </c>
      <c r="P2174" s="373">
        <f t="shared" si="370"/>
        <v>1.9999999994979589E-3</v>
      </c>
    </row>
    <row r="2175" spans="1:16" s="195" customFormat="1" ht="15" x14ac:dyDescent="0.25">
      <c r="A2175" s="312" t="s">
        <v>5481</v>
      </c>
      <c r="B2175" s="314" t="s">
        <v>281</v>
      </c>
      <c r="C2175" s="314" t="s">
        <v>5482</v>
      </c>
      <c r="D2175" s="314" t="s">
        <v>3911</v>
      </c>
      <c r="E2175" s="315" t="s">
        <v>373</v>
      </c>
      <c r="F2175" s="316" t="s">
        <v>122</v>
      </c>
      <c r="G2175" s="326">
        <v>5.0000000000000001E-4</v>
      </c>
      <c r="H2175" s="61">
        <f t="shared" si="373"/>
        <v>105100</v>
      </c>
      <c r="I2175" s="450">
        <v>52.55</v>
      </c>
      <c r="J2175" s="439">
        <f t="shared" si="371"/>
        <v>117213.1</v>
      </c>
      <c r="K2175" s="390">
        <f t="shared" si="372"/>
        <v>58.61</v>
      </c>
      <c r="L2175" s="60"/>
      <c r="M2175" s="303">
        <f t="shared" si="367"/>
        <v>58.606551455999998</v>
      </c>
      <c r="N2175" s="303">
        <f t="shared" si="368"/>
        <v>-3.4485440000011636E-3</v>
      </c>
      <c r="O2175" s="372">
        <f t="shared" si="369"/>
        <v>58.606550000000006</v>
      </c>
      <c r="P2175" s="373">
        <f t="shared" si="370"/>
        <v>-3.4499999999937359E-3</v>
      </c>
    </row>
    <row r="2176" spans="1:16" s="195" customFormat="1" ht="22.5" x14ac:dyDescent="0.25">
      <c r="A2176" s="312" t="s">
        <v>5483</v>
      </c>
      <c r="B2176" s="314" t="s">
        <v>281</v>
      </c>
      <c r="C2176" s="314" t="s">
        <v>5484</v>
      </c>
      <c r="D2176" s="314" t="s">
        <v>4302</v>
      </c>
      <c r="E2176" s="315" t="s">
        <v>4303</v>
      </c>
      <c r="F2176" s="316" t="s">
        <v>125</v>
      </c>
      <c r="G2176" s="325">
        <v>0.77</v>
      </c>
      <c r="H2176" s="61">
        <f t="shared" si="373"/>
        <v>202490.13</v>
      </c>
      <c r="I2176" s="450">
        <v>155917.4</v>
      </c>
      <c r="J2176" s="439">
        <f t="shared" si="371"/>
        <v>225827.75</v>
      </c>
      <c r="K2176" s="390">
        <f t="shared" si="372"/>
        <v>173887.37</v>
      </c>
      <c r="L2176" s="60"/>
      <c r="M2176" s="303">
        <f t="shared" si="367"/>
        <v>173887.366812288</v>
      </c>
      <c r="N2176" s="303">
        <f t="shared" si="368"/>
        <v>-3.187711990904063E-3</v>
      </c>
      <c r="O2176" s="372">
        <f t="shared" si="369"/>
        <v>173887.36749999999</v>
      </c>
      <c r="P2176" s="373">
        <f t="shared" si="370"/>
        <v>-2.5000000023283064E-3</v>
      </c>
    </row>
    <row r="2177" spans="1:16" s="195" customFormat="1" ht="22.5" x14ac:dyDescent="0.25">
      <c r="A2177" s="312" t="s">
        <v>5485</v>
      </c>
      <c r="B2177" s="314" t="s">
        <v>281</v>
      </c>
      <c r="C2177" s="314" t="s">
        <v>5486</v>
      </c>
      <c r="D2177" s="314" t="s">
        <v>3898</v>
      </c>
      <c r="E2177" s="315" t="s">
        <v>3899</v>
      </c>
      <c r="F2177" s="316" t="s">
        <v>147</v>
      </c>
      <c r="G2177" s="331">
        <v>77</v>
      </c>
      <c r="H2177" s="61">
        <f t="shared" si="373"/>
        <v>926.17</v>
      </c>
      <c r="I2177" s="450">
        <v>71315.41</v>
      </c>
      <c r="J2177" s="439">
        <f t="shared" si="371"/>
        <v>1032.9100000000001</v>
      </c>
      <c r="K2177" s="390">
        <f t="shared" si="372"/>
        <v>79534.070000000007</v>
      </c>
      <c r="L2177" s="60"/>
      <c r="M2177" s="303">
        <f t="shared" si="367"/>
        <v>79534.733506579214</v>
      </c>
      <c r="N2177" s="303">
        <f t="shared" si="368"/>
        <v>0.66350657920702361</v>
      </c>
      <c r="O2177" s="372">
        <f t="shared" si="369"/>
        <v>79534.070000000007</v>
      </c>
      <c r="P2177" s="373">
        <f t="shared" si="370"/>
        <v>0</v>
      </c>
    </row>
    <row r="2178" spans="1:16" s="195" customFormat="1" ht="22.5" x14ac:dyDescent="0.25">
      <c r="A2178" s="312" t="s">
        <v>5487</v>
      </c>
      <c r="B2178" s="314" t="s">
        <v>281</v>
      </c>
      <c r="C2178" s="314" t="s">
        <v>5488</v>
      </c>
      <c r="D2178" s="314" t="s">
        <v>4773</v>
      </c>
      <c r="E2178" s="315" t="s">
        <v>4774</v>
      </c>
      <c r="F2178" s="316" t="s">
        <v>147</v>
      </c>
      <c r="G2178" s="329">
        <v>3.1</v>
      </c>
      <c r="H2178" s="61">
        <f t="shared" si="373"/>
        <v>1688.66</v>
      </c>
      <c r="I2178" s="450">
        <v>5234.8500000000004</v>
      </c>
      <c r="J2178" s="439">
        <f t="shared" si="371"/>
        <v>1883.28</v>
      </c>
      <c r="K2178" s="390">
        <f t="shared" si="372"/>
        <v>5838.17</v>
      </c>
      <c r="L2178" s="60"/>
      <c r="M2178" s="303">
        <f t="shared" si="367"/>
        <v>5838.1827952320009</v>
      </c>
      <c r="N2178" s="303">
        <f t="shared" si="368"/>
        <v>1.2795232000826218E-2</v>
      </c>
      <c r="O2178" s="372">
        <f t="shared" si="369"/>
        <v>5838.1679999999997</v>
      </c>
      <c r="P2178" s="373">
        <f t="shared" si="370"/>
        <v>-2.0000000004074536E-3</v>
      </c>
    </row>
    <row r="2179" spans="1:16" s="195" customFormat="1" ht="15" x14ac:dyDescent="0.25">
      <c r="A2179" s="312" t="s">
        <v>5489</v>
      </c>
      <c r="B2179" s="314" t="s">
        <v>281</v>
      </c>
      <c r="C2179" s="314" t="s">
        <v>5490</v>
      </c>
      <c r="D2179" s="314" t="s">
        <v>3911</v>
      </c>
      <c r="E2179" s="315" t="s">
        <v>373</v>
      </c>
      <c r="F2179" s="316" t="s">
        <v>122</v>
      </c>
      <c r="G2179" s="318">
        <v>2E-3</v>
      </c>
      <c r="H2179" s="61">
        <f t="shared" si="373"/>
        <v>105020</v>
      </c>
      <c r="I2179" s="450">
        <v>210.04</v>
      </c>
      <c r="J2179" s="439">
        <f t="shared" si="371"/>
        <v>117123.88</v>
      </c>
      <c r="K2179" s="390">
        <f t="shared" si="372"/>
        <v>234.25</v>
      </c>
      <c r="L2179" s="60"/>
      <c r="M2179" s="303">
        <f t="shared" si="367"/>
        <v>234.24776532480001</v>
      </c>
      <c r="N2179" s="303">
        <f t="shared" si="368"/>
        <v>-2.2346751999862136E-3</v>
      </c>
      <c r="O2179" s="372">
        <f t="shared" si="369"/>
        <v>234.24776000000003</v>
      </c>
      <c r="P2179" s="373">
        <f t="shared" si="370"/>
        <v>-2.2399999999720421E-3</v>
      </c>
    </row>
    <row r="2180" spans="1:16" s="195" customFormat="1" ht="22.5" x14ac:dyDescent="0.25">
      <c r="A2180" s="312" t="s">
        <v>5491</v>
      </c>
      <c r="B2180" s="314" t="s">
        <v>281</v>
      </c>
      <c r="C2180" s="314" t="s">
        <v>5492</v>
      </c>
      <c r="D2180" s="314" t="s">
        <v>372</v>
      </c>
      <c r="E2180" s="315" t="s">
        <v>4129</v>
      </c>
      <c r="F2180" s="316" t="s">
        <v>125</v>
      </c>
      <c r="G2180" s="325">
        <v>2.04</v>
      </c>
      <c r="H2180" s="61">
        <f t="shared" si="373"/>
        <v>170722.8</v>
      </c>
      <c r="I2180" s="450">
        <v>348274.52</v>
      </c>
      <c r="J2180" s="439">
        <f t="shared" si="371"/>
        <v>190399.14</v>
      </c>
      <c r="K2180" s="390">
        <f t="shared" si="372"/>
        <v>388414.25</v>
      </c>
      <c r="L2180" s="60"/>
      <c r="M2180" s="303">
        <f t="shared" si="367"/>
        <v>388414.24504650244</v>
      </c>
      <c r="N2180" s="303">
        <f t="shared" si="368"/>
        <v>-4.9534975551068783E-3</v>
      </c>
      <c r="O2180" s="372">
        <f t="shared" si="369"/>
        <v>388414.24560000002</v>
      </c>
      <c r="P2180" s="373">
        <f t="shared" si="370"/>
        <v>-4.3999999761581421E-3</v>
      </c>
    </row>
    <row r="2181" spans="1:16" s="195" customFormat="1" ht="22.5" x14ac:dyDescent="0.25">
      <c r="A2181" s="312" t="s">
        <v>5493</v>
      </c>
      <c r="B2181" s="314" t="s">
        <v>281</v>
      </c>
      <c r="C2181" s="314" t="s">
        <v>5494</v>
      </c>
      <c r="D2181" s="314" t="s">
        <v>4132</v>
      </c>
      <c r="E2181" s="315" t="s">
        <v>4133</v>
      </c>
      <c r="F2181" s="316" t="s">
        <v>147</v>
      </c>
      <c r="G2181" s="331">
        <v>204</v>
      </c>
      <c r="H2181" s="61">
        <f t="shared" si="373"/>
        <v>885.76</v>
      </c>
      <c r="I2181" s="450">
        <v>180695.39</v>
      </c>
      <c r="J2181" s="439">
        <f t="shared" si="371"/>
        <v>987.85</v>
      </c>
      <c r="K2181" s="390">
        <f t="shared" si="372"/>
        <v>201521.4</v>
      </c>
      <c r="L2181" s="60"/>
      <c r="M2181" s="303">
        <f t="shared" si="367"/>
        <v>201521.09746711684</v>
      </c>
      <c r="N2181" s="303">
        <f t="shared" si="368"/>
        <v>-0.30253288315725513</v>
      </c>
      <c r="O2181" s="372">
        <f t="shared" si="369"/>
        <v>201521.4</v>
      </c>
      <c r="P2181" s="373">
        <f t="shared" si="370"/>
        <v>0</v>
      </c>
    </row>
    <row r="2182" spans="1:16" s="195" customFormat="1" ht="22.5" x14ac:dyDescent="0.25">
      <c r="A2182" s="312" t="s">
        <v>5495</v>
      </c>
      <c r="B2182" s="314" t="s">
        <v>281</v>
      </c>
      <c r="C2182" s="314" t="s">
        <v>5496</v>
      </c>
      <c r="D2182" s="314" t="s">
        <v>365</v>
      </c>
      <c r="E2182" s="315" t="s">
        <v>4020</v>
      </c>
      <c r="F2182" s="316" t="s">
        <v>125</v>
      </c>
      <c r="G2182" s="325">
        <v>1.61</v>
      </c>
      <c r="H2182" s="61">
        <f t="shared" si="373"/>
        <v>128555.41</v>
      </c>
      <c r="I2182" s="450">
        <v>206974.21</v>
      </c>
      <c r="J2182" s="439">
        <f t="shared" si="371"/>
        <v>143371.82</v>
      </c>
      <c r="K2182" s="390">
        <f t="shared" si="372"/>
        <v>230828.63</v>
      </c>
      <c r="L2182" s="60"/>
      <c r="M2182" s="303">
        <f t="shared" si="367"/>
        <v>230828.63346203521</v>
      </c>
      <c r="N2182" s="303">
        <f t="shared" si="368"/>
        <v>3.462035208940506E-3</v>
      </c>
      <c r="O2182" s="372">
        <f t="shared" si="369"/>
        <v>230828.63020000001</v>
      </c>
      <c r="P2182" s="373">
        <f t="shared" si="370"/>
        <v>2.0000000949949026E-4</v>
      </c>
    </row>
    <row r="2183" spans="1:16" s="195" customFormat="1" ht="22.5" x14ac:dyDescent="0.25">
      <c r="A2183" s="312" t="s">
        <v>5497</v>
      </c>
      <c r="B2183" s="314" t="s">
        <v>281</v>
      </c>
      <c r="C2183" s="314" t="s">
        <v>5498</v>
      </c>
      <c r="D2183" s="314" t="s">
        <v>3898</v>
      </c>
      <c r="E2183" s="315" t="s">
        <v>3899</v>
      </c>
      <c r="F2183" s="316" t="s">
        <v>147</v>
      </c>
      <c r="G2183" s="331">
        <v>161</v>
      </c>
      <c r="H2183" s="61">
        <f t="shared" si="373"/>
        <v>926.17</v>
      </c>
      <c r="I2183" s="450">
        <v>149114.03</v>
      </c>
      <c r="J2183" s="439">
        <f t="shared" si="371"/>
        <v>1032.9100000000001</v>
      </c>
      <c r="K2183" s="390">
        <f t="shared" si="372"/>
        <v>166298.51</v>
      </c>
      <c r="L2183" s="60"/>
      <c r="M2183" s="303">
        <f t="shared" si="367"/>
        <v>166299.88719327364</v>
      </c>
      <c r="N2183" s="303">
        <f t="shared" si="368"/>
        <v>1.3771932736271992</v>
      </c>
      <c r="O2183" s="372">
        <f t="shared" si="369"/>
        <v>166298.51</v>
      </c>
      <c r="P2183" s="373">
        <f t="shared" si="370"/>
        <v>0</v>
      </c>
    </row>
    <row r="2184" spans="1:16" s="195" customFormat="1" ht="22.5" x14ac:dyDescent="0.25">
      <c r="A2184" s="312" t="s">
        <v>5499</v>
      </c>
      <c r="B2184" s="314" t="s">
        <v>281</v>
      </c>
      <c r="C2184" s="314" t="s">
        <v>5500</v>
      </c>
      <c r="D2184" s="314" t="s">
        <v>4773</v>
      </c>
      <c r="E2184" s="315" t="s">
        <v>4774</v>
      </c>
      <c r="F2184" s="316" t="s">
        <v>147</v>
      </c>
      <c r="G2184" s="331">
        <v>29</v>
      </c>
      <c r="H2184" s="61">
        <f t="shared" si="373"/>
        <v>1688.66</v>
      </c>
      <c r="I2184" s="450">
        <v>48971.17</v>
      </c>
      <c r="J2184" s="439">
        <f t="shared" si="371"/>
        <v>1883.28</v>
      </c>
      <c r="K2184" s="390">
        <f t="shared" si="372"/>
        <v>54615.12</v>
      </c>
      <c r="L2184" s="60"/>
      <c r="M2184" s="303">
        <f t="shared" si="367"/>
        <v>54615.250132550398</v>
      </c>
      <c r="N2184" s="303">
        <f t="shared" si="368"/>
        <v>0.13013255039550131</v>
      </c>
      <c r="O2184" s="372">
        <f t="shared" si="369"/>
        <v>54615.12</v>
      </c>
      <c r="P2184" s="373">
        <f t="shared" si="370"/>
        <v>0</v>
      </c>
    </row>
    <row r="2185" spans="1:16" s="195" customFormat="1" ht="15" x14ac:dyDescent="0.25">
      <c r="A2185" s="312" t="s">
        <v>5501</v>
      </c>
      <c r="B2185" s="314" t="s">
        <v>281</v>
      </c>
      <c r="C2185" s="314" t="s">
        <v>5502</v>
      </c>
      <c r="D2185" s="314" t="s">
        <v>3911</v>
      </c>
      <c r="E2185" s="315" t="s">
        <v>373</v>
      </c>
      <c r="F2185" s="316" t="s">
        <v>122</v>
      </c>
      <c r="G2185" s="325">
        <v>0.02</v>
      </c>
      <c r="H2185" s="61">
        <f t="shared" si="373"/>
        <v>105042.5</v>
      </c>
      <c r="I2185" s="450">
        <v>2100.85</v>
      </c>
      <c r="J2185" s="439">
        <f t="shared" si="371"/>
        <v>117148.98</v>
      </c>
      <c r="K2185" s="390">
        <f t="shared" si="372"/>
        <v>2342.98</v>
      </c>
      <c r="L2185" s="60"/>
      <c r="M2185" s="303">
        <f t="shared" si="367"/>
        <v>2342.979517152</v>
      </c>
      <c r="N2185" s="303">
        <f t="shared" si="368"/>
        <v>-4.8284800004694262E-4</v>
      </c>
      <c r="O2185" s="372">
        <f t="shared" si="369"/>
        <v>2342.9796000000001</v>
      </c>
      <c r="P2185" s="373">
        <f t="shared" si="370"/>
        <v>-3.9999999989959178E-4</v>
      </c>
    </row>
    <row r="2186" spans="1:16" s="195" customFormat="1" ht="22.5" x14ac:dyDescent="0.25">
      <c r="A2186" s="312" t="s">
        <v>5503</v>
      </c>
      <c r="B2186" s="314" t="s">
        <v>281</v>
      </c>
      <c r="C2186" s="314" t="s">
        <v>5504</v>
      </c>
      <c r="D2186" s="314" t="s">
        <v>3895</v>
      </c>
      <c r="E2186" s="315" t="s">
        <v>3896</v>
      </c>
      <c r="F2186" s="316" t="s">
        <v>125</v>
      </c>
      <c r="G2186" s="318">
        <v>2.681</v>
      </c>
      <c r="H2186" s="61">
        <f t="shared" si="373"/>
        <v>105956.67</v>
      </c>
      <c r="I2186" s="450">
        <v>284069.82</v>
      </c>
      <c r="J2186" s="439">
        <f t="shared" si="371"/>
        <v>118168.51</v>
      </c>
      <c r="K2186" s="390">
        <f t="shared" si="372"/>
        <v>316809.78000000003</v>
      </c>
      <c r="L2186" s="60"/>
      <c r="M2186" s="303">
        <f t="shared" si="367"/>
        <v>316809.75305283844</v>
      </c>
      <c r="N2186" s="303">
        <f t="shared" si="368"/>
        <v>-2.6947161590214819E-2</v>
      </c>
      <c r="O2186" s="372">
        <f t="shared" si="369"/>
        <v>316809.77531</v>
      </c>
      <c r="P2186" s="373">
        <f t="shared" si="370"/>
        <v>-4.6900000306777656E-3</v>
      </c>
    </row>
    <row r="2187" spans="1:16" s="195" customFormat="1" ht="22.5" x14ac:dyDescent="0.25">
      <c r="A2187" s="312" t="s">
        <v>5505</v>
      </c>
      <c r="B2187" s="314" t="s">
        <v>281</v>
      </c>
      <c r="C2187" s="314" t="s">
        <v>5506</v>
      </c>
      <c r="D2187" s="314" t="s">
        <v>3898</v>
      </c>
      <c r="E2187" s="315" t="s">
        <v>3899</v>
      </c>
      <c r="F2187" s="316" t="s">
        <v>147</v>
      </c>
      <c r="G2187" s="329">
        <v>141.30000000000001</v>
      </c>
      <c r="H2187" s="61">
        <f t="shared" si="373"/>
        <v>926.17</v>
      </c>
      <c r="I2187" s="450">
        <v>130868.43</v>
      </c>
      <c r="J2187" s="439">
        <f t="shared" si="371"/>
        <v>1032.9100000000001</v>
      </c>
      <c r="K2187" s="390">
        <f t="shared" si="372"/>
        <v>145950.18</v>
      </c>
      <c r="L2187" s="60"/>
      <c r="M2187" s="303">
        <f t="shared" si="367"/>
        <v>145951.42486700159</v>
      </c>
      <c r="N2187" s="303">
        <f t="shared" si="368"/>
        <v>1.2448670016019605</v>
      </c>
      <c r="O2187" s="372">
        <f t="shared" si="369"/>
        <v>145950.18300000002</v>
      </c>
      <c r="P2187" s="373">
        <f t="shared" si="370"/>
        <v>3.0000000260770321E-3</v>
      </c>
    </row>
    <row r="2188" spans="1:16" s="195" customFormat="1" ht="22.5" x14ac:dyDescent="0.25">
      <c r="A2188" s="312" t="s">
        <v>5507</v>
      </c>
      <c r="B2188" s="314" t="s">
        <v>281</v>
      </c>
      <c r="C2188" s="314" t="s">
        <v>5508</v>
      </c>
      <c r="D2188" s="314" t="s">
        <v>3898</v>
      </c>
      <c r="E2188" s="315" t="s">
        <v>3899</v>
      </c>
      <c r="F2188" s="316" t="s">
        <v>147</v>
      </c>
      <c r="G2188" s="331">
        <v>20</v>
      </c>
      <c r="H2188" s="61">
        <f t="shared" si="373"/>
        <v>926.17</v>
      </c>
      <c r="I2188" s="450">
        <v>18523.48</v>
      </c>
      <c r="J2188" s="439">
        <f t="shared" si="371"/>
        <v>1032.9100000000001</v>
      </c>
      <c r="K2188" s="390">
        <f t="shared" si="372"/>
        <v>20658.2</v>
      </c>
      <c r="L2188" s="60"/>
      <c r="M2188" s="303">
        <f t="shared" si="367"/>
        <v>20658.368863257601</v>
      </c>
      <c r="N2188" s="303">
        <f t="shared" si="368"/>
        <v>0.16886325760060572</v>
      </c>
      <c r="O2188" s="372">
        <f t="shared" si="369"/>
        <v>20658.2</v>
      </c>
      <c r="P2188" s="373">
        <f t="shared" si="370"/>
        <v>0</v>
      </c>
    </row>
    <row r="2189" spans="1:16" s="195" customFormat="1" ht="22.5" x14ac:dyDescent="0.25">
      <c r="A2189" s="312" t="s">
        <v>5509</v>
      </c>
      <c r="B2189" s="314" t="s">
        <v>281</v>
      </c>
      <c r="C2189" s="314" t="s">
        <v>5510</v>
      </c>
      <c r="D2189" s="314" t="s">
        <v>4773</v>
      </c>
      <c r="E2189" s="315" t="s">
        <v>4774</v>
      </c>
      <c r="F2189" s="316" t="s">
        <v>147</v>
      </c>
      <c r="G2189" s="329">
        <v>264.3</v>
      </c>
      <c r="H2189" s="61">
        <f t="shared" si="373"/>
        <v>1688.66</v>
      </c>
      <c r="I2189" s="450">
        <v>446313.1</v>
      </c>
      <c r="J2189" s="439">
        <f t="shared" si="371"/>
        <v>1883.28</v>
      </c>
      <c r="K2189" s="390">
        <f t="shared" si="372"/>
        <v>497750.9</v>
      </c>
      <c r="L2189" s="60"/>
      <c r="M2189" s="303">
        <f t="shared" si="367"/>
        <v>497752.07727187203</v>
      </c>
      <c r="N2189" s="303">
        <f t="shared" si="368"/>
        <v>1.1772718720021658</v>
      </c>
      <c r="O2189" s="372">
        <f t="shared" si="369"/>
        <v>497750.90400000004</v>
      </c>
      <c r="P2189" s="373">
        <f t="shared" si="370"/>
        <v>4.0000000153668225E-3</v>
      </c>
    </row>
    <row r="2190" spans="1:16" s="195" customFormat="1" ht="15" x14ac:dyDescent="0.25">
      <c r="A2190" s="312" t="s">
        <v>5511</v>
      </c>
      <c r="B2190" s="314" t="s">
        <v>281</v>
      </c>
      <c r="C2190" s="314" t="s">
        <v>5512</v>
      </c>
      <c r="D2190" s="314" t="s">
        <v>3911</v>
      </c>
      <c r="E2190" s="315" t="s">
        <v>373</v>
      </c>
      <c r="F2190" s="316" t="s">
        <v>122</v>
      </c>
      <c r="G2190" s="318">
        <v>2.1000000000000001E-2</v>
      </c>
      <c r="H2190" s="61">
        <f t="shared" si="373"/>
        <v>105041.43</v>
      </c>
      <c r="I2190" s="450">
        <v>2205.87</v>
      </c>
      <c r="J2190" s="439">
        <f t="shared" si="371"/>
        <v>117147.78</v>
      </c>
      <c r="K2190" s="390">
        <f t="shared" si="372"/>
        <v>2460.1</v>
      </c>
      <c r="L2190" s="60"/>
      <c r="M2190" s="303">
        <f t="shared" si="367"/>
        <v>2460.1033998144003</v>
      </c>
      <c r="N2190" s="303">
        <f t="shared" si="368"/>
        <v>3.3998144003817288E-3</v>
      </c>
      <c r="O2190" s="372">
        <f t="shared" si="369"/>
        <v>2460.10338</v>
      </c>
      <c r="P2190" s="373">
        <f t="shared" si="370"/>
        <v>3.38000000010652E-3</v>
      </c>
    </row>
    <row r="2191" spans="1:16" s="195" customFormat="1" ht="22.5" x14ac:dyDescent="0.25">
      <c r="A2191" s="312" t="s">
        <v>5513</v>
      </c>
      <c r="B2191" s="314" t="s">
        <v>281</v>
      </c>
      <c r="C2191" s="314" t="s">
        <v>5514</v>
      </c>
      <c r="D2191" s="314" t="s">
        <v>3913</v>
      </c>
      <c r="E2191" s="315" t="s">
        <v>3914</v>
      </c>
      <c r="F2191" s="316" t="s">
        <v>125</v>
      </c>
      <c r="G2191" s="325">
        <v>7.54</v>
      </c>
      <c r="H2191" s="61">
        <f t="shared" si="373"/>
        <v>312360.27</v>
      </c>
      <c r="I2191" s="450">
        <v>2355196.44</v>
      </c>
      <c r="J2191" s="439">
        <f t="shared" si="371"/>
        <v>348360.77</v>
      </c>
      <c r="K2191" s="390">
        <f t="shared" si="372"/>
        <v>2626640.21</v>
      </c>
      <c r="L2191" s="60"/>
      <c r="M2191" s="303">
        <f t="shared" ref="M2191:M2254" si="374">I2191*O$13*P$13*O$10</f>
        <v>2626640.1779228933</v>
      </c>
      <c r="N2191" s="303">
        <f t="shared" ref="N2191:N2254" si="375">M2191-K2191</f>
        <v>-3.2077106647193432E-2</v>
      </c>
      <c r="O2191" s="372">
        <f t="shared" si="369"/>
        <v>2626640.2058000001</v>
      </c>
      <c r="P2191" s="373">
        <f t="shared" si="370"/>
        <v>-4.19999985024333E-3</v>
      </c>
    </row>
    <row r="2192" spans="1:16" s="195" customFormat="1" ht="15" x14ac:dyDescent="0.25">
      <c r="A2192" s="312" t="s">
        <v>5515</v>
      </c>
      <c r="B2192" s="314" t="s">
        <v>281</v>
      </c>
      <c r="C2192" s="314" t="s">
        <v>5516</v>
      </c>
      <c r="D2192" s="314" t="s">
        <v>3921</v>
      </c>
      <c r="E2192" s="315" t="s">
        <v>3922</v>
      </c>
      <c r="F2192" s="316" t="s">
        <v>122</v>
      </c>
      <c r="G2192" s="317">
        <v>-0.48255999999999999</v>
      </c>
      <c r="H2192" s="61">
        <f t="shared" si="373"/>
        <v>54913.71</v>
      </c>
      <c r="I2192" s="450">
        <v>-26499.16</v>
      </c>
      <c r="J2192" s="439">
        <f t="shared" si="371"/>
        <v>61242.69</v>
      </c>
      <c r="K2192" s="390">
        <f t="shared" si="372"/>
        <v>-29553.27</v>
      </c>
      <c r="L2192" s="60"/>
      <c r="M2192" s="303">
        <f t="shared" si="374"/>
        <v>-29553.270867379204</v>
      </c>
      <c r="N2192" s="303">
        <f t="shared" si="375"/>
        <v>-8.6737920355517417E-4</v>
      </c>
      <c r="O2192" s="372">
        <f t="shared" si="369"/>
        <v>-29553.272486400001</v>
      </c>
      <c r="P2192" s="373">
        <f t="shared" si="370"/>
        <v>-2.4864000006346032E-3</v>
      </c>
    </row>
    <row r="2193" spans="1:16" s="195" customFormat="1" ht="15" x14ac:dyDescent="0.25">
      <c r="A2193" s="312" t="s">
        <v>5517</v>
      </c>
      <c r="B2193" s="314" t="s">
        <v>281</v>
      </c>
      <c r="C2193" s="314" t="s">
        <v>5518</v>
      </c>
      <c r="D2193" s="314" t="s">
        <v>3917</v>
      </c>
      <c r="E2193" s="315" t="s">
        <v>3918</v>
      </c>
      <c r="F2193" s="316" t="s">
        <v>111</v>
      </c>
      <c r="G2193" s="325">
        <v>-45.24</v>
      </c>
      <c r="H2193" s="61">
        <f t="shared" si="373"/>
        <v>5840.19</v>
      </c>
      <c r="I2193" s="450">
        <v>-264209.99</v>
      </c>
      <c r="J2193" s="439">
        <f t="shared" si="371"/>
        <v>6513.29</v>
      </c>
      <c r="K2193" s="390">
        <f t="shared" si="372"/>
        <v>-294661.24</v>
      </c>
      <c r="L2193" s="60"/>
      <c r="M2193" s="303">
        <f t="shared" si="374"/>
        <v>-294661.01568266883</v>
      </c>
      <c r="N2193" s="303">
        <f t="shared" si="375"/>
        <v>0.22431733115809038</v>
      </c>
      <c r="O2193" s="372">
        <f t="shared" si="369"/>
        <v>-294661.23960000003</v>
      </c>
      <c r="P2193" s="373">
        <f t="shared" si="370"/>
        <v>3.9999996079131961E-4</v>
      </c>
    </row>
    <row r="2194" spans="1:16" s="195" customFormat="1" ht="15" x14ac:dyDescent="0.25">
      <c r="A2194" s="312" t="s">
        <v>5519</v>
      </c>
      <c r="B2194" s="314" t="s">
        <v>281</v>
      </c>
      <c r="C2194" s="314" t="s">
        <v>5520</v>
      </c>
      <c r="D2194" s="314" t="s">
        <v>3925</v>
      </c>
      <c r="E2194" s="315" t="s">
        <v>3926</v>
      </c>
      <c r="F2194" s="316" t="s">
        <v>111</v>
      </c>
      <c r="G2194" s="325">
        <v>45.24</v>
      </c>
      <c r="H2194" s="61">
        <f t="shared" si="373"/>
        <v>20840.66</v>
      </c>
      <c r="I2194" s="450">
        <v>942831.4</v>
      </c>
      <c r="J2194" s="439">
        <f t="shared" si="371"/>
        <v>23242.61</v>
      </c>
      <c r="K2194" s="390">
        <f t="shared" si="372"/>
        <v>1051495.68</v>
      </c>
      <c r="L2194" s="60"/>
      <c r="M2194" s="303">
        <f t="shared" si="374"/>
        <v>1051495.6604839682</v>
      </c>
      <c r="N2194" s="303">
        <f t="shared" si="375"/>
        <v>-1.9516031723469496E-2</v>
      </c>
      <c r="O2194" s="372">
        <f t="shared" ref="O2194:O2257" si="376">J2194*G2194</f>
        <v>1051495.6764</v>
      </c>
      <c r="P2194" s="373">
        <f t="shared" ref="P2194:P2257" si="377">O2194-K2194</f>
        <v>-3.599999938160181E-3</v>
      </c>
    </row>
    <row r="2195" spans="1:16" s="195" customFormat="1" ht="15" x14ac:dyDescent="0.25">
      <c r="A2195" s="312" t="s">
        <v>5521</v>
      </c>
      <c r="B2195" s="314" t="s">
        <v>281</v>
      </c>
      <c r="C2195" s="314" t="s">
        <v>5522</v>
      </c>
      <c r="D2195" s="314" t="s">
        <v>3929</v>
      </c>
      <c r="E2195" s="315" t="s">
        <v>4791</v>
      </c>
      <c r="F2195" s="316" t="s">
        <v>139</v>
      </c>
      <c r="G2195" s="329">
        <v>942.5</v>
      </c>
      <c r="H2195" s="61">
        <f t="shared" si="373"/>
        <v>167.42</v>
      </c>
      <c r="I2195" s="450">
        <v>157795.99</v>
      </c>
      <c r="J2195" s="439">
        <f t="shared" si="371"/>
        <v>186.72</v>
      </c>
      <c r="K2195" s="390">
        <f t="shared" si="372"/>
        <v>175983.6</v>
      </c>
      <c r="L2195" s="60"/>
      <c r="M2195" s="303">
        <f t="shared" si="374"/>
        <v>175982.47017098879</v>
      </c>
      <c r="N2195" s="303">
        <f t="shared" si="375"/>
        <v>-1.1298290112172253</v>
      </c>
      <c r="O2195" s="372">
        <f t="shared" si="376"/>
        <v>175983.6</v>
      </c>
      <c r="P2195" s="373">
        <f t="shared" si="377"/>
        <v>0</v>
      </c>
    </row>
    <row r="2196" spans="1:16" s="195" customFormat="1" ht="15" x14ac:dyDescent="0.25">
      <c r="A2196" s="312" t="s">
        <v>5523</v>
      </c>
      <c r="B2196" s="314" t="s">
        <v>281</v>
      </c>
      <c r="C2196" s="314" t="s">
        <v>5524</v>
      </c>
      <c r="D2196" s="314" t="s">
        <v>3933</v>
      </c>
      <c r="E2196" s="315" t="s">
        <v>4794</v>
      </c>
      <c r="F2196" s="316" t="s">
        <v>139</v>
      </c>
      <c r="G2196" s="329">
        <v>1153.5999999999999</v>
      </c>
      <c r="H2196" s="61">
        <f t="shared" si="373"/>
        <v>624.61</v>
      </c>
      <c r="I2196" s="450">
        <v>720549.27</v>
      </c>
      <c r="J2196" s="439">
        <f t="shared" si="371"/>
        <v>696.6</v>
      </c>
      <c r="K2196" s="390">
        <f t="shared" si="372"/>
        <v>803597.76</v>
      </c>
      <c r="L2196" s="60"/>
      <c r="M2196" s="303">
        <f t="shared" si="374"/>
        <v>803594.82148122252</v>
      </c>
      <c r="N2196" s="303">
        <f t="shared" si="375"/>
        <v>-2.9385187774896622</v>
      </c>
      <c r="O2196" s="372">
        <f t="shared" si="376"/>
        <v>803597.76</v>
      </c>
      <c r="P2196" s="373">
        <f t="shared" si="377"/>
        <v>0</v>
      </c>
    </row>
    <row r="2197" spans="1:16" s="195" customFormat="1" ht="15" x14ac:dyDescent="0.25">
      <c r="A2197" s="306" t="s">
        <v>5525</v>
      </c>
      <c r="B2197" s="502"/>
      <c r="C2197" s="502"/>
      <c r="D2197" s="502"/>
      <c r="E2197" s="307" t="s">
        <v>5526</v>
      </c>
      <c r="F2197" s="308"/>
      <c r="G2197" s="309"/>
      <c r="H2197" s="334"/>
      <c r="I2197" s="334">
        <f>SUM(I2198:I2220)</f>
        <v>283586.23</v>
      </c>
      <c r="J2197" s="449"/>
      <c r="K2197" s="391">
        <f>SUM(K2198:K2220)</f>
        <v>316270.47999999992</v>
      </c>
      <c r="L2197" s="310"/>
      <c r="M2197" s="303">
        <f t="shared" si="374"/>
        <v>316270.42779653758</v>
      </c>
      <c r="N2197" s="303">
        <f t="shared" si="375"/>
        <v>-5.2203462342731655E-2</v>
      </c>
      <c r="O2197" s="372">
        <f t="shared" si="376"/>
        <v>0</v>
      </c>
      <c r="P2197" s="373"/>
    </row>
    <row r="2198" spans="1:16" s="195" customFormat="1" ht="15" x14ac:dyDescent="0.25">
      <c r="A2198" s="312" t="s">
        <v>5527</v>
      </c>
      <c r="B2198" s="314" t="s">
        <v>281</v>
      </c>
      <c r="C2198" s="314" t="s">
        <v>5528</v>
      </c>
      <c r="D2198" s="314" t="s">
        <v>5314</v>
      </c>
      <c r="E2198" s="315" t="s">
        <v>5315</v>
      </c>
      <c r="F2198" s="316" t="s">
        <v>217</v>
      </c>
      <c r="G2198" s="331">
        <v>2</v>
      </c>
      <c r="H2198" s="61">
        <f t="shared" si="373"/>
        <v>7257.96</v>
      </c>
      <c r="I2198" s="450">
        <v>14515.92</v>
      </c>
      <c r="J2198" s="439">
        <f t="shared" ref="J2198:J2220" si="378">ROUND(H2198*O$13*P$13*O$10,2)</f>
        <v>8094.46</v>
      </c>
      <c r="K2198" s="390">
        <f t="shared" ref="K2198:K2220" si="379">ROUND(J2198*G2198,2)</f>
        <v>16188.92</v>
      </c>
      <c r="L2198" s="60"/>
      <c r="M2198" s="303">
        <f t="shared" si="374"/>
        <v>16188.9250696704</v>
      </c>
      <c r="N2198" s="303">
        <f t="shared" si="375"/>
        <v>5.0696704001893522E-3</v>
      </c>
      <c r="O2198" s="372">
        <f t="shared" si="376"/>
        <v>16188.92</v>
      </c>
      <c r="P2198" s="373">
        <f t="shared" si="377"/>
        <v>0</v>
      </c>
    </row>
    <row r="2199" spans="1:16" s="195" customFormat="1" ht="15" x14ac:dyDescent="0.25">
      <c r="A2199" s="312" t="s">
        <v>5529</v>
      </c>
      <c r="B2199" s="314" t="s">
        <v>281</v>
      </c>
      <c r="C2199" s="314" t="s">
        <v>5530</v>
      </c>
      <c r="D2199" s="314" t="s">
        <v>4198</v>
      </c>
      <c r="E2199" s="315" t="s">
        <v>359</v>
      </c>
      <c r="F2199" s="316" t="s">
        <v>122</v>
      </c>
      <c r="G2199" s="326">
        <v>2.8E-3</v>
      </c>
      <c r="H2199" s="61">
        <f t="shared" si="373"/>
        <v>127532.14</v>
      </c>
      <c r="I2199" s="450">
        <v>357.09</v>
      </c>
      <c r="J2199" s="439">
        <f t="shared" si="378"/>
        <v>142230.62</v>
      </c>
      <c r="K2199" s="390">
        <f t="shared" si="379"/>
        <v>398.25</v>
      </c>
      <c r="L2199" s="60"/>
      <c r="M2199" s="303">
        <f t="shared" si="374"/>
        <v>398.24573662080002</v>
      </c>
      <c r="N2199" s="303">
        <f t="shared" si="375"/>
        <v>-4.2633791999833193E-3</v>
      </c>
      <c r="O2199" s="372">
        <f t="shared" si="376"/>
        <v>398.24573599999997</v>
      </c>
      <c r="P2199" s="373">
        <f t="shared" si="377"/>
        <v>-4.2640000000346845E-3</v>
      </c>
    </row>
    <row r="2200" spans="1:16" s="195" customFormat="1" ht="22.5" x14ac:dyDescent="0.25">
      <c r="A2200" s="312" t="s">
        <v>5531</v>
      </c>
      <c r="B2200" s="314" t="s">
        <v>281</v>
      </c>
      <c r="C2200" s="332" t="s">
        <v>5532</v>
      </c>
      <c r="D2200" s="332" t="s">
        <v>5533</v>
      </c>
      <c r="E2200" s="333" t="s">
        <v>5534</v>
      </c>
      <c r="F2200" s="316" t="s">
        <v>217</v>
      </c>
      <c r="G2200" s="331">
        <v>1</v>
      </c>
      <c r="H2200" s="61">
        <f t="shared" si="373"/>
        <v>6805.67</v>
      </c>
      <c r="I2200" s="450">
        <v>6805.67</v>
      </c>
      <c r="J2200" s="439">
        <f t="shared" si="378"/>
        <v>7590.04</v>
      </c>
      <c r="K2200" s="390">
        <f t="shared" si="379"/>
        <v>7590.04</v>
      </c>
      <c r="L2200" s="60"/>
      <c r="M2200" s="303">
        <f t="shared" si="374"/>
        <v>7590.0447011903998</v>
      </c>
      <c r="N2200" s="303">
        <f t="shared" si="375"/>
        <v>4.7011903998281923E-3</v>
      </c>
      <c r="O2200" s="372">
        <f t="shared" si="376"/>
        <v>7590.04</v>
      </c>
      <c r="P2200" s="373">
        <f t="shared" si="377"/>
        <v>0</v>
      </c>
    </row>
    <row r="2201" spans="1:16" s="195" customFormat="1" ht="15" x14ac:dyDescent="0.25">
      <c r="A2201" s="312" t="s">
        <v>5535</v>
      </c>
      <c r="B2201" s="314" t="s">
        <v>281</v>
      </c>
      <c r="C2201" s="332" t="s">
        <v>5536</v>
      </c>
      <c r="D2201" s="332" t="s">
        <v>3892</v>
      </c>
      <c r="E2201" s="333" t="s">
        <v>5537</v>
      </c>
      <c r="F2201" s="316" t="s">
        <v>217</v>
      </c>
      <c r="G2201" s="331">
        <v>1</v>
      </c>
      <c r="H2201" s="61">
        <f t="shared" si="373"/>
        <v>9094.2800000000007</v>
      </c>
      <c r="I2201" s="450">
        <v>9094.2800000000007</v>
      </c>
      <c r="J2201" s="439">
        <f t="shared" si="378"/>
        <v>10142.42</v>
      </c>
      <c r="K2201" s="390">
        <f t="shared" si="379"/>
        <v>10142.42</v>
      </c>
      <c r="L2201" s="60"/>
      <c r="M2201" s="303">
        <f t="shared" si="374"/>
        <v>10142.424144153601</v>
      </c>
      <c r="N2201" s="303">
        <f t="shared" si="375"/>
        <v>4.1441536013735458E-3</v>
      </c>
      <c r="O2201" s="372">
        <f t="shared" si="376"/>
        <v>10142.42</v>
      </c>
      <c r="P2201" s="373">
        <f t="shared" si="377"/>
        <v>0</v>
      </c>
    </row>
    <row r="2202" spans="1:16" s="195" customFormat="1" ht="22.5" x14ac:dyDescent="0.25">
      <c r="A2202" s="312" t="s">
        <v>5538</v>
      </c>
      <c r="B2202" s="314" t="s">
        <v>281</v>
      </c>
      <c r="C2202" s="314" t="s">
        <v>5539</v>
      </c>
      <c r="D2202" s="314" t="s">
        <v>4845</v>
      </c>
      <c r="E2202" s="315" t="s">
        <v>4846</v>
      </c>
      <c r="F2202" s="316" t="s">
        <v>217</v>
      </c>
      <c r="G2202" s="331">
        <v>1</v>
      </c>
      <c r="H2202" s="61">
        <f t="shared" si="373"/>
        <v>2221.6999999999998</v>
      </c>
      <c r="I2202" s="450">
        <v>2221.6999999999998</v>
      </c>
      <c r="J2202" s="439">
        <f t="shared" si="378"/>
        <v>2477.7600000000002</v>
      </c>
      <c r="K2202" s="390">
        <f t="shared" si="379"/>
        <v>2477.7600000000002</v>
      </c>
      <c r="L2202" s="60"/>
      <c r="M2202" s="303">
        <f t="shared" si="374"/>
        <v>2477.757856704</v>
      </c>
      <c r="N2202" s="303">
        <f t="shared" si="375"/>
        <v>-2.143296000213013E-3</v>
      </c>
      <c r="O2202" s="372">
        <f t="shared" si="376"/>
        <v>2477.7600000000002</v>
      </c>
      <c r="P2202" s="373">
        <f t="shared" si="377"/>
        <v>0</v>
      </c>
    </row>
    <row r="2203" spans="1:16" s="195" customFormat="1" ht="15" x14ac:dyDescent="0.25">
      <c r="A2203" s="312" t="s">
        <v>5540</v>
      </c>
      <c r="B2203" s="314" t="s">
        <v>281</v>
      </c>
      <c r="C2203" s="314" t="s">
        <v>5541</v>
      </c>
      <c r="D2203" s="314" t="s">
        <v>4899</v>
      </c>
      <c r="E2203" s="315" t="s">
        <v>4900</v>
      </c>
      <c r="F2203" s="316" t="s">
        <v>217</v>
      </c>
      <c r="G2203" s="331">
        <v>1</v>
      </c>
      <c r="H2203" s="61">
        <f t="shared" si="373"/>
        <v>3184.17</v>
      </c>
      <c r="I2203" s="450">
        <v>3184.17</v>
      </c>
      <c r="J2203" s="439">
        <f t="shared" si="378"/>
        <v>3551.16</v>
      </c>
      <c r="K2203" s="390">
        <f t="shared" si="379"/>
        <v>3551.16</v>
      </c>
      <c r="L2203" s="60"/>
      <c r="M2203" s="303">
        <f t="shared" si="374"/>
        <v>3551.1555271104003</v>
      </c>
      <c r="N2203" s="303">
        <f t="shared" si="375"/>
        <v>-4.4728895995831408E-3</v>
      </c>
      <c r="O2203" s="372">
        <f t="shared" si="376"/>
        <v>3551.16</v>
      </c>
      <c r="P2203" s="373">
        <f t="shared" si="377"/>
        <v>0</v>
      </c>
    </row>
    <row r="2204" spans="1:16" s="195" customFormat="1" ht="33.75" x14ac:dyDescent="0.25">
      <c r="A2204" s="312" t="s">
        <v>5542</v>
      </c>
      <c r="B2204" s="314" t="s">
        <v>281</v>
      </c>
      <c r="C2204" s="314" t="s">
        <v>5543</v>
      </c>
      <c r="D2204" s="314" t="s">
        <v>4902</v>
      </c>
      <c r="E2204" s="315" t="s">
        <v>4903</v>
      </c>
      <c r="F2204" s="316" t="s">
        <v>217</v>
      </c>
      <c r="G2204" s="331">
        <v>1</v>
      </c>
      <c r="H2204" s="61">
        <f t="shared" si="373"/>
        <v>930.35</v>
      </c>
      <c r="I2204" s="450">
        <v>930.35</v>
      </c>
      <c r="J2204" s="439">
        <f t="shared" si="378"/>
        <v>1037.58</v>
      </c>
      <c r="K2204" s="390">
        <f t="shared" si="379"/>
        <v>1037.58</v>
      </c>
      <c r="L2204" s="60"/>
      <c r="M2204" s="303">
        <f t="shared" si="374"/>
        <v>1037.575740192</v>
      </c>
      <c r="N2204" s="303">
        <f t="shared" si="375"/>
        <v>-4.2598079999152105E-3</v>
      </c>
      <c r="O2204" s="372">
        <f t="shared" si="376"/>
        <v>1037.58</v>
      </c>
      <c r="P2204" s="373">
        <f t="shared" si="377"/>
        <v>0</v>
      </c>
    </row>
    <row r="2205" spans="1:16" s="195" customFormat="1" ht="15" x14ac:dyDescent="0.25">
      <c r="A2205" s="312" t="s">
        <v>5544</v>
      </c>
      <c r="B2205" s="314" t="s">
        <v>281</v>
      </c>
      <c r="C2205" s="332" t="s">
        <v>5545</v>
      </c>
      <c r="D2205" s="332" t="s">
        <v>3850</v>
      </c>
      <c r="E2205" s="333" t="s">
        <v>4855</v>
      </c>
      <c r="F2205" s="316" t="s">
        <v>217</v>
      </c>
      <c r="G2205" s="331">
        <v>1</v>
      </c>
      <c r="H2205" s="61">
        <f t="shared" si="373"/>
        <v>34783.199999999997</v>
      </c>
      <c r="I2205" s="450">
        <v>34783.199999999997</v>
      </c>
      <c r="J2205" s="439">
        <f t="shared" si="378"/>
        <v>38792.07</v>
      </c>
      <c r="K2205" s="390">
        <f t="shared" si="379"/>
        <v>38792.07</v>
      </c>
      <c r="L2205" s="60"/>
      <c r="M2205" s="303">
        <f t="shared" si="374"/>
        <v>38792.072323584005</v>
      </c>
      <c r="N2205" s="303">
        <f t="shared" si="375"/>
        <v>2.323584005353041E-3</v>
      </c>
      <c r="O2205" s="372">
        <f t="shared" si="376"/>
        <v>38792.07</v>
      </c>
      <c r="P2205" s="373">
        <f t="shared" si="377"/>
        <v>0</v>
      </c>
    </row>
    <row r="2206" spans="1:16" s="195" customFormat="1" ht="15" x14ac:dyDescent="0.25">
      <c r="A2206" s="312" t="s">
        <v>5546</v>
      </c>
      <c r="B2206" s="314" t="s">
        <v>281</v>
      </c>
      <c r="C2206" s="314" t="s">
        <v>5547</v>
      </c>
      <c r="D2206" s="314" t="s">
        <v>360</v>
      </c>
      <c r="E2206" s="315" t="s">
        <v>361</v>
      </c>
      <c r="F2206" s="316" t="s">
        <v>217</v>
      </c>
      <c r="G2206" s="331">
        <v>3</v>
      </c>
      <c r="H2206" s="61">
        <f t="shared" si="373"/>
        <v>1743.51</v>
      </c>
      <c r="I2206" s="450">
        <v>5230.53</v>
      </c>
      <c r="J2206" s="439">
        <f t="shared" si="378"/>
        <v>1944.45</v>
      </c>
      <c r="K2206" s="390">
        <f t="shared" si="379"/>
        <v>5833.35</v>
      </c>
      <c r="L2206" s="60"/>
      <c r="M2206" s="303">
        <f t="shared" si="374"/>
        <v>5833.3649017536</v>
      </c>
      <c r="N2206" s="303">
        <f t="shared" si="375"/>
        <v>1.4901753599588119E-2</v>
      </c>
      <c r="O2206" s="372">
        <f t="shared" si="376"/>
        <v>5833.35</v>
      </c>
      <c r="P2206" s="373">
        <f t="shared" si="377"/>
        <v>0</v>
      </c>
    </row>
    <row r="2207" spans="1:16" s="195" customFormat="1" ht="22.5" x14ac:dyDescent="0.25">
      <c r="A2207" s="312" t="s">
        <v>5548</v>
      </c>
      <c r="B2207" s="314" t="s">
        <v>281</v>
      </c>
      <c r="C2207" s="314" t="s">
        <v>5549</v>
      </c>
      <c r="D2207" s="314" t="s">
        <v>4116</v>
      </c>
      <c r="E2207" s="315" t="s">
        <v>4117</v>
      </c>
      <c r="F2207" s="316" t="s">
        <v>217</v>
      </c>
      <c r="G2207" s="331">
        <v>3</v>
      </c>
      <c r="H2207" s="61">
        <f t="shared" si="373"/>
        <v>247.91</v>
      </c>
      <c r="I2207" s="450">
        <v>743.72</v>
      </c>
      <c r="J2207" s="439">
        <f t="shared" si="378"/>
        <v>276.48</v>
      </c>
      <c r="K2207" s="390">
        <f t="shared" si="379"/>
        <v>829.44</v>
      </c>
      <c r="L2207" s="60"/>
      <c r="M2207" s="303">
        <f t="shared" si="374"/>
        <v>829.4360504064</v>
      </c>
      <c r="N2207" s="303">
        <f t="shared" si="375"/>
        <v>-3.9495936000548681E-3</v>
      </c>
      <c r="O2207" s="372">
        <f t="shared" si="376"/>
        <v>829.44</v>
      </c>
      <c r="P2207" s="373">
        <f t="shared" si="377"/>
        <v>0</v>
      </c>
    </row>
    <row r="2208" spans="1:16" s="195" customFormat="1" ht="22.5" x14ac:dyDescent="0.25">
      <c r="A2208" s="312" t="s">
        <v>5550</v>
      </c>
      <c r="B2208" s="314" t="s">
        <v>281</v>
      </c>
      <c r="C2208" s="314" t="s">
        <v>5551</v>
      </c>
      <c r="D2208" s="314" t="s">
        <v>4863</v>
      </c>
      <c r="E2208" s="315" t="s">
        <v>4864</v>
      </c>
      <c r="F2208" s="316" t="s">
        <v>125</v>
      </c>
      <c r="G2208" s="318">
        <v>5.1999999999999998E-2</v>
      </c>
      <c r="H2208" s="61">
        <f t="shared" si="373"/>
        <v>219169.81</v>
      </c>
      <c r="I2208" s="450">
        <v>11396.83</v>
      </c>
      <c r="J2208" s="439">
        <f t="shared" si="378"/>
        <v>244429.81</v>
      </c>
      <c r="K2208" s="390">
        <f t="shared" si="379"/>
        <v>12710.35</v>
      </c>
      <c r="L2208" s="60"/>
      <c r="M2208" s="303">
        <f t="shared" si="374"/>
        <v>12710.3502156096</v>
      </c>
      <c r="N2208" s="303">
        <f t="shared" si="375"/>
        <v>2.156095997634111E-4</v>
      </c>
      <c r="O2208" s="372">
        <f t="shared" si="376"/>
        <v>12710.350119999999</v>
      </c>
      <c r="P2208" s="373">
        <f t="shared" si="377"/>
        <v>1.1999999878753442E-4</v>
      </c>
    </row>
    <row r="2209" spans="1:16" s="195" customFormat="1" ht="22.5" x14ac:dyDescent="0.25">
      <c r="A2209" s="312" t="s">
        <v>5552</v>
      </c>
      <c r="B2209" s="314" t="s">
        <v>281</v>
      </c>
      <c r="C2209" s="314" t="s">
        <v>5553</v>
      </c>
      <c r="D2209" s="314" t="s">
        <v>4948</v>
      </c>
      <c r="E2209" s="315" t="s">
        <v>4949</v>
      </c>
      <c r="F2209" s="316" t="s">
        <v>147</v>
      </c>
      <c r="G2209" s="329">
        <v>2.2000000000000002</v>
      </c>
      <c r="H2209" s="61">
        <f t="shared" si="373"/>
        <v>1528.7</v>
      </c>
      <c r="I2209" s="450">
        <v>3363.14</v>
      </c>
      <c r="J2209" s="439">
        <f t="shared" si="378"/>
        <v>1704.89</v>
      </c>
      <c r="K2209" s="390">
        <f t="shared" si="379"/>
        <v>3750.76</v>
      </c>
      <c r="L2209" s="60"/>
      <c r="M2209" s="303">
        <f t="shared" si="374"/>
        <v>3750.7523779968001</v>
      </c>
      <c r="N2209" s="303">
        <f t="shared" si="375"/>
        <v>-7.6220032001401705E-3</v>
      </c>
      <c r="O2209" s="372">
        <f t="shared" si="376"/>
        <v>3750.7580000000007</v>
      </c>
      <c r="P2209" s="373">
        <f t="shared" si="377"/>
        <v>-1.9999999994979589E-3</v>
      </c>
    </row>
    <row r="2210" spans="1:16" s="195" customFormat="1" ht="15" x14ac:dyDescent="0.25">
      <c r="A2210" s="312" t="s">
        <v>5554</v>
      </c>
      <c r="B2210" s="314" t="s">
        <v>281</v>
      </c>
      <c r="C2210" s="314" t="s">
        <v>5555</v>
      </c>
      <c r="D2210" s="314" t="s">
        <v>3911</v>
      </c>
      <c r="E2210" s="315" t="s">
        <v>373</v>
      </c>
      <c r="F2210" s="316" t="s">
        <v>122</v>
      </c>
      <c r="G2210" s="326">
        <v>8.0000000000000004E-4</v>
      </c>
      <c r="H2210" s="61">
        <f t="shared" si="373"/>
        <v>105062.5</v>
      </c>
      <c r="I2210" s="450">
        <v>84.05</v>
      </c>
      <c r="J2210" s="439">
        <f t="shared" si="378"/>
        <v>117171.28</v>
      </c>
      <c r="K2210" s="390">
        <f t="shared" si="379"/>
        <v>93.74</v>
      </c>
      <c r="L2210" s="60"/>
      <c r="M2210" s="303">
        <f t="shared" si="374"/>
        <v>93.737024735999995</v>
      </c>
      <c r="N2210" s="303">
        <f t="shared" si="375"/>
        <v>-2.9752639999998109E-3</v>
      </c>
      <c r="O2210" s="372">
        <f t="shared" si="376"/>
        <v>93.737024000000005</v>
      </c>
      <c r="P2210" s="373">
        <f t="shared" si="377"/>
        <v>-2.9759999999896536E-3</v>
      </c>
    </row>
    <row r="2211" spans="1:16" s="195" customFormat="1" ht="22.5" x14ac:dyDescent="0.25">
      <c r="A2211" s="312" t="s">
        <v>5556</v>
      </c>
      <c r="B2211" s="314" t="s">
        <v>281</v>
      </c>
      <c r="C2211" s="314" t="s">
        <v>5557</v>
      </c>
      <c r="D2211" s="314" t="s">
        <v>368</v>
      </c>
      <c r="E2211" s="315" t="s">
        <v>4311</v>
      </c>
      <c r="F2211" s="316" t="s">
        <v>125</v>
      </c>
      <c r="G2211" s="329">
        <v>0.2</v>
      </c>
      <c r="H2211" s="61">
        <f t="shared" si="373"/>
        <v>190098.7</v>
      </c>
      <c r="I2211" s="450">
        <v>38019.74</v>
      </c>
      <c r="J2211" s="439">
        <f t="shared" si="378"/>
        <v>212008.17</v>
      </c>
      <c r="K2211" s="390">
        <f t="shared" si="379"/>
        <v>42401.63</v>
      </c>
      <c r="L2211" s="60"/>
      <c r="M2211" s="303">
        <f t="shared" si="374"/>
        <v>42401.633656588798</v>
      </c>
      <c r="N2211" s="303">
        <f t="shared" si="375"/>
        <v>3.6565888003678992E-3</v>
      </c>
      <c r="O2211" s="372">
        <f t="shared" si="376"/>
        <v>42401.634000000005</v>
      </c>
      <c r="P2211" s="373">
        <f t="shared" si="377"/>
        <v>4.0000000080908649E-3</v>
      </c>
    </row>
    <row r="2212" spans="1:16" s="195" customFormat="1" ht="15" x14ac:dyDescent="0.25">
      <c r="A2212" s="312" t="s">
        <v>5558</v>
      </c>
      <c r="B2212" s="314" t="s">
        <v>281</v>
      </c>
      <c r="C2212" s="314" t="s">
        <v>5559</v>
      </c>
      <c r="D2212" s="314" t="s">
        <v>4308</v>
      </c>
      <c r="E2212" s="315" t="s">
        <v>4309</v>
      </c>
      <c r="F2212" s="316" t="s">
        <v>147</v>
      </c>
      <c r="G2212" s="329">
        <v>18.600000000000001</v>
      </c>
      <c r="H2212" s="61">
        <f t="shared" si="373"/>
        <v>869.46</v>
      </c>
      <c r="I2212" s="450">
        <v>16172.01</v>
      </c>
      <c r="J2212" s="439">
        <f t="shared" si="378"/>
        <v>969.67</v>
      </c>
      <c r="K2212" s="390">
        <f t="shared" si="379"/>
        <v>18035.86</v>
      </c>
      <c r="L2212" s="60"/>
      <c r="M2212" s="303">
        <f t="shared" si="374"/>
        <v>18035.8846091712</v>
      </c>
      <c r="N2212" s="303">
        <f t="shared" si="375"/>
        <v>2.4609171199699631E-2</v>
      </c>
      <c r="O2212" s="372">
        <f t="shared" si="376"/>
        <v>18035.862000000001</v>
      </c>
      <c r="P2212" s="373">
        <f t="shared" si="377"/>
        <v>2.0000000004074536E-3</v>
      </c>
    </row>
    <row r="2213" spans="1:16" s="195" customFormat="1" ht="22.5" x14ac:dyDescent="0.25">
      <c r="A2213" s="312" t="s">
        <v>5560</v>
      </c>
      <c r="B2213" s="314" t="s">
        <v>281</v>
      </c>
      <c r="C2213" s="314" t="s">
        <v>5561</v>
      </c>
      <c r="D2213" s="314" t="s">
        <v>4948</v>
      </c>
      <c r="E2213" s="315" t="s">
        <v>4949</v>
      </c>
      <c r="F2213" s="316" t="s">
        <v>147</v>
      </c>
      <c r="G2213" s="329">
        <v>4.4000000000000004</v>
      </c>
      <c r="H2213" s="61">
        <f t="shared" si="373"/>
        <v>1528.7</v>
      </c>
      <c r="I2213" s="450">
        <v>6726.29</v>
      </c>
      <c r="J2213" s="439">
        <f t="shared" si="378"/>
        <v>1704.89</v>
      </c>
      <c r="K2213" s="390">
        <f t="shared" si="379"/>
        <v>7501.52</v>
      </c>
      <c r="L2213" s="60"/>
      <c r="M2213" s="303">
        <f t="shared" si="374"/>
        <v>7501.5159085248006</v>
      </c>
      <c r="N2213" s="303">
        <f t="shared" si="375"/>
        <v>-4.0914751998570864E-3</v>
      </c>
      <c r="O2213" s="372">
        <f t="shared" si="376"/>
        <v>7501.5160000000014</v>
      </c>
      <c r="P2213" s="373">
        <f t="shared" si="377"/>
        <v>-3.9999999989959178E-3</v>
      </c>
    </row>
    <row r="2214" spans="1:16" s="195" customFormat="1" ht="15" x14ac:dyDescent="0.25">
      <c r="A2214" s="312" t="s">
        <v>5562</v>
      </c>
      <c r="B2214" s="314" t="s">
        <v>281</v>
      </c>
      <c r="C2214" s="314" t="s">
        <v>5563</v>
      </c>
      <c r="D2214" s="314" t="s">
        <v>3911</v>
      </c>
      <c r="E2214" s="315" t="s">
        <v>373</v>
      </c>
      <c r="F2214" s="316" t="s">
        <v>122</v>
      </c>
      <c r="G2214" s="326">
        <v>1.1999999999999999E-3</v>
      </c>
      <c r="H2214" s="61">
        <f t="shared" si="373"/>
        <v>105066.67</v>
      </c>
      <c r="I2214" s="450">
        <v>126.08</v>
      </c>
      <c r="J2214" s="439">
        <f t="shared" si="378"/>
        <v>117175.93</v>
      </c>
      <c r="K2214" s="390">
        <f t="shared" si="379"/>
        <v>140.61000000000001</v>
      </c>
      <c r="L2214" s="60"/>
      <c r="M2214" s="303">
        <f t="shared" si="374"/>
        <v>140.61111336960002</v>
      </c>
      <c r="N2214" s="303">
        <f t="shared" si="375"/>
        <v>1.1133696000058535E-3</v>
      </c>
      <c r="O2214" s="372">
        <f t="shared" si="376"/>
        <v>140.61111599999998</v>
      </c>
      <c r="P2214" s="373">
        <f t="shared" si="377"/>
        <v>1.1159999999676984E-3</v>
      </c>
    </row>
    <row r="2215" spans="1:16" s="195" customFormat="1" ht="22.5" x14ac:dyDescent="0.25">
      <c r="A2215" s="312" t="s">
        <v>5564</v>
      </c>
      <c r="B2215" s="314" t="s">
        <v>281</v>
      </c>
      <c r="C2215" s="314" t="s">
        <v>5565</v>
      </c>
      <c r="D2215" s="314" t="s">
        <v>3913</v>
      </c>
      <c r="E2215" s="315" t="s">
        <v>3914</v>
      </c>
      <c r="F2215" s="316" t="s">
        <v>125</v>
      </c>
      <c r="G2215" s="318">
        <v>0.252</v>
      </c>
      <c r="H2215" s="61">
        <f t="shared" si="373"/>
        <v>312361.59000000003</v>
      </c>
      <c r="I2215" s="450">
        <v>78715.12</v>
      </c>
      <c r="J2215" s="439">
        <f t="shared" si="378"/>
        <v>348362.23999999999</v>
      </c>
      <c r="K2215" s="390">
        <f t="shared" si="379"/>
        <v>87787.28</v>
      </c>
      <c r="L2215" s="60"/>
      <c r="M2215" s="303">
        <f t="shared" si="374"/>
        <v>87787.283171174407</v>
      </c>
      <c r="N2215" s="303">
        <f t="shared" si="375"/>
        <v>3.1711744086351246E-3</v>
      </c>
      <c r="O2215" s="372">
        <f t="shared" si="376"/>
        <v>87787.284480000002</v>
      </c>
      <c r="P2215" s="373">
        <f t="shared" si="377"/>
        <v>4.4800000032410026E-3</v>
      </c>
    </row>
    <row r="2216" spans="1:16" s="195" customFormat="1" ht="15" x14ac:dyDescent="0.25">
      <c r="A2216" s="312" t="s">
        <v>5566</v>
      </c>
      <c r="B2216" s="314" t="s">
        <v>281</v>
      </c>
      <c r="C2216" s="314" t="s">
        <v>5567</v>
      </c>
      <c r="D2216" s="314" t="s">
        <v>3921</v>
      </c>
      <c r="E2216" s="315" t="s">
        <v>3922</v>
      </c>
      <c r="F2216" s="316" t="s">
        <v>122</v>
      </c>
      <c r="G2216" s="328">
        <v>-1.6128E-2</v>
      </c>
      <c r="H2216" s="61">
        <f t="shared" si="373"/>
        <v>54915.67</v>
      </c>
      <c r="I2216" s="450">
        <v>-885.68</v>
      </c>
      <c r="J2216" s="439">
        <f t="shared" si="378"/>
        <v>61244.87</v>
      </c>
      <c r="K2216" s="390">
        <f t="shared" si="379"/>
        <v>-987.76</v>
      </c>
      <c r="L2216" s="60"/>
      <c r="M2216" s="303">
        <f t="shared" si="374"/>
        <v>-987.75738332160006</v>
      </c>
      <c r="N2216" s="303">
        <f t="shared" si="375"/>
        <v>2.6166783999315157E-3</v>
      </c>
      <c r="O2216" s="372">
        <f t="shared" si="376"/>
        <v>-987.75726336000002</v>
      </c>
      <c r="P2216" s="373">
        <f t="shared" si="377"/>
        <v>2.7366399999664281E-3</v>
      </c>
    </row>
    <row r="2217" spans="1:16" s="195" customFormat="1" ht="15" x14ac:dyDescent="0.25">
      <c r="A2217" s="312" t="s">
        <v>5568</v>
      </c>
      <c r="B2217" s="314" t="s">
        <v>281</v>
      </c>
      <c r="C2217" s="314" t="s">
        <v>5569</v>
      </c>
      <c r="D2217" s="314" t="s">
        <v>3917</v>
      </c>
      <c r="E2217" s="315" t="s">
        <v>3918</v>
      </c>
      <c r="F2217" s="316" t="s">
        <v>111</v>
      </c>
      <c r="G2217" s="318">
        <v>-1.512</v>
      </c>
      <c r="H2217" s="61">
        <f t="shared" si="373"/>
        <v>5840.19</v>
      </c>
      <c r="I2217" s="450">
        <v>-8830.36</v>
      </c>
      <c r="J2217" s="439">
        <f t="shared" si="378"/>
        <v>6513.29</v>
      </c>
      <c r="K2217" s="390">
        <f t="shared" si="379"/>
        <v>-9848.09</v>
      </c>
      <c r="L2217" s="60"/>
      <c r="M2217" s="303">
        <f t="shared" si="374"/>
        <v>-9848.0865407232013</v>
      </c>
      <c r="N2217" s="303">
        <f t="shared" si="375"/>
        <v>3.4592767988215201E-3</v>
      </c>
      <c r="O2217" s="372">
        <f t="shared" si="376"/>
        <v>-9848.0944799999997</v>
      </c>
      <c r="P2217" s="373">
        <f t="shared" si="377"/>
        <v>-4.4799999996030238E-3</v>
      </c>
    </row>
    <row r="2218" spans="1:16" s="195" customFormat="1" ht="15" x14ac:dyDescent="0.25">
      <c r="A2218" s="312" t="s">
        <v>5570</v>
      </c>
      <c r="B2218" s="314" t="s">
        <v>281</v>
      </c>
      <c r="C2218" s="314" t="s">
        <v>5571</v>
      </c>
      <c r="D2218" s="314" t="s">
        <v>3925</v>
      </c>
      <c r="E2218" s="315" t="s">
        <v>3926</v>
      </c>
      <c r="F2218" s="316" t="s">
        <v>111</v>
      </c>
      <c r="G2218" s="318">
        <v>1.512</v>
      </c>
      <c r="H2218" s="61">
        <f t="shared" si="373"/>
        <v>20840.650000000001</v>
      </c>
      <c r="I2218" s="450">
        <v>31511.06</v>
      </c>
      <c r="J2218" s="439">
        <f t="shared" si="378"/>
        <v>23242.6</v>
      </c>
      <c r="K2218" s="390">
        <f t="shared" si="379"/>
        <v>35142.81</v>
      </c>
      <c r="L2218" s="60"/>
      <c r="M2218" s="303">
        <f t="shared" si="374"/>
        <v>35142.807979507204</v>
      </c>
      <c r="N2218" s="303">
        <f t="shared" si="375"/>
        <v>-2.0204927932354622E-3</v>
      </c>
      <c r="O2218" s="372">
        <f t="shared" si="376"/>
        <v>35142.811199999996</v>
      </c>
      <c r="P2218" s="373">
        <f t="shared" si="377"/>
        <v>1.1999999987892807E-3</v>
      </c>
    </row>
    <row r="2219" spans="1:16" s="195" customFormat="1" ht="15" x14ac:dyDescent="0.25">
      <c r="A2219" s="312" t="s">
        <v>5572</v>
      </c>
      <c r="B2219" s="314" t="s">
        <v>281</v>
      </c>
      <c r="C2219" s="314" t="s">
        <v>5573</v>
      </c>
      <c r="D2219" s="314" t="s">
        <v>3929</v>
      </c>
      <c r="E2219" s="315" t="s">
        <v>5574</v>
      </c>
      <c r="F2219" s="316" t="s">
        <v>139</v>
      </c>
      <c r="G2219" s="329">
        <v>31.5</v>
      </c>
      <c r="H2219" s="61">
        <f t="shared" si="373"/>
        <v>167.42</v>
      </c>
      <c r="I2219" s="450">
        <v>5273.82</v>
      </c>
      <c r="J2219" s="439">
        <f t="shared" si="378"/>
        <v>186.72</v>
      </c>
      <c r="K2219" s="390">
        <f t="shared" si="379"/>
        <v>5881.68</v>
      </c>
      <c r="L2219" s="60"/>
      <c r="M2219" s="303">
        <f t="shared" si="374"/>
        <v>5881.6442093183996</v>
      </c>
      <c r="N2219" s="303">
        <f t="shared" si="375"/>
        <v>-3.5790681600701646E-2</v>
      </c>
      <c r="O2219" s="372">
        <f t="shared" si="376"/>
        <v>5881.68</v>
      </c>
      <c r="P2219" s="373">
        <f t="shared" si="377"/>
        <v>0</v>
      </c>
    </row>
    <row r="2220" spans="1:16" s="195" customFormat="1" ht="15" x14ac:dyDescent="0.25">
      <c r="A2220" s="312" t="s">
        <v>5575</v>
      </c>
      <c r="B2220" s="314" t="s">
        <v>281</v>
      </c>
      <c r="C2220" s="314" t="s">
        <v>5576</v>
      </c>
      <c r="D2220" s="314" t="s">
        <v>3933</v>
      </c>
      <c r="E2220" s="315" t="s">
        <v>5577</v>
      </c>
      <c r="F2220" s="316" t="s">
        <v>139</v>
      </c>
      <c r="G2220" s="329">
        <v>38.5</v>
      </c>
      <c r="H2220" s="61">
        <f t="shared" si="373"/>
        <v>624.61</v>
      </c>
      <c r="I2220" s="450">
        <v>24047.5</v>
      </c>
      <c r="J2220" s="439">
        <f t="shared" si="378"/>
        <v>696.6</v>
      </c>
      <c r="K2220" s="390">
        <f t="shared" si="379"/>
        <v>26819.1</v>
      </c>
      <c r="L2220" s="60"/>
      <c r="M2220" s="303">
        <f t="shared" si="374"/>
        <v>26819.049403200002</v>
      </c>
      <c r="N2220" s="303">
        <f t="shared" si="375"/>
        <v>-5.0596799996128539E-2</v>
      </c>
      <c r="O2220" s="372">
        <f t="shared" si="376"/>
        <v>26819.100000000002</v>
      </c>
      <c r="P2220" s="373">
        <f t="shared" si="377"/>
        <v>0</v>
      </c>
    </row>
    <row r="2221" spans="1:16" s="195" customFormat="1" ht="15" x14ac:dyDescent="0.25">
      <c r="A2221" s="306" t="s">
        <v>5578</v>
      </c>
      <c r="B2221" s="502"/>
      <c r="C2221" s="502"/>
      <c r="D2221" s="502"/>
      <c r="E2221" s="307" t="s">
        <v>5579</v>
      </c>
      <c r="F2221" s="308"/>
      <c r="G2221" s="309"/>
      <c r="H2221" s="334"/>
      <c r="I2221" s="334">
        <f>SUM(I2222:I2244)</f>
        <v>731389.91</v>
      </c>
      <c r="J2221" s="449"/>
      <c r="K2221" s="391">
        <f>SUM(K2222:K2244)</f>
        <v>815685.18</v>
      </c>
      <c r="L2221" s="310"/>
      <c r="M2221" s="303">
        <f t="shared" si="374"/>
        <v>815684.8790640193</v>
      </c>
      <c r="N2221" s="303">
        <f t="shared" si="375"/>
        <v>-0.30093598074745387</v>
      </c>
      <c r="O2221" s="372">
        <f t="shared" si="376"/>
        <v>0</v>
      </c>
      <c r="P2221" s="373"/>
    </row>
    <row r="2222" spans="1:16" s="195" customFormat="1" ht="15" x14ac:dyDescent="0.25">
      <c r="A2222" s="312" t="s">
        <v>5580</v>
      </c>
      <c r="B2222" s="314" t="s">
        <v>281</v>
      </c>
      <c r="C2222" s="314" t="s">
        <v>5581</v>
      </c>
      <c r="D2222" s="314" t="s">
        <v>5426</v>
      </c>
      <c r="E2222" s="315" t="s">
        <v>5427</v>
      </c>
      <c r="F2222" s="316" t="s">
        <v>217</v>
      </c>
      <c r="G2222" s="331">
        <v>1</v>
      </c>
      <c r="H2222" s="61">
        <f t="shared" si="373"/>
        <v>11802.76</v>
      </c>
      <c r="I2222" s="450">
        <v>11802.76</v>
      </c>
      <c r="J2222" s="439">
        <f t="shared" ref="J2222:J2244" si="380">ROUND(H2222*O$13*P$13*O$10,2)</f>
        <v>13163.06</v>
      </c>
      <c r="K2222" s="390">
        <f t="shared" ref="K2222:K2244" si="381">ROUND(J2222*G2222,2)</f>
        <v>13163.06</v>
      </c>
      <c r="L2222" s="60"/>
      <c r="M2222" s="303">
        <f t="shared" si="374"/>
        <v>13163.064914611201</v>
      </c>
      <c r="N2222" s="303">
        <f t="shared" si="375"/>
        <v>4.9146112014568644E-3</v>
      </c>
      <c r="O2222" s="372">
        <f t="shared" si="376"/>
        <v>13163.06</v>
      </c>
      <c r="P2222" s="373">
        <f t="shared" si="377"/>
        <v>0</v>
      </c>
    </row>
    <row r="2223" spans="1:16" s="195" customFormat="1" ht="15" x14ac:dyDescent="0.25">
      <c r="A2223" s="312" t="s">
        <v>5582</v>
      </c>
      <c r="B2223" s="314" t="s">
        <v>281</v>
      </c>
      <c r="C2223" s="332" t="s">
        <v>5583</v>
      </c>
      <c r="D2223" s="332" t="s">
        <v>4198</v>
      </c>
      <c r="E2223" s="333" t="s">
        <v>359</v>
      </c>
      <c r="F2223" s="316" t="s">
        <v>122</v>
      </c>
      <c r="G2223" s="326">
        <v>2.8E-3</v>
      </c>
      <c r="H2223" s="61">
        <f t="shared" si="373"/>
        <v>77360.710000000006</v>
      </c>
      <c r="I2223" s="450">
        <v>216.61</v>
      </c>
      <c r="J2223" s="439">
        <f t="shared" si="380"/>
        <v>86276.77</v>
      </c>
      <c r="K2223" s="390">
        <f t="shared" si="381"/>
        <v>241.57</v>
      </c>
      <c r="L2223" s="60"/>
      <c r="M2223" s="303">
        <f t="shared" si="374"/>
        <v>241.57497832320004</v>
      </c>
      <c r="N2223" s="303">
        <f t="shared" si="375"/>
        <v>4.9783232000493172E-3</v>
      </c>
      <c r="O2223" s="372">
        <f t="shared" si="376"/>
        <v>241.57495600000001</v>
      </c>
      <c r="P2223" s="373">
        <f t="shared" si="377"/>
        <v>4.9560000000212767E-3</v>
      </c>
    </row>
    <row r="2224" spans="1:16" s="195" customFormat="1" ht="15" x14ac:dyDescent="0.25">
      <c r="A2224" s="312" t="s">
        <v>5584</v>
      </c>
      <c r="B2224" s="314" t="s">
        <v>281</v>
      </c>
      <c r="C2224" s="332" t="s">
        <v>5585</v>
      </c>
      <c r="D2224" s="332" t="s">
        <v>4842</v>
      </c>
      <c r="E2224" s="333" t="s">
        <v>5432</v>
      </c>
      <c r="F2224" s="316" t="s">
        <v>217</v>
      </c>
      <c r="G2224" s="331">
        <v>1</v>
      </c>
      <c r="H2224" s="61">
        <f t="shared" ref="H2224:H2290" si="382">ROUND(I2224/G2224,2)</f>
        <v>98376.74</v>
      </c>
      <c r="I2224" s="450">
        <v>98376.74</v>
      </c>
      <c r="J2224" s="439">
        <f t="shared" si="380"/>
        <v>109714.97</v>
      </c>
      <c r="K2224" s="390">
        <f t="shared" si="381"/>
        <v>109714.97</v>
      </c>
      <c r="L2224" s="60"/>
      <c r="M2224" s="303">
        <f t="shared" si="374"/>
        <v>109714.9662204288</v>
      </c>
      <c r="N2224" s="303">
        <f t="shared" si="375"/>
        <v>-3.7795711978105828E-3</v>
      </c>
      <c r="O2224" s="372">
        <f t="shared" si="376"/>
        <v>109714.97</v>
      </c>
      <c r="P2224" s="373">
        <f t="shared" si="377"/>
        <v>0</v>
      </c>
    </row>
    <row r="2225" spans="1:16" s="195" customFormat="1" ht="22.5" x14ac:dyDescent="0.25">
      <c r="A2225" s="312" t="s">
        <v>5586</v>
      </c>
      <c r="B2225" s="314" t="s">
        <v>281</v>
      </c>
      <c r="C2225" s="314" t="s">
        <v>5587</v>
      </c>
      <c r="D2225" s="314" t="s">
        <v>4845</v>
      </c>
      <c r="E2225" s="315" t="s">
        <v>4846</v>
      </c>
      <c r="F2225" s="316" t="s">
        <v>217</v>
      </c>
      <c r="G2225" s="331">
        <v>1</v>
      </c>
      <c r="H2225" s="61">
        <f t="shared" si="382"/>
        <v>2221.6999999999998</v>
      </c>
      <c r="I2225" s="450">
        <v>2221.6999999999998</v>
      </c>
      <c r="J2225" s="439">
        <f t="shared" si="380"/>
        <v>2477.7600000000002</v>
      </c>
      <c r="K2225" s="390">
        <f t="shared" si="381"/>
        <v>2477.7600000000002</v>
      </c>
      <c r="L2225" s="60"/>
      <c r="M2225" s="303">
        <f t="shared" si="374"/>
        <v>2477.757856704</v>
      </c>
      <c r="N2225" s="303">
        <f t="shared" si="375"/>
        <v>-2.143296000213013E-3</v>
      </c>
      <c r="O2225" s="372">
        <f t="shared" si="376"/>
        <v>2477.7600000000002</v>
      </c>
      <c r="P2225" s="373">
        <f t="shared" si="377"/>
        <v>0</v>
      </c>
    </row>
    <row r="2226" spans="1:16" s="195" customFormat="1" ht="15" x14ac:dyDescent="0.25">
      <c r="A2226" s="312" t="s">
        <v>5588</v>
      </c>
      <c r="B2226" s="314" t="s">
        <v>281</v>
      </c>
      <c r="C2226" s="314" t="s">
        <v>5589</v>
      </c>
      <c r="D2226" s="314" t="s">
        <v>4101</v>
      </c>
      <c r="E2226" s="315" t="s">
        <v>4849</v>
      </c>
      <c r="F2226" s="316" t="s">
        <v>217</v>
      </c>
      <c r="G2226" s="331">
        <v>1</v>
      </c>
      <c r="H2226" s="61">
        <f t="shared" si="382"/>
        <v>9265.34</v>
      </c>
      <c r="I2226" s="450">
        <v>9265.34</v>
      </c>
      <c r="J2226" s="439">
        <f t="shared" si="380"/>
        <v>10333.200000000001</v>
      </c>
      <c r="K2226" s="390">
        <f t="shared" si="381"/>
        <v>10333.200000000001</v>
      </c>
      <c r="L2226" s="60"/>
      <c r="M2226" s="303">
        <f t="shared" si="374"/>
        <v>10333.1993428608</v>
      </c>
      <c r="N2226" s="303">
        <f t="shared" si="375"/>
        <v>-6.5713920048438013E-4</v>
      </c>
      <c r="O2226" s="372">
        <f t="shared" si="376"/>
        <v>10333.200000000001</v>
      </c>
      <c r="P2226" s="373">
        <f t="shared" si="377"/>
        <v>0</v>
      </c>
    </row>
    <row r="2227" spans="1:16" s="195" customFormat="1" ht="33.75" x14ac:dyDescent="0.25">
      <c r="A2227" s="312" t="s">
        <v>5590</v>
      </c>
      <c r="B2227" s="314" t="s">
        <v>281</v>
      </c>
      <c r="C2227" s="314" t="s">
        <v>5591</v>
      </c>
      <c r="D2227" s="314" t="s">
        <v>4902</v>
      </c>
      <c r="E2227" s="315" t="s">
        <v>4903</v>
      </c>
      <c r="F2227" s="316" t="s">
        <v>217</v>
      </c>
      <c r="G2227" s="331">
        <v>1</v>
      </c>
      <c r="H2227" s="61">
        <f t="shared" si="382"/>
        <v>930.35</v>
      </c>
      <c r="I2227" s="450">
        <v>930.35</v>
      </c>
      <c r="J2227" s="439">
        <f t="shared" si="380"/>
        <v>1037.58</v>
      </c>
      <c r="K2227" s="390">
        <f t="shared" si="381"/>
        <v>1037.58</v>
      </c>
      <c r="L2227" s="60"/>
      <c r="M2227" s="303">
        <f t="shared" si="374"/>
        <v>1037.575740192</v>
      </c>
      <c r="N2227" s="303">
        <f t="shared" si="375"/>
        <v>-4.2598079999152105E-3</v>
      </c>
      <c r="O2227" s="372">
        <f t="shared" si="376"/>
        <v>1037.58</v>
      </c>
      <c r="P2227" s="373">
        <f t="shared" si="377"/>
        <v>0</v>
      </c>
    </row>
    <row r="2228" spans="1:16" s="195" customFormat="1" ht="15" x14ac:dyDescent="0.25">
      <c r="A2228" s="312" t="s">
        <v>5592</v>
      </c>
      <c r="B2228" s="314" t="s">
        <v>281</v>
      </c>
      <c r="C2228" s="332" t="s">
        <v>5593</v>
      </c>
      <c r="D2228" s="332" t="s">
        <v>3850</v>
      </c>
      <c r="E2228" s="333" t="s">
        <v>4855</v>
      </c>
      <c r="F2228" s="316" t="s">
        <v>217</v>
      </c>
      <c r="G2228" s="331">
        <v>1</v>
      </c>
      <c r="H2228" s="61">
        <f t="shared" si="382"/>
        <v>34783.199999999997</v>
      </c>
      <c r="I2228" s="450">
        <v>34783.199999999997</v>
      </c>
      <c r="J2228" s="439">
        <f t="shared" si="380"/>
        <v>38792.07</v>
      </c>
      <c r="K2228" s="390">
        <f t="shared" si="381"/>
        <v>38792.07</v>
      </c>
      <c r="L2228" s="60"/>
      <c r="M2228" s="303">
        <f t="shared" si="374"/>
        <v>38792.072323584005</v>
      </c>
      <c r="N2228" s="303">
        <f t="shared" si="375"/>
        <v>2.323584005353041E-3</v>
      </c>
      <c r="O2228" s="372">
        <f t="shared" si="376"/>
        <v>38792.07</v>
      </c>
      <c r="P2228" s="373">
        <f t="shared" si="377"/>
        <v>0</v>
      </c>
    </row>
    <row r="2229" spans="1:16" s="195" customFormat="1" ht="15" x14ac:dyDescent="0.25">
      <c r="A2229" s="312" t="s">
        <v>5594</v>
      </c>
      <c r="B2229" s="314" t="s">
        <v>281</v>
      </c>
      <c r="C2229" s="314" t="s">
        <v>5595</v>
      </c>
      <c r="D2229" s="314" t="s">
        <v>360</v>
      </c>
      <c r="E2229" s="315" t="s">
        <v>361</v>
      </c>
      <c r="F2229" s="316" t="s">
        <v>217</v>
      </c>
      <c r="G2229" s="331">
        <v>12</v>
      </c>
      <c r="H2229" s="61">
        <f t="shared" si="382"/>
        <v>1743.5</v>
      </c>
      <c r="I2229" s="450">
        <v>20922.05</v>
      </c>
      <c r="J2229" s="439">
        <f t="shared" si="380"/>
        <v>1944.44</v>
      </c>
      <c r="K2229" s="390">
        <f t="shared" si="381"/>
        <v>23333.279999999999</v>
      </c>
      <c r="L2229" s="60"/>
      <c r="M2229" s="303">
        <f t="shared" si="374"/>
        <v>23333.381539295999</v>
      </c>
      <c r="N2229" s="303">
        <f t="shared" si="375"/>
        <v>0.10153929599982803</v>
      </c>
      <c r="O2229" s="372">
        <f t="shared" si="376"/>
        <v>23333.279999999999</v>
      </c>
      <c r="P2229" s="373">
        <f t="shared" si="377"/>
        <v>0</v>
      </c>
    </row>
    <row r="2230" spans="1:16" s="195" customFormat="1" ht="22.5" x14ac:dyDescent="0.25">
      <c r="A2230" s="312" t="s">
        <v>5596</v>
      </c>
      <c r="B2230" s="314" t="s">
        <v>281</v>
      </c>
      <c r="C2230" s="314" t="s">
        <v>5597</v>
      </c>
      <c r="D2230" s="314" t="s">
        <v>4119</v>
      </c>
      <c r="E2230" s="315" t="s">
        <v>4120</v>
      </c>
      <c r="F2230" s="316" t="s">
        <v>217</v>
      </c>
      <c r="G2230" s="331">
        <v>11</v>
      </c>
      <c r="H2230" s="61">
        <f t="shared" si="382"/>
        <v>322.27999999999997</v>
      </c>
      <c r="I2230" s="450">
        <v>3545.08</v>
      </c>
      <c r="J2230" s="439">
        <f t="shared" si="380"/>
        <v>359.42</v>
      </c>
      <c r="K2230" s="390">
        <f t="shared" si="381"/>
        <v>3953.62</v>
      </c>
      <c r="L2230" s="60"/>
      <c r="M2230" s="303">
        <f t="shared" si="374"/>
        <v>3953.6615306496001</v>
      </c>
      <c r="N2230" s="303">
        <f t="shared" si="375"/>
        <v>4.1530649600190372E-2</v>
      </c>
      <c r="O2230" s="372">
        <f t="shared" si="376"/>
        <v>3953.6200000000003</v>
      </c>
      <c r="P2230" s="373">
        <f t="shared" si="377"/>
        <v>0</v>
      </c>
    </row>
    <row r="2231" spans="1:16" s="195" customFormat="1" ht="22.5" x14ac:dyDescent="0.25">
      <c r="A2231" s="312" t="s">
        <v>5598</v>
      </c>
      <c r="B2231" s="314" t="s">
        <v>281</v>
      </c>
      <c r="C2231" s="314" t="s">
        <v>5599</v>
      </c>
      <c r="D2231" s="314" t="s">
        <v>4751</v>
      </c>
      <c r="E2231" s="315" t="s">
        <v>4752</v>
      </c>
      <c r="F2231" s="316" t="s">
        <v>217</v>
      </c>
      <c r="G2231" s="331">
        <v>1</v>
      </c>
      <c r="H2231" s="61">
        <f t="shared" si="382"/>
        <v>383.66</v>
      </c>
      <c r="I2231" s="450">
        <v>383.66</v>
      </c>
      <c r="J2231" s="439">
        <f t="shared" si="380"/>
        <v>427.88</v>
      </c>
      <c r="K2231" s="390">
        <f t="shared" si="381"/>
        <v>427.88</v>
      </c>
      <c r="L2231" s="60"/>
      <c r="M2231" s="303">
        <f t="shared" si="374"/>
        <v>427.87801201920007</v>
      </c>
      <c r="N2231" s="303">
        <f t="shared" si="375"/>
        <v>-1.9879807999245713E-3</v>
      </c>
      <c r="O2231" s="372">
        <f t="shared" si="376"/>
        <v>427.88</v>
      </c>
      <c r="P2231" s="373">
        <f t="shared" si="377"/>
        <v>0</v>
      </c>
    </row>
    <row r="2232" spans="1:16" s="195" customFormat="1" ht="22.5" x14ac:dyDescent="0.25">
      <c r="A2232" s="312" t="s">
        <v>5600</v>
      </c>
      <c r="B2232" s="314" t="s">
        <v>281</v>
      </c>
      <c r="C2232" s="314" t="s">
        <v>5601</v>
      </c>
      <c r="D2232" s="314" t="s">
        <v>362</v>
      </c>
      <c r="E2232" s="315" t="s">
        <v>363</v>
      </c>
      <c r="F2232" s="316" t="s">
        <v>125</v>
      </c>
      <c r="G2232" s="318">
        <v>0.13600000000000001</v>
      </c>
      <c r="H2232" s="61">
        <f t="shared" si="382"/>
        <v>207628.09</v>
      </c>
      <c r="I2232" s="450">
        <v>28237.42</v>
      </c>
      <c r="J2232" s="439">
        <f t="shared" si="380"/>
        <v>231557.88</v>
      </c>
      <c r="K2232" s="390">
        <f t="shared" si="381"/>
        <v>31491.87</v>
      </c>
      <c r="L2232" s="60"/>
      <c r="M2232" s="303">
        <f t="shared" si="374"/>
        <v>31491.870755750399</v>
      </c>
      <c r="N2232" s="303">
        <f t="shared" si="375"/>
        <v>7.5575039954856038E-4</v>
      </c>
      <c r="O2232" s="372">
        <f t="shared" si="376"/>
        <v>31491.871680000004</v>
      </c>
      <c r="P2232" s="373">
        <f t="shared" si="377"/>
        <v>1.6800000048533548E-3</v>
      </c>
    </row>
    <row r="2233" spans="1:16" s="195" customFormat="1" ht="22.5" x14ac:dyDescent="0.25">
      <c r="A2233" s="312" t="s">
        <v>5602</v>
      </c>
      <c r="B2233" s="314" t="s">
        <v>281</v>
      </c>
      <c r="C2233" s="314" t="s">
        <v>5603</v>
      </c>
      <c r="D2233" s="314" t="s">
        <v>368</v>
      </c>
      <c r="E2233" s="315" t="s">
        <v>369</v>
      </c>
      <c r="F2233" s="316" t="s">
        <v>125</v>
      </c>
      <c r="G2233" s="318">
        <v>0.158</v>
      </c>
      <c r="H2233" s="61">
        <f t="shared" si="382"/>
        <v>190094.49</v>
      </c>
      <c r="I2233" s="450">
        <v>30034.93</v>
      </c>
      <c r="J2233" s="439">
        <f t="shared" si="380"/>
        <v>212003.47</v>
      </c>
      <c r="K2233" s="390">
        <f t="shared" si="381"/>
        <v>33496.550000000003</v>
      </c>
      <c r="L2233" s="60"/>
      <c r="M2233" s="303">
        <f t="shared" si="374"/>
        <v>33496.549391481603</v>
      </c>
      <c r="N2233" s="303">
        <f t="shared" si="375"/>
        <v>-6.0851839953102171E-4</v>
      </c>
      <c r="O2233" s="372">
        <f t="shared" si="376"/>
        <v>33496.548260000003</v>
      </c>
      <c r="P2233" s="373">
        <f t="shared" si="377"/>
        <v>-1.7399999996996485E-3</v>
      </c>
    </row>
    <row r="2234" spans="1:16" s="195" customFormat="1" ht="15" x14ac:dyDescent="0.25">
      <c r="A2234" s="312" t="s">
        <v>5604</v>
      </c>
      <c r="B2234" s="314" t="s">
        <v>281</v>
      </c>
      <c r="C2234" s="314" t="s">
        <v>5605</v>
      </c>
      <c r="D2234" s="314" t="s">
        <v>4485</v>
      </c>
      <c r="E2234" s="315" t="s">
        <v>4486</v>
      </c>
      <c r="F2234" s="316" t="s">
        <v>147</v>
      </c>
      <c r="G2234" s="329">
        <v>29.4</v>
      </c>
      <c r="H2234" s="61">
        <f t="shared" si="382"/>
        <v>945.53</v>
      </c>
      <c r="I2234" s="450">
        <v>27798.639999999999</v>
      </c>
      <c r="J2234" s="439">
        <f t="shared" si="380"/>
        <v>1054.51</v>
      </c>
      <c r="K2234" s="390">
        <f t="shared" si="381"/>
        <v>31002.59</v>
      </c>
      <c r="L2234" s="60"/>
      <c r="M2234" s="303">
        <f t="shared" si="374"/>
        <v>31002.519991756802</v>
      </c>
      <c r="N2234" s="303">
        <f t="shared" si="375"/>
        <v>-7.0008243197662523E-2</v>
      </c>
      <c r="O2234" s="372">
        <f t="shared" si="376"/>
        <v>31002.593999999997</v>
      </c>
      <c r="P2234" s="373">
        <f t="shared" si="377"/>
        <v>3.9999999971769284E-3</v>
      </c>
    </row>
    <row r="2235" spans="1:16" s="195" customFormat="1" ht="22.5" x14ac:dyDescent="0.25">
      <c r="A2235" s="312" t="s">
        <v>5606</v>
      </c>
      <c r="B2235" s="314" t="s">
        <v>281</v>
      </c>
      <c r="C2235" s="314" t="s">
        <v>5607</v>
      </c>
      <c r="D2235" s="314" t="s">
        <v>372</v>
      </c>
      <c r="E2235" s="315" t="s">
        <v>4129</v>
      </c>
      <c r="F2235" s="316" t="s">
        <v>125</v>
      </c>
      <c r="G2235" s="318">
        <v>0.38900000000000001</v>
      </c>
      <c r="H2235" s="61">
        <f t="shared" si="382"/>
        <v>170722.85</v>
      </c>
      <c r="I2235" s="450">
        <v>66411.19</v>
      </c>
      <c r="J2235" s="439">
        <f t="shared" si="380"/>
        <v>190399.19</v>
      </c>
      <c r="K2235" s="390">
        <f t="shared" si="381"/>
        <v>74065.279999999999</v>
      </c>
      <c r="L2235" s="60"/>
      <c r="M2235" s="303">
        <f t="shared" si="374"/>
        <v>74065.286850412798</v>
      </c>
      <c r="N2235" s="303">
        <f t="shared" si="375"/>
        <v>6.8504127993946895E-3</v>
      </c>
      <c r="O2235" s="372">
        <f t="shared" si="376"/>
        <v>74065.284910000002</v>
      </c>
      <c r="P2235" s="373">
        <f t="shared" si="377"/>
        <v>4.9100000032922253E-3</v>
      </c>
    </row>
    <row r="2236" spans="1:16" s="195" customFormat="1" ht="22.5" x14ac:dyDescent="0.25">
      <c r="A2236" s="312" t="s">
        <v>5608</v>
      </c>
      <c r="B2236" s="314" t="s">
        <v>281</v>
      </c>
      <c r="C2236" s="314" t="s">
        <v>5609</v>
      </c>
      <c r="D2236" s="314" t="s">
        <v>4132</v>
      </c>
      <c r="E2236" s="315" t="s">
        <v>4133</v>
      </c>
      <c r="F2236" s="316" t="s">
        <v>147</v>
      </c>
      <c r="G2236" s="329">
        <v>20.6</v>
      </c>
      <c r="H2236" s="61">
        <f t="shared" si="382"/>
        <v>885.76</v>
      </c>
      <c r="I2236" s="450">
        <v>18246.71</v>
      </c>
      <c r="J2236" s="439">
        <f t="shared" si="380"/>
        <v>987.85</v>
      </c>
      <c r="K2236" s="390">
        <f t="shared" si="381"/>
        <v>20349.71</v>
      </c>
      <c r="L2236" s="60"/>
      <c r="M2236" s="303">
        <f t="shared" si="374"/>
        <v>20349.700257235203</v>
      </c>
      <c r="N2236" s="303">
        <f t="shared" si="375"/>
        <v>-9.7427647961012553E-3</v>
      </c>
      <c r="O2236" s="372">
        <f t="shared" si="376"/>
        <v>20349.710000000003</v>
      </c>
      <c r="P2236" s="373">
        <f t="shared" si="377"/>
        <v>0</v>
      </c>
    </row>
    <row r="2237" spans="1:16" s="195" customFormat="1" ht="22.5" x14ac:dyDescent="0.25">
      <c r="A2237" s="312" t="s">
        <v>5610</v>
      </c>
      <c r="B2237" s="314" t="s">
        <v>281</v>
      </c>
      <c r="C2237" s="314" t="s">
        <v>5611</v>
      </c>
      <c r="D2237" s="314" t="s">
        <v>4948</v>
      </c>
      <c r="E2237" s="315" t="s">
        <v>4949</v>
      </c>
      <c r="F2237" s="316" t="s">
        <v>147</v>
      </c>
      <c r="G2237" s="329">
        <v>18.3</v>
      </c>
      <c r="H2237" s="61">
        <f t="shared" si="382"/>
        <v>1528.71</v>
      </c>
      <c r="I2237" s="450">
        <v>27975.4</v>
      </c>
      <c r="J2237" s="439">
        <f t="shared" si="380"/>
        <v>1704.9</v>
      </c>
      <c r="K2237" s="390">
        <f t="shared" si="381"/>
        <v>31199.67</v>
      </c>
      <c r="L2237" s="60"/>
      <c r="M2237" s="303">
        <f t="shared" si="374"/>
        <v>31199.652133248004</v>
      </c>
      <c r="N2237" s="303">
        <f t="shared" si="375"/>
        <v>-1.7866751994006336E-2</v>
      </c>
      <c r="O2237" s="372">
        <f t="shared" si="376"/>
        <v>31199.670000000002</v>
      </c>
      <c r="P2237" s="373">
        <f t="shared" si="377"/>
        <v>0</v>
      </c>
    </row>
    <row r="2238" spans="1:16" s="195" customFormat="1" ht="15" x14ac:dyDescent="0.25">
      <c r="A2238" s="312" t="s">
        <v>5612</v>
      </c>
      <c r="B2238" s="314" t="s">
        <v>281</v>
      </c>
      <c r="C2238" s="314" t="s">
        <v>5613</v>
      </c>
      <c r="D2238" s="314" t="s">
        <v>3911</v>
      </c>
      <c r="E2238" s="315" t="s">
        <v>373</v>
      </c>
      <c r="F2238" s="316" t="s">
        <v>122</v>
      </c>
      <c r="G2238" s="326">
        <v>3.0999999999999999E-3</v>
      </c>
      <c r="H2238" s="61">
        <f t="shared" si="382"/>
        <v>105029.03</v>
      </c>
      <c r="I2238" s="450">
        <v>325.58999999999997</v>
      </c>
      <c r="J2238" s="439">
        <f t="shared" si="380"/>
        <v>117133.95</v>
      </c>
      <c r="K2238" s="390">
        <f t="shared" si="381"/>
        <v>363.12</v>
      </c>
      <c r="L2238" s="60"/>
      <c r="M2238" s="303">
        <f t="shared" si="374"/>
        <v>363.11526334080003</v>
      </c>
      <c r="N2238" s="303">
        <f t="shared" si="375"/>
        <v>-4.7366591999775665E-3</v>
      </c>
      <c r="O2238" s="372">
        <f t="shared" si="376"/>
        <v>363.11524499999996</v>
      </c>
      <c r="P2238" s="373">
        <f t="shared" si="377"/>
        <v>-4.7550000000455839E-3</v>
      </c>
    </row>
    <row r="2239" spans="1:16" s="195" customFormat="1" ht="22.5" x14ac:dyDescent="0.25">
      <c r="A2239" s="312" t="s">
        <v>5614</v>
      </c>
      <c r="B2239" s="314" t="s">
        <v>281</v>
      </c>
      <c r="C2239" s="314" t="s">
        <v>5615</v>
      </c>
      <c r="D2239" s="314" t="s">
        <v>3913</v>
      </c>
      <c r="E2239" s="315" t="s">
        <v>3914</v>
      </c>
      <c r="F2239" s="316" t="s">
        <v>125</v>
      </c>
      <c r="G2239" s="318">
        <v>0.67900000000000005</v>
      </c>
      <c r="H2239" s="61">
        <f t="shared" si="382"/>
        <v>312360.21999999997</v>
      </c>
      <c r="I2239" s="450">
        <v>212092.59</v>
      </c>
      <c r="J2239" s="439">
        <f t="shared" si="380"/>
        <v>348360.71</v>
      </c>
      <c r="K2239" s="390">
        <f t="shared" si="381"/>
        <v>236536.92</v>
      </c>
      <c r="L2239" s="60"/>
      <c r="M2239" s="303">
        <f t="shared" si="374"/>
        <v>236536.92272638081</v>
      </c>
      <c r="N2239" s="303">
        <f t="shared" si="375"/>
        <v>2.726380800595507E-3</v>
      </c>
      <c r="O2239" s="372">
        <f t="shared" si="376"/>
        <v>236536.92209000004</v>
      </c>
      <c r="P2239" s="373">
        <f t="shared" si="377"/>
        <v>2.090000023599714E-3</v>
      </c>
    </row>
    <row r="2240" spans="1:16" s="195" customFormat="1" ht="15" x14ac:dyDescent="0.25">
      <c r="A2240" s="312" t="s">
        <v>5616</v>
      </c>
      <c r="B2240" s="314" t="s">
        <v>281</v>
      </c>
      <c r="C2240" s="314" t="s">
        <v>5617</v>
      </c>
      <c r="D2240" s="314" t="s">
        <v>3921</v>
      </c>
      <c r="E2240" s="315" t="s">
        <v>3922</v>
      </c>
      <c r="F2240" s="316" t="s">
        <v>122</v>
      </c>
      <c r="G2240" s="328">
        <v>-4.3456000000000002E-2</v>
      </c>
      <c r="H2240" s="61">
        <f t="shared" si="382"/>
        <v>54914.63</v>
      </c>
      <c r="I2240" s="450">
        <v>-2386.37</v>
      </c>
      <c r="J2240" s="439">
        <f t="shared" si="380"/>
        <v>61243.71</v>
      </c>
      <c r="K2240" s="390">
        <f t="shared" si="381"/>
        <v>-2661.41</v>
      </c>
      <c r="L2240" s="60"/>
      <c r="M2240" s="303">
        <f t="shared" si="374"/>
        <v>-2661.4065879743998</v>
      </c>
      <c r="N2240" s="303">
        <f t="shared" si="375"/>
        <v>3.4120256000278459E-3</v>
      </c>
      <c r="O2240" s="372">
        <f t="shared" si="376"/>
        <v>-2661.4066617600001</v>
      </c>
      <c r="P2240" s="373">
        <f t="shared" si="377"/>
        <v>3.3382399997208267E-3</v>
      </c>
    </row>
    <row r="2241" spans="1:16" s="195" customFormat="1" ht="15" x14ac:dyDescent="0.25">
      <c r="A2241" s="312" t="s">
        <v>5618</v>
      </c>
      <c r="B2241" s="314" t="s">
        <v>281</v>
      </c>
      <c r="C2241" s="314" t="s">
        <v>5619</v>
      </c>
      <c r="D2241" s="314" t="s">
        <v>3917</v>
      </c>
      <c r="E2241" s="315" t="s">
        <v>3918</v>
      </c>
      <c r="F2241" s="316" t="s">
        <v>111</v>
      </c>
      <c r="G2241" s="318">
        <v>-4.0739999999999998</v>
      </c>
      <c r="H2241" s="61">
        <f t="shared" si="382"/>
        <v>5840.18</v>
      </c>
      <c r="I2241" s="450">
        <v>-23792.89</v>
      </c>
      <c r="J2241" s="439">
        <f t="shared" si="380"/>
        <v>6513.28</v>
      </c>
      <c r="K2241" s="390">
        <f t="shared" si="381"/>
        <v>-26535.1</v>
      </c>
      <c r="L2241" s="60"/>
      <c r="M2241" s="303">
        <f t="shared" si="374"/>
        <v>-26535.0948063168</v>
      </c>
      <c r="N2241" s="303">
        <f t="shared" si="375"/>
        <v>5.193683198740473E-3</v>
      </c>
      <c r="O2241" s="372">
        <f t="shared" si="376"/>
        <v>-26535.102719999999</v>
      </c>
      <c r="P2241" s="373">
        <f t="shared" si="377"/>
        <v>-2.7200000004086178E-3</v>
      </c>
    </row>
    <row r="2242" spans="1:16" s="195" customFormat="1" ht="15" x14ac:dyDescent="0.25">
      <c r="A2242" s="312" t="s">
        <v>5620</v>
      </c>
      <c r="B2242" s="314" t="s">
        <v>281</v>
      </c>
      <c r="C2242" s="314" t="s">
        <v>5621</v>
      </c>
      <c r="D2242" s="314" t="s">
        <v>3925</v>
      </c>
      <c r="E2242" s="315" t="s">
        <v>3926</v>
      </c>
      <c r="F2242" s="316" t="s">
        <v>111</v>
      </c>
      <c r="G2242" s="318">
        <v>4.0739999999999998</v>
      </c>
      <c r="H2242" s="61">
        <f t="shared" si="382"/>
        <v>20840.66</v>
      </c>
      <c r="I2242" s="450">
        <v>84904.84</v>
      </c>
      <c r="J2242" s="439">
        <f t="shared" si="380"/>
        <v>23242.61</v>
      </c>
      <c r="K2242" s="390">
        <f t="shared" si="381"/>
        <v>94690.39</v>
      </c>
      <c r="L2242" s="60"/>
      <c r="M2242" s="303">
        <f t="shared" si="374"/>
        <v>94690.387713100805</v>
      </c>
      <c r="N2242" s="303">
        <f t="shared" si="375"/>
        <v>-2.2868991945870221E-3</v>
      </c>
      <c r="O2242" s="372">
        <f t="shared" si="376"/>
        <v>94690.39314</v>
      </c>
      <c r="P2242" s="373">
        <f t="shared" si="377"/>
        <v>3.1400000007124618E-3</v>
      </c>
    </row>
    <row r="2243" spans="1:16" s="195" customFormat="1" ht="15" x14ac:dyDescent="0.25">
      <c r="A2243" s="312" t="s">
        <v>5622</v>
      </c>
      <c r="B2243" s="314" t="s">
        <v>281</v>
      </c>
      <c r="C2243" s="314" t="s">
        <v>5623</v>
      </c>
      <c r="D2243" s="314" t="s">
        <v>3929</v>
      </c>
      <c r="E2243" s="315" t="s">
        <v>5624</v>
      </c>
      <c r="F2243" s="316" t="s">
        <v>139</v>
      </c>
      <c r="G2243" s="329">
        <v>84.8</v>
      </c>
      <c r="H2243" s="61">
        <f t="shared" si="382"/>
        <v>167.42</v>
      </c>
      <c r="I2243" s="450">
        <v>14197.49</v>
      </c>
      <c r="J2243" s="439">
        <f t="shared" si="380"/>
        <v>186.72</v>
      </c>
      <c r="K2243" s="390">
        <f t="shared" si="381"/>
        <v>15833.86</v>
      </c>
      <c r="L2243" s="60"/>
      <c r="M2243" s="303">
        <f t="shared" si="374"/>
        <v>15833.795018668801</v>
      </c>
      <c r="N2243" s="303">
        <f t="shared" si="375"/>
        <v>-6.4981331199305714E-2</v>
      </c>
      <c r="O2243" s="372">
        <f t="shared" si="376"/>
        <v>15833.856</v>
      </c>
      <c r="P2243" s="373">
        <f t="shared" si="377"/>
        <v>-4.0000000008149073E-3</v>
      </c>
    </row>
    <row r="2244" spans="1:16" s="195" customFormat="1" ht="15" x14ac:dyDescent="0.25">
      <c r="A2244" s="312" t="s">
        <v>5625</v>
      </c>
      <c r="B2244" s="314" t="s">
        <v>281</v>
      </c>
      <c r="C2244" s="314" t="s">
        <v>5626</v>
      </c>
      <c r="D2244" s="314" t="s">
        <v>3933</v>
      </c>
      <c r="E2244" s="315" t="s">
        <v>5627</v>
      </c>
      <c r="F2244" s="316" t="s">
        <v>139</v>
      </c>
      <c r="G2244" s="329">
        <v>103.9</v>
      </c>
      <c r="H2244" s="61">
        <f t="shared" si="382"/>
        <v>624.61</v>
      </c>
      <c r="I2244" s="450">
        <v>64896.88</v>
      </c>
      <c r="J2244" s="439">
        <f t="shared" si="380"/>
        <v>696.6</v>
      </c>
      <c r="K2244" s="390">
        <f t="shared" si="381"/>
        <v>72376.740000000005</v>
      </c>
      <c r="L2244" s="60"/>
      <c r="M2244" s="303">
        <f t="shared" si="374"/>
        <v>72376.4478982656</v>
      </c>
      <c r="N2244" s="303">
        <f t="shared" si="375"/>
        <v>-0.29210173440515064</v>
      </c>
      <c r="O2244" s="372">
        <f t="shared" si="376"/>
        <v>72376.740000000005</v>
      </c>
      <c r="P2244" s="373">
        <f t="shared" si="377"/>
        <v>0</v>
      </c>
    </row>
    <row r="2245" spans="1:16" s="195" customFormat="1" ht="15" x14ac:dyDescent="0.25">
      <c r="A2245" s="306" t="s">
        <v>5628</v>
      </c>
      <c r="B2245" s="502"/>
      <c r="C2245" s="502"/>
      <c r="D2245" s="502"/>
      <c r="E2245" s="307" t="s">
        <v>5629</v>
      </c>
      <c r="F2245" s="308"/>
      <c r="G2245" s="309"/>
      <c r="H2245" s="334"/>
      <c r="I2245" s="334">
        <f>SUM(I2246:I2266)</f>
        <v>604650.73</v>
      </c>
      <c r="J2245" s="449"/>
      <c r="K2245" s="391">
        <f>SUM(K2246:K2266)</f>
        <v>674339.03000000014</v>
      </c>
      <c r="L2245" s="310"/>
      <c r="M2245" s="303">
        <f t="shared" si="374"/>
        <v>674338.6131427777</v>
      </c>
      <c r="N2245" s="303">
        <f t="shared" si="375"/>
        <v>-0.41685722244437784</v>
      </c>
      <c r="O2245" s="372">
        <f t="shared" si="376"/>
        <v>0</v>
      </c>
      <c r="P2245" s="373"/>
    </row>
    <row r="2246" spans="1:16" s="195" customFormat="1" ht="15" x14ac:dyDescent="0.25">
      <c r="A2246" s="312" t="s">
        <v>5630</v>
      </c>
      <c r="B2246" s="314" t="s">
        <v>281</v>
      </c>
      <c r="C2246" s="314" t="s">
        <v>5631</v>
      </c>
      <c r="D2246" s="314" t="s">
        <v>377</v>
      </c>
      <c r="E2246" s="315" t="s">
        <v>378</v>
      </c>
      <c r="F2246" s="316" t="s">
        <v>217</v>
      </c>
      <c r="G2246" s="331">
        <v>1</v>
      </c>
      <c r="H2246" s="61">
        <f t="shared" si="382"/>
        <v>8612.7000000000007</v>
      </c>
      <c r="I2246" s="450">
        <v>8612.7000000000007</v>
      </c>
      <c r="J2246" s="439">
        <f t="shared" ref="J2246:J2266" si="383">ROUND(H2246*O$13*P$13*O$10,2)</f>
        <v>9605.34</v>
      </c>
      <c r="K2246" s="390">
        <f t="shared" ref="K2246:K2266" si="384">ROUND(J2246*G2246,2)</f>
        <v>9605.34</v>
      </c>
      <c r="L2246" s="60"/>
      <c r="M2246" s="303">
        <f t="shared" si="374"/>
        <v>9605.3405466240001</v>
      </c>
      <c r="N2246" s="303">
        <f t="shared" si="375"/>
        <v>5.4662399998051114E-4</v>
      </c>
      <c r="O2246" s="372">
        <f t="shared" si="376"/>
        <v>9605.34</v>
      </c>
      <c r="P2246" s="373">
        <f t="shared" si="377"/>
        <v>0</v>
      </c>
    </row>
    <row r="2247" spans="1:16" s="195" customFormat="1" ht="15" x14ac:dyDescent="0.25">
      <c r="A2247" s="312" t="s">
        <v>5632</v>
      </c>
      <c r="B2247" s="314" t="s">
        <v>281</v>
      </c>
      <c r="C2247" s="314" t="s">
        <v>5633</v>
      </c>
      <c r="D2247" s="314" t="s">
        <v>4198</v>
      </c>
      <c r="E2247" s="315" t="s">
        <v>359</v>
      </c>
      <c r="F2247" s="316" t="s">
        <v>122</v>
      </c>
      <c r="G2247" s="326">
        <v>2.8E-3</v>
      </c>
      <c r="H2247" s="61">
        <f t="shared" si="382"/>
        <v>127532.14</v>
      </c>
      <c r="I2247" s="450">
        <v>357.09</v>
      </c>
      <c r="J2247" s="439">
        <f t="shared" si="383"/>
        <v>142230.62</v>
      </c>
      <c r="K2247" s="390">
        <f t="shared" si="384"/>
        <v>398.25</v>
      </c>
      <c r="L2247" s="60"/>
      <c r="M2247" s="303">
        <f t="shared" si="374"/>
        <v>398.24573662080002</v>
      </c>
      <c r="N2247" s="303">
        <f t="shared" si="375"/>
        <v>-4.2633791999833193E-3</v>
      </c>
      <c r="O2247" s="372">
        <f t="shared" si="376"/>
        <v>398.24573599999997</v>
      </c>
      <c r="P2247" s="373">
        <f t="shared" si="377"/>
        <v>-4.2640000000346845E-3</v>
      </c>
    </row>
    <row r="2248" spans="1:16" s="195" customFormat="1" ht="15" x14ac:dyDescent="0.25">
      <c r="A2248" s="312" t="s">
        <v>5634</v>
      </c>
      <c r="B2248" s="314" t="s">
        <v>281</v>
      </c>
      <c r="C2248" s="332" t="s">
        <v>5635</v>
      </c>
      <c r="D2248" s="332" t="s">
        <v>4842</v>
      </c>
      <c r="E2248" s="333" t="s">
        <v>5009</v>
      </c>
      <c r="F2248" s="316" t="s">
        <v>217</v>
      </c>
      <c r="G2248" s="331">
        <v>1</v>
      </c>
      <c r="H2248" s="61">
        <f t="shared" si="382"/>
        <v>39702.04</v>
      </c>
      <c r="I2248" s="450">
        <v>39702.04</v>
      </c>
      <c r="J2248" s="439">
        <f t="shared" si="383"/>
        <v>44277.82</v>
      </c>
      <c r="K2248" s="390">
        <f t="shared" si="384"/>
        <v>44277.82</v>
      </c>
      <c r="L2248" s="60"/>
      <c r="M2248" s="303">
        <f t="shared" si="374"/>
        <v>44277.82398036481</v>
      </c>
      <c r="N2248" s="303">
        <f t="shared" si="375"/>
        <v>3.9803648105589673E-3</v>
      </c>
      <c r="O2248" s="372">
        <f t="shared" si="376"/>
        <v>44277.82</v>
      </c>
      <c r="P2248" s="373">
        <f t="shared" si="377"/>
        <v>0</v>
      </c>
    </row>
    <row r="2249" spans="1:16" s="195" customFormat="1" ht="22.5" x14ac:dyDescent="0.25">
      <c r="A2249" s="312" t="s">
        <v>5636</v>
      </c>
      <c r="B2249" s="314" t="s">
        <v>281</v>
      </c>
      <c r="C2249" s="314" t="s">
        <v>5637</v>
      </c>
      <c r="D2249" s="314" t="s">
        <v>4967</v>
      </c>
      <c r="E2249" s="315" t="s">
        <v>4968</v>
      </c>
      <c r="F2249" s="316" t="s">
        <v>217</v>
      </c>
      <c r="G2249" s="331">
        <v>1</v>
      </c>
      <c r="H2249" s="61">
        <f t="shared" si="382"/>
        <v>1859.89</v>
      </c>
      <c r="I2249" s="450">
        <v>1859.89</v>
      </c>
      <c r="J2249" s="439">
        <f t="shared" si="383"/>
        <v>2074.25</v>
      </c>
      <c r="K2249" s="390">
        <f t="shared" si="384"/>
        <v>2074.25</v>
      </c>
      <c r="L2249" s="60"/>
      <c r="M2249" s="303">
        <f t="shared" si="374"/>
        <v>2074.2481253568003</v>
      </c>
      <c r="N2249" s="303">
        <f t="shared" si="375"/>
        <v>-1.8746431996987667E-3</v>
      </c>
      <c r="O2249" s="372">
        <f t="shared" si="376"/>
        <v>2074.25</v>
      </c>
      <c r="P2249" s="373">
        <f t="shared" si="377"/>
        <v>0</v>
      </c>
    </row>
    <row r="2250" spans="1:16" s="195" customFormat="1" ht="15" x14ac:dyDescent="0.25">
      <c r="A2250" s="312" t="s">
        <v>5638</v>
      </c>
      <c r="B2250" s="314" t="s">
        <v>281</v>
      </c>
      <c r="C2250" s="314" t="s">
        <v>5639</v>
      </c>
      <c r="D2250" s="314" t="s">
        <v>4101</v>
      </c>
      <c r="E2250" s="315" t="s">
        <v>5013</v>
      </c>
      <c r="F2250" s="316" t="s">
        <v>217</v>
      </c>
      <c r="G2250" s="331">
        <v>1</v>
      </c>
      <c r="H2250" s="61">
        <f t="shared" si="382"/>
        <v>3987.89</v>
      </c>
      <c r="I2250" s="450">
        <v>3987.89</v>
      </c>
      <c r="J2250" s="439">
        <f t="shared" si="383"/>
        <v>4447.51</v>
      </c>
      <c r="K2250" s="390">
        <f t="shared" si="384"/>
        <v>4447.51</v>
      </c>
      <c r="L2250" s="60"/>
      <c r="M2250" s="303">
        <f t="shared" si="374"/>
        <v>4447.5067647167998</v>
      </c>
      <c r="N2250" s="303">
        <f t="shared" si="375"/>
        <v>-3.2352832004107768E-3</v>
      </c>
      <c r="O2250" s="372">
        <f t="shared" si="376"/>
        <v>4447.51</v>
      </c>
      <c r="P2250" s="373">
        <f t="shared" si="377"/>
        <v>0</v>
      </c>
    </row>
    <row r="2251" spans="1:16" s="195" customFormat="1" ht="33.75" x14ac:dyDescent="0.25">
      <c r="A2251" s="312" t="s">
        <v>5640</v>
      </c>
      <c r="B2251" s="314" t="s">
        <v>281</v>
      </c>
      <c r="C2251" s="314" t="s">
        <v>5641</v>
      </c>
      <c r="D2251" s="314" t="s">
        <v>4902</v>
      </c>
      <c r="E2251" s="315" t="s">
        <v>4903</v>
      </c>
      <c r="F2251" s="316" t="s">
        <v>217</v>
      </c>
      <c r="G2251" s="331">
        <v>1</v>
      </c>
      <c r="H2251" s="61">
        <f t="shared" si="382"/>
        <v>930.35</v>
      </c>
      <c r="I2251" s="450">
        <v>930.35</v>
      </c>
      <c r="J2251" s="439">
        <f t="shared" si="383"/>
        <v>1037.58</v>
      </c>
      <c r="K2251" s="390">
        <f t="shared" si="384"/>
        <v>1037.58</v>
      </c>
      <c r="L2251" s="60"/>
      <c r="M2251" s="303">
        <f t="shared" si="374"/>
        <v>1037.575740192</v>
      </c>
      <c r="N2251" s="303">
        <f t="shared" si="375"/>
        <v>-4.2598079999152105E-3</v>
      </c>
      <c r="O2251" s="372">
        <f t="shared" si="376"/>
        <v>1037.58</v>
      </c>
      <c r="P2251" s="373">
        <f t="shared" si="377"/>
        <v>0</v>
      </c>
    </row>
    <row r="2252" spans="1:16" s="195" customFormat="1" ht="15" x14ac:dyDescent="0.25">
      <c r="A2252" s="312" t="s">
        <v>5642</v>
      </c>
      <c r="B2252" s="314" t="s">
        <v>281</v>
      </c>
      <c r="C2252" s="332" t="s">
        <v>5643</v>
      </c>
      <c r="D2252" s="332" t="s">
        <v>3850</v>
      </c>
      <c r="E2252" s="333" t="s">
        <v>4855</v>
      </c>
      <c r="F2252" s="316" t="s">
        <v>217</v>
      </c>
      <c r="G2252" s="331">
        <v>1</v>
      </c>
      <c r="H2252" s="61">
        <f t="shared" si="382"/>
        <v>34783.199999999997</v>
      </c>
      <c r="I2252" s="450">
        <v>34783.199999999997</v>
      </c>
      <c r="J2252" s="439">
        <f t="shared" si="383"/>
        <v>38792.07</v>
      </c>
      <c r="K2252" s="390">
        <f t="shared" si="384"/>
        <v>38792.07</v>
      </c>
      <c r="L2252" s="60"/>
      <c r="M2252" s="303">
        <f t="shared" si="374"/>
        <v>38792.072323584005</v>
      </c>
      <c r="N2252" s="303">
        <f t="shared" si="375"/>
        <v>2.323584005353041E-3</v>
      </c>
      <c r="O2252" s="372">
        <f t="shared" si="376"/>
        <v>38792.07</v>
      </c>
      <c r="P2252" s="373">
        <f t="shared" si="377"/>
        <v>0</v>
      </c>
    </row>
    <row r="2253" spans="1:16" s="195" customFormat="1" ht="15" x14ac:dyDescent="0.25">
      <c r="A2253" s="312" t="s">
        <v>5644</v>
      </c>
      <c r="B2253" s="314" t="s">
        <v>281</v>
      </c>
      <c r="C2253" s="314" t="s">
        <v>5645</v>
      </c>
      <c r="D2253" s="314" t="s">
        <v>366</v>
      </c>
      <c r="E2253" s="315" t="s">
        <v>367</v>
      </c>
      <c r="F2253" s="316" t="s">
        <v>217</v>
      </c>
      <c r="G2253" s="331">
        <v>8</v>
      </c>
      <c r="H2253" s="61">
        <f t="shared" si="382"/>
        <v>2111.85</v>
      </c>
      <c r="I2253" s="450">
        <v>16894.810000000001</v>
      </c>
      <c r="J2253" s="439">
        <f t="shared" si="383"/>
        <v>2355.25</v>
      </c>
      <c r="K2253" s="390">
        <f t="shared" si="384"/>
        <v>18842</v>
      </c>
      <c r="L2253" s="60"/>
      <c r="M2253" s="303">
        <f t="shared" si="374"/>
        <v>18841.989564307201</v>
      </c>
      <c r="N2253" s="303">
        <f t="shared" si="375"/>
        <v>-1.0435692798637319E-2</v>
      </c>
      <c r="O2253" s="372">
        <f t="shared" si="376"/>
        <v>18842</v>
      </c>
      <c r="P2253" s="373">
        <f t="shared" si="377"/>
        <v>0</v>
      </c>
    </row>
    <row r="2254" spans="1:16" s="195" customFormat="1" ht="15" x14ac:dyDescent="0.25">
      <c r="A2254" s="312" t="s">
        <v>5646</v>
      </c>
      <c r="B2254" s="314" t="s">
        <v>281</v>
      </c>
      <c r="C2254" s="314" t="s">
        <v>5647</v>
      </c>
      <c r="D2254" s="314" t="s">
        <v>3882</v>
      </c>
      <c r="E2254" s="315" t="s">
        <v>3883</v>
      </c>
      <c r="F2254" s="316" t="s">
        <v>217</v>
      </c>
      <c r="G2254" s="331">
        <v>8</v>
      </c>
      <c r="H2254" s="61">
        <f t="shared" si="382"/>
        <v>175.3</v>
      </c>
      <c r="I2254" s="450">
        <v>1402.4</v>
      </c>
      <c r="J2254" s="439">
        <f t="shared" si="383"/>
        <v>195.5</v>
      </c>
      <c r="K2254" s="390">
        <f t="shared" si="384"/>
        <v>1564</v>
      </c>
      <c r="L2254" s="60"/>
      <c r="M2254" s="303">
        <f t="shared" si="374"/>
        <v>1564.0309754880004</v>
      </c>
      <c r="N2254" s="303">
        <f t="shared" si="375"/>
        <v>3.0975488000422047E-2</v>
      </c>
      <c r="O2254" s="372">
        <f t="shared" si="376"/>
        <v>1564</v>
      </c>
      <c r="P2254" s="373">
        <f t="shared" si="377"/>
        <v>0</v>
      </c>
    </row>
    <row r="2255" spans="1:16" s="195" customFormat="1" ht="22.5" x14ac:dyDescent="0.25">
      <c r="A2255" s="312" t="s">
        <v>5648</v>
      </c>
      <c r="B2255" s="314" t="s">
        <v>281</v>
      </c>
      <c r="C2255" s="314" t="s">
        <v>5649</v>
      </c>
      <c r="D2255" s="314" t="s">
        <v>5650</v>
      </c>
      <c r="E2255" s="315" t="s">
        <v>5651</v>
      </c>
      <c r="F2255" s="316" t="s">
        <v>248</v>
      </c>
      <c r="G2255" s="329">
        <v>0.1</v>
      </c>
      <c r="H2255" s="61">
        <f t="shared" si="382"/>
        <v>31438.1</v>
      </c>
      <c r="I2255" s="450">
        <v>3143.81</v>
      </c>
      <c r="J2255" s="439">
        <f t="shared" si="383"/>
        <v>35061.440000000002</v>
      </c>
      <c r="K2255" s="390">
        <f t="shared" si="384"/>
        <v>3506.14</v>
      </c>
      <c r="L2255" s="60"/>
      <c r="M2255" s="303">
        <f t="shared" ref="M2255:M2318" si="385">I2255*O$13*P$13*O$10</f>
        <v>3506.1439111872005</v>
      </c>
      <c r="N2255" s="303">
        <f t="shared" ref="N2255:N2318" si="386">M2255-K2255</f>
        <v>3.911187200628774E-3</v>
      </c>
      <c r="O2255" s="372">
        <f t="shared" si="376"/>
        <v>3506.1440000000002</v>
      </c>
      <c r="P2255" s="373">
        <f t="shared" si="377"/>
        <v>4.0000000003601599E-3</v>
      </c>
    </row>
    <row r="2256" spans="1:16" s="195" customFormat="1" ht="15" x14ac:dyDescent="0.25">
      <c r="A2256" s="312" t="s">
        <v>5652</v>
      </c>
      <c r="B2256" s="314" t="s">
        <v>281</v>
      </c>
      <c r="C2256" s="314" t="s">
        <v>5653</v>
      </c>
      <c r="D2256" s="314" t="s">
        <v>5654</v>
      </c>
      <c r="E2256" s="315" t="s">
        <v>5655</v>
      </c>
      <c r="F2256" s="316" t="s">
        <v>217</v>
      </c>
      <c r="G2256" s="331">
        <v>1</v>
      </c>
      <c r="H2256" s="61">
        <f t="shared" si="382"/>
        <v>3616.47</v>
      </c>
      <c r="I2256" s="450">
        <v>3616.47</v>
      </c>
      <c r="J2256" s="439">
        <f t="shared" si="383"/>
        <v>4033.28</v>
      </c>
      <c r="K2256" s="390">
        <f t="shared" si="384"/>
        <v>4033.28</v>
      </c>
      <c r="L2256" s="60"/>
      <c r="M2256" s="303">
        <f t="shared" si="385"/>
        <v>4033.2794508864004</v>
      </c>
      <c r="N2256" s="303">
        <f t="shared" si="386"/>
        <v>-5.4911359984544106E-4</v>
      </c>
      <c r="O2256" s="372">
        <f t="shared" si="376"/>
        <v>4033.28</v>
      </c>
      <c r="P2256" s="373">
        <f t="shared" si="377"/>
        <v>0</v>
      </c>
    </row>
    <row r="2257" spans="1:16" s="195" customFormat="1" ht="22.5" x14ac:dyDescent="0.25">
      <c r="A2257" s="312" t="s">
        <v>5656</v>
      </c>
      <c r="B2257" s="314" t="s">
        <v>281</v>
      </c>
      <c r="C2257" s="314" t="s">
        <v>5657</v>
      </c>
      <c r="D2257" s="314" t="s">
        <v>372</v>
      </c>
      <c r="E2257" s="315" t="s">
        <v>4129</v>
      </c>
      <c r="F2257" s="316" t="s">
        <v>125</v>
      </c>
      <c r="G2257" s="329">
        <v>0.6</v>
      </c>
      <c r="H2257" s="61">
        <f t="shared" si="382"/>
        <v>170722.77</v>
      </c>
      <c r="I2257" s="450">
        <v>102433.66</v>
      </c>
      <c r="J2257" s="439">
        <f t="shared" si="383"/>
        <v>190399.1</v>
      </c>
      <c r="K2257" s="390">
        <f t="shared" si="384"/>
        <v>114239.46</v>
      </c>
      <c r="L2257" s="60"/>
      <c r="M2257" s="303">
        <f t="shared" si="385"/>
        <v>114239.45890801921</v>
      </c>
      <c r="N2257" s="303">
        <f t="shared" si="386"/>
        <v>-1.0919807973550633E-3</v>
      </c>
      <c r="O2257" s="372">
        <f t="shared" si="376"/>
        <v>114239.46</v>
      </c>
      <c r="P2257" s="373">
        <f t="shared" si="377"/>
        <v>0</v>
      </c>
    </row>
    <row r="2258" spans="1:16" s="195" customFormat="1" ht="22.5" x14ac:dyDescent="0.25">
      <c r="A2258" s="312" t="s">
        <v>5658</v>
      </c>
      <c r="B2258" s="314" t="s">
        <v>281</v>
      </c>
      <c r="C2258" s="314" t="s">
        <v>5659</v>
      </c>
      <c r="D2258" s="314" t="s">
        <v>4132</v>
      </c>
      <c r="E2258" s="315" t="s">
        <v>4133</v>
      </c>
      <c r="F2258" s="316" t="s">
        <v>147</v>
      </c>
      <c r="G2258" s="331">
        <v>36</v>
      </c>
      <c r="H2258" s="61">
        <f t="shared" si="382"/>
        <v>885.76</v>
      </c>
      <c r="I2258" s="450">
        <v>31887.42</v>
      </c>
      <c r="J2258" s="439">
        <f t="shared" si="383"/>
        <v>987.85</v>
      </c>
      <c r="K2258" s="390">
        <f t="shared" si="384"/>
        <v>35562.6</v>
      </c>
      <c r="L2258" s="60"/>
      <c r="M2258" s="303">
        <f t="shared" si="385"/>
        <v>35562.5446437504</v>
      </c>
      <c r="N2258" s="303">
        <f t="shared" si="386"/>
        <v>-5.5356249598844443E-2</v>
      </c>
      <c r="O2258" s="372">
        <f t="shared" ref="O2258:O2321" si="387">J2258*G2258</f>
        <v>35562.6</v>
      </c>
      <c r="P2258" s="373">
        <f t="shared" ref="P2258:P2321" si="388">O2258-K2258</f>
        <v>0</v>
      </c>
    </row>
    <row r="2259" spans="1:16" s="195" customFormat="1" ht="22.5" x14ac:dyDescent="0.25">
      <c r="A2259" s="312" t="s">
        <v>5660</v>
      </c>
      <c r="B2259" s="314" t="s">
        <v>281</v>
      </c>
      <c r="C2259" s="314" t="s">
        <v>5661</v>
      </c>
      <c r="D2259" s="314" t="s">
        <v>5662</v>
      </c>
      <c r="E2259" s="315" t="s">
        <v>5663</v>
      </c>
      <c r="F2259" s="316" t="s">
        <v>147</v>
      </c>
      <c r="G2259" s="331">
        <v>24</v>
      </c>
      <c r="H2259" s="61">
        <f t="shared" si="382"/>
        <v>1675.16</v>
      </c>
      <c r="I2259" s="450">
        <v>40203.89</v>
      </c>
      <c r="J2259" s="439">
        <f t="shared" si="383"/>
        <v>1868.23</v>
      </c>
      <c r="K2259" s="390">
        <f t="shared" si="384"/>
        <v>44837.52</v>
      </c>
      <c r="L2259" s="60"/>
      <c r="M2259" s="303">
        <f t="shared" si="385"/>
        <v>44837.513758636807</v>
      </c>
      <c r="N2259" s="303">
        <f t="shared" si="386"/>
        <v>-6.2413631894742139E-3</v>
      </c>
      <c r="O2259" s="372">
        <f t="shared" si="387"/>
        <v>44837.520000000004</v>
      </c>
      <c r="P2259" s="373">
        <f t="shared" si="388"/>
        <v>0</v>
      </c>
    </row>
    <row r="2260" spans="1:16" s="195" customFormat="1" ht="15" x14ac:dyDescent="0.25">
      <c r="A2260" s="312" t="s">
        <v>5664</v>
      </c>
      <c r="B2260" s="314" t="s">
        <v>281</v>
      </c>
      <c r="C2260" s="314" t="s">
        <v>5665</v>
      </c>
      <c r="D2260" s="314" t="s">
        <v>3911</v>
      </c>
      <c r="E2260" s="315" t="s">
        <v>373</v>
      </c>
      <c r="F2260" s="316" t="s">
        <v>122</v>
      </c>
      <c r="G2260" s="326">
        <v>4.7999999999999996E-3</v>
      </c>
      <c r="H2260" s="61">
        <f t="shared" si="382"/>
        <v>105045.83</v>
      </c>
      <c r="I2260" s="450">
        <v>504.22</v>
      </c>
      <c r="J2260" s="439">
        <f t="shared" si="383"/>
        <v>117152.69</v>
      </c>
      <c r="K2260" s="390">
        <f t="shared" si="384"/>
        <v>562.33000000000004</v>
      </c>
      <c r="L2260" s="60"/>
      <c r="M2260" s="303">
        <f t="shared" si="385"/>
        <v>562.33292816640005</v>
      </c>
      <c r="N2260" s="303">
        <f t="shared" si="386"/>
        <v>2.9281664000109231E-3</v>
      </c>
      <c r="O2260" s="372">
        <f t="shared" si="387"/>
        <v>562.33291199999996</v>
      </c>
      <c r="P2260" s="373">
        <f t="shared" si="388"/>
        <v>2.9119999999238644E-3</v>
      </c>
    </row>
    <row r="2261" spans="1:16" s="195" customFormat="1" ht="22.5" x14ac:dyDescent="0.25">
      <c r="A2261" s="312" t="s">
        <v>5666</v>
      </c>
      <c r="B2261" s="314" t="s">
        <v>281</v>
      </c>
      <c r="C2261" s="314" t="s">
        <v>5667</v>
      </c>
      <c r="D2261" s="314" t="s">
        <v>3913</v>
      </c>
      <c r="E2261" s="315" t="s">
        <v>3914</v>
      </c>
      <c r="F2261" s="316" t="s">
        <v>125</v>
      </c>
      <c r="G2261" s="325">
        <v>0.61</v>
      </c>
      <c r="H2261" s="61">
        <f t="shared" si="382"/>
        <v>312359.65999999997</v>
      </c>
      <c r="I2261" s="450">
        <v>190539.39</v>
      </c>
      <c r="J2261" s="439">
        <f t="shared" si="383"/>
        <v>348360.09</v>
      </c>
      <c r="K2261" s="390">
        <f t="shared" si="384"/>
        <v>212499.65</v>
      </c>
      <c r="L2261" s="60"/>
      <c r="M2261" s="303">
        <f t="shared" si="385"/>
        <v>212499.64918039684</v>
      </c>
      <c r="N2261" s="303">
        <f t="shared" si="386"/>
        <v>-8.1960315583273768E-4</v>
      </c>
      <c r="O2261" s="372">
        <f t="shared" si="387"/>
        <v>212499.65490000002</v>
      </c>
      <c r="P2261" s="373">
        <f t="shared" si="388"/>
        <v>4.9000000290106982E-3</v>
      </c>
    </row>
    <row r="2262" spans="1:16" s="195" customFormat="1" ht="15" x14ac:dyDescent="0.25">
      <c r="A2262" s="312" t="s">
        <v>5668</v>
      </c>
      <c r="B2262" s="314" t="s">
        <v>281</v>
      </c>
      <c r="C2262" s="314" t="s">
        <v>5669</v>
      </c>
      <c r="D2262" s="314" t="s">
        <v>3921</v>
      </c>
      <c r="E2262" s="315" t="s">
        <v>3922</v>
      </c>
      <c r="F2262" s="316" t="s">
        <v>122</v>
      </c>
      <c r="G2262" s="317">
        <v>-3.9039999999999998E-2</v>
      </c>
      <c r="H2262" s="61">
        <f t="shared" si="382"/>
        <v>54913.17</v>
      </c>
      <c r="I2262" s="450">
        <v>-2143.81</v>
      </c>
      <c r="J2262" s="439">
        <f t="shared" si="383"/>
        <v>61242.080000000002</v>
      </c>
      <c r="K2262" s="390">
        <f t="shared" si="384"/>
        <v>-2390.89</v>
      </c>
      <c r="L2262" s="60"/>
      <c r="M2262" s="303">
        <f t="shared" si="385"/>
        <v>-2390.8907911872002</v>
      </c>
      <c r="N2262" s="303">
        <f t="shared" si="386"/>
        <v>-7.9118720032056444E-4</v>
      </c>
      <c r="O2262" s="372">
        <f t="shared" si="387"/>
        <v>-2390.8908031999999</v>
      </c>
      <c r="P2262" s="373">
        <f t="shared" si="388"/>
        <v>-8.0320000006395276E-4</v>
      </c>
    </row>
    <row r="2263" spans="1:16" s="195" customFormat="1" ht="15" x14ac:dyDescent="0.25">
      <c r="A2263" s="312" t="s">
        <v>5670</v>
      </c>
      <c r="B2263" s="314" t="s">
        <v>281</v>
      </c>
      <c r="C2263" s="314" t="s">
        <v>5671</v>
      </c>
      <c r="D2263" s="314" t="s">
        <v>3917</v>
      </c>
      <c r="E2263" s="315" t="s">
        <v>3918</v>
      </c>
      <c r="F2263" s="316" t="s">
        <v>111</v>
      </c>
      <c r="G2263" s="325">
        <v>-3.66</v>
      </c>
      <c r="H2263" s="61">
        <f t="shared" si="382"/>
        <v>5840.19</v>
      </c>
      <c r="I2263" s="450">
        <v>-21375.1</v>
      </c>
      <c r="J2263" s="439">
        <f t="shared" si="383"/>
        <v>6513.29</v>
      </c>
      <c r="K2263" s="390">
        <f t="shared" si="384"/>
        <v>-23838.639999999999</v>
      </c>
      <c r="L2263" s="60"/>
      <c r="M2263" s="303">
        <f t="shared" si="385"/>
        <v>-23838.646965312</v>
      </c>
      <c r="N2263" s="303">
        <f t="shared" si="386"/>
        <v>-6.9653120008297265E-3</v>
      </c>
      <c r="O2263" s="372">
        <f t="shared" si="387"/>
        <v>-23838.6414</v>
      </c>
      <c r="P2263" s="373">
        <f t="shared" si="388"/>
        <v>-1.4000000010128133E-3</v>
      </c>
    </row>
    <row r="2264" spans="1:16" s="195" customFormat="1" ht="15" x14ac:dyDescent="0.25">
      <c r="A2264" s="312" t="s">
        <v>5672</v>
      </c>
      <c r="B2264" s="314" t="s">
        <v>281</v>
      </c>
      <c r="C2264" s="314" t="s">
        <v>5673</v>
      </c>
      <c r="D2264" s="314" t="s">
        <v>3925</v>
      </c>
      <c r="E2264" s="315" t="s">
        <v>3926</v>
      </c>
      <c r="F2264" s="316" t="s">
        <v>111</v>
      </c>
      <c r="G2264" s="325">
        <v>3.66</v>
      </c>
      <c r="H2264" s="61">
        <f t="shared" si="382"/>
        <v>20840.650000000001</v>
      </c>
      <c r="I2264" s="450">
        <v>76276.789999999994</v>
      </c>
      <c r="J2264" s="439">
        <f t="shared" si="383"/>
        <v>23242.6</v>
      </c>
      <c r="K2264" s="390">
        <f t="shared" si="384"/>
        <v>85067.92</v>
      </c>
      <c r="L2264" s="60"/>
      <c r="M2264" s="303">
        <f t="shared" si="385"/>
        <v>85067.928031084797</v>
      </c>
      <c r="N2264" s="303">
        <f t="shared" si="386"/>
        <v>8.031084798858501E-3</v>
      </c>
      <c r="O2264" s="372">
        <f t="shared" si="387"/>
        <v>85067.915999999997</v>
      </c>
      <c r="P2264" s="373">
        <f t="shared" si="388"/>
        <v>-4.0000000008149073E-3</v>
      </c>
    </row>
    <row r="2265" spans="1:16" s="195" customFormat="1" ht="15" x14ac:dyDescent="0.25">
      <c r="A2265" s="312" t="s">
        <v>5674</v>
      </c>
      <c r="B2265" s="314" t="s">
        <v>281</v>
      </c>
      <c r="C2265" s="314" t="s">
        <v>5675</v>
      </c>
      <c r="D2265" s="314" t="s">
        <v>3929</v>
      </c>
      <c r="E2265" s="315" t="s">
        <v>5676</v>
      </c>
      <c r="F2265" s="316" t="s">
        <v>139</v>
      </c>
      <c r="G2265" s="329">
        <v>76.2</v>
      </c>
      <c r="H2265" s="61">
        <f t="shared" si="382"/>
        <v>167.42</v>
      </c>
      <c r="I2265" s="450">
        <v>12757.58</v>
      </c>
      <c r="J2265" s="439">
        <f t="shared" si="383"/>
        <v>186.72</v>
      </c>
      <c r="K2265" s="390">
        <f t="shared" si="384"/>
        <v>14228.06</v>
      </c>
      <c r="L2265" s="60"/>
      <c r="M2265" s="303">
        <f t="shared" si="385"/>
        <v>14227.9308986496</v>
      </c>
      <c r="N2265" s="303">
        <f t="shared" si="386"/>
        <v>-0.12910135039965098</v>
      </c>
      <c r="O2265" s="372">
        <f t="shared" si="387"/>
        <v>14228.064</v>
      </c>
      <c r="P2265" s="373">
        <f t="shared" si="388"/>
        <v>4.0000000008149073E-3</v>
      </c>
    </row>
    <row r="2266" spans="1:16" s="195" customFormat="1" ht="15" x14ac:dyDescent="0.25">
      <c r="A2266" s="312" t="s">
        <v>5677</v>
      </c>
      <c r="B2266" s="314" t="s">
        <v>281</v>
      </c>
      <c r="C2266" s="314" t="s">
        <v>5678</v>
      </c>
      <c r="D2266" s="314" t="s">
        <v>3933</v>
      </c>
      <c r="E2266" s="315" t="s">
        <v>5679</v>
      </c>
      <c r="F2266" s="316" t="s">
        <v>139</v>
      </c>
      <c r="G2266" s="329">
        <v>93.3</v>
      </c>
      <c r="H2266" s="61">
        <f t="shared" si="382"/>
        <v>624.61</v>
      </c>
      <c r="I2266" s="450">
        <v>58276.04</v>
      </c>
      <c r="J2266" s="439">
        <f t="shared" si="383"/>
        <v>696.6</v>
      </c>
      <c r="K2266" s="390">
        <f t="shared" si="384"/>
        <v>64992.78</v>
      </c>
      <c r="L2266" s="60"/>
      <c r="M2266" s="303">
        <f t="shared" si="385"/>
        <v>64992.535431244803</v>
      </c>
      <c r="N2266" s="303">
        <f t="shared" si="386"/>
        <v>-0.2445687551953597</v>
      </c>
      <c r="O2266" s="372">
        <f t="shared" si="387"/>
        <v>64992.78</v>
      </c>
      <c r="P2266" s="373">
        <f t="shared" si="388"/>
        <v>0</v>
      </c>
    </row>
    <row r="2267" spans="1:16" s="195" customFormat="1" ht="15" x14ac:dyDescent="0.25">
      <c r="A2267" s="306" t="s">
        <v>5680</v>
      </c>
      <c r="B2267" s="502"/>
      <c r="C2267" s="502"/>
      <c r="D2267" s="502"/>
      <c r="E2267" s="307" t="s">
        <v>5681</v>
      </c>
      <c r="F2267" s="308"/>
      <c r="G2267" s="309"/>
      <c r="H2267" s="334"/>
      <c r="I2267" s="334">
        <f>SUM(I2268:I2288)</f>
        <v>779841.35000000009</v>
      </c>
      <c r="J2267" s="449"/>
      <c r="K2267" s="391">
        <f>SUM(K2268:K2288)</f>
        <v>869720.93000000017</v>
      </c>
      <c r="L2267" s="310"/>
      <c r="M2267" s="303">
        <f t="shared" si="385"/>
        <v>869720.49869251216</v>
      </c>
      <c r="N2267" s="303">
        <f t="shared" si="386"/>
        <v>-0.431307488004677</v>
      </c>
      <c r="O2267" s="372">
        <f t="shared" si="387"/>
        <v>0</v>
      </c>
      <c r="P2267" s="373"/>
    </row>
    <row r="2268" spans="1:16" s="195" customFormat="1" ht="15" x14ac:dyDescent="0.25">
      <c r="A2268" s="312" t="s">
        <v>5682</v>
      </c>
      <c r="B2268" s="314" t="s">
        <v>281</v>
      </c>
      <c r="C2268" s="314" t="s">
        <v>5683</v>
      </c>
      <c r="D2268" s="314" t="s">
        <v>377</v>
      </c>
      <c r="E2268" s="315" t="s">
        <v>378</v>
      </c>
      <c r="F2268" s="316" t="s">
        <v>217</v>
      </c>
      <c r="G2268" s="331">
        <v>1</v>
      </c>
      <c r="H2268" s="61">
        <f t="shared" si="382"/>
        <v>8612.7000000000007</v>
      </c>
      <c r="I2268" s="450">
        <v>8612.7000000000007</v>
      </c>
      <c r="J2268" s="439">
        <f t="shared" ref="J2268:J2288" si="389">ROUND(H2268*O$13*P$13*O$10,2)</f>
        <v>9605.34</v>
      </c>
      <c r="K2268" s="390">
        <f t="shared" ref="K2268:K2288" si="390">ROUND(J2268*G2268,2)</f>
        <v>9605.34</v>
      </c>
      <c r="L2268" s="60"/>
      <c r="M2268" s="303">
        <f t="shared" si="385"/>
        <v>9605.3405466240001</v>
      </c>
      <c r="N2268" s="303">
        <f t="shared" si="386"/>
        <v>5.4662399998051114E-4</v>
      </c>
      <c r="O2268" s="372">
        <f t="shared" si="387"/>
        <v>9605.34</v>
      </c>
      <c r="P2268" s="373">
        <f t="shared" si="388"/>
        <v>0</v>
      </c>
    </row>
    <row r="2269" spans="1:16" s="195" customFormat="1" ht="15" x14ac:dyDescent="0.25">
      <c r="A2269" s="312" t="s">
        <v>5684</v>
      </c>
      <c r="B2269" s="314" t="s">
        <v>281</v>
      </c>
      <c r="C2269" s="314" t="s">
        <v>5685</v>
      </c>
      <c r="D2269" s="314" t="s">
        <v>4198</v>
      </c>
      <c r="E2269" s="315" t="s">
        <v>359</v>
      </c>
      <c r="F2269" s="316" t="s">
        <v>122</v>
      </c>
      <c r="G2269" s="326">
        <v>2.8E-3</v>
      </c>
      <c r="H2269" s="61">
        <f t="shared" si="382"/>
        <v>127532.14</v>
      </c>
      <c r="I2269" s="450">
        <v>357.09</v>
      </c>
      <c r="J2269" s="439">
        <f t="shared" si="389"/>
        <v>142230.62</v>
      </c>
      <c r="K2269" s="390">
        <f t="shared" si="390"/>
        <v>398.25</v>
      </c>
      <c r="L2269" s="60"/>
      <c r="M2269" s="303">
        <f t="shared" si="385"/>
        <v>398.24573662080002</v>
      </c>
      <c r="N2269" s="303">
        <f t="shared" si="386"/>
        <v>-4.2633791999833193E-3</v>
      </c>
      <c r="O2269" s="372">
        <f t="shared" si="387"/>
        <v>398.24573599999997</v>
      </c>
      <c r="P2269" s="373">
        <f t="shared" si="388"/>
        <v>-4.2640000000346845E-3</v>
      </c>
    </row>
    <row r="2270" spans="1:16" s="195" customFormat="1" ht="15" x14ac:dyDescent="0.25">
      <c r="A2270" s="312" t="s">
        <v>5686</v>
      </c>
      <c r="B2270" s="314" t="s">
        <v>281</v>
      </c>
      <c r="C2270" s="332" t="s">
        <v>5687</v>
      </c>
      <c r="D2270" s="332" t="s">
        <v>4842</v>
      </c>
      <c r="E2270" s="333" t="s">
        <v>5688</v>
      </c>
      <c r="F2270" s="316" t="s">
        <v>217</v>
      </c>
      <c r="G2270" s="331">
        <v>1</v>
      </c>
      <c r="H2270" s="61">
        <f t="shared" si="382"/>
        <v>184192.89</v>
      </c>
      <c r="I2270" s="450">
        <v>184192.89</v>
      </c>
      <c r="J2270" s="439">
        <f t="shared" si="389"/>
        <v>205421.7</v>
      </c>
      <c r="K2270" s="390">
        <f t="shared" si="390"/>
        <v>205421.7</v>
      </c>
      <c r="L2270" s="60"/>
      <c r="M2270" s="303">
        <f t="shared" si="385"/>
        <v>205421.69525431682</v>
      </c>
      <c r="N2270" s="303">
        <f t="shared" si="386"/>
        <v>-4.7456831962335855E-3</v>
      </c>
      <c r="O2270" s="372">
        <f t="shared" si="387"/>
        <v>205421.7</v>
      </c>
      <c r="P2270" s="373">
        <f t="shared" si="388"/>
        <v>0</v>
      </c>
    </row>
    <row r="2271" spans="1:16" s="195" customFormat="1" ht="22.5" x14ac:dyDescent="0.25">
      <c r="A2271" s="312" t="s">
        <v>5689</v>
      </c>
      <c r="B2271" s="314" t="s">
        <v>281</v>
      </c>
      <c r="C2271" s="314" t="s">
        <v>5690</v>
      </c>
      <c r="D2271" s="314" t="s">
        <v>4845</v>
      </c>
      <c r="E2271" s="315" t="s">
        <v>4846</v>
      </c>
      <c r="F2271" s="316" t="s">
        <v>217</v>
      </c>
      <c r="G2271" s="331">
        <v>1</v>
      </c>
      <c r="H2271" s="61">
        <f t="shared" si="382"/>
        <v>2221.6999999999998</v>
      </c>
      <c r="I2271" s="450">
        <v>2221.6999999999998</v>
      </c>
      <c r="J2271" s="439">
        <f t="shared" si="389"/>
        <v>2477.7600000000002</v>
      </c>
      <c r="K2271" s="390">
        <f t="shared" si="390"/>
        <v>2477.7600000000002</v>
      </c>
      <c r="L2271" s="60"/>
      <c r="M2271" s="303">
        <f t="shared" si="385"/>
        <v>2477.757856704</v>
      </c>
      <c r="N2271" s="303">
        <f t="shared" si="386"/>
        <v>-2.143296000213013E-3</v>
      </c>
      <c r="O2271" s="372">
        <f t="shared" si="387"/>
        <v>2477.7600000000002</v>
      </c>
      <c r="P2271" s="373">
        <f t="shared" si="388"/>
        <v>0</v>
      </c>
    </row>
    <row r="2272" spans="1:16" s="195" customFormat="1" ht="15" x14ac:dyDescent="0.25">
      <c r="A2272" s="312" t="s">
        <v>5691</v>
      </c>
      <c r="B2272" s="314" t="s">
        <v>281</v>
      </c>
      <c r="C2272" s="314" t="s">
        <v>5692</v>
      </c>
      <c r="D2272" s="314" t="s">
        <v>4101</v>
      </c>
      <c r="E2272" s="315" t="s">
        <v>5442</v>
      </c>
      <c r="F2272" s="316" t="s">
        <v>217</v>
      </c>
      <c r="G2272" s="331">
        <v>1</v>
      </c>
      <c r="H2272" s="61">
        <f t="shared" si="382"/>
        <v>5147.41</v>
      </c>
      <c r="I2272" s="450">
        <v>5147.41</v>
      </c>
      <c r="J2272" s="439">
        <f t="shared" si="389"/>
        <v>5740.67</v>
      </c>
      <c r="K2272" s="390">
        <f t="shared" si="390"/>
        <v>5740.67</v>
      </c>
      <c r="L2272" s="60"/>
      <c r="M2272" s="303">
        <f t="shared" si="385"/>
        <v>5740.6650624192007</v>
      </c>
      <c r="N2272" s="303">
        <f t="shared" si="386"/>
        <v>-4.9375807993783383E-3</v>
      </c>
      <c r="O2272" s="372">
        <f t="shared" si="387"/>
        <v>5740.67</v>
      </c>
      <c r="P2272" s="373">
        <f t="shared" si="388"/>
        <v>0</v>
      </c>
    </row>
    <row r="2273" spans="1:16" s="195" customFormat="1" ht="33.75" x14ac:dyDescent="0.25">
      <c r="A2273" s="312" t="s">
        <v>5693</v>
      </c>
      <c r="B2273" s="314" t="s">
        <v>281</v>
      </c>
      <c r="C2273" s="314" t="s">
        <v>5694</v>
      </c>
      <c r="D2273" s="314" t="s">
        <v>4902</v>
      </c>
      <c r="E2273" s="315" t="s">
        <v>4903</v>
      </c>
      <c r="F2273" s="316" t="s">
        <v>217</v>
      </c>
      <c r="G2273" s="331">
        <v>1</v>
      </c>
      <c r="H2273" s="61">
        <f t="shared" si="382"/>
        <v>930.35</v>
      </c>
      <c r="I2273" s="450">
        <v>930.35</v>
      </c>
      <c r="J2273" s="439">
        <f t="shared" si="389"/>
        <v>1037.58</v>
      </c>
      <c r="K2273" s="390">
        <f t="shared" si="390"/>
        <v>1037.58</v>
      </c>
      <c r="L2273" s="60"/>
      <c r="M2273" s="303">
        <f t="shared" si="385"/>
        <v>1037.575740192</v>
      </c>
      <c r="N2273" s="303">
        <f t="shared" si="386"/>
        <v>-4.2598079999152105E-3</v>
      </c>
      <c r="O2273" s="372">
        <f t="shared" si="387"/>
        <v>1037.58</v>
      </c>
      <c r="P2273" s="373">
        <f t="shared" si="388"/>
        <v>0</v>
      </c>
    </row>
    <row r="2274" spans="1:16" s="195" customFormat="1" ht="15" x14ac:dyDescent="0.25">
      <c r="A2274" s="312" t="s">
        <v>5695</v>
      </c>
      <c r="B2274" s="314" t="s">
        <v>281</v>
      </c>
      <c r="C2274" s="332" t="s">
        <v>5696</v>
      </c>
      <c r="D2274" s="332" t="s">
        <v>3850</v>
      </c>
      <c r="E2274" s="333" t="s">
        <v>4855</v>
      </c>
      <c r="F2274" s="316" t="s">
        <v>217</v>
      </c>
      <c r="G2274" s="331">
        <v>1</v>
      </c>
      <c r="H2274" s="61">
        <f t="shared" si="382"/>
        <v>34783.199999999997</v>
      </c>
      <c r="I2274" s="450">
        <v>34783.199999999997</v>
      </c>
      <c r="J2274" s="439">
        <f t="shared" si="389"/>
        <v>38792.07</v>
      </c>
      <c r="K2274" s="390">
        <f t="shared" si="390"/>
        <v>38792.07</v>
      </c>
      <c r="L2274" s="60"/>
      <c r="M2274" s="303">
        <f t="shared" si="385"/>
        <v>38792.072323584005</v>
      </c>
      <c r="N2274" s="303">
        <f t="shared" si="386"/>
        <v>2.323584005353041E-3</v>
      </c>
      <c r="O2274" s="372">
        <f t="shared" si="387"/>
        <v>38792.07</v>
      </c>
      <c r="P2274" s="373">
        <f t="shared" si="388"/>
        <v>0</v>
      </c>
    </row>
    <row r="2275" spans="1:16" s="195" customFormat="1" ht="15" x14ac:dyDescent="0.25">
      <c r="A2275" s="312" t="s">
        <v>5697</v>
      </c>
      <c r="B2275" s="314" t="s">
        <v>281</v>
      </c>
      <c r="C2275" s="314" t="s">
        <v>5698</v>
      </c>
      <c r="D2275" s="314" t="s">
        <v>366</v>
      </c>
      <c r="E2275" s="315" t="s">
        <v>367</v>
      </c>
      <c r="F2275" s="316" t="s">
        <v>217</v>
      </c>
      <c r="G2275" s="331">
        <v>8</v>
      </c>
      <c r="H2275" s="61">
        <f t="shared" si="382"/>
        <v>2111.85</v>
      </c>
      <c r="I2275" s="450">
        <v>16894.810000000001</v>
      </c>
      <c r="J2275" s="439">
        <f t="shared" si="389"/>
        <v>2355.25</v>
      </c>
      <c r="K2275" s="390">
        <f t="shared" si="390"/>
        <v>18842</v>
      </c>
      <c r="L2275" s="60"/>
      <c r="M2275" s="303">
        <f t="shared" si="385"/>
        <v>18841.989564307201</v>
      </c>
      <c r="N2275" s="303">
        <f t="shared" si="386"/>
        <v>-1.0435692798637319E-2</v>
      </c>
      <c r="O2275" s="372">
        <f t="shared" si="387"/>
        <v>18842</v>
      </c>
      <c r="P2275" s="373">
        <f t="shared" si="388"/>
        <v>0</v>
      </c>
    </row>
    <row r="2276" spans="1:16" s="195" customFormat="1" ht="15" x14ac:dyDescent="0.25">
      <c r="A2276" s="312" t="s">
        <v>5699</v>
      </c>
      <c r="B2276" s="314" t="s">
        <v>281</v>
      </c>
      <c r="C2276" s="314" t="s">
        <v>5700</v>
      </c>
      <c r="D2276" s="314" t="s">
        <v>3882</v>
      </c>
      <c r="E2276" s="315" t="s">
        <v>3883</v>
      </c>
      <c r="F2276" s="316" t="s">
        <v>217</v>
      </c>
      <c r="G2276" s="331">
        <v>8</v>
      </c>
      <c r="H2276" s="61">
        <f t="shared" si="382"/>
        <v>175.3</v>
      </c>
      <c r="I2276" s="450">
        <v>1402.4</v>
      </c>
      <c r="J2276" s="439">
        <f t="shared" si="389"/>
        <v>195.5</v>
      </c>
      <c r="K2276" s="390">
        <f t="shared" si="390"/>
        <v>1564</v>
      </c>
      <c r="L2276" s="60"/>
      <c r="M2276" s="303">
        <f t="shared" si="385"/>
        <v>1564.0309754880004</v>
      </c>
      <c r="N2276" s="303">
        <f t="shared" si="386"/>
        <v>3.0975488000422047E-2</v>
      </c>
      <c r="O2276" s="372">
        <f t="shared" si="387"/>
        <v>1564</v>
      </c>
      <c r="P2276" s="373">
        <f t="shared" si="388"/>
        <v>0</v>
      </c>
    </row>
    <row r="2277" spans="1:16" s="195" customFormat="1" ht="22.5" x14ac:dyDescent="0.25">
      <c r="A2277" s="312" t="s">
        <v>5701</v>
      </c>
      <c r="B2277" s="314" t="s">
        <v>281</v>
      </c>
      <c r="C2277" s="314" t="s">
        <v>5702</v>
      </c>
      <c r="D2277" s="314" t="s">
        <v>5650</v>
      </c>
      <c r="E2277" s="315" t="s">
        <v>5651</v>
      </c>
      <c r="F2277" s="316" t="s">
        <v>248</v>
      </c>
      <c r="G2277" s="331">
        <v>1</v>
      </c>
      <c r="H2277" s="61">
        <f t="shared" si="382"/>
        <v>31436.49</v>
      </c>
      <c r="I2277" s="450">
        <v>31436.49</v>
      </c>
      <c r="J2277" s="439">
        <f t="shared" si="389"/>
        <v>35059.64</v>
      </c>
      <c r="K2277" s="390">
        <f t="shared" si="390"/>
        <v>35059.64</v>
      </c>
      <c r="L2277" s="60"/>
      <c r="M2277" s="303">
        <f t="shared" si="385"/>
        <v>35059.643554348804</v>
      </c>
      <c r="N2277" s="303">
        <f t="shared" si="386"/>
        <v>3.5543488047551364E-3</v>
      </c>
      <c r="O2277" s="372">
        <f t="shared" si="387"/>
        <v>35059.64</v>
      </c>
      <c r="P2277" s="373">
        <f t="shared" si="388"/>
        <v>0</v>
      </c>
    </row>
    <row r="2278" spans="1:16" s="195" customFormat="1" ht="15" x14ac:dyDescent="0.25">
      <c r="A2278" s="312" t="s">
        <v>5703</v>
      </c>
      <c r="B2278" s="314" t="s">
        <v>281</v>
      </c>
      <c r="C2278" s="314" t="s">
        <v>5704</v>
      </c>
      <c r="D2278" s="314" t="s">
        <v>5654</v>
      </c>
      <c r="E2278" s="315" t="s">
        <v>5655</v>
      </c>
      <c r="F2278" s="316" t="s">
        <v>217</v>
      </c>
      <c r="G2278" s="331">
        <v>1</v>
      </c>
      <c r="H2278" s="61">
        <f t="shared" si="382"/>
        <v>3616.47</v>
      </c>
      <c r="I2278" s="450">
        <v>3616.47</v>
      </c>
      <c r="J2278" s="439">
        <f t="shared" si="389"/>
        <v>4033.28</v>
      </c>
      <c r="K2278" s="390">
        <f t="shared" si="390"/>
        <v>4033.28</v>
      </c>
      <c r="L2278" s="60"/>
      <c r="M2278" s="303">
        <f t="shared" si="385"/>
        <v>4033.2794508864004</v>
      </c>
      <c r="N2278" s="303">
        <f t="shared" si="386"/>
        <v>-5.4911359984544106E-4</v>
      </c>
      <c r="O2278" s="372">
        <f t="shared" si="387"/>
        <v>4033.28</v>
      </c>
      <c r="P2278" s="373">
        <f t="shared" si="388"/>
        <v>0</v>
      </c>
    </row>
    <row r="2279" spans="1:16" s="195" customFormat="1" ht="22.5" x14ac:dyDescent="0.25">
      <c r="A2279" s="312" t="s">
        <v>5705</v>
      </c>
      <c r="B2279" s="314" t="s">
        <v>281</v>
      </c>
      <c r="C2279" s="314" t="s">
        <v>5706</v>
      </c>
      <c r="D2279" s="314" t="s">
        <v>372</v>
      </c>
      <c r="E2279" s="315" t="s">
        <v>4129</v>
      </c>
      <c r="F2279" s="316" t="s">
        <v>125</v>
      </c>
      <c r="G2279" s="329">
        <v>0.6</v>
      </c>
      <c r="H2279" s="61">
        <f t="shared" si="382"/>
        <v>170722.77</v>
      </c>
      <c r="I2279" s="450">
        <v>102433.66</v>
      </c>
      <c r="J2279" s="439">
        <f t="shared" si="389"/>
        <v>190399.1</v>
      </c>
      <c r="K2279" s="390">
        <f t="shared" si="390"/>
        <v>114239.46</v>
      </c>
      <c r="L2279" s="60"/>
      <c r="M2279" s="303">
        <f t="shared" si="385"/>
        <v>114239.45890801921</v>
      </c>
      <c r="N2279" s="303">
        <f t="shared" si="386"/>
        <v>-1.0919807973550633E-3</v>
      </c>
      <c r="O2279" s="372">
        <f t="shared" si="387"/>
        <v>114239.46</v>
      </c>
      <c r="P2279" s="373">
        <f t="shared" si="388"/>
        <v>0</v>
      </c>
    </row>
    <row r="2280" spans="1:16" s="195" customFormat="1" ht="22.5" x14ac:dyDescent="0.25">
      <c r="A2280" s="312" t="s">
        <v>5707</v>
      </c>
      <c r="B2280" s="314" t="s">
        <v>281</v>
      </c>
      <c r="C2280" s="314" t="s">
        <v>5708</v>
      </c>
      <c r="D2280" s="314" t="s">
        <v>4132</v>
      </c>
      <c r="E2280" s="315" t="s">
        <v>4133</v>
      </c>
      <c r="F2280" s="316" t="s">
        <v>147</v>
      </c>
      <c r="G2280" s="331">
        <v>37</v>
      </c>
      <c r="H2280" s="61">
        <f t="shared" si="382"/>
        <v>885.76</v>
      </c>
      <c r="I2280" s="450">
        <v>32773.18</v>
      </c>
      <c r="J2280" s="439">
        <f t="shared" si="389"/>
        <v>987.85</v>
      </c>
      <c r="K2280" s="390">
        <f t="shared" si="390"/>
        <v>36550.449999999997</v>
      </c>
      <c r="L2280" s="60"/>
      <c r="M2280" s="303">
        <f t="shared" si="385"/>
        <v>36550.391247321604</v>
      </c>
      <c r="N2280" s="303">
        <f t="shared" si="386"/>
        <v>-5.8752678392920643E-2</v>
      </c>
      <c r="O2280" s="372">
        <f t="shared" si="387"/>
        <v>36550.450000000004</v>
      </c>
      <c r="P2280" s="373">
        <f t="shared" si="388"/>
        <v>0</v>
      </c>
    </row>
    <row r="2281" spans="1:16" s="195" customFormat="1" ht="22.5" x14ac:dyDescent="0.25">
      <c r="A2281" s="312" t="s">
        <v>5709</v>
      </c>
      <c r="B2281" s="314" t="s">
        <v>281</v>
      </c>
      <c r="C2281" s="314" t="s">
        <v>5710</v>
      </c>
      <c r="D2281" s="314" t="s">
        <v>5662</v>
      </c>
      <c r="E2281" s="315" t="s">
        <v>5663</v>
      </c>
      <c r="F2281" s="316" t="s">
        <v>147</v>
      </c>
      <c r="G2281" s="331">
        <v>24</v>
      </c>
      <c r="H2281" s="61">
        <f t="shared" si="382"/>
        <v>1675.16</v>
      </c>
      <c r="I2281" s="450">
        <v>40203.89</v>
      </c>
      <c r="J2281" s="439">
        <f t="shared" si="389"/>
        <v>1868.23</v>
      </c>
      <c r="K2281" s="390">
        <f t="shared" si="390"/>
        <v>44837.52</v>
      </c>
      <c r="L2281" s="60"/>
      <c r="M2281" s="303">
        <f t="shared" si="385"/>
        <v>44837.513758636807</v>
      </c>
      <c r="N2281" s="303">
        <f t="shared" si="386"/>
        <v>-6.2413631894742139E-3</v>
      </c>
      <c r="O2281" s="372">
        <f t="shared" si="387"/>
        <v>44837.520000000004</v>
      </c>
      <c r="P2281" s="373">
        <f t="shared" si="388"/>
        <v>0</v>
      </c>
    </row>
    <row r="2282" spans="1:16" s="195" customFormat="1" ht="15" x14ac:dyDescent="0.25">
      <c r="A2282" s="312" t="s">
        <v>5711</v>
      </c>
      <c r="B2282" s="314" t="s">
        <v>281</v>
      </c>
      <c r="C2282" s="314" t="s">
        <v>5712</v>
      </c>
      <c r="D2282" s="314" t="s">
        <v>3911</v>
      </c>
      <c r="E2282" s="315" t="s">
        <v>373</v>
      </c>
      <c r="F2282" s="316" t="s">
        <v>122</v>
      </c>
      <c r="G2282" s="326">
        <v>4.7999999999999996E-3</v>
      </c>
      <c r="H2282" s="61">
        <f t="shared" si="382"/>
        <v>105045.83</v>
      </c>
      <c r="I2282" s="450">
        <v>504.22</v>
      </c>
      <c r="J2282" s="439">
        <f t="shared" si="389"/>
        <v>117152.69</v>
      </c>
      <c r="K2282" s="390">
        <f t="shared" si="390"/>
        <v>562.33000000000004</v>
      </c>
      <c r="L2282" s="60"/>
      <c r="M2282" s="303">
        <f t="shared" si="385"/>
        <v>562.33292816640005</v>
      </c>
      <c r="N2282" s="303">
        <f t="shared" si="386"/>
        <v>2.9281664000109231E-3</v>
      </c>
      <c r="O2282" s="372">
        <f t="shared" si="387"/>
        <v>562.33291199999996</v>
      </c>
      <c r="P2282" s="373">
        <f t="shared" si="388"/>
        <v>2.9119999999238644E-3</v>
      </c>
    </row>
    <row r="2283" spans="1:16" s="195" customFormat="1" ht="22.5" x14ac:dyDescent="0.25">
      <c r="A2283" s="312" t="s">
        <v>5713</v>
      </c>
      <c r="B2283" s="314" t="s">
        <v>281</v>
      </c>
      <c r="C2283" s="314" t="s">
        <v>5714</v>
      </c>
      <c r="D2283" s="314" t="s">
        <v>3913</v>
      </c>
      <c r="E2283" s="315" t="s">
        <v>3914</v>
      </c>
      <c r="F2283" s="316" t="s">
        <v>125</v>
      </c>
      <c r="G2283" s="325">
        <v>0.61</v>
      </c>
      <c r="H2283" s="61">
        <f t="shared" si="382"/>
        <v>312359.65999999997</v>
      </c>
      <c r="I2283" s="450">
        <v>190539.39</v>
      </c>
      <c r="J2283" s="439">
        <f t="shared" si="389"/>
        <v>348360.09</v>
      </c>
      <c r="K2283" s="390">
        <f t="shared" si="390"/>
        <v>212499.65</v>
      </c>
      <c r="L2283" s="60"/>
      <c r="M2283" s="303">
        <f t="shared" si="385"/>
        <v>212499.64918039684</v>
      </c>
      <c r="N2283" s="303">
        <f t="shared" si="386"/>
        <v>-8.1960315583273768E-4</v>
      </c>
      <c r="O2283" s="372">
        <f t="shared" si="387"/>
        <v>212499.65490000002</v>
      </c>
      <c r="P2283" s="373">
        <f t="shared" si="388"/>
        <v>4.9000000290106982E-3</v>
      </c>
    </row>
    <row r="2284" spans="1:16" s="195" customFormat="1" ht="15" x14ac:dyDescent="0.25">
      <c r="A2284" s="312" t="s">
        <v>5715</v>
      </c>
      <c r="B2284" s="314" t="s">
        <v>281</v>
      </c>
      <c r="C2284" s="314" t="s">
        <v>5716</v>
      </c>
      <c r="D2284" s="314" t="s">
        <v>3921</v>
      </c>
      <c r="E2284" s="315" t="s">
        <v>3922</v>
      </c>
      <c r="F2284" s="316" t="s">
        <v>122</v>
      </c>
      <c r="G2284" s="317">
        <v>-3.9039999999999998E-2</v>
      </c>
      <c r="H2284" s="61">
        <f t="shared" si="382"/>
        <v>54913.17</v>
      </c>
      <c r="I2284" s="450">
        <v>-2143.81</v>
      </c>
      <c r="J2284" s="439">
        <f t="shared" si="389"/>
        <v>61242.080000000002</v>
      </c>
      <c r="K2284" s="390">
        <f t="shared" si="390"/>
        <v>-2390.89</v>
      </c>
      <c r="L2284" s="60"/>
      <c r="M2284" s="303">
        <f t="shared" si="385"/>
        <v>-2390.8907911872002</v>
      </c>
      <c r="N2284" s="303">
        <f t="shared" si="386"/>
        <v>-7.9118720032056444E-4</v>
      </c>
      <c r="O2284" s="372">
        <f t="shared" si="387"/>
        <v>-2390.8908031999999</v>
      </c>
      <c r="P2284" s="373">
        <f t="shared" si="388"/>
        <v>-8.0320000006395276E-4</v>
      </c>
    </row>
    <row r="2285" spans="1:16" s="195" customFormat="1" ht="15" x14ac:dyDescent="0.25">
      <c r="A2285" s="312" t="s">
        <v>5717</v>
      </c>
      <c r="B2285" s="314" t="s">
        <v>281</v>
      </c>
      <c r="C2285" s="314" t="s">
        <v>5718</v>
      </c>
      <c r="D2285" s="314" t="s">
        <v>3917</v>
      </c>
      <c r="E2285" s="315" t="s">
        <v>3918</v>
      </c>
      <c r="F2285" s="316" t="s">
        <v>111</v>
      </c>
      <c r="G2285" s="325">
        <v>-3.66</v>
      </c>
      <c r="H2285" s="61">
        <f t="shared" si="382"/>
        <v>5840.19</v>
      </c>
      <c r="I2285" s="450">
        <v>-21375.1</v>
      </c>
      <c r="J2285" s="439">
        <f t="shared" si="389"/>
        <v>6513.29</v>
      </c>
      <c r="K2285" s="390">
        <f t="shared" si="390"/>
        <v>-23838.639999999999</v>
      </c>
      <c r="L2285" s="60"/>
      <c r="M2285" s="303">
        <f t="shared" si="385"/>
        <v>-23838.646965312</v>
      </c>
      <c r="N2285" s="303">
        <f t="shared" si="386"/>
        <v>-6.9653120008297265E-3</v>
      </c>
      <c r="O2285" s="372">
        <f t="shared" si="387"/>
        <v>-23838.6414</v>
      </c>
      <c r="P2285" s="373">
        <f t="shared" si="388"/>
        <v>-1.4000000010128133E-3</v>
      </c>
    </row>
    <row r="2286" spans="1:16" s="195" customFormat="1" ht="15" x14ac:dyDescent="0.25">
      <c r="A2286" s="312" t="s">
        <v>5719</v>
      </c>
      <c r="B2286" s="314" t="s">
        <v>281</v>
      </c>
      <c r="C2286" s="314" t="s">
        <v>5720</v>
      </c>
      <c r="D2286" s="314" t="s">
        <v>3925</v>
      </c>
      <c r="E2286" s="315" t="s">
        <v>3926</v>
      </c>
      <c r="F2286" s="316" t="s">
        <v>111</v>
      </c>
      <c r="G2286" s="325">
        <v>3.66</v>
      </c>
      <c r="H2286" s="61">
        <f t="shared" si="382"/>
        <v>20840.650000000001</v>
      </c>
      <c r="I2286" s="450">
        <v>76276.789999999994</v>
      </c>
      <c r="J2286" s="439">
        <f t="shared" si="389"/>
        <v>23242.6</v>
      </c>
      <c r="K2286" s="390">
        <f t="shared" si="390"/>
        <v>85067.92</v>
      </c>
      <c r="L2286" s="60"/>
      <c r="M2286" s="303">
        <f t="shared" si="385"/>
        <v>85067.928031084797</v>
      </c>
      <c r="N2286" s="303">
        <f t="shared" si="386"/>
        <v>8.031084798858501E-3</v>
      </c>
      <c r="O2286" s="372">
        <f t="shared" si="387"/>
        <v>85067.915999999997</v>
      </c>
      <c r="P2286" s="373">
        <f t="shared" si="388"/>
        <v>-4.0000000008149073E-3</v>
      </c>
    </row>
    <row r="2287" spans="1:16" s="195" customFormat="1" ht="15" x14ac:dyDescent="0.25">
      <c r="A2287" s="312" t="s">
        <v>5721</v>
      </c>
      <c r="B2287" s="314" t="s">
        <v>281</v>
      </c>
      <c r="C2287" s="314" t="s">
        <v>5722</v>
      </c>
      <c r="D2287" s="314" t="s">
        <v>3929</v>
      </c>
      <c r="E2287" s="315" t="s">
        <v>5676</v>
      </c>
      <c r="F2287" s="316" t="s">
        <v>139</v>
      </c>
      <c r="G2287" s="329">
        <v>76.2</v>
      </c>
      <c r="H2287" s="61">
        <f t="shared" si="382"/>
        <v>167.42</v>
      </c>
      <c r="I2287" s="450">
        <v>12757.58</v>
      </c>
      <c r="J2287" s="439">
        <f t="shared" si="389"/>
        <v>186.72</v>
      </c>
      <c r="K2287" s="390">
        <f t="shared" si="390"/>
        <v>14228.06</v>
      </c>
      <c r="L2287" s="60"/>
      <c r="M2287" s="303">
        <f t="shared" si="385"/>
        <v>14227.9308986496</v>
      </c>
      <c r="N2287" s="303">
        <f t="shared" si="386"/>
        <v>-0.12910135039965098</v>
      </c>
      <c r="O2287" s="372">
        <f t="shared" si="387"/>
        <v>14228.064</v>
      </c>
      <c r="P2287" s="373">
        <f t="shared" si="388"/>
        <v>4.0000000008149073E-3</v>
      </c>
    </row>
    <row r="2288" spans="1:16" s="195" customFormat="1" ht="15" x14ac:dyDescent="0.25">
      <c r="A2288" s="312" t="s">
        <v>5723</v>
      </c>
      <c r="B2288" s="314" t="s">
        <v>281</v>
      </c>
      <c r="C2288" s="314" t="s">
        <v>5724</v>
      </c>
      <c r="D2288" s="314" t="s">
        <v>3933</v>
      </c>
      <c r="E2288" s="315" t="s">
        <v>5679</v>
      </c>
      <c r="F2288" s="316" t="s">
        <v>139</v>
      </c>
      <c r="G2288" s="329">
        <v>93.3</v>
      </c>
      <c r="H2288" s="61">
        <f t="shared" si="382"/>
        <v>624.61</v>
      </c>
      <c r="I2288" s="450">
        <v>58276.04</v>
      </c>
      <c r="J2288" s="439">
        <f t="shared" si="389"/>
        <v>696.6</v>
      </c>
      <c r="K2288" s="390">
        <f t="shared" si="390"/>
        <v>64992.78</v>
      </c>
      <c r="L2288" s="60"/>
      <c r="M2288" s="303">
        <f t="shared" si="385"/>
        <v>64992.535431244803</v>
      </c>
      <c r="N2288" s="303">
        <f t="shared" si="386"/>
        <v>-0.2445687551953597</v>
      </c>
      <c r="O2288" s="372">
        <f t="shared" si="387"/>
        <v>64992.78</v>
      </c>
      <c r="P2288" s="373">
        <f t="shared" si="388"/>
        <v>0</v>
      </c>
    </row>
    <row r="2289" spans="1:16" s="195" customFormat="1" ht="15" x14ac:dyDescent="0.25">
      <c r="A2289" s="306" t="s">
        <v>5725</v>
      </c>
      <c r="B2289" s="502"/>
      <c r="C2289" s="502"/>
      <c r="D2289" s="502"/>
      <c r="E2289" s="307" t="s">
        <v>5726</v>
      </c>
      <c r="F2289" s="308"/>
      <c r="G2289" s="309"/>
      <c r="H2289" s="334"/>
      <c r="I2289" s="334">
        <f>SUM(I2290:I2310)</f>
        <v>664846.76</v>
      </c>
      <c r="J2289" s="449"/>
      <c r="K2289" s="391">
        <f>SUM(K2290:K2310)</f>
        <v>741472.85000000009</v>
      </c>
      <c r="L2289" s="310"/>
      <c r="M2289" s="303">
        <f t="shared" si="385"/>
        <v>741472.42341189133</v>
      </c>
      <c r="N2289" s="303">
        <f t="shared" si="386"/>
        <v>-0.42658810876309872</v>
      </c>
      <c r="O2289" s="372">
        <f t="shared" si="387"/>
        <v>0</v>
      </c>
      <c r="P2289" s="373"/>
    </row>
    <row r="2290" spans="1:16" s="195" customFormat="1" ht="15" x14ac:dyDescent="0.25">
      <c r="A2290" s="312" t="s">
        <v>5727</v>
      </c>
      <c r="B2290" s="314" t="s">
        <v>281</v>
      </c>
      <c r="C2290" s="314" t="s">
        <v>5728</v>
      </c>
      <c r="D2290" s="314" t="s">
        <v>377</v>
      </c>
      <c r="E2290" s="315" t="s">
        <v>378</v>
      </c>
      <c r="F2290" s="316" t="s">
        <v>217</v>
      </c>
      <c r="G2290" s="331">
        <v>1</v>
      </c>
      <c r="H2290" s="61">
        <f t="shared" si="382"/>
        <v>8612.7000000000007</v>
      </c>
      <c r="I2290" s="450">
        <v>8612.7000000000007</v>
      </c>
      <c r="J2290" s="439">
        <f t="shared" ref="J2290:J2310" si="391">ROUND(H2290*O$13*P$13*O$10,2)</f>
        <v>9605.34</v>
      </c>
      <c r="K2290" s="390">
        <f t="shared" ref="K2290:K2310" si="392">ROUND(J2290*G2290,2)</f>
        <v>9605.34</v>
      </c>
      <c r="L2290" s="60"/>
      <c r="M2290" s="303">
        <f t="shared" si="385"/>
        <v>9605.3405466240001</v>
      </c>
      <c r="N2290" s="303">
        <f t="shared" si="386"/>
        <v>5.4662399998051114E-4</v>
      </c>
      <c r="O2290" s="372">
        <f t="shared" si="387"/>
        <v>9605.34</v>
      </c>
      <c r="P2290" s="373">
        <f t="shared" si="388"/>
        <v>0</v>
      </c>
    </row>
    <row r="2291" spans="1:16" s="195" customFormat="1" ht="15" x14ac:dyDescent="0.25">
      <c r="A2291" s="312" t="s">
        <v>5729</v>
      </c>
      <c r="B2291" s="314" t="s">
        <v>281</v>
      </c>
      <c r="C2291" s="314" t="s">
        <v>5730</v>
      </c>
      <c r="D2291" s="314" t="s">
        <v>4198</v>
      </c>
      <c r="E2291" s="315" t="s">
        <v>359</v>
      </c>
      <c r="F2291" s="316" t="s">
        <v>122</v>
      </c>
      <c r="G2291" s="326">
        <v>2.8E-3</v>
      </c>
      <c r="H2291" s="61">
        <f t="shared" ref="H2291:H2354" si="393">ROUND(I2291/G2291,2)</f>
        <v>127532.14</v>
      </c>
      <c r="I2291" s="450">
        <v>357.09</v>
      </c>
      <c r="J2291" s="439">
        <f t="shared" si="391"/>
        <v>142230.62</v>
      </c>
      <c r="K2291" s="390">
        <f t="shared" si="392"/>
        <v>398.25</v>
      </c>
      <c r="L2291" s="60"/>
      <c r="M2291" s="303">
        <f t="shared" si="385"/>
        <v>398.24573662080002</v>
      </c>
      <c r="N2291" s="303">
        <f t="shared" si="386"/>
        <v>-4.2633791999833193E-3</v>
      </c>
      <c r="O2291" s="372">
        <f t="shared" si="387"/>
        <v>398.24573599999997</v>
      </c>
      <c r="P2291" s="373">
        <f t="shared" si="388"/>
        <v>-4.2640000000346845E-3</v>
      </c>
    </row>
    <row r="2292" spans="1:16" s="195" customFormat="1" ht="15" x14ac:dyDescent="0.25">
      <c r="A2292" s="312" t="s">
        <v>5731</v>
      </c>
      <c r="B2292" s="314" t="s">
        <v>281</v>
      </c>
      <c r="C2292" s="332" t="s">
        <v>5732</v>
      </c>
      <c r="D2292" s="332" t="s">
        <v>4842</v>
      </c>
      <c r="E2292" s="333" t="s">
        <v>5432</v>
      </c>
      <c r="F2292" s="316" t="s">
        <v>217</v>
      </c>
      <c r="G2292" s="331">
        <v>1</v>
      </c>
      <c r="H2292" s="61">
        <f t="shared" si="393"/>
        <v>98376.74</v>
      </c>
      <c r="I2292" s="450">
        <v>98376.74</v>
      </c>
      <c r="J2292" s="439">
        <f t="shared" si="391"/>
        <v>109714.97</v>
      </c>
      <c r="K2292" s="390">
        <f t="shared" si="392"/>
        <v>109714.97</v>
      </c>
      <c r="L2292" s="60"/>
      <c r="M2292" s="303">
        <f t="shared" si="385"/>
        <v>109714.9662204288</v>
      </c>
      <c r="N2292" s="303">
        <f t="shared" si="386"/>
        <v>-3.7795711978105828E-3</v>
      </c>
      <c r="O2292" s="372">
        <f t="shared" si="387"/>
        <v>109714.97</v>
      </c>
      <c r="P2292" s="373">
        <f t="shared" si="388"/>
        <v>0</v>
      </c>
    </row>
    <row r="2293" spans="1:16" s="195" customFormat="1" ht="22.5" x14ac:dyDescent="0.25">
      <c r="A2293" s="312" t="s">
        <v>5733</v>
      </c>
      <c r="B2293" s="314" t="s">
        <v>281</v>
      </c>
      <c r="C2293" s="314" t="s">
        <v>5734</v>
      </c>
      <c r="D2293" s="314" t="s">
        <v>4845</v>
      </c>
      <c r="E2293" s="315" t="s">
        <v>4846</v>
      </c>
      <c r="F2293" s="316" t="s">
        <v>217</v>
      </c>
      <c r="G2293" s="331">
        <v>1</v>
      </c>
      <c r="H2293" s="61">
        <f t="shared" si="393"/>
        <v>2221.6999999999998</v>
      </c>
      <c r="I2293" s="450">
        <v>2221.6999999999998</v>
      </c>
      <c r="J2293" s="439">
        <f t="shared" si="391"/>
        <v>2477.7600000000002</v>
      </c>
      <c r="K2293" s="390">
        <f t="shared" si="392"/>
        <v>2477.7600000000002</v>
      </c>
      <c r="L2293" s="60"/>
      <c r="M2293" s="303">
        <f t="shared" si="385"/>
        <v>2477.757856704</v>
      </c>
      <c r="N2293" s="303">
        <f t="shared" si="386"/>
        <v>-2.143296000213013E-3</v>
      </c>
      <c r="O2293" s="372">
        <f t="shared" si="387"/>
        <v>2477.7600000000002</v>
      </c>
      <c r="P2293" s="373">
        <f t="shared" si="388"/>
        <v>0</v>
      </c>
    </row>
    <row r="2294" spans="1:16" s="195" customFormat="1" ht="15" x14ac:dyDescent="0.25">
      <c r="A2294" s="312" t="s">
        <v>5735</v>
      </c>
      <c r="B2294" s="314" t="s">
        <v>281</v>
      </c>
      <c r="C2294" s="314" t="s">
        <v>5736</v>
      </c>
      <c r="D2294" s="314" t="s">
        <v>4101</v>
      </c>
      <c r="E2294" s="315" t="s">
        <v>5442</v>
      </c>
      <c r="F2294" s="316" t="s">
        <v>217</v>
      </c>
      <c r="G2294" s="331">
        <v>1</v>
      </c>
      <c r="H2294" s="61">
        <f t="shared" si="393"/>
        <v>5147.41</v>
      </c>
      <c r="I2294" s="450">
        <v>5147.41</v>
      </c>
      <c r="J2294" s="439">
        <f t="shared" si="391"/>
        <v>5740.67</v>
      </c>
      <c r="K2294" s="390">
        <f t="shared" si="392"/>
        <v>5740.67</v>
      </c>
      <c r="L2294" s="60"/>
      <c r="M2294" s="303">
        <f t="shared" si="385"/>
        <v>5740.6650624192007</v>
      </c>
      <c r="N2294" s="303">
        <f t="shared" si="386"/>
        <v>-4.9375807993783383E-3</v>
      </c>
      <c r="O2294" s="372">
        <f t="shared" si="387"/>
        <v>5740.67</v>
      </c>
      <c r="P2294" s="373">
        <f t="shared" si="388"/>
        <v>0</v>
      </c>
    </row>
    <row r="2295" spans="1:16" s="195" customFormat="1" ht="33.75" x14ac:dyDescent="0.25">
      <c r="A2295" s="312" t="s">
        <v>5737</v>
      </c>
      <c r="B2295" s="314" t="s">
        <v>281</v>
      </c>
      <c r="C2295" s="314" t="s">
        <v>5738</v>
      </c>
      <c r="D2295" s="314" t="s">
        <v>4902</v>
      </c>
      <c r="E2295" s="315" t="s">
        <v>4903</v>
      </c>
      <c r="F2295" s="316" t="s">
        <v>217</v>
      </c>
      <c r="G2295" s="331">
        <v>1</v>
      </c>
      <c r="H2295" s="61">
        <f t="shared" si="393"/>
        <v>930.35</v>
      </c>
      <c r="I2295" s="450">
        <v>930.35</v>
      </c>
      <c r="J2295" s="439">
        <f t="shared" si="391"/>
        <v>1037.58</v>
      </c>
      <c r="K2295" s="390">
        <f t="shared" si="392"/>
        <v>1037.58</v>
      </c>
      <c r="L2295" s="60"/>
      <c r="M2295" s="303">
        <f t="shared" si="385"/>
        <v>1037.575740192</v>
      </c>
      <c r="N2295" s="303">
        <f t="shared" si="386"/>
        <v>-4.2598079999152105E-3</v>
      </c>
      <c r="O2295" s="372">
        <f t="shared" si="387"/>
        <v>1037.58</v>
      </c>
      <c r="P2295" s="373">
        <f t="shared" si="388"/>
        <v>0</v>
      </c>
    </row>
    <row r="2296" spans="1:16" s="195" customFormat="1" ht="15" x14ac:dyDescent="0.25">
      <c r="A2296" s="312" t="s">
        <v>5739</v>
      </c>
      <c r="B2296" s="314" t="s">
        <v>281</v>
      </c>
      <c r="C2296" s="332" t="s">
        <v>5740</v>
      </c>
      <c r="D2296" s="332" t="s">
        <v>3850</v>
      </c>
      <c r="E2296" s="333" t="s">
        <v>4855</v>
      </c>
      <c r="F2296" s="316" t="s">
        <v>217</v>
      </c>
      <c r="G2296" s="331">
        <v>1</v>
      </c>
      <c r="H2296" s="61">
        <f t="shared" si="393"/>
        <v>34783.199999999997</v>
      </c>
      <c r="I2296" s="450">
        <v>34783.199999999997</v>
      </c>
      <c r="J2296" s="439">
        <f t="shared" si="391"/>
        <v>38792.07</v>
      </c>
      <c r="K2296" s="390">
        <f t="shared" si="392"/>
        <v>38792.07</v>
      </c>
      <c r="L2296" s="60"/>
      <c r="M2296" s="303">
        <f t="shared" si="385"/>
        <v>38792.072323584005</v>
      </c>
      <c r="N2296" s="303">
        <f t="shared" si="386"/>
        <v>2.323584005353041E-3</v>
      </c>
      <c r="O2296" s="372">
        <f t="shared" si="387"/>
        <v>38792.07</v>
      </c>
      <c r="P2296" s="373">
        <f t="shared" si="388"/>
        <v>0</v>
      </c>
    </row>
    <row r="2297" spans="1:16" s="195" customFormat="1" ht="15" x14ac:dyDescent="0.25">
      <c r="A2297" s="312" t="s">
        <v>5741</v>
      </c>
      <c r="B2297" s="314" t="s">
        <v>281</v>
      </c>
      <c r="C2297" s="314" t="s">
        <v>5742</v>
      </c>
      <c r="D2297" s="314" t="s">
        <v>366</v>
      </c>
      <c r="E2297" s="315" t="s">
        <v>367</v>
      </c>
      <c r="F2297" s="316" t="s">
        <v>217</v>
      </c>
      <c r="G2297" s="331">
        <v>8</v>
      </c>
      <c r="H2297" s="61">
        <f t="shared" si="393"/>
        <v>2111.85</v>
      </c>
      <c r="I2297" s="450">
        <v>16894.810000000001</v>
      </c>
      <c r="J2297" s="439">
        <f t="shared" si="391"/>
        <v>2355.25</v>
      </c>
      <c r="K2297" s="390">
        <f t="shared" si="392"/>
        <v>18842</v>
      </c>
      <c r="L2297" s="60"/>
      <c r="M2297" s="303">
        <f t="shared" si="385"/>
        <v>18841.989564307201</v>
      </c>
      <c r="N2297" s="303">
        <f t="shared" si="386"/>
        <v>-1.0435692798637319E-2</v>
      </c>
      <c r="O2297" s="372">
        <f t="shared" si="387"/>
        <v>18842</v>
      </c>
      <c r="P2297" s="373">
        <f t="shared" si="388"/>
        <v>0</v>
      </c>
    </row>
    <row r="2298" spans="1:16" s="195" customFormat="1" ht="15" x14ac:dyDescent="0.25">
      <c r="A2298" s="312" t="s">
        <v>5743</v>
      </c>
      <c r="B2298" s="314" t="s">
        <v>281</v>
      </c>
      <c r="C2298" s="314" t="s">
        <v>5744</v>
      </c>
      <c r="D2298" s="314" t="s">
        <v>3882</v>
      </c>
      <c r="E2298" s="315" t="s">
        <v>3883</v>
      </c>
      <c r="F2298" s="316" t="s">
        <v>217</v>
      </c>
      <c r="G2298" s="331">
        <v>8</v>
      </c>
      <c r="H2298" s="61">
        <f t="shared" si="393"/>
        <v>175.3</v>
      </c>
      <c r="I2298" s="450">
        <v>1402.4</v>
      </c>
      <c r="J2298" s="439">
        <f t="shared" si="391"/>
        <v>195.5</v>
      </c>
      <c r="K2298" s="390">
        <f t="shared" si="392"/>
        <v>1564</v>
      </c>
      <c r="L2298" s="60"/>
      <c r="M2298" s="303">
        <f t="shared" si="385"/>
        <v>1564.0309754880004</v>
      </c>
      <c r="N2298" s="303">
        <f t="shared" si="386"/>
        <v>3.0975488000422047E-2</v>
      </c>
      <c r="O2298" s="372">
        <f t="shared" si="387"/>
        <v>1564</v>
      </c>
      <c r="P2298" s="373">
        <f t="shared" si="388"/>
        <v>0</v>
      </c>
    </row>
    <row r="2299" spans="1:16" s="195" customFormat="1" ht="22.5" x14ac:dyDescent="0.25">
      <c r="A2299" s="312" t="s">
        <v>5745</v>
      </c>
      <c r="B2299" s="314" t="s">
        <v>281</v>
      </c>
      <c r="C2299" s="314" t="s">
        <v>5746</v>
      </c>
      <c r="D2299" s="314" t="s">
        <v>5650</v>
      </c>
      <c r="E2299" s="315" t="s">
        <v>5651</v>
      </c>
      <c r="F2299" s="316" t="s">
        <v>248</v>
      </c>
      <c r="G2299" s="329">
        <v>0.1</v>
      </c>
      <c r="H2299" s="61">
        <f t="shared" si="393"/>
        <v>31438.1</v>
      </c>
      <c r="I2299" s="450">
        <v>3143.81</v>
      </c>
      <c r="J2299" s="439">
        <f t="shared" si="391"/>
        <v>35061.440000000002</v>
      </c>
      <c r="K2299" s="390">
        <f t="shared" si="392"/>
        <v>3506.14</v>
      </c>
      <c r="L2299" s="60"/>
      <c r="M2299" s="303">
        <f t="shared" si="385"/>
        <v>3506.1439111872005</v>
      </c>
      <c r="N2299" s="303">
        <f t="shared" si="386"/>
        <v>3.911187200628774E-3</v>
      </c>
      <c r="O2299" s="372">
        <f t="shared" si="387"/>
        <v>3506.1440000000002</v>
      </c>
      <c r="P2299" s="373">
        <f t="shared" si="388"/>
        <v>4.0000000003601599E-3</v>
      </c>
    </row>
    <row r="2300" spans="1:16" s="195" customFormat="1" ht="15" x14ac:dyDescent="0.25">
      <c r="A2300" s="312" t="s">
        <v>5747</v>
      </c>
      <c r="B2300" s="314" t="s">
        <v>281</v>
      </c>
      <c r="C2300" s="314" t="s">
        <v>5748</v>
      </c>
      <c r="D2300" s="314" t="s">
        <v>5654</v>
      </c>
      <c r="E2300" s="315" t="s">
        <v>5655</v>
      </c>
      <c r="F2300" s="316" t="s">
        <v>217</v>
      </c>
      <c r="G2300" s="331">
        <v>1</v>
      </c>
      <c r="H2300" s="61">
        <f t="shared" si="393"/>
        <v>3616.47</v>
      </c>
      <c r="I2300" s="450">
        <v>3616.47</v>
      </c>
      <c r="J2300" s="439">
        <f t="shared" si="391"/>
        <v>4033.28</v>
      </c>
      <c r="K2300" s="390">
        <f t="shared" si="392"/>
        <v>4033.28</v>
      </c>
      <c r="L2300" s="60"/>
      <c r="M2300" s="303">
        <f t="shared" si="385"/>
        <v>4033.2794508864004</v>
      </c>
      <c r="N2300" s="303">
        <f t="shared" si="386"/>
        <v>-5.4911359984544106E-4</v>
      </c>
      <c r="O2300" s="372">
        <f t="shared" si="387"/>
        <v>4033.28</v>
      </c>
      <c r="P2300" s="373">
        <f t="shared" si="388"/>
        <v>0</v>
      </c>
    </row>
    <row r="2301" spans="1:16" s="195" customFormat="1" ht="22.5" x14ac:dyDescent="0.25">
      <c r="A2301" s="312" t="s">
        <v>5749</v>
      </c>
      <c r="B2301" s="314" t="s">
        <v>281</v>
      </c>
      <c r="C2301" s="314" t="s">
        <v>5750</v>
      </c>
      <c r="D2301" s="314" t="s">
        <v>372</v>
      </c>
      <c r="E2301" s="315" t="s">
        <v>4129</v>
      </c>
      <c r="F2301" s="316" t="s">
        <v>125</v>
      </c>
      <c r="G2301" s="329">
        <v>0.6</v>
      </c>
      <c r="H2301" s="61">
        <f t="shared" si="393"/>
        <v>170722.77</v>
      </c>
      <c r="I2301" s="450">
        <v>102433.66</v>
      </c>
      <c r="J2301" s="439">
        <f t="shared" si="391"/>
        <v>190399.1</v>
      </c>
      <c r="K2301" s="390">
        <f t="shared" si="392"/>
        <v>114239.46</v>
      </c>
      <c r="L2301" s="60"/>
      <c r="M2301" s="303">
        <f t="shared" si="385"/>
        <v>114239.45890801921</v>
      </c>
      <c r="N2301" s="303">
        <f t="shared" si="386"/>
        <v>-1.0919807973550633E-3</v>
      </c>
      <c r="O2301" s="372">
        <f t="shared" si="387"/>
        <v>114239.46</v>
      </c>
      <c r="P2301" s="373">
        <f t="shared" si="388"/>
        <v>0</v>
      </c>
    </row>
    <row r="2302" spans="1:16" s="195" customFormat="1" ht="22.5" x14ac:dyDescent="0.25">
      <c r="A2302" s="312" t="s">
        <v>5751</v>
      </c>
      <c r="B2302" s="314" t="s">
        <v>281</v>
      </c>
      <c r="C2302" s="314" t="s">
        <v>5752</v>
      </c>
      <c r="D2302" s="314" t="s">
        <v>4132</v>
      </c>
      <c r="E2302" s="315" t="s">
        <v>4133</v>
      </c>
      <c r="F2302" s="316" t="s">
        <v>147</v>
      </c>
      <c r="G2302" s="331">
        <v>36</v>
      </c>
      <c r="H2302" s="61">
        <f t="shared" si="393"/>
        <v>885.76</v>
      </c>
      <c r="I2302" s="450">
        <v>31887.42</v>
      </c>
      <c r="J2302" s="439">
        <f t="shared" si="391"/>
        <v>987.85</v>
      </c>
      <c r="K2302" s="390">
        <f t="shared" si="392"/>
        <v>35562.6</v>
      </c>
      <c r="L2302" s="60"/>
      <c r="M2302" s="303">
        <f t="shared" si="385"/>
        <v>35562.5446437504</v>
      </c>
      <c r="N2302" s="303">
        <f t="shared" si="386"/>
        <v>-5.5356249598844443E-2</v>
      </c>
      <c r="O2302" s="372">
        <f t="shared" si="387"/>
        <v>35562.6</v>
      </c>
      <c r="P2302" s="373">
        <f t="shared" si="388"/>
        <v>0</v>
      </c>
    </row>
    <row r="2303" spans="1:16" s="195" customFormat="1" ht="22.5" x14ac:dyDescent="0.25">
      <c r="A2303" s="312" t="s">
        <v>5753</v>
      </c>
      <c r="B2303" s="314" t="s">
        <v>281</v>
      </c>
      <c r="C2303" s="314" t="s">
        <v>5754</v>
      </c>
      <c r="D2303" s="314" t="s">
        <v>5662</v>
      </c>
      <c r="E2303" s="315" t="s">
        <v>5663</v>
      </c>
      <c r="F2303" s="316" t="s">
        <v>147</v>
      </c>
      <c r="G2303" s="331">
        <v>24</v>
      </c>
      <c r="H2303" s="61">
        <f t="shared" si="393"/>
        <v>1675.16</v>
      </c>
      <c r="I2303" s="450">
        <v>40203.89</v>
      </c>
      <c r="J2303" s="439">
        <f t="shared" si="391"/>
        <v>1868.23</v>
      </c>
      <c r="K2303" s="390">
        <f t="shared" si="392"/>
        <v>44837.52</v>
      </c>
      <c r="L2303" s="60"/>
      <c r="M2303" s="303">
        <f t="shared" si="385"/>
        <v>44837.513758636807</v>
      </c>
      <c r="N2303" s="303">
        <f t="shared" si="386"/>
        <v>-6.2413631894742139E-3</v>
      </c>
      <c r="O2303" s="372">
        <f t="shared" si="387"/>
        <v>44837.520000000004</v>
      </c>
      <c r="P2303" s="373">
        <f t="shared" si="388"/>
        <v>0</v>
      </c>
    </row>
    <row r="2304" spans="1:16" s="195" customFormat="1" ht="15" x14ac:dyDescent="0.25">
      <c r="A2304" s="312" t="s">
        <v>5755</v>
      </c>
      <c r="B2304" s="314" t="s">
        <v>281</v>
      </c>
      <c r="C2304" s="314" t="s">
        <v>5756</v>
      </c>
      <c r="D2304" s="314" t="s">
        <v>3911</v>
      </c>
      <c r="E2304" s="315" t="s">
        <v>373</v>
      </c>
      <c r="F2304" s="316" t="s">
        <v>122</v>
      </c>
      <c r="G2304" s="326">
        <v>4.7999999999999996E-3</v>
      </c>
      <c r="H2304" s="61">
        <f t="shared" si="393"/>
        <v>105045.83</v>
      </c>
      <c r="I2304" s="450">
        <v>504.22</v>
      </c>
      <c r="J2304" s="439">
        <f t="shared" si="391"/>
        <v>117152.69</v>
      </c>
      <c r="K2304" s="390">
        <f t="shared" si="392"/>
        <v>562.33000000000004</v>
      </c>
      <c r="L2304" s="60"/>
      <c r="M2304" s="303">
        <f t="shared" si="385"/>
        <v>562.33292816640005</v>
      </c>
      <c r="N2304" s="303">
        <f t="shared" si="386"/>
        <v>2.9281664000109231E-3</v>
      </c>
      <c r="O2304" s="372">
        <f t="shared" si="387"/>
        <v>562.33291199999996</v>
      </c>
      <c r="P2304" s="373">
        <f t="shared" si="388"/>
        <v>2.9119999999238644E-3</v>
      </c>
    </row>
    <row r="2305" spans="1:16" s="195" customFormat="1" ht="22.5" x14ac:dyDescent="0.25">
      <c r="A2305" s="312" t="s">
        <v>5757</v>
      </c>
      <c r="B2305" s="314" t="s">
        <v>281</v>
      </c>
      <c r="C2305" s="314" t="s">
        <v>5758</v>
      </c>
      <c r="D2305" s="314" t="s">
        <v>3913</v>
      </c>
      <c r="E2305" s="315" t="s">
        <v>3914</v>
      </c>
      <c r="F2305" s="316" t="s">
        <v>125</v>
      </c>
      <c r="G2305" s="325">
        <v>0.61</v>
      </c>
      <c r="H2305" s="61">
        <f t="shared" si="393"/>
        <v>312359.65999999997</v>
      </c>
      <c r="I2305" s="450">
        <v>190539.39</v>
      </c>
      <c r="J2305" s="439">
        <f t="shared" si="391"/>
        <v>348360.09</v>
      </c>
      <c r="K2305" s="390">
        <f t="shared" si="392"/>
        <v>212499.65</v>
      </c>
      <c r="L2305" s="60"/>
      <c r="M2305" s="303">
        <f t="shared" si="385"/>
        <v>212499.64918039684</v>
      </c>
      <c r="N2305" s="303">
        <f t="shared" si="386"/>
        <v>-8.1960315583273768E-4</v>
      </c>
      <c r="O2305" s="372">
        <f t="shared" si="387"/>
        <v>212499.65490000002</v>
      </c>
      <c r="P2305" s="373">
        <f t="shared" si="388"/>
        <v>4.9000000290106982E-3</v>
      </c>
    </row>
    <row r="2306" spans="1:16" s="195" customFormat="1" ht="15" x14ac:dyDescent="0.25">
      <c r="A2306" s="312" t="s">
        <v>5759</v>
      </c>
      <c r="B2306" s="314" t="s">
        <v>281</v>
      </c>
      <c r="C2306" s="314" t="s">
        <v>5760</v>
      </c>
      <c r="D2306" s="314" t="s">
        <v>3921</v>
      </c>
      <c r="E2306" s="315" t="s">
        <v>3922</v>
      </c>
      <c r="F2306" s="316" t="s">
        <v>122</v>
      </c>
      <c r="G2306" s="317">
        <v>-3.9039999999999998E-2</v>
      </c>
      <c r="H2306" s="61">
        <f t="shared" si="393"/>
        <v>54913.17</v>
      </c>
      <c r="I2306" s="450">
        <v>-2143.81</v>
      </c>
      <c r="J2306" s="439">
        <f t="shared" si="391"/>
        <v>61242.080000000002</v>
      </c>
      <c r="K2306" s="390">
        <f t="shared" si="392"/>
        <v>-2390.89</v>
      </c>
      <c r="L2306" s="60"/>
      <c r="M2306" s="303">
        <f t="shared" si="385"/>
        <v>-2390.8907911872002</v>
      </c>
      <c r="N2306" s="303">
        <f t="shared" si="386"/>
        <v>-7.9118720032056444E-4</v>
      </c>
      <c r="O2306" s="372">
        <f t="shared" si="387"/>
        <v>-2390.8908031999999</v>
      </c>
      <c r="P2306" s="373">
        <f t="shared" si="388"/>
        <v>-8.0320000006395276E-4</v>
      </c>
    </row>
    <row r="2307" spans="1:16" s="195" customFormat="1" ht="15" x14ac:dyDescent="0.25">
      <c r="A2307" s="312" t="s">
        <v>5761</v>
      </c>
      <c r="B2307" s="314" t="s">
        <v>281</v>
      </c>
      <c r="C2307" s="314" t="s">
        <v>5762</v>
      </c>
      <c r="D2307" s="314" t="s">
        <v>3917</v>
      </c>
      <c r="E2307" s="315" t="s">
        <v>3918</v>
      </c>
      <c r="F2307" s="316" t="s">
        <v>111</v>
      </c>
      <c r="G2307" s="325">
        <v>-3.66</v>
      </c>
      <c r="H2307" s="61">
        <f t="shared" si="393"/>
        <v>5840.19</v>
      </c>
      <c r="I2307" s="450">
        <v>-21375.1</v>
      </c>
      <c r="J2307" s="439">
        <f t="shared" si="391"/>
        <v>6513.29</v>
      </c>
      <c r="K2307" s="390">
        <f t="shared" si="392"/>
        <v>-23838.639999999999</v>
      </c>
      <c r="L2307" s="60"/>
      <c r="M2307" s="303">
        <f t="shared" si="385"/>
        <v>-23838.646965312</v>
      </c>
      <c r="N2307" s="303">
        <f t="shared" si="386"/>
        <v>-6.9653120008297265E-3</v>
      </c>
      <c r="O2307" s="372">
        <f t="shared" si="387"/>
        <v>-23838.6414</v>
      </c>
      <c r="P2307" s="373">
        <f t="shared" si="388"/>
        <v>-1.4000000010128133E-3</v>
      </c>
    </row>
    <row r="2308" spans="1:16" s="195" customFormat="1" ht="15" x14ac:dyDescent="0.25">
      <c r="A2308" s="312" t="s">
        <v>5763</v>
      </c>
      <c r="B2308" s="314" t="s">
        <v>281</v>
      </c>
      <c r="C2308" s="314" t="s">
        <v>5764</v>
      </c>
      <c r="D2308" s="314" t="s">
        <v>3925</v>
      </c>
      <c r="E2308" s="315" t="s">
        <v>3926</v>
      </c>
      <c r="F2308" s="316" t="s">
        <v>111</v>
      </c>
      <c r="G2308" s="325">
        <v>3.66</v>
      </c>
      <c r="H2308" s="61">
        <f t="shared" si="393"/>
        <v>20840.650000000001</v>
      </c>
      <c r="I2308" s="450">
        <v>76276.789999999994</v>
      </c>
      <c r="J2308" s="439">
        <f t="shared" si="391"/>
        <v>23242.6</v>
      </c>
      <c r="K2308" s="390">
        <f t="shared" si="392"/>
        <v>85067.92</v>
      </c>
      <c r="L2308" s="60"/>
      <c r="M2308" s="303">
        <f t="shared" si="385"/>
        <v>85067.928031084797</v>
      </c>
      <c r="N2308" s="303">
        <f t="shared" si="386"/>
        <v>8.031084798858501E-3</v>
      </c>
      <c r="O2308" s="372">
        <f t="shared" si="387"/>
        <v>85067.915999999997</v>
      </c>
      <c r="P2308" s="373">
        <f t="shared" si="388"/>
        <v>-4.0000000008149073E-3</v>
      </c>
    </row>
    <row r="2309" spans="1:16" s="195" customFormat="1" ht="15" x14ac:dyDescent="0.25">
      <c r="A2309" s="312" t="s">
        <v>5765</v>
      </c>
      <c r="B2309" s="314" t="s">
        <v>281</v>
      </c>
      <c r="C2309" s="314" t="s">
        <v>5766</v>
      </c>
      <c r="D2309" s="314" t="s">
        <v>3929</v>
      </c>
      <c r="E2309" s="315" t="s">
        <v>5676</v>
      </c>
      <c r="F2309" s="316" t="s">
        <v>139</v>
      </c>
      <c r="G2309" s="329">
        <v>76.2</v>
      </c>
      <c r="H2309" s="61">
        <f t="shared" si="393"/>
        <v>167.42</v>
      </c>
      <c r="I2309" s="450">
        <v>12757.58</v>
      </c>
      <c r="J2309" s="439">
        <f t="shared" si="391"/>
        <v>186.72</v>
      </c>
      <c r="K2309" s="390">
        <f t="shared" si="392"/>
        <v>14228.06</v>
      </c>
      <c r="L2309" s="60"/>
      <c r="M2309" s="303">
        <f t="shared" si="385"/>
        <v>14227.9308986496</v>
      </c>
      <c r="N2309" s="303">
        <f t="shared" si="386"/>
        <v>-0.12910135039965098</v>
      </c>
      <c r="O2309" s="372">
        <f t="shared" si="387"/>
        <v>14228.064</v>
      </c>
      <c r="P2309" s="373">
        <f t="shared" si="388"/>
        <v>4.0000000008149073E-3</v>
      </c>
    </row>
    <row r="2310" spans="1:16" s="195" customFormat="1" ht="15" x14ac:dyDescent="0.25">
      <c r="A2310" s="312" t="s">
        <v>5767</v>
      </c>
      <c r="B2310" s="314" t="s">
        <v>281</v>
      </c>
      <c r="C2310" s="314" t="s">
        <v>5768</v>
      </c>
      <c r="D2310" s="314" t="s">
        <v>3933</v>
      </c>
      <c r="E2310" s="315" t="s">
        <v>5679</v>
      </c>
      <c r="F2310" s="316" t="s">
        <v>139</v>
      </c>
      <c r="G2310" s="329">
        <v>93.3</v>
      </c>
      <c r="H2310" s="61">
        <f t="shared" si="393"/>
        <v>624.61</v>
      </c>
      <c r="I2310" s="450">
        <v>58276.04</v>
      </c>
      <c r="J2310" s="439">
        <f t="shared" si="391"/>
        <v>696.6</v>
      </c>
      <c r="K2310" s="390">
        <f t="shared" si="392"/>
        <v>64992.78</v>
      </c>
      <c r="L2310" s="60"/>
      <c r="M2310" s="303">
        <f t="shared" si="385"/>
        <v>64992.535431244803</v>
      </c>
      <c r="N2310" s="303">
        <f t="shared" si="386"/>
        <v>-0.2445687551953597</v>
      </c>
      <c r="O2310" s="372">
        <f t="shared" si="387"/>
        <v>64992.78</v>
      </c>
      <c r="P2310" s="373">
        <f t="shared" si="388"/>
        <v>0</v>
      </c>
    </row>
    <row r="2311" spans="1:16" s="195" customFormat="1" ht="15" x14ac:dyDescent="0.25">
      <c r="A2311" s="306" t="s">
        <v>5769</v>
      </c>
      <c r="B2311" s="502"/>
      <c r="C2311" s="502"/>
      <c r="D2311" s="502"/>
      <c r="E2311" s="307" t="s">
        <v>5770</v>
      </c>
      <c r="F2311" s="308"/>
      <c r="G2311" s="309"/>
      <c r="H2311" s="334"/>
      <c r="I2311" s="334">
        <f>SUM(I2312:I2332)</f>
        <v>1519065.9400000004</v>
      </c>
      <c r="J2311" s="449"/>
      <c r="K2311" s="391">
        <f>SUM(K2312:K2332)</f>
        <v>1694143.7299999997</v>
      </c>
      <c r="L2311" s="310"/>
      <c r="M2311" s="303">
        <f t="shared" si="385"/>
        <v>1694143.0290707333</v>
      </c>
      <c r="N2311" s="303">
        <f t="shared" si="386"/>
        <v>-0.70092926640063524</v>
      </c>
      <c r="O2311" s="372">
        <f t="shared" si="387"/>
        <v>0</v>
      </c>
      <c r="P2311" s="373"/>
    </row>
    <row r="2312" spans="1:16" s="195" customFormat="1" ht="15" x14ac:dyDescent="0.25">
      <c r="A2312" s="312" t="s">
        <v>5771</v>
      </c>
      <c r="B2312" s="314" t="s">
        <v>281</v>
      </c>
      <c r="C2312" s="314" t="s">
        <v>5772</v>
      </c>
      <c r="D2312" s="314" t="s">
        <v>377</v>
      </c>
      <c r="E2312" s="315" t="s">
        <v>378</v>
      </c>
      <c r="F2312" s="316" t="s">
        <v>217</v>
      </c>
      <c r="G2312" s="331">
        <v>8</v>
      </c>
      <c r="H2312" s="61">
        <f t="shared" si="393"/>
        <v>8612.68</v>
      </c>
      <c r="I2312" s="450">
        <v>68901.399999999994</v>
      </c>
      <c r="J2312" s="439">
        <f t="shared" ref="J2312:J2332" si="394">ROUND(H2312*O$13*P$13*O$10,2)</f>
        <v>9605.32</v>
      </c>
      <c r="K2312" s="390">
        <f t="shared" ref="K2312:K2332" si="395">ROUND(J2312*G2312,2)</f>
        <v>76842.559999999998</v>
      </c>
      <c r="L2312" s="60"/>
      <c r="M2312" s="303">
        <f t="shared" si="385"/>
        <v>76842.501322368</v>
      </c>
      <c r="N2312" s="303">
        <f t="shared" si="386"/>
        <v>-5.8677631997852586E-2</v>
      </c>
      <c r="O2312" s="372">
        <f t="shared" si="387"/>
        <v>76842.559999999998</v>
      </c>
      <c r="P2312" s="373">
        <f t="shared" si="388"/>
        <v>0</v>
      </c>
    </row>
    <row r="2313" spans="1:16" s="195" customFormat="1" ht="15" x14ac:dyDescent="0.25">
      <c r="A2313" s="312" t="s">
        <v>5773</v>
      </c>
      <c r="B2313" s="314" t="s">
        <v>281</v>
      </c>
      <c r="C2313" s="314" t="s">
        <v>5774</v>
      </c>
      <c r="D2313" s="314" t="s">
        <v>4198</v>
      </c>
      <c r="E2313" s="315" t="s">
        <v>359</v>
      </c>
      <c r="F2313" s="316" t="s">
        <v>122</v>
      </c>
      <c r="G2313" s="326">
        <v>2.24E-2</v>
      </c>
      <c r="H2313" s="61">
        <f t="shared" si="393"/>
        <v>127520.54</v>
      </c>
      <c r="I2313" s="450">
        <v>2856.46</v>
      </c>
      <c r="J2313" s="439">
        <f t="shared" si="394"/>
        <v>142217.68</v>
      </c>
      <c r="K2313" s="390">
        <f t="shared" si="395"/>
        <v>3185.68</v>
      </c>
      <c r="L2313" s="60"/>
      <c r="M2313" s="303">
        <f t="shared" si="385"/>
        <v>3185.6759271552</v>
      </c>
      <c r="N2313" s="303">
        <f t="shared" si="386"/>
        <v>-4.0728447997935291E-3</v>
      </c>
      <c r="O2313" s="372">
        <f t="shared" si="387"/>
        <v>3185.6760319999999</v>
      </c>
      <c r="P2313" s="373">
        <f t="shared" si="388"/>
        <v>-3.9679999999862048E-3</v>
      </c>
    </row>
    <row r="2314" spans="1:16" s="195" customFormat="1" ht="15" x14ac:dyDescent="0.25">
      <c r="A2314" s="312" t="s">
        <v>5775</v>
      </c>
      <c r="B2314" s="314" t="s">
        <v>281</v>
      </c>
      <c r="C2314" s="332" t="s">
        <v>5776</v>
      </c>
      <c r="D2314" s="332" t="s">
        <v>4842</v>
      </c>
      <c r="E2314" s="333" t="s">
        <v>5009</v>
      </c>
      <c r="F2314" s="316" t="s">
        <v>217</v>
      </c>
      <c r="G2314" s="331">
        <v>8</v>
      </c>
      <c r="H2314" s="61">
        <f t="shared" si="393"/>
        <v>39702.04</v>
      </c>
      <c r="I2314" s="450">
        <v>317616.32</v>
      </c>
      <c r="J2314" s="439">
        <f t="shared" si="394"/>
        <v>44277.82</v>
      </c>
      <c r="K2314" s="390">
        <f t="shared" si="395"/>
        <v>354222.56</v>
      </c>
      <c r="L2314" s="60"/>
      <c r="M2314" s="303">
        <f t="shared" si="385"/>
        <v>354222.59184291848</v>
      </c>
      <c r="N2314" s="303">
        <f t="shared" si="386"/>
        <v>3.1842918484471738E-2</v>
      </c>
      <c r="O2314" s="372">
        <f t="shared" si="387"/>
        <v>354222.56</v>
      </c>
      <c r="P2314" s="373">
        <f t="shared" si="388"/>
        <v>0</v>
      </c>
    </row>
    <row r="2315" spans="1:16" s="195" customFormat="1" ht="22.5" x14ac:dyDescent="0.25">
      <c r="A2315" s="312" t="s">
        <v>5777</v>
      </c>
      <c r="B2315" s="314" t="s">
        <v>281</v>
      </c>
      <c r="C2315" s="314" t="s">
        <v>5778</v>
      </c>
      <c r="D2315" s="314" t="s">
        <v>4967</v>
      </c>
      <c r="E2315" s="315" t="s">
        <v>4968</v>
      </c>
      <c r="F2315" s="316" t="s">
        <v>217</v>
      </c>
      <c r="G2315" s="331">
        <v>8</v>
      </c>
      <c r="H2315" s="61">
        <f t="shared" si="393"/>
        <v>1859.89</v>
      </c>
      <c r="I2315" s="450">
        <v>14879.14</v>
      </c>
      <c r="J2315" s="439">
        <f t="shared" si="394"/>
        <v>2074.25</v>
      </c>
      <c r="K2315" s="390">
        <f t="shared" si="395"/>
        <v>16594</v>
      </c>
      <c r="L2315" s="60"/>
      <c r="M2315" s="303">
        <f t="shared" si="385"/>
        <v>16594.0073079168</v>
      </c>
      <c r="N2315" s="303">
        <f t="shared" si="386"/>
        <v>7.3079167996183969E-3</v>
      </c>
      <c r="O2315" s="372">
        <f t="shared" si="387"/>
        <v>16594</v>
      </c>
      <c r="P2315" s="373">
        <f t="shared" si="388"/>
        <v>0</v>
      </c>
    </row>
    <row r="2316" spans="1:16" s="195" customFormat="1" ht="15" x14ac:dyDescent="0.25">
      <c r="A2316" s="312" t="s">
        <v>5779</v>
      </c>
      <c r="B2316" s="314" t="s">
        <v>281</v>
      </c>
      <c r="C2316" s="314" t="s">
        <v>5780</v>
      </c>
      <c r="D2316" s="314" t="s">
        <v>4101</v>
      </c>
      <c r="E2316" s="315" t="s">
        <v>5013</v>
      </c>
      <c r="F2316" s="316" t="s">
        <v>217</v>
      </c>
      <c r="G2316" s="331">
        <v>8</v>
      </c>
      <c r="H2316" s="61">
        <f t="shared" si="393"/>
        <v>3987.89</v>
      </c>
      <c r="I2316" s="450">
        <v>31903.119999999999</v>
      </c>
      <c r="J2316" s="439">
        <f t="shared" si="394"/>
        <v>4447.51</v>
      </c>
      <c r="K2316" s="390">
        <f t="shared" si="395"/>
        <v>35580.080000000002</v>
      </c>
      <c r="L2316" s="60"/>
      <c r="M2316" s="303">
        <f t="shared" si="385"/>
        <v>35580.054117734398</v>
      </c>
      <c r="N2316" s="303">
        <f t="shared" si="386"/>
        <v>-2.5882265603286214E-2</v>
      </c>
      <c r="O2316" s="372">
        <f t="shared" si="387"/>
        <v>35580.080000000002</v>
      </c>
      <c r="P2316" s="373">
        <f t="shared" si="388"/>
        <v>0</v>
      </c>
    </row>
    <row r="2317" spans="1:16" s="195" customFormat="1" ht="33.75" x14ac:dyDescent="0.25">
      <c r="A2317" s="312" t="s">
        <v>5781</v>
      </c>
      <c r="B2317" s="314" t="s">
        <v>281</v>
      </c>
      <c r="C2317" s="314" t="s">
        <v>5782</v>
      </c>
      <c r="D2317" s="314" t="s">
        <v>4902</v>
      </c>
      <c r="E2317" s="315" t="s">
        <v>5783</v>
      </c>
      <c r="F2317" s="316" t="s">
        <v>217</v>
      </c>
      <c r="G2317" s="331">
        <v>8</v>
      </c>
      <c r="H2317" s="61">
        <f t="shared" si="393"/>
        <v>930.35</v>
      </c>
      <c r="I2317" s="450">
        <v>7442.77</v>
      </c>
      <c r="J2317" s="439">
        <f t="shared" si="394"/>
        <v>1037.58</v>
      </c>
      <c r="K2317" s="390">
        <f t="shared" si="395"/>
        <v>8300.64</v>
      </c>
      <c r="L2317" s="60"/>
      <c r="M2317" s="303">
        <f t="shared" si="385"/>
        <v>8300.5724639424006</v>
      </c>
      <c r="N2317" s="303">
        <f t="shared" si="386"/>
        <v>-6.7536057598772459E-2</v>
      </c>
      <c r="O2317" s="372">
        <f t="shared" si="387"/>
        <v>8300.64</v>
      </c>
      <c r="P2317" s="373">
        <f t="shared" si="388"/>
        <v>0</v>
      </c>
    </row>
    <row r="2318" spans="1:16" s="195" customFormat="1" ht="15" x14ac:dyDescent="0.25">
      <c r="A2318" s="312" t="s">
        <v>5784</v>
      </c>
      <c r="B2318" s="314" t="s">
        <v>281</v>
      </c>
      <c r="C2318" s="332" t="s">
        <v>5785</v>
      </c>
      <c r="D2318" s="332" t="s">
        <v>3850</v>
      </c>
      <c r="E2318" s="333" t="s">
        <v>4855</v>
      </c>
      <c r="F2318" s="316" t="s">
        <v>217</v>
      </c>
      <c r="G2318" s="331">
        <v>8</v>
      </c>
      <c r="H2318" s="61">
        <f t="shared" si="393"/>
        <v>34783.199999999997</v>
      </c>
      <c r="I2318" s="450">
        <v>278265.59999999998</v>
      </c>
      <c r="J2318" s="439">
        <f t="shared" si="394"/>
        <v>38792.07</v>
      </c>
      <c r="K2318" s="390">
        <f t="shared" si="395"/>
        <v>310336.56</v>
      </c>
      <c r="L2318" s="60"/>
      <c r="M2318" s="303">
        <f t="shared" si="385"/>
        <v>310336.57858867204</v>
      </c>
      <c r="N2318" s="303">
        <f t="shared" si="386"/>
        <v>1.8588672042824328E-2</v>
      </c>
      <c r="O2318" s="372">
        <f t="shared" si="387"/>
        <v>310336.56</v>
      </c>
      <c r="P2318" s="373">
        <f t="shared" si="388"/>
        <v>0</v>
      </c>
    </row>
    <row r="2319" spans="1:16" s="195" customFormat="1" ht="15" x14ac:dyDescent="0.25">
      <c r="A2319" s="312" t="s">
        <v>5786</v>
      </c>
      <c r="B2319" s="314" t="s">
        <v>281</v>
      </c>
      <c r="C2319" s="314" t="s">
        <v>5787</v>
      </c>
      <c r="D2319" s="314" t="s">
        <v>366</v>
      </c>
      <c r="E2319" s="315" t="s">
        <v>367</v>
      </c>
      <c r="F2319" s="316" t="s">
        <v>217</v>
      </c>
      <c r="G2319" s="331">
        <v>12</v>
      </c>
      <c r="H2319" s="61">
        <f t="shared" si="393"/>
        <v>2111.85</v>
      </c>
      <c r="I2319" s="450">
        <v>25342.19</v>
      </c>
      <c r="J2319" s="439">
        <f t="shared" si="394"/>
        <v>2355.25</v>
      </c>
      <c r="K2319" s="390">
        <f t="shared" si="395"/>
        <v>28263</v>
      </c>
      <c r="L2319" s="60"/>
      <c r="M2319" s="303">
        <f t="shared" ref="M2319:M2382" si="396">I2319*O$13*P$13*O$10</f>
        <v>28262.9564651328</v>
      </c>
      <c r="N2319" s="303">
        <f t="shared" ref="N2319:N2382" si="397">M2319-K2319</f>
        <v>-4.353486719992361E-2</v>
      </c>
      <c r="O2319" s="372">
        <f t="shared" si="387"/>
        <v>28263</v>
      </c>
      <c r="P2319" s="373">
        <f t="shared" si="388"/>
        <v>0</v>
      </c>
    </row>
    <row r="2320" spans="1:16" s="195" customFormat="1" ht="15" x14ac:dyDescent="0.25">
      <c r="A2320" s="312" t="s">
        <v>5788</v>
      </c>
      <c r="B2320" s="314" t="s">
        <v>281</v>
      </c>
      <c r="C2320" s="314" t="s">
        <v>5789</v>
      </c>
      <c r="D2320" s="314" t="s">
        <v>3882</v>
      </c>
      <c r="E2320" s="315" t="s">
        <v>3883</v>
      </c>
      <c r="F2320" s="316" t="s">
        <v>217</v>
      </c>
      <c r="G2320" s="331">
        <v>12</v>
      </c>
      <c r="H2320" s="61">
        <f t="shared" si="393"/>
        <v>175.3</v>
      </c>
      <c r="I2320" s="450">
        <v>2103.6</v>
      </c>
      <c r="J2320" s="439">
        <f t="shared" si="394"/>
        <v>195.5</v>
      </c>
      <c r="K2320" s="390">
        <f t="shared" si="395"/>
        <v>2346</v>
      </c>
      <c r="L2320" s="60"/>
      <c r="M2320" s="303">
        <f t="shared" si="396"/>
        <v>2346.046463232</v>
      </c>
      <c r="N2320" s="303">
        <f t="shared" si="397"/>
        <v>4.6463231999950949E-2</v>
      </c>
      <c r="O2320" s="372">
        <f t="shared" si="387"/>
        <v>2346</v>
      </c>
      <c r="P2320" s="373">
        <f t="shared" si="388"/>
        <v>0</v>
      </c>
    </row>
    <row r="2321" spans="1:16" s="195" customFormat="1" ht="22.5" x14ac:dyDescent="0.25">
      <c r="A2321" s="312" t="s">
        <v>5790</v>
      </c>
      <c r="B2321" s="314" t="s">
        <v>281</v>
      </c>
      <c r="C2321" s="314" t="s">
        <v>5791</v>
      </c>
      <c r="D2321" s="314" t="s">
        <v>5650</v>
      </c>
      <c r="E2321" s="315" t="s">
        <v>5651</v>
      </c>
      <c r="F2321" s="316" t="s">
        <v>248</v>
      </c>
      <c r="G2321" s="329">
        <v>0.3</v>
      </c>
      <c r="H2321" s="61">
        <f t="shared" si="393"/>
        <v>31437.9</v>
      </c>
      <c r="I2321" s="450">
        <v>9431.3700000000008</v>
      </c>
      <c r="J2321" s="439">
        <f t="shared" si="394"/>
        <v>35061.22</v>
      </c>
      <c r="K2321" s="390">
        <f t="shared" si="395"/>
        <v>10518.37</v>
      </c>
      <c r="L2321" s="60"/>
      <c r="M2321" s="303">
        <f t="shared" si="396"/>
        <v>10518.364818374403</v>
      </c>
      <c r="N2321" s="303">
        <f t="shared" si="397"/>
        <v>-5.1816255981975701E-3</v>
      </c>
      <c r="O2321" s="372">
        <f t="shared" si="387"/>
        <v>10518.366</v>
      </c>
      <c r="P2321" s="373">
        <f t="shared" si="388"/>
        <v>-4.0000000008149073E-3</v>
      </c>
    </row>
    <row r="2322" spans="1:16" s="195" customFormat="1" ht="15" x14ac:dyDescent="0.25">
      <c r="A2322" s="312" t="s">
        <v>5792</v>
      </c>
      <c r="B2322" s="314" t="s">
        <v>281</v>
      </c>
      <c r="C2322" s="314" t="s">
        <v>5793</v>
      </c>
      <c r="D2322" s="314" t="s">
        <v>5654</v>
      </c>
      <c r="E2322" s="315" t="s">
        <v>5655</v>
      </c>
      <c r="F2322" s="316" t="s">
        <v>217</v>
      </c>
      <c r="G2322" s="331">
        <v>3</v>
      </c>
      <c r="H2322" s="61">
        <f t="shared" si="393"/>
        <v>3616.47</v>
      </c>
      <c r="I2322" s="450">
        <v>10849.41</v>
      </c>
      <c r="J2322" s="439">
        <f t="shared" si="394"/>
        <v>4033.28</v>
      </c>
      <c r="K2322" s="390">
        <f t="shared" si="395"/>
        <v>12099.84</v>
      </c>
      <c r="L2322" s="60"/>
      <c r="M2322" s="303">
        <f t="shared" si="396"/>
        <v>12099.838352659202</v>
      </c>
      <c r="N2322" s="303">
        <f t="shared" si="397"/>
        <v>-1.6473407977173338E-3</v>
      </c>
      <c r="O2322" s="372">
        <f t="shared" ref="O2322:O2385" si="398">J2322*G2322</f>
        <v>12099.84</v>
      </c>
      <c r="P2322" s="373">
        <f t="shared" ref="P2322:P2385" si="399">O2322-K2322</f>
        <v>0</v>
      </c>
    </row>
    <row r="2323" spans="1:16" s="195" customFormat="1" ht="22.5" x14ac:dyDescent="0.25">
      <c r="A2323" s="312" t="s">
        <v>5794</v>
      </c>
      <c r="B2323" s="314" t="s">
        <v>281</v>
      </c>
      <c r="C2323" s="314" t="s">
        <v>5795</v>
      </c>
      <c r="D2323" s="314" t="s">
        <v>372</v>
      </c>
      <c r="E2323" s="315" t="s">
        <v>4129</v>
      </c>
      <c r="F2323" s="316" t="s">
        <v>125</v>
      </c>
      <c r="G2323" s="325">
        <v>1.02</v>
      </c>
      <c r="H2323" s="61">
        <f t="shared" si="393"/>
        <v>170723.32</v>
      </c>
      <c r="I2323" s="450">
        <v>174137.79</v>
      </c>
      <c r="J2323" s="439">
        <f t="shared" si="394"/>
        <v>190399.72</v>
      </c>
      <c r="K2323" s="390">
        <f t="shared" si="395"/>
        <v>194207.71</v>
      </c>
      <c r="L2323" s="60"/>
      <c r="M2323" s="303">
        <f t="shared" si="396"/>
        <v>194207.71360740482</v>
      </c>
      <c r="N2323" s="303">
        <f t="shared" si="397"/>
        <v>3.6074048257432878E-3</v>
      </c>
      <c r="O2323" s="372">
        <f t="shared" si="398"/>
        <v>194207.7144</v>
      </c>
      <c r="P2323" s="373">
        <f t="shared" si="399"/>
        <v>4.4000000052619725E-3</v>
      </c>
    </row>
    <row r="2324" spans="1:16" s="195" customFormat="1" ht="22.5" x14ac:dyDescent="0.25">
      <c r="A2324" s="312" t="s">
        <v>5796</v>
      </c>
      <c r="B2324" s="314" t="s">
        <v>281</v>
      </c>
      <c r="C2324" s="314" t="s">
        <v>5797</v>
      </c>
      <c r="D2324" s="314" t="s">
        <v>4132</v>
      </c>
      <c r="E2324" s="315" t="s">
        <v>4133</v>
      </c>
      <c r="F2324" s="316" t="s">
        <v>147</v>
      </c>
      <c r="G2324" s="331">
        <v>72</v>
      </c>
      <c r="H2324" s="61">
        <f t="shared" si="393"/>
        <v>885.76</v>
      </c>
      <c r="I2324" s="450">
        <v>63774.84</v>
      </c>
      <c r="J2324" s="439">
        <f t="shared" si="394"/>
        <v>987.85</v>
      </c>
      <c r="K2324" s="390">
        <f t="shared" si="395"/>
        <v>71125.2</v>
      </c>
      <c r="L2324" s="60"/>
      <c r="M2324" s="303">
        <f t="shared" si="396"/>
        <v>71125.089287500799</v>
      </c>
      <c r="N2324" s="303">
        <f t="shared" si="397"/>
        <v>-0.11071249919768889</v>
      </c>
      <c r="O2324" s="372">
        <f t="shared" si="398"/>
        <v>71125.2</v>
      </c>
      <c r="P2324" s="373">
        <f t="shared" si="399"/>
        <v>0</v>
      </c>
    </row>
    <row r="2325" spans="1:16" s="195" customFormat="1" ht="22.5" x14ac:dyDescent="0.25">
      <c r="A2325" s="312" t="s">
        <v>5798</v>
      </c>
      <c r="B2325" s="314" t="s">
        <v>281</v>
      </c>
      <c r="C2325" s="314" t="s">
        <v>5799</v>
      </c>
      <c r="D2325" s="314" t="s">
        <v>5662</v>
      </c>
      <c r="E2325" s="315" t="s">
        <v>5663</v>
      </c>
      <c r="F2325" s="316" t="s">
        <v>147</v>
      </c>
      <c r="G2325" s="331">
        <v>30</v>
      </c>
      <c r="H2325" s="61">
        <f t="shared" si="393"/>
        <v>1675.16</v>
      </c>
      <c r="I2325" s="450">
        <v>50254.86</v>
      </c>
      <c r="J2325" s="439">
        <f t="shared" si="394"/>
        <v>1868.23</v>
      </c>
      <c r="K2325" s="390">
        <f t="shared" si="395"/>
        <v>56046.9</v>
      </c>
      <c r="L2325" s="60"/>
      <c r="M2325" s="303">
        <f t="shared" si="396"/>
        <v>56046.889410163203</v>
      </c>
      <c r="N2325" s="303">
        <f t="shared" si="397"/>
        <v>-1.0589836798317265E-2</v>
      </c>
      <c r="O2325" s="372">
        <f t="shared" si="398"/>
        <v>56046.9</v>
      </c>
      <c r="P2325" s="373">
        <f t="shared" si="399"/>
        <v>0</v>
      </c>
    </row>
    <row r="2326" spans="1:16" s="195" customFormat="1" ht="15" x14ac:dyDescent="0.25">
      <c r="A2326" s="312" t="s">
        <v>5800</v>
      </c>
      <c r="B2326" s="314" t="s">
        <v>281</v>
      </c>
      <c r="C2326" s="314" t="s">
        <v>5801</v>
      </c>
      <c r="D2326" s="314" t="s">
        <v>3911</v>
      </c>
      <c r="E2326" s="315" t="s">
        <v>373</v>
      </c>
      <c r="F2326" s="316" t="s">
        <v>122</v>
      </c>
      <c r="G2326" s="326">
        <v>8.0999999999999996E-3</v>
      </c>
      <c r="H2326" s="61">
        <f t="shared" si="393"/>
        <v>105045.68</v>
      </c>
      <c r="I2326" s="450">
        <v>850.87</v>
      </c>
      <c r="J2326" s="439">
        <f t="shared" si="394"/>
        <v>117152.52</v>
      </c>
      <c r="K2326" s="390">
        <f t="shared" si="395"/>
        <v>948.94</v>
      </c>
      <c r="L2326" s="60"/>
      <c r="M2326" s="303">
        <f t="shared" si="396"/>
        <v>948.93542221439998</v>
      </c>
      <c r="N2326" s="303">
        <f t="shared" si="397"/>
        <v>-4.5777856000768224E-3</v>
      </c>
      <c r="O2326" s="372">
        <f t="shared" si="398"/>
        <v>948.93541199999993</v>
      </c>
      <c r="P2326" s="373">
        <f t="shared" si="399"/>
        <v>-4.5880000001261578E-3</v>
      </c>
    </row>
    <row r="2327" spans="1:16" s="195" customFormat="1" ht="22.5" x14ac:dyDescent="0.25">
      <c r="A2327" s="312" t="s">
        <v>5802</v>
      </c>
      <c r="B2327" s="314" t="s">
        <v>281</v>
      </c>
      <c r="C2327" s="314" t="s">
        <v>5803</v>
      </c>
      <c r="D2327" s="314" t="s">
        <v>3913</v>
      </c>
      <c r="E2327" s="315" t="s">
        <v>3914</v>
      </c>
      <c r="F2327" s="316" t="s">
        <v>125</v>
      </c>
      <c r="G2327" s="326">
        <v>0.89349999999999996</v>
      </c>
      <c r="H2327" s="61">
        <f t="shared" si="393"/>
        <v>312360.01</v>
      </c>
      <c r="I2327" s="450">
        <v>279093.67</v>
      </c>
      <c r="J2327" s="439">
        <f t="shared" si="394"/>
        <v>348360.48</v>
      </c>
      <c r="K2327" s="390">
        <f t="shared" si="395"/>
        <v>311260.09000000003</v>
      </c>
      <c r="L2327" s="60"/>
      <c r="M2327" s="303">
        <f t="shared" si="396"/>
        <v>311260.08623975044</v>
      </c>
      <c r="N2327" s="303">
        <f t="shared" si="397"/>
        <v>-3.7602495867758989E-3</v>
      </c>
      <c r="O2327" s="372">
        <f t="shared" si="398"/>
        <v>311260.08888</v>
      </c>
      <c r="P2327" s="373">
        <f t="shared" si="399"/>
        <v>-1.1200000299140811E-3</v>
      </c>
    </row>
    <row r="2328" spans="1:16" s="195" customFormat="1" ht="15" x14ac:dyDescent="0.25">
      <c r="A2328" s="312" t="s">
        <v>5804</v>
      </c>
      <c r="B2328" s="314" t="s">
        <v>281</v>
      </c>
      <c r="C2328" s="314" t="s">
        <v>5805</v>
      </c>
      <c r="D2328" s="314" t="s">
        <v>3921</v>
      </c>
      <c r="E2328" s="315" t="s">
        <v>3922</v>
      </c>
      <c r="F2328" s="316" t="s">
        <v>122</v>
      </c>
      <c r="G2328" s="328">
        <v>-5.7183999999999999E-2</v>
      </c>
      <c r="H2328" s="61">
        <f t="shared" si="393"/>
        <v>54913.96</v>
      </c>
      <c r="I2328" s="450">
        <v>-3140.2</v>
      </c>
      <c r="J2328" s="439">
        <f t="shared" si="394"/>
        <v>61242.97</v>
      </c>
      <c r="K2328" s="390">
        <f t="shared" si="395"/>
        <v>-3502.12</v>
      </c>
      <c r="L2328" s="60"/>
      <c r="M2328" s="303">
        <f t="shared" si="396"/>
        <v>-3502.117847424</v>
      </c>
      <c r="N2328" s="303">
        <f t="shared" si="397"/>
        <v>2.1525759998439753E-3</v>
      </c>
      <c r="O2328" s="372">
        <f t="shared" si="398"/>
        <v>-3502.1179964799999</v>
      </c>
      <c r="P2328" s="373">
        <f t="shared" si="399"/>
        <v>2.0035200000165787E-3</v>
      </c>
    </row>
    <row r="2329" spans="1:16" s="195" customFormat="1" ht="15" x14ac:dyDescent="0.25">
      <c r="A2329" s="312" t="s">
        <v>5806</v>
      </c>
      <c r="B2329" s="314" t="s">
        <v>281</v>
      </c>
      <c r="C2329" s="314" t="s">
        <v>5807</v>
      </c>
      <c r="D2329" s="314" t="s">
        <v>3917</v>
      </c>
      <c r="E2329" s="315" t="s">
        <v>3918</v>
      </c>
      <c r="F2329" s="316" t="s">
        <v>111</v>
      </c>
      <c r="G2329" s="318">
        <v>-5.3609999999999998</v>
      </c>
      <c r="H2329" s="61">
        <f t="shared" si="393"/>
        <v>5840.19</v>
      </c>
      <c r="I2329" s="450">
        <v>-31309.25</v>
      </c>
      <c r="J2329" s="439">
        <f t="shared" si="394"/>
        <v>6513.29</v>
      </c>
      <c r="K2329" s="390">
        <f t="shared" si="395"/>
        <v>-34917.75</v>
      </c>
      <c r="L2329" s="60"/>
      <c r="M2329" s="303">
        <f t="shared" si="396"/>
        <v>-34917.738747360003</v>
      </c>
      <c r="N2329" s="303">
        <f t="shared" si="397"/>
        <v>1.1252639997110236E-2</v>
      </c>
      <c r="O2329" s="372">
        <f t="shared" si="398"/>
        <v>-34917.747689999997</v>
      </c>
      <c r="P2329" s="373">
        <f t="shared" si="399"/>
        <v>2.3100000034901313E-3</v>
      </c>
    </row>
    <row r="2330" spans="1:16" s="195" customFormat="1" ht="15" x14ac:dyDescent="0.25">
      <c r="A2330" s="312" t="s">
        <v>5808</v>
      </c>
      <c r="B2330" s="314" t="s">
        <v>281</v>
      </c>
      <c r="C2330" s="314" t="s">
        <v>5809</v>
      </c>
      <c r="D2330" s="314" t="s">
        <v>3925</v>
      </c>
      <c r="E2330" s="315" t="s">
        <v>3926</v>
      </c>
      <c r="F2330" s="316" t="s">
        <v>111</v>
      </c>
      <c r="G2330" s="318">
        <v>5.3609999999999998</v>
      </c>
      <c r="H2330" s="61">
        <f t="shared" si="393"/>
        <v>20840.66</v>
      </c>
      <c r="I2330" s="450">
        <v>111726.79</v>
      </c>
      <c r="J2330" s="439">
        <f t="shared" si="394"/>
        <v>23242.61</v>
      </c>
      <c r="K2330" s="390">
        <f t="shared" si="395"/>
        <v>124603.63</v>
      </c>
      <c r="L2330" s="60"/>
      <c r="M2330" s="303">
        <f t="shared" si="396"/>
        <v>124603.6511350848</v>
      </c>
      <c r="N2330" s="303">
        <f t="shared" si="397"/>
        <v>2.1135084796696901E-2</v>
      </c>
      <c r="O2330" s="372">
        <f t="shared" si="398"/>
        <v>124603.63221</v>
      </c>
      <c r="P2330" s="373">
        <f t="shared" si="399"/>
        <v>2.2099999914644286E-3</v>
      </c>
    </row>
    <row r="2331" spans="1:16" s="195" customFormat="1" ht="15" x14ac:dyDescent="0.25">
      <c r="A2331" s="312" t="s">
        <v>5810</v>
      </c>
      <c r="B2331" s="314" t="s">
        <v>281</v>
      </c>
      <c r="C2331" s="314" t="s">
        <v>5811</v>
      </c>
      <c r="D2331" s="314" t="s">
        <v>3929</v>
      </c>
      <c r="E2331" s="315" t="s">
        <v>5812</v>
      </c>
      <c r="F2331" s="316" t="s">
        <v>139</v>
      </c>
      <c r="G2331" s="329">
        <v>111.7</v>
      </c>
      <c r="H2331" s="61">
        <f t="shared" si="393"/>
        <v>167.42</v>
      </c>
      <c r="I2331" s="450">
        <v>18701.09</v>
      </c>
      <c r="J2331" s="439">
        <f t="shared" si="394"/>
        <v>186.72</v>
      </c>
      <c r="K2331" s="390">
        <f t="shared" si="395"/>
        <v>20856.62</v>
      </c>
      <c r="L2331" s="60"/>
      <c r="M2331" s="303">
        <f t="shared" si="396"/>
        <v>20856.448969900801</v>
      </c>
      <c r="N2331" s="303">
        <f t="shared" si="397"/>
        <v>-0.17103009919810575</v>
      </c>
      <c r="O2331" s="372">
        <f t="shared" si="398"/>
        <v>20856.624</v>
      </c>
      <c r="P2331" s="373">
        <f t="shared" si="399"/>
        <v>4.0000000008149073E-3</v>
      </c>
    </row>
    <row r="2332" spans="1:16" s="195" customFormat="1" ht="15" x14ac:dyDescent="0.25">
      <c r="A2332" s="312" t="s">
        <v>5813</v>
      </c>
      <c r="B2332" s="314" t="s">
        <v>281</v>
      </c>
      <c r="C2332" s="314" t="s">
        <v>5814</v>
      </c>
      <c r="D2332" s="314" t="s">
        <v>3933</v>
      </c>
      <c r="E2332" s="315" t="s">
        <v>5815</v>
      </c>
      <c r="F2332" s="316" t="s">
        <v>139</v>
      </c>
      <c r="G2332" s="329">
        <v>136.69999999999999</v>
      </c>
      <c r="H2332" s="61">
        <f t="shared" si="393"/>
        <v>624.61</v>
      </c>
      <c r="I2332" s="450">
        <v>85384.1</v>
      </c>
      <c r="J2332" s="439">
        <f t="shared" si="394"/>
        <v>696.6</v>
      </c>
      <c r="K2332" s="390">
        <f t="shared" si="395"/>
        <v>95225.22</v>
      </c>
      <c r="L2332" s="60"/>
      <c r="M2332" s="303">
        <f t="shared" si="396"/>
        <v>95224.883923392015</v>
      </c>
      <c r="N2332" s="303">
        <f t="shared" si="397"/>
        <v>-0.33607660798588768</v>
      </c>
      <c r="O2332" s="372">
        <f t="shared" si="398"/>
        <v>95225.22</v>
      </c>
      <c r="P2332" s="373">
        <f t="shared" si="399"/>
        <v>0</v>
      </c>
    </row>
    <row r="2333" spans="1:16" s="195" customFormat="1" ht="15" x14ac:dyDescent="0.25">
      <c r="A2333" s="306" t="s">
        <v>5816</v>
      </c>
      <c r="B2333" s="502"/>
      <c r="C2333" s="502"/>
      <c r="D2333" s="502"/>
      <c r="E2333" s="307" t="s">
        <v>5817</v>
      </c>
      <c r="F2333" s="308"/>
      <c r="G2333" s="309"/>
      <c r="H2333" s="334"/>
      <c r="I2333" s="334">
        <f>SUM(I2334:I2341)</f>
        <v>288245.86000000004</v>
      </c>
      <c r="J2333" s="449"/>
      <c r="K2333" s="391">
        <f>SUM(K2334:K2341)</f>
        <v>321467.07</v>
      </c>
      <c r="L2333" s="310"/>
      <c r="M2333" s="303">
        <f t="shared" si="396"/>
        <v>321467.09469208331</v>
      </c>
      <c r="N2333" s="303">
        <f t="shared" si="397"/>
        <v>2.469208330148831E-2</v>
      </c>
      <c r="O2333" s="372">
        <f t="shared" si="398"/>
        <v>0</v>
      </c>
      <c r="P2333" s="373"/>
    </row>
    <row r="2334" spans="1:16" s="195" customFormat="1" ht="15" x14ac:dyDescent="0.25">
      <c r="A2334" s="312" t="s">
        <v>5818</v>
      </c>
      <c r="B2334" s="314" t="s">
        <v>281</v>
      </c>
      <c r="C2334" s="314" t="s">
        <v>5819</v>
      </c>
      <c r="D2334" s="314" t="s">
        <v>5820</v>
      </c>
      <c r="E2334" s="315" t="s">
        <v>5821</v>
      </c>
      <c r="F2334" s="316" t="s">
        <v>248</v>
      </c>
      <c r="G2334" s="331">
        <v>2</v>
      </c>
      <c r="H2334" s="61">
        <f t="shared" si="393"/>
        <v>24580.2</v>
      </c>
      <c r="I2334" s="450">
        <v>49160.4</v>
      </c>
      <c r="J2334" s="439">
        <f t="shared" ref="J2334:J2341" si="400">ROUND(H2334*O$13*P$13*O$10,2)</f>
        <v>27413.14</v>
      </c>
      <c r="K2334" s="390">
        <f t="shared" ref="K2334:K2341" si="401">ROUND(J2334*G2334,2)</f>
        <v>54826.28</v>
      </c>
      <c r="L2334" s="60"/>
      <c r="M2334" s="303">
        <f t="shared" si="396"/>
        <v>54826.289480448009</v>
      </c>
      <c r="N2334" s="303">
        <f t="shared" si="397"/>
        <v>9.4804480104357935E-3</v>
      </c>
      <c r="O2334" s="372">
        <f t="shared" si="398"/>
        <v>54826.28</v>
      </c>
      <c r="P2334" s="373">
        <f t="shared" si="399"/>
        <v>0</v>
      </c>
    </row>
    <row r="2335" spans="1:16" s="195" customFormat="1" ht="15" x14ac:dyDescent="0.25">
      <c r="A2335" s="312" t="s">
        <v>5822</v>
      </c>
      <c r="B2335" s="314" t="s">
        <v>281</v>
      </c>
      <c r="C2335" s="332" t="s">
        <v>5823</v>
      </c>
      <c r="D2335" s="332" t="s">
        <v>5824</v>
      </c>
      <c r="E2335" s="333" t="s">
        <v>5825</v>
      </c>
      <c r="F2335" s="316" t="s">
        <v>217</v>
      </c>
      <c r="G2335" s="331">
        <v>2</v>
      </c>
      <c r="H2335" s="61">
        <f t="shared" si="393"/>
        <v>89033.7</v>
      </c>
      <c r="I2335" s="450">
        <v>178067.4</v>
      </c>
      <c r="J2335" s="439">
        <f t="shared" si="400"/>
        <v>99295.11</v>
      </c>
      <c r="K2335" s="390">
        <f t="shared" si="401"/>
        <v>198590.22</v>
      </c>
      <c r="L2335" s="60"/>
      <c r="M2335" s="303">
        <f t="shared" si="396"/>
        <v>198590.22342028801</v>
      </c>
      <c r="N2335" s="303">
        <f t="shared" si="397"/>
        <v>3.4202880051452667E-3</v>
      </c>
      <c r="O2335" s="372">
        <f t="shared" si="398"/>
        <v>198590.22</v>
      </c>
      <c r="P2335" s="373">
        <f t="shared" si="399"/>
        <v>0</v>
      </c>
    </row>
    <row r="2336" spans="1:16" s="195" customFormat="1" ht="22.5" x14ac:dyDescent="0.25">
      <c r="A2336" s="312" t="s">
        <v>5826</v>
      </c>
      <c r="B2336" s="314" t="s">
        <v>281</v>
      </c>
      <c r="C2336" s="314" t="s">
        <v>5827</v>
      </c>
      <c r="D2336" s="314" t="s">
        <v>4967</v>
      </c>
      <c r="E2336" s="315" t="s">
        <v>4968</v>
      </c>
      <c r="F2336" s="316" t="s">
        <v>217</v>
      </c>
      <c r="G2336" s="331">
        <v>1</v>
      </c>
      <c r="H2336" s="61">
        <f t="shared" si="393"/>
        <v>1859.89</v>
      </c>
      <c r="I2336" s="450">
        <v>1859.89</v>
      </c>
      <c r="J2336" s="439">
        <f t="shared" si="400"/>
        <v>2074.25</v>
      </c>
      <c r="K2336" s="390">
        <f t="shared" si="401"/>
        <v>2074.25</v>
      </c>
      <c r="L2336" s="60"/>
      <c r="M2336" s="303">
        <f t="shared" si="396"/>
        <v>2074.2481253568003</v>
      </c>
      <c r="N2336" s="303">
        <f t="shared" si="397"/>
        <v>-1.8746431996987667E-3</v>
      </c>
      <c r="O2336" s="372">
        <f t="shared" si="398"/>
        <v>2074.25</v>
      </c>
      <c r="P2336" s="373">
        <f t="shared" si="399"/>
        <v>0</v>
      </c>
    </row>
    <row r="2337" spans="1:16" s="195" customFormat="1" ht="15" x14ac:dyDescent="0.25">
      <c r="A2337" s="312" t="s">
        <v>5828</v>
      </c>
      <c r="B2337" s="314" t="s">
        <v>281</v>
      </c>
      <c r="C2337" s="314" t="s">
        <v>5829</v>
      </c>
      <c r="D2337" s="314" t="s">
        <v>4101</v>
      </c>
      <c r="E2337" s="315" t="s">
        <v>5442</v>
      </c>
      <c r="F2337" s="316" t="s">
        <v>217</v>
      </c>
      <c r="G2337" s="331">
        <v>1</v>
      </c>
      <c r="H2337" s="61">
        <f t="shared" si="393"/>
        <v>5147.41</v>
      </c>
      <c r="I2337" s="450">
        <v>5147.41</v>
      </c>
      <c r="J2337" s="439">
        <f t="shared" si="400"/>
        <v>5740.67</v>
      </c>
      <c r="K2337" s="390">
        <f t="shared" si="401"/>
        <v>5740.67</v>
      </c>
      <c r="L2337" s="60"/>
      <c r="M2337" s="303">
        <f t="shared" si="396"/>
        <v>5740.6650624192007</v>
      </c>
      <c r="N2337" s="303">
        <f t="shared" si="397"/>
        <v>-4.9375807993783383E-3</v>
      </c>
      <c r="O2337" s="372">
        <f t="shared" si="398"/>
        <v>5740.67</v>
      </c>
      <c r="P2337" s="373">
        <f t="shared" si="399"/>
        <v>0</v>
      </c>
    </row>
    <row r="2338" spans="1:16" s="195" customFormat="1" ht="33.75" x14ac:dyDescent="0.25">
      <c r="A2338" s="312" t="s">
        <v>5830</v>
      </c>
      <c r="B2338" s="314" t="s">
        <v>281</v>
      </c>
      <c r="C2338" s="314" t="s">
        <v>5831</v>
      </c>
      <c r="D2338" s="314" t="s">
        <v>4902</v>
      </c>
      <c r="E2338" s="315" t="s">
        <v>5783</v>
      </c>
      <c r="F2338" s="316" t="s">
        <v>217</v>
      </c>
      <c r="G2338" s="331">
        <v>1</v>
      </c>
      <c r="H2338" s="61">
        <f t="shared" si="393"/>
        <v>930.35</v>
      </c>
      <c r="I2338" s="450">
        <v>930.35</v>
      </c>
      <c r="J2338" s="439">
        <f t="shared" si="400"/>
        <v>1037.58</v>
      </c>
      <c r="K2338" s="390">
        <f t="shared" si="401"/>
        <v>1037.58</v>
      </c>
      <c r="L2338" s="60"/>
      <c r="M2338" s="303">
        <f t="shared" si="396"/>
        <v>1037.575740192</v>
      </c>
      <c r="N2338" s="303">
        <f t="shared" si="397"/>
        <v>-4.2598079999152105E-3</v>
      </c>
      <c r="O2338" s="372">
        <f t="shared" si="398"/>
        <v>1037.58</v>
      </c>
      <c r="P2338" s="373">
        <f t="shared" si="399"/>
        <v>0</v>
      </c>
    </row>
    <row r="2339" spans="1:16" s="195" customFormat="1" ht="15" x14ac:dyDescent="0.25">
      <c r="A2339" s="312" t="s">
        <v>5832</v>
      </c>
      <c r="B2339" s="314" t="s">
        <v>281</v>
      </c>
      <c r="C2339" s="332" t="s">
        <v>5833</v>
      </c>
      <c r="D2339" s="332" t="s">
        <v>3850</v>
      </c>
      <c r="E2339" s="333" t="s">
        <v>4855</v>
      </c>
      <c r="F2339" s="316" t="s">
        <v>217</v>
      </c>
      <c r="G2339" s="331">
        <v>1</v>
      </c>
      <c r="H2339" s="61">
        <f t="shared" si="393"/>
        <v>34783.199999999997</v>
      </c>
      <c r="I2339" s="450">
        <v>34783.199999999997</v>
      </c>
      <c r="J2339" s="439">
        <f t="shared" si="400"/>
        <v>38792.07</v>
      </c>
      <c r="K2339" s="390">
        <f t="shared" si="401"/>
        <v>38792.07</v>
      </c>
      <c r="L2339" s="60"/>
      <c r="M2339" s="303">
        <f t="shared" si="396"/>
        <v>38792.072323584005</v>
      </c>
      <c r="N2339" s="303">
        <f t="shared" si="397"/>
        <v>2.323584005353041E-3</v>
      </c>
      <c r="O2339" s="372">
        <f t="shared" si="398"/>
        <v>38792.07</v>
      </c>
      <c r="P2339" s="373">
        <f t="shared" si="399"/>
        <v>0</v>
      </c>
    </row>
    <row r="2340" spans="1:16" s="195" customFormat="1" ht="15" x14ac:dyDescent="0.25">
      <c r="A2340" s="312" t="s">
        <v>5834</v>
      </c>
      <c r="B2340" s="314" t="s">
        <v>281</v>
      </c>
      <c r="C2340" s="314" t="s">
        <v>5835</v>
      </c>
      <c r="D2340" s="314" t="s">
        <v>366</v>
      </c>
      <c r="E2340" s="315" t="s">
        <v>367</v>
      </c>
      <c r="F2340" s="316" t="s">
        <v>217</v>
      </c>
      <c r="G2340" s="331">
        <v>8</v>
      </c>
      <c r="H2340" s="61">
        <f t="shared" si="393"/>
        <v>2111.85</v>
      </c>
      <c r="I2340" s="450">
        <v>16894.810000000001</v>
      </c>
      <c r="J2340" s="439">
        <f t="shared" si="400"/>
        <v>2355.25</v>
      </c>
      <c r="K2340" s="390">
        <f t="shared" si="401"/>
        <v>18842</v>
      </c>
      <c r="L2340" s="60"/>
      <c r="M2340" s="303">
        <f t="shared" si="396"/>
        <v>18841.989564307201</v>
      </c>
      <c r="N2340" s="303">
        <f t="shared" si="397"/>
        <v>-1.0435692798637319E-2</v>
      </c>
      <c r="O2340" s="372">
        <f t="shared" si="398"/>
        <v>18842</v>
      </c>
      <c r="P2340" s="373">
        <f t="shared" si="399"/>
        <v>0</v>
      </c>
    </row>
    <row r="2341" spans="1:16" s="195" customFormat="1" ht="15" x14ac:dyDescent="0.25">
      <c r="A2341" s="312" t="s">
        <v>5836</v>
      </c>
      <c r="B2341" s="314" t="s">
        <v>281</v>
      </c>
      <c r="C2341" s="314" t="s">
        <v>5837</v>
      </c>
      <c r="D2341" s="314" t="s">
        <v>3882</v>
      </c>
      <c r="E2341" s="315" t="s">
        <v>3883</v>
      </c>
      <c r="F2341" s="316" t="s">
        <v>217</v>
      </c>
      <c r="G2341" s="331">
        <v>8</v>
      </c>
      <c r="H2341" s="61">
        <f t="shared" si="393"/>
        <v>175.3</v>
      </c>
      <c r="I2341" s="450">
        <v>1402.4</v>
      </c>
      <c r="J2341" s="439">
        <f t="shared" si="400"/>
        <v>195.5</v>
      </c>
      <c r="K2341" s="390">
        <f t="shared" si="401"/>
        <v>1564</v>
      </c>
      <c r="L2341" s="60"/>
      <c r="M2341" s="303">
        <f t="shared" si="396"/>
        <v>1564.0309754880004</v>
      </c>
      <c r="N2341" s="303">
        <f t="shared" si="397"/>
        <v>3.0975488000422047E-2</v>
      </c>
      <c r="O2341" s="372">
        <f t="shared" si="398"/>
        <v>1564</v>
      </c>
      <c r="P2341" s="373">
        <f t="shared" si="399"/>
        <v>0</v>
      </c>
    </row>
    <row r="2342" spans="1:16" s="195" customFormat="1" ht="15" x14ac:dyDescent="0.25">
      <c r="A2342" s="306" t="s">
        <v>5838</v>
      </c>
      <c r="B2342" s="502"/>
      <c r="C2342" s="502"/>
      <c r="D2342" s="502"/>
      <c r="E2342" s="307" t="s">
        <v>5839</v>
      </c>
      <c r="F2342" s="308"/>
      <c r="G2342" s="309"/>
      <c r="H2342" s="334"/>
      <c r="I2342" s="334">
        <f>SUM(I2343:I2351)</f>
        <v>879237.92000000016</v>
      </c>
      <c r="J2342" s="449"/>
      <c r="K2342" s="391">
        <f>SUM(K2343:K2351)</f>
        <v>980572.83000000007</v>
      </c>
      <c r="L2342" s="310"/>
      <c r="M2342" s="303">
        <f t="shared" si="396"/>
        <v>980572.83350231068</v>
      </c>
      <c r="N2342" s="303">
        <f t="shared" si="397"/>
        <v>3.5023106029257178E-3</v>
      </c>
      <c r="O2342" s="372">
        <f t="shared" si="398"/>
        <v>0</v>
      </c>
      <c r="P2342" s="373"/>
    </row>
    <row r="2343" spans="1:16" s="195" customFormat="1" ht="22.5" x14ac:dyDescent="0.25">
      <c r="A2343" s="312" t="s">
        <v>5840</v>
      </c>
      <c r="B2343" s="314" t="s">
        <v>281</v>
      </c>
      <c r="C2343" s="314" t="s">
        <v>5841</v>
      </c>
      <c r="D2343" s="314" t="s">
        <v>294</v>
      </c>
      <c r="E2343" s="315" t="s">
        <v>295</v>
      </c>
      <c r="F2343" s="316" t="s">
        <v>217</v>
      </c>
      <c r="G2343" s="331">
        <v>5</v>
      </c>
      <c r="H2343" s="61">
        <f t="shared" si="393"/>
        <v>1993.67</v>
      </c>
      <c r="I2343" s="450">
        <v>9968.34</v>
      </c>
      <c r="J2343" s="439">
        <f t="shared" ref="J2343:J2351" si="402">ROUND(H2343*O$13*P$13*O$10,2)</f>
        <v>2223.4499999999998</v>
      </c>
      <c r="K2343" s="390">
        <f t="shared" ref="K2343:K2351" si="403">ROUND(J2343*G2343,2)</f>
        <v>11117.25</v>
      </c>
      <c r="L2343" s="60"/>
      <c r="M2343" s="303">
        <f t="shared" si="396"/>
        <v>11117.2222862208</v>
      </c>
      <c r="N2343" s="303">
        <f t="shared" si="397"/>
        <v>-2.7713779199984856E-2</v>
      </c>
      <c r="O2343" s="372">
        <f t="shared" si="398"/>
        <v>11117.25</v>
      </c>
      <c r="P2343" s="373">
        <f t="shared" si="399"/>
        <v>0</v>
      </c>
    </row>
    <row r="2344" spans="1:16" s="195" customFormat="1" ht="22.5" x14ac:dyDescent="0.25">
      <c r="A2344" s="312" t="s">
        <v>5842</v>
      </c>
      <c r="B2344" s="314" t="s">
        <v>281</v>
      </c>
      <c r="C2344" s="332" t="s">
        <v>5843</v>
      </c>
      <c r="D2344" s="332" t="s">
        <v>5844</v>
      </c>
      <c r="E2344" s="333" t="s">
        <v>5845</v>
      </c>
      <c r="F2344" s="316" t="s">
        <v>217</v>
      </c>
      <c r="G2344" s="331">
        <v>5</v>
      </c>
      <c r="H2344" s="61">
        <f t="shared" si="393"/>
        <v>116653.35</v>
      </c>
      <c r="I2344" s="450">
        <v>583266.75</v>
      </c>
      <c r="J2344" s="439">
        <f t="shared" si="402"/>
        <v>130098.01</v>
      </c>
      <c r="K2344" s="390">
        <f t="shared" si="403"/>
        <v>650490.05000000005</v>
      </c>
      <c r="L2344" s="60"/>
      <c r="M2344" s="303">
        <f t="shared" si="396"/>
        <v>650490.06272976007</v>
      </c>
      <c r="N2344" s="303">
        <f t="shared" si="397"/>
        <v>1.2729760026559234E-2</v>
      </c>
      <c r="O2344" s="372">
        <f t="shared" si="398"/>
        <v>650490.04999999993</v>
      </c>
      <c r="P2344" s="373">
        <f t="shared" si="399"/>
        <v>0</v>
      </c>
    </row>
    <row r="2345" spans="1:16" s="195" customFormat="1" ht="22.5" x14ac:dyDescent="0.25">
      <c r="A2345" s="312" t="s">
        <v>5846</v>
      </c>
      <c r="B2345" s="314" t="s">
        <v>281</v>
      </c>
      <c r="C2345" s="314" t="s">
        <v>5847</v>
      </c>
      <c r="D2345" s="314" t="s">
        <v>5848</v>
      </c>
      <c r="E2345" s="315" t="s">
        <v>5849</v>
      </c>
      <c r="F2345" s="316" t="s">
        <v>236</v>
      </c>
      <c r="G2345" s="331">
        <v>1</v>
      </c>
      <c r="H2345" s="61">
        <f t="shared" si="393"/>
        <v>30127.93</v>
      </c>
      <c r="I2345" s="450">
        <v>30127.93</v>
      </c>
      <c r="J2345" s="439">
        <f t="shared" si="402"/>
        <v>33600.269999999997</v>
      </c>
      <c r="K2345" s="390">
        <f t="shared" si="403"/>
        <v>33600.269999999997</v>
      </c>
      <c r="L2345" s="60"/>
      <c r="M2345" s="303">
        <f t="shared" si="396"/>
        <v>33600.267931641603</v>
      </c>
      <c r="N2345" s="303">
        <f t="shared" si="397"/>
        <v>-2.068358393444214E-3</v>
      </c>
      <c r="O2345" s="372">
        <f t="shared" si="398"/>
        <v>33600.269999999997</v>
      </c>
      <c r="P2345" s="373">
        <f t="shared" si="399"/>
        <v>0</v>
      </c>
    </row>
    <row r="2346" spans="1:16" s="195" customFormat="1" ht="15" x14ac:dyDescent="0.25">
      <c r="A2346" s="312" t="s">
        <v>5850</v>
      </c>
      <c r="B2346" s="314" t="s">
        <v>281</v>
      </c>
      <c r="C2346" s="332" t="s">
        <v>5851</v>
      </c>
      <c r="D2346" s="332" t="s">
        <v>5852</v>
      </c>
      <c r="E2346" s="333" t="s">
        <v>5853</v>
      </c>
      <c r="F2346" s="316" t="s">
        <v>217</v>
      </c>
      <c r="G2346" s="331">
        <v>1</v>
      </c>
      <c r="H2346" s="61">
        <f t="shared" si="393"/>
        <v>161274.85</v>
      </c>
      <c r="I2346" s="450">
        <v>161274.85</v>
      </c>
      <c r="J2346" s="439">
        <f t="shared" si="402"/>
        <v>179862.28</v>
      </c>
      <c r="K2346" s="390">
        <f t="shared" si="403"/>
        <v>179862.28</v>
      </c>
      <c r="L2346" s="60"/>
      <c r="M2346" s="303">
        <f t="shared" si="396"/>
        <v>179862.27964003201</v>
      </c>
      <c r="N2346" s="303">
        <f t="shared" si="397"/>
        <v>-3.5996799124404788E-4</v>
      </c>
      <c r="O2346" s="372">
        <f t="shared" si="398"/>
        <v>179862.28</v>
      </c>
      <c r="P2346" s="373">
        <f t="shared" si="399"/>
        <v>0</v>
      </c>
    </row>
    <row r="2347" spans="1:16" s="195" customFormat="1" ht="22.5" x14ac:dyDescent="0.25">
      <c r="A2347" s="312" t="s">
        <v>5854</v>
      </c>
      <c r="B2347" s="314" t="s">
        <v>281</v>
      </c>
      <c r="C2347" s="314" t="s">
        <v>5855</v>
      </c>
      <c r="D2347" s="314" t="s">
        <v>404</v>
      </c>
      <c r="E2347" s="315" t="s">
        <v>405</v>
      </c>
      <c r="F2347" s="316" t="s">
        <v>217</v>
      </c>
      <c r="G2347" s="331">
        <v>15</v>
      </c>
      <c r="H2347" s="61">
        <f t="shared" si="393"/>
        <v>1969.9</v>
      </c>
      <c r="I2347" s="450">
        <v>29548.54</v>
      </c>
      <c r="J2347" s="439">
        <f t="shared" si="402"/>
        <v>2196.94</v>
      </c>
      <c r="K2347" s="390">
        <f t="shared" si="403"/>
        <v>32954.1</v>
      </c>
      <c r="L2347" s="60"/>
      <c r="M2347" s="303">
        <f t="shared" si="396"/>
        <v>32954.101426444802</v>
      </c>
      <c r="N2347" s="303">
        <f t="shared" si="397"/>
        <v>1.4264448036556132E-3</v>
      </c>
      <c r="O2347" s="372">
        <f t="shared" si="398"/>
        <v>32954.1</v>
      </c>
      <c r="P2347" s="373">
        <f t="shared" si="399"/>
        <v>0</v>
      </c>
    </row>
    <row r="2348" spans="1:16" s="195" customFormat="1" ht="15" x14ac:dyDescent="0.25">
      <c r="A2348" s="312" t="s">
        <v>5856</v>
      </c>
      <c r="B2348" s="314" t="s">
        <v>281</v>
      </c>
      <c r="C2348" s="314" t="s">
        <v>5857</v>
      </c>
      <c r="D2348" s="314" t="s">
        <v>5858</v>
      </c>
      <c r="E2348" s="315" t="s">
        <v>5859</v>
      </c>
      <c r="F2348" s="316" t="s">
        <v>217</v>
      </c>
      <c r="G2348" s="331">
        <v>14</v>
      </c>
      <c r="H2348" s="61">
        <f t="shared" si="393"/>
        <v>242.64</v>
      </c>
      <c r="I2348" s="450">
        <v>3397.02</v>
      </c>
      <c r="J2348" s="439">
        <f t="shared" si="402"/>
        <v>270.61</v>
      </c>
      <c r="K2348" s="390">
        <f t="shared" si="403"/>
        <v>3788.54</v>
      </c>
      <c r="L2348" s="60"/>
      <c r="M2348" s="303">
        <f t="shared" si="396"/>
        <v>3788.5371537024002</v>
      </c>
      <c r="N2348" s="303">
        <f t="shared" si="397"/>
        <v>-2.846297599717218E-3</v>
      </c>
      <c r="O2348" s="372">
        <f t="shared" si="398"/>
        <v>3788.54</v>
      </c>
      <c r="P2348" s="373">
        <f t="shared" si="399"/>
        <v>0</v>
      </c>
    </row>
    <row r="2349" spans="1:16" s="195" customFormat="1" ht="15" x14ac:dyDescent="0.25">
      <c r="A2349" s="312" t="s">
        <v>5860</v>
      </c>
      <c r="B2349" s="314" t="s">
        <v>281</v>
      </c>
      <c r="C2349" s="314" t="s">
        <v>5861</v>
      </c>
      <c r="D2349" s="314" t="s">
        <v>5862</v>
      </c>
      <c r="E2349" s="315" t="s">
        <v>5863</v>
      </c>
      <c r="F2349" s="316" t="s">
        <v>217</v>
      </c>
      <c r="G2349" s="331">
        <v>1</v>
      </c>
      <c r="H2349" s="61">
        <f t="shared" si="393"/>
        <v>46130.42</v>
      </c>
      <c r="I2349" s="450">
        <v>46130.42</v>
      </c>
      <c r="J2349" s="439">
        <f t="shared" si="402"/>
        <v>51447.09</v>
      </c>
      <c r="K2349" s="390">
        <f t="shared" si="403"/>
        <v>51447.09</v>
      </c>
      <c r="L2349" s="60"/>
      <c r="M2349" s="303">
        <f t="shared" si="396"/>
        <v>51447.094831910406</v>
      </c>
      <c r="N2349" s="303">
        <f t="shared" si="397"/>
        <v>4.8319104098482057E-3</v>
      </c>
      <c r="O2349" s="372">
        <f t="shared" si="398"/>
        <v>51447.09</v>
      </c>
      <c r="P2349" s="373">
        <f t="shared" si="399"/>
        <v>0</v>
      </c>
    </row>
    <row r="2350" spans="1:16" s="195" customFormat="1" ht="15" x14ac:dyDescent="0.25">
      <c r="A2350" s="312" t="s">
        <v>5864</v>
      </c>
      <c r="B2350" s="314" t="s">
        <v>281</v>
      </c>
      <c r="C2350" s="314" t="s">
        <v>5865</v>
      </c>
      <c r="D2350" s="314" t="s">
        <v>3835</v>
      </c>
      <c r="E2350" s="315" t="s">
        <v>3836</v>
      </c>
      <c r="F2350" s="316" t="s">
        <v>291</v>
      </c>
      <c r="G2350" s="331">
        <v>5</v>
      </c>
      <c r="H2350" s="61">
        <f t="shared" si="393"/>
        <v>385.03</v>
      </c>
      <c r="I2350" s="450">
        <v>1925.17</v>
      </c>
      <c r="J2350" s="439">
        <f t="shared" si="402"/>
        <v>429.41</v>
      </c>
      <c r="K2350" s="390">
        <f t="shared" si="403"/>
        <v>2147.0500000000002</v>
      </c>
      <c r="L2350" s="60"/>
      <c r="M2350" s="303">
        <f t="shared" si="396"/>
        <v>2147.0518490304003</v>
      </c>
      <c r="N2350" s="303">
        <f t="shared" si="397"/>
        <v>1.8490304000806645E-3</v>
      </c>
      <c r="O2350" s="372">
        <f t="shared" si="398"/>
        <v>2147.0500000000002</v>
      </c>
      <c r="P2350" s="373">
        <f t="shared" si="399"/>
        <v>0</v>
      </c>
    </row>
    <row r="2351" spans="1:16" s="195" customFormat="1" ht="15" x14ac:dyDescent="0.25">
      <c r="A2351" s="312" t="s">
        <v>5866</v>
      </c>
      <c r="B2351" s="314" t="s">
        <v>281</v>
      </c>
      <c r="C2351" s="332" t="s">
        <v>5867</v>
      </c>
      <c r="D2351" s="332" t="s">
        <v>3951</v>
      </c>
      <c r="E2351" s="333" t="s">
        <v>5868</v>
      </c>
      <c r="F2351" s="316" t="s">
        <v>291</v>
      </c>
      <c r="G2351" s="331">
        <v>5</v>
      </c>
      <c r="H2351" s="61">
        <f t="shared" si="393"/>
        <v>2719.78</v>
      </c>
      <c r="I2351" s="450">
        <v>13598.9</v>
      </c>
      <c r="J2351" s="439">
        <f t="shared" si="402"/>
        <v>3033.24</v>
      </c>
      <c r="K2351" s="390">
        <f t="shared" si="403"/>
        <v>15166.2</v>
      </c>
      <c r="L2351" s="60"/>
      <c r="M2351" s="303">
        <f t="shared" si="396"/>
        <v>15166.215653568001</v>
      </c>
      <c r="N2351" s="303">
        <f t="shared" si="397"/>
        <v>1.5653567999834195E-2</v>
      </c>
      <c r="O2351" s="372">
        <f t="shared" si="398"/>
        <v>15166.199999999999</v>
      </c>
      <c r="P2351" s="373">
        <f t="shared" si="399"/>
        <v>0</v>
      </c>
    </row>
    <row r="2352" spans="1:16" s="195" customFormat="1" ht="15" x14ac:dyDescent="0.25">
      <c r="A2352" s="306" t="s">
        <v>5869</v>
      </c>
      <c r="B2352" s="502"/>
      <c r="C2352" s="502"/>
      <c r="D2352" s="502"/>
      <c r="E2352" s="307" t="s">
        <v>5870</v>
      </c>
      <c r="F2352" s="308"/>
      <c r="G2352" s="309"/>
      <c r="H2352" s="334"/>
      <c r="I2352" s="334">
        <f>SUM(I2353:I2365)</f>
        <v>1028476.5099999998</v>
      </c>
      <c r="J2352" s="449"/>
      <c r="K2352" s="391">
        <f>SUM(K2353:K2365)</f>
        <v>1147011.6899999997</v>
      </c>
      <c r="L2352" s="310"/>
      <c r="M2352" s="303">
        <f t="shared" si="396"/>
        <v>1147011.636624211</v>
      </c>
      <c r="N2352" s="303">
        <f t="shared" si="397"/>
        <v>-5.3375788731500506E-2</v>
      </c>
      <c r="O2352" s="372">
        <f t="shared" si="398"/>
        <v>0</v>
      </c>
      <c r="P2352" s="373"/>
    </row>
    <row r="2353" spans="1:16" s="195" customFormat="1" ht="22.5" x14ac:dyDescent="0.25">
      <c r="A2353" s="312" t="s">
        <v>5871</v>
      </c>
      <c r="B2353" s="314" t="s">
        <v>281</v>
      </c>
      <c r="C2353" s="314" t="s">
        <v>5872</v>
      </c>
      <c r="D2353" s="314" t="s">
        <v>286</v>
      </c>
      <c r="E2353" s="315" t="s">
        <v>287</v>
      </c>
      <c r="F2353" s="316" t="s">
        <v>217</v>
      </c>
      <c r="G2353" s="331">
        <v>8</v>
      </c>
      <c r="H2353" s="61">
        <f t="shared" si="393"/>
        <v>3940.15</v>
      </c>
      <c r="I2353" s="450">
        <v>31521.19</v>
      </c>
      <c r="J2353" s="439">
        <f t="shared" ref="J2353:J2365" si="404">ROUND(H2353*O$13*P$13*O$10,2)</f>
        <v>4394.26</v>
      </c>
      <c r="K2353" s="390">
        <f t="shared" ref="K2353:K2365" si="405">ROUND(J2353*G2353,2)</f>
        <v>35154.080000000002</v>
      </c>
      <c r="L2353" s="60"/>
      <c r="M2353" s="303">
        <f t="shared" si="396"/>
        <v>35154.105493612798</v>
      </c>
      <c r="N2353" s="303">
        <f t="shared" si="397"/>
        <v>2.5493612796708476E-2</v>
      </c>
      <c r="O2353" s="372">
        <f t="shared" si="398"/>
        <v>35154.080000000002</v>
      </c>
      <c r="P2353" s="373">
        <f t="shared" si="399"/>
        <v>0</v>
      </c>
    </row>
    <row r="2354" spans="1:16" s="195" customFormat="1" ht="22.5" x14ac:dyDescent="0.25">
      <c r="A2354" s="312" t="s">
        <v>5873</v>
      </c>
      <c r="B2354" s="314" t="s">
        <v>281</v>
      </c>
      <c r="C2354" s="332" t="s">
        <v>5874</v>
      </c>
      <c r="D2354" s="332" t="s">
        <v>5844</v>
      </c>
      <c r="E2354" s="333" t="s">
        <v>5875</v>
      </c>
      <c r="F2354" s="316" t="s">
        <v>217</v>
      </c>
      <c r="G2354" s="331">
        <v>4</v>
      </c>
      <c r="H2354" s="61">
        <f t="shared" si="393"/>
        <v>106773.51</v>
      </c>
      <c r="I2354" s="450">
        <v>427094.04</v>
      </c>
      <c r="J2354" s="439">
        <f t="shared" si="404"/>
        <v>119079.49</v>
      </c>
      <c r="K2354" s="390">
        <f t="shared" si="405"/>
        <v>476317.96</v>
      </c>
      <c r="L2354" s="60"/>
      <c r="M2354" s="303">
        <f t="shared" si="396"/>
        <v>476317.96064340486</v>
      </c>
      <c r="N2354" s="303">
        <f t="shared" si="397"/>
        <v>6.4340484095737338E-4</v>
      </c>
      <c r="O2354" s="372">
        <f t="shared" si="398"/>
        <v>476317.96</v>
      </c>
      <c r="P2354" s="373">
        <f t="shared" si="399"/>
        <v>0</v>
      </c>
    </row>
    <row r="2355" spans="1:16" s="195" customFormat="1" ht="22.5" x14ac:dyDescent="0.25">
      <c r="A2355" s="312" t="s">
        <v>5876</v>
      </c>
      <c r="B2355" s="314" t="s">
        <v>281</v>
      </c>
      <c r="C2355" s="332" t="s">
        <v>5877</v>
      </c>
      <c r="D2355" s="332" t="s">
        <v>5844</v>
      </c>
      <c r="E2355" s="333" t="s">
        <v>5878</v>
      </c>
      <c r="F2355" s="316" t="s">
        <v>217</v>
      </c>
      <c r="G2355" s="331">
        <v>4</v>
      </c>
      <c r="H2355" s="61">
        <f t="shared" ref="H2355:H2365" si="406">ROUND(I2355/G2355,2)</f>
        <v>125060.23</v>
      </c>
      <c r="I2355" s="450">
        <v>500240.92</v>
      </c>
      <c r="J2355" s="439">
        <f t="shared" si="404"/>
        <v>139473.81</v>
      </c>
      <c r="K2355" s="390">
        <f t="shared" si="405"/>
        <v>557895.24</v>
      </c>
      <c r="L2355" s="60"/>
      <c r="M2355" s="303">
        <f t="shared" si="396"/>
        <v>557895.24678167037</v>
      </c>
      <c r="N2355" s="303">
        <f t="shared" si="397"/>
        <v>6.7816703813150525E-3</v>
      </c>
      <c r="O2355" s="372">
        <f t="shared" si="398"/>
        <v>557895.24</v>
      </c>
      <c r="P2355" s="373">
        <f t="shared" si="399"/>
        <v>0</v>
      </c>
    </row>
    <row r="2356" spans="1:16" s="195" customFormat="1" ht="22.5" x14ac:dyDescent="0.25">
      <c r="A2356" s="312" t="s">
        <v>5879</v>
      </c>
      <c r="B2356" s="314" t="s">
        <v>281</v>
      </c>
      <c r="C2356" s="314" t="s">
        <v>5880</v>
      </c>
      <c r="D2356" s="314" t="s">
        <v>404</v>
      </c>
      <c r="E2356" s="315" t="s">
        <v>405</v>
      </c>
      <c r="F2356" s="316" t="s">
        <v>217</v>
      </c>
      <c r="G2356" s="331">
        <v>4</v>
      </c>
      <c r="H2356" s="61">
        <f t="shared" si="406"/>
        <v>1969.9</v>
      </c>
      <c r="I2356" s="450">
        <v>7879.59</v>
      </c>
      <c r="J2356" s="439">
        <f t="shared" si="404"/>
        <v>2196.94</v>
      </c>
      <c r="K2356" s="390">
        <f t="shared" si="405"/>
        <v>8787.76</v>
      </c>
      <c r="L2356" s="60"/>
      <c r="M2356" s="303">
        <f t="shared" si="396"/>
        <v>8787.737331820801</v>
      </c>
      <c r="N2356" s="303">
        <f t="shared" si="397"/>
        <v>-2.26681791991723E-2</v>
      </c>
      <c r="O2356" s="372">
        <f t="shared" si="398"/>
        <v>8787.76</v>
      </c>
      <c r="P2356" s="373">
        <f t="shared" si="399"/>
        <v>0</v>
      </c>
    </row>
    <row r="2357" spans="1:16" s="195" customFormat="1" ht="15" x14ac:dyDescent="0.25">
      <c r="A2357" s="312" t="s">
        <v>5881</v>
      </c>
      <c r="B2357" s="314" t="s">
        <v>281</v>
      </c>
      <c r="C2357" s="314" t="s">
        <v>5882</v>
      </c>
      <c r="D2357" s="314" t="s">
        <v>5858</v>
      </c>
      <c r="E2357" s="315" t="s">
        <v>5859</v>
      </c>
      <c r="F2357" s="316" t="s">
        <v>217</v>
      </c>
      <c r="G2357" s="331">
        <v>4</v>
      </c>
      <c r="H2357" s="61">
        <f t="shared" si="406"/>
        <v>242.65</v>
      </c>
      <c r="I2357" s="450">
        <v>970.58</v>
      </c>
      <c r="J2357" s="439">
        <f t="shared" si="404"/>
        <v>270.62</v>
      </c>
      <c r="K2357" s="390">
        <f t="shared" si="405"/>
        <v>1082.48</v>
      </c>
      <c r="L2357" s="60"/>
      <c r="M2357" s="303">
        <f t="shared" si="396"/>
        <v>1082.4423732096002</v>
      </c>
      <c r="N2357" s="303">
        <f t="shared" si="397"/>
        <v>-3.7626790399826859E-2</v>
      </c>
      <c r="O2357" s="372">
        <f t="shared" si="398"/>
        <v>1082.48</v>
      </c>
      <c r="P2357" s="373">
        <f t="shared" si="399"/>
        <v>0</v>
      </c>
    </row>
    <row r="2358" spans="1:16" s="195" customFormat="1" ht="15" x14ac:dyDescent="0.25">
      <c r="A2358" s="312" t="s">
        <v>5883</v>
      </c>
      <c r="B2358" s="314" t="s">
        <v>281</v>
      </c>
      <c r="C2358" s="314" t="s">
        <v>5884</v>
      </c>
      <c r="D2358" s="314" t="s">
        <v>5885</v>
      </c>
      <c r="E2358" s="315" t="s">
        <v>5886</v>
      </c>
      <c r="F2358" s="316" t="s">
        <v>248</v>
      </c>
      <c r="G2358" s="329">
        <v>0.1</v>
      </c>
      <c r="H2358" s="61">
        <f t="shared" si="406"/>
        <v>24678.400000000001</v>
      </c>
      <c r="I2358" s="450">
        <v>2467.84</v>
      </c>
      <c r="J2358" s="439">
        <f t="shared" si="404"/>
        <v>27522.66</v>
      </c>
      <c r="K2358" s="390">
        <f t="shared" si="405"/>
        <v>2752.27</v>
      </c>
      <c r="L2358" s="60"/>
      <c r="M2358" s="303">
        <f t="shared" si="396"/>
        <v>2752.2662596608006</v>
      </c>
      <c r="N2358" s="303">
        <f t="shared" si="397"/>
        <v>-3.7403391993393598E-3</v>
      </c>
      <c r="O2358" s="372">
        <f t="shared" si="398"/>
        <v>2752.2660000000001</v>
      </c>
      <c r="P2358" s="373">
        <f t="shared" si="399"/>
        <v>-3.9999999999054126E-3</v>
      </c>
    </row>
    <row r="2359" spans="1:16" s="195" customFormat="1" ht="15" x14ac:dyDescent="0.25">
      <c r="A2359" s="312" t="s">
        <v>5887</v>
      </c>
      <c r="B2359" s="314" t="s">
        <v>281</v>
      </c>
      <c r="C2359" s="314" t="s">
        <v>5888</v>
      </c>
      <c r="D2359" s="314" t="s">
        <v>5889</v>
      </c>
      <c r="E2359" s="315" t="s">
        <v>5890</v>
      </c>
      <c r="F2359" s="316" t="s">
        <v>217</v>
      </c>
      <c r="G2359" s="331">
        <v>1</v>
      </c>
      <c r="H2359" s="61">
        <f t="shared" si="406"/>
        <v>16308.1</v>
      </c>
      <c r="I2359" s="450">
        <v>16308.1</v>
      </c>
      <c r="J2359" s="439">
        <f t="shared" si="404"/>
        <v>18187.66</v>
      </c>
      <c r="K2359" s="390">
        <f t="shared" si="405"/>
        <v>18187.66</v>
      </c>
      <c r="L2359" s="60"/>
      <c r="M2359" s="303">
        <f t="shared" si="396"/>
        <v>18187.659406272003</v>
      </c>
      <c r="N2359" s="303">
        <f t="shared" si="397"/>
        <v>-5.9372799660195597E-4</v>
      </c>
      <c r="O2359" s="372">
        <f t="shared" si="398"/>
        <v>18187.66</v>
      </c>
      <c r="P2359" s="373">
        <f t="shared" si="399"/>
        <v>0</v>
      </c>
    </row>
    <row r="2360" spans="1:16" s="195" customFormat="1" ht="15" x14ac:dyDescent="0.25">
      <c r="A2360" s="312" t="s">
        <v>5891</v>
      </c>
      <c r="B2360" s="314" t="s">
        <v>281</v>
      </c>
      <c r="C2360" s="314" t="s">
        <v>5892</v>
      </c>
      <c r="D2360" s="314" t="s">
        <v>5893</v>
      </c>
      <c r="E2360" s="315" t="s">
        <v>5894</v>
      </c>
      <c r="F2360" s="316" t="s">
        <v>248</v>
      </c>
      <c r="G2360" s="329">
        <v>0.1</v>
      </c>
      <c r="H2360" s="61">
        <f t="shared" si="406"/>
        <v>20784.400000000001</v>
      </c>
      <c r="I2360" s="450">
        <v>2078.44</v>
      </c>
      <c r="J2360" s="439">
        <f t="shared" si="404"/>
        <v>23179.87</v>
      </c>
      <c r="K2360" s="390">
        <f t="shared" si="405"/>
        <v>2317.9899999999998</v>
      </c>
      <c r="L2360" s="60"/>
      <c r="M2360" s="303">
        <f t="shared" si="396"/>
        <v>2317.9866947328001</v>
      </c>
      <c r="N2360" s="303">
        <f t="shared" si="397"/>
        <v>-3.3052671997211291E-3</v>
      </c>
      <c r="O2360" s="372">
        <f t="shared" si="398"/>
        <v>2317.9870000000001</v>
      </c>
      <c r="P2360" s="373">
        <f t="shared" si="399"/>
        <v>-2.9999999997016857E-3</v>
      </c>
    </row>
    <row r="2361" spans="1:16" s="195" customFormat="1" ht="15" x14ac:dyDescent="0.25">
      <c r="A2361" s="312" t="s">
        <v>5895</v>
      </c>
      <c r="B2361" s="314" t="s">
        <v>281</v>
      </c>
      <c r="C2361" s="314" t="s">
        <v>5896</v>
      </c>
      <c r="D2361" s="314" t="s">
        <v>5889</v>
      </c>
      <c r="E2361" s="315" t="s">
        <v>5897</v>
      </c>
      <c r="F2361" s="316" t="s">
        <v>217</v>
      </c>
      <c r="G2361" s="331">
        <v>1</v>
      </c>
      <c r="H2361" s="61">
        <f t="shared" si="406"/>
        <v>12327.22</v>
      </c>
      <c r="I2361" s="450">
        <v>12327.22</v>
      </c>
      <c r="J2361" s="439">
        <f t="shared" si="404"/>
        <v>13747.97</v>
      </c>
      <c r="K2361" s="390">
        <f t="shared" si="405"/>
        <v>13747.97</v>
      </c>
      <c r="L2361" s="60"/>
      <c r="M2361" s="303">
        <f t="shared" si="396"/>
        <v>13747.9705659264</v>
      </c>
      <c r="N2361" s="303">
        <f t="shared" si="397"/>
        <v>5.6592640066810418E-4</v>
      </c>
      <c r="O2361" s="372">
        <f t="shared" si="398"/>
        <v>13747.97</v>
      </c>
      <c r="P2361" s="373">
        <f t="shared" si="399"/>
        <v>0</v>
      </c>
    </row>
    <row r="2362" spans="1:16" s="195" customFormat="1" ht="15" x14ac:dyDescent="0.25">
      <c r="A2362" s="312" t="s">
        <v>5898</v>
      </c>
      <c r="B2362" s="314" t="s">
        <v>281</v>
      </c>
      <c r="C2362" s="314" t="s">
        <v>5899</v>
      </c>
      <c r="D2362" s="314" t="s">
        <v>301</v>
      </c>
      <c r="E2362" s="315" t="s">
        <v>302</v>
      </c>
      <c r="F2362" s="316" t="s">
        <v>291</v>
      </c>
      <c r="G2362" s="331">
        <v>4</v>
      </c>
      <c r="H2362" s="61">
        <f t="shared" si="406"/>
        <v>286.36</v>
      </c>
      <c r="I2362" s="450">
        <v>1145.43</v>
      </c>
      <c r="J2362" s="439">
        <f t="shared" si="404"/>
        <v>319.36</v>
      </c>
      <c r="K2362" s="390">
        <f t="shared" si="405"/>
        <v>1277.44</v>
      </c>
      <c r="L2362" s="60"/>
      <c r="M2362" s="303">
        <f t="shared" si="396"/>
        <v>1277.4443812416002</v>
      </c>
      <c r="N2362" s="303">
        <f t="shared" si="397"/>
        <v>4.3812416001856036E-3</v>
      </c>
      <c r="O2362" s="372">
        <f t="shared" si="398"/>
        <v>1277.44</v>
      </c>
      <c r="P2362" s="373">
        <f t="shared" si="399"/>
        <v>0</v>
      </c>
    </row>
    <row r="2363" spans="1:16" s="195" customFormat="1" ht="22.5" x14ac:dyDescent="0.25">
      <c r="A2363" s="312" t="s">
        <v>5900</v>
      </c>
      <c r="B2363" s="314" t="s">
        <v>281</v>
      </c>
      <c r="C2363" s="332" t="s">
        <v>5901</v>
      </c>
      <c r="D2363" s="332" t="s">
        <v>3951</v>
      </c>
      <c r="E2363" s="333" t="s">
        <v>5902</v>
      </c>
      <c r="F2363" s="316" t="s">
        <v>291</v>
      </c>
      <c r="G2363" s="331">
        <v>4</v>
      </c>
      <c r="H2363" s="61">
        <f t="shared" si="406"/>
        <v>3505.98</v>
      </c>
      <c r="I2363" s="450">
        <v>14023.92</v>
      </c>
      <c r="J2363" s="439">
        <f t="shared" si="404"/>
        <v>3910.06</v>
      </c>
      <c r="K2363" s="390">
        <f t="shared" si="405"/>
        <v>15640.24</v>
      </c>
      <c r="L2363" s="60"/>
      <c r="M2363" s="303">
        <f t="shared" si="396"/>
        <v>15640.220534630402</v>
      </c>
      <c r="N2363" s="303">
        <f t="shared" si="397"/>
        <v>-1.9465369598037796E-2</v>
      </c>
      <c r="O2363" s="372">
        <f t="shared" si="398"/>
        <v>15640.24</v>
      </c>
      <c r="P2363" s="373">
        <f t="shared" si="399"/>
        <v>0</v>
      </c>
    </row>
    <row r="2364" spans="1:16" s="195" customFormat="1" ht="15" x14ac:dyDescent="0.25">
      <c r="A2364" s="312" t="s">
        <v>5903</v>
      </c>
      <c r="B2364" s="314" t="s">
        <v>281</v>
      </c>
      <c r="C2364" s="314" t="s">
        <v>5904</v>
      </c>
      <c r="D2364" s="314" t="s">
        <v>3835</v>
      </c>
      <c r="E2364" s="315" t="s">
        <v>3836</v>
      </c>
      <c r="F2364" s="316" t="s">
        <v>291</v>
      </c>
      <c r="G2364" s="331">
        <v>4</v>
      </c>
      <c r="H2364" s="61">
        <f t="shared" si="406"/>
        <v>385.03</v>
      </c>
      <c r="I2364" s="450">
        <v>1540.12</v>
      </c>
      <c r="J2364" s="439">
        <f t="shared" si="404"/>
        <v>429.41</v>
      </c>
      <c r="K2364" s="390">
        <f t="shared" si="405"/>
        <v>1717.64</v>
      </c>
      <c r="L2364" s="60"/>
      <c r="M2364" s="303">
        <f t="shared" si="396"/>
        <v>1717.6236351744001</v>
      </c>
      <c r="N2364" s="303">
        <f t="shared" si="397"/>
        <v>-1.6364825600021504E-2</v>
      </c>
      <c r="O2364" s="372">
        <f t="shared" si="398"/>
        <v>1717.64</v>
      </c>
      <c r="P2364" s="373">
        <f t="shared" si="399"/>
        <v>0</v>
      </c>
    </row>
    <row r="2365" spans="1:16" s="195" customFormat="1" ht="22.5" x14ac:dyDescent="0.25">
      <c r="A2365" s="312" t="s">
        <v>5905</v>
      </c>
      <c r="B2365" s="314" t="s">
        <v>281</v>
      </c>
      <c r="C2365" s="332" t="s">
        <v>5906</v>
      </c>
      <c r="D2365" s="332" t="s">
        <v>3951</v>
      </c>
      <c r="E2365" s="333" t="s">
        <v>5907</v>
      </c>
      <c r="F2365" s="316" t="s">
        <v>291</v>
      </c>
      <c r="G2365" s="331">
        <v>4</v>
      </c>
      <c r="H2365" s="61">
        <f t="shared" si="406"/>
        <v>2719.78</v>
      </c>
      <c r="I2365" s="450">
        <v>10879.12</v>
      </c>
      <c r="J2365" s="439">
        <f t="shared" si="404"/>
        <v>3033.24</v>
      </c>
      <c r="K2365" s="390">
        <f t="shared" si="405"/>
        <v>12132.96</v>
      </c>
      <c r="L2365" s="60"/>
      <c r="M2365" s="303">
        <f t="shared" si="396"/>
        <v>12132.972522854401</v>
      </c>
      <c r="N2365" s="303">
        <f t="shared" si="397"/>
        <v>1.2522854402050143E-2</v>
      </c>
      <c r="O2365" s="372">
        <f t="shared" si="398"/>
        <v>12132.96</v>
      </c>
      <c r="P2365" s="373">
        <f t="shared" si="399"/>
        <v>0</v>
      </c>
    </row>
    <row r="2366" spans="1:16" s="195" customFormat="1" ht="15" customHeight="1" x14ac:dyDescent="0.25">
      <c r="A2366" s="509" t="s">
        <v>5908</v>
      </c>
      <c r="B2366" s="510"/>
      <c r="C2366" s="510"/>
      <c r="D2366" s="510"/>
      <c r="E2366" s="510"/>
      <c r="F2366" s="511"/>
      <c r="G2366" s="322"/>
      <c r="H2366" s="455"/>
      <c r="I2366" s="447">
        <f>I2368+I2411+I2459</f>
        <v>10074463.960000001</v>
      </c>
      <c r="J2366" s="448"/>
      <c r="K2366" s="393">
        <f>K2368+K2411+K2459</f>
        <v>11235578.73</v>
      </c>
      <c r="L2366" s="305"/>
      <c r="M2366" s="303">
        <f t="shared" si="396"/>
        <v>11235577.363717556</v>
      </c>
      <c r="N2366" s="303">
        <f t="shared" si="397"/>
        <v>-1.366282444447279</v>
      </c>
      <c r="O2366" s="372">
        <f t="shared" si="398"/>
        <v>0</v>
      </c>
      <c r="P2366" s="373"/>
    </row>
    <row r="2367" spans="1:16" s="321" customFormat="1" ht="15" customHeight="1" x14ac:dyDescent="0.25">
      <c r="A2367" s="506" t="s">
        <v>1079</v>
      </c>
      <c r="B2367" s="507"/>
      <c r="C2367" s="507"/>
      <c r="D2367" s="507"/>
      <c r="E2367" s="507"/>
      <c r="F2367" s="508"/>
      <c r="G2367" s="319"/>
      <c r="H2367" s="452"/>
      <c r="I2367" s="453">
        <f>I2370+I2381+I2392+I2394+I2449+I2455</f>
        <v>1176923.5900000001</v>
      </c>
      <c r="J2367" s="454"/>
      <c r="K2367" s="394">
        <f>K2370+K2381+K2392+K2394+K2449+K2455</f>
        <v>1312567.55</v>
      </c>
      <c r="L2367" s="320"/>
      <c r="M2367" s="303">
        <f t="shared" si="396"/>
        <v>1312567.7057491008</v>
      </c>
      <c r="N2367" s="303">
        <f t="shared" si="397"/>
        <v>0.15574910072609782</v>
      </c>
      <c r="O2367" s="372">
        <f t="shared" si="398"/>
        <v>0</v>
      </c>
      <c r="P2367" s="373"/>
    </row>
    <row r="2368" spans="1:16" s="195" customFormat="1" ht="15" x14ac:dyDescent="0.25">
      <c r="A2368" s="306" t="s">
        <v>2440</v>
      </c>
      <c r="B2368" s="502"/>
      <c r="C2368" s="502"/>
      <c r="D2368" s="502"/>
      <c r="E2368" s="307" t="s">
        <v>5909</v>
      </c>
      <c r="F2368" s="308"/>
      <c r="G2368" s="309"/>
      <c r="H2368" s="334"/>
      <c r="I2368" s="334">
        <f>SUM(I2369:I2410)</f>
        <v>1447747.0999999999</v>
      </c>
      <c r="J2368" s="449"/>
      <c r="K2368" s="391">
        <f>SUM(K2369:K2410)</f>
        <v>1614604.51</v>
      </c>
      <c r="L2368" s="310"/>
      <c r="M2368" s="303">
        <f t="shared" si="396"/>
        <v>1614604.470245952</v>
      </c>
      <c r="N2368" s="303">
        <f t="shared" si="397"/>
        <v>-3.9754047989845276E-2</v>
      </c>
      <c r="O2368" s="372">
        <f t="shared" si="398"/>
        <v>0</v>
      </c>
      <c r="P2368" s="373"/>
    </row>
    <row r="2369" spans="1:16" s="195" customFormat="1" ht="15" x14ac:dyDescent="0.25">
      <c r="A2369" s="312" t="s">
        <v>5910</v>
      </c>
      <c r="B2369" s="314" t="s">
        <v>329</v>
      </c>
      <c r="C2369" s="314" t="s">
        <v>2402</v>
      </c>
      <c r="D2369" s="314" t="s">
        <v>5911</v>
      </c>
      <c r="E2369" s="315" t="s">
        <v>5912</v>
      </c>
      <c r="F2369" s="316" t="s">
        <v>217</v>
      </c>
      <c r="G2369" s="331">
        <v>1</v>
      </c>
      <c r="H2369" s="61">
        <f t="shared" ref="H2369:H2432" si="407">ROUND(I2369/G2369,2)</f>
        <v>1767.84</v>
      </c>
      <c r="I2369" s="450">
        <v>1767.84</v>
      </c>
      <c r="J2369" s="439">
        <f t="shared" ref="J2369:J2410" si="408">ROUND(H2369*O$13*P$13*O$10,2)</f>
        <v>1971.59</v>
      </c>
      <c r="K2369" s="390">
        <f t="shared" ref="K2369:K2410" si="409">ROUND(J2369*G2369,2)</f>
        <v>1971.59</v>
      </c>
      <c r="L2369" s="60"/>
      <c r="M2369" s="303">
        <f t="shared" si="396"/>
        <v>1971.5890756608001</v>
      </c>
      <c r="N2369" s="303">
        <f t="shared" si="397"/>
        <v>-9.2433919985523971E-4</v>
      </c>
      <c r="O2369" s="372">
        <f t="shared" si="398"/>
        <v>1971.59</v>
      </c>
      <c r="P2369" s="373">
        <f t="shared" si="399"/>
        <v>0</v>
      </c>
    </row>
    <row r="2370" spans="1:16" s="195" customFormat="1" ht="15" x14ac:dyDescent="0.25">
      <c r="A2370" s="312" t="s">
        <v>5913</v>
      </c>
      <c r="B2370" s="314" t="s">
        <v>329</v>
      </c>
      <c r="C2370" s="332" t="s">
        <v>2406</v>
      </c>
      <c r="D2370" s="332" t="s">
        <v>5914</v>
      </c>
      <c r="E2370" s="333" t="s">
        <v>5915</v>
      </c>
      <c r="F2370" s="316" t="s">
        <v>217</v>
      </c>
      <c r="G2370" s="331">
        <v>1</v>
      </c>
      <c r="H2370" s="61">
        <f t="shared" si="407"/>
        <v>6329.87</v>
      </c>
      <c r="I2370" s="450">
        <v>6329.87</v>
      </c>
      <c r="J2370" s="439">
        <f t="shared" si="408"/>
        <v>7059.41</v>
      </c>
      <c r="K2370" s="390">
        <f t="shared" si="409"/>
        <v>7059.41</v>
      </c>
      <c r="L2370" s="60"/>
      <c r="M2370" s="303">
        <f t="shared" si="396"/>
        <v>7059.4072666944003</v>
      </c>
      <c r="N2370" s="303">
        <f t="shared" si="397"/>
        <v>-2.7333055995768518E-3</v>
      </c>
      <c r="O2370" s="372">
        <f t="shared" si="398"/>
        <v>7059.41</v>
      </c>
      <c r="P2370" s="373">
        <f t="shared" si="399"/>
        <v>0</v>
      </c>
    </row>
    <row r="2371" spans="1:16" s="195" customFormat="1" ht="22.5" x14ac:dyDescent="0.25">
      <c r="A2371" s="312" t="s">
        <v>5916</v>
      </c>
      <c r="B2371" s="314" t="s">
        <v>329</v>
      </c>
      <c r="C2371" s="314" t="s">
        <v>2410</v>
      </c>
      <c r="D2371" s="314" t="s">
        <v>294</v>
      </c>
      <c r="E2371" s="315" t="s">
        <v>295</v>
      </c>
      <c r="F2371" s="316" t="s">
        <v>217</v>
      </c>
      <c r="G2371" s="331">
        <v>4</v>
      </c>
      <c r="H2371" s="61">
        <f t="shared" si="407"/>
        <v>1993.67</v>
      </c>
      <c r="I2371" s="450">
        <v>7974.66</v>
      </c>
      <c r="J2371" s="439">
        <f t="shared" si="408"/>
        <v>2223.4499999999998</v>
      </c>
      <c r="K2371" s="390">
        <f t="shared" si="409"/>
        <v>8893.7999999999993</v>
      </c>
      <c r="L2371" s="60"/>
      <c r="M2371" s="303">
        <f t="shared" si="396"/>
        <v>8893.7644459391995</v>
      </c>
      <c r="N2371" s="303">
        <f t="shared" si="397"/>
        <v>-3.5554060799768195E-2</v>
      </c>
      <c r="O2371" s="372">
        <f t="shared" si="398"/>
        <v>8893.7999999999993</v>
      </c>
      <c r="P2371" s="373">
        <f t="shared" si="399"/>
        <v>0</v>
      </c>
    </row>
    <row r="2372" spans="1:16" s="195" customFormat="1" ht="15" x14ac:dyDescent="0.25">
      <c r="A2372" s="312" t="s">
        <v>5917</v>
      </c>
      <c r="B2372" s="314" t="s">
        <v>329</v>
      </c>
      <c r="C2372" s="314" t="s">
        <v>1081</v>
      </c>
      <c r="D2372" s="314" t="s">
        <v>5918</v>
      </c>
      <c r="E2372" s="315" t="s">
        <v>5919</v>
      </c>
      <c r="F2372" s="316" t="s">
        <v>217</v>
      </c>
      <c r="G2372" s="331">
        <v>2</v>
      </c>
      <c r="H2372" s="61">
        <f t="shared" si="407"/>
        <v>7737.7</v>
      </c>
      <c r="I2372" s="450">
        <v>15475.4</v>
      </c>
      <c r="J2372" s="439">
        <f t="shared" si="408"/>
        <v>8629.49</v>
      </c>
      <c r="K2372" s="390">
        <f t="shared" si="409"/>
        <v>17258.98</v>
      </c>
      <c r="L2372" s="60"/>
      <c r="M2372" s="303">
        <f t="shared" si="396"/>
        <v>17258.988133248</v>
      </c>
      <c r="N2372" s="303">
        <f t="shared" si="397"/>
        <v>8.133248000376625E-3</v>
      </c>
      <c r="O2372" s="372">
        <f t="shared" si="398"/>
        <v>17258.98</v>
      </c>
      <c r="P2372" s="373">
        <f t="shared" si="399"/>
        <v>0</v>
      </c>
    </row>
    <row r="2373" spans="1:16" s="195" customFormat="1" ht="22.5" x14ac:dyDescent="0.25">
      <c r="A2373" s="312" t="s">
        <v>5920</v>
      </c>
      <c r="B2373" s="314" t="s">
        <v>329</v>
      </c>
      <c r="C2373" s="314" t="s">
        <v>1187</v>
      </c>
      <c r="D2373" s="314" t="s">
        <v>5921</v>
      </c>
      <c r="E2373" s="315" t="s">
        <v>5922</v>
      </c>
      <c r="F2373" s="316" t="s">
        <v>217</v>
      </c>
      <c r="G2373" s="331">
        <v>2</v>
      </c>
      <c r="H2373" s="61">
        <f t="shared" si="407"/>
        <v>8327.42</v>
      </c>
      <c r="I2373" s="450">
        <v>16654.830000000002</v>
      </c>
      <c r="J2373" s="439">
        <f t="shared" si="408"/>
        <v>9287.18</v>
      </c>
      <c r="K2373" s="390">
        <f t="shared" si="409"/>
        <v>18574.36</v>
      </c>
      <c r="L2373" s="60"/>
      <c r="M2373" s="303">
        <f t="shared" si="396"/>
        <v>18574.351120569605</v>
      </c>
      <c r="N2373" s="303">
        <f t="shared" si="397"/>
        <v>-8.8794303956092335E-3</v>
      </c>
      <c r="O2373" s="372">
        <f t="shared" si="398"/>
        <v>18574.36</v>
      </c>
      <c r="P2373" s="373">
        <f t="shared" si="399"/>
        <v>0</v>
      </c>
    </row>
    <row r="2374" spans="1:16" s="195" customFormat="1" ht="22.5" x14ac:dyDescent="0.25">
      <c r="A2374" s="312" t="s">
        <v>5923</v>
      </c>
      <c r="B2374" s="314" t="s">
        <v>329</v>
      </c>
      <c r="C2374" s="314" t="s">
        <v>2421</v>
      </c>
      <c r="D2374" s="314" t="s">
        <v>404</v>
      </c>
      <c r="E2374" s="315" t="s">
        <v>405</v>
      </c>
      <c r="F2374" s="316" t="s">
        <v>217</v>
      </c>
      <c r="G2374" s="331">
        <v>1</v>
      </c>
      <c r="H2374" s="61">
        <f t="shared" si="407"/>
        <v>1969.91</v>
      </c>
      <c r="I2374" s="450">
        <v>1969.91</v>
      </c>
      <c r="J2374" s="439">
        <f t="shared" si="408"/>
        <v>2196.9499999999998</v>
      </c>
      <c r="K2374" s="390">
        <f t="shared" si="409"/>
        <v>2196.9499999999998</v>
      </c>
      <c r="L2374" s="60"/>
      <c r="M2374" s="303">
        <f t="shared" si="396"/>
        <v>2196.9482736192003</v>
      </c>
      <c r="N2374" s="303">
        <f t="shared" si="397"/>
        <v>-1.7263807994822855E-3</v>
      </c>
      <c r="O2374" s="372">
        <f t="shared" si="398"/>
        <v>2196.9499999999998</v>
      </c>
      <c r="P2374" s="373">
        <f t="shared" si="399"/>
        <v>0</v>
      </c>
    </row>
    <row r="2375" spans="1:16" s="195" customFormat="1" ht="15" x14ac:dyDescent="0.25">
      <c r="A2375" s="312" t="s">
        <v>5924</v>
      </c>
      <c r="B2375" s="314" t="s">
        <v>329</v>
      </c>
      <c r="C2375" s="314" t="s">
        <v>2398</v>
      </c>
      <c r="D2375" s="314" t="s">
        <v>5925</v>
      </c>
      <c r="E2375" s="315" t="s">
        <v>5926</v>
      </c>
      <c r="F2375" s="316" t="s">
        <v>217</v>
      </c>
      <c r="G2375" s="331">
        <v>2</v>
      </c>
      <c r="H2375" s="61">
        <f t="shared" si="407"/>
        <v>81.42</v>
      </c>
      <c r="I2375" s="450">
        <v>162.84</v>
      </c>
      <c r="J2375" s="439">
        <f t="shared" si="408"/>
        <v>90.8</v>
      </c>
      <c r="K2375" s="390">
        <f t="shared" si="409"/>
        <v>181.6</v>
      </c>
      <c r="L2375" s="60"/>
      <c r="M2375" s="303">
        <f t="shared" si="396"/>
        <v>181.60781806080001</v>
      </c>
      <c r="N2375" s="303">
        <f t="shared" si="397"/>
        <v>7.8180608000195662E-3</v>
      </c>
      <c r="O2375" s="372">
        <f t="shared" si="398"/>
        <v>181.6</v>
      </c>
      <c r="P2375" s="373">
        <f t="shared" si="399"/>
        <v>0</v>
      </c>
    </row>
    <row r="2376" spans="1:16" s="195" customFormat="1" ht="15" x14ac:dyDescent="0.25">
      <c r="A2376" s="312" t="s">
        <v>5927</v>
      </c>
      <c r="B2376" s="314" t="s">
        <v>329</v>
      </c>
      <c r="C2376" s="314" t="s">
        <v>3086</v>
      </c>
      <c r="D2376" s="314" t="s">
        <v>5928</v>
      </c>
      <c r="E2376" s="315" t="s">
        <v>5929</v>
      </c>
      <c r="F2376" s="316" t="s">
        <v>217</v>
      </c>
      <c r="G2376" s="331">
        <v>1</v>
      </c>
      <c r="H2376" s="61">
        <f t="shared" si="407"/>
        <v>209.53</v>
      </c>
      <c r="I2376" s="450">
        <v>209.53</v>
      </c>
      <c r="J2376" s="439">
        <f t="shared" si="408"/>
        <v>233.68</v>
      </c>
      <c r="K2376" s="390">
        <f t="shared" si="409"/>
        <v>233.68</v>
      </c>
      <c r="L2376" s="60"/>
      <c r="M2376" s="303">
        <f t="shared" si="396"/>
        <v>233.67898623360003</v>
      </c>
      <c r="N2376" s="303">
        <f t="shared" si="397"/>
        <v>-1.0137663999785218E-3</v>
      </c>
      <c r="O2376" s="372">
        <f t="shared" si="398"/>
        <v>233.68</v>
      </c>
      <c r="P2376" s="373">
        <f t="shared" si="399"/>
        <v>0</v>
      </c>
    </row>
    <row r="2377" spans="1:16" s="195" customFormat="1" ht="15" x14ac:dyDescent="0.25">
      <c r="A2377" s="312" t="s">
        <v>5930</v>
      </c>
      <c r="B2377" s="314" t="s">
        <v>329</v>
      </c>
      <c r="C2377" s="314" t="s">
        <v>2429</v>
      </c>
      <c r="D2377" s="314" t="s">
        <v>386</v>
      </c>
      <c r="E2377" s="315" t="s">
        <v>387</v>
      </c>
      <c r="F2377" s="316" t="s">
        <v>248</v>
      </c>
      <c r="G2377" s="329">
        <v>0.1</v>
      </c>
      <c r="H2377" s="61">
        <f t="shared" si="407"/>
        <v>13529.3</v>
      </c>
      <c r="I2377" s="450">
        <v>1352.93</v>
      </c>
      <c r="J2377" s="439">
        <f t="shared" si="408"/>
        <v>15088.59</v>
      </c>
      <c r="K2377" s="390">
        <f t="shared" si="409"/>
        <v>1508.86</v>
      </c>
      <c r="L2377" s="60"/>
      <c r="M2377" s="303">
        <f t="shared" si="396"/>
        <v>1508.8594036416002</v>
      </c>
      <c r="N2377" s="303">
        <f t="shared" si="397"/>
        <v>-5.9635839966176718E-4</v>
      </c>
      <c r="O2377" s="372">
        <f t="shared" si="398"/>
        <v>1508.8590000000002</v>
      </c>
      <c r="P2377" s="373">
        <f t="shared" si="399"/>
        <v>-9.9999999974897946E-4</v>
      </c>
    </row>
    <row r="2378" spans="1:16" s="195" customFormat="1" ht="22.5" x14ac:dyDescent="0.25">
      <c r="A2378" s="312" t="s">
        <v>5931</v>
      </c>
      <c r="B2378" s="314" t="s">
        <v>329</v>
      </c>
      <c r="C2378" s="314" t="s">
        <v>2433</v>
      </c>
      <c r="D2378" s="314" t="s">
        <v>5932</v>
      </c>
      <c r="E2378" s="315" t="s">
        <v>5933</v>
      </c>
      <c r="F2378" s="316" t="s">
        <v>217</v>
      </c>
      <c r="G2378" s="331">
        <v>1</v>
      </c>
      <c r="H2378" s="61">
        <f t="shared" si="407"/>
        <v>17037.39</v>
      </c>
      <c r="I2378" s="450">
        <v>17037.39</v>
      </c>
      <c r="J2378" s="439">
        <f t="shared" si="408"/>
        <v>19001</v>
      </c>
      <c r="K2378" s="390">
        <f t="shared" si="409"/>
        <v>19001</v>
      </c>
      <c r="L2378" s="60"/>
      <c r="M2378" s="303">
        <f t="shared" si="396"/>
        <v>19001.002354156801</v>
      </c>
      <c r="N2378" s="303">
        <f t="shared" si="397"/>
        <v>2.354156800720375E-3</v>
      </c>
      <c r="O2378" s="372">
        <f t="shared" si="398"/>
        <v>19001</v>
      </c>
      <c r="P2378" s="373">
        <f t="shared" si="399"/>
        <v>0</v>
      </c>
    </row>
    <row r="2379" spans="1:16" s="195" customFormat="1" ht="15" x14ac:dyDescent="0.25">
      <c r="A2379" s="312" t="s">
        <v>5934</v>
      </c>
      <c r="B2379" s="314" t="s">
        <v>329</v>
      </c>
      <c r="C2379" s="314" t="s">
        <v>3441</v>
      </c>
      <c r="D2379" s="314" t="s">
        <v>5935</v>
      </c>
      <c r="E2379" s="315" t="s">
        <v>5936</v>
      </c>
      <c r="F2379" s="316" t="s">
        <v>248</v>
      </c>
      <c r="G2379" s="329">
        <v>0.2</v>
      </c>
      <c r="H2379" s="61">
        <f t="shared" si="407"/>
        <v>1933.6</v>
      </c>
      <c r="I2379" s="450">
        <v>386.72</v>
      </c>
      <c r="J2379" s="439">
        <f t="shared" si="408"/>
        <v>2156.4499999999998</v>
      </c>
      <c r="K2379" s="390">
        <f t="shared" si="409"/>
        <v>431.29</v>
      </c>
      <c r="L2379" s="60"/>
      <c r="M2379" s="303">
        <f t="shared" si="396"/>
        <v>431.29068656640004</v>
      </c>
      <c r="N2379" s="303">
        <f t="shared" si="397"/>
        <v>6.8656640002018321E-4</v>
      </c>
      <c r="O2379" s="372">
        <f t="shared" si="398"/>
        <v>431.28999999999996</v>
      </c>
      <c r="P2379" s="373">
        <f t="shared" si="399"/>
        <v>0</v>
      </c>
    </row>
    <row r="2380" spans="1:16" s="195" customFormat="1" ht="15" x14ac:dyDescent="0.25">
      <c r="A2380" s="312" t="s">
        <v>5937</v>
      </c>
      <c r="B2380" s="314" t="s">
        <v>329</v>
      </c>
      <c r="C2380" s="314" t="s">
        <v>2438</v>
      </c>
      <c r="D2380" s="314" t="s">
        <v>5938</v>
      </c>
      <c r="E2380" s="315" t="s">
        <v>5939</v>
      </c>
      <c r="F2380" s="316" t="s">
        <v>291</v>
      </c>
      <c r="G2380" s="331">
        <v>1</v>
      </c>
      <c r="H2380" s="61">
        <f t="shared" si="407"/>
        <v>393.94</v>
      </c>
      <c r="I2380" s="450">
        <v>393.94</v>
      </c>
      <c r="J2380" s="439">
        <f t="shared" si="408"/>
        <v>439.34</v>
      </c>
      <c r="K2380" s="390">
        <f t="shared" si="409"/>
        <v>439.34</v>
      </c>
      <c r="L2380" s="60"/>
      <c r="M2380" s="303">
        <f t="shared" si="396"/>
        <v>439.34281409280004</v>
      </c>
      <c r="N2380" s="303">
        <f t="shared" si="397"/>
        <v>2.8140928000652821E-3</v>
      </c>
      <c r="O2380" s="372">
        <f t="shared" si="398"/>
        <v>439.34</v>
      </c>
      <c r="P2380" s="373">
        <f t="shared" si="399"/>
        <v>0</v>
      </c>
    </row>
    <row r="2381" spans="1:16" s="195" customFormat="1" ht="15" x14ac:dyDescent="0.25">
      <c r="A2381" s="312" t="s">
        <v>5940</v>
      </c>
      <c r="B2381" s="314" t="s">
        <v>329</v>
      </c>
      <c r="C2381" s="332" t="s">
        <v>5941</v>
      </c>
      <c r="D2381" s="332" t="s">
        <v>5942</v>
      </c>
      <c r="E2381" s="333" t="s">
        <v>5943</v>
      </c>
      <c r="F2381" s="316" t="s">
        <v>291</v>
      </c>
      <c r="G2381" s="331">
        <v>1</v>
      </c>
      <c r="H2381" s="61">
        <f t="shared" si="407"/>
        <v>436.51</v>
      </c>
      <c r="I2381" s="450">
        <v>436.51</v>
      </c>
      <c r="J2381" s="439">
        <f t="shared" si="408"/>
        <v>486.82</v>
      </c>
      <c r="K2381" s="390">
        <f t="shared" si="409"/>
        <v>486.82</v>
      </c>
      <c r="L2381" s="60"/>
      <c r="M2381" s="303">
        <f t="shared" si="396"/>
        <v>486.81913941120001</v>
      </c>
      <c r="N2381" s="303">
        <f t="shared" si="397"/>
        <v>-8.6058879998063276E-4</v>
      </c>
      <c r="O2381" s="372">
        <f t="shared" si="398"/>
        <v>486.82</v>
      </c>
      <c r="P2381" s="373">
        <f t="shared" si="399"/>
        <v>0</v>
      </c>
    </row>
    <row r="2382" spans="1:16" s="195" customFormat="1" ht="15" x14ac:dyDescent="0.25">
      <c r="A2382" s="312" t="s">
        <v>5944</v>
      </c>
      <c r="B2382" s="314" t="s">
        <v>329</v>
      </c>
      <c r="C2382" s="314" t="s">
        <v>3451</v>
      </c>
      <c r="D2382" s="314" t="s">
        <v>5945</v>
      </c>
      <c r="E2382" s="315" t="s">
        <v>5946</v>
      </c>
      <c r="F2382" s="316" t="s">
        <v>248</v>
      </c>
      <c r="G2382" s="329">
        <v>0.1</v>
      </c>
      <c r="H2382" s="61">
        <f t="shared" si="407"/>
        <v>3217.7</v>
      </c>
      <c r="I2382" s="450">
        <v>321.77</v>
      </c>
      <c r="J2382" s="439">
        <f t="shared" si="408"/>
        <v>3588.55</v>
      </c>
      <c r="K2382" s="390">
        <f t="shared" si="409"/>
        <v>358.86</v>
      </c>
      <c r="L2382" s="60"/>
      <c r="M2382" s="303">
        <f t="shared" si="396"/>
        <v>358.85499642240001</v>
      </c>
      <c r="N2382" s="303">
        <f t="shared" si="397"/>
        <v>-5.0035776000072474E-3</v>
      </c>
      <c r="O2382" s="372">
        <f t="shared" si="398"/>
        <v>358.85500000000002</v>
      </c>
      <c r="P2382" s="373">
        <f t="shared" si="399"/>
        <v>-4.9999999999954525E-3</v>
      </c>
    </row>
    <row r="2383" spans="1:16" s="195" customFormat="1" ht="22.5" x14ac:dyDescent="0.25">
      <c r="A2383" s="312" t="s">
        <v>5947</v>
      </c>
      <c r="B2383" s="314" t="s">
        <v>329</v>
      </c>
      <c r="C2383" s="314" t="s">
        <v>1071</v>
      </c>
      <c r="D2383" s="314" t="s">
        <v>5948</v>
      </c>
      <c r="E2383" s="315" t="s">
        <v>5949</v>
      </c>
      <c r="F2383" s="316" t="s">
        <v>248</v>
      </c>
      <c r="G2383" s="329">
        <v>0.2</v>
      </c>
      <c r="H2383" s="61">
        <f t="shared" si="407"/>
        <v>15445.55</v>
      </c>
      <c r="I2383" s="450">
        <v>3089.11</v>
      </c>
      <c r="J2383" s="439">
        <f t="shared" si="408"/>
        <v>17225.7</v>
      </c>
      <c r="K2383" s="390">
        <f t="shared" si="409"/>
        <v>3445.14</v>
      </c>
      <c r="L2383" s="60"/>
      <c r="M2383" s="303">
        <f t="shared" ref="M2383:M2446" si="410">I2383*O$13*P$13*O$10</f>
        <v>3445.1395655232004</v>
      </c>
      <c r="N2383" s="303">
        <f t="shared" ref="N2383:N2446" si="411">M2383-K2383</f>
        <v>-4.3447679945529671E-4</v>
      </c>
      <c r="O2383" s="372">
        <f t="shared" si="398"/>
        <v>3445.1400000000003</v>
      </c>
      <c r="P2383" s="373">
        <f t="shared" si="399"/>
        <v>0</v>
      </c>
    </row>
    <row r="2384" spans="1:16" s="195" customFormat="1" ht="22.5" x14ac:dyDescent="0.25">
      <c r="A2384" s="312" t="s">
        <v>5950</v>
      </c>
      <c r="B2384" s="314" t="s">
        <v>329</v>
      </c>
      <c r="C2384" s="314" t="s">
        <v>3460</v>
      </c>
      <c r="D2384" s="314" t="s">
        <v>5951</v>
      </c>
      <c r="E2384" s="315" t="s">
        <v>5952</v>
      </c>
      <c r="F2384" s="316" t="s">
        <v>217</v>
      </c>
      <c r="G2384" s="331">
        <v>2</v>
      </c>
      <c r="H2384" s="61">
        <f t="shared" si="407"/>
        <v>10470.379999999999</v>
      </c>
      <c r="I2384" s="450">
        <v>20940.75</v>
      </c>
      <c r="J2384" s="439">
        <f t="shared" si="408"/>
        <v>11677.12</v>
      </c>
      <c r="K2384" s="390">
        <f t="shared" si="409"/>
        <v>23354.240000000002</v>
      </c>
      <c r="L2384" s="60"/>
      <c r="M2384" s="303">
        <f t="shared" si="410"/>
        <v>23354.236772640001</v>
      </c>
      <c r="N2384" s="303">
        <f t="shared" si="411"/>
        <v>-3.2273600008920766E-3</v>
      </c>
      <c r="O2384" s="372">
        <f t="shared" si="398"/>
        <v>23354.240000000002</v>
      </c>
      <c r="P2384" s="373">
        <f t="shared" si="399"/>
        <v>0</v>
      </c>
    </row>
    <row r="2385" spans="1:16" s="195" customFormat="1" ht="22.5" x14ac:dyDescent="0.25">
      <c r="A2385" s="312" t="s">
        <v>5953</v>
      </c>
      <c r="B2385" s="314" t="s">
        <v>329</v>
      </c>
      <c r="C2385" s="314" t="s">
        <v>3462</v>
      </c>
      <c r="D2385" s="314" t="s">
        <v>5954</v>
      </c>
      <c r="E2385" s="315" t="s">
        <v>5955</v>
      </c>
      <c r="F2385" s="316" t="s">
        <v>217</v>
      </c>
      <c r="G2385" s="331">
        <v>2</v>
      </c>
      <c r="H2385" s="61">
        <f t="shared" si="407"/>
        <v>3094.86</v>
      </c>
      <c r="I2385" s="450">
        <v>6189.72</v>
      </c>
      <c r="J2385" s="439">
        <f t="shared" si="408"/>
        <v>3451.55</v>
      </c>
      <c r="K2385" s="390">
        <f t="shared" si="409"/>
        <v>6903.1</v>
      </c>
      <c r="L2385" s="60"/>
      <c r="M2385" s="303">
        <f t="shared" si="410"/>
        <v>6903.104541926401</v>
      </c>
      <c r="N2385" s="303">
        <f t="shared" si="411"/>
        <v>4.5419264006341109E-3</v>
      </c>
      <c r="O2385" s="372">
        <f t="shared" si="398"/>
        <v>6903.1</v>
      </c>
      <c r="P2385" s="373">
        <f t="shared" si="399"/>
        <v>0</v>
      </c>
    </row>
    <row r="2386" spans="1:16" s="195" customFormat="1" ht="22.5" x14ac:dyDescent="0.25">
      <c r="A2386" s="312" t="s">
        <v>5956</v>
      </c>
      <c r="B2386" s="314" t="s">
        <v>329</v>
      </c>
      <c r="C2386" s="314" t="s">
        <v>1075</v>
      </c>
      <c r="D2386" s="314" t="s">
        <v>5957</v>
      </c>
      <c r="E2386" s="315" t="s">
        <v>5958</v>
      </c>
      <c r="F2386" s="316" t="s">
        <v>248</v>
      </c>
      <c r="G2386" s="329">
        <v>0.4</v>
      </c>
      <c r="H2386" s="61">
        <f t="shared" si="407"/>
        <v>21557.15</v>
      </c>
      <c r="I2386" s="450">
        <v>8622.86</v>
      </c>
      <c r="J2386" s="439">
        <f t="shared" si="408"/>
        <v>24041.68</v>
      </c>
      <c r="K2386" s="390">
        <f t="shared" si="409"/>
        <v>9616.67</v>
      </c>
      <c r="L2386" s="60"/>
      <c r="M2386" s="303">
        <f t="shared" si="410"/>
        <v>9616.6715183232009</v>
      </c>
      <c r="N2386" s="303">
        <f t="shared" si="411"/>
        <v>1.518323200798477E-3</v>
      </c>
      <c r="O2386" s="372">
        <f t="shared" ref="O2386:O2449" si="412">J2386*G2386</f>
        <v>9616.6720000000005</v>
      </c>
      <c r="P2386" s="373">
        <f t="shared" ref="P2386:P2449" si="413">O2386-K2386</f>
        <v>2.0000000004074536E-3</v>
      </c>
    </row>
    <row r="2387" spans="1:16" s="195" customFormat="1" ht="22.5" x14ac:dyDescent="0.25">
      <c r="A2387" s="312" t="s">
        <v>5959</v>
      </c>
      <c r="B2387" s="314" t="s">
        <v>329</v>
      </c>
      <c r="C2387" s="314" t="s">
        <v>3469</v>
      </c>
      <c r="D2387" s="314" t="s">
        <v>5960</v>
      </c>
      <c r="E2387" s="315" t="s">
        <v>5961</v>
      </c>
      <c r="F2387" s="316" t="s">
        <v>217</v>
      </c>
      <c r="G2387" s="331">
        <v>4</v>
      </c>
      <c r="H2387" s="61">
        <f t="shared" si="407"/>
        <v>14747.98</v>
      </c>
      <c r="I2387" s="450">
        <v>58991.92</v>
      </c>
      <c r="J2387" s="439">
        <f t="shared" si="408"/>
        <v>16447.73</v>
      </c>
      <c r="K2387" s="390">
        <f t="shared" si="409"/>
        <v>65790.92</v>
      </c>
      <c r="L2387" s="60"/>
      <c r="M2387" s="303">
        <f t="shared" si="410"/>
        <v>65790.922834790399</v>
      </c>
      <c r="N2387" s="303">
        <f t="shared" si="411"/>
        <v>2.834790400811471E-3</v>
      </c>
      <c r="O2387" s="372">
        <f t="shared" si="412"/>
        <v>65790.92</v>
      </c>
      <c r="P2387" s="373">
        <f t="shared" si="413"/>
        <v>0</v>
      </c>
    </row>
    <row r="2388" spans="1:16" s="195" customFormat="1" ht="22.5" x14ac:dyDescent="0.25">
      <c r="A2388" s="312" t="s">
        <v>5962</v>
      </c>
      <c r="B2388" s="314" t="s">
        <v>329</v>
      </c>
      <c r="C2388" s="314" t="s">
        <v>3471</v>
      </c>
      <c r="D2388" s="314" t="s">
        <v>5963</v>
      </c>
      <c r="E2388" s="315" t="s">
        <v>5964</v>
      </c>
      <c r="F2388" s="316" t="s">
        <v>217</v>
      </c>
      <c r="G2388" s="331">
        <v>4</v>
      </c>
      <c r="H2388" s="61">
        <f t="shared" si="407"/>
        <v>4604.13</v>
      </c>
      <c r="I2388" s="450">
        <v>18416.509999999998</v>
      </c>
      <c r="J2388" s="439">
        <f t="shared" si="408"/>
        <v>5134.7700000000004</v>
      </c>
      <c r="K2388" s="390">
        <f t="shared" si="409"/>
        <v>20539.080000000002</v>
      </c>
      <c r="L2388" s="60"/>
      <c r="M2388" s="303">
        <f t="shared" si="410"/>
        <v>20539.070237011201</v>
      </c>
      <c r="N2388" s="303">
        <f t="shared" si="411"/>
        <v>-9.7629888005030807E-3</v>
      </c>
      <c r="O2388" s="372">
        <f t="shared" si="412"/>
        <v>20539.080000000002</v>
      </c>
      <c r="P2388" s="373">
        <f t="shared" si="413"/>
        <v>0</v>
      </c>
    </row>
    <row r="2389" spans="1:16" s="195" customFormat="1" ht="15" x14ac:dyDescent="0.25">
      <c r="A2389" s="312" t="s">
        <v>5965</v>
      </c>
      <c r="B2389" s="314" t="s">
        <v>329</v>
      </c>
      <c r="C2389" s="314" t="s">
        <v>2474</v>
      </c>
      <c r="D2389" s="314" t="s">
        <v>5966</v>
      </c>
      <c r="E2389" s="315" t="s">
        <v>5967</v>
      </c>
      <c r="F2389" s="316" t="s">
        <v>217</v>
      </c>
      <c r="G2389" s="331">
        <v>1</v>
      </c>
      <c r="H2389" s="61">
        <f t="shared" si="407"/>
        <v>1284.3800000000001</v>
      </c>
      <c r="I2389" s="450">
        <v>1284.3800000000001</v>
      </c>
      <c r="J2389" s="439">
        <f t="shared" si="408"/>
        <v>1432.41</v>
      </c>
      <c r="K2389" s="390">
        <f t="shared" si="409"/>
        <v>1432.41</v>
      </c>
      <c r="L2389" s="60"/>
      <c r="M2389" s="303">
        <f t="shared" si="410"/>
        <v>1432.4088022656001</v>
      </c>
      <c r="N2389" s="303">
        <f t="shared" si="411"/>
        <v>-1.1977343999660661E-3</v>
      </c>
      <c r="O2389" s="372">
        <f t="shared" si="412"/>
        <v>1432.41</v>
      </c>
      <c r="P2389" s="373">
        <f t="shared" si="413"/>
        <v>0</v>
      </c>
    </row>
    <row r="2390" spans="1:16" s="195" customFormat="1" ht="22.5" x14ac:dyDescent="0.25">
      <c r="A2390" s="312" t="s">
        <v>5968</v>
      </c>
      <c r="B2390" s="314" t="s">
        <v>329</v>
      </c>
      <c r="C2390" s="314" t="s">
        <v>3475</v>
      </c>
      <c r="D2390" s="314" t="s">
        <v>5969</v>
      </c>
      <c r="E2390" s="315" t="s">
        <v>5970</v>
      </c>
      <c r="F2390" s="316" t="s">
        <v>217</v>
      </c>
      <c r="G2390" s="331">
        <v>1</v>
      </c>
      <c r="H2390" s="61">
        <f t="shared" si="407"/>
        <v>10885.03</v>
      </c>
      <c r="I2390" s="450">
        <v>10885.03</v>
      </c>
      <c r="J2390" s="439">
        <f t="shared" si="408"/>
        <v>12139.56</v>
      </c>
      <c r="K2390" s="390">
        <f t="shared" si="409"/>
        <v>12139.56</v>
      </c>
      <c r="L2390" s="60"/>
      <c r="M2390" s="303">
        <f t="shared" si="410"/>
        <v>12139.563668793602</v>
      </c>
      <c r="N2390" s="303">
        <f t="shared" si="411"/>
        <v>3.6687936026282841E-3</v>
      </c>
      <c r="O2390" s="372">
        <f t="shared" si="412"/>
        <v>12139.56</v>
      </c>
      <c r="P2390" s="373">
        <f t="shared" si="413"/>
        <v>0</v>
      </c>
    </row>
    <row r="2391" spans="1:16" s="195" customFormat="1" ht="15" x14ac:dyDescent="0.25">
      <c r="A2391" s="312" t="s">
        <v>5971</v>
      </c>
      <c r="B2391" s="314" t="s">
        <v>329</v>
      </c>
      <c r="C2391" s="314" t="s">
        <v>2489</v>
      </c>
      <c r="D2391" s="314" t="s">
        <v>5972</v>
      </c>
      <c r="E2391" s="315" t="s">
        <v>5973</v>
      </c>
      <c r="F2391" s="316" t="s">
        <v>217</v>
      </c>
      <c r="G2391" s="331">
        <v>1</v>
      </c>
      <c r="H2391" s="61">
        <f t="shared" si="407"/>
        <v>25746.37</v>
      </c>
      <c r="I2391" s="450">
        <v>25746.37</v>
      </c>
      <c r="J2391" s="439">
        <f t="shared" si="408"/>
        <v>28713.72</v>
      </c>
      <c r="K2391" s="390">
        <f t="shared" si="409"/>
        <v>28713.72</v>
      </c>
      <c r="L2391" s="60"/>
      <c r="M2391" s="303">
        <f t="shared" si="410"/>
        <v>28713.719471174401</v>
      </c>
      <c r="N2391" s="303">
        <f t="shared" si="411"/>
        <v>-5.2882559975842014E-4</v>
      </c>
      <c r="O2391" s="372">
        <f t="shared" si="412"/>
        <v>28713.72</v>
      </c>
      <c r="P2391" s="373">
        <f t="shared" si="413"/>
        <v>0</v>
      </c>
    </row>
    <row r="2392" spans="1:16" s="195" customFormat="1" ht="22.5" x14ac:dyDescent="0.25">
      <c r="A2392" s="312" t="s">
        <v>5974</v>
      </c>
      <c r="B2392" s="314" t="s">
        <v>329</v>
      </c>
      <c r="C2392" s="332" t="s">
        <v>2491</v>
      </c>
      <c r="D2392" s="332" t="s">
        <v>5975</v>
      </c>
      <c r="E2392" s="333" t="s">
        <v>5976</v>
      </c>
      <c r="F2392" s="316" t="s">
        <v>291</v>
      </c>
      <c r="G2392" s="331">
        <v>1</v>
      </c>
      <c r="H2392" s="61">
        <f t="shared" si="407"/>
        <v>688678.66</v>
      </c>
      <c r="I2392" s="450">
        <v>688678.66</v>
      </c>
      <c r="J2392" s="439">
        <f t="shared" si="408"/>
        <v>768051.02</v>
      </c>
      <c r="K2392" s="390">
        <f t="shared" si="409"/>
        <v>768051.02</v>
      </c>
      <c r="L2392" s="60"/>
      <c r="M2392" s="303">
        <f t="shared" si="410"/>
        <v>768051.02424241928</v>
      </c>
      <c r="N2392" s="303">
        <f t="shared" si="411"/>
        <v>4.2424192652106285E-3</v>
      </c>
      <c r="O2392" s="372">
        <f t="shared" si="412"/>
        <v>768051.02</v>
      </c>
      <c r="P2392" s="373">
        <f t="shared" si="413"/>
        <v>0</v>
      </c>
    </row>
    <row r="2393" spans="1:16" s="195" customFormat="1" ht="15" x14ac:dyDescent="0.25">
      <c r="A2393" s="312" t="s">
        <v>5977</v>
      </c>
      <c r="B2393" s="314" t="s">
        <v>329</v>
      </c>
      <c r="C2393" s="314" t="s">
        <v>2495</v>
      </c>
      <c r="D2393" s="314" t="s">
        <v>347</v>
      </c>
      <c r="E2393" s="315" t="s">
        <v>348</v>
      </c>
      <c r="F2393" s="316" t="s">
        <v>217</v>
      </c>
      <c r="G2393" s="331">
        <v>1</v>
      </c>
      <c r="H2393" s="61">
        <f t="shared" si="407"/>
        <v>17629.77</v>
      </c>
      <c r="I2393" s="450">
        <v>17629.77</v>
      </c>
      <c r="J2393" s="439">
        <f t="shared" si="408"/>
        <v>19661.66</v>
      </c>
      <c r="K2393" s="390">
        <f t="shared" si="409"/>
        <v>19661.66</v>
      </c>
      <c r="L2393" s="60"/>
      <c r="M2393" s="303">
        <f t="shared" si="410"/>
        <v>19661.655997382404</v>
      </c>
      <c r="N2393" s="303">
        <f t="shared" si="411"/>
        <v>-4.0026175956882071E-3</v>
      </c>
      <c r="O2393" s="372">
        <f t="shared" si="412"/>
        <v>19661.66</v>
      </c>
      <c r="P2393" s="373">
        <f t="shared" si="413"/>
        <v>0</v>
      </c>
    </row>
    <row r="2394" spans="1:16" s="195" customFormat="1" ht="22.5" x14ac:dyDescent="0.25">
      <c r="A2394" s="312" t="s">
        <v>5978</v>
      </c>
      <c r="B2394" s="314" t="s">
        <v>329</v>
      </c>
      <c r="C2394" s="332" t="s">
        <v>5979</v>
      </c>
      <c r="D2394" s="332" t="s">
        <v>5980</v>
      </c>
      <c r="E2394" s="333" t="s">
        <v>5981</v>
      </c>
      <c r="F2394" s="316" t="s">
        <v>217</v>
      </c>
      <c r="G2394" s="331">
        <v>1</v>
      </c>
      <c r="H2394" s="61">
        <f t="shared" si="407"/>
        <v>26075.89</v>
      </c>
      <c r="I2394" s="450">
        <v>26075.89</v>
      </c>
      <c r="J2394" s="439">
        <f t="shared" si="408"/>
        <v>29081.22</v>
      </c>
      <c r="K2394" s="390">
        <f t="shared" si="409"/>
        <v>29081.22</v>
      </c>
      <c r="L2394" s="60"/>
      <c r="M2394" s="303">
        <f t="shared" si="410"/>
        <v>29081.2176792768</v>
      </c>
      <c r="N2394" s="303">
        <f t="shared" si="411"/>
        <v>-2.3207232006825507E-3</v>
      </c>
      <c r="O2394" s="372">
        <f t="shared" si="412"/>
        <v>29081.22</v>
      </c>
      <c r="P2394" s="373">
        <f t="shared" si="413"/>
        <v>0</v>
      </c>
    </row>
    <row r="2395" spans="1:16" s="195" customFormat="1" ht="22.5" x14ac:dyDescent="0.25">
      <c r="A2395" s="312" t="s">
        <v>5982</v>
      </c>
      <c r="B2395" s="314" t="s">
        <v>329</v>
      </c>
      <c r="C2395" s="314" t="s">
        <v>2499</v>
      </c>
      <c r="D2395" s="314" t="s">
        <v>294</v>
      </c>
      <c r="E2395" s="315" t="s">
        <v>295</v>
      </c>
      <c r="F2395" s="316" t="s">
        <v>217</v>
      </c>
      <c r="G2395" s="331">
        <v>3</v>
      </c>
      <c r="H2395" s="61">
        <f t="shared" si="407"/>
        <v>1993.67</v>
      </c>
      <c r="I2395" s="450">
        <v>5981.01</v>
      </c>
      <c r="J2395" s="439">
        <f t="shared" si="408"/>
        <v>2223.4499999999998</v>
      </c>
      <c r="K2395" s="390">
        <f t="shared" si="409"/>
        <v>6670.35</v>
      </c>
      <c r="L2395" s="60"/>
      <c r="M2395" s="303">
        <f t="shared" si="410"/>
        <v>6670.3400632512012</v>
      </c>
      <c r="N2395" s="303">
        <f t="shared" si="411"/>
        <v>-9.936748799191264E-3</v>
      </c>
      <c r="O2395" s="372">
        <f t="shared" si="412"/>
        <v>6670.3499999999995</v>
      </c>
      <c r="P2395" s="373">
        <f t="shared" si="413"/>
        <v>0</v>
      </c>
    </row>
    <row r="2396" spans="1:16" s="195" customFormat="1" ht="15" x14ac:dyDescent="0.25">
      <c r="A2396" s="312" t="s">
        <v>5983</v>
      </c>
      <c r="B2396" s="314" t="s">
        <v>329</v>
      </c>
      <c r="C2396" s="314" t="s">
        <v>5984</v>
      </c>
      <c r="D2396" s="314" t="s">
        <v>5985</v>
      </c>
      <c r="E2396" s="315" t="s">
        <v>5986</v>
      </c>
      <c r="F2396" s="316" t="s">
        <v>291</v>
      </c>
      <c r="G2396" s="331">
        <v>1</v>
      </c>
      <c r="H2396" s="61">
        <f t="shared" si="407"/>
        <v>15664.28</v>
      </c>
      <c r="I2396" s="450">
        <v>15664.28</v>
      </c>
      <c r="J2396" s="439">
        <f t="shared" si="408"/>
        <v>17469.64</v>
      </c>
      <c r="K2396" s="390">
        <f t="shared" si="409"/>
        <v>17469.64</v>
      </c>
      <c r="L2396" s="60"/>
      <c r="M2396" s="303">
        <f t="shared" si="410"/>
        <v>17469.637142553602</v>
      </c>
      <c r="N2396" s="303">
        <f t="shared" si="411"/>
        <v>-2.857446397683816E-3</v>
      </c>
      <c r="O2396" s="372">
        <f t="shared" si="412"/>
        <v>17469.64</v>
      </c>
      <c r="P2396" s="373">
        <f t="shared" si="413"/>
        <v>0</v>
      </c>
    </row>
    <row r="2397" spans="1:16" s="195" customFormat="1" ht="15" x14ac:dyDescent="0.25">
      <c r="A2397" s="312" t="s">
        <v>5987</v>
      </c>
      <c r="B2397" s="314" t="s">
        <v>329</v>
      </c>
      <c r="C2397" s="314" t="s">
        <v>5988</v>
      </c>
      <c r="D2397" s="314" t="s">
        <v>5989</v>
      </c>
      <c r="E2397" s="315" t="s">
        <v>5990</v>
      </c>
      <c r="F2397" s="316" t="s">
        <v>217</v>
      </c>
      <c r="G2397" s="331">
        <v>2</v>
      </c>
      <c r="H2397" s="61">
        <f t="shared" si="407"/>
        <v>49683.82</v>
      </c>
      <c r="I2397" s="450">
        <v>99367.64</v>
      </c>
      <c r="J2397" s="439">
        <f t="shared" si="408"/>
        <v>55410.04</v>
      </c>
      <c r="K2397" s="390">
        <f t="shared" si="409"/>
        <v>110820.08</v>
      </c>
      <c r="L2397" s="60"/>
      <c r="M2397" s="303">
        <f t="shared" si="410"/>
        <v>110820.07053703681</v>
      </c>
      <c r="N2397" s="303">
        <f t="shared" si="411"/>
        <v>-9.4629631930729374E-3</v>
      </c>
      <c r="O2397" s="372">
        <f t="shared" si="412"/>
        <v>110820.08</v>
      </c>
      <c r="P2397" s="373">
        <f t="shared" si="413"/>
        <v>0</v>
      </c>
    </row>
    <row r="2398" spans="1:16" s="195" customFormat="1" ht="22.5" x14ac:dyDescent="0.25">
      <c r="A2398" s="312" t="s">
        <v>5991</v>
      </c>
      <c r="B2398" s="314" t="s">
        <v>329</v>
      </c>
      <c r="C2398" s="314" t="s">
        <v>2508</v>
      </c>
      <c r="D2398" s="314" t="s">
        <v>294</v>
      </c>
      <c r="E2398" s="315" t="s">
        <v>295</v>
      </c>
      <c r="F2398" s="316" t="s">
        <v>217</v>
      </c>
      <c r="G2398" s="331">
        <v>1</v>
      </c>
      <c r="H2398" s="61">
        <f t="shared" si="407"/>
        <v>1993.66</v>
      </c>
      <c r="I2398" s="450">
        <v>1993.66</v>
      </c>
      <c r="J2398" s="439">
        <f t="shared" si="408"/>
        <v>2223.44</v>
      </c>
      <c r="K2398" s="390">
        <f t="shared" si="409"/>
        <v>2223.44</v>
      </c>
      <c r="L2398" s="60"/>
      <c r="M2398" s="303">
        <f t="shared" si="410"/>
        <v>2223.4355352192001</v>
      </c>
      <c r="N2398" s="303">
        <f t="shared" si="411"/>
        <v>-4.4647807999353972E-3</v>
      </c>
      <c r="O2398" s="372">
        <f t="shared" si="412"/>
        <v>2223.44</v>
      </c>
      <c r="P2398" s="373">
        <f t="shared" si="413"/>
        <v>0</v>
      </c>
    </row>
    <row r="2399" spans="1:16" s="195" customFormat="1" ht="22.5" x14ac:dyDescent="0.25">
      <c r="A2399" s="312" t="s">
        <v>5992</v>
      </c>
      <c r="B2399" s="314" t="s">
        <v>329</v>
      </c>
      <c r="C2399" s="314" t="s">
        <v>5993</v>
      </c>
      <c r="D2399" s="314" t="s">
        <v>5994</v>
      </c>
      <c r="E2399" s="315" t="s">
        <v>5922</v>
      </c>
      <c r="F2399" s="316" t="s">
        <v>217</v>
      </c>
      <c r="G2399" s="331">
        <v>1</v>
      </c>
      <c r="H2399" s="61">
        <f t="shared" si="407"/>
        <v>16816.5</v>
      </c>
      <c r="I2399" s="450">
        <v>16816.5</v>
      </c>
      <c r="J2399" s="439">
        <f t="shared" si="408"/>
        <v>18754.650000000001</v>
      </c>
      <c r="K2399" s="390">
        <f t="shared" si="409"/>
        <v>18754.650000000001</v>
      </c>
      <c r="L2399" s="60"/>
      <c r="M2399" s="303">
        <f t="shared" si="410"/>
        <v>18754.654092480003</v>
      </c>
      <c r="N2399" s="303">
        <f t="shared" si="411"/>
        <v>4.0924800014181528E-3</v>
      </c>
      <c r="O2399" s="372">
        <f t="shared" si="412"/>
        <v>18754.650000000001</v>
      </c>
      <c r="P2399" s="373">
        <f t="shared" si="413"/>
        <v>0</v>
      </c>
    </row>
    <row r="2400" spans="1:16" s="195" customFormat="1" ht="15" x14ac:dyDescent="0.25">
      <c r="A2400" s="312" t="s">
        <v>5995</v>
      </c>
      <c r="B2400" s="314" t="s">
        <v>329</v>
      </c>
      <c r="C2400" s="314" t="s">
        <v>2516</v>
      </c>
      <c r="D2400" s="314" t="s">
        <v>5966</v>
      </c>
      <c r="E2400" s="315" t="s">
        <v>5967</v>
      </c>
      <c r="F2400" s="316" t="s">
        <v>217</v>
      </c>
      <c r="G2400" s="331">
        <v>1</v>
      </c>
      <c r="H2400" s="61">
        <f t="shared" si="407"/>
        <v>1284.3800000000001</v>
      </c>
      <c r="I2400" s="450">
        <v>1284.3800000000001</v>
      </c>
      <c r="J2400" s="439">
        <f t="shared" si="408"/>
        <v>1432.41</v>
      </c>
      <c r="K2400" s="390">
        <f t="shared" si="409"/>
        <v>1432.41</v>
      </c>
      <c r="L2400" s="60"/>
      <c r="M2400" s="303">
        <f t="shared" si="410"/>
        <v>1432.4088022656001</v>
      </c>
      <c r="N2400" s="303">
        <f t="shared" si="411"/>
        <v>-1.1977343999660661E-3</v>
      </c>
      <c r="O2400" s="372">
        <f t="shared" si="412"/>
        <v>1432.41</v>
      </c>
      <c r="P2400" s="373">
        <f t="shared" si="413"/>
        <v>0</v>
      </c>
    </row>
    <row r="2401" spans="1:16" s="195" customFormat="1" ht="22.5" x14ac:dyDescent="0.25">
      <c r="A2401" s="312" t="s">
        <v>5996</v>
      </c>
      <c r="B2401" s="314" t="s">
        <v>329</v>
      </c>
      <c r="C2401" s="314" t="s">
        <v>5997</v>
      </c>
      <c r="D2401" s="314" t="s">
        <v>5969</v>
      </c>
      <c r="E2401" s="315" t="s">
        <v>5970</v>
      </c>
      <c r="F2401" s="316" t="s">
        <v>217</v>
      </c>
      <c r="G2401" s="331">
        <v>1</v>
      </c>
      <c r="H2401" s="61">
        <f t="shared" si="407"/>
        <v>10885.03</v>
      </c>
      <c r="I2401" s="450">
        <v>10885.03</v>
      </c>
      <c r="J2401" s="439">
        <f t="shared" si="408"/>
        <v>12139.56</v>
      </c>
      <c r="K2401" s="390">
        <f t="shared" si="409"/>
        <v>12139.56</v>
      </c>
      <c r="L2401" s="60"/>
      <c r="M2401" s="303">
        <f t="shared" si="410"/>
        <v>12139.563668793602</v>
      </c>
      <c r="N2401" s="303">
        <f t="shared" si="411"/>
        <v>3.6687936026282841E-3</v>
      </c>
      <c r="O2401" s="372">
        <f t="shared" si="412"/>
        <v>12139.56</v>
      </c>
      <c r="P2401" s="373">
        <f t="shared" si="413"/>
        <v>0</v>
      </c>
    </row>
    <row r="2402" spans="1:16" s="195" customFormat="1" ht="22.5" x14ac:dyDescent="0.25">
      <c r="A2402" s="312" t="s">
        <v>5998</v>
      </c>
      <c r="B2402" s="314" t="s">
        <v>329</v>
      </c>
      <c r="C2402" s="314" t="s">
        <v>1085</v>
      </c>
      <c r="D2402" s="314" t="s">
        <v>5948</v>
      </c>
      <c r="E2402" s="315" t="s">
        <v>5949</v>
      </c>
      <c r="F2402" s="316" t="s">
        <v>248</v>
      </c>
      <c r="G2402" s="329">
        <v>0.4</v>
      </c>
      <c r="H2402" s="61">
        <f t="shared" si="407"/>
        <v>15448.13</v>
      </c>
      <c r="I2402" s="450">
        <v>6179.25</v>
      </c>
      <c r="J2402" s="439">
        <f t="shared" si="408"/>
        <v>17228.580000000002</v>
      </c>
      <c r="K2402" s="390">
        <f t="shared" si="409"/>
        <v>6891.43</v>
      </c>
      <c r="L2402" s="60"/>
      <c r="M2402" s="303">
        <f t="shared" si="410"/>
        <v>6891.4278417600008</v>
      </c>
      <c r="N2402" s="303">
        <f t="shared" si="411"/>
        <v>-2.1582399995168089E-3</v>
      </c>
      <c r="O2402" s="372">
        <f t="shared" si="412"/>
        <v>6891.4320000000007</v>
      </c>
      <c r="P2402" s="373">
        <f t="shared" si="413"/>
        <v>2.0000000004074536E-3</v>
      </c>
    </row>
    <row r="2403" spans="1:16" s="195" customFormat="1" ht="22.5" x14ac:dyDescent="0.25">
      <c r="A2403" s="312" t="s">
        <v>5999</v>
      </c>
      <c r="B2403" s="314" t="s">
        <v>329</v>
      </c>
      <c r="C2403" s="314" t="s">
        <v>1086</v>
      </c>
      <c r="D2403" s="314" t="s">
        <v>5951</v>
      </c>
      <c r="E2403" s="315" t="s">
        <v>5952</v>
      </c>
      <c r="F2403" s="316" t="s">
        <v>217</v>
      </c>
      <c r="G2403" s="331">
        <v>4</v>
      </c>
      <c r="H2403" s="61">
        <f t="shared" si="407"/>
        <v>10470.379999999999</v>
      </c>
      <c r="I2403" s="450">
        <v>41881.51</v>
      </c>
      <c r="J2403" s="439">
        <f t="shared" si="408"/>
        <v>11677.12</v>
      </c>
      <c r="K2403" s="390">
        <f t="shared" si="409"/>
        <v>46708.480000000003</v>
      </c>
      <c r="L2403" s="60"/>
      <c r="M2403" s="303">
        <f t="shared" si="410"/>
        <v>46708.484697811204</v>
      </c>
      <c r="N2403" s="303">
        <f t="shared" si="411"/>
        <v>4.6978112004580908E-3</v>
      </c>
      <c r="O2403" s="372">
        <f t="shared" si="412"/>
        <v>46708.480000000003</v>
      </c>
      <c r="P2403" s="373">
        <f t="shared" si="413"/>
        <v>0</v>
      </c>
    </row>
    <row r="2404" spans="1:16" s="195" customFormat="1" ht="22.5" x14ac:dyDescent="0.25">
      <c r="A2404" s="312" t="s">
        <v>6000</v>
      </c>
      <c r="B2404" s="314" t="s">
        <v>329</v>
      </c>
      <c r="C2404" s="314" t="s">
        <v>6001</v>
      </c>
      <c r="D2404" s="314" t="s">
        <v>5954</v>
      </c>
      <c r="E2404" s="315" t="s">
        <v>5955</v>
      </c>
      <c r="F2404" s="316" t="s">
        <v>217</v>
      </c>
      <c r="G2404" s="331">
        <v>4</v>
      </c>
      <c r="H2404" s="61">
        <f t="shared" si="407"/>
        <v>3094.86</v>
      </c>
      <c r="I2404" s="450">
        <v>12379.44</v>
      </c>
      <c r="J2404" s="439">
        <f t="shared" si="408"/>
        <v>3451.55</v>
      </c>
      <c r="K2404" s="390">
        <f t="shared" si="409"/>
        <v>13806.2</v>
      </c>
      <c r="L2404" s="60"/>
      <c r="M2404" s="303">
        <f t="shared" si="410"/>
        <v>13806.209083852802</v>
      </c>
      <c r="N2404" s="303">
        <f t="shared" si="411"/>
        <v>9.0838528012682218E-3</v>
      </c>
      <c r="O2404" s="372">
        <f t="shared" si="412"/>
        <v>13806.2</v>
      </c>
      <c r="P2404" s="373">
        <f t="shared" si="413"/>
        <v>0</v>
      </c>
    </row>
    <row r="2405" spans="1:16" s="195" customFormat="1" ht="15" x14ac:dyDescent="0.25">
      <c r="A2405" s="312" t="s">
        <v>6002</v>
      </c>
      <c r="B2405" s="314" t="s">
        <v>329</v>
      </c>
      <c r="C2405" s="314" t="s">
        <v>1088</v>
      </c>
      <c r="D2405" s="314" t="s">
        <v>6003</v>
      </c>
      <c r="E2405" s="315" t="s">
        <v>6004</v>
      </c>
      <c r="F2405" s="316" t="s">
        <v>248</v>
      </c>
      <c r="G2405" s="329">
        <v>0.1</v>
      </c>
      <c r="H2405" s="61">
        <f t="shared" si="407"/>
        <v>324507.90000000002</v>
      </c>
      <c r="I2405" s="450">
        <v>32450.79</v>
      </c>
      <c r="J2405" s="439">
        <f t="shared" si="408"/>
        <v>361908.45</v>
      </c>
      <c r="K2405" s="390">
        <f t="shared" si="409"/>
        <v>36190.85</v>
      </c>
      <c r="L2405" s="60"/>
      <c r="M2405" s="303">
        <f t="shared" si="410"/>
        <v>36190.844793964803</v>
      </c>
      <c r="N2405" s="303">
        <f t="shared" si="411"/>
        <v>-5.2060351954423822E-3</v>
      </c>
      <c r="O2405" s="372">
        <f t="shared" si="412"/>
        <v>36190.845000000001</v>
      </c>
      <c r="P2405" s="373">
        <f t="shared" si="413"/>
        <v>-4.9999999973806553E-3</v>
      </c>
    </row>
    <row r="2406" spans="1:16" s="195" customFormat="1" ht="22.5" x14ac:dyDescent="0.25">
      <c r="A2406" s="312" t="s">
        <v>6005</v>
      </c>
      <c r="B2406" s="314" t="s">
        <v>329</v>
      </c>
      <c r="C2406" s="314" t="s">
        <v>1096</v>
      </c>
      <c r="D2406" s="314" t="s">
        <v>6006</v>
      </c>
      <c r="E2406" s="315" t="s">
        <v>6007</v>
      </c>
      <c r="F2406" s="316" t="s">
        <v>248</v>
      </c>
      <c r="G2406" s="329">
        <v>0.1</v>
      </c>
      <c r="H2406" s="61">
        <f t="shared" si="407"/>
        <v>843423.7</v>
      </c>
      <c r="I2406" s="450">
        <v>84342.37</v>
      </c>
      <c r="J2406" s="439">
        <f t="shared" si="408"/>
        <v>940630.91</v>
      </c>
      <c r="K2406" s="390">
        <f t="shared" si="409"/>
        <v>94063.09</v>
      </c>
      <c r="L2406" s="60"/>
      <c r="M2406" s="303">
        <f t="shared" si="410"/>
        <v>94063.091290694414</v>
      </c>
      <c r="N2406" s="303">
        <f t="shared" si="411"/>
        <v>1.2906944175483659E-3</v>
      </c>
      <c r="O2406" s="372">
        <f t="shared" si="412"/>
        <v>94063.091000000015</v>
      </c>
      <c r="P2406" s="373">
        <f t="shared" si="413"/>
        <v>1.0000000183936208E-3</v>
      </c>
    </row>
    <row r="2407" spans="1:16" s="195" customFormat="1" ht="15" x14ac:dyDescent="0.25">
      <c r="A2407" s="312" t="s">
        <v>6008</v>
      </c>
      <c r="B2407" s="314" t="s">
        <v>329</v>
      </c>
      <c r="C2407" s="314" t="s">
        <v>1099</v>
      </c>
      <c r="D2407" s="314" t="s">
        <v>6009</v>
      </c>
      <c r="E2407" s="315" t="s">
        <v>6010</v>
      </c>
      <c r="F2407" s="316" t="s">
        <v>217</v>
      </c>
      <c r="G2407" s="331">
        <v>1</v>
      </c>
      <c r="H2407" s="61">
        <f t="shared" si="407"/>
        <v>140239</v>
      </c>
      <c r="I2407" s="450">
        <v>140239</v>
      </c>
      <c r="J2407" s="439">
        <f t="shared" si="408"/>
        <v>156401.98000000001</v>
      </c>
      <c r="K2407" s="390">
        <f t="shared" si="409"/>
        <v>156401.98000000001</v>
      </c>
      <c r="L2407" s="60"/>
      <c r="M2407" s="303">
        <f t="shared" si="410"/>
        <v>156401.98229568001</v>
      </c>
      <c r="N2407" s="303">
        <f t="shared" si="411"/>
        <v>2.2956799948588014E-3</v>
      </c>
      <c r="O2407" s="372">
        <f t="shared" si="412"/>
        <v>156401.98000000001</v>
      </c>
      <c r="P2407" s="373">
        <f t="shared" si="413"/>
        <v>0</v>
      </c>
    </row>
    <row r="2408" spans="1:16" s="195" customFormat="1" ht="15" x14ac:dyDescent="0.25">
      <c r="A2408" s="312" t="s">
        <v>6011</v>
      </c>
      <c r="B2408" s="314" t="s">
        <v>329</v>
      </c>
      <c r="C2408" s="314" t="s">
        <v>3508</v>
      </c>
      <c r="D2408" s="314" t="s">
        <v>6012</v>
      </c>
      <c r="E2408" s="315" t="s">
        <v>6013</v>
      </c>
      <c r="F2408" s="316" t="s">
        <v>217</v>
      </c>
      <c r="G2408" s="331">
        <v>1</v>
      </c>
      <c r="H2408" s="61">
        <f t="shared" si="407"/>
        <v>19229.71</v>
      </c>
      <c r="I2408" s="450">
        <v>19229.71</v>
      </c>
      <c r="J2408" s="439">
        <f t="shared" si="408"/>
        <v>21445.99</v>
      </c>
      <c r="K2408" s="390">
        <f t="shared" si="409"/>
        <v>21445.99</v>
      </c>
      <c r="L2408" s="60"/>
      <c r="M2408" s="303">
        <f t="shared" si="410"/>
        <v>21445.994074195198</v>
      </c>
      <c r="N2408" s="303">
        <f t="shared" si="411"/>
        <v>4.074195196153596E-3</v>
      </c>
      <c r="O2408" s="372">
        <f t="shared" si="412"/>
        <v>21445.99</v>
      </c>
      <c r="P2408" s="373">
        <f t="shared" si="413"/>
        <v>0</v>
      </c>
    </row>
    <row r="2409" spans="1:16" s="195" customFormat="1" ht="15" x14ac:dyDescent="0.25">
      <c r="A2409" s="312" t="s">
        <v>6014</v>
      </c>
      <c r="B2409" s="314" t="s">
        <v>329</v>
      </c>
      <c r="C2409" s="314" t="s">
        <v>1103</v>
      </c>
      <c r="D2409" s="314" t="s">
        <v>296</v>
      </c>
      <c r="E2409" s="315" t="s">
        <v>297</v>
      </c>
      <c r="F2409" s="316" t="s">
        <v>290</v>
      </c>
      <c r="G2409" s="331">
        <v>1</v>
      </c>
      <c r="H2409" s="61">
        <f t="shared" si="407"/>
        <v>1437.36</v>
      </c>
      <c r="I2409" s="450">
        <v>1437.36</v>
      </c>
      <c r="J2409" s="439">
        <f t="shared" si="408"/>
        <v>1603.02</v>
      </c>
      <c r="K2409" s="390">
        <f t="shared" si="409"/>
        <v>1603.02</v>
      </c>
      <c r="L2409" s="60"/>
      <c r="M2409" s="303">
        <f t="shared" si="410"/>
        <v>1603.0202245632001</v>
      </c>
      <c r="N2409" s="303">
        <f t="shared" si="411"/>
        <v>2.2456320016317477E-4</v>
      </c>
      <c r="O2409" s="372">
        <f t="shared" si="412"/>
        <v>1603.02</v>
      </c>
      <c r="P2409" s="373">
        <f t="shared" si="413"/>
        <v>0</v>
      </c>
    </row>
    <row r="2410" spans="1:16" s="195" customFormat="1" ht="22.5" x14ac:dyDescent="0.25">
      <c r="A2410" s="312" t="s">
        <v>6015</v>
      </c>
      <c r="B2410" s="314" t="s">
        <v>329</v>
      </c>
      <c r="C2410" s="314" t="s">
        <v>1106</v>
      </c>
      <c r="D2410" s="314" t="s">
        <v>6016</v>
      </c>
      <c r="E2410" s="315" t="s">
        <v>6017</v>
      </c>
      <c r="F2410" s="316" t="s">
        <v>217</v>
      </c>
      <c r="G2410" s="331">
        <v>2</v>
      </c>
      <c r="H2410" s="61">
        <f t="shared" si="407"/>
        <v>295.02999999999997</v>
      </c>
      <c r="I2410" s="450">
        <v>590.05999999999995</v>
      </c>
      <c r="J2410" s="439">
        <f t="shared" si="408"/>
        <v>329.03</v>
      </c>
      <c r="K2410" s="390">
        <f t="shared" si="409"/>
        <v>658.06</v>
      </c>
      <c r="L2410" s="60"/>
      <c r="M2410" s="303">
        <f t="shared" si="410"/>
        <v>658.06625598719995</v>
      </c>
      <c r="N2410" s="303">
        <f t="shared" si="411"/>
        <v>6.2559872000065297E-3</v>
      </c>
      <c r="O2410" s="372">
        <f t="shared" si="412"/>
        <v>658.06</v>
      </c>
      <c r="P2410" s="373">
        <f t="shared" si="413"/>
        <v>0</v>
      </c>
    </row>
    <row r="2411" spans="1:16" s="195" customFormat="1" ht="15" x14ac:dyDescent="0.25">
      <c r="A2411" s="306" t="s">
        <v>3451</v>
      </c>
      <c r="B2411" s="502"/>
      <c r="C2411" s="502"/>
      <c r="D2411" s="502"/>
      <c r="E2411" s="307" t="s">
        <v>6018</v>
      </c>
      <c r="F2411" s="308"/>
      <c r="G2411" s="309"/>
      <c r="H2411" s="334"/>
      <c r="I2411" s="334">
        <f>SUM(I2412:I2458)</f>
        <v>6785315.450000002</v>
      </c>
      <c r="J2411" s="449"/>
      <c r="K2411" s="391">
        <f>SUM(K2412:K2458)</f>
        <v>7567343.3900000006</v>
      </c>
      <c r="L2411" s="310"/>
      <c r="M2411" s="303">
        <f t="shared" si="410"/>
        <v>7567344.225796707</v>
      </c>
      <c r="N2411" s="303">
        <f t="shared" si="411"/>
        <v>0.83579670637845993</v>
      </c>
      <c r="O2411" s="372">
        <f t="shared" si="412"/>
        <v>0</v>
      </c>
      <c r="P2411" s="373"/>
    </row>
    <row r="2412" spans="1:16" s="195" customFormat="1" ht="22.5" x14ac:dyDescent="0.25">
      <c r="A2412" s="312" t="s">
        <v>6019</v>
      </c>
      <c r="B2412" s="314" t="s">
        <v>329</v>
      </c>
      <c r="C2412" s="314" t="s">
        <v>1109</v>
      </c>
      <c r="D2412" s="314" t="s">
        <v>314</v>
      </c>
      <c r="E2412" s="315" t="s">
        <v>315</v>
      </c>
      <c r="F2412" s="316" t="s">
        <v>164</v>
      </c>
      <c r="G2412" s="331">
        <v>1</v>
      </c>
      <c r="H2412" s="61">
        <f t="shared" si="407"/>
        <v>208841.17</v>
      </c>
      <c r="I2412" s="450">
        <v>208841.17</v>
      </c>
      <c r="J2412" s="439">
        <f t="shared" ref="J2412:J2458" si="414">ROUND(H2412*O$13*P$13*O$10,2)</f>
        <v>232910.77</v>
      </c>
      <c r="K2412" s="390">
        <f t="shared" ref="K2412:K2458" si="415">ROUND(J2412*G2412,2)</f>
        <v>232910.77</v>
      </c>
      <c r="L2412" s="60"/>
      <c r="M2412" s="303">
        <f t="shared" si="410"/>
        <v>232910.76642695043</v>
      </c>
      <c r="N2412" s="303">
        <f t="shared" si="411"/>
        <v>-3.573049558326602E-3</v>
      </c>
      <c r="O2412" s="372">
        <f t="shared" si="412"/>
        <v>232910.77</v>
      </c>
      <c r="P2412" s="373">
        <f t="shared" si="413"/>
        <v>0</v>
      </c>
    </row>
    <row r="2413" spans="1:16" s="195" customFormat="1" ht="22.5" x14ac:dyDescent="0.25">
      <c r="A2413" s="312" t="s">
        <v>6020</v>
      </c>
      <c r="B2413" s="314" t="s">
        <v>329</v>
      </c>
      <c r="C2413" s="314" t="s">
        <v>3539</v>
      </c>
      <c r="D2413" s="314" t="s">
        <v>6021</v>
      </c>
      <c r="E2413" s="315" t="s">
        <v>6022</v>
      </c>
      <c r="F2413" s="316" t="s">
        <v>168</v>
      </c>
      <c r="G2413" s="329">
        <v>94.6</v>
      </c>
      <c r="H2413" s="61">
        <f t="shared" si="407"/>
        <v>479.73</v>
      </c>
      <c r="I2413" s="450">
        <v>45382.46</v>
      </c>
      <c r="J2413" s="439">
        <f t="shared" si="414"/>
        <v>535.02</v>
      </c>
      <c r="K2413" s="390">
        <f t="shared" si="415"/>
        <v>50612.89</v>
      </c>
      <c r="L2413" s="60"/>
      <c r="M2413" s="303">
        <f t="shared" si="410"/>
        <v>50612.930108275206</v>
      </c>
      <c r="N2413" s="303">
        <f t="shared" si="411"/>
        <v>4.0108275206875987E-2</v>
      </c>
      <c r="O2413" s="372">
        <f t="shared" si="412"/>
        <v>50612.891999999993</v>
      </c>
      <c r="P2413" s="373">
        <f t="shared" si="413"/>
        <v>1.999999993131496E-3</v>
      </c>
    </row>
    <row r="2414" spans="1:16" s="195" customFormat="1" ht="22.5" x14ac:dyDescent="0.25">
      <c r="A2414" s="312" t="s">
        <v>6023</v>
      </c>
      <c r="B2414" s="314" t="s">
        <v>329</v>
      </c>
      <c r="C2414" s="314" t="s">
        <v>3543</v>
      </c>
      <c r="D2414" s="314" t="s">
        <v>351</v>
      </c>
      <c r="E2414" s="315" t="s">
        <v>352</v>
      </c>
      <c r="F2414" s="316" t="s">
        <v>251</v>
      </c>
      <c r="G2414" s="325">
        <v>9.4600000000000009</v>
      </c>
      <c r="H2414" s="61">
        <f t="shared" si="407"/>
        <v>1202.0999999999999</v>
      </c>
      <c r="I2414" s="450">
        <v>11371.85</v>
      </c>
      <c r="J2414" s="439">
        <f t="shared" si="414"/>
        <v>1340.65</v>
      </c>
      <c r="K2414" s="390">
        <f t="shared" si="415"/>
        <v>12682.55</v>
      </c>
      <c r="L2414" s="60"/>
      <c r="M2414" s="303">
        <f t="shared" si="410"/>
        <v>12682.491192672001</v>
      </c>
      <c r="N2414" s="303">
        <f t="shared" si="411"/>
        <v>-5.8807327997783432E-2</v>
      </c>
      <c r="O2414" s="372">
        <f t="shared" si="412"/>
        <v>12682.549000000003</v>
      </c>
      <c r="P2414" s="373">
        <f t="shared" si="413"/>
        <v>-9.9999999656574801E-4</v>
      </c>
    </row>
    <row r="2415" spans="1:16" s="195" customFormat="1" ht="22.5" x14ac:dyDescent="0.25">
      <c r="A2415" s="312" t="s">
        <v>6024</v>
      </c>
      <c r="B2415" s="314" t="s">
        <v>329</v>
      </c>
      <c r="C2415" s="314" t="s">
        <v>3547</v>
      </c>
      <c r="D2415" s="314" t="s">
        <v>6025</v>
      </c>
      <c r="E2415" s="315" t="s">
        <v>6026</v>
      </c>
      <c r="F2415" s="316" t="s">
        <v>248</v>
      </c>
      <c r="G2415" s="329">
        <v>9.5</v>
      </c>
      <c r="H2415" s="61">
        <f t="shared" si="407"/>
        <v>666.47</v>
      </c>
      <c r="I2415" s="450">
        <v>6331.42</v>
      </c>
      <c r="J2415" s="439">
        <f t="shared" si="414"/>
        <v>743.28</v>
      </c>
      <c r="K2415" s="390">
        <f t="shared" si="415"/>
        <v>7061.16</v>
      </c>
      <c r="L2415" s="60"/>
      <c r="M2415" s="303">
        <f t="shared" si="410"/>
        <v>7061.1359090304004</v>
      </c>
      <c r="N2415" s="303">
        <f t="shared" si="411"/>
        <v>-2.4090969599456002E-2</v>
      </c>
      <c r="O2415" s="372">
        <f t="shared" si="412"/>
        <v>7061.16</v>
      </c>
      <c r="P2415" s="373">
        <f t="shared" si="413"/>
        <v>0</v>
      </c>
    </row>
    <row r="2416" spans="1:16" s="195" customFormat="1" ht="22.5" x14ac:dyDescent="0.25">
      <c r="A2416" s="312" t="s">
        <v>6027</v>
      </c>
      <c r="B2416" s="314" t="s">
        <v>329</v>
      </c>
      <c r="C2416" s="314" t="s">
        <v>1112</v>
      </c>
      <c r="D2416" s="314" t="s">
        <v>312</v>
      </c>
      <c r="E2416" s="315" t="s">
        <v>313</v>
      </c>
      <c r="F2416" s="316" t="s">
        <v>164</v>
      </c>
      <c r="G2416" s="329">
        <v>0.7</v>
      </c>
      <c r="H2416" s="61">
        <f t="shared" si="407"/>
        <v>216115.57</v>
      </c>
      <c r="I2416" s="450">
        <v>151280.9</v>
      </c>
      <c r="J2416" s="439">
        <f t="shared" si="414"/>
        <v>241023.56</v>
      </c>
      <c r="K2416" s="390">
        <f t="shared" si="415"/>
        <v>168716.49</v>
      </c>
      <c r="L2416" s="60"/>
      <c r="M2416" s="303">
        <f t="shared" si="410"/>
        <v>168716.49572140802</v>
      </c>
      <c r="N2416" s="303">
        <f t="shared" si="411"/>
        <v>5.7214080297853798E-3</v>
      </c>
      <c r="O2416" s="372">
        <f t="shared" si="412"/>
        <v>168716.492</v>
      </c>
      <c r="P2416" s="373">
        <f t="shared" si="413"/>
        <v>2.0000000076834112E-3</v>
      </c>
    </row>
    <row r="2417" spans="1:16" s="195" customFormat="1" ht="22.5" x14ac:dyDescent="0.25">
      <c r="A2417" s="312" t="s">
        <v>6028</v>
      </c>
      <c r="B2417" s="314" t="s">
        <v>329</v>
      </c>
      <c r="C2417" s="314" t="s">
        <v>2556</v>
      </c>
      <c r="D2417" s="314" t="s">
        <v>6021</v>
      </c>
      <c r="E2417" s="315" t="s">
        <v>6029</v>
      </c>
      <c r="F2417" s="316" t="s">
        <v>168</v>
      </c>
      <c r="G2417" s="325">
        <v>66.22</v>
      </c>
      <c r="H2417" s="61">
        <f t="shared" si="407"/>
        <v>336.29</v>
      </c>
      <c r="I2417" s="450">
        <v>22269.119999999999</v>
      </c>
      <c r="J2417" s="439">
        <f t="shared" si="414"/>
        <v>375.05</v>
      </c>
      <c r="K2417" s="390">
        <f t="shared" si="415"/>
        <v>24835.81</v>
      </c>
      <c r="L2417" s="60"/>
      <c r="M2417" s="303">
        <f t="shared" si="410"/>
        <v>24835.705559654398</v>
      </c>
      <c r="N2417" s="303">
        <f t="shared" si="411"/>
        <v>-0.10444034560350701</v>
      </c>
      <c r="O2417" s="372">
        <f t="shared" si="412"/>
        <v>24835.811000000002</v>
      </c>
      <c r="P2417" s="373">
        <f t="shared" si="413"/>
        <v>1.0000000002037268E-3</v>
      </c>
    </row>
    <row r="2418" spans="1:16" s="195" customFormat="1" ht="22.5" x14ac:dyDescent="0.25">
      <c r="A2418" s="312" t="s">
        <v>6030</v>
      </c>
      <c r="B2418" s="314" t="s">
        <v>329</v>
      </c>
      <c r="C2418" s="314" t="s">
        <v>3589</v>
      </c>
      <c r="D2418" s="314" t="s">
        <v>6031</v>
      </c>
      <c r="E2418" s="315" t="s">
        <v>6032</v>
      </c>
      <c r="F2418" s="316" t="s">
        <v>248</v>
      </c>
      <c r="G2418" s="329">
        <v>6.6</v>
      </c>
      <c r="H2418" s="61">
        <f t="shared" si="407"/>
        <v>517.89</v>
      </c>
      <c r="I2418" s="450">
        <v>3418.07</v>
      </c>
      <c r="J2418" s="439">
        <f t="shared" si="414"/>
        <v>577.58000000000004</v>
      </c>
      <c r="K2418" s="390">
        <f t="shared" si="415"/>
        <v>3812.03</v>
      </c>
      <c r="L2418" s="60"/>
      <c r="M2418" s="303">
        <f t="shared" si="410"/>
        <v>3812.0132318784003</v>
      </c>
      <c r="N2418" s="303">
        <f t="shared" si="411"/>
        <v>-1.6768121599852748E-2</v>
      </c>
      <c r="O2418" s="372">
        <f t="shared" si="412"/>
        <v>3812.0280000000002</v>
      </c>
      <c r="P2418" s="373">
        <f t="shared" si="413"/>
        <v>-1.9999999999527063E-3</v>
      </c>
    </row>
    <row r="2419" spans="1:16" s="195" customFormat="1" ht="22.5" x14ac:dyDescent="0.25">
      <c r="A2419" s="312" t="s">
        <v>6033</v>
      </c>
      <c r="B2419" s="314" t="s">
        <v>329</v>
      </c>
      <c r="C2419" s="314" t="s">
        <v>1115</v>
      </c>
      <c r="D2419" s="314" t="s">
        <v>310</v>
      </c>
      <c r="E2419" s="315" t="s">
        <v>311</v>
      </c>
      <c r="F2419" s="316" t="s">
        <v>164</v>
      </c>
      <c r="G2419" s="329">
        <v>1.1000000000000001</v>
      </c>
      <c r="H2419" s="61">
        <f t="shared" si="407"/>
        <v>222965.8</v>
      </c>
      <c r="I2419" s="450">
        <v>245262.38</v>
      </c>
      <c r="J2419" s="439">
        <f t="shared" si="414"/>
        <v>248663.3</v>
      </c>
      <c r="K2419" s="390">
        <f t="shared" si="415"/>
        <v>273529.63</v>
      </c>
      <c r="L2419" s="60"/>
      <c r="M2419" s="303">
        <f t="shared" si="410"/>
        <v>273529.63451362564</v>
      </c>
      <c r="N2419" s="303">
        <f t="shared" si="411"/>
        <v>4.5136256376281381E-3</v>
      </c>
      <c r="O2419" s="372">
        <f t="shared" si="412"/>
        <v>273529.63</v>
      </c>
      <c r="P2419" s="373">
        <f t="shared" si="413"/>
        <v>0</v>
      </c>
    </row>
    <row r="2420" spans="1:16" s="195" customFormat="1" ht="22.5" x14ac:dyDescent="0.25">
      <c r="A2420" s="312" t="s">
        <v>6034</v>
      </c>
      <c r="B2420" s="314" t="s">
        <v>329</v>
      </c>
      <c r="C2420" s="314" t="s">
        <v>1118</v>
      </c>
      <c r="D2420" s="314" t="s">
        <v>6021</v>
      </c>
      <c r="E2420" s="315" t="s">
        <v>6035</v>
      </c>
      <c r="F2420" s="316" t="s">
        <v>168</v>
      </c>
      <c r="G2420" s="329">
        <v>103.1</v>
      </c>
      <c r="H2420" s="61">
        <f t="shared" si="407"/>
        <v>192.85</v>
      </c>
      <c r="I2420" s="450">
        <v>19882.84</v>
      </c>
      <c r="J2420" s="439">
        <f t="shared" si="414"/>
        <v>215.08</v>
      </c>
      <c r="K2420" s="390">
        <f t="shared" si="415"/>
        <v>22174.75</v>
      </c>
      <c r="L2420" s="60"/>
      <c r="M2420" s="303">
        <f t="shared" si="410"/>
        <v>22174.399344460802</v>
      </c>
      <c r="N2420" s="303">
        <f t="shared" si="411"/>
        <v>-0.35065553919775994</v>
      </c>
      <c r="O2420" s="372">
        <f t="shared" si="412"/>
        <v>22174.748</v>
      </c>
      <c r="P2420" s="373">
        <f t="shared" si="413"/>
        <v>-2.0000000004074536E-3</v>
      </c>
    </row>
    <row r="2421" spans="1:16" s="195" customFormat="1" ht="22.5" x14ac:dyDescent="0.25">
      <c r="A2421" s="312" t="s">
        <v>6036</v>
      </c>
      <c r="B2421" s="314" t="s">
        <v>329</v>
      </c>
      <c r="C2421" s="314" t="s">
        <v>1121</v>
      </c>
      <c r="D2421" s="314" t="s">
        <v>6037</v>
      </c>
      <c r="E2421" s="315" t="s">
        <v>6038</v>
      </c>
      <c r="F2421" s="316" t="s">
        <v>248</v>
      </c>
      <c r="G2421" s="331">
        <v>10</v>
      </c>
      <c r="H2421" s="61">
        <f t="shared" si="407"/>
        <v>510.25</v>
      </c>
      <c r="I2421" s="450">
        <v>5102.49</v>
      </c>
      <c r="J2421" s="439">
        <f t="shared" si="414"/>
        <v>569.05999999999995</v>
      </c>
      <c r="K2421" s="390">
        <f t="shared" si="415"/>
        <v>5690.6</v>
      </c>
      <c r="L2421" s="60"/>
      <c r="M2421" s="303">
        <f t="shared" si="410"/>
        <v>5690.5678922688003</v>
      </c>
      <c r="N2421" s="303">
        <f t="shared" si="411"/>
        <v>-3.2107731200085254E-2</v>
      </c>
      <c r="O2421" s="372">
        <f t="shared" si="412"/>
        <v>5690.5999999999995</v>
      </c>
      <c r="P2421" s="373">
        <f t="shared" si="413"/>
        <v>0</v>
      </c>
    </row>
    <row r="2422" spans="1:16" s="195" customFormat="1" ht="22.5" x14ac:dyDescent="0.25">
      <c r="A2422" s="312" t="s">
        <v>6039</v>
      </c>
      <c r="B2422" s="314" t="s">
        <v>329</v>
      </c>
      <c r="C2422" s="314" t="s">
        <v>1140</v>
      </c>
      <c r="D2422" s="314" t="s">
        <v>308</v>
      </c>
      <c r="E2422" s="315" t="s">
        <v>309</v>
      </c>
      <c r="F2422" s="316" t="s">
        <v>164</v>
      </c>
      <c r="G2422" s="329">
        <v>1.3</v>
      </c>
      <c r="H2422" s="61">
        <f t="shared" si="407"/>
        <v>167799.88</v>
      </c>
      <c r="I2422" s="450">
        <v>218139.85</v>
      </c>
      <c r="J2422" s="439">
        <f t="shared" si="414"/>
        <v>187139.34</v>
      </c>
      <c r="K2422" s="390">
        <f t="shared" si="415"/>
        <v>243281.14</v>
      </c>
      <c r="L2422" s="60"/>
      <c r="M2422" s="303">
        <f t="shared" si="410"/>
        <v>243281.14830883202</v>
      </c>
      <c r="N2422" s="303">
        <f t="shared" si="411"/>
        <v>8.3088320097886026E-3</v>
      </c>
      <c r="O2422" s="372">
        <f t="shared" si="412"/>
        <v>243281.14199999999</v>
      </c>
      <c r="P2422" s="373">
        <f t="shared" si="413"/>
        <v>1.9999999785795808E-3</v>
      </c>
    </row>
    <row r="2423" spans="1:16" s="195" customFormat="1" ht="22.5" x14ac:dyDescent="0.25">
      <c r="A2423" s="312" t="s">
        <v>6040</v>
      </c>
      <c r="B2423" s="314" t="s">
        <v>329</v>
      </c>
      <c r="C2423" s="314" t="s">
        <v>1144</v>
      </c>
      <c r="D2423" s="314" t="s">
        <v>6021</v>
      </c>
      <c r="E2423" s="315" t="s">
        <v>6041</v>
      </c>
      <c r="F2423" s="316" t="s">
        <v>168</v>
      </c>
      <c r="G2423" s="329">
        <v>121.9</v>
      </c>
      <c r="H2423" s="61">
        <f t="shared" si="407"/>
        <v>121.09</v>
      </c>
      <c r="I2423" s="450">
        <v>14760.87</v>
      </c>
      <c r="J2423" s="439">
        <f t="shared" si="414"/>
        <v>135.05000000000001</v>
      </c>
      <c r="K2423" s="390">
        <f t="shared" si="415"/>
        <v>16462.599999999999</v>
      </c>
      <c r="L2423" s="60"/>
      <c r="M2423" s="303">
        <f t="shared" si="410"/>
        <v>16462.106321414401</v>
      </c>
      <c r="N2423" s="303">
        <f t="shared" si="411"/>
        <v>-0.49367858559708111</v>
      </c>
      <c r="O2423" s="372">
        <f t="shared" si="412"/>
        <v>16462.595000000001</v>
      </c>
      <c r="P2423" s="373">
        <f t="shared" si="413"/>
        <v>-4.9999999973806553E-3</v>
      </c>
    </row>
    <row r="2424" spans="1:16" s="195" customFormat="1" ht="22.5" x14ac:dyDescent="0.25">
      <c r="A2424" s="312" t="s">
        <v>6042</v>
      </c>
      <c r="B2424" s="314" t="s">
        <v>329</v>
      </c>
      <c r="C2424" s="314" t="s">
        <v>1146</v>
      </c>
      <c r="D2424" s="314" t="s">
        <v>6037</v>
      </c>
      <c r="E2424" s="315" t="s">
        <v>6038</v>
      </c>
      <c r="F2424" s="316" t="s">
        <v>248</v>
      </c>
      <c r="G2424" s="331">
        <v>12</v>
      </c>
      <c r="H2424" s="61">
        <f t="shared" si="407"/>
        <v>510.25</v>
      </c>
      <c r="I2424" s="450">
        <v>6122.99</v>
      </c>
      <c r="J2424" s="439">
        <f t="shared" si="414"/>
        <v>569.05999999999995</v>
      </c>
      <c r="K2424" s="390">
        <f t="shared" si="415"/>
        <v>6828.72</v>
      </c>
      <c r="L2424" s="60"/>
      <c r="M2424" s="303">
        <f t="shared" si="410"/>
        <v>6828.6837012288006</v>
      </c>
      <c r="N2424" s="303">
        <f t="shared" si="411"/>
        <v>-3.6298771199653856E-2</v>
      </c>
      <c r="O2424" s="372">
        <f t="shared" si="412"/>
        <v>6828.7199999999993</v>
      </c>
      <c r="P2424" s="373">
        <f t="shared" si="413"/>
        <v>0</v>
      </c>
    </row>
    <row r="2425" spans="1:16" s="195" customFormat="1" ht="22.5" x14ac:dyDescent="0.25">
      <c r="A2425" s="312" t="s">
        <v>6043</v>
      </c>
      <c r="B2425" s="314" t="s">
        <v>329</v>
      </c>
      <c r="C2425" s="314" t="s">
        <v>3646</v>
      </c>
      <c r="D2425" s="314" t="s">
        <v>306</v>
      </c>
      <c r="E2425" s="315" t="s">
        <v>307</v>
      </c>
      <c r="F2425" s="316" t="s">
        <v>164</v>
      </c>
      <c r="G2425" s="329">
        <v>0.9</v>
      </c>
      <c r="H2425" s="61">
        <f t="shared" si="407"/>
        <v>212244.96</v>
      </c>
      <c r="I2425" s="450">
        <v>191020.46</v>
      </c>
      <c r="J2425" s="439">
        <f t="shared" si="414"/>
        <v>236706.85</v>
      </c>
      <c r="K2425" s="390">
        <f t="shared" si="415"/>
        <v>213036.17</v>
      </c>
      <c r="L2425" s="60"/>
      <c r="M2425" s="303">
        <f t="shared" si="410"/>
        <v>213036.1639988352</v>
      </c>
      <c r="N2425" s="303">
        <f t="shared" si="411"/>
        <v>-6.0011648165527731E-3</v>
      </c>
      <c r="O2425" s="372">
        <f t="shared" si="412"/>
        <v>213036.16500000001</v>
      </c>
      <c r="P2425" s="373">
        <f t="shared" si="413"/>
        <v>-5.0000000046566129E-3</v>
      </c>
    </row>
    <row r="2426" spans="1:16" s="195" customFormat="1" ht="22.5" x14ac:dyDescent="0.25">
      <c r="A2426" s="312" t="s">
        <v>6044</v>
      </c>
      <c r="B2426" s="314" t="s">
        <v>329</v>
      </c>
      <c r="C2426" s="314" t="s">
        <v>3648</v>
      </c>
      <c r="D2426" s="314" t="s">
        <v>6021</v>
      </c>
      <c r="E2426" s="315" t="s">
        <v>6045</v>
      </c>
      <c r="F2426" s="316" t="s">
        <v>168</v>
      </c>
      <c r="G2426" s="331">
        <v>90</v>
      </c>
      <c r="H2426" s="61">
        <f t="shared" si="407"/>
        <v>76.53</v>
      </c>
      <c r="I2426" s="450">
        <v>6887.7</v>
      </c>
      <c r="J2426" s="439">
        <f t="shared" si="414"/>
        <v>85.35</v>
      </c>
      <c r="K2426" s="390">
        <f t="shared" si="415"/>
        <v>7681.5</v>
      </c>
      <c r="L2426" s="60"/>
      <c r="M2426" s="303">
        <f t="shared" si="410"/>
        <v>7681.5289146240002</v>
      </c>
      <c r="N2426" s="303">
        <f t="shared" si="411"/>
        <v>2.8914624000208278E-2</v>
      </c>
      <c r="O2426" s="372">
        <f t="shared" si="412"/>
        <v>7681.4999999999991</v>
      </c>
      <c r="P2426" s="373">
        <f t="shared" si="413"/>
        <v>0</v>
      </c>
    </row>
    <row r="2427" spans="1:16" s="195" customFormat="1" ht="22.5" x14ac:dyDescent="0.25">
      <c r="A2427" s="312" t="s">
        <v>6046</v>
      </c>
      <c r="B2427" s="314" t="s">
        <v>329</v>
      </c>
      <c r="C2427" s="314" t="s">
        <v>3650</v>
      </c>
      <c r="D2427" s="314" t="s">
        <v>6047</v>
      </c>
      <c r="E2427" s="315" t="s">
        <v>6048</v>
      </c>
      <c r="F2427" s="316" t="s">
        <v>248</v>
      </c>
      <c r="G2427" s="329">
        <v>8.3000000000000007</v>
      </c>
      <c r="H2427" s="61">
        <f t="shared" si="407"/>
        <v>494.97</v>
      </c>
      <c r="I2427" s="450">
        <v>4108.2299999999996</v>
      </c>
      <c r="J2427" s="439">
        <f t="shared" si="414"/>
        <v>552.02</v>
      </c>
      <c r="K2427" s="390">
        <f t="shared" si="415"/>
        <v>4581.7700000000004</v>
      </c>
      <c r="L2427" s="60"/>
      <c r="M2427" s="303">
        <f t="shared" si="410"/>
        <v>4581.7163251776001</v>
      </c>
      <c r="N2427" s="303">
        <f t="shared" si="411"/>
        <v>-5.367482240035315E-2</v>
      </c>
      <c r="O2427" s="372">
        <f t="shared" si="412"/>
        <v>4581.7660000000005</v>
      </c>
      <c r="P2427" s="373">
        <f t="shared" si="413"/>
        <v>-3.9999999999054126E-3</v>
      </c>
    </row>
    <row r="2428" spans="1:16" s="195" customFormat="1" ht="22.5" x14ac:dyDescent="0.25">
      <c r="A2428" s="312" t="s">
        <v>6049</v>
      </c>
      <c r="B2428" s="314" t="s">
        <v>329</v>
      </c>
      <c r="C2428" s="314" t="s">
        <v>1151</v>
      </c>
      <c r="D2428" s="314" t="s">
        <v>304</v>
      </c>
      <c r="E2428" s="315" t="s">
        <v>305</v>
      </c>
      <c r="F2428" s="316" t="s">
        <v>164</v>
      </c>
      <c r="G2428" s="331">
        <v>12</v>
      </c>
      <c r="H2428" s="61">
        <f t="shared" si="407"/>
        <v>277526.40000000002</v>
      </c>
      <c r="I2428" s="450">
        <v>3330316.85</v>
      </c>
      <c r="J2428" s="439">
        <f t="shared" si="414"/>
        <v>309512.18</v>
      </c>
      <c r="K2428" s="390">
        <f t="shared" si="415"/>
        <v>3714146.16</v>
      </c>
      <c r="L2428" s="60"/>
      <c r="M2428" s="303">
        <f t="shared" si="410"/>
        <v>3714146.2575510722</v>
      </c>
      <c r="N2428" s="303">
        <f t="shared" si="411"/>
        <v>9.7551072016358376E-2</v>
      </c>
      <c r="O2428" s="372">
        <f t="shared" si="412"/>
        <v>3714146.16</v>
      </c>
      <c r="P2428" s="373">
        <f t="shared" si="413"/>
        <v>0</v>
      </c>
    </row>
    <row r="2429" spans="1:16" s="195" customFormat="1" ht="15" x14ac:dyDescent="0.25">
      <c r="A2429" s="312" t="s">
        <v>6050</v>
      </c>
      <c r="B2429" s="314" t="s">
        <v>329</v>
      </c>
      <c r="C2429" s="314" t="s">
        <v>1153</v>
      </c>
      <c r="D2429" s="314" t="s">
        <v>6021</v>
      </c>
      <c r="E2429" s="315" t="s">
        <v>6051</v>
      </c>
      <c r="F2429" s="316" t="s">
        <v>168</v>
      </c>
      <c r="G2429" s="331">
        <v>600</v>
      </c>
      <c r="H2429" s="61">
        <f t="shared" si="407"/>
        <v>238.46</v>
      </c>
      <c r="I2429" s="450">
        <v>143076</v>
      </c>
      <c r="J2429" s="439">
        <f t="shared" si="414"/>
        <v>265.94</v>
      </c>
      <c r="K2429" s="390">
        <f t="shared" si="415"/>
        <v>159564</v>
      </c>
      <c r="L2429" s="60"/>
      <c r="M2429" s="303">
        <f t="shared" si="410"/>
        <v>159565.95539712001</v>
      </c>
      <c r="N2429" s="303">
        <f t="shared" si="411"/>
        <v>1.9553971200075466</v>
      </c>
      <c r="O2429" s="372">
        <f t="shared" si="412"/>
        <v>159564</v>
      </c>
      <c r="P2429" s="373">
        <f t="shared" si="413"/>
        <v>0</v>
      </c>
    </row>
    <row r="2430" spans="1:16" s="195" customFormat="1" ht="15" x14ac:dyDescent="0.25">
      <c r="A2430" s="312" t="s">
        <v>6052</v>
      </c>
      <c r="B2430" s="314" t="s">
        <v>329</v>
      </c>
      <c r="C2430" s="314" t="s">
        <v>1155</v>
      </c>
      <c r="D2430" s="314" t="s">
        <v>6021</v>
      </c>
      <c r="E2430" s="315" t="s">
        <v>6053</v>
      </c>
      <c r="F2430" s="316" t="s">
        <v>168</v>
      </c>
      <c r="G2430" s="331">
        <v>600</v>
      </c>
      <c r="H2430" s="61">
        <f t="shared" si="407"/>
        <v>97.95</v>
      </c>
      <c r="I2430" s="450">
        <v>58770</v>
      </c>
      <c r="J2430" s="439">
        <f t="shared" si="414"/>
        <v>109.24</v>
      </c>
      <c r="K2430" s="390">
        <f t="shared" si="415"/>
        <v>65544</v>
      </c>
      <c r="L2430" s="60"/>
      <c r="M2430" s="303">
        <f t="shared" si="410"/>
        <v>65543.425862400007</v>
      </c>
      <c r="N2430" s="303">
        <f t="shared" si="411"/>
        <v>-0.5741375999932643</v>
      </c>
      <c r="O2430" s="372">
        <f t="shared" si="412"/>
        <v>65544</v>
      </c>
      <c r="P2430" s="373">
        <f t="shared" si="413"/>
        <v>0</v>
      </c>
    </row>
    <row r="2431" spans="1:16" s="195" customFormat="1" ht="22.5" x14ac:dyDescent="0.25">
      <c r="A2431" s="312" t="s">
        <v>6054</v>
      </c>
      <c r="B2431" s="314" t="s">
        <v>329</v>
      </c>
      <c r="C2431" s="314" t="s">
        <v>1157</v>
      </c>
      <c r="D2431" s="314" t="s">
        <v>6047</v>
      </c>
      <c r="E2431" s="315" t="s">
        <v>6048</v>
      </c>
      <c r="F2431" s="316" t="s">
        <v>248</v>
      </c>
      <c r="G2431" s="331">
        <v>107</v>
      </c>
      <c r="H2431" s="61">
        <f t="shared" si="407"/>
        <v>494.97</v>
      </c>
      <c r="I2431" s="450">
        <v>52961.47</v>
      </c>
      <c r="J2431" s="439">
        <f t="shared" si="414"/>
        <v>552.02</v>
      </c>
      <c r="K2431" s="390">
        <f t="shared" si="415"/>
        <v>59066.14</v>
      </c>
      <c r="L2431" s="60"/>
      <c r="M2431" s="303">
        <f t="shared" si="410"/>
        <v>59065.444657286411</v>
      </c>
      <c r="N2431" s="303">
        <f t="shared" si="411"/>
        <v>-0.69534271358861588</v>
      </c>
      <c r="O2431" s="372">
        <f t="shared" si="412"/>
        <v>59066.14</v>
      </c>
      <c r="P2431" s="373">
        <f t="shared" si="413"/>
        <v>0</v>
      </c>
    </row>
    <row r="2432" spans="1:16" s="195" customFormat="1" ht="22.5" x14ac:dyDescent="0.25">
      <c r="A2432" s="312" t="s">
        <v>6055</v>
      </c>
      <c r="B2432" s="314" t="s">
        <v>329</v>
      </c>
      <c r="C2432" s="314" t="s">
        <v>2583</v>
      </c>
      <c r="D2432" s="314" t="s">
        <v>398</v>
      </c>
      <c r="E2432" s="315" t="s">
        <v>399</v>
      </c>
      <c r="F2432" s="316" t="s">
        <v>164</v>
      </c>
      <c r="G2432" s="331">
        <v>17</v>
      </c>
      <c r="H2432" s="61">
        <f t="shared" si="407"/>
        <v>8156.24</v>
      </c>
      <c r="I2432" s="450">
        <v>138656.07</v>
      </c>
      <c r="J2432" s="439">
        <f t="shared" si="414"/>
        <v>9096.27</v>
      </c>
      <c r="K2432" s="390">
        <f t="shared" si="415"/>
        <v>154636.59</v>
      </c>
      <c r="L2432" s="60"/>
      <c r="M2432" s="303">
        <f t="shared" si="410"/>
        <v>154636.61467443843</v>
      </c>
      <c r="N2432" s="303">
        <f t="shared" si="411"/>
        <v>2.4674438434885815E-2</v>
      </c>
      <c r="O2432" s="372">
        <f t="shared" si="412"/>
        <v>154636.59</v>
      </c>
      <c r="P2432" s="373">
        <f t="shared" si="413"/>
        <v>0</v>
      </c>
    </row>
    <row r="2433" spans="1:16" s="195" customFormat="1" ht="22.5" x14ac:dyDescent="0.25">
      <c r="A2433" s="312" t="s">
        <v>6056</v>
      </c>
      <c r="B2433" s="314" t="s">
        <v>329</v>
      </c>
      <c r="C2433" s="314" t="s">
        <v>1168</v>
      </c>
      <c r="D2433" s="314" t="s">
        <v>316</v>
      </c>
      <c r="E2433" s="315" t="s">
        <v>317</v>
      </c>
      <c r="F2433" s="316" t="s">
        <v>251</v>
      </c>
      <c r="G2433" s="331">
        <v>46</v>
      </c>
      <c r="H2433" s="61">
        <f t="shared" ref="H2433:H2487" si="416">ROUND(I2433/G2433,2)</f>
        <v>4869.09</v>
      </c>
      <c r="I2433" s="450">
        <v>223978.25</v>
      </c>
      <c r="J2433" s="439">
        <f t="shared" si="414"/>
        <v>5430.27</v>
      </c>
      <c r="K2433" s="390">
        <f t="shared" si="415"/>
        <v>249792.42</v>
      </c>
      <c r="L2433" s="60"/>
      <c r="M2433" s="303">
        <f t="shared" si="410"/>
        <v>249792.44212464002</v>
      </c>
      <c r="N2433" s="303">
        <f t="shared" si="411"/>
        <v>2.2124640003312379E-2</v>
      </c>
      <c r="O2433" s="372">
        <f t="shared" si="412"/>
        <v>249792.42</v>
      </c>
      <c r="P2433" s="373">
        <f t="shared" si="413"/>
        <v>0</v>
      </c>
    </row>
    <row r="2434" spans="1:16" s="195" customFormat="1" ht="22.5" x14ac:dyDescent="0.25">
      <c r="A2434" s="312" t="s">
        <v>6057</v>
      </c>
      <c r="B2434" s="314" t="s">
        <v>329</v>
      </c>
      <c r="C2434" s="314" t="s">
        <v>1172</v>
      </c>
      <c r="D2434" s="314" t="s">
        <v>6058</v>
      </c>
      <c r="E2434" s="315" t="s">
        <v>6059</v>
      </c>
      <c r="F2434" s="316" t="s">
        <v>251</v>
      </c>
      <c r="G2434" s="329">
        <v>6.6</v>
      </c>
      <c r="H2434" s="61">
        <f t="shared" si="416"/>
        <v>12159.38</v>
      </c>
      <c r="I2434" s="450">
        <v>80251.89</v>
      </c>
      <c r="J2434" s="439">
        <f t="shared" si="414"/>
        <v>13560.79</v>
      </c>
      <c r="K2434" s="390">
        <f t="shared" si="415"/>
        <v>89501.21</v>
      </c>
      <c r="L2434" s="60"/>
      <c r="M2434" s="303">
        <f t="shared" si="410"/>
        <v>89501.170708396792</v>
      </c>
      <c r="N2434" s="303">
        <f t="shared" si="411"/>
        <v>-3.9291603214223869E-2</v>
      </c>
      <c r="O2434" s="372">
        <f t="shared" si="412"/>
        <v>89501.214000000007</v>
      </c>
      <c r="P2434" s="373">
        <f t="shared" si="413"/>
        <v>4.0000000008149073E-3</v>
      </c>
    </row>
    <row r="2435" spans="1:16" s="195" customFormat="1" ht="22.5" x14ac:dyDescent="0.25">
      <c r="A2435" s="312" t="s">
        <v>6060</v>
      </c>
      <c r="B2435" s="314" t="s">
        <v>329</v>
      </c>
      <c r="C2435" s="314" t="s">
        <v>1174</v>
      </c>
      <c r="D2435" s="314" t="s">
        <v>6061</v>
      </c>
      <c r="E2435" s="315" t="s">
        <v>6062</v>
      </c>
      <c r="F2435" s="316" t="s">
        <v>251</v>
      </c>
      <c r="G2435" s="329">
        <v>7.7</v>
      </c>
      <c r="H2435" s="61">
        <f t="shared" si="416"/>
        <v>9837.36</v>
      </c>
      <c r="I2435" s="450">
        <v>75747.7</v>
      </c>
      <c r="J2435" s="439">
        <f t="shared" si="414"/>
        <v>10971.15</v>
      </c>
      <c r="K2435" s="390">
        <f t="shared" si="415"/>
        <v>84477.86</v>
      </c>
      <c r="L2435" s="60"/>
      <c r="M2435" s="303">
        <f t="shared" si="410"/>
        <v>84477.858757824011</v>
      </c>
      <c r="N2435" s="303">
        <f t="shared" si="411"/>
        <v>-1.242175989318639E-3</v>
      </c>
      <c r="O2435" s="372">
        <f t="shared" si="412"/>
        <v>84477.854999999996</v>
      </c>
      <c r="P2435" s="373">
        <f t="shared" si="413"/>
        <v>-5.0000000046566129E-3</v>
      </c>
    </row>
    <row r="2436" spans="1:16" s="195" customFormat="1" ht="22.5" x14ac:dyDescent="0.25">
      <c r="A2436" s="312" t="s">
        <v>6063</v>
      </c>
      <c r="B2436" s="314" t="s">
        <v>329</v>
      </c>
      <c r="C2436" s="314" t="s">
        <v>1177</v>
      </c>
      <c r="D2436" s="314" t="s">
        <v>6064</v>
      </c>
      <c r="E2436" s="315" t="s">
        <v>6065</v>
      </c>
      <c r="F2436" s="316" t="s">
        <v>251</v>
      </c>
      <c r="G2436" s="329">
        <v>12.1</v>
      </c>
      <c r="H2436" s="61">
        <f t="shared" si="416"/>
        <v>7152.82</v>
      </c>
      <c r="I2436" s="450">
        <v>86549.18</v>
      </c>
      <c r="J2436" s="439">
        <f t="shared" si="414"/>
        <v>7977.2</v>
      </c>
      <c r="K2436" s="390">
        <f t="shared" si="415"/>
        <v>96524.12</v>
      </c>
      <c r="L2436" s="60"/>
      <c r="M2436" s="303">
        <f t="shared" si="410"/>
        <v>96524.24302844159</v>
      </c>
      <c r="N2436" s="303">
        <f t="shared" si="411"/>
        <v>0.12302844159421511</v>
      </c>
      <c r="O2436" s="372">
        <f t="shared" si="412"/>
        <v>96524.12</v>
      </c>
      <c r="P2436" s="373">
        <f t="shared" si="413"/>
        <v>0</v>
      </c>
    </row>
    <row r="2437" spans="1:16" s="195" customFormat="1" ht="22.5" x14ac:dyDescent="0.25">
      <c r="A2437" s="312" t="s">
        <v>6066</v>
      </c>
      <c r="B2437" s="314" t="s">
        <v>329</v>
      </c>
      <c r="C2437" s="314" t="s">
        <v>1181</v>
      </c>
      <c r="D2437" s="314" t="s">
        <v>6067</v>
      </c>
      <c r="E2437" s="315" t="s">
        <v>6068</v>
      </c>
      <c r="F2437" s="316" t="s">
        <v>251</v>
      </c>
      <c r="G2437" s="329">
        <v>14.3</v>
      </c>
      <c r="H2437" s="61">
        <f t="shared" si="416"/>
        <v>6179.87</v>
      </c>
      <c r="I2437" s="450">
        <v>88372.160000000003</v>
      </c>
      <c r="J2437" s="439">
        <f t="shared" si="414"/>
        <v>6892.12</v>
      </c>
      <c r="K2437" s="390">
        <f t="shared" si="415"/>
        <v>98557.32</v>
      </c>
      <c r="L2437" s="60"/>
      <c r="M2437" s="303">
        <f t="shared" si="410"/>
        <v>98557.327161139212</v>
      </c>
      <c r="N2437" s="303">
        <f t="shared" si="411"/>
        <v>7.1611392049817368E-3</v>
      </c>
      <c r="O2437" s="372">
        <f t="shared" si="412"/>
        <v>98557.316000000006</v>
      </c>
      <c r="P2437" s="373">
        <f t="shared" si="413"/>
        <v>-4.0000000008149073E-3</v>
      </c>
    </row>
    <row r="2438" spans="1:16" s="195" customFormat="1" ht="22.5" x14ac:dyDescent="0.25">
      <c r="A2438" s="312" t="s">
        <v>6069</v>
      </c>
      <c r="B2438" s="314" t="s">
        <v>329</v>
      </c>
      <c r="C2438" s="314" t="s">
        <v>1183</v>
      </c>
      <c r="D2438" s="314" t="s">
        <v>6070</v>
      </c>
      <c r="E2438" s="315" t="s">
        <v>6071</v>
      </c>
      <c r="F2438" s="316" t="s">
        <v>251</v>
      </c>
      <c r="G2438" s="329">
        <v>9.9</v>
      </c>
      <c r="H2438" s="61">
        <f t="shared" si="416"/>
        <v>5330.02</v>
      </c>
      <c r="I2438" s="450">
        <v>52767.22</v>
      </c>
      <c r="J2438" s="439">
        <f t="shared" si="414"/>
        <v>5944.32</v>
      </c>
      <c r="K2438" s="390">
        <f t="shared" si="415"/>
        <v>58848.77</v>
      </c>
      <c r="L2438" s="60"/>
      <c r="M2438" s="303">
        <f t="shared" si="410"/>
        <v>58848.806738726402</v>
      </c>
      <c r="N2438" s="303">
        <f t="shared" si="411"/>
        <v>3.6738726405019406E-2</v>
      </c>
      <c r="O2438" s="372">
        <f t="shared" si="412"/>
        <v>58848.767999999996</v>
      </c>
      <c r="P2438" s="373">
        <f t="shared" si="413"/>
        <v>-2.0000000004074536E-3</v>
      </c>
    </row>
    <row r="2439" spans="1:16" s="195" customFormat="1" ht="22.5" x14ac:dyDescent="0.25">
      <c r="A2439" s="312" t="s">
        <v>6072</v>
      </c>
      <c r="B2439" s="314" t="s">
        <v>329</v>
      </c>
      <c r="C2439" s="314" t="s">
        <v>2598</v>
      </c>
      <c r="D2439" s="314" t="s">
        <v>294</v>
      </c>
      <c r="E2439" s="315" t="s">
        <v>295</v>
      </c>
      <c r="F2439" s="316" t="s">
        <v>217</v>
      </c>
      <c r="G2439" s="331">
        <v>12</v>
      </c>
      <c r="H2439" s="61">
        <f t="shared" si="416"/>
        <v>1993.67</v>
      </c>
      <c r="I2439" s="450">
        <v>23924</v>
      </c>
      <c r="J2439" s="439">
        <f t="shared" si="414"/>
        <v>2223.4499999999998</v>
      </c>
      <c r="K2439" s="390">
        <f t="shared" si="415"/>
        <v>26681.4</v>
      </c>
      <c r="L2439" s="60"/>
      <c r="M2439" s="303">
        <f t="shared" si="410"/>
        <v>26681.315642880003</v>
      </c>
      <c r="N2439" s="303">
        <f t="shared" si="411"/>
        <v>-8.4357119998458074E-2</v>
      </c>
      <c r="O2439" s="372">
        <f t="shared" si="412"/>
        <v>26681.399999999998</v>
      </c>
      <c r="P2439" s="373">
        <f t="shared" si="413"/>
        <v>0</v>
      </c>
    </row>
    <row r="2440" spans="1:16" s="195" customFormat="1" ht="15" x14ac:dyDescent="0.25">
      <c r="A2440" s="312" t="s">
        <v>6073</v>
      </c>
      <c r="B2440" s="314" t="s">
        <v>329</v>
      </c>
      <c r="C2440" s="314" t="s">
        <v>3671</v>
      </c>
      <c r="D2440" s="314" t="s">
        <v>6074</v>
      </c>
      <c r="E2440" s="315" t="s">
        <v>6075</v>
      </c>
      <c r="F2440" s="316" t="s">
        <v>217</v>
      </c>
      <c r="G2440" s="331">
        <v>12</v>
      </c>
      <c r="H2440" s="61">
        <f t="shared" si="416"/>
        <v>23240.36</v>
      </c>
      <c r="I2440" s="450">
        <v>278884.32</v>
      </c>
      <c r="J2440" s="439">
        <f t="shared" si="414"/>
        <v>25918.880000000001</v>
      </c>
      <c r="K2440" s="390">
        <f t="shared" si="415"/>
        <v>311026.56</v>
      </c>
      <c r="L2440" s="60"/>
      <c r="M2440" s="303">
        <f t="shared" si="410"/>
        <v>311026.60799907841</v>
      </c>
      <c r="N2440" s="303">
        <f t="shared" si="411"/>
        <v>4.7999078407883644E-2</v>
      </c>
      <c r="O2440" s="372">
        <f t="shared" si="412"/>
        <v>311026.56</v>
      </c>
      <c r="P2440" s="373">
        <f t="shared" si="413"/>
        <v>0</v>
      </c>
    </row>
    <row r="2441" spans="1:16" s="195" customFormat="1" ht="15" x14ac:dyDescent="0.25">
      <c r="A2441" s="312" t="s">
        <v>6076</v>
      </c>
      <c r="B2441" s="314" t="s">
        <v>329</v>
      </c>
      <c r="C2441" s="314" t="s">
        <v>3673</v>
      </c>
      <c r="D2441" s="314" t="s">
        <v>6077</v>
      </c>
      <c r="E2441" s="315" t="s">
        <v>6078</v>
      </c>
      <c r="F2441" s="316" t="s">
        <v>217</v>
      </c>
      <c r="G2441" s="331">
        <v>8</v>
      </c>
      <c r="H2441" s="61">
        <f t="shared" si="416"/>
        <v>836.35</v>
      </c>
      <c r="I2441" s="450">
        <v>6690.8</v>
      </c>
      <c r="J2441" s="439">
        <f t="shared" si="414"/>
        <v>932.74</v>
      </c>
      <c r="K2441" s="390">
        <f t="shared" si="415"/>
        <v>7461.92</v>
      </c>
      <c r="L2441" s="60"/>
      <c r="M2441" s="303">
        <f t="shared" si="410"/>
        <v>7461.935575296</v>
      </c>
      <c r="N2441" s="303">
        <f t="shared" si="411"/>
        <v>1.5575295999951777E-2</v>
      </c>
      <c r="O2441" s="372">
        <f t="shared" si="412"/>
        <v>7461.92</v>
      </c>
      <c r="P2441" s="373">
        <f t="shared" si="413"/>
        <v>0</v>
      </c>
    </row>
    <row r="2442" spans="1:16" s="195" customFormat="1" ht="15" x14ac:dyDescent="0.25">
      <c r="A2442" s="312" t="s">
        <v>6079</v>
      </c>
      <c r="B2442" s="314" t="s">
        <v>329</v>
      </c>
      <c r="C2442" s="314" t="s">
        <v>6080</v>
      </c>
      <c r="D2442" s="314" t="s">
        <v>6081</v>
      </c>
      <c r="E2442" s="315" t="s">
        <v>6082</v>
      </c>
      <c r="F2442" s="316" t="s">
        <v>217</v>
      </c>
      <c r="G2442" s="331">
        <v>16</v>
      </c>
      <c r="H2442" s="61">
        <f t="shared" si="416"/>
        <v>536.30999999999995</v>
      </c>
      <c r="I2442" s="450">
        <v>8581.01</v>
      </c>
      <c r="J2442" s="439">
        <f t="shared" si="414"/>
        <v>598.12</v>
      </c>
      <c r="K2442" s="390">
        <f t="shared" si="415"/>
        <v>9569.92</v>
      </c>
      <c r="L2442" s="60"/>
      <c r="M2442" s="303">
        <f t="shared" si="410"/>
        <v>9569.9981752512012</v>
      </c>
      <c r="N2442" s="303">
        <f t="shared" si="411"/>
        <v>7.8175251201173523E-2</v>
      </c>
      <c r="O2442" s="372">
        <f t="shared" si="412"/>
        <v>9569.92</v>
      </c>
      <c r="P2442" s="373">
        <f t="shared" si="413"/>
        <v>0</v>
      </c>
    </row>
    <row r="2443" spans="1:16" s="195" customFormat="1" ht="15" x14ac:dyDescent="0.25">
      <c r="A2443" s="312" t="s">
        <v>6083</v>
      </c>
      <c r="B2443" s="314" t="s">
        <v>329</v>
      </c>
      <c r="C2443" s="314" t="s">
        <v>6084</v>
      </c>
      <c r="D2443" s="314" t="s">
        <v>6085</v>
      </c>
      <c r="E2443" s="315" t="s">
        <v>6086</v>
      </c>
      <c r="F2443" s="316" t="s">
        <v>217</v>
      </c>
      <c r="G2443" s="331">
        <v>12</v>
      </c>
      <c r="H2443" s="61">
        <f t="shared" si="416"/>
        <v>350.89</v>
      </c>
      <c r="I2443" s="450">
        <v>4210.7</v>
      </c>
      <c r="J2443" s="439">
        <f t="shared" si="414"/>
        <v>391.33</v>
      </c>
      <c r="K2443" s="390">
        <f t="shared" si="415"/>
        <v>4695.96</v>
      </c>
      <c r="L2443" s="60"/>
      <c r="M2443" s="303">
        <f t="shared" si="410"/>
        <v>4695.9963123840007</v>
      </c>
      <c r="N2443" s="303">
        <f t="shared" si="411"/>
        <v>3.6312384000666498E-2</v>
      </c>
      <c r="O2443" s="372">
        <f t="shared" si="412"/>
        <v>4695.96</v>
      </c>
      <c r="P2443" s="373">
        <f t="shared" si="413"/>
        <v>0</v>
      </c>
    </row>
    <row r="2444" spans="1:16" s="195" customFormat="1" ht="15" x14ac:dyDescent="0.25">
      <c r="A2444" s="312" t="s">
        <v>6087</v>
      </c>
      <c r="B2444" s="314" t="s">
        <v>329</v>
      </c>
      <c r="C2444" s="314" t="s">
        <v>6088</v>
      </c>
      <c r="D2444" s="314" t="s">
        <v>5858</v>
      </c>
      <c r="E2444" s="315" t="s">
        <v>6089</v>
      </c>
      <c r="F2444" s="316" t="s">
        <v>217</v>
      </c>
      <c r="G2444" s="331">
        <v>20</v>
      </c>
      <c r="H2444" s="61">
        <f t="shared" si="416"/>
        <v>242.64</v>
      </c>
      <c r="I2444" s="450">
        <v>4852.88</v>
      </c>
      <c r="J2444" s="439">
        <f t="shared" si="414"/>
        <v>270.61</v>
      </c>
      <c r="K2444" s="390">
        <f t="shared" si="415"/>
        <v>5412.2</v>
      </c>
      <c r="L2444" s="60"/>
      <c r="M2444" s="303">
        <f t="shared" si="410"/>
        <v>5412.1895609856001</v>
      </c>
      <c r="N2444" s="303">
        <f t="shared" si="411"/>
        <v>-1.0439014399707958E-2</v>
      </c>
      <c r="O2444" s="372">
        <f t="shared" si="412"/>
        <v>5412.2000000000007</v>
      </c>
      <c r="P2444" s="373">
        <f t="shared" si="413"/>
        <v>0</v>
      </c>
    </row>
    <row r="2445" spans="1:16" s="195" customFormat="1" ht="22.5" x14ac:dyDescent="0.25">
      <c r="A2445" s="312" t="s">
        <v>6090</v>
      </c>
      <c r="B2445" s="314" t="s">
        <v>329</v>
      </c>
      <c r="C2445" s="314" t="s">
        <v>6091</v>
      </c>
      <c r="D2445" s="314" t="s">
        <v>3494</v>
      </c>
      <c r="E2445" s="315" t="s">
        <v>3495</v>
      </c>
      <c r="F2445" s="316" t="s">
        <v>217</v>
      </c>
      <c r="G2445" s="331">
        <v>40</v>
      </c>
      <c r="H2445" s="61">
        <f t="shared" si="416"/>
        <v>257.83999999999997</v>
      </c>
      <c r="I2445" s="450">
        <v>10313.65</v>
      </c>
      <c r="J2445" s="439">
        <f t="shared" si="414"/>
        <v>287.56</v>
      </c>
      <c r="K2445" s="390">
        <f t="shared" si="415"/>
        <v>11502.4</v>
      </c>
      <c r="L2445" s="60"/>
      <c r="M2445" s="303">
        <f t="shared" si="410"/>
        <v>11502.330341088</v>
      </c>
      <c r="N2445" s="303">
        <f t="shared" si="411"/>
        <v>-6.9658911999795237E-2</v>
      </c>
      <c r="O2445" s="372">
        <f t="shared" si="412"/>
        <v>11502.4</v>
      </c>
      <c r="P2445" s="373">
        <f t="shared" si="413"/>
        <v>0</v>
      </c>
    </row>
    <row r="2446" spans="1:16" s="195" customFormat="1" ht="15" x14ac:dyDescent="0.25">
      <c r="A2446" s="312" t="s">
        <v>6092</v>
      </c>
      <c r="B2446" s="314" t="s">
        <v>329</v>
      </c>
      <c r="C2446" s="314" t="s">
        <v>2603</v>
      </c>
      <c r="D2446" s="314" t="s">
        <v>319</v>
      </c>
      <c r="E2446" s="315" t="s">
        <v>320</v>
      </c>
      <c r="F2446" s="316" t="s">
        <v>217</v>
      </c>
      <c r="G2446" s="331">
        <v>30</v>
      </c>
      <c r="H2446" s="61">
        <f t="shared" si="416"/>
        <v>2288.0500000000002</v>
      </c>
      <c r="I2446" s="450">
        <v>68641.56</v>
      </c>
      <c r="J2446" s="439">
        <f t="shared" si="414"/>
        <v>2551.75</v>
      </c>
      <c r="K2446" s="390">
        <f t="shared" si="415"/>
        <v>76552.5</v>
      </c>
      <c r="L2446" s="60"/>
      <c r="M2446" s="303">
        <f t="shared" si="410"/>
        <v>76552.713951667203</v>
      </c>
      <c r="N2446" s="303">
        <f t="shared" si="411"/>
        <v>0.21395166720321868</v>
      </c>
      <c r="O2446" s="372">
        <f t="shared" si="412"/>
        <v>76552.5</v>
      </c>
      <c r="P2446" s="373">
        <f t="shared" si="413"/>
        <v>0</v>
      </c>
    </row>
    <row r="2447" spans="1:16" s="195" customFormat="1" ht="22.5" x14ac:dyDescent="0.25">
      <c r="A2447" s="312" t="s">
        <v>6093</v>
      </c>
      <c r="B2447" s="314" t="s">
        <v>329</v>
      </c>
      <c r="C2447" s="314" t="s">
        <v>3676</v>
      </c>
      <c r="D2447" s="314" t="s">
        <v>6094</v>
      </c>
      <c r="E2447" s="315" t="s">
        <v>6095</v>
      </c>
      <c r="F2447" s="316" t="s">
        <v>217</v>
      </c>
      <c r="G2447" s="331">
        <v>30</v>
      </c>
      <c r="H2447" s="61">
        <f t="shared" si="416"/>
        <v>1020.5</v>
      </c>
      <c r="I2447" s="450">
        <v>30614.94</v>
      </c>
      <c r="J2447" s="439">
        <f t="shared" si="414"/>
        <v>1138.1199999999999</v>
      </c>
      <c r="K2447" s="390">
        <f t="shared" si="415"/>
        <v>34143.599999999999</v>
      </c>
      <c r="L2447" s="60"/>
      <c r="M2447" s="303">
        <f t="shared" ref="M2447:M2510" si="417">I2447*O$13*P$13*O$10</f>
        <v>34143.407353612798</v>
      </c>
      <c r="N2447" s="303">
        <f t="shared" ref="N2447:N2510" si="418">M2447-K2447</f>
        <v>-0.19264638720051153</v>
      </c>
      <c r="O2447" s="372">
        <f t="shared" si="412"/>
        <v>34143.599999999999</v>
      </c>
      <c r="P2447" s="373">
        <f t="shared" si="413"/>
        <v>0</v>
      </c>
    </row>
    <row r="2448" spans="1:16" s="195" customFormat="1" ht="15" x14ac:dyDescent="0.25">
      <c r="A2448" s="312" t="s">
        <v>6096</v>
      </c>
      <c r="B2448" s="314" t="s">
        <v>329</v>
      </c>
      <c r="C2448" s="314" t="s">
        <v>1186</v>
      </c>
      <c r="D2448" s="314" t="s">
        <v>3536</v>
      </c>
      <c r="E2448" s="315" t="s">
        <v>3537</v>
      </c>
      <c r="F2448" s="316" t="s">
        <v>217</v>
      </c>
      <c r="G2448" s="331">
        <v>30</v>
      </c>
      <c r="H2448" s="61">
        <f t="shared" si="416"/>
        <v>1065.1500000000001</v>
      </c>
      <c r="I2448" s="450">
        <v>31954.58</v>
      </c>
      <c r="J2448" s="439">
        <f t="shared" si="414"/>
        <v>1187.9100000000001</v>
      </c>
      <c r="K2448" s="390">
        <f t="shared" si="415"/>
        <v>35637.300000000003</v>
      </c>
      <c r="L2448" s="60"/>
      <c r="M2448" s="303">
        <f t="shared" si="417"/>
        <v>35637.445043289605</v>
      </c>
      <c r="N2448" s="303">
        <f t="shared" si="418"/>
        <v>0.14504328960174462</v>
      </c>
      <c r="O2448" s="372">
        <f t="shared" si="412"/>
        <v>35637.300000000003</v>
      </c>
      <c r="P2448" s="373">
        <f t="shared" si="413"/>
        <v>0</v>
      </c>
    </row>
    <row r="2449" spans="1:16" s="195" customFormat="1" ht="33.75" x14ac:dyDescent="0.25">
      <c r="A2449" s="312" t="s">
        <v>6097</v>
      </c>
      <c r="B2449" s="314" t="s">
        <v>329</v>
      </c>
      <c r="C2449" s="332" t="s">
        <v>6098</v>
      </c>
      <c r="D2449" s="332" t="s">
        <v>6099</v>
      </c>
      <c r="E2449" s="333" t="s">
        <v>6100</v>
      </c>
      <c r="F2449" s="316" t="s">
        <v>217</v>
      </c>
      <c r="G2449" s="331">
        <v>30</v>
      </c>
      <c r="H2449" s="61">
        <f t="shared" si="416"/>
        <v>10151.42</v>
      </c>
      <c r="I2449" s="450">
        <v>304542.68</v>
      </c>
      <c r="J2449" s="439">
        <f t="shared" si="414"/>
        <v>11321.4</v>
      </c>
      <c r="K2449" s="390">
        <f t="shared" si="415"/>
        <v>339642</v>
      </c>
      <c r="L2449" s="60"/>
      <c r="M2449" s="303">
        <f t="shared" si="417"/>
        <v>339642.17404316156</v>
      </c>
      <c r="N2449" s="303">
        <f t="shared" si="418"/>
        <v>0.17404316156171262</v>
      </c>
      <c r="O2449" s="372">
        <f t="shared" si="412"/>
        <v>339642</v>
      </c>
      <c r="P2449" s="373">
        <f t="shared" si="413"/>
        <v>0</v>
      </c>
    </row>
    <row r="2450" spans="1:16" s="195" customFormat="1" ht="15" x14ac:dyDescent="0.25">
      <c r="A2450" s="312" t="s">
        <v>6101</v>
      </c>
      <c r="B2450" s="314" t="s">
        <v>329</v>
      </c>
      <c r="C2450" s="314" t="s">
        <v>2613</v>
      </c>
      <c r="D2450" s="314" t="s">
        <v>325</v>
      </c>
      <c r="E2450" s="315" t="s">
        <v>326</v>
      </c>
      <c r="F2450" s="316" t="s">
        <v>248</v>
      </c>
      <c r="G2450" s="331">
        <v>15</v>
      </c>
      <c r="H2450" s="61">
        <f t="shared" si="416"/>
        <v>8712.33</v>
      </c>
      <c r="I2450" s="450">
        <v>130684.95</v>
      </c>
      <c r="J2450" s="439">
        <f t="shared" si="414"/>
        <v>9716.4500000000007</v>
      </c>
      <c r="K2450" s="390">
        <f t="shared" si="415"/>
        <v>145746.75</v>
      </c>
      <c r="L2450" s="60"/>
      <c r="M2450" s="303">
        <f t="shared" si="417"/>
        <v>145746.79822454398</v>
      </c>
      <c r="N2450" s="303">
        <f t="shared" si="418"/>
        <v>4.8224543977994472E-2</v>
      </c>
      <c r="O2450" s="372">
        <f t="shared" ref="O2450:O2513" si="419">J2450*G2450</f>
        <v>145746.75</v>
      </c>
      <c r="P2450" s="373">
        <f t="shared" ref="P2450:P2513" si="420">O2450-K2450</f>
        <v>0</v>
      </c>
    </row>
    <row r="2451" spans="1:16" s="195" customFormat="1" ht="22.5" x14ac:dyDescent="0.25">
      <c r="A2451" s="312" t="s">
        <v>6102</v>
      </c>
      <c r="B2451" s="314" t="s">
        <v>329</v>
      </c>
      <c r="C2451" s="314" t="s">
        <v>3700</v>
      </c>
      <c r="D2451" s="314" t="s">
        <v>6103</v>
      </c>
      <c r="E2451" s="315" t="s">
        <v>6104</v>
      </c>
      <c r="F2451" s="316" t="s">
        <v>291</v>
      </c>
      <c r="G2451" s="331">
        <v>15</v>
      </c>
      <c r="H2451" s="61">
        <f t="shared" si="416"/>
        <v>1516.74</v>
      </c>
      <c r="I2451" s="450">
        <v>22751.08</v>
      </c>
      <c r="J2451" s="439">
        <f t="shared" si="414"/>
        <v>1691.55</v>
      </c>
      <c r="K2451" s="390">
        <f t="shared" si="415"/>
        <v>25373.25</v>
      </c>
      <c r="L2451" s="60"/>
      <c r="M2451" s="303">
        <f t="shared" si="417"/>
        <v>25373.212953369602</v>
      </c>
      <c r="N2451" s="303">
        <f t="shared" si="418"/>
        <v>-3.7046630397526314E-2</v>
      </c>
      <c r="O2451" s="372">
        <f t="shared" si="419"/>
        <v>25373.25</v>
      </c>
      <c r="P2451" s="373">
        <f t="shared" si="420"/>
        <v>0</v>
      </c>
    </row>
    <row r="2452" spans="1:16" s="195" customFormat="1" ht="15" x14ac:dyDescent="0.25">
      <c r="A2452" s="312" t="s">
        <v>6105</v>
      </c>
      <c r="B2452" s="314" t="s">
        <v>329</v>
      </c>
      <c r="C2452" s="314" t="s">
        <v>2620</v>
      </c>
      <c r="D2452" s="314" t="s">
        <v>298</v>
      </c>
      <c r="E2452" s="315" t="s">
        <v>299</v>
      </c>
      <c r="F2452" s="316" t="s">
        <v>217</v>
      </c>
      <c r="G2452" s="331">
        <v>18</v>
      </c>
      <c r="H2452" s="61">
        <f t="shared" si="416"/>
        <v>607.57000000000005</v>
      </c>
      <c r="I2452" s="450">
        <v>10936.32</v>
      </c>
      <c r="J2452" s="439">
        <f t="shared" si="414"/>
        <v>677.59</v>
      </c>
      <c r="K2452" s="390">
        <f t="shared" si="415"/>
        <v>12196.62</v>
      </c>
      <c r="L2452" s="60"/>
      <c r="M2452" s="303">
        <f t="shared" si="417"/>
        <v>12196.765001318401</v>
      </c>
      <c r="N2452" s="303">
        <f t="shared" si="418"/>
        <v>0.14500131840031827</v>
      </c>
      <c r="O2452" s="372">
        <f t="shared" si="419"/>
        <v>12196.62</v>
      </c>
      <c r="P2452" s="373">
        <f t="shared" si="420"/>
        <v>0</v>
      </c>
    </row>
    <row r="2453" spans="1:16" s="195" customFormat="1" ht="15" x14ac:dyDescent="0.25">
      <c r="A2453" s="312" t="s">
        <v>6106</v>
      </c>
      <c r="B2453" s="314" t="s">
        <v>329</v>
      </c>
      <c r="C2453" s="314" t="s">
        <v>2622</v>
      </c>
      <c r="D2453" s="314" t="s">
        <v>6107</v>
      </c>
      <c r="E2453" s="315" t="s">
        <v>300</v>
      </c>
      <c r="F2453" s="316" t="s">
        <v>168</v>
      </c>
      <c r="G2453" s="331">
        <v>360</v>
      </c>
      <c r="H2453" s="61">
        <f t="shared" si="416"/>
        <v>181.6</v>
      </c>
      <c r="I2453" s="450">
        <v>65376.4</v>
      </c>
      <c r="J2453" s="439">
        <f t="shared" si="414"/>
        <v>202.53</v>
      </c>
      <c r="K2453" s="390">
        <f t="shared" si="415"/>
        <v>72910.8</v>
      </c>
      <c r="L2453" s="60"/>
      <c r="M2453" s="303">
        <f t="shared" si="417"/>
        <v>72911.234074368011</v>
      </c>
      <c r="N2453" s="303">
        <f t="shared" si="418"/>
        <v>0.43407436800771393</v>
      </c>
      <c r="O2453" s="372">
        <f t="shared" si="419"/>
        <v>72910.8</v>
      </c>
      <c r="P2453" s="373">
        <f t="shared" si="420"/>
        <v>0</v>
      </c>
    </row>
    <row r="2454" spans="1:16" s="195" customFormat="1" ht="15" x14ac:dyDescent="0.25">
      <c r="A2454" s="312" t="s">
        <v>6108</v>
      </c>
      <c r="B2454" s="314" t="s">
        <v>329</v>
      </c>
      <c r="C2454" s="314" t="s">
        <v>2624</v>
      </c>
      <c r="D2454" s="314" t="s">
        <v>6109</v>
      </c>
      <c r="E2454" s="315" t="s">
        <v>6110</v>
      </c>
      <c r="F2454" s="316" t="s">
        <v>217</v>
      </c>
      <c r="G2454" s="331">
        <v>6</v>
      </c>
      <c r="H2454" s="61">
        <f t="shared" si="416"/>
        <v>19872.47</v>
      </c>
      <c r="I2454" s="450">
        <v>119234.8</v>
      </c>
      <c r="J2454" s="439">
        <f t="shared" si="414"/>
        <v>22162.83</v>
      </c>
      <c r="K2454" s="390">
        <f t="shared" si="415"/>
        <v>132976.98000000001</v>
      </c>
      <c r="L2454" s="60"/>
      <c r="M2454" s="303">
        <f t="shared" si="417"/>
        <v>132976.98271257602</v>
      </c>
      <c r="N2454" s="303">
        <f t="shared" si="418"/>
        <v>2.712576009798795E-3</v>
      </c>
      <c r="O2454" s="372">
        <f t="shared" si="419"/>
        <v>132976.98000000001</v>
      </c>
      <c r="P2454" s="373">
        <f t="shared" si="420"/>
        <v>0</v>
      </c>
    </row>
    <row r="2455" spans="1:16" s="195" customFormat="1" ht="22.5" x14ac:dyDescent="0.25">
      <c r="A2455" s="312" t="s">
        <v>6111</v>
      </c>
      <c r="B2455" s="314" t="s">
        <v>329</v>
      </c>
      <c r="C2455" s="332" t="s">
        <v>2626</v>
      </c>
      <c r="D2455" s="332" t="s">
        <v>6112</v>
      </c>
      <c r="E2455" s="333" t="s">
        <v>6113</v>
      </c>
      <c r="F2455" s="316" t="s">
        <v>217</v>
      </c>
      <c r="G2455" s="331">
        <v>6</v>
      </c>
      <c r="H2455" s="61">
        <f t="shared" si="416"/>
        <v>25143.33</v>
      </c>
      <c r="I2455" s="450">
        <v>150859.98000000001</v>
      </c>
      <c r="J2455" s="439">
        <f t="shared" si="414"/>
        <v>28041.18</v>
      </c>
      <c r="K2455" s="390">
        <f t="shared" si="415"/>
        <v>168247.08</v>
      </c>
      <c r="L2455" s="60"/>
      <c r="M2455" s="303">
        <f t="shared" si="417"/>
        <v>168247.06337813762</v>
      </c>
      <c r="N2455" s="303">
        <f t="shared" si="418"/>
        <v>-1.6621862363535911E-2</v>
      </c>
      <c r="O2455" s="372">
        <f t="shared" si="419"/>
        <v>168247.08000000002</v>
      </c>
      <c r="P2455" s="373">
        <f t="shared" si="420"/>
        <v>0</v>
      </c>
    </row>
    <row r="2456" spans="1:16" s="195" customFormat="1" ht="22.5" x14ac:dyDescent="0.25">
      <c r="A2456" s="312" t="s">
        <v>6114</v>
      </c>
      <c r="B2456" s="314" t="s">
        <v>329</v>
      </c>
      <c r="C2456" s="314" t="s">
        <v>6115</v>
      </c>
      <c r="D2456" s="314" t="s">
        <v>6116</v>
      </c>
      <c r="E2456" s="315" t="s">
        <v>6117</v>
      </c>
      <c r="F2456" s="316" t="s">
        <v>217</v>
      </c>
      <c r="G2456" s="331">
        <v>12</v>
      </c>
      <c r="H2456" s="61">
        <f t="shared" si="416"/>
        <v>721.4</v>
      </c>
      <c r="I2456" s="450">
        <v>8656.74</v>
      </c>
      <c r="J2456" s="439">
        <f t="shared" si="414"/>
        <v>804.54</v>
      </c>
      <c r="K2456" s="390">
        <f t="shared" si="415"/>
        <v>9654.48</v>
      </c>
      <c r="L2456" s="60"/>
      <c r="M2456" s="303">
        <f t="shared" si="417"/>
        <v>9654.4562940287997</v>
      </c>
      <c r="N2456" s="303">
        <f t="shared" si="418"/>
        <v>-2.3705971199888154E-2</v>
      </c>
      <c r="O2456" s="372">
        <f t="shared" si="419"/>
        <v>9654.48</v>
      </c>
      <c r="P2456" s="373">
        <f t="shared" si="420"/>
        <v>0</v>
      </c>
    </row>
    <row r="2457" spans="1:16" s="195" customFormat="1" ht="15" x14ac:dyDescent="0.25">
      <c r="A2457" s="312" t="s">
        <v>6118</v>
      </c>
      <c r="B2457" s="314" t="s">
        <v>329</v>
      </c>
      <c r="C2457" s="314" t="s">
        <v>6119</v>
      </c>
      <c r="D2457" s="314" t="s">
        <v>6120</v>
      </c>
      <c r="E2457" s="315" t="s">
        <v>6121</v>
      </c>
      <c r="F2457" s="316" t="s">
        <v>217</v>
      </c>
      <c r="G2457" s="331">
        <v>6</v>
      </c>
      <c r="H2457" s="61">
        <f t="shared" si="416"/>
        <v>740.41</v>
      </c>
      <c r="I2457" s="450">
        <v>4442.4799999999996</v>
      </c>
      <c r="J2457" s="439">
        <f t="shared" si="414"/>
        <v>825.74</v>
      </c>
      <c r="K2457" s="390">
        <f t="shared" si="415"/>
        <v>4954.4399999999996</v>
      </c>
      <c r="L2457" s="60"/>
      <c r="M2457" s="303">
        <f t="shared" si="417"/>
        <v>4954.4896805375993</v>
      </c>
      <c r="N2457" s="303">
        <f t="shared" si="418"/>
        <v>4.968053759967006E-2</v>
      </c>
      <c r="O2457" s="372">
        <f t="shared" si="419"/>
        <v>4954.4400000000005</v>
      </c>
      <c r="P2457" s="373">
        <f t="shared" si="420"/>
        <v>0</v>
      </c>
    </row>
    <row r="2458" spans="1:16" s="195" customFormat="1" ht="22.5" x14ac:dyDescent="0.25">
      <c r="A2458" s="312" t="s">
        <v>6122</v>
      </c>
      <c r="B2458" s="314" t="s">
        <v>329</v>
      </c>
      <c r="C2458" s="314" t="s">
        <v>6123</v>
      </c>
      <c r="D2458" s="314" t="s">
        <v>6124</v>
      </c>
      <c r="E2458" s="315" t="s">
        <v>6125</v>
      </c>
      <c r="F2458" s="316" t="s">
        <v>217</v>
      </c>
      <c r="G2458" s="331">
        <v>6</v>
      </c>
      <c r="H2458" s="61">
        <f t="shared" si="416"/>
        <v>1255.33</v>
      </c>
      <c r="I2458" s="450">
        <v>7531.99</v>
      </c>
      <c r="J2458" s="439">
        <f t="shared" si="414"/>
        <v>1400.01</v>
      </c>
      <c r="K2458" s="390">
        <f t="shared" si="415"/>
        <v>8400.06</v>
      </c>
      <c r="L2458" s="60"/>
      <c r="M2458" s="303">
        <f t="shared" si="417"/>
        <v>8400.0753473088007</v>
      </c>
      <c r="N2458" s="303">
        <f t="shared" si="418"/>
        <v>1.5347308801210602E-2</v>
      </c>
      <c r="O2458" s="372">
        <f t="shared" si="419"/>
        <v>8400.06</v>
      </c>
      <c r="P2458" s="373">
        <f t="shared" si="420"/>
        <v>0</v>
      </c>
    </row>
    <row r="2459" spans="1:16" s="195" customFormat="1" ht="15" x14ac:dyDescent="0.25">
      <c r="A2459" s="306" t="s">
        <v>3453</v>
      </c>
      <c r="B2459" s="502"/>
      <c r="C2459" s="502"/>
      <c r="D2459" s="502"/>
      <c r="E2459" s="307" t="s">
        <v>6126</v>
      </c>
      <c r="F2459" s="308"/>
      <c r="G2459" s="309"/>
      <c r="H2459" s="334"/>
      <c r="I2459" s="334">
        <f>SUM(I2460:I2487)</f>
        <v>1841401.41</v>
      </c>
      <c r="J2459" s="449"/>
      <c r="K2459" s="391">
        <f>SUM(K2460:K2487)</f>
        <v>2053630.8300000003</v>
      </c>
      <c r="L2459" s="310"/>
      <c r="M2459" s="303">
        <f t="shared" si="417"/>
        <v>2053628.6676748993</v>
      </c>
      <c r="N2459" s="303">
        <f t="shared" si="418"/>
        <v>-2.1623251009732485</v>
      </c>
      <c r="O2459" s="372">
        <f t="shared" si="419"/>
        <v>0</v>
      </c>
      <c r="P2459" s="373"/>
    </row>
    <row r="2460" spans="1:16" s="195" customFormat="1" ht="15" x14ac:dyDescent="0.25">
      <c r="A2460" s="312" t="s">
        <v>6127</v>
      </c>
      <c r="B2460" s="314" t="s">
        <v>329</v>
      </c>
      <c r="C2460" s="314" t="s">
        <v>2631</v>
      </c>
      <c r="D2460" s="314" t="s">
        <v>332</v>
      </c>
      <c r="E2460" s="315" t="s">
        <v>6128</v>
      </c>
      <c r="F2460" s="316" t="s">
        <v>322</v>
      </c>
      <c r="G2460" s="331">
        <v>2</v>
      </c>
      <c r="H2460" s="61">
        <f t="shared" si="416"/>
        <v>6708.83</v>
      </c>
      <c r="I2460" s="450">
        <v>13417.65</v>
      </c>
      <c r="J2460" s="439">
        <f t="shared" ref="J2460:J2487" si="421">ROUND(H2460*O$13*P$13*O$10,2)</f>
        <v>7482.04</v>
      </c>
      <c r="K2460" s="390">
        <f t="shared" ref="K2460:K2487" si="422">ROUND(J2460*G2460,2)</f>
        <v>14964.08</v>
      </c>
      <c r="L2460" s="60"/>
      <c r="M2460" s="303">
        <f t="shared" si="417"/>
        <v>14964.076025568</v>
      </c>
      <c r="N2460" s="303">
        <f t="shared" si="418"/>
        <v>-3.9744320001773303E-3</v>
      </c>
      <c r="O2460" s="372">
        <f t="shared" si="419"/>
        <v>14964.08</v>
      </c>
      <c r="P2460" s="373">
        <f t="shared" si="420"/>
        <v>0</v>
      </c>
    </row>
    <row r="2461" spans="1:16" s="195" customFormat="1" ht="33.75" x14ac:dyDescent="0.25">
      <c r="A2461" s="312" t="s">
        <v>6129</v>
      </c>
      <c r="B2461" s="314" t="s">
        <v>329</v>
      </c>
      <c r="C2461" s="314" t="s">
        <v>2633</v>
      </c>
      <c r="D2461" s="314" t="s">
        <v>6130</v>
      </c>
      <c r="E2461" s="315" t="s">
        <v>6131</v>
      </c>
      <c r="F2461" s="316" t="s">
        <v>217</v>
      </c>
      <c r="G2461" s="331">
        <v>20</v>
      </c>
      <c r="H2461" s="61">
        <f t="shared" si="416"/>
        <v>2561.4299999999998</v>
      </c>
      <c r="I2461" s="450">
        <v>51228.66</v>
      </c>
      <c r="J2461" s="439">
        <f t="shared" si="421"/>
        <v>2856.64</v>
      </c>
      <c r="K2461" s="390">
        <f t="shared" si="422"/>
        <v>57132.800000000003</v>
      </c>
      <c r="L2461" s="60"/>
      <c r="M2461" s="303">
        <f t="shared" si="417"/>
        <v>57132.922898419209</v>
      </c>
      <c r="N2461" s="303">
        <f t="shared" si="418"/>
        <v>0.12289841920573963</v>
      </c>
      <c r="O2461" s="372">
        <f t="shared" si="419"/>
        <v>57132.799999999996</v>
      </c>
      <c r="P2461" s="373">
        <f t="shared" si="420"/>
        <v>0</v>
      </c>
    </row>
    <row r="2462" spans="1:16" s="195" customFormat="1" ht="22.5" x14ac:dyDescent="0.25">
      <c r="A2462" s="312" t="s">
        <v>6132</v>
      </c>
      <c r="B2462" s="314" t="s">
        <v>329</v>
      </c>
      <c r="C2462" s="314" t="s">
        <v>1189</v>
      </c>
      <c r="D2462" s="314" t="s">
        <v>339</v>
      </c>
      <c r="E2462" s="315" t="s">
        <v>340</v>
      </c>
      <c r="F2462" s="316" t="s">
        <v>164</v>
      </c>
      <c r="G2462" s="331">
        <v>5</v>
      </c>
      <c r="H2462" s="61">
        <f t="shared" si="416"/>
        <v>79715.27</v>
      </c>
      <c r="I2462" s="450">
        <v>398576.33</v>
      </c>
      <c r="J2462" s="439">
        <f t="shared" si="421"/>
        <v>88902.7</v>
      </c>
      <c r="K2462" s="390">
        <f t="shared" si="422"/>
        <v>444513.5</v>
      </c>
      <c r="L2462" s="60"/>
      <c r="M2462" s="303">
        <f t="shared" si="417"/>
        <v>444513.49559064966</v>
      </c>
      <c r="N2462" s="303">
        <f t="shared" si="418"/>
        <v>-4.4093503383919597E-3</v>
      </c>
      <c r="O2462" s="372">
        <f t="shared" si="419"/>
        <v>444513.5</v>
      </c>
      <c r="P2462" s="373">
        <f t="shared" si="420"/>
        <v>0</v>
      </c>
    </row>
    <row r="2463" spans="1:16" s="195" customFormat="1" ht="22.5" x14ac:dyDescent="0.25">
      <c r="A2463" s="312" t="s">
        <v>6133</v>
      </c>
      <c r="B2463" s="314" t="s">
        <v>329</v>
      </c>
      <c r="C2463" s="314" t="s">
        <v>1190</v>
      </c>
      <c r="D2463" s="314" t="s">
        <v>6134</v>
      </c>
      <c r="E2463" s="315" t="s">
        <v>341</v>
      </c>
      <c r="F2463" s="316" t="s">
        <v>168</v>
      </c>
      <c r="G2463" s="331">
        <v>499</v>
      </c>
      <c r="H2463" s="61">
        <f t="shared" si="416"/>
        <v>712.74</v>
      </c>
      <c r="I2463" s="450">
        <v>355655.01</v>
      </c>
      <c r="J2463" s="439">
        <f t="shared" si="421"/>
        <v>794.89</v>
      </c>
      <c r="K2463" s="390">
        <f t="shared" si="422"/>
        <v>396650.11</v>
      </c>
      <c r="L2463" s="60"/>
      <c r="M2463" s="303">
        <f t="shared" si="417"/>
        <v>396645.35954613128</v>
      </c>
      <c r="N2463" s="303">
        <f t="shared" si="418"/>
        <v>-4.750453868706245</v>
      </c>
      <c r="O2463" s="372">
        <f t="shared" si="419"/>
        <v>396650.11</v>
      </c>
      <c r="P2463" s="373">
        <f t="shared" si="420"/>
        <v>0</v>
      </c>
    </row>
    <row r="2464" spans="1:16" s="195" customFormat="1" ht="22.5" x14ac:dyDescent="0.25">
      <c r="A2464" s="312" t="s">
        <v>6135</v>
      </c>
      <c r="B2464" s="314" t="s">
        <v>329</v>
      </c>
      <c r="C2464" s="314" t="s">
        <v>2639</v>
      </c>
      <c r="D2464" s="314" t="s">
        <v>342</v>
      </c>
      <c r="E2464" s="315" t="s">
        <v>343</v>
      </c>
      <c r="F2464" s="316" t="s">
        <v>164</v>
      </c>
      <c r="G2464" s="329">
        <v>3.5</v>
      </c>
      <c r="H2464" s="61">
        <f t="shared" si="416"/>
        <v>82156.22</v>
      </c>
      <c r="I2464" s="450">
        <v>287546.77</v>
      </c>
      <c r="J2464" s="439">
        <f t="shared" si="421"/>
        <v>91624.98</v>
      </c>
      <c r="K2464" s="390">
        <f t="shared" si="422"/>
        <v>320687.43</v>
      </c>
      <c r="L2464" s="60"/>
      <c r="M2464" s="303">
        <f t="shared" si="417"/>
        <v>320687.43238842249</v>
      </c>
      <c r="N2464" s="303">
        <f t="shared" si="418"/>
        <v>2.3884224938228726E-3</v>
      </c>
      <c r="O2464" s="372">
        <f t="shared" si="419"/>
        <v>320687.43</v>
      </c>
      <c r="P2464" s="373">
        <f t="shared" si="420"/>
        <v>0</v>
      </c>
    </row>
    <row r="2465" spans="1:16" s="195" customFormat="1" ht="22.5" x14ac:dyDescent="0.25">
      <c r="A2465" s="312" t="s">
        <v>6136</v>
      </c>
      <c r="B2465" s="314" t="s">
        <v>329</v>
      </c>
      <c r="C2465" s="314" t="s">
        <v>3749</v>
      </c>
      <c r="D2465" s="314" t="s">
        <v>6137</v>
      </c>
      <c r="E2465" s="315" t="s">
        <v>344</v>
      </c>
      <c r="F2465" s="316" t="s">
        <v>168</v>
      </c>
      <c r="G2465" s="329">
        <v>349.3</v>
      </c>
      <c r="H2465" s="61">
        <f t="shared" si="416"/>
        <v>346.9</v>
      </c>
      <c r="I2465" s="450">
        <v>121172.68</v>
      </c>
      <c r="J2465" s="439">
        <f t="shared" si="421"/>
        <v>386.88</v>
      </c>
      <c r="K2465" s="390">
        <f t="shared" si="422"/>
        <v>135137.18</v>
      </c>
      <c r="L2465" s="60"/>
      <c r="M2465" s="303">
        <f t="shared" si="417"/>
        <v>135138.20942876159</v>
      </c>
      <c r="N2465" s="303">
        <f t="shared" si="418"/>
        <v>1.0294287615979556</v>
      </c>
      <c r="O2465" s="372">
        <f t="shared" si="419"/>
        <v>135137.18400000001</v>
      </c>
      <c r="P2465" s="373">
        <f t="shared" si="420"/>
        <v>4.0000000153668225E-3</v>
      </c>
    </row>
    <row r="2466" spans="1:16" s="195" customFormat="1" ht="15" x14ac:dyDescent="0.25">
      <c r="A2466" s="312" t="s">
        <v>6138</v>
      </c>
      <c r="B2466" s="314" t="s">
        <v>329</v>
      </c>
      <c r="C2466" s="314" t="s">
        <v>3752</v>
      </c>
      <c r="D2466" s="314" t="s">
        <v>6139</v>
      </c>
      <c r="E2466" s="315" t="s">
        <v>6140</v>
      </c>
      <c r="F2466" s="316" t="s">
        <v>217</v>
      </c>
      <c r="G2466" s="331">
        <v>150</v>
      </c>
      <c r="H2466" s="61">
        <f t="shared" si="416"/>
        <v>128.88</v>
      </c>
      <c r="I2466" s="450">
        <v>19331.73</v>
      </c>
      <c r="J2466" s="439">
        <f t="shared" si="421"/>
        <v>143.72999999999999</v>
      </c>
      <c r="K2466" s="390">
        <f t="shared" si="422"/>
        <v>21559.5</v>
      </c>
      <c r="L2466" s="60"/>
      <c r="M2466" s="303">
        <f t="shared" si="417"/>
        <v>21559.772197497601</v>
      </c>
      <c r="N2466" s="303">
        <f t="shared" si="418"/>
        <v>0.27219749760115519</v>
      </c>
      <c r="O2466" s="372">
        <f t="shared" si="419"/>
        <v>21559.5</v>
      </c>
      <c r="P2466" s="373">
        <f t="shared" si="420"/>
        <v>0</v>
      </c>
    </row>
    <row r="2467" spans="1:16" s="195" customFormat="1" ht="15" x14ac:dyDescent="0.25">
      <c r="A2467" s="312" t="s">
        <v>6141</v>
      </c>
      <c r="B2467" s="314" t="s">
        <v>329</v>
      </c>
      <c r="C2467" s="314" t="s">
        <v>3754</v>
      </c>
      <c r="D2467" s="314" t="s">
        <v>6142</v>
      </c>
      <c r="E2467" s="315" t="s">
        <v>6143</v>
      </c>
      <c r="F2467" s="316" t="s">
        <v>217</v>
      </c>
      <c r="G2467" s="331">
        <v>180</v>
      </c>
      <c r="H2467" s="61">
        <f t="shared" si="416"/>
        <v>57.56</v>
      </c>
      <c r="I2467" s="450">
        <v>10361.200000000001</v>
      </c>
      <c r="J2467" s="439">
        <f t="shared" si="421"/>
        <v>64.19</v>
      </c>
      <c r="K2467" s="390">
        <f t="shared" si="422"/>
        <v>11554.2</v>
      </c>
      <c r="L2467" s="60"/>
      <c r="M2467" s="303">
        <f t="shared" si="417"/>
        <v>11555.360626944002</v>
      </c>
      <c r="N2467" s="303">
        <f t="shared" si="418"/>
        <v>1.1606269440017059</v>
      </c>
      <c r="O2467" s="372">
        <f t="shared" si="419"/>
        <v>11554.199999999999</v>
      </c>
      <c r="P2467" s="373">
        <f t="shared" si="420"/>
        <v>0</v>
      </c>
    </row>
    <row r="2468" spans="1:16" s="195" customFormat="1" ht="22.5" x14ac:dyDescent="0.25">
      <c r="A2468" s="312" t="s">
        <v>6144</v>
      </c>
      <c r="B2468" s="314" t="s">
        <v>329</v>
      </c>
      <c r="C2468" s="314" t="s">
        <v>2646</v>
      </c>
      <c r="D2468" s="314" t="s">
        <v>3994</v>
      </c>
      <c r="E2468" s="315" t="s">
        <v>3995</v>
      </c>
      <c r="F2468" s="316" t="s">
        <v>217</v>
      </c>
      <c r="G2468" s="331">
        <v>15</v>
      </c>
      <c r="H2468" s="61">
        <f t="shared" si="416"/>
        <v>5047.76</v>
      </c>
      <c r="I2468" s="450">
        <v>75716.45</v>
      </c>
      <c r="J2468" s="439">
        <f t="shared" si="421"/>
        <v>5629.53</v>
      </c>
      <c r="K2468" s="390">
        <f t="shared" si="422"/>
        <v>84442.95</v>
      </c>
      <c r="L2468" s="60"/>
      <c r="M2468" s="303">
        <f t="shared" si="417"/>
        <v>84443.007097823996</v>
      </c>
      <c r="N2468" s="303">
        <f t="shared" si="418"/>
        <v>5.7097823999356478E-2</v>
      </c>
      <c r="O2468" s="372">
        <f t="shared" si="419"/>
        <v>84442.95</v>
      </c>
      <c r="P2468" s="373">
        <f t="shared" si="420"/>
        <v>0</v>
      </c>
    </row>
    <row r="2469" spans="1:16" s="195" customFormat="1" ht="22.5" x14ac:dyDescent="0.25">
      <c r="A2469" s="312" t="s">
        <v>6145</v>
      </c>
      <c r="B2469" s="314" t="s">
        <v>329</v>
      </c>
      <c r="C2469" s="314" t="s">
        <v>2648</v>
      </c>
      <c r="D2469" s="314" t="s">
        <v>6146</v>
      </c>
      <c r="E2469" s="315" t="s">
        <v>6147</v>
      </c>
      <c r="F2469" s="316" t="s">
        <v>217</v>
      </c>
      <c r="G2469" s="331">
        <v>15</v>
      </c>
      <c r="H2469" s="61">
        <f t="shared" si="416"/>
        <v>2475.6</v>
      </c>
      <c r="I2469" s="450">
        <v>37133.99</v>
      </c>
      <c r="J2469" s="439">
        <f t="shared" si="421"/>
        <v>2760.92</v>
      </c>
      <c r="K2469" s="390">
        <f t="shared" si="422"/>
        <v>41413.800000000003</v>
      </c>
      <c r="L2469" s="60"/>
      <c r="M2469" s="303">
        <f t="shared" si="417"/>
        <v>41413.798205548803</v>
      </c>
      <c r="N2469" s="303">
        <f t="shared" si="418"/>
        <v>-1.7944512001122348E-3</v>
      </c>
      <c r="O2469" s="372">
        <f t="shared" si="419"/>
        <v>41413.800000000003</v>
      </c>
      <c r="P2469" s="373">
        <f t="shared" si="420"/>
        <v>0</v>
      </c>
    </row>
    <row r="2470" spans="1:16" s="195" customFormat="1" ht="15" customHeight="1" x14ac:dyDescent="0.25">
      <c r="A2470" s="323"/>
      <c r="B2470" s="512" t="s">
        <v>6148</v>
      </c>
      <c r="C2470" s="513"/>
      <c r="D2470" s="513"/>
      <c r="E2470" s="514"/>
      <c r="F2470" s="324"/>
      <c r="G2470" s="324"/>
      <c r="H2470" s="324"/>
      <c r="I2470" s="324"/>
      <c r="J2470" s="449"/>
      <c r="K2470" s="392"/>
      <c r="L2470" s="311"/>
      <c r="M2470" s="303">
        <f t="shared" si="417"/>
        <v>0</v>
      </c>
      <c r="N2470" s="303">
        <f t="shared" si="418"/>
        <v>0</v>
      </c>
      <c r="O2470" s="372">
        <f t="shared" si="419"/>
        <v>0</v>
      </c>
      <c r="P2470" s="373">
        <f t="shared" si="420"/>
        <v>0</v>
      </c>
    </row>
    <row r="2471" spans="1:16" s="195" customFormat="1" ht="15" x14ac:dyDescent="0.25">
      <c r="A2471" s="312" t="s">
        <v>6149</v>
      </c>
      <c r="B2471" s="314" t="s">
        <v>329</v>
      </c>
      <c r="C2471" s="314" t="s">
        <v>1200</v>
      </c>
      <c r="D2471" s="314" t="s">
        <v>335</v>
      </c>
      <c r="E2471" s="315" t="s">
        <v>336</v>
      </c>
      <c r="F2471" s="316" t="s">
        <v>322</v>
      </c>
      <c r="G2471" s="329">
        <v>1.8</v>
      </c>
      <c r="H2471" s="61">
        <f t="shared" si="416"/>
        <v>33629.54</v>
      </c>
      <c r="I2471" s="450">
        <v>60533.17</v>
      </c>
      <c r="J2471" s="439">
        <f t="shared" si="421"/>
        <v>37505.449999999997</v>
      </c>
      <c r="K2471" s="390">
        <f t="shared" si="422"/>
        <v>67509.81</v>
      </c>
      <c r="L2471" s="60"/>
      <c r="M2471" s="303">
        <f t="shared" si="417"/>
        <v>67509.806705990399</v>
      </c>
      <c r="N2471" s="303">
        <f t="shared" si="418"/>
        <v>-3.294009598903358E-3</v>
      </c>
      <c r="O2471" s="372">
        <f t="shared" si="419"/>
        <v>67509.81</v>
      </c>
      <c r="P2471" s="373">
        <f t="shared" si="420"/>
        <v>0</v>
      </c>
    </row>
    <row r="2472" spans="1:16" s="195" customFormat="1" ht="22.5" x14ac:dyDescent="0.25">
      <c r="A2472" s="312" t="s">
        <v>6150</v>
      </c>
      <c r="B2472" s="314" t="s">
        <v>329</v>
      </c>
      <c r="C2472" s="314" t="s">
        <v>1204</v>
      </c>
      <c r="D2472" s="314" t="s">
        <v>6151</v>
      </c>
      <c r="E2472" s="315" t="s">
        <v>6152</v>
      </c>
      <c r="F2472" s="316" t="s">
        <v>291</v>
      </c>
      <c r="G2472" s="331">
        <v>18</v>
      </c>
      <c r="H2472" s="61">
        <f t="shared" si="416"/>
        <v>3092.65</v>
      </c>
      <c r="I2472" s="450">
        <v>55667.74</v>
      </c>
      <c r="J2472" s="439">
        <f t="shared" si="421"/>
        <v>3449.09</v>
      </c>
      <c r="K2472" s="390">
        <f t="shared" si="422"/>
        <v>62083.62</v>
      </c>
      <c r="L2472" s="60"/>
      <c r="M2472" s="303">
        <f t="shared" si="417"/>
        <v>62083.6207183488</v>
      </c>
      <c r="N2472" s="303">
        <f t="shared" si="418"/>
        <v>7.1834879781818017E-4</v>
      </c>
      <c r="O2472" s="372">
        <f t="shared" si="419"/>
        <v>62083.62</v>
      </c>
      <c r="P2472" s="373">
        <f t="shared" si="420"/>
        <v>0</v>
      </c>
    </row>
    <row r="2473" spans="1:16" s="195" customFormat="1" ht="22.5" x14ac:dyDescent="0.25">
      <c r="A2473" s="312" t="s">
        <v>6153</v>
      </c>
      <c r="B2473" s="314" t="s">
        <v>329</v>
      </c>
      <c r="C2473" s="314" t="s">
        <v>1206</v>
      </c>
      <c r="D2473" s="314" t="s">
        <v>6154</v>
      </c>
      <c r="E2473" s="315" t="s">
        <v>6155</v>
      </c>
      <c r="F2473" s="316" t="s">
        <v>291</v>
      </c>
      <c r="G2473" s="331">
        <v>18</v>
      </c>
      <c r="H2473" s="61">
        <f t="shared" si="416"/>
        <v>1547.05</v>
      </c>
      <c r="I2473" s="450">
        <v>27846.86</v>
      </c>
      <c r="J2473" s="439">
        <f t="shared" si="421"/>
        <v>1725.35</v>
      </c>
      <c r="K2473" s="390">
        <f t="shared" si="422"/>
        <v>31056.3</v>
      </c>
      <c r="L2473" s="60"/>
      <c r="M2473" s="303">
        <f t="shared" si="417"/>
        <v>31056.297497203203</v>
      </c>
      <c r="N2473" s="303">
        <f t="shared" si="418"/>
        <v>-2.502796796761686E-3</v>
      </c>
      <c r="O2473" s="372">
        <f t="shared" si="419"/>
        <v>31056.3</v>
      </c>
      <c r="P2473" s="373">
        <f t="shared" si="420"/>
        <v>0</v>
      </c>
    </row>
    <row r="2474" spans="1:16" s="195" customFormat="1" ht="15" x14ac:dyDescent="0.25">
      <c r="A2474" s="312" t="s">
        <v>6156</v>
      </c>
      <c r="B2474" s="314" t="s">
        <v>329</v>
      </c>
      <c r="C2474" s="314" t="s">
        <v>1211</v>
      </c>
      <c r="D2474" s="314" t="s">
        <v>330</v>
      </c>
      <c r="E2474" s="315" t="s">
        <v>331</v>
      </c>
      <c r="F2474" s="316" t="s">
        <v>322</v>
      </c>
      <c r="G2474" s="329">
        <v>2.4</v>
      </c>
      <c r="H2474" s="61">
        <f t="shared" si="416"/>
        <v>27738.69</v>
      </c>
      <c r="I2474" s="450">
        <v>66572.86</v>
      </c>
      <c r="J2474" s="439">
        <f t="shared" si="421"/>
        <v>30935.66</v>
      </c>
      <c r="K2474" s="390">
        <f t="shared" si="422"/>
        <v>74245.58</v>
      </c>
      <c r="L2474" s="60"/>
      <c r="M2474" s="303">
        <f t="shared" si="417"/>
        <v>74245.589822323207</v>
      </c>
      <c r="N2474" s="303">
        <f t="shared" si="418"/>
        <v>9.8223232052987441E-3</v>
      </c>
      <c r="O2474" s="372">
        <f t="shared" si="419"/>
        <v>74245.584000000003</v>
      </c>
      <c r="P2474" s="373">
        <f t="shared" si="420"/>
        <v>4.0000000008149073E-3</v>
      </c>
    </row>
    <row r="2475" spans="1:16" s="195" customFormat="1" ht="33.75" x14ac:dyDescent="0.25">
      <c r="A2475" s="312" t="s">
        <v>6157</v>
      </c>
      <c r="B2475" s="314" t="s">
        <v>329</v>
      </c>
      <c r="C2475" s="314" t="s">
        <v>1213</v>
      </c>
      <c r="D2475" s="314" t="s">
        <v>6158</v>
      </c>
      <c r="E2475" s="315" t="s">
        <v>6159</v>
      </c>
      <c r="F2475" s="316" t="s">
        <v>291</v>
      </c>
      <c r="G2475" s="331">
        <v>24</v>
      </c>
      <c r="H2475" s="61">
        <f t="shared" si="416"/>
        <v>1800.73</v>
      </c>
      <c r="I2475" s="450">
        <v>43217.5</v>
      </c>
      <c r="J2475" s="439">
        <f t="shared" si="421"/>
        <v>2008.27</v>
      </c>
      <c r="K2475" s="390">
        <f t="shared" si="422"/>
        <v>48198.48</v>
      </c>
      <c r="L2475" s="60"/>
      <c r="M2475" s="303">
        <f t="shared" si="417"/>
        <v>48198.451713600007</v>
      </c>
      <c r="N2475" s="303">
        <f t="shared" si="418"/>
        <v>-2.828639999643201E-2</v>
      </c>
      <c r="O2475" s="372">
        <f t="shared" si="419"/>
        <v>48198.479999999996</v>
      </c>
      <c r="P2475" s="373">
        <f t="shared" si="420"/>
        <v>0</v>
      </c>
    </row>
    <row r="2476" spans="1:16" s="195" customFormat="1" ht="15" x14ac:dyDescent="0.25">
      <c r="A2476" s="312" t="s">
        <v>6160</v>
      </c>
      <c r="B2476" s="314" t="s">
        <v>329</v>
      </c>
      <c r="C2476" s="314" t="s">
        <v>2658</v>
      </c>
      <c r="D2476" s="314" t="s">
        <v>898</v>
      </c>
      <c r="E2476" s="315" t="s">
        <v>899</v>
      </c>
      <c r="F2476" s="316" t="s">
        <v>322</v>
      </c>
      <c r="G2476" s="331">
        <v>1</v>
      </c>
      <c r="H2476" s="61">
        <f t="shared" si="416"/>
        <v>22287.96</v>
      </c>
      <c r="I2476" s="450">
        <v>22287.96</v>
      </c>
      <c r="J2476" s="439">
        <f t="shared" si="421"/>
        <v>24856.720000000001</v>
      </c>
      <c r="K2476" s="390">
        <f t="shared" si="422"/>
        <v>24856.720000000001</v>
      </c>
      <c r="L2476" s="60"/>
      <c r="M2476" s="303">
        <f t="shared" si="417"/>
        <v>24856.716928435198</v>
      </c>
      <c r="N2476" s="303">
        <f t="shared" si="418"/>
        <v>-3.0715648026671261E-3</v>
      </c>
      <c r="O2476" s="372">
        <f t="shared" si="419"/>
        <v>24856.720000000001</v>
      </c>
      <c r="P2476" s="373">
        <f t="shared" si="420"/>
        <v>0</v>
      </c>
    </row>
    <row r="2477" spans="1:16" s="195" customFormat="1" ht="33.75" x14ac:dyDescent="0.25">
      <c r="A2477" s="312" t="s">
        <v>6161</v>
      </c>
      <c r="B2477" s="314" t="s">
        <v>329</v>
      </c>
      <c r="C2477" s="314" t="s">
        <v>3775</v>
      </c>
      <c r="D2477" s="314" t="s">
        <v>6162</v>
      </c>
      <c r="E2477" s="315" t="s">
        <v>6163</v>
      </c>
      <c r="F2477" s="316" t="s">
        <v>291</v>
      </c>
      <c r="G2477" s="331">
        <v>10</v>
      </c>
      <c r="H2477" s="61">
        <f t="shared" si="416"/>
        <v>2747.87</v>
      </c>
      <c r="I2477" s="450">
        <v>27478.73</v>
      </c>
      <c r="J2477" s="439">
        <f t="shared" si="421"/>
        <v>3064.57</v>
      </c>
      <c r="K2477" s="390">
        <f t="shared" si="422"/>
        <v>30645.7</v>
      </c>
      <c r="L2477" s="60"/>
      <c r="M2477" s="303">
        <f t="shared" si="417"/>
        <v>30645.739366137605</v>
      </c>
      <c r="N2477" s="303">
        <f t="shared" si="418"/>
        <v>3.9366137603792595E-2</v>
      </c>
      <c r="O2477" s="372">
        <f t="shared" si="419"/>
        <v>30645.7</v>
      </c>
      <c r="P2477" s="373">
        <f t="shared" si="420"/>
        <v>0</v>
      </c>
    </row>
    <row r="2478" spans="1:16" s="195" customFormat="1" ht="15" x14ac:dyDescent="0.25">
      <c r="A2478" s="312" t="s">
        <v>6164</v>
      </c>
      <c r="B2478" s="314" t="s">
        <v>329</v>
      </c>
      <c r="C2478" s="314" t="s">
        <v>2673</v>
      </c>
      <c r="D2478" s="314" t="s">
        <v>6165</v>
      </c>
      <c r="E2478" s="315" t="s">
        <v>6166</v>
      </c>
      <c r="F2478" s="316" t="s">
        <v>322</v>
      </c>
      <c r="G2478" s="329">
        <v>0.3</v>
      </c>
      <c r="H2478" s="61">
        <f t="shared" si="416"/>
        <v>13252.67</v>
      </c>
      <c r="I2478" s="450">
        <v>3975.8</v>
      </c>
      <c r="J2478" s="439">
        <f t="shared" si="421"/>
        <v>14780.08</v>
      </c>
      <c r="K2478" s="390">
        <f t="shared" si="422"/>
        <v>4434.0200000000004</v>
      </c>
      <c r="L2478" s="60"/>
      <c r="M2478" s="303">
        <f t="shared" si="417"/>
        <v>4434.0233544960001</v>
      </c>
      <c r="N2478" s="303">
        <f t="shared" si="418"/>
        <v>3.3544959997016122E-3</v>
      </c>
      <c r="O2478" s="372">
        <f t="shared" si="419"/>
        <v>4434.0239999999994</v>
      </c>
      <c r="P2478" s="373">
        <f t="shared" si="420"/>
        <v>3.9999999989959178E-3</v>
      </c>
    </row>
    <row r="2479" spans="1:16" s="195" customFormat="1" ht="22.5" x14ac:dyDescent="0.25">
      <c r="A2479" s="312" t="s">
        <v>6167</v>
      </c>
      <c r="B2479" s="314" t="s">
        <v>329</v>
      </c>
      <c r="C2479" s="314" t="s">
        <v>2675</v>
      </c>
      <c r="D2479" s="314" t="s">
        <v>6168</v>
      </c>
      <c r="E2479" s="315" t="s">
        <v>6169</v>
      </c>
      <c r="F2479" s="316" t="s">
        <v>217</v>
      </c>
      <c r="G2479" s="331">
        <v>3</v>
      </c>
      <c r="H2479" s="61">
        <f t="shared" si="416"/>
        <v>2710.52</v>
      </c>
      <c r="I2479" s="450">
        <v>8131.55</v>
      </c>
      <c r="J2479" s="439">
        <f t="shared" si="421"/>
        <v>3022.92</v>
      </c>
      <c r="K2479" s="390">
        <f t="shared" si="422"/>
        <v>9068.76</v>
      </c>
      <c r="L2479" s="60"/>
      <c r="M2479" s="303">
        <f t="shared" si="417"/>
        <v>9068.7365079360006</v>
      </c>
      <c r="N2479" s="303">
        <f t="shared" si="418"/>
        <v>-2.3492063999583479E-2</v>
      </c>
      <c r="O2479" s="372">
        <f t="shared" si="419"/>
        <v>9068.76</v>
      </c>
      <c r="P2479" s="373">
        <f t="shared" si="420"/>
        <v>0</v>
      </c>
    </row>
    <row r="2480" spans="1:16" s="195" customFormat="1" ht="15" x14ac:dyDescent="0.25">
      <c r="A2480" s="312" t="s">
        <v>6170</v>
      </c>
      <c r="B2480" s="314" t="s">
        <v>329</v>
      </c>
      <c r="C2480" s="314" t="s">
        <v>2677</v>
      </c>
      <c r="D2480" s="314" t="s">
        <v>6171</v>
      </c>
      <c r="E2480" s="315" t="s">
        <v>6172</v>
      </c>
      <c r="F2480" s="316" t="s">
        <v>322</v>
      </c>
      <c r="G2480" s="329">
        <v>1.5</v>
      </c>
      <c r="H2480" s="61">
        <f t="shared" si="416"/>
        <v>23428.87</v>
      </c>
      <c r="I2480" s="450">
        <v>35143.300000000003</v>
      </c>
      <c r="J2480" s="439">
        <f t="shared" si="421"/>
        <v>26129.119999999999</v>
      </c>
      <c r="K2480" s="390">
        <f t="shared" si="422"/>
        <v>39193.68</v>
      </c>
      <c r="L2480" s="60"/>
      <c r="M2480" s="303">
        <f t="shared" si="417"/>
        <v>39193.674972096</v>
      </c>
      <c r="N2480" s="303">
        <f t="shared" si="418"/>
        <v>-5.0279040005989373E-3</v>
      </c>
      <c r="O2480" s="372">
        <f t="shared" si="419"/>
        <v>39193.68</v>
      </c>
      <c r="P2480" s="373">
        <f t="shared" si="420"/>
        <v>0</v>
      </c>
    </row>
    <row r="2481" spans="1:16" s="195" customFormat="1" ht="22.5" x14ac:dyDescent="0.25">
      <c r="A2481" s="312" t="s">
        <v>6173</v>
      </c>
      <c r="B2481" s="314" t="s">
        <v>329</v>
      </c>
      <c r="C2481" s="314" t="s">
        <v>3804</v>
      </c>
      <c r="D2481" s="314" t="s">
        <v>6174</v>
      </c>
      <c r="E2481" s="315" t="s">
        <v>6175</v>
      </c>
      <c r="F2481" s="316" t="s">
        <v>217</v>
      </c>
      <c r="G2481" s="331">
        <v>15</v>
      </c>
      <c r="H2481" s="61">
        <f t="shared" si="416"/>
        <v>6623.73</v>
      </c>
      <c r="I2481" s="450">
        <v>99355.92</v>
      </c>
      <c r="J2481" s="439">
        <f t="shared" si="421"/>
        <v>7387.14</v>
      </c>
      <c r="K2481" s="390">
        <f t="shared" si="422"/>
        <v>110807.1</v>
      </c>
      <c r="L2481" s="60"/>
      <c r="M2481" s="303">
        <f t="shared" si="417"/>
        <v>110806.99977047041</v>
      </c>
      <c r="N2481" s="303">
        <f t="shared" si="418"/>
        <v>-0.10022952959116083</v>
      </c>
      <c r="O2481" s="372">
        <f t="shared" si="419"/>
        <v>110807.1</v>
      </c>
      <c r="P2481" s="373">
        <f t="shared" si="420"/>
        <v>0</v>
      </c>
    </row>
    <row r="2482" spans="1:16" s="195" customFormat="1" ht="15" x14ac:dyDescent="0.25">
      <c r="A2482" s="312" t="s">
        <v>6176</v>
      </c>
      <c r="B2482" s="314" t="s">
        <v>329</v>
      </c>
      <c r="C2482" s="314" t="s">
        <v>6177</v>
      </c>
      <c r="D2482" s="314" t="s">
        <v>6178</v>
      </c>
      <c r="E2482" s="315" t="s">
        <v>6179</v>
      </c>
      <c r="F2482" s="316" t="s">
        <v>217</v>
      </c>
      <c r="G2482" s="331">
        <v>15</v>
      </c>
      <c r="H2482" s="61">
        <f t="shared" si="416"/>
        <v>97.21</v>
      </c>
      <c r="I2482" s="450">
        <v>1458.16</v>
      </c>
      <c r="J2482" s="439">
        <f t="shared" si="421"/>
        <v>108.41</v>
      </c>
      <c r="K2482" s="390">
        <f t="shared" si="422"/>
        <v>1626.15</v>
      </c>
      <c r="L2482" s="60"/>
      <c r="M2482" s="303">
        <f t="shared" si="417"/>
        <v>1626.2174894592001</v>
      </c>
      <c r="N2482" s="303">
        <f t="shared" si="418"/>
        <v>6.7489459200032798E-2</v>
      </c>
      <c r="O2482" s="372">
        <f t="shared" si="419"/>
        <v>1626.1499999999999</v>
      </c>
      <c r="P2482" s="373">
        <f t="shared" si="420"/>
        <v>0</v>
      </c>
    </row>
    <row r="2483" spans="1:16" s="195" customFormat="1" ht="15" x14ac:dyDescent="0.25">
      <c r="A2483" s="312" t="s">
        <v>6180</v>
      </c>
      <c r="B2483" s="314" t="s">
        <v>329</v>
      </c>
      <c r="C2483" s="314" t="s">
        <v>2682</v>
      </c>
      <c r="D2483" s="314" t="s">
        <v>337</v>
      </c>
      <c r="E2483" s="315" t="s">
        <v>338</v>
      </c>
      <c r="F2483" s="316" t="s">
        <v>322</v>
      </c>
      <c r="G2483" s="329">
        <v>0.2</v>
      </c>
      <c r="H2483" s="61">
        <f t="shared" si="416"/>
        <v>38497.25</v>
      </c>
      <c r="I2483" s="450">
        <v>7699.45</v>
      </c>
      <c r="J2483" s="439">
        <f t="shared" si="421"/>
        <v>42934.18</v>
      </c>
      <c r="K2483" s="390">
        <f t="shared" si="422"/>
        <v>8586.84</v>
      </c>
      <c r="L2483" s="60"/>
      <c r="M2483" s="303">
        <f t="shared" si="417"/>
        <v>8586.8356347839999</v>
      </c>
      <c r="N2483" s="303">
        <f t="shared" si="418"/>
        <v>-4.3652160002238816E-3</v>
      </c>
      <c r="O2483" s="372">
        <f t="shared" si="419"/>
        <v>8586.8360000000011</v>
      </c>
      <c r="P2483" s="373">
        <f t="shared" si="420"/>
        <v>-3.9999999989959178E-3</v>
      </c>
    </row>
    <row r="2484" spans="1:16" s="195" customFormat="1" ht="15" x14ac:dyDescent="0.25">
      <c r="A2484" s="312" t="s">
        <v>6181</v>
      </c>
      <c r="B2484" s="314" t="s">
        <v>329</v>
      </c>
      <c r="C2484" s="314" t="s">
        <v>3809</v>
      </c>
      <c r="D2484" s="314" t="s">
        <v>3379</v>
      </c>
      <c r="E2484" s="315" t="s">
        <v>3380</v>
      </c>
      <c r="F2484" s="316" t="s">
        <v>328</v>
      </c>
      <c r="G2484" s="318">
        <v>8.0000000000000002E-3</v>
      </c>
      <c r="H2484" s="61">
        <f t="shared" si="416"/>
        <v>796.25</v>
      </c>
      <c r="I2484" s="450">
        <v>6.37</v>
      </c>
      <c r="J2484" s="439">
        <f t="shared" si="421"/>
        <v>888.02</v>
      </c>
      <c r="K2484" s="390">
        <f t="shared" si="422"/>
        <v>7.1</v>
      </c>
      <c r="L2484" s="60"/>
      <c r="M2484" s="303">
        <f t="shared" si="417"/>
        <v>7.1041623744000004</v>
      </c>
      <c r="N2484" s="303">
        <f t="shared" si="418"/>
        <v>4.162374400000779E-3</v>
      </c>
      <c r="O2484" s="372">
        <f t="shared" si="419"/>
        <v>7.1041600000000003</v>
      </c>
      <c r="P2484" s="373">
        <f t="shared" si="420"/>
        <v>4.1600000000006077E-3</v>
      </c>
    </row>
    <row r="2485" spans="1:16" s="195" customFormat="1" ht="15" x14ac:dyDescent="0.25">
      <c r="A2485" s="312" t="s">
        <v>6182</v>
      </c>
      <c r="B2485" s="314" t="s">
        <v>329</v>
      </c>
      <c r="C2485" s="314" t="s">
        <v>6183</v>
      </c>
      <c r="D2485" s="314" t="s">
        <v>6184</v>
      </c>
      <c r="E2485" s="315" t="s">
        <v>6185</v>
      </c>
      <c r="F2485" s="316" t="s">
        <v>122</v>
      </c>
      <c r="G2485" s="326">
        <v>1E-4</v>
      </c>
      <c r="H2485" s="61">
        <f t="shared" si="416"/>
        <v>112900</v>
      </c>
      <c r="I2485" s="450">
        <v>11.29</v>
      </c>
      <c r="J2485" s="439">
        <f t="shared" si="421"/>
        <v>125912.08</v>
      </c>
      <c r="K2485" s="390">
        <f t="shared" si="422"/>
        <v>12.59</v>
      </c>
      <c r="L2485" s="60"/>
      <c r="M2485" s="303">
        <f t="shared" si="417"/>
        <v>12.5912077248</v>
      </c>
      <c r="N2485" s="303">
        <f t="shared" si="418"/>
        <v>1.2077248000004204E-3</v>
      </c>
      <c r="O2485" s="372">
        <f t="shared" si="419"/>
        <v>12.591208</v>
      </c>
      <c r="P2485" s="373">
        <f t="shared" si="420"/>
        <v>1.2080000000000979E-3</v>
      </c>
    </row>
    <row r="2486" spans="1:16" s="195" customFormat="1" ht="15" x14ac:dyDescent="0.25">
      <c r="A2486" s="312" t="s">
        <v>6186</v>
      </c>
      <c r="B2486" s="314" t="s">
        <v>329</v>
      </c>
      <c r="C2486" s="314" t="s">
        <v>6187</v>
      </c>
      <c r="D2486" s="314" t="s">
        <v>6188</v>
      </c>
      <c r="E2486" s="315" t="s">
        <v>6189</v>
      </c>
      <c r="F2486" s="316" t="s">
        <v>139</v>
      </c>
      <c r="G2486" s="329">
        <v>0.8</v>
      </c>
      <c r="H2486" s="61">
        <f t="shared" si="416"/>
        <v>147.94</v>
      </c>
      <c r="I2486" s="450">
        <v>118.35</v>
      </c>
      <c r="J2486" s="439">
        <f t="shared" si="421"/>
        <v>164.99</v>
      </c>
      <c r="K2486" s="390">
        <f t="shared" si="422"/>
        <v>131.99</v>
      </c>
      <c r="L2486" s="60"/>
      <c r="M2486" s="303">
        <f t="shared" si="417"/>
        <v>131.99020675200001</v>
      </c>
      <c r="N2486" s="303">
        <f t="shared" si="418"/>
        <v>2.0675199999686811E-4</v>
      </c>
      <c r="O2486" s="372">
        <f t="shared" si="419"/>
        <v>131.99200000000002</v>
      </c>
      <c r="P2486" s="373">
        <f t="shared" si="420"/>
        <v>2.0000000000095497E-3</v>
      </c>
    </row>
    <row r="2487" spans="1:16" s="195" customFormat="1" ht="22.5" x14ac:dyDescent="0.25">
      <c r="A2487" s="312" t="s">
        <v>6190</v>
      </c>
      <c r="B2487" s="314" t="s">
        <v>329</v>
      </c>
      <c r="C2487" s="314" t="s">
        <v>6191</v>
      </c>
      <c r="D2487" s="314" t="s">
        <v>6192</v>
      </c>
      <c r="E2487" s="315" t="s">
        <v>6193</v>
      </c>
      <c r="F2487" s="316" t="s">
        <v>291</v>
      </c>
      <c r="G2487" s="331">
        <v>2</v>
      </c>
      <c r="H2487" s="61">
        <f t="shared" si="416"/>
        <v>5877.97</v>
      </c>
      <c r="I2487" s="450">
        <v>11755.93</v>
      </c>
      <c r="J2487" s="439">
        <f t="shared" si="421"/>
        <v>6555.42</v>
      </c>
      <c r="K2487" s="390">
        <f t="shared" si="422"/>
        <v>13110.84</v>
      </c>
      <c r="L2487" s="60"/>
      <c r="M2487" s="303">
        <f t="shared" si="417"/>
        <v>13110.837611001602</v>
      </c>
      <c r="N2487" s="303">
        <f t="shared" si="418"/>
        <v>-2.3889983986009611E-3</v>
      </c>
      <c r="O2487" s="372">
        <f t="shared" si="419"/>
        <v>13110.84</v>
      </c>
      <c r="P2487" s="373">
        <f t="shared" si="420"/>
        <v>0</v>
      </c>
    </row>
    <row r="2488" spans="1:16" s="195" customFormat="1" ht="15" customHeight="1" x14ac:dyDescent="0.25">
      <c r="A2488" s="509" t="s">
        <v>6194</v>
      </c>
      <c r="B2488" s="510"/>
      <c r="C2488" s="510"/>
      <c r="D2488" s="510"/>
      <c r="E2488" s="510"/>
      <c r="F2488" s="511"/>
      <c r="G2488" s="322"/>
      <c r="H2488" s="455"/>
      <c r="I2488" s="447">
        <f>I2490</f>
        <v>46131147.040000007</v>
      </c>
      <c r="J2488" s="448"/>
      <c r="K2488" s="393">
        <f>K2490</f>
        <v>51447904.089999996</v>
      </c>
      <c r="L2488" s="305"/>
      <c r="M2488" s="303">
        <f t="shared" si="417"/>
        <v>51447905.66553878</v>
      </c>
      <c r="N2488" s="303">
        <f t="shared" si="418"/>
        <v>1.5755387842655182</v>
      </c>
      <c r="O2488" s="372">
        <f t="shared" si="419"/>
        <v>0</v>
      </c>
      <c r="P2488" s="373"/>
    </row>
    <row r="2489" spans="1:16" s="321" customFormat="1" ht="15" customHeight="1" x14ac:dyDescent="0.25">
      <c r="A2489" s="506" t="s">
        <v>1079</v>
      </c>
      <c r="B2489" s="507"/>
      <c r="C2489" s="507"/>
      <c r="D2489" s="507"/>
      <c r="E2489" s="507"/>
      <c r="F2489" s="508"/>
      <c r="G2489" s="319"/>
      <c r="H2489" s="452"/>
      <c r="I2489" s="453">
        <f>I2491</f>
        <v>44807468.460000008</v>
      </c>
      <c r="J2489" s="454"/>
      <c r="K2489" s="394">
        <f>K2491</f>
        <v>49971667.31000001</v>
      </c>
      <c r="L2489" s="320"/>
      <c r="M2489" s="303">
        <f t="shared" si="417"/>
        <v>49971668.99931661</v>
      </c>
      <c r="N2489" s="303">
        <f t="shared" si="418"/>
        <v>1.689316600561142</v>
      </c>
      <c r="O2489" s="372">
        <f t="shared" si="419"/>
        <v>0</v>
      </c>
      <c r="P2489" s="373"/>
    </row>
    <row r="2490" spans="1:16" s="195" customFormat="1" ht="15" x14ac:dyDescent="0.25">
      <c r="A2490" s="306" t="s">
        <v>3460</v>
      </c>
      <c r="B2490" s="502"/>
      <c r="C2490" s="502"/>
      <c r="D2490" s="502"/>
      <c r="E2490" s="307" t="s">
        <v>961</v>
      </c>
      <c r="F2490" s="308"/>
      <c r="G2490" s="309"/>
      <c r="H2490" s="334"/>
      <c r="I2490" s="334">
        <f>SUM(I2493:I3091)</f>
        <v>46131147.040000007</v>
      </c>
      <c r="J2490" s="449"/>
      <c r="K2490" s="391">
        <f>SUM(K2493:K3091)</f>
        <v>51447904.089999996</v>
      </c>
      <c r="L2490" s="310"/>
      <c r="M2490" s="303">
        <f t="shared" si="417"/>
        <v>51447905.66553878</v>
      </c>
      <c r="N2490" s="303">
        <f t="shared" si="418"/>
        <v>1.5755387842655182</v>
      </c>
      <c r="O2490" s="372">
        <f t="shared" si="419"/>
        <v>0</v>
      </c>
      <c r="P2490" s="373"/>
    </row>
    <row r="2491" spans="1:16" s="340" customFormat="1" ht="15" customHeight="1" x14ac:dyDescent="0.2">
      <c r="A2491" s="534" t="s">
        <v>1079</v>
      </c>
      <c r="B2491" s="535"/>
      <c r="C2491" s="535"/>
      <c r="D2491" s="535"/>
      <c r="E2491" s="535"/>
      <c r="F2491" s="536"/>
      <c r="G2491" s="337"/>
      <c r="H2491" s="456"/>
      <c r="I2491" s="338">
        <f>I2490-I2548-I2571-I2643-I2655-I2670-I2682-I2695-I2710-I2746-I2761-I2771-I2820-I2829-I2875-I2891-I2893-I2896-I2906-I2915-I2927-I2936-I2950-I2958-I2969-I2975-I2977-I3013-I3025-I3033-I3036</f>
        <v>44807468.460000008</v>
      </c>
      <c r="J2491" s="339"/>
      <c r="K2491" s="395">
        <f>K2490-K2548-K2571-K2643-K2655-K2670-K2682-K2695-K2710-K2746-K2761-K2771-K2820-K2829-K2875-K2891-K2893-K2896-K2906-K2915-K2927-K2936-K2950-K2958-K2969-K2975-K2977-K3013-K3025-K3033-K3036</f>
        <v>49971667.31000001</v>
      </c>
      <c r="L2491" s="338"/>
      <c r="M2491" s="303">
        <f t="shared" si="417"/>
        <v>49971668.99931661</v>
      </c>
      <c r="N2491" s="303">
        <f t="shared" si="418"/>
        <v>1.689316600561142</v>
      </c>
      <c r="O2491" s="372">
        <f t="shared" si="419"/>
        <v>0</v>
      </c>
      <c r="P2491" s="373"/>
    </row>
    <row r="2492" spans="1:16" s="195" customFormat="1" ht="15" customHeight="1" x14ac:dyDescent="0.25">
      <c r="A2492" s="323"/>
      <c r="B2492" s="512" t="s">
        <v>6195</v>
      </c>
      <c r="C2492" s="513"/>
      <c r="D2492" s="513"/>
      <c r="E2492" s="514"/>
      <c r="F2492" s="324"/>
      <c r="G2492" s="324"/>
      <c r="H2492" s="324"/>
      <c r="I2492" s="324"/>
      <c r="J2492" s="449"/>
      <c r="K2492" s="392"/>
      <c r="L2492" s="311"/>
      <c r="M2492" s="303">
        <f t="shared" si="417"/>
        <v>0</v>
      </c>
      <c r="N2492" s="303">
        <f t="shared" si="418"/>
        <v>0</v>
      </c>
      <c r="O2492" s="372">
        <f t="shared" si="419"/>
        <v>0</v>
      </c>
      <c r="P2492" s="373">
        <f t="shared" si="420"/>
        <v>0</v>
      </c>
    </row>
    <row r="2493" spans="1:16" s="195" customFormat="1" ht="15" x14ac:dyDescent="0.25">
      <c r="A2493" s="312" t="s">
        <v>6196</v>
      </c>
      <c r="B2493" s="314" t="s">
        <v>235</v>
      </c>
      <c r="C2493" s="332" t="s">
        <v>2402</v>
      </c>
      <c r="D2493" s="332" t="s">
        <v>6197</v>
      </c>
      <c r="E2493" s="333" t="s">
        <v>6198</v>
      </c>
      <c r="F2493" s="316" t="s">
        <v>217</v>
      </c>
      <c r="G2493" s="331">
        <v>40</v>
      </c>
      <c r="H2493" s="61">
        <f t="shared" ref="H2493:H2562" si="423">ROUND(I2493/G2493,2)</f>
        <v>9814.4</v>
      </c>
      <c r="I2493" s="450">
        <v>392576</v>
      </c>
      <c r="J2493" s="439">
        <f t="shared" ref="J2493:J2562" si="424">ROUND(H2493*O$13*P$13*O$10,2)</f>
        <v>10945.54</v>
      </c>
      <c r="K2493" s="390">
        <f t="shared" ref="K2493:K2562" si="425">ROUND(J2493*G2493,2)</f>
        <v>437821.6</v>
      </c>
      <c r="L2493" s="60"/>
      <c r="M2493" s="303">
        <f t="shared" si="417"/>
        <v>437821.60883712006</v>
      </c>
      <c r="N2493" s="303">
        <f t="shared" si="418"/>
        <v>8.8371200836263597E-3</v>
      </c>
      <c r="O2493" s="372">
        <f t="shared" si="419"/>
        <v>437821.60000000003</v>
      </c>
      <c r="P2493" s="373">
        <f t="shared" si="420"/>
        <v>0</v>
      </c>
    </row>
    <row r="2494" spans="1:16" s="195" customFormat="1" ht="15" x14ac:dyDescent="0.25">
      <c r="A2494" s="312" t="s">
        <v>6199</v>
      </c>
      <c r="B2494" s="314" t="s">
        <v>235</v>
      </c>
      <c r="C2494" s="332" t="s">
        <v>2410</v>
      </c>
      <c r="D2494" s="332" t="s">
        <v>6197</v>
      </c>
      <c r="E2494" s="333" t="s">
        <v>6200</v>
      </c>
      <c r="F2494" s="316" t="s">
        <v>217</v>
      </c>
      <c r="G2494" s="331">
        <v>7</v>
      </c>
      <c r="H2494" s="61">
        <f t="shared" si="423"/>
        <v>6170.16</v>
      </c>
      <c r="I2494" s="450">
        <v>43191.12</v>
      </c>
      <c r="J2494" s="439">
        <f t="shared" si="424"/>
        <v>6881.29</v>
      </c>
      <c r="K2494" s="390">
        <f t="shared" si="425"/>
        <v>48169.03</v>
      </c>
      <c r="L2494" s="60"/>
      <c r="M2494" s="303">
        <f t="shared" si="417"/>
        <v>48169.031336294407</v>
      </c>
      <c r="N2494" s="303">
        <f t="shared" si="418"/>
        <v>1.3362944082473405E-3</v>
      </c>
      <c r="O2494" s="372">
        <f t="shared" si="419"/>
        <v>48169.03</v>
      </c>
      <c r="P2494" s="373">
        <f t="shared" si="420"/>
        <v>0</v>
      </c>
    </row>
    <row r="2495" spans="1:16" s="195" customFormat="1" ht="15" x14ac:dyDescent="0.25">
      <c r="A2495" s="312" t="s">
        <v>6201</v>
      </c>
      <c r="B2495" s="314" t="s">
        <v>235</v>
      </c>
      <c r="C2495" s="332" t="s">
        <v>2421</v>
      </c>
      <c r="D2495" s="332" t="s">
        <v>6197</v>
      </c>
      <c r="E2495" s="333" t="s">
        <v>6202</v>
      </c>
      <c r="F2495" s="316" t="s">
        <v>217</v>
      </c>
      <c r="G2495" s="331">
        <v>96</v>
      </c>
      <c r="H2495" s="61">
        <f>ROUND(I2495/G2495,2)</f>
        <v>27632.68</v>
      </c>
      <c r="I2495" s="450">
        <v>2652737.2799999998</v>
      </c>
      <c r="J2495" s="439">
        <f t="shared" si="424"/>
        <v>30817.43</v>
      </c>
      <c r="K2495" s="390">
        <f t="shared" si="425"/>
        <v>2958473.28</v>
      </c>
      <c r="L2495" s="60"/>
      <c r="M2495" s="303">
        <f t="shared" si="417"/>
        <v>2958473.5280603133</v>
      </c>
      <c r="N2495" s="303">
        <f t="shared" si="418"/>
        <v>0.24806031351909041</v>
      </c>
      <c r="O2495" s="372">
        <f t="shared" si="419"/>
        <v>2958473.2800000003</v>
      </c>
      <c r="P2495" s="373">
        <f t="shared" si="420"/>
        <v>0</v>
      </c>
    </row>
    <row r="2496" spans="1:16" s="195" customFormat="1" ht="15" x14ac:dyDescent="0.25">
      <c r="A2496" s="312" t="s">
        <v>6203</v>
      </c>
      <c r="B2496" s="314" t="s">
        <v>235</v>
      </c>
      <c r="C2496" s="332" t="s">
        <v>2429</v>
      </c>
      <c r="D2496" s="332" t="s">
        <v>6197</v>
      </c>
      <c r="E2496" s="333" t="s">
        <v>6204</v>
      </c>
      <c r="F2496" s="316" t="s">
        <v>217</v>
      </c>
      <c r="G2496" s="331">
        <v>192</v>
      </c>
      <c r="H2496" s="61">
        <f>ROUND(I2496/G2496,2)</f>
        <v>1859.57</v>
      </c>
      <c r="I2496" s="450">
        <v>357037.44</v>
      </c>
      <c r="J2496" s="439">
        <f t="shared" si="424"/>
        <v>2073.89</v>
      </c>
      <c r="K2496" s="390">
        <f t="shared" si="425"/>
        <v>398186.88</v>
      </c>
      <c r="L2496" s="60"/>
      <c r="M2496" s="303">
        <f t="shared" si="417"/>
        <v>398187.11891681282</v>
      </c>
      <c r="N2496" s="303">
        <f t="shared" si="418"/>
        <v>0.23891681281384081</v>
      </c>
      <c r="O2496" s="372">
        <f t="shared" si="419"/>
        <v>398186.88</v>
      </c>
      <c r="P2496" s="373">
        <f t="shared" si="420"/>
        <v>0</v>
      </c>
    </row>
    <row r="2497" spans="1:16" s="195" customFormat="1" ht="15" x14ac:dyDescent="0.25">
      <c r="A2497" s="312" t="s">
        <v>6205</v>
      </c>
      <c r="B2497" s="314" t="s">
        <v>235</v>
      </c>
      <c r="C2497" s="332" t="s">
        <v>2438</v>
      </c>
      <c r="D2497" s="332" t="s">
        <v>6197</v>
      </c>
      <c r="E2497" s="333" t="s">
        <v>6206</v>
      </c>
      <c r="F2497" s="316" t="s">
        <v>217</v>
      </c>
      <c r="G2497" s="331">
        <v>8</v>
      </c>
      <c r="H2497" s="61">
        <f t="shared" si="423"/>
        <v>6663.46</v>
      </c>
      <c r="I2497" s="450">
        <v>53307.68</v>
      </c>
      <c r="J2497" s="439">
        <f t="shared" si="424"/>
        <v>7431.44</v>
      </c>
      <c r="K2497" s="390">
        <f t="shared" si="425"/>
        <v>59451.519999999997</v>
      </c>
      <c r="L2497" s="60"/>
      <c r="M2497" s="303">
        <f t="shared" si="417"/>
        <v>59451.556439961605</v>
      </c>
      <c r="N2497" s="303">
        <f t="shared" si="418"/>
        <v>3.6439961608266458E-2</v>
      </c>
      <c r="O2497" s="372">
        <f t="shared" si="419"/>
        <v>59451.519999999997</v>
      </c>
      <c r="P2497" s="373">
        <f t="shared" si="420"/>
        <v>0</v>
      </c>
    </row>
    <row r="2498" spans="1:16" s="195" customFormat="1" ht="15" x14ac:dyDescent="0.25">
      <c r="A2498" s="312" t="s">
        <v>6207</v>
      </c>
      <c r="B2498" s="314" t="s">
        <v>235</v>
      </c>
      <c r="C2498" s="332" t="s">
        <v>1071</v>
      </c>
      <c r="D2498" s="332" t="s">
        <v>6197</v>
      </c>
      <c r="E2498" s="333" t="s">
        <v>6208</v>
      </c>
      <c r="F2498" s="316" t="s">
        <v>217</v>
      </c>
      <c r="G2498" s="331">
        <v>8</v>
      </c>
      <c r="H2498" s="61">
        <f t="shared" si="423"/>
        <v>4873.62</v>
      </c>
      <c r="I2498" s="450">
        <v>38988.959999999999</v>
      </c>
      <c r="J2498" s="439">
        <f t="shared" si="424"/>
        <v>5435.32</v>
      </c>
      <c r="K2498" s="390">
        <f t="shared" si="425"/>
        <v>43482.559999999998</v>
      </c>
      <c r="L2498" s="60"/>
      <c r="M2498" s="303">
        <f t="shared" si="417"/>
        <v>43482.559285555202</v>
      </c>
      <c r="N2498" s="303">
        <f t="shared" si="418"/>
        <v>-7.1444479544879869E-4</v>
      </c>
      <c r="O2498" s="372">
        <f t="shared" si="419"/>
        <v>43482.559999999998</v>
      </c>
      <c r="P2498" s="373">
        <f t="shared" si="420"/>
        <v>0</v>
      </c>
    </row>
    <row r="2499" spans="1:16" s="195" customFormat="1" ht="15" x14ac:dyDescent="0.25">
      <c r="A2499" s="312" t="s">
        <v>6209</v>
      </c>
      <c r="B2499" s="314" t="s">
        <v>235</v>
      </c>
      <c r="C2499" s="332" t="s">
        <v>1075</v>
      </c>
      <c r="D2499" s="332" t="s">
        <v>6210</v>
      </c>
      <c r="E2499" s="333" t="s">
        <v>6211</v>
      </c>
      <c r="F2499" s="316" t="s">
        <v>217</v>
      </c>
      <c r="G2499" s="331">
        <v>8</v>
      </c>
      <c r="H2499" s="61">
        <f t="shared" si="423"/>
        <v>15659.12</v>
      </c>
      <c r="I2499" s="450">
        <v>125272.96000000001</v>
      </c>
      <c r="J2499" s="439">
        <f t="shared" si="424"/>
        <v>17463.88</v>
      </c>
      <c r="K2499" s="390">
        <f t="shared" si="425"/>
        <v>139711.04000000001</v>
      </c>
      <c r="L2499" s="60"/>
      <c r="M2499" s="303">
        <f t="shared" si="417"/>
        <v>139711.05949163521</v>
      </c>
      <c r="N2499" s="303">
        <f t="shared" si="418"/>
        <v>1.9491635204758495E-2</v>
      </c>
      <c r="O2499" s="372">
        <f t="shared" si="419"/>
        <v>139711.04000000001</v>
      </c>
      <c r="P2499" s="373">
        <f t="shared" si="420"/>
        <v>0</v>
      </c>
    </row>
    <row r="2500" spans="1:16" s="195" customFormat="1" ht="15" x14ac:dyDescent="0.25">
      <c r="A2500" s="312" t="s">
        <v>6212</v>
      </c>
      <c r="B2500" s="314" t="s">
        <v>235</v>
      </c>
      <c r="C2500" s="332" t="s">
        <v>2474</v>
      </c>
      <c r="D2500" s="332" t="s">
        <v>6213</v>
      </c>
      <c r="E2500" s="333" t="s">
        <v>6214</v>
      </c>
      <c r="F2500" s="316" t="s">
        <v>217</v>
      </c>
      <c r="G2500" s="331">
        <v>8</v>
      </c>
      <c r="H2500" s="61">
        <f t="shared" si="423"/>
        <v>2169.5</v>
      </c>
      <c r="I2500" s="450">
        <v>17356</v>
      </c>
      <c r="J2500" s="439">
        <f t="shared" si="424"/>
        <v>2419.54</v>
      </c>
      <c r="K2500" s="390">
        <f t="shared" si="425"/>
        <v>19356.32</v>
      </c>
      <c r="L2500" s="60"/>
      <c r="M2500" s="303">
        <f t="shared" si="417"/>
        <v>19356.333150720002</v>
      </c>
      <c r="N2500" s="303">
        <f t="shared" si="418"/>
        <v>1.3150720002158778E-2</v>
      </c>
      <c r="O2500" s="372">
        <f t="shared" si="419"/>
        <v>19356.32</v>
      </c>
      <c r="P2500" s="373">
        <f t="shared" si="420"/>
        <v>0</v>
      </c>
    </row>
    <row r="2501" spans="1:16" s="195" customFormat="1" ht="15" x14ac:dyDescent="0.25">
      <c r="A2501" s="312" t="s">
        <v>6215</v>
      </c>
      <c r="B2501" s="314" t="s">
        <v>235</v>
      </c>
      <c r="C2501" s="332" t="s">
        <v>2489</v>
      </c>
      <c r="D2501" s="332" t="s">
        <v>6197</v>
      </c>
      <c r="E2501" s="333" t="s">
        <v>6216</v>
      </c>
      <c r="F2501" s="316" t="s">
        <v>217</v>
      </c>
      <c r="G2501" s="331">
        <v>7</v>
      </c>
      <c r="H2501" s="61">
        <f t="shared" si="423"/>
        <v>2138.5</v>
      </c>
      <c r="I2501" s="450">
        <v>14969.5</v>
      </c>
      <c r="J2501" s="439">
        <f t="shared" si="424"/>
        <v>2384.9699999999998</v>
      </c>
      <c r="K2501" s="390">
        <f t="shared" si="425"/>
        <v>16694.79</v>
      </c>
      <c r="L2501" s="60"/>
      <c r="M2501" s="303">
        <f t="shared" si="417"/>
        <v>16694.781579840001</v>
      </c>
      <c r="N2501" s="303">
        <f t="shared" si="418"/>
        <v>-8.4201600002415944E-3</v>
      </c>
      <c r="O2501" s="372">
        <f t="shared" si="419"/>
        <v>16694.789999999997</v>
      </c>
      <c r="P2501" s="373">
        <f t="shared" si="420"/>
        <v>0</v>
      </c>
    </row>
    <row r="2502" spans="1:16" s="195" customFormat="1" ht="15" customHeight="1" x14ac:dyDescent="0.25">
      <c r="A2502" s="323"/>
      <c r="B2502" s="512" t="s">
        <v>906</v>
      </c>
      <c r="C2502" s="513"/>
      <c r="D2502" s="513"/>
      <c r="E2502" s="514"/>
      <c r="F2502" s="324"/>
      <c r="G2502" s="324"/>
      <c r="H2502" s="324"/>
      <c r="I2502" s="324"/>
      <c r="J2502" s="449"/>
      <c r="K2502" s="392"/>
      <c r="L2502" s="311"/>
      <c r="M2502" s="303">
        <f t="shared" si="417"/>
        <v>0</v>
      </c>
      <c r="N2502" s="303">
        <f t="shared" si="418"/>
        <v>0</v>
      </c>
      <c r="O2502" s="372">
        <f t="shared" si="419"/>
        <v>0</v>
      </c>
      <c r="P2502" s="373">
        <f t="shared" si="420"/>
        <v>0</v>
      </c>
    </row>
    <row r="2503" spans="1:16" s="195" customFormat="1" ht="15" x14ac:dyDescent="0.25">
      <c r="A2503" s="312" t="s">
        <v>6217</v>
      </c>
      <c r="B2503" s="314" t="s">
        <v>235</v>
      </c>
      <c r="C2503" s="332" t="s">
        <v>2495</v>
      </c>
      <c r="D2503" s="332" t="s">
        <v>6218</v>
      </c>
      <c r="E2503" s="333" t="s">
        <v>948</v>
      </c>
      <c r="F2503" s="316" t="s">
        <v>217</v>
      </c>
      <c r="G2503" s="331">
        <v>1</v>
      </c>
      <c r="H2503" s="61">
        <f t="shared" si="423"/>
        <v>4132.37</v>
      </c>
      <c r="I2503" s="450">
        <v>4132.37</v>
      </c>
      <c r="J2503" s="439">
        <f t="shared" si="424"/>
        <v>4608.6400000000003</v>
      </c>
      <c r="K2503" s="390">
        <f t="shared" si="425"/>
        <v>4608.6400000000003</v>
      </c>
      <c r="L2503" s="60"/>
      <c r="M2503" s="303">
        <f t="shared" si="417"/>
        <v>4608.6385354944005</v>
      </c>
      <c r="N2503" s="303">
        <f t="shared" si="418"/>
        <v>-1.4645055998698808E-3</v>
      </c>
      <c r="O2503" s="372">
        <f t="shared" si="419"/>
        <v>4608.6400000000003</v>
      </c>
      <c r="P2503" s="373">
        <f t="shared" si="420"/>
        <v>0</v>
      </c>
    </row>
    <row r="2504" spans="1:16" s="195" customFormat="1" ht="15" x14ac:dyDescent="0.25">
      <c r="A2504" s="312" t="s">
        <v>6219</v>
      </c>
      <c r="B2504" s="314" t="s">
        <v>235</v>
      </c>
      <c r="C2504" s="332" t="s">
        <v>2499</v>
      </c>
      <c r="D2504" s="332" t="s">
        <v>6220</v>
      </c>
      <c r="E2504" s="333" t="s">
        <v>6221</v>
      </c>
      <c r="F2504" s="316" t="s">
        <v>217</v>
      </c>
      <c r="G2504" s="331">
        <v>1</v>
      </c>
      <c r="H2504" s="61">
        <f t="shared" si="423"/>
        <v>26989.58</v>
      </c>
      <c r="I2504" s="450">
        <v>26989.58</v>
      </c>
      <c r="J2504" s="439">
        <f t="shared" si="424"/>
        <v>30100.21</v>
      </c>
      <c r="K2504" s="390">
        <f t="shared" si="425"/>
        <v>30100.21</v>
      </c>
      <c r="L2504" s="60"/>
      <c r="M2504" s="303">
        <f t="shared" si="417"/>
        <v>30100.213302489607</v>
      </c>
      <c r="N2504" s="303">
        <f t="shared" si="418"/>
        <v>3.3024896074493881E-3</v>
      </c>
      <c r="O2504" s="372">
        <f t="shared" si="419"/>
        <v>30100.21</v>
      </c>
      <c r="P2504" s="373">
        <f t="shared" si="420"/>
        <v>0</v>
      </c>
    </row>
    <row r="2505" spans="1:16" s="195" customFormat="1" ht="15" x14ac:dyDescent="0.25">
      <c r="A2505" s="312" t="s">
        <v>6222</v>
      </c>
      <c r="B2505" s="314" t="s">
        <v>235</v>
      </c>
      <c r="C2505" s="332" t="s">
        <v>2508</v>
      </c>
      <c r="D2505" s="332" t="s">
        <v>6197</v>
      </c>
      <c r="E2505" s="333" t="s">
        <v>6223</v>
      </c>
      <c r="F2505" s="316" t="s">
        <v>217</v>
      </c>
      <c r="G2505" s="331">
        <v>1</v>
      </c>
      <c r="H2505" s="61">
        <f t="shared" si="423"/>
        <v>7244.58</v>
      </c>
      <c r="I2505" s="450">
        <v>7244.58</v>
      </c>
      <c r="J2505" s="439">
        <f t="shared" si="424"/>
        <v>8079.54</v>
      </c>
      <c r="K2505" s="390">
        <f t="shared" si="425"/>
        <v>8079.54</v>
      </c>
      <c r="L2505" s="60"/>
      <c r="M2505" s="303">
        <f t="shared" si="417"/>
        <v>8079.5404480896004</v>
      </c>
      <c r="N2505" s="303">
        <f t="shared" si="418"/>
        <v>4.48089600467938E-4</v>
      </c>
      <c r="O2505" s="372">
        <f t="shared" si="419"/>
        <v>8079.54</v>
      </c>
      <c r="P2505" s="373">
        <f t="shared" si="420"/>
        <v>0</v>
      </c>
    </row>
    <row r="2506" spans="1:16" s="195" customFormat="1" ht="15" x14ac:dyDescent="0.25">
      <c r="A2506" s="312" t="s">
        <v>6224</v>
      </c>
      <c r="B2506" s="314" t="s">
        <v>235</v>
      </c>
      <c r="C2506" s="332" t="s">
        <v>2516</v>
      </c>
      <c r="D2506" s="332" t="s">
        <v>6197</v>
      </c>
      <c r="E2506" s="333" t="s">
        <v>6225</v>
      </c>
      <c r="F2506" s="316" t="s">
        <v>217</v>
      </c>
      <c r="G2506" s="331">
        <v>1</v>
      </c>
      <c r="H2506" s="61">
        <f t="shared" si="423"/>
        <v>7681.07</v>
      </c>
      <c r="I2506" s="450">
        <v>7681.07</v>
      </c>
      <c r="J2506" s="439">
        <f t="shared" si="424"/>
        <v>8566.34</v>
      </c>
      <c r="K2506" s="390">
        <f t="shared" si="425"/>
        <v>8566.34</v>
      </c>
      <c r="L2506" s="60"/>
      <c r="M2506" s="303">
        <f t="shared" si="417"/>
        <v>8566.3372824384005</v>
      </c>
      <c r="N2506" s="303">
        <f t="shared" si="418"/>
        <v>-2.7175615996384295E-3</v>
      </c>
      <c r="O2506" s="372">
        <f t="shared" si="419"/>
        <v>8566.34</v>
      </c>
      <c r="P2506" s="373">
        <f t="shared" si="420"/>
        <v>0</v>
      </c>
    </row>
    <row r="2507" spans="1:16" s="195" customFormat="1" ht="15" x14ac:dyDescent="0.25">
      <c r="A2507" s="312" t="s">
        <v>6226</v>
      </c>
      <c r="B2507" s="314" t="s">
        <v>235</v>
      </c>
      <c r="C2507" s="332" t="s">
        <v>1085</v>
      </c>
      <c r="D2507" s="332" t="s">
        <v>6197</v>
      </c>
      <c r="E2507" s="333" t="s">
        <v>6227</v>
      </c>
      <c r="F2507" s="316" t="s">
        <v>217</v>
      </c>
      <c r="G2507" s="331">
        <v>2</v>
      </c>
      <c r="H2507" s="61">
        <f t="shared" si="423"/>
        <v>10674.44</v>
      </c>
      <c r="I2507" s="450">
        <v>21348.880000000001</v>
      </c>
      <c r="J2507" s="439">
        <f t="shared" si="424"/>
        <v>11904.7</v>
      </c>
      <c r="K2507" s="390">
        <f t="shared" si="425"/>
        <v>23809.4</v>
      </c>
      <c r="L2507" s="60"/>
      <c r="M2507" s="303">
        <f t="shared" si="417"/>
        <v>23809.405028505604</v>
      </c>
      <c r="N2507" s="303">
        <f t="shared" si="418"/>
        <v>5.0285056022403296E-3</v>
      </c>
      <c r="O2507" s="372">
        <f t="shared" si="419"/>
        <v>23809.4</v>
      </c>
      <c r="P2507" s="373">
        <f t="shared" si="420"/>
        <v>0</v>
      </c>
    </row>
    <row r="2508" spans="1:16" s="195" customFormat="1" ht="15" x14ac:dyDescent="0.25">
      <c r="A2508" s="312" t="s">
        <v>6228</v>
      </c>
      <c r="B2508" s="314" t="s">
        <v>235</v>
      </c>
      <c r="C2508" s="332" t="s">
        <v>1088</v>
      </c>
      <c r="D2508" s="332" t="s">
        <v>6197</v>
      </c>
      <c r="E2508" s="333" t="s">
        <v>6216</v>
      </c>
      <c r="F2508" s="316" t="s">
        <v>217</v>
      </c>
      <c r="G2508" s="331">
        <v>2</v>
      </c>
      <c r="H2508" s="61">
        <f t="shared" si="423"/>
        <v>2138.5</v>
      </c>
      <c r="I2508" s="450">
        <v>4277</v>
      </c>
      <c r="J2508" s="439">
        <f t="shared" si="424"/>
        <v>2384.9699999999998</v>
      </c>
      <c r="K2508" s="390">
        <f t="shared" si="425"/>
        <v>4769.9399999999996</v>
      </c>
      <c r="L2508" s="60"/>
      <c r="M2508" s="303">
        <f t="shared" si="417"/>
        <v>4769.9375942400011</v>
      </c>
      <c r="N2508" s="303">
        <f t="shared" si="418"/>
        <v>-2.4057599985098932E-3</v>
      </c>
      <c r="O2508" s="372">
        <f t="shared" si="419"/>
        <v>4769.9399999999996</v>
      </c>
      <c r="P2508" s="373">
        <f t="shared" si="420"/>
        <v>0</v>
      </c>
    </row>
    <row r="2509" spans="1:16" s="195" customFormat="1" ht="15" x14ac:dyDescent="0.25">
      <c r="A2509" s="312" t="s">
        <v>6229</v>
      </c>
      <c r="B2509" s="314" t="s">
        <v>235</v>
      </c>
      <c r="C2509" s="332" t="s">
        <v>1096</v>
      </c>
      <c r="D2509" s="332" t="s">
        <v>6197</v>
      </c>
      <c r="E2509" s="333" t="s">
        <v>6230</v>
      </c>
      <c r="F2509" s="316" t="s">
        <v>217</v>
      </c>
      <c r="G2509" s="331">
        <v>1</v>
      </c>
      <c r="H2509" s="61">
        <f t="shared" si="423"/>
        <v>8616</v>
      </c>
      <c r="I2509" s="450">
        <v>8616</v>
      </c>
      <c r="J2509" s="439">
        <f t="shared" si="424"/>
        <v>9609.02</v>
      </c>
      <c r="K2509" s="390">
        <f t="shared" si="425"/>
        <v>9609.02</v>
      </c>
      <c r="L2509" s="60"/>
      <c r="M2509" s="303">
        <f t="shared" si="417"/>
        <v>9609.0208819199997</v>
      </c>
      <c r="N2509" s="303">
        <f t="shared" si="418"/>
        <v>8.8191999930131715E-4</v>
      </c>
      <c r="O2509" s="372">
        <f t="shared" si="419"/>
        <v>9609.02</v>
      </c>
      <c r="P2509" s="373">
        <f t="shared" si="420"/>
        <v>0</v>
      </c>
    </row>
    <row r="2510" spans="1:16" s="195" customFormat="1" ht="15" x14ac:dyDescent="0.25">
      <c r="A2510" s="312" t="s">
        <v>6231</v>
      </c>
      <c r="B2510" s="314" t="s">
        <v>235</v>
      </c>
      <c r="C2510" s="332" t="s">
        <v>1103</v>
      </c>
      <c r="D2510" s="332" t="s">
        <v>6220</v>
      </c>
      <c r="E2510" s="333" t="s">
        <v>6232</v>
      </c>
      <c r="F2510" s="316" t="s">
        <v>217</v>
      </c>
      <c r="G2510" s="331">
        <v>1</v>
      </c>
      <c r="H2510" s="61">
        <f t="shared" si="423"/>
        <v>36674.83</v>
      </c>
      <c r="I2510" s="450">
        <v>36674.83</v>
      </c>
      <c r="J2510" s="439">
        <f t="shared" si="424"/>
        <v>40901.72</v>
      </c>
      <c r="K2510" s="390">
        <f t="shared" si="425"/>
        <v>40901.72</v>
      </c>
      <c r="L2510" s="60"/>
      <c r="M2510" s="303">
        <f t="shared" si="417"/>
        <v>40901.718582969603</v>
      </c>
      <c r="N2510" s="303">
        <f t="shared" si="418"/>
        <v>-1.4170303984428756E-3</v>
      </c>
      <c r="O2510" s="372">
        <f t="shared" si="419"/>
        <v>40901.72</v>
      </c>
      <c r="P2510" s="373">
        <f t="shared" si="420"/>
        <v>0</v>
      </c>
    </row>
    <row r="2511" spans="1:16" s="195" customFormat="1" ht="15" x14ac:dyDescent="0.25">
      <c r="A2511" s="312" t="s">
        <v>6233</v>
      </c>
      <c r="B2511" s="314" t="s">
        <v>235</v>
      </c>
      <c r="C2511" s="332" t="s">
        <v>1109</v>
      </c>
      <c r="D2511" s="332" t="s">
        <v>6234</v>
      </c>
      <c r="E2511" s="333" t="s">
        <v>6235</v>
      </c>
      <c r="F2511" s="316" t="s">
        <v>217</v>
      </c>
      <c r="G2511" s="331">
        <v>1</v>
      </c>
      <c r="H2511" s="61">
        <f t="shared" si="423"/>
        <v>13688.5</v>
      </c>
      <c r="I2511" s="450">
        <v>13688.5</v>
      </c>
      <c r="J2511" s="439">
        <f t="shared" si="424"/>
        <v>15266.14</v>
      </c>
      <c r="K2511" s="390">
        <f t="shared" si="425"/>
        <v>15266.14</v>
      </c>
      <c r="L2511" s="60"/>
      <c r="M2511" s="303">
        <f t="shared" ref="M2511:M2574" si="426">I2511*O$13*P$13*O$10</f>
        <v>15266.14233312</v>
      </c>
      <c r="N2511" s="303">
        <f t="shared" ref="N2511:N2574" si="427">M2511-K2511</f>
        <v>2.3331200009124586E-3</v>
      </c>
      <c r="O2511" s="372">
        <f t="shared" si="419"/>
        <v>15266.14</v>
      </c>
      <c r="P2511" s="373">
        <f t="shared" si="420"/>
        <v>0</v>
      </c>
    </row>
    <row r="2512" spans="1:16" s="195" customFormat="1" ht="15" x14ac:dyDescent="0.25">
      <c r="A2512" s="312" t="s">
        <v>6236</v>
      </c>
      <c r="B2512" s="314" t="s">
        <v>235</v>
      </c>
      <c r="C2512" s="332" t="s">
        <v>1112</v>
      </c>
      <c r="D2512" s="332" t="s">
        <v>6237</v>
      </c>
      <c r="E2512" s="333" t="s">
        <v>6238</v>
      </c>
      <c r="F2512" s="316" t="s">
        <v>217</v>
      </c>
      <c r="G2512" s="331">
        <v>1</v>
      </c>
      <c r="H2512" s="61">
        <f t="shared" si="423"/>
        <v>6946.97</v>
      </c>
      <c r="I2512" s="450">
        <v>6946.97</v>
      </c>
      <c r="J2512" s="439">
        <f t="shared" si="424"/>
        <v>7747.63</v>
      </c>
      <c r="K2512" s="390">
        <f t="shared" si="425"/>
        <v>7747.63</v>
      </c>
      <c r="L2512" s="60"/>
      <c r="M2512" s="303">
        <f t="shared" si="426"/>
        <v>7747.6299670464005</v>
      </c>
      <c r="N2512" s="303">
        <f t="shared" si="427"/>
        <v>-3.2953599657048471E-5</v>
      </c>
      <c r="O2512" s="372">
        <f t="shared" si="419"/>
        <v>7747.63</v>
      </c>
      <c r="P2512" s="373">
        <f t="shared" si="420"/>
        <v>0</v>
      </c>
    </row>
    <row r="2513" spans="1:16" s="195" customFormat="1" ht="15" x14ac:dyDescent="0.25">
      <c r="A2513" s="312" t="s">
        <v>6239</v>
      </c>
      <c r="B2513" s="314" t="s">
        <v>235</v>
      </c>
      <c r="C2513" s="332" t="s">
        <v>1115</v>
      </c>
      <c r="D2513" s="332" t="s">
        <v>6197</v>
      </c>
      <c r="E2513" s="333" t="s">
        <v>6240</v>
      </c>
      <c r="F2513" s="316" t="s">
        <v>217</v>
      </c>
      <c r="G2513" s="331">
        <v>1</v>
      </c>
      <c r="H2513" s="61">
        <f t="shared" si="423"/>
        <v>41104.230000000003</v>
      </c>
      <c r="I2513" s="450">
        <v>41104.230000000003</v>
      </c>
      <c r="J2513" s="439">
        <f t="shared" si="424"/>
        <v>45841.62</v>
      </c>
      <c r="K2513" s="390">
        <f t="shared" si="425"/>
        <v>45841.62</v>
      </c>
      <c r="L2513" s="60"/>
      <c r="M2513" s="303">
        <f t="shared" si="426"/>
        <v>45841.620752697614</v>
      </c>
      <c r="N2513" s="303">
        <f t="shared" si="427"/>
        <v>7.5269761146046221E-4</v>
      </c>
      <c r="O2513" s="372">
        <f t="shared" si="419"/>
        <v>45841.62</v>
      </c>
      <c r="P2513" s="373">
        <f t="shared" si="420"/>
        <v>0</v>
      </c>
    </row>
    <row r="2514" spans="1:16" s="195" customFormat="1" ht="15" x14ac:dyDescent="0.25">
      <c r="A2514" s="312" t="s">
        <v>6241</v>
      </c>
      <c r="B2514" s="314" t="s">
        <v>235</v>
      </c>
      <c r="C2514" s="332" t="s">
        <v>1140</v>
      </c>
      <c r="D2514" s="332" t="s">
        <v>6242</v>
      </c>
      <c r="E2514" s="333" t="s">
        <v>6243</v>
      </c>
      <c r="F2514" s="316" t="s">
        <v>217</v>
      </c>
      <c r="G2514" s="331">
        <v>1</v>
      </c>
      <c r="H2514" s="61">
        <f t="shared" si="423"/>
        <v>41104.230000000003</v>
      </c>
      <c r="I2514" s="450">
        <v>41104.230000000003</v>
      </c>
      <c r="J2514" s="439">
        <f t="shared" si="424"/>
        <v>45841.62</v>
      </c>
      <c r="K2514" s="390">
        <f t="shared" si="425"/>
        <v>45841.62</v>
      </c>
      <c r="L2514" s="60"/>
      <c r="M2514" s="303">
        <f t="shared" si="426"/>
        <v>45841.620752697614</v>
      </c>
      <c r="N2514" s="303">
        <f t="shared" si="427"/>
        <v>7.5269761146046221E-4</v>
      </c>
      <c r="O2514" s="372">
        <f t="shared" ref="O2514:O2577" si="428">J2514*G2514</f>
        <v>45841.62</v>
      </c>
      <c r="P2514" s="373">
        <f t="shared" ref="P2514:P2577" si="429">O2514-K2514</f>
        <v>0</v>
      </c>
    </row>
    <row r="2515" spans="1:16" s="195" customFormat="1" ht="15" x14ac:dyDescent="0.25">
      <c r="A2515" s="312" t="s">
        <v>6244</v>
      </c>
      <c r="B2515" s="314" t="s">
        <v>235</v>
      </c>
      <c r="C2515" s="332" t="s">
        <v>3646</v>
      </c>
      <c r="D2515" s="332" t="s">
        <v>6220</v>
      </c>
      <c r="E2515" s="333" t="s">
        <v>6245</v>
      </c>
      <c r="F2515" s="316" t="s">
        <v>217</v>
      </c>
      <c r="G2515" s="331">
        <v>1</v>
      </c>
      <c r="H2515" s="61">
        <f t="shared" si="423"/>
        <v>13947.41</v>
      </c>
      <c r="I2515" s="450">
        <v>13947.41</v>
      </c>
      <c r="J2515" s="439">
        <f t="shared" si="424"/>
        <v>15554.89</v>
      </c>
      <c r="K2515" s="390">
        <f t="shared" si="425"/>
        <v>15554.89</v>
      </c>
      <c r="L2515" s="60"/>
      <c r="M2515" s="303">
        <f t="shared" si="426"/>
        <v>15554.892518419201</v>
      </c>
      <c r="N2515" s="303">
        <f t="shared" si="427"/>
        <v>2.5184192018059548E-3</v>
      </c>
      <c r="O2515" s="372">
        <f t="shared" si="428"/>
        <v>15554.89</v>
      </c>
      <c r="P2515" s="373">
        <f t="shared" si="429"/>
        <v>0</v>
      </c>
    </row>
    <row r="2516" spans="1:16" s="195" customFormat="1" ht="15" x14ac:dyDescent="0.25">
      <c r="A2516" s="312" t="s">
        <v>6246</v>
      </c>
      <c r="B2516" s="314" t="s">
        <v>235</v>
      </c>
      <c r="C2516" s="332" t="s">
        <v>1151</v>
      </c>
      <c r="D2516" s="332" t="s">
        <v>6213</v>
      </c>
      <c r="E2516" s="333" t="s">
        <v>6214</v>
      </c>
      <c r="F2516" s="316" t="s">
        <v>217</v>
      </c>
      <c r="G2516" s="331">
        <v>2</v>
      </c>
      <c r="H2516" s="61">
        <f t="shared" si="423"/>
        <v>11172.93</v>
      </c>
      <c r="I2516" s="450">
        <v>22345.85</v>
      </c>
      <c r="J2516" s="439">
        <f t="shared" si="424"/>
        <v>12460.65</v>
      </c>
      <c r="K2516" s="390">
        <f t="shared" si="425"/>
        <v>24921.3</v>
      </c>
      <c r="L2516" s="60"/>
      <c r="M2516" s="303">
        <f t="shared" si="426"/>
        <v>24921.278931551999</v>
      </c>
      <c r="N2516" s="303">
        <f t="shared" si="427"/>
        <v>-2.1068448000733042E-2</v>
      </c>
      <c r="O2516" s="372">
        <f t="shared" si="428"/>
        <v>24921.3</v>
      </c>
      <c r="P2516" s="373">
        <f t="shared" si="429"/>
        <v>0</v>
      </c>
    </row>
    <row r="2517" spans="1:16" s="195" customFormat="1" ht="15" x14ac:dyDescent="0.25">
      <c r="A2517" s="312" t="s">
        <v>6247</v>
      </c>
      <c r="B2517" s="314" t="s">
        <v>235</v>
      </c>
      <c r="C2517" s="332" t="s">
        <v>2583</v>
      </c>
      <c r="D2517" s="332" t="s">
        <v>6248</v>
      </c>
      <c r="E2517" s="333" t="s">
        <v>6249</v>
      </c>
      <c r="F2517" s="316" t="s">
        <v>217</v>
      </c>
      <c r="G2517" s="331">
        <v>3</v>
      </c>
      <c r="H2517" s="61">
        <f t="shared" si="423"/>
        <v>3318.82</v>
      </c>
      <c r="I2517" s="450">
        <v>9956.4599999999991</v>
      </c>
      <c r="J2517" s="439">
        <f t="shared" si="424"/>
        <v>3701.32</v>
      </c>
      <c r="K2517" s="390">
        <f t="shared" si="425"/>
        <v>11103.96</v>
      </c>
      <c r="L2517" s="60"/>
      <c r="M2517" s="303">
        <f t="shared" si="426"/>
        <v>11103.973079155201</v>
      </c>
      <c r="N2517" s="303">
        <f t="shared" si="427"/>
        <v>1.3079155201921822E-2</v>
      </c>
      <c r="O2517" s="372">
        <f t="shared" si="428"/>
        <v>11103.960000000001</v>
      </c>
      <c r="P2517" s="373">
        <f t="shared" si="429"/>
        <v>0</v>
      </c>
    </row>
    <row r="2518" spans="1:16" s="195" customFormat="1" ht="15" x14ac:dyDescent="0.25">
      <c r="A2518" s="312" t="s">
        <v>6250</v>
      </c>
      <c r="B2518" s="314" t="s">
        <v>235</v>
      </c>
      <c r="C2518" s="332" t="s">
        <v>1168</v>
      </c>
      <c r="D2518" s="332" t="s">
        <v>6197</v>
      </c>
      <c r="E2518" s="333" t="s">
        <v>6216</v>
      </c>
      <c r="F2518" s="316" t="s">
        <v>217</v>
      </c>
      <c r="G2518" s="331">
        <v>2</v>
      </c>
      <c r="H2518" s="61">
        <f t="shared" si="423"/>
        <v>2138.5</v>
      </c>
      <c r="I2518" s="450">
        <v>4277</v>
      </c>
      <c r="J2518" s="439">
        <f t="shared" si="424"/>
        <v>2384.9699999999998</v>
      </c>
      <c r="K2518" s="390">
        <f t="shared" si="425"/>
        <v>4769.9399999999996</v>
      </c>
      <c r="L2518" s="60"/>
      <c r="M2518" s="303">
        <f t="shared" si="426"/>
        <v>4769.9375942400011</v>
      </c>
      <c r="N2518" s="303">
        <f t="shared" si="427"/>
        <v>-2.4057599985098932E-3</v>
      </c>
      <c r="O2518" s="372">
        <f t="shared" si="428"/>
        <v>4769.9399999999996</v>
      </c>
      <c r="P2518" s="373">
        <f t="shared" si="429"/>
        <v>0</v>
      </c>
    </row>
    <row r="2519" spans="1:16" s="195" customFormat="1" ht="15" x14ac:dyDescent="0.25">
      <c r="A2519" s="312" t="s">
        <v>6251</v>
      </c>
      <c r="B2519" s="314" t="s">
        <v>235</v>
      </c>
      <c r="C2519" s="332" t="s">
        <v>2598</v>
      </c>
      <c r="D2519" s="332" t="s">
        <v>6213</v>
      </c>
      <c r="E2519" s="333" t="s">
        <v>947</v>
      </c>
      <c r="F2519" s="316" t="s">
        <v>217</v>
      </c>
      <c r="G2519" s="331">
        <v>1</v>
      </c>
      <c r="H2519" s="61">
        <f t="shared" si="423"/>
        <v>702.51</v>
      </c>
      <c r="I2519" s="450">
        <v>702.51</v>
      </c>
      <c r="J2519" s="439">
        <f t="shared" si="424"/>
        <v>783.48</v>
      </c>
      <c r="K2519" s="390">
        <f t="shared" si="425"/>
        <v>783.48</v>
      </c>
      <c r="L2519" s="60"/>
      <c r="M2519" s="303">
        <f t="shared" si="426"/>
        <v>783.47646933120006</v>
      </c>
      <c r="N2519" s="303">
        <f t="shared" si="427"/>
        <v>-3.5306687999536734E-3</v>
      </c>
      <c r="O2519" s="372">
        <f t="shared" si="428"/>
        <v>783.48</v>
      </c>
      <c r="P2519" s="373">
        <f t="shared" si="429"/>
        <v>0</v>
      </c>
    </row>
    <row r="2520" spans="1:16" s="195" customFormat="1" ht="15" customHeight="1" x14ac:dyDescent="0.25">
      <c r="A2520" s="323"/>
      <c r="B2520" s="512" t="s">
        <v>6252</v>
      </c>
      <c r="C2520" s="513"/>
      <c r="D2520" s="513"/>
      <c r="E2520" s="514"/>
      <c r="F2520" s="324"/>
      <c r="G2520" s="324"/>
      <c r="H2520" s="324"/>
      <c r="I2520" s="324"/>
      <c r="J2520" s="449"/>
      <c r="K2520" s="392"/>
      <c r="L2520" s="311"/>
      <c r="M2520" s="303">
        <f t="shared" si="426"/>
        <v>0</v>
      </c>
      <c r="N2520" s="303">
        <f t="shared" si="427"/>
        <v>0</v>
      </c>
      <c r="O2520" s="372">
        <f t="shared" si="428"/>
        <v>0</v>
      </c>
      <c r="P2520" s="373">
        <f t="shared" si="429"/>
        <v>0</v>
      </c>
    </row>
    <row r="2521" spans="1:16" s="195" customFormat="1" ht="15" x14ac:dyDescent="0.25">
      <c r="A2521" s="312" t="s">
        <v>6253</v>
      </c>
      <c r="B2521" s="314" t="s">
        <v>235</v>
      </c>
      <c r="C2521" s="332" t="s">
        <v>2603</v>
      </c>
      <c r="D2521" s="332" t="s">
        <v>6218</v>
      </c>
      <c r="E2521" s="333" t="s">
        <v>948</v>
      </c>
      <c r="F2521" s="316" t="s">
        <v>217</v>
      </c>
      <c r="G2521" s="331">
        <v>1</v>
      </c>
      <c r="H2521" s="61">
        <f t="shared" si="423"/>
        <v>4132.37</v>
      </c>
      <c r="I2521" s="450">
        <v>4132.37</v>
      </c>
      <c r="J2521" s="439">
        <f t="shared" si="424"/>
        <v>4608.6400000000003</v>
      </c>
      <c r="K2521" s="390">
        <f t="shared" si="425"/>
        <v>4608.6400000000003</v>
      </c>
      <c r="L2521" s="60"/>
      <c r="M2521" s="303">
        <f t="shared" si="426"/>
        <v>4608.6385354944005</v>
      </c>
      <c r="N2521" s="303">
        <f t="shared" si="427"/>
        <v>-1.4645055998698808E-3</v>
      </c>
      <c r="O2521" s="372">
        <f t="shared" si="428"/>
        <v>4608.6400000000003</v>
      </c>
      <c r="P2521" s="373">
        <f t="shared" si="429"/>
        <v>0</v>
      </c>
    </row>
    <row r="2522" spans="1:16" s="195" customFormat="1" ht="15" x14ac:dyDescent="0.25">
      <c r="A2522" s="312" t="s">
        <v>6254</v>
      </c>
      <c r="B2522" s="314" t="s">
        <v>235</v>
      </c>
      <c r="C2522" s="332" t="s">
        <v>1186</v>
      </c>
      <c r="D2522" s="332" t="s">
        <v>6197</v>
      </c>
      <c r="E2522" s="333" t="s">
        <v>6255</v>
      </c>
      <c r="F2522" s="316" t="s">
        <v>217</v>
      </c>
      <c r="G2522" s="331">
        <v>1</v>
      </c>
      <c r="H2522" s="61">
        <f t="shared" si="423"/>
        <v>8711.56</v>
      </c>
      <c r="I2522" s="450">
        <v>8711.56</v>
      </c>
      <c r="J2522" s="439">
        <f t="shared" si="424"/>
        <v>9715.59</v>
      </c>
      <c r="K2522" s="390">
        <f t="shared" si="425"/>
        <v>9715.59</v>
      </c>
      <c r="L2522" s="60"/>
      <c r="M2522" s="303">
        <f t="shared" si="426"/>
        <v>9715.5944700672007</v>
      </c>
      <c r="N2522" s="303">
        <f t="shared" si="427"/>
        <v>4.4700672006001696E-3</v>
      </c>
      <c r="O2522" s="372">
        <f t="shared" si="428"/>
        <v>9715.59</v>
      </c>
      <c r="P2522" s="373">
        <f t="shared" si="429"/>
        <v>0</v>
      </c>
    </row>
    <row r="2523" spans="1:16" s="195" customFormat="1" ht="15" x14ac:dyDescent="0.25">
      <c r="A2523" s="312" t="s">
        <v>6256</v>
      </c>
      <c r="B2523" s="314" t="s">
        <v>235</v>
      </c>
      <c r="C2523" s="332" t="s">
        <v>2613</v>
      </c>
      <c r="D2523" s="332" t="s">
        <v>6237</v>
      </c>
      <c r="E2523" s="333" t="s">
        <v>6238</v>
      </c>
      <c r="F2523" s="316" t="s">
        <v>217</v>
      </c>
      <c r="G2523" s="331">
        <v>2</v>
      </c>
      <c r="H2523" s="61">
        <f t="shared" si="423"/>
        <v>6946.97</v>
      </c>
      <c r="I2523" s="450">
        <v>13893.94</v>
      </c>
      <c r="J2523" s="439">
        <f t="shared" si="424"/>
        <v>7747.63</v>
      </c>
      <c r="K2523" s="390">
        <f t="shared" si="425"/>
        <v>15495.26</v>
      </c>
      <c r="L2523" s="60"/>
      <c r="M2523" s="303">
        <f t="shared" si="426"/>
        <v>15495.259934092801</v>
      </c>
      <c r="N2523" s="303">
        <f t="shared" si="427"/>
        <v>-6.5907199314096943E-5</v>
      </c>
      <c r="O2523" s="372">
        <f t="shared" si="428"/>
        <v>15495.26</v>
      </c>
      <c r="P2523" s="373">
        <f t="shared" si="429"/>
        <v>0</v>
      </c>
    </row>
    <row r="2524" spans="1:16" s="195" customFormat="1" ht="15" x14ac:dyDescent="0.25">
      <c r="A2524" s="312" t="s">
        <v>6257</v>
      </c>
      <c r="B2524" s="314" t="s">
        <v>235</v>
      </c>
      <c r="C2524" s="332" t="s">
        <v>2620</v>
      </c>
      <c r="D2524" s="332" t="s">
        <v>6248</v>
      </c>
      <c r="E2524" s="333" t="s">
        <v>6249</v>
      </c>
      <c r="F2524" s="316" t="s">
        <v>217</v>
      </c>
      <c r="G2524" s="331">
        <v>4</v>
      </c>
      <c r="H2524" s="61">
        <f t="shared" si="423"/>
        <v>3318.82</v>
      </c>
      <c r="I2524" s="450">
        <v>13275.28</v>
      </c>
      <c r="J2524" s="439">
        <f t="shared" si="424"/>
        <v>3701.32</v>
      </c>
      <c r="K2524" s="390">
        <f t="shared" si="425"/>
        <v>14805.28</v>
      </c>
      <c r="L2524" s="60"/>
      <c r="M2524" s="303">
        <f t="shared" si="426"/>
        <v>14805.297438873602</v>
      </c>
      <c r="N2524" s="303">
        <f t="shared" si="427"/>
        <v>1.7438873601349769E-2</v>
      </c>
      <c r="O2524" s="372">
        <f t="shared" si="428"/>
        <v>14805.28</v>
      </c>
      <c r="P2524" s="373">
        <f t="shared" si="429"/>
        <v>0</v>
      </c>
    </row>
    <row r="2525" spans="1:16" s="195" customFormat="1" ht="15" x14ac:dyDescent="0.25">
      <c r="A2525" s="312" t="s">
        <v>6258</v>
      </c>
      <c r="B2525" s="314" t="s">
        <v>235</v>
      </c>
      <c r="C2525" s="332" t="s">
        <v>2624</v>
      </c>
      <c r="D2525" s="332" t="s">
        <v>6197</v>
      </c>
      <c r="E2525" s="333" t="s">
        <v>6240</v>
      </c>
      <c r="F2525" s="316" t="s">
        <v>217</v>
      </c>
      <c r="G2525" s="331">
        <v>2</v>
      </c>
      <c r="H2525" s="61">
        <f t="shared" si="423"/>
        <v>41104.230000000003</v>
      </c>
      <c r="I2525" s="450">
        <v>82208.460000000006</v>
      </c>
      <c r="J2525" s="439">
        <f t="shared" si="424"/>
        <v>45841.62</v>
      </c>
      <c r="K2525" s="390">
        <f t="shared" si="425"/>
        <v>91683.24</v>
      </c>
      <c r="L2525" s="60"/>
      <c r="M2525" s="303">
        <f t="shared" si="426"/>
        <v>91683.241505395228</v>
      </c>
      <c r="N2525" s="303">
        <f t="shared" si="427"/>
        <v>1.5053952229209244E-3</v>
      </c>
      <c r="O2525" s="372">
        <f t="shared" si="428"/>
        <v>91683.24</v>
      </c>
      <c r="P2525" s="373">
        <f t="shared" si="429"/>
        <v>0</v>
      </c>
    </row>
    <row r="2526" spans="1:16" s="195" customFormat="1" ht="15" x14ac:dyDescent="0.25">
      <c r="A2526" s="312" t="s">
        <v>6259</v>
      </c>
      <c r="B2526" s="314" t="s">
        <v>235</v>
      </c>
      <c r="C2526" s="332" t="s">
        <v>2631</v>
      </c>
      <c r="D2526" s="332" t="s">
        <v>6220</v>
      </c>
      <c r="E2526" s="333" t="s">
        <v>6245</v>
      </c>
      <c r="F2526" s="316" t="s">
        <v>217</v>
      </c>
      <c r="G2526" s="331">
        <v>1</v>
      </c>
      <c r="H2526" s="61">
        <f t="shared" si="423"/>
        <v>17781.55</v>
      </c>
      <c r="I2526" s="450">
        <v>17781.55</v>
      </c>
      <c r="J2526" s="439">
        <f t="shared" si="424"/>
        <v>19830.93</v>
      </c>
      <c r="K2526" s="390">
        <f t="shared" si="425"/>
        <v>19830.93</v>
      </c>
      <c r="L2526" s="60"/>
      <c r="M2526" s="303">
        <f t="shared" si="426"/>
        <v>19830.929115936</v>
      </c>
      <c r="N2526" s="303">
        <f t="shared" si="427"/>
        <v>-8.8406400027452037E-4</v>
      </c>
      <c r="O2526" s="372">
        <f t="shared" si="428"/>
        <v>19830.93</v>
      </c>
      <c r="P2526" s="373">
        <f t="shared" si="429"/>
        <v>0</v>
      </c>
    </row>
    <row r="2527" spans="1:16" s="195" customFormat="1" ht="15" x14ac:dyDescent="0.25">
      <c r="A2527" s="312" t="s">
        <v>6260</v>
      </c>
      <c r="B2527" s="314" t="s">
        <v>235</v>
      </c>
      <c r="C2527" s="332" t="s">
        <v>1189</v>
      </c>
      <c r="D2527" s="332" t="s">
        <v>6197</v>
      </c>
      <c r="E2527" s="333" t="s">
        <v>6230</v>
      </c>
      <c r="F2527" s="316" t="s">
        <v>217</v>
      </c>
      <c r="G2527" s="331">
        <v>1</v>
      </c>
      <c r="H2527" s="61">
        <f t="shared" si="423"/>
        <v>8616.02</v>
      </c>
      <c r="I2527" s="450">
        <v>8616.02</v>
      </c>
      <c r="J2527" s="439">
        <f t="shared" si="424"/>
        <v>9609.0400000000009</v>
      </c>
      <c r="K2527" s="390">
        <f t="shared" si="425"/>
        <v>9609.0400000000009</v>
      </c>
      <c r="L2527" s="60"/>
      <c r="M2527" s="303">
        <f t="shared" si="426"/>
        <v>9609.0431869824006</v>
      </c>
      <c r="N2527" s="303">
        <f t="shared" si="427"/>
        <v>3.186982399711269E-3</v>
      </c>
      <c r="O2527" s="372">
        <f t="shared" si="428"/>
        <v>9609.0400000000009</v>
      </c>
      <c r="P2527" s="373">
        <f t="shared" si="429"/>
        <v>0</v>
      </c>
    </row>
    <row r="2528" spans="1:16" s="195" customFormat="1" ht="15" x14ac:dyDescent="0.25">
      <c r="A2528" s="312" t="s">
        <v>6261</v>
      </c>
      <c r="B2528" s="314" t="s">
        <v>235</v>
      </c>
      <c r="C2528" s="332" t="s">
        <v>2639</v>
      </c>
      <c r="D2528" s="332" t="s">
        <v>6197</v>
      </c>
      <c r="E2528" s="333" t="s">
        <v>6262</v>
      </c>
      <c r="F2528" s="316" t="s">
        <v>217</v>
      </c>
      <c r="G2528" s="331">
        <v>1</v>
      </c>
      <c r="H2528" s="61">
        <f t="shared" si="423"/>
        <v>2138.5100000000002</v>
      </c>
      <c r="I2528" s="450">
        <v>2138.5100000000002</v>
      </c>
      <c r="J2528" s="439">
        <f t="shared" si="424"/>
        <v>2384.98</v>
      </c>
      <c r="K2528" s="390">
        <f t="shared" si="425"/>
        <v>2384.98</v>
      </c>
      <c r="L2528" s="60"/>
      <c r="M2528" s="303">
        <f t="shared" si="426"/>
        <v>2384.9799496512005</v>
      </c>
      <c r="N2528" s="303">
        <f t="shared" si="427"/>
        <v>-5.0348799504718045E-5</v>
      </c>
      <c r="O2528" s="372">
        <f t="shared" si="428"/>
        <v>2384.98</v>
      </c>
      <c r="P2528" s="373">
        <f t="shared" si="429"/>
        <v>0</v>
      </c>
    </row>
    <row r="2529" spans="1:16" s="195" customFormat="1" ht="15" x14ac:dyDescent="0.25">
      <c r="A2529" s="312" t="s">
        <v>6263</v>
      </c>
      <c r="B2529" s="314" t="s">
        <v>235</v>
      </c>
      <c r="C2529" s="332" t="s">
        <v>2646</v>
      </c>
      <c r="D2529" s="332" t="s">
        <v>6197</v>
      </c>
      <c r="E2529" s="333" t="s">
        <v>6216</v>
      </c>
      <c r="F2529" s="316" t="s">
        <v>217</v>
      </c>
      <c r="G2529" s="331">
        <v>2</v>
      </c>
      <c r="H2529" s="61">
        <f t="shared" si="423"/>
        <v>2138.5</v>
      </c>
      <c r="I2529" s="450">
        <v>4277</v>
      </c>
      <c r="J2529" s="439">
        <f t="shared" si="424"/>
        <v>2384.9699999999998</v>
      </c>
      <c r="K2529" s="390">
        <f t="shared" si="425"/>
        <v>4769.9399999999996</v>
      </c>
      <c r="L2529" s="60"/>
      <c r="M2529" s="303">
        <f t="shared" si="426"/>
        <v>4769.9375942400011</v>
      </c>
      <c r="N2529" s="303">
        <f t="shared" si="427"/>
        <v>-2.4057599985098932E-3</v>
      </c>
      <c r="O2529" s="372">
        <f t="shared" si="428"/>
        <v>4769.9399999999996</v>
      </c>
      <c r="P2529" s="373">
        <f t="shared" si="429"/>
        <v>0</v>
      </c>
    </row>
    <row r="2530" spans="1:16" s="195" customFormat="1" ht="15" x14ac:dyDescent="0.25">
      <c r="A2530" s="312" t="s">
        <v>6264</v>
      </c>
      <c r="B2530" s="314" t="s">
        <v>235</v>
      </c>
      <c r="C2530" s="332" t="s">
        <v>1200</v>
      </c>
      <c r="D2530" s="332" t="s">
        <v>6213</v>
      </c>
      <c r="E2530" s="333" t="s">
        <v>6214</v>
      </c>
      <c r="F2530" s="316" t="s">
        <v>217</v>
      </c>
      <c r="G2530" s="331">
        <v>1</v>
      </c>
      <c r="H2530" s="61">
        <f t="shared" si="423"/>
        <v>2169.5</v>
      </c>
      <c r="I2530" s="450">
        <v>2169.5</v>
      </c>
      <c r="J2530" s="439">
        <f t="shared" si="424"/>
        <v>2419.54</v>
      </c>
      <c r="K2530" s="390">
        <f t="shared" si="425"/>
        <v>2419.54</v>
      </c>
      <c r="L2530" s="60"/>
      <c r="M2530" s="303">
        <f t="shared" si="426"/>
        <v>2419.5416438400002</v>
      </c>
      <c r="N2530" s="303">
        <f t="shared" si="427"/>
        <v>1.6438400002698472E-3</v>
      </c>
      <c r="O2530" s="372">
        <f t="shared" si="428"/>
        <v>2419.54</v>
      </c>
      <c r="P2530" s="373">
        <f t="shared" si="429"/>
        <v>0</v>
      </c>
    </row>
    <row r="2531" spans="1:16" s="195" customFormat="1" ht="15" customHeight="1" x14ac:dyDescent="0.25">
      <c r="A2531" s="323"/>
      <c r="B2531" s="512" t="s">
        <v>6265</v>
      </c>
      <c r="C2531" s="513"/>
      <c r="D2531" s="513"/>
      <c r="E2531" s="514"/>
      <c r="F2531" s="324"/>
      <c r="G2531" s="324"/>
      <c r="H2531" s="324"/>
      <c r="I2531" s="324"/>
      <c r="J2531" s="449"/>
      <c r="K2531" s="392"/>
      <c r="L2531" s="311"/>
      <c r="M2531" s="303">
        <f t="shared" si="426"/>
        <v>0</v>
      </c>
      <c r="N2531" s="303">
        <f t="shared" si="427"/>
        <v>0</v>
      </c>
      <c r="O2531" s="372">
        <f t="shared" si="428"/>
        <v>0</v>
      </c>
      <c r="P2531" s="373">
        <f t="shared" si="429"/>
        <v>0</v>
      </c>
    </row>
    <row r="2532" spans="1:16" s="195" customFormat="1" ht="15" x14ac:dyDescent="0.25">
      <c r="A2532" s="312" t="s">
        <v>6266</v>
      </c>
      <c r="B2532" s="314" t="s">
        <v>235</v>
      </c>
      <c r="C2532" s="332" t="s">
        <v>1211</v>
      </c>
      <c r="D2532" s="332" t="s">
        <v>6218</v>
      </c>
      <c r="E2532" s="333" t="s">
        <v>948</v>
      </c>
      <c r="F2532" s="316" t="s">
        <v>217</v>
      </c>
      <c r="G2532" s="331">
        <v>1</v>
      </c>
      <c r="H2532" s="61">
        <f t="shared" si="423"/>
        <v>4132.37</v>
      </c>
      <c r="I2532" s="450">
        <v>4132.37</v>
      </c>
      <c r="J2532" s="439">
        <f t="shared" si="424"/>
        <v>4608.6400000000003</v>
      </c>
      <c r="K2532" s="390">
        <f t="shared" si="425"/>
        <v>4608.6400000000003</v>
      </c>
      <c r="L2532" s="60"/>
      <c r="M2532" s="303">
        <f t="shared" si="426"/>
        <v>4608.6385354944005</v>
      </c>
      <c r="N2532" s="303">
        <f t="shared" si="427"/>
        <v>-1.4645055998698808E-3</v>
      </c>
      <c r="O2532" s="372">
        <f t="shared" si="428"/>
        <v>4608.6400000000003</v>
      </c>
      <c r="P2532" s="373">
        <f t="shared" si="429"/>
        <v>0</v>
      </c>
    </row>
    <row r="2533" spans="1:16" s="195" customFormat="1" ht="15" x14ac:dyDescent="0.25">
      <c r="A2533" s="312" t="s">
        <v>6267</v>
      </c>
      <c r="B2533" s="314" t="s">
        <v>235</v>
      </c>
      <c r="C2533" s="332" t="s">
        <v>2658</v>
      </c>
      <c r="D2533" s="332" t="s">
        <v>6197</v>
      </c>
      <c r="E2533" s="333" t="s">
        <v>6255</v>
      </c>
      <c r="F2533" s="316" t="s">
        <v>217</v>
      </c>
      <c r="G2533" s="331">
        <v>2</v>
      </c>
      <c r="H2533" s="61">
        <f t="shared" si="423"/>
        <v>8711.56</v>
      </c>
      <c r="I2533" s="450">
        <v>17423.12</v>
      </c>
      <c r="J2533" s="439">
        <f t="shared" si="424"/>
        <v>9715.59</v>
      </c>
      <c r="K2533" s="390">
        <f t="shared" si="425"/>
        <v>19431.18</v>
      </c>
      <c r="L2533" s="60"/>
      <c r="M2533" s="303">
        <f t="shared" si="426"/>
        <v>19431.188940134401</v>
      </c>
      <c r="N2533" s="303">
        <f t="shared" si="427"/>
        <v>8.9401344012003392E-3</v>
      </c>
      <c r="O2533" s="372">
        <f t="shared" si="428"/>
        <v>19431.18</v>
      </c>
      <c r="P2533" s="373">
        <f t="shared" si="429"/>
        <v>0</v>
      </c>
    </row>
    <row r="2534" spans="1:16" s="195" customFormat="1" ht="15" x14ac:dyDescent="0.25">
      <c r="A2534" s="312" t="s">
        <v>6268</v>
      </c>
      <c r="B2534" s="314" t="s">
        <v>235</v>
      </c>
      <c r="C2534" s="332" t="s">
        <v>2673</v>
      </c>
      <c r="D2534" s="332" t="s">
        <v>6237</v>
      </c>
      <c r="E2534" s="333" t="s">
        <v>6238</v>
      </c>
      <c r="F2534" s="316" t="s">
        <v>217</v>
      </c>
      <c r="G2534" s="331">
        <v>1</v>
      </c>
      <c r="H2534" s="61">
        <f t="shared" si="423"/>
        <v>6946.97</v>
      </c>
      <c r="I2534" s="450">
        <v>6946.97</v>
      </c>
      <c r="J2534" s="439">
        <f t="shared" si="424"/>
        <v>7747.63</v>
      </c>
      <c r="K2534" s="390">
        <f t="shared" si="425"/>
        <v>7747.63</v>
      </c>
      <c r="L2534" s="60"/>
      <c r="M2534" s="303">
        <f t="shared" si="426"/>
        <v>7747.6299670464005</v>
      </c>
      <c r="N2534" s="303">
        <f t="shared" si="427"/>
        <v>-3.2953599657048471E-5</v>
      </c>
      <c r="O2534" s="372">
        <f t="shared" si="428"/>
        <v>7747.63</v>
      </c>
      <c r="P2534" s="373">
        <f t="shared" si="429"/>
        <v>0</v>
      </c>
    </row>
    <row r="2535" spans="1:16" s="195" customFormat="1" ht="15" x14ac:dyDescent="0.25">
      <c r="A2535" s="312" t="s">
        <v>6269</v>
      </c>
      <c r="B2535" s="314" t="s">
        <v>235</v>
      </c>
      <c r="C2535" s="332" t="s">
        <v>2677</v>
      </c>
      <c r="D2535" s="332" t="s">
        <v>6248</v>
      </c>
      <c r="E2535" s="333" t="s">
        <v>6249</v>
      </c>
      <c r="F2535" s="316" t="s">
        <v>217</v>
      </c>
      <c r="G2535" s="331">
        <v>1</v>
      </c>
      <c r="H2535" s="61">
        <f t="shared" si="423"/>
        <v>3318.82</v>
      </c>
      <c r="I2535" s="450">
        <v>3318.82</v>
      </c>
      <c r="J2535" s="439">
        <f t="shared" si="424"/>
        <v>3701.32</v>
      </c>
      <c r="K2535" s="390">
        <f t="shared" si="425"/>
        <v>3701.32</v>
      </c>
      <c r="L2535" s="60"/>
      <c r="M2535" s="303">
        <f t="shared" si="426"/>
        <v>3701.3243597184005</v>
      </c>
      <c r="N2535" s="303">
        <f t="shared" si="427"/>
        <v>4.3597184003374423E-3</v>
      </c>
      <c r="O2535" s="372">
        <f t="shared" si="428"/>
        <v>3701.32</v>
      </c>
      <c r="P2535" s="373">
        <f t="shared" si="429"/>
        <v>0</v>
      </c>
    </row>
    <row r="2536" spans="1:16" s="195" customFormat="1" ht="15" x14ac:dyDescent="0.25">
      <c r="A2536" s="312" t="s">
        <v>6270</v>
      </c>
      <c r="B2536" s="314" t="s">
        <v>235</v>
      </c>
      <c r="C2536" s="332" t="s">
        <v>2682</v>
      </c>
      <c r="D2536" s="332" t="s">
        <v>6242</v>
      </c>
      <c r="E2536" s="333" t="s">
        <v>6243</v>
      </c>
      <c r="F2536" s="316" t="s">
        <v>217</v>
      </c>
      <c r="G2536" s="331">
        <v>2</v>
      </c>
      <c r="H2536" s="61">
        <f t="shared" si="423"/>
        <v>41104.230000000003</v>
      </c>
      <c r="I2536" s="450">
        <v>82208.460000000006</v>
      </c>
      <c r="J2536" s="439">
        <f t="shared" si="424"/>
        <v>45841.62</v>
      </c>
      <c r="K2536" s="390">
        <f t="shared" si="425"/>
        <v>91683.24</v>
      </c>
      <c r="L2536" s="60"/>
      <c r="M2536" s="303">
        <f t="shared" si="426"/>
        <v>91683.241505395228</v>
      </c>
      <c r="N2536" s="303">
        <f t="shared" si="427"/>
        <v>1.5053952229209244E-3</v>
      </c>
      <c r="O2536" s="372">
        <f t="shared" si="428"/>
        <v>91683.24</v>
      </c>
      <c r="P2536" s="373">
        <f t="shared" si="429"/>
        <v>0</v>
      </c>
    </row>
    <row r="2537" spans="1:16" s="195" customFormat="1" ht="15" x14ac:dyDescent="0.25">
      <c r="A2537" s="312" t="s">
        <v>6271</v>
      </c>
      <c r="B2537" s="314" t="s">
        <v>235</v>
      </c>
      <c r="C2537" s="332" t="s">
        <v>1224</v>
      </c>
      <c r="D2537" s="332" t="s">
        <v>6220</v>
      </c>
      <c r="E2537" s="333" t="s">
        <v>6245</v>
      </c>
      <c r="F2537" s="316" t="s">
        <v>217</v>
      </c>
      <c r="G2537" s="331">
        <v>2</v>
      </c>
      <c r="H2537" s="61">
        <f t="shared" si="423"/>
        <v>17781.55</v>
      </c>
      <c r="I2537" s="450">
        <v>35563.1</v>
      </c>
      <c r="J2537" s="439">
        <f t="shared" si="424"/>
        <v>19830.93</v>
      </c>
      <c r="K2537" s="390">
        <f t="shared" si="425"/>
        <v>39661.86</v>
      </c>
      <c r="L2537" s="60"/>
      <c r="M2537" s="303">
        <f t="shared" si="426"/>
        <v>39661.858231872</v>
      </c>
      <c r="N2537" s="303">
        <f t="shared" si="427"/>
        <v>-1.7681280005490407E-3</v>
      </c>
      <c r="O2537" s="372">
        <f t="shared" si="428"/>
        <v>39661.86</v>
      </c>
      <c r="P2537" s="373">
        <f t="shared" si="429"/>
        <v>0</v>
      </c>
    </row>
    <row r="2538" spans="1:16" s="195" customFormat="1" ht="15" x14ac:dyDescent="0.25">
      <c r="A2538" s="312" t="s">
        <v>6272</v>
      </c>
      <c r="B2538" s="314" t="s">
        <v>235</v>
      </c>
      <c r="C2538" s="332" t="s">
        <v>2707</v>
      </c>
      <c r="D2538" s="332" t="s">
        <v>6197</v>
      </c>
      <c r="E2538" s="333" t="s">
        <v>6227</v>
      </c>
      <c r="F2538" s="316" t="s">
        <v>217</v>
      </c>
      <c r="G2538" s="331">
        <v>1</v>
      </c>
      <c r="H2538" s="61">
        <f t="shared" si="423"/>
        <v>10674.44</v>
      </c>
      <c r="I2538" s="450">
        <v>10674.44</v>
      </c>
      <c r="J2538" s="439">
        <f t="shared" si="424"/>
        <v>11904.7</v>
      </c>
      <c r="K2538" s="390">
        <f t="shared" si="425"/>
        <v>11904.7</v>
      </c>
      <c r="L2538" s="60"/>
      <c r="M2538" s="303">
        <f t="shared" si="426"/>
        <v>11904.702514252802</v>
      </c>
      <c r="N2538" s="303">
        <f t="shared" si="427"/>
        <v>2.5142528011201648E-3</v>
      </c>
      <c r="O2538" s="372">
        <f t="shared" si="428"/>
        <v>11904.7</v>
      </c>
      <c r="P2538" s="373">
        <f t="shared" si="429"/>
        <v>0</v>
      </c>
    </row>
    <row r="2539" spans="1:16" s="195" customFormat="1" ht="15" x14ac:dyDescent="0.25">
      <c r="A2539" s="312" t="s">
        <v>6273</v>
      </c>
      <c r="B2539" s="314" t="s">
        <v>235</v>
      </c>
      <c r="C2539" s="332" t="s">
        <v>2711</v>
      </c>
      <c r="D2539" s="332" t="s">
        <v>6197</v>
      </c>
      <c r="E2539" s="333" t="s">
        <v>6262</v>
      </c>
      <c r="F2539" s="316" t="s">
        <v>217</v>
      </c>
      <c r="G2539" s="331">
        <v>2</v>
      </c>
      <c r="H2539" s="61">
        <f t="shared" si="423"/>
        <v>2138.5100000000002</v>
      </c>
      <c r="I2539" s="450">
        <v>4277.0200000000004</v>
      </c>
      <c r="J2539" s="439">
        <f t="shared" si="424"/>
        <v>2384.98</v>
      </c>
      <c r="K2539" s="390">
        <f t="shared" si="425"/>
        <v>4769.96</v>
      </c>
      <c r="L2539" s="60"/>
      <c r="M2539" s="303">
        <f t="shared" si="426"/>
        <v>4769.959899302401</v>
      </c>
      <c r="N2539" s="303">
        <f t="shared" si="427"/>
        <v>-1.0069759900943609E-4</v>
      </c>
      <c r="O2539" s="372">
        <f t="shared" si="428"/>
        <v>4769.96</v>
      </c>
      <c r="P2539" s="373">
        <f t="shared" si="429"/>
        <v>0</v>
      </c>
    </row>
    <row r="2540" spans="1:16" s="195" customFormat="1" ht="15" x14ac:dyDescent="0.25">
      <c r="A2540" s="312" t="s">
        <v>6274</v>
      </c>
      <c r="B2540" s="314" t="s">
        <v>235</v>
      </c>
      <c r="C2540" s="332" t="s">
        <v>1230</v>
      </c>
      <c r="D2540" s="332" t="s">
        <v>6197</v>
      </c>
      <c r="E2540" s="333" t="s">
        <v>6240</v>
      </c>
      <c r="F2540" s="316" t="s">
        <v>217</v>
      </c>
      <c r="G2540" s="331">
        <v>1</v>
      </c>
      <c r="H2540" s="61">
        <f t="shared" si="423"/>
        <v>41104.230000000003</v>
      </c>
      <c r="I2540" s="450">
        <v>41104.230000000003</v>
      </c>
      <c r="J2540" s="439">
        <f t="shared" si="424"/>
        <v>45841.62</v>
      </c>
      <c r="K2540" s="390">
        <f t="shared" si="425"/>
        <v>45841.62</v>
      </c>
      <c r="L2540" s="60"/>
      <c r="M2540" s="303">
        <f t="shared" si="426"/>
        <v>45841.620752697614</v>
      </c>
      <c r="N2540" s="303">
        <f t="shared" si="427"/>
        <v>7.5269761146046221E-4</v>
      </c>
      <c r="O2540" s="372">
        <f t="shared" si="428"/>
        <v>45841.62</v>
      </c>
      <c r="P2540" s="373">
        <f t="shared" si="429"/>
        <v>0</v>
      </c>
    </row>
    <row r="2541" spans="1:16" s="195" customFormat="1" ht="15" x14ac:dyDescent="0.25">
      <c r="A2541" s="312" t="s">
        <v>6275</v>
      </c>
      <c r="B2541" s="314" t="s">
        <v>235</v>
      </c>
      <c r="C2541" s="332" t="s">
        <v>1238</v>
      </c>
      <c r="D2541" s="332" t="s">
        <v>6213</v>
      </c>
      <c r="E2541" s="333" t="s">
        <v>6214</v>
      </c>
      <c r="F2541" s="316" t="s">
        <v>217</v>
      </c>
      <c r="G2541" s="331">
        <v>1</v>
      </c>
      <c r="H2541" s="61">
        <f t="shared" si="423"/>
        <v>2169.5</v>
      </c>
      <c r="I2541" s="450">
        <v>2169.5</v>
      </c>
      <c r="J2541" s="439">
        <f t="shared" si="424"/>
        <v>2419.54</v>
      </c>
      <c r="K2541" s="390">
        <f t="shared" si="425"/>
        <v>2419.54</v>
      </c>
      <c r="L2541" s="60"/>
      <c r="M2541" s="303">
        <f t="shared" si="426"/>
        <v>2419.5416438400002</v>
      </c>
      <c r="N2541" s="303">
        <f t="shared" si="427"/>
        <v>1.6438400002698472E-3</v>
      </c>
      <c r="O2541" s="372">
        <f t="shared" si="428"/>
        <v>2419.54</v>
      </c>
      <c r="P2541" s="373">
        <f t="shared" si="429"/>
        <v>0</v>
      </c>
    </row>
    <row r="2542" spans="1:16" s="195" customFormat="1" ht="15" customHeight="1" x14ac:dyDescent="0.25">
      <c r="A2542" s="323"/>
      <c r="B2542" s="512" t="s">
        <v>6276</v>
      </c>
      <c r="C2542" s="513"/>
      <c r="D2542" s="513"/>
      <c r="E2542" s="514"/>
      <c r="F2542" s="324"/>
      <c r="G2542" s="324"/>
      <c r="H2542" s="324"/>
      <c r="I2542" s="324"/>
      <c r="J2542" s="449"/>
      <c r="K2542" s="392"/>
      <c r="L2542" s="311"/>
      <c r="M2542" s="303">
        <f t="shared" si="426"/>
        <v>0</v>
      </c>
      <c r="N2542" s="303">
        <f t="shared" si="427"/>
        <v>0</v>
      </c>
      <c r="O2542" s="372">
        <f t="shared" si="428"/>
        <v>0</v>
      </c>
      <c r="P2542" s="373">
        <f t="shared" si="429"/>
        <v>0</v>
      </c>
    </row>
    <row r="2543" spans="1:16" s="195" customFormat="1" ht="15" x14ac:dyDescent="0.25">
      <c r="A2543" s="312" t="s">
        <v>6277</v>
      </c>
      <c r="B2543" s="314" t="s">
        <v>235</v>
      </c>
      <c r="C2543" s="332" t="s">
        <v>2732</v>
      </c>
      <c r="D2543" s="332" t="s">
        <v>6218</v>
      </c>
      <c r="E2543" s="333" t="s">
        <v>948</v>
      </c>
      <c r="F2543" s="316" t="s">
        <v>217</v>
      </c>
      <c r="G2543" s="331">
        <v>1</v>
      </c>
      <c r="H2543" s="61">
        <f t="shared" si="423"/>
        <v>4132.37</v>
      </c>
      <c r="I2543" s="450">
        <v>4132.37</v>
      </c>
      <c r="J2543" s="439">
        <f t="shared" si="424"/>
        <v>4608.6400000000003</v>
      </c>
      <c r="K2543" s="390">
        <f t="shared" si="425"/>
        <v>4608.6400000000003</v>
      </c>
      <c r="L2543" s="60"/>
      <c r="M2543" s="303">
        <f t="shared" si="426"/>
        <v>4608.6385354944005</v>
      </c>
      <c r="N2543" s="303">
        <f t="shared" si="427"/>
        <v>-1.4645055998698808E-3</v>
      </c>
      <c r="O2543" s="372">
        <f t="shared" si="428"/>
        <v>4608.6400000000003</v>
      </c>
      <c r="P2543" s="373">
        <f t="shared" si="429"/>
        <v>0</v>
      </c>
    </row>
    <row r="2544" spans="1:16" s="195" customFormat="1" ht="15" x14ac:dyDescent="0.25">
      <c r="A2544" s="312" t="s">
        <v>6278</v>
      </c>
      <c r="B2544" s="314" t="s">
        <v>235</v>
      </c>
      <c r="C2544" s="332" t="s">
        <v>2737</v>
      </c>
      <c r="D2544" s="332" t="s">
        <v>6197</v>
      </c>
      <c r="E2544" s="333" t="s">
        <v>6223</v>
      </c>
      <c r="F2544" s="316" t="s">
        <v>217</v>
      </c>
      <c r="G2544" s="331">
        <v>1</v>
      </c>
      <c r="H2544" s="61">
        <f t="shared" si="423"/>
        <v>7244.58</v>
      </c>
      <c r="I2544" s="450">
        <v>7244.58</v>
      </c>
      <c r="J2544" s="439">
        <f t="shared" si="424"/>
        <v>8079.54</v>
      </c>
      <c r="K2544" s="390">
        <f t="shared" si="425"/>
        <v>8079.54</v>
      </c>
      <c r="L2544" s="60"/>
      <c r="M2544" s="303">
        <f t="shared" si="426"/>
        <v>8079.5404480896004</v>
      </c>
      <c r="N2544" s="303">
        <f t="shared" si="427"/>
        <v>4.48089600467938E-4</v>
      </c>
      <c r="O2544" s="372">
        <f t="shared" si="428"/>
        <v>8079.54</v>
      </c>
      <c r="P2544" s="373">
        <f t="shared" si="429"/>
        <v>0</v>
      </c>
    </row>
    <row r="2545" spans="1:16" s="195" customFormat="1" ht="15" x14ac:dyDescent="0.25">
      <c r="A2545" s="312" t="s">
        <v>6279</v>
      </c>
      <c r="B2545" s="314" t="s">
        <v>235</v>
      </c>
      <c r="C2545" s="332" t="s">
        <v>2741</v>
      </c>
      <c r="D2545" s="332" t="s">
        <v>6197</v>
      </c>
      <c r="E2545" s="333" t="s">
        <v>6262</v>
      </c>
      <c r="F2545" s="316" t="s">
        <v>217</v>
      </c>
      <c r="G2545" s="331">
        <v>1</v>
      </c>
      <c r="H2545" s="61">
        <f t="shared" si="423"/>
        <v>2138.5100000000002</v>
      </c>
      <c r="I2545" s="450">
        <v>2138.5100000000002</v>
      </c>
      <c r="J2545" s="439">
        <f t="shared" si="424"/>
        <v>2384.98</v>
      </c>
      <c r="K2545" s="390">
        <f t="shared" si="425"/>
        <v>2384.98</v>
      </c>
      <c r="L2545" s="60"/>
      <c r="M2545" s="303">
        <f t="shared" si="426"/>
        <v>2384.9799496512005</v>
      </c>
      <c r="N2545" s="303">
        <f t="shared" si="427"/>
        <v>-5.0348799504718045E-5</v>
      </c>
      <c r="O2545" s="372">
        <f t="shared" si="428"/>
        <v>2384.98</v>
      </c>
      <c r="P2545" s="373">
        <f t="shared" si="429"/>
        <v>0</v>
      </c>
    </row>
    <row r="2546" spans="1:16" s="195" customFormat="1" ht="15" x14ac:dyDescent="0.25">
      <c r="A2546" s="312" t="s">
        <v>6280</v>
      </c>
      <c r="B2546" s="314" t="s">
        <v>235</v>
      </c>
      <c r="C2546" s="332" t="s">
        <v>2753</v>
      </c>
      <c r="D2546" s="332" t="s">
        <v>6197</v>
      </c>
      <c r="E2546" s="333" t="s">
        <v>6230</v>
      </c>
      <c r="F2546" s="316" t="s">
        <v>217</v>
      </c>
      <c r="G2546" s="331">
        <v>1</v>
      </c>
      <c r="H2546" s="61">
        <f t="shared" si="423"/>
        <v>8616.02</v>
      </c>
      <c r="I2546" s="450">
        <v>8616.02</v>
      </c>
      <c r="J2546" s="439">
        <f t="shared" si="424"/>
        <v>9609.0400000000009</v>
      </c>
      <c r="K2546" s="390">
        <f t="shared" si="425"/>
        <v>9609.0400000000009</v>
      </c>
      <c r="L2546" s="60"/>
      <c r="M2546" s="303">
        <f t="shared" si="426"/>
        <v>9609.0431869824006</v>
      </c>
      <c r="N2546" s="303">
        <f t="shared" si="427"/>
        <v>3.186982399711269E-3</v>
      </c>
      <c r="O2546" s="372">
        <f t="shared" si="428"/>
        <v>9609.0400000000009</v>
      </c>
      <c r="P2546" s="373">
        <f t="shared" si="429"/>
        <v>0</v>
      </c>
    </row>
    <row r="2547" spans="1:16" s="195" customFormat="1" ht="15" x14ac:dyDescent="0.25">
      <c r="A2547" s="312" t="s">
        <v>6281</v>
      </c>
      <c r="B2547" s="314" t="s">
        <v>235</v>
      </c>
      <c r="C2547" s="332" t="s">
        <v>1251</v>
      </c>
      <c r="D2547" s="332" t="s">
        <v>6220</v>
      </c>
      <c r="E2547" s="333" t="s">
        <v>6282</v>
      </c>
      <c r="F2547" s="316" t="s">
        <v>217</v>
      </c>
      <c r="G2547" s="331">
        <v>1</v>
      </c>
      <c r="H2547" s="61">
        <f t="shared" si="423"/>
        <v>47630.21</v>
      </c>
      <c r="I2547" s="450">
        <v>47630.21</v>
      </c>
      <c r="J2547" s="439">
        <f t="shared" si="424"/>
        <v>53119.74</v>
      </c>
      <c r="K2547" s="390">
        <f t="shared" si="425"/>
        <v>53119.74</v>
      </c>
      <c r="L2547" s="60"/>
      <c r="M2547" s="303">
        <f t="shared" si="426"/>
        <v>53119.740308755201</v>
      </c>
      <c r="N2547" s="303">
        <f t="shared" si="427"/>
        <v>3.0875520315021276E-4</v>
      </c>
      <c r="O2547" s="372">
        <f t="shared" si="428"/>
        <v>53119.74</v>
      </c>
      <c r="P2547" s="373">
        <f t="shared" si="429"/>
        <v>0</v>
      </c>
    </row>
    <row r="2548" spans="1:16" s="195" customFormat="1" ht="15" x14ac:dyDescent="0.25">
      <c r="A2548" s="312" t="s">
        <v>6283</v>
      </c>
      <c r="B2548" s="314" t="s">
        <v>235</v>
      </c>
      <c r="C2548" s="314" t="s">
        <v>1257</v>
      </c>
      <c r="D2548" s="314" t="s">
        <v>6284</v>
      </c>
      <c r="E2548" s="315" t="s">
        <v>6285</v>
      </c>
      <c r="F2548" s="316" t="s">
        <v>291</v>
      </c>
      <c r="G2548" s="331">
        <v>1</v>
      </c>
      <c r="H2548" s="61">
        <f t="shared" si="423"/>
        <v>70701.94</v>
      </c>
      <c r="I2548" s="450">
        <v>70701.94</v>
      </c>
      <c r="J2548" s="439">
        <f t="shared" si="424"/>
        <v>78850.559999999998</v>
      </c>
      <c r="K2548" s="390">
        <f t="shared" si="425"/>
        <v>78850.559999999998</v>
      </c>
      <c r="L2548" s="60"/>
      <c r="M2548" s="303">
        <f t="shared" si="426"/>
        <v>78850.559175052811</v>
      </c>
      <c r="N2548" s="303">
        <f t="shared" si="427"/>
        <v>-8.249471866292879E-4</v>
      </c>
      <c r="O2548" s="372">
        <f t="shared" si="428"/>
        <v>78850.559999999998</v>
      </c>
      <c r="P2548" s="373">
        <f t="shared" si="429"/>
        <v>0</v>
      </c>
    </row>
    <row r="2549" spans="1:16" s="195" customFormat="1" ht="15" x14ac:dyDescent="0.25">
      <c r="A2549" s="312" t="s">
        <v>6286</v>
      </c>
      <c r="B2549" s="314" t="s">
        <v>235</v>
      </c>
      <c r="C2549" s="332" t="s">
        <v>1258</v>
      </c>
      <c r="D2549" s="332" t="s">
        <v>6287</v>
      </c>
      <c r="E2549" s="333" t="s">
        <v>6288</v>
      </c>
      <c r="F2549" s="316" t="s">
        <v>217</v>
      </c>
      <c r="G2549" s="331">
        <v>1</v>
      </c>
      <c r="H2549" s="61">
        <f t="shared" si="423"/>
        <v>342766.43</v>
      </c>
      <c r="I2549" s="450">
        <v>342766.43</v>
      </c>
      <c r="J2549" s="439">
        <f t="shared" si="424"/>
        <v>382271.33</v>
      </c>
      <c r="K2549" s="390">
        <f t="shared" si="425"/>
        <v>382271.33</v>
      </c>
      <c r="L2549" s="60"/>
      <c r="M2549" s="303">
        <f t="shared" si="426"/>
        <v>382271.33048876165</v>
      </c>
      <c r="N2549" s="303">
        <f t="shared" si="427"/>
        <v>4.8876163782551885E-4</v>
      </c>
      <c r="O2549" s="372">
        <f t="shared" si="428"/>
        <v>382271.33</v>
      </c>
      <c r="P2549" s="373">
        <f t="shared" si="429"/>
        <v>0</v>
      </c>
    </row>
    <row r="2550" spans="1:16" s="195" customFormat="1" ht="15" x14ac:dyDescent="0.25">
      <c r="A2550" s="312" t="s">
        <v>6289</v>
      </c>
      <c r="B2550" s="314" t="s">
        <v>235</v>
      </c>
      <c r="C2550" s="332" t="s">
        <v>1259</v>
      </c>
      <c r="D2550" s="332" t="s">
        <v>6290</v>
      </c>
      <c r="E2550" s="333" t="s">
        <v>6291</v>
      </c>
      <c r="F2550" s="316" t="s">
        <v>217</v>
      </c>
      <c r="G2550" s="331">
        <v>1</v>
      </c>
      <c r="H2550" s="61">
        <f t="shared" si="423"/>
        <v>6921.9</v>
      </c>
      <c r="I2550" s="450">
        <v>6921.9</v>
      </c>
      <c r="J2550" s="439">
        <f t="shared" si="424"/>
        <v>7719.67</v>
      </c>
      <c r="K2550" s="390">
        <f t="shared" si="425"/>
        <v>7719.67</v>
      </c>
      <c r="L2550" s="60"/>
      <c r="M2550" s="303">
        <f t="shared" si="426"/>
        <v>7719.6705713279998</v>
      </c>
      <c r="N2550" s="303">
        <f t="shared" si="427"/>
        <v>5.7132799975079251E-4</v>
      </c>
      <c r="O2550" s="372">
        <f t="shared" si="428"/>
        <v>7719.67</v>
      </c>
      <c r="P2550" s="373">
        <f t="shared" si="429"/>
        <v>0</v>
      </c>
    </row>
    <row r="2551" spans="1:16" s="195" customFormat="1" ht="15" x14ac:dyDescent="0.25">
      <c r="A2551" s="312" t="s">
        <v>6292</v>
      </c>
      <c r="B2551" s="314" t="s">
        <v>235</v>
      </c>
      <c r="C2551" s="332" t="s">
        <v>1260</v>
      </c>
      <c r="D2551" s="332" t="s">
        <v>6197</v>
      </c>
      <c r="E2551" s="333" t="s">
        <v>6293</v>
      </c>
      <c r="F2551" s="316" t="s">
        <v>217</v>
      </c>
      <c r="G2551" s="331">
        <v>1</v>
      </c>
      <c r="H2551" s="61">
        <f t="shared" si="423"/>
        <v>41104.230000000003</v>
      </c>
      <c r="I2551" s="450">
        <v>41104.230000000003</v>
      </c>
      <c r="J2551" s="439">
        <f t="shared" si="424"/>
        <v>45841.62</v>
      </c>
      <c r="K2551" s="390">
        <f t="shared" si="425"/>
        <v>45841.62</v>
      </c>
      <c r="L2551" s="60"/>
      <c r="M2551" s="303">
        <f t="shared" si="426"/>
        <v>45841.620752697614</v>
      </c>
      <c r="N2551" s="303">
        <f t="shared" si="427"/>
        <v>7.5269761146046221E-4</v>
      </c>
      <c r="O2551" s="372">
        <f t="shared" si="428"/>
        <v>45841.62</v>
      </c>
      <c r="P2551" s="373">
        <f t="shared" si="429"/>
        <v>0</v>
      </c>
    </row>
    <row r="2552" spans="1:16" s="195" customFormat="1" ht="15" x14ac:dyDescent="0.25">
      <c r="A2552" s="312" t="s">
        <v>6294</v>
      </c>
      <c r="B2552" s="314" t="s">
        <v>235</v>
      </c>
      <c r="C2552" s="332" t="s">
        <v>1263</v>
      </c>
      <c r="D2552" s="332" t="s">
        <v>6242</v>
      </c>
      <c r="E2552" s="333" t="s">
        <v>6243</v>
      </c>
      <c r="F2552" s="316" t="s">
        <v>217</v>
      </c>
      <c r="G2552" s="331">
        <v>1</v>
      </c>
      <c r="H2552" s="61">
        <f t="shared" si="423"/>
        <v>41773.15</v>
      </c>
      <c r="I2552" s="450">
        <v>41773.15</v>
      </c>
      <c r="J2552" s="439">
        <f t="shared" si="424"/>
        <v>46587.64</v>
      </c>
      <c r="K2552" s="390">
        <f t="shared" si="425"/>
        <v>46587.64</v>
      </c>
      <c r="L2552" s="60"/>
      <c r="M2552" s="303">
        <f t="shared" si="426"/>
        <v>46587.635869728008</v>
      </c>
      <c r="N2552" s="303">
        <f t="shared" si="427"/>
        <v>-4.1302719910163432E-3</v>
      </c>
      <c r="O2552" s="372">
        <f t="shared" si="428"/>
        <v>46587.64</v>
      </c>
      <c r="P2552" s="373">
        <f t="shared" si="429"/>
        <v>0</v>
      </c>
    </row>
    <row r="2553" spans="1:16" s="195" customFormat="1" ht="15" x14ac:dyDescent="0.25">
      <c r="A2553" s="312" t="s">
        <v>6295</v>
      </c>
      <c r="B2553" s="314" t="s">
        <v>235</v>
      </c>
      <c r="C2553" s="332" t="s">
        <v>1265</v>
      </c>
      <c r="D2553" s="332" t="s">
        <v>6220</v>
      </c>
      <c r="E2553" s="333" t="s">
        <v>6245</v>
      </c>
      <c r="F2553" s="316" t="s">
        <v>217</v>
      </c>
      <c r="G2553" s="331">
        <v>1</v>
      </c>
      <c r="H2553" s="61">
        <f t="shared" si="423"/>
        <v>17781.55</v>
      </c>
      <c r="I2553" s="450">
        <v>17781.55</v>
      </c>
      <c r="J2553" s="439">
        <f t="shared" si="424"/>
        <v>19830.93</v>
      </c>
      <c r="K2553" s="390">
        <f t="shared" si="425"/>
        <v>19830.93</v>
      </c>
      <c r="L2553" s="60"/>
      <c r="M2553" s="303">
        <f t="shared" si="426"/>
        <v>19830.929115936</v>
      </c>
      <c r="N2553" s="303">
        <f t="shared" si="427"/>
        <v>-8.8406400027452037E-4</v>
      </c>
      <c r="O2553" s="372">
        <f t="shared" si="428"/>
        <v>19830.93</v>
      </c>
      <c r="P2553" s="373">
        <f t="shared" si="429"/>
        <v>0</v>
      </c>
    </row>
    <row r="2554" spans="1:16" s="195" customFormat="1" ht="15" customHeight="1" x14ac:dyDescent="0.25">
      <c r="A2554" s="323"/>
      <c r="B2554" s="512" t="s">
        <v>6296</v>
      </c>
      <c r="C2554" s="513"/>
      <c r="D2554" s="513"/>
      <c r="E2554" s="514"/>
      <c r="F2554" s="324"/>
      <c r="G2554" s="324"/>
      <c r="H2554" s="324"/>
      <c r="I2554" s="324"/>
      <c r="J2554" s="449"/>
      <c r="K2554" s="392"/>
      <c r="L2554" s="311"/>
      <c r="M2554" s="303">
        <f t="shared" si="426"/>
        <v>0</v>
      </c>
      <c r="N2554" s="303">
        <f t="shared" si="427"/>
        <v>0</v>
      </c>
      <c r="O2554" s="372">
        <f t="shared" si="428"/>
        <v>0</v>
      </c>
      <c r="P2554" s="373">
        <f t="shared" si="429"/>
        <v>0</v>
      </c>
    </row>
    <row r="2555" spans="1:16" s="195" customFormat="1" ht="15" x14ac:dyDescent="0.25">
      <c r="A2555" s="312" t="s">
        <v>6297</v>
      </c>
      <c r="B2555" s="314" t="s">
        <v>235</v>
      </c>
      <c r="C2555" s="332" t="s">
        <v>1269</v>
      </c>
      <c r="D2555" s="332" t="s">
        <v>6218</v>
      </c>
      <c r="E2555" s="333" t="s">
        <v>948</v>
      </c>
      <c r="F2555" s="316" t="s">
        <v>217</v>
      </c>
      <c r="G2555" s="331">
        <v>1</v>
      </c>
      <c r="H2555" s="61">
        <f t="shared" si="423"/>
        <v>4132.37</v>
      </c>
      <c r="I2555" s="450">
        <v>4132.37</v>
      </c>
      <c r="J2555" s="439">
        <f t="shared" si="424"/>
        <v>4608.6400000000003</v>
      </c>
      <c r="K2555" s="390">
        <f t="shared" si="425"/>
        <v>4608.6400000000003</v>
      </c>
      <c r="L2555" s="60"/>
      <c r="M2555" s="303">
        <f t="shared" si="426"/>
        <v>4608.6385354944005</v>
      </c>
      <c r="N2555" s="303">
        <f t="shared" si="427"/>
        <v>-1.4645055998698808E-3</v>
      </c>
      <c r="O2555" s="372">
        <f t="shared" si="428"/>
        <v>4608.6400000000003</v>
      </c>
      <c r="P2555" s="373">
        <f t="shared" si="429"/>
        <v>0</v>
      </c>
    </row>
    <row r="2556" spans="1:16" s="195" customFormat="1" ht="15" x14ac:dyDescent="0.25">
      <c r="A2556" s="312" t="s">
        <v>6298</v>
      </c>
      <c r="B2556" s="314" t="s">
        <v>235</v>
      </c>
      <c r="C2556" s="332" t="s">
        <v>2772</v>
      </c>
      <c r="D2556" s="332" t="s">
        <v>6213</v>
      </c>
      <c r="E2556" s="333" t="s">
        <v>6214</v>
      </c>
      <c r="F2556" s="316" t="s">
        <v>217</v>
      </c>
      <c r="G2556" s="331">
        <v>1</v>
      </c>
      <c r="H2556" s="61">
        <f t="shared" si="423"/>
        <v>2169.5</v>
      </c>
      <c r="I2556" s="450">
        <v>2169.5</v>
      </c>
      <c r="J2556" s="439">
        <f t="shared" si="424"/>
        <v>2419.54</v>
      </c>
      <c r="K2556" s="390">
        <f t="shared" si="425"/>
        <v>2419.54</v>
      </c>
      <c r="L2556" s="60"/>
      <c r="M2556" s="303">
        <f t="shared" si="426"/>
        <v>2419.5416438400002</v>
      </c>
      <c r="N2556" s="303">
        <f t="shared" si="427"/>
        <v>1.6438400002698472E-3</v>
      </c>
      <c r="O2556" s="372">
        <f t="shared" si="428"/>
        <v>2419.54</v>
      </c>
      <c r="P2556" s="373">
        <f t="shared" si="429"/>
        <v>0</v>
      </c>
    </row>
    <row r="2557" spans="1:16" s="195" customFormat="1" ht="15" x14ac:dyDescent="0.25">
      <c r="A2557" s="312" t="s">
        <v>6299</v>
      </c>
      <c r="B2557" s="314" t="s">
        <v>235</v>
      </c>
      <c r="C2557" s="332" t="s">
        <v>2776</v>
      </c>
      <c r="D2557" s="332" t="s">
        <v>6237</v>
      </c>
      <c r="E2557" s="333" t="s">
        <v>6238</v>
      </c>
      <c r="F2557" s="316" t="s">
        <v>217</v>
      </c>
      <c r="G2557" s="331">
        <v>1</v>
      </c>
      <c r="H2557" s="61">
        <f t="shared" si="423"/>
        <v>6946.97</v>
      </c>
      <c r="I2557" s="450">
        <v>6946.97</v>
      </c>
      <c r="J2557" s="439">
        <f t="shared" si="424"/>
        <v>7747.63</v>
      </c>
      <c r="K2557" s="390">
        <f t="shared" si="425"/>
        <v>7747.63</v>
      </c>
      <c r="L2557" s="60"/>
      <c r="M2557" s="303">
        <f t="shared" si="426"/>
        <v>7747.6299670464005</v>
      </c>
      <c r="N2557" s="303">
        <f t="shared" si="427"/>
        <v>-3.2953599657048471E-5</v>
      </c>
      <c r="O2557" s="372">
        <f t="shared" si="428"/>
        <v>7747.63</v>
      </c>
      <c r="P2557" s="373">
        <f t="shared" si="429"/>
        <v>0</v>
      </c>
    </row>
    <row r="2558" spans="1:16" s="195" customFormat="1" ht="22.5" x14ac:dyDescent="0.25">
      <c r="A2558" s="312" t="s">
        <v>6300</v>
      </c>
      <c r="B2558" s="314" t="s">
        <v>235</v>
      </c>
      <c r="C2558" s="332" t="s">
        <v>2780</v>
      </c>
      <c r="D2558" s="332" t="s">
        <v>6197</v>
      </c>
      <c r="E2558" s="333" t="s">
        <v>6301</v>
      </c>
      <c r="F2558" s="316" t="s">
        <v>217</v>
      </c>
      <c r="G2558" s="331">
        <v>1</v>
      </c>
      <c r="H2558" s="61">
        <f t="shared" si="423"/>
        <v>41104.230000000003</v>
      </c>
      <c r="I2558" s="450">
        <v>41104.230000000003</v>
      </c>
      <c r="J2558" s="439">
        <f t="shared" si="424"/>
        <v>45841.62</v>
      </c>
      <c r="K2558" s="390">
        <f t="shared" si="425"/>
        <v>45841.62</v>
      </c>
      <c r="L2558" s="60"/>
      <c r="M2558" s="303">
        <f t="shared" si="426"/>
        <v>45841.620752697614</v>
      </c>
      <c r="N2558" s="303">
        <f t="shared" si="427"/>
        <v>7.5269761146046221E-4</v>
      </c>
      <c r="O2558" s="372">
        <f t="shared" si="428"/>
        <v>45841.62</v>
      </c>
      <c r="P2558" s="373">
        <f t="shared" si="429"/>
        <v>0</v>
      </c>
    </row>
    <row r="2559" spans="1:16" s="195" customFormat="1" ht="15" x14ac:dyDescent="0.25">
      <c r="A2559" s="312" t="s">
        <v>6302</v>
      </c>
      <c r="B2559" s="314" t="s">
        <v>235</v>
      </c>
      <c r="C2559" s="332" t="s">
        <v>2793</v>
      </c>
      <c r="D2559" s="332" t="s">
        <v>6197</v>
      </c>
      <c r="E2559" s="333" t="s">
        <v>6303</v>
      </c>
      <c r="F2559" s="316" t="s">
        <v>217</v>
      </c>
      <c r="G2559" s="331">
        <v>3</v>
      </c>
      <c r="H2559" s="61">
        <f t="shared" si="423"/>
        <v>3744.97</v>
      </c>
      <c r="I2559" s="450">
        <v>11234.91</v>
      </c>
      <c r="J2559" s="439">
        <f t="shared" si="424"/>
        <v>4176.59</v>
      </c>
      <c r="K2559" s="390">
        <f t="shared" si="425"/>
        <v>12529.77</v>
      </c>
      <c r="L2559" s="60"/>
      <c r="M2559" s="303">
        <f t="shared" si="426"/>
        <v>12529.768430419201</v>
      </c>
      <c r="N2559" s="303">
        <f t="shared" si="427"/>
        <v>-1.5695807996962685E-3</v>
      </c>
      <c r="O2559" s="372">
        <f t="shared" si="428"/>
        <v>12529.77</v>
      </c>
      <c r="P2559" s="373">
        <f t="shared" si="429"/>
        <v>0</v>
      </c>
    </row>
    <row r="2560" spans="1:16" s="195" customFormat="1" ht="15" customHeight="1" x14ac:dyDescent="0.25">
      <c r="A2560" s="323"/>
      <c r="B2560" s="512" t="s">
        <v>6304</v>
      </c>
      <c r="C2560" s="513"/>
      <c r="D2560" s="513"/>
      <c r="E2560" s="514"/>
      <c r="F2560" s="324"/>
      <c r="G2560" s="324"/>
      <c r="H2560" s="324"/>
      <c r="I2560" s="324"/>
      <c r="J2560" s="449"/>
      <c r="K2560" s="392"/>
      <c r="L2560" s="311"/>
      <c r="M2560" s="303">
        <f t="shared" si="426"/>
        <v>0</v>
      </c>
      <c r="N2560" s="303">
        <f t="shared" si="427"/>
        <v>0</v>
      </c>
      <c r="O2560" s="372">
        <f t="shared" si="428"/>
        <v>0</v>
      </c>
      <c r="P2560" s="373">
        <f t="shared" si="429"/>
        <v>0</v>
      </c>
    </row>
    <row r="2561" spans="1:16" s="195" customFormat="1" ht="15" x14ac:dyDescent="0.25">
      <c r="A2561" s="312" t="s">
        <v>6305</v>
      </c>
      <c r="B2561" s="314" t="s">
        <v>235</v>
      </c>
      <c r="C2561" s="332" t="s">
        <v>2797</v>
      </c>
      <c r="D2561" s="332" t="s">
        <v>6197</v>
      </c>
      <c r="E2561" s="333" t="s">
        <v>6306</v>
      </c>
      <c r="F2561" s="316" t="s">
        <v>217</v>
      </c>
      <c r="G2561" s="331">
        <v>5</v>
      </c>
      <c r="H2561" s="61">
        <f t="shared" si="423"/>
        <v>9814.4</v>
      </c>
      <c r="I2561" s="450">
        <v>49072</v>
      </c>
      <c r="J2561" s="439">
        <f t="shared" si="424"/>
        <v>10945.54</v>
      </c>
      <c r="K2561" s="390">
        <f t="shared" si="425"/>
        <v>54727.7</v>
      </c>
      <c r="L2561" s="60"/>
      <c r="M2561" s="303">
        <f t="shared" si="426"/>
        <v>54727.701104640008</v>
      </c>
      <c r="N2561" s="303">
        <f t="shared" si="427"/>
        <v>1.104640010453295E-3</v>
      </c>
      <c r="O2561" s="372">
        <f t="shared" si="428"/>
        <v>54727.700000000004</v>
      </c>
      <c r="P2561" s="373">
        <f t="shared" si="429"/>
        <v>0</v>
      </c>
    </row>
    <row r="2562" spans="1:16" s="195" customFormat="1" ht="15" x14ac:dyDescent="0.25">
      <c r="A2562" s="312" t="s">
        <v>6307</v>
      </c>
      <c r="B2562" s="314" t="s">
        <v>235</v>
      </c>
      <c r="C2562" s="332" t="s">
        <v>1278</v>
      </c>
      <c r="D2562" s="332" t="s">
        <v>6197</v>
      </c>
      <c r="E2562" s="333" t="s">
        <v>6308</v>
      </c>
      <c r="F2562" s="316" t="s">
        <v>217</v>
      </c>
      <c r="G2562" s="331">
        <v>2</v>
      </c>
      <c r="H2562" s="61">
        <f t="shared" si="423"/>
        <v>11364.04</v>
      </c>
      <c r="I2562" s="450">
        <v>22728.080000000002</v>
      </c>
      <c r="J2562" s="439">
        <f t="shared" si="424"/>
        <v>12673.78</v>
      </c>
      <c r="K2562" s="390">
        <f t="shared" si="425"/>
        <v>25347.56</v>
      </c>
      <c r="L2562" s="60"/>
      <c r="M2562" s="303">
        <f t="shared" si="426"/>
        <v>25347.562131609604</v>
      </c>
      <c r="N2562" s="303">
        <f t="shared" si="427"/>
        <v>2.1316096026566811E-3</v>
      </c>
      <c r="O2562" s="372">
        <f t="shared" si="428"/>
        <v>25347.56</v>
      </c>
      <c r="P2562" s="373">
        <f t="shared" si="429"/>
        <v>0</v>
      </c>
    </row>
    <row r="2563" spans="1:16" s="195" customFormat="1" ht="15" x14ac:dyDescent="0.25">
      <c r="A2563" s="312" t="s">
        <v>6309</v>
      </c>
      <c r="B2563" s="314" t="s">
        <v>235</v>
      </c>
      <c r="C2563" s="332" t="s">
        <v>2813</v>
      </c>
      <c r="D2563" s="332" t="s">
        <v>6310</v>
      </c>
      <c r="E2563" s="333" t="s">
        <v>6311</v>
      </c>
      <c r="F2563" s="316" t="s">
        <v>217</v>
      </c>
      <c r="G2563" s="331">
        <v>1</v>
      </c>
      <c r="H2563" s="61">
        <f t="shared" ref="H2563:H2635" si="430">ROUND(I2563/G2563,2)</f>
        <v>15754.68</v>
      </c>
      <c r="I2563" s="450">
        <v>15754.68</v>
      </c>
      <c r="J2563" s="439">
        <f t="shared" ref="J2563:J2635" si="431">ROUND(H2563*O$13*P$13*O$10,2)</f>
        <v>17570.46</v>
      </c>
      <c r="K2563" s="390">
        <f t="shared" ref="K2563:K2635" si="432">ROUND(J2563*G2563,2)</f>
        <v>17570.46</v>
      </c>
      <c r="L2563" s="60"/>
      <c r="M2563" s="303">
        <f t="shared" si="426"/>
        <v>17570.456024601604</v>
      </c>
      <c r="N2563" s="303">
        <f t="shared" si="427"/>
        <v>-3.9753983946866356E-3</v>
      </c>
      <c r="O2563" s="372">
        <f t="shared" si="428"/>
        <v>17570.46</v>
      </c>
      <c r="P2563" s="373">
        <f t="shared" si="429"/>
        <v>0</v>
      </c>
    </row>
    <row r="2564" spans="1:16" s="195" customFormat="1" ht="15" x14ac:dyDescent="0.25">
      <c r="A2564" s="312" t="s">
        <v>6312</v>
      </c>
      <c r="B2564" s="314" t="s">
        <v>235</v>
      </c>
      <c r="C2564" s="332" t="s">
        <v>1282</v>
      </c>
      <c r="D2564" s="332" t="s">
        <v>6197</v>
      </c>
      <c r="E2564" s="333" t="s">
        <v>6313</v>
      </c>
      <c r="F2564" s="316" t="s">
        <v>217</v>
      </c>
      <c r="G2564" s="331">
        <v>1</v>
      </c>
      <c r="H2564" s="61">
        <f t="shared" si="430"/>
        <v>14024.26</v>
      </c>
      <c r="I2564" s="450">
        <v>14024.26</v>
      </c>
      <c r="J2564" s="439">
        <f t="shared" si="431"/>
        <v>15640.6</v>
      </c>
      <c r="K2564" s="390">
        <f t="shared" si="432"/>
        <v>15640.6</v>
      </c>
      <c r="L2564" s="60"/>
      <c r="M2564" s="303">
        <f t="shared" si="426"/>
        <v>15640.599720691202</v>
      </c>
      <c r="N2564" s="303">
        <f t="shared" si="427"/>
        <v>-2.7930879878113046E-4</v>
      </c>
      <c r="O2564" s="372">
        <f t="shared" si="428"/>
        <v>15640.6</v>
      </c>
      <c r="P2564" s="373">
        <f t="shared" si="429"/>
        <v>0</v>
      </c>
    </row>
    <row r="2565" spans="1:16" s="195" customFormat="1" ht="15" x14ac:dyDescent="0.25">
      <c r="A2565" s="312" t="s">
        <v>6314</v>
      </c>
      <c r="B2565" s="314" t="s">
        <v>235</v>
      </c>
      <c r="C2565" s="332" t="s">
        <v>1292</v>
      </c>
      <c r="D2565" s="332" t="s">
        <v>6197</v>
      </c>
      <c r="E2565" s="333" t="s">
        <v>6216</v>
      </c>
      <c r="F2565" s="316" t="s">
        <v>217</v>
      </c>
      <c r="G2565" s="331">
        <v>1</v>
      </c>
      <c r="H2565" s="61">
        <f t="shared" si="430"/>
        <v>2138.5</v>
      </c>
      <c r="I2565" s="450">
        <v>2138.5</v>
      </c>
      <c r="J2565" s="439">
        <f t="shared" si="431"/>
        <v>2384.9699999999998</v>
      </c>
      <c r="K2565" s="390">
        <f t="shared" si="432"/>
        <v>2384.9699999999998</v>
      </c>
      <c r="L2565" s="60"/>
      <c r="M2565" s="303">
        <f t="shared" si="426"/>
        <v>2384.9687971200005</v>
      </c>
      <c r="N2565" s="303">
        <f t="shared" si="427"/>
        <v>-1.2028799992549466E-3</v>
      </c>
      <c r="O2565" s="372">
        <f t="shared" si="428"/>
        <v>2384.9699999999998</v>
      </c>
      <c r="P2565" s="373">
        <f t="shared" si="429"/>
        <v>0</v>
      </c>
    </row>
    <row r="2566" spans="1:16" s="195" customFormat="1" ht="15" x14ac:dyDescent="0.25">
      <c r="A2566" s="312" t="s">
        <v>6315</v>
      </c>
      <c r="B2566" s="314" t="s">
        <v>235</v>
      </c>
      <c r="C2566" s="332" t="s">
        <v>2832</v>
      </c>
      <c r="D2566" s="332" t="s">
        <v>6316</v>
      </c>
      <c r="E2566" s="333" t="s">
        <v>6317</v>
      </c>
      <c r="F2566" s="316" t="s">
        <v>217</v>
      </c>
      <c r="G2566" s="331">
        <v>1</v>
      </c>
      <c r="H2566" s="61">
        <f t="shared" si="430"/>
        <v>41320.959999999999</v>
      </c>
      <c r="I2566" s="450">
        <v>41320.959999999999</v>
      </c>
      <c r="J2566" s="439">
        <f t="shared" si="431"/>
        <v>46083.33</v>
      </c>
      <c r="K2566" s="390">
        <f t="shared" si="432"/>
        <v>46083.33</v>
      </c>
      <c r="L2566" s="60"/>
      <c r="M2566" s="303">
        <f t="shared" si="426"/>
        <v>46083.3295613952</v>
      </c>
      <c r="N2566" s="303">
        <f t="shared" si="427"/>
        <v>-4.3860480218427256E-4</v>
      </c>
      <c r="O2566" s="372">
        <f t="shared" si="428"/>
        <v>46083.33</v>
      </c>
      <c r="P2566" s="373">
        <f t="shared" si="429"/>
        <v>0</v>
      </c>
    </row>
    <row r="2567" spans="1:16" s="195" customFormat="1" ht="15" customHeight="1" x14ac:dyDescent="0.25">
      <c r="A2567" s="323"/>
      <c r="B2567" s="512" t="s">
        <v>6318</v>
      </c>
      <c r="C2567" s="513"/>
      <c r="D2567" s="513"/>
      <c r="E2567" s="514"/>
      <c r="F2567" s="324"/>
      <c r="G2567" s="324"/>
      <c r="H2567" s="324"/>
      <c r="I2567" s="324"/>
      <c r="J2567" s="449"/>
      <c r="K2567" s="392"/>
      <c r="L2567" s="311"/>
      <c r="M2567" s="303">
        <f t="shared" si="426"/>
        <v>0</v>
      </c>
      <c r="N2567" s="303">
        <f t="shared" si="427"/>
        <v>0</v>
      </c>
      <c r="O2567" s="372">
        <f t="shared" si="428"/>
        <v>0</v>
      </c>
      <c r="P2567" s="373">
        <f t="shared" si="429"/>
        <v>0</v>
      </c>
    </row>
    <row r="2568" spans="1:16" s="195" customFormat="1" ht="15" x14ac:dyDescent="0.25">
      <c r="A2568" s="312" t="s">
        <v>6319</v>
      </c>
      <c r="B2568" s="314" t="s">
        <v>235</v>
      </c>
      <c r="C2568" s="332" t="s">
        <v>2838</v>
      </c>
      <c r="D2568" s="332" t="s">
        <v>6197</v>
      </c>
      <c r="E2568" s="333" t="s">
        <v>6320</v>
      </c>
      <c r="F2568" s="316" t="s">
        <v>217</v>
      </c>
      <c r="G2568" s="331">
        <v>16</v>
      </c>
      <c r="H2568" s="61">
        <f t="shared" si="430"/>
        <v>5935.13</v>
      </c>
      <c r="I2568" s="450">
        <v>94962.08</v>
      </c>
      <c r="J2568" s="439">
        <f t="shared" si="431"/>
        <v>6619.17</v>
      </c>
      <c r="K2568" s="390">
        <f t="shared" si="432"/>
        <v>105906.72</v>
      </c>
      <c r="L2568" s="60"/>
      <c r="M2568" s="303">
        <f t="shared" si="426"/>
        <v>105906.7560016896</v>
      </c>
      <c r="N2568" s="303">
        <f t="shared" si="427"/>
        <v>3.60016896011075E-2</v>
      </c>
      <c r="O2568" s="372">
        <f t="shared" si="428"/>
        <v>105906.72</v>
      </c>
      <c r="P2568" s="373">
        <f t="shared" si="429"/>
        <v>0</v>
      </c>
    </row>
    <row r="2569" spans="1:16" s="195" customFormat="1" ht="15" x14ac:dyDescent="0.25">
      <c r="A2569" s="312" t="s">
        <v>6321</v>
      </c>
      <c r="B2569" s="314" t="s">
        <v>235</v>
      </c>
      <c r="C2569" s="332" t="s">
        <v>2843</v>
      </c>
      <c r="D2569" s="332" t="s">
        <v>6197</v>
      </c>
      <c r="E2569" s="333" t="s">
        <v>6322</v>
      </c>
      <c r="F2569" s="316" t="s">
        <v>217</v>
      </c>
      <c r="G2569" s="331">
        <v>16</v>
      </c>
      <c r="H2569" s="61">
        <f t="shared" si="430"/>
        <v>2804.86</v>
      </c>
      <c r="I2569" s="450">
        <v>44877.760000000002</v>
      </c>
      <c r="J2569" s="439">
        <f t="shared" si="431"/>
        <v>3128.13</v>
      </c>
      <c r="K2569" s="390">
        <f t="shared" si="432"/>
        <v>50050.080000000002</v>
      </c>
      <c r="L2569" s="60"/>
      <c r="M2569" s="303">
        <f t="shared" si="426"/>
        <v>50050.061858611203</v>
      </c>
      <c r="N2569" s="303">
        <f t="shared" si="427"/>
        <v>-1.8141388798539992E-2</v>
      </c>
      <c r="O2569" s="372">
        <f t="shared" si="428"/>
        <v>50050.080000000002</v>
      </c>
      <c r="P2569" s="373">
        <f t="shared" si="429"/>
        <v>0</v>
      </c>
    </row>
    <row r="2570" spans="1:16" s="195" customFormat="1" ht="15" x14ac:dyDescent="0.25">
      <c r="A2570" s="312" t="s">
        <v>6323</v>
      </c>
      <c r="B2570" s="314" t="s">
        <v>235</v>
      </c>
      <c r="C2570" s="332" t="s">
        <v>2850</v>
      </c>
      <c r="D2570" s="332" t="s">
        <v>6197</v>
      </c>
      <c r="E2570" s="333" t="s">
        <v>6216</v>
      </c>
      <c r="F2570" s="316" t="s">
        <v>217</v>
      </c>
      <c r="G2570" s="331">
        <v>2</v>
      </c>
      <c r="H2570" s="61">
        <f t="shared" si="430"/>
        <v>2138.5</v>
      </c>
      <c r="I2570" s="450">
        <v>4277</v>
      </c>
      <c r="J2570" s="439">
        <f t="shared" si="431"/>
        <v>2384.9699999999998</v>
      </c>
      <c r="K2570" s="390">
        <f t="shared" si="432"/>
        <v>4769.9399999999996</v>
      </c>
      <c r="L2570" s="60"/>
      <c r="M2570" s="303">
        <f t="shared" si="426"/>
        <v>4769.9375942400011</v>
      </c>
      <c r="N2570" s="303">
        <f t="shared" si="427"/>
        <v>-2.4057599985098932E-3</v>
      </c>
      <c r="O2570" s="372">
        <f t="shared" si="428"/>
        <v>4769.9399999999996</v>
      </c>
      <c r="P2570" s="373">
        <f t="shared" si="429"/>
        <v>0</v>
      </c>
    </row>
    <row r="2571" spans="1:16" s="195" customFormat="1" ht="15" x14ac:dyDescent="0.25">
      <c r="A2571" s="312" t="s">
        <v>6324</v>
      </c>
      <c r="B2571" s="314" t="s">
        <v>235</v>
      </c>
      <c r="C2571" s="314" t="s">
        <v>1301</v>
      </c>
      <c r="D2571" s="314" t="s">
        <v>6325</v>
      </c>
      <c r="E2571" s="315" t="s">
        <v>6326</v>
      </c>
      <c r="F2571" s="316" t="s">
        <v>217</v>
      </c>
      <c r="G2571" s="331">
        <v>4</v>
      </c>
      <c r="H2571" s="61">
        <f t="shared" si="430"/>
        <v>8713.67</v>
      </c>
      <c r="I2571" s="450">
        <v>34854.69</v>
      </c>
      <c r="J2571" s="439">
        <f t="shared" si="431"/>
        <v>9717.9500000000007</v>
      </c>
      <c r="K2571" s="390">
        <f t="shared" si="432"/>
        <v>38871.800000000003</v>
      </c>
      <c r="L2571" s="60"/>
      <c r="M2571" s="303">
        <f t="shared" si="426"/>
        <v>38871.801769132806</v>
      </c>
      <c r="N2571" s="303">
        <f t="shared" si="427"/>
        <v>1.7691328030196019E-3</v>
      </c>
      <c r="O2571" s="372">
        <f t="shared" si="428"/>
        <v>38871.800000000003</v>
      </c>
      <c r="P2571" s="373">
        <f t="shared" si="429"/>
        <v>0</v>
      </c>
    </row>
    <row r="2572" spans="1:16" s="195" customFormat="1" ht="15" x14ac:dyDescent="0.25">
      <c r="A2572" s="312" t="s">
        <v>6327</v>
      </c>
      <c r="B2572" s="314" t="s">
        <v>235</v>
      </c>
      <c r="C2572" s="332" t="s">
        <v>1302</v>
      </c>
      <c r="D2572" s="332" t="s">
        <v>6328</v>
      </c>
      <c r="E2572" s="333" t="s">
        <v>6329</v>
      </c>
      <c r="F2572" s="316" t="s">
        <v>217</v>
      </c>
      <c r="G2572" s="331">
        <v>4</v>
      </c>
      <c r="H2572" s="61">
        <f t="shared" si="430"/>
        <v>8058.13</v>
      </c>
      <c r="I2572" s="450">
        <v>32232.52</v>
      </c>
      <c r="J2572" s="439">
        <f t="shared" si="431"/>
        <v>8986.85</v>
      </c>
      <c r="K2572" s="390">
        <f t="shared" si="432"/>
        <v>35947.4</v>
      </c>
      <c r="L2572" s="60"/>
      <c r="M2572" s="303">
        <f t="shared" si="426"/>
        <v>35947.4184954624</v>
      </c>
      <c r="N2572" s="303">
        <f t="shared" si="427"/>
        <v>1.8495462398277596E-2</v>
      </c>
      <c r="O2572" s="372">
        <f t="shared" si="428"/>
        <v>35947.4</v>
      </c>
      <c r="P2572" s="373">
        <f t="shared" si="429"/>
        <v>0</v>
      </c>
    </row>
    <row r="2573" spans="1:16" s="195" customFormat="1" ht="15" customHeight="1" x14ac:dyDescent="0.25">
      <c r="A2573" s="323"/>
      <c r="B2573" s="512" t="s">
        <v>6330</v>
      </c>
      <c r="C2573" s="513"/>
      <c r="D2573" s="513"/>
      <c r="E2573" s="514"/>
      <c r="F2573" s="324"/>
      <c r="G2573" s="324"/>
      <c r="H2573" s="324"/>
      <c r="I2573" s="324"/>
      <c r="J2573" s="449"/>
      <c r="K2573" s="392"/>
      <c r="L2573" s="311"/>
      <c r="M2573" s="303">
        <f t="shared" si="426"/>
        <v>0</v>
      </c>
      <c r="N2573" s="303">
        <f t="shared" si="427"/>
        <v>0</v>
      </c>
      <c r="O2573" s="372">
        <f t="shared" si="428"/>
        <v>0</v>
      </c>
      <c r="P2573" s="373">
        <f t="shared" si="429"/>
        <v>0</v>
      </c>
    </row>
    <row r="2574" spans="1:16" s="195" customFormat="1" ht="15" x14ac:dyDescent="0.25">
      <c r="A2574" s="312" t="s">
        <v>6331</v>
      </c>
      <c r="B2574" s="314" t="s">
        <v>235</v>
      </c>
      <c r="C2574" s="332" t="s">
        <v>2857</v>
      </c>
      <c r="D2574" s="332" t="s">
        <v>6213</v>
      </c>
      <c r="E2574" s="333" t="s">
        <v>947</v>
      </c>
      <c r="F2574" s="316" t="s">
        <v>217</v>
      </c>
      <c r="G2574" s="331">
        <v>7</v>
      </c>
      <c r="H2574" s="61">
        <f t="shared" si="430"/>
        <v>702.51</v>
      </c>
      <c r="I2574" s="450">
        <v>4917.57</v>
      </c>
      <c r="J2574" s="439">
        <f t="shared" si="431"/>
        <v>783.48</v>
      </c>
      <c r="K2574" s="390">
        <f t="shared" si="432"/>
        <v>5484.36</v>
      </c>
      <c r="L2574" s="60"/>
      <c r="M2574" s="303">
        <f t="shared" si="426"/>
        <v>5484.3352853184006</v>
      </c>
      <c r="N2574" s="303">
        <f t="shared" si="427"/>
        <v>-2.471468159910728E-2</v>
      </c>
      <c r="O2574" s="372">
        <f t="shared" si="428"/>
        <v>5484.3600000000006</v>
      </c>
      <c r="P2574" s="373">
        <f t="shared" si="429"/>
        <v>0</v>
      </c>
    </row>
    <row r="2575" spans="1:16" s="195" customFormat="1" ht="15" x14ac:dyDescent="0.25">
      <c r="A2575" s="312" t="s">
        <v>6332</v>
      </c>
      <c r="B2575" s="314" t="s">
        <v>235</v>
      </c>
      <c r="C2575" s="332" t="s">
        <v>2864</v>
      </c>
      <c r="D2575" s="332" t="s">
        <v>6213</v>
      </c>
      <c r="E2575" s="333" t="s">
        <v>6214</v>
      </c>
      <c r="F2575" s="316" t="s">
        <v>217</v>
      </c>
      <c r="G2575" s="331">
        <v>4</v>
      </c>
      <c r="H2575" s="61">
        <f t="shared" si="430"/>
        <v>2169.5</v>
      </c>
      <c r="I2575" s="450">
        <v>8678</v>
      </c>
      <c r="J2575" s="439">
        <f t="shared" si="431"/>
        <v>2419.54</v>
      </c>
      <c r="K2575" s="390">
        <f t="shared" si="432"/>
        <v>9678.16</v>
      </c>
      <c r="L2575" s="60"/>
      <c r="M2575" s="303">
        <f t="shared" ref="M2575:M2638" si="433">I2575*O$13*P$13*O$10</f>
        <v>9678.1665753600009</v>
      </c>
      <c r="N2575" s="303">
        <f t="shared" ref="N2575:N2638" si="434">M2575-K2575</f>
        <v>6.5753600010793889E-3</v>
      </c>
      <c r="O2575" s="372">
        <f t="shared" si="428"/>
        <v>9678.16</v>
      </c>
      <c r="P2575" s="373">
        <f t="shared" si="429"/>
        <v>0</v>
      </c>
    </row>
    <row r="2576" spans="1:16" s="195" customFormat="1" ht="15" customHeight="1" x14ac:dyDescent="0.25">
      <c r="A2576" s="323"/>
      <c r="B2576" s="512" t="s">
        <v>6333</v>
      </c>
      <c r="C2576" s="513"/>
      <c r="D2576" s="513"/>
      <c r="E2576" s="514"/>
      <c r="F2576" s="324"/>
      <c r="G2576" s="324"/>
      <c r="H2576" s="324"/>
      <c r="I2576" s="324"/>
      <c r="J2576" s="449"/>
      <c r="K2576" s="392"/>
      <c r="L2576" s="311"/>
      <c r="M2576" s="303">
        <f t="shared" si="433"/>
        <v>0</v>
      </c>
      <c r="N2576" s="303">
        <f t="shared" si="434"/>
        <v>0</v>
      </c>
      <c r="O2576" s="372">
        <f t="shared" si="428"/>
        <v>0</v>
      </c>
      <c r="P2576" s="373">
        <f t="shared" si="429"/>
        <v>0</v>
      </c>
    </row>
    <row r="2577" spans="1:16" s="195" customFormat="1" ht="15" x14ac:dyDescent="0.25">
      <c r="A2577" s="312" t="s">
        <v>6334</v>
      </c>
      <c r="B2577" s="314" t="s">
        <v>235</v>
      </c>
      <c r="C2577" s="332" t="s">
        <v>1305</v>
      </c>
      <c r="D2577" s="332" t="s">
        <v>6213</v>
      </c>
      <c r="E2577" s="333" t="s">
        <v>947</v>
      </c>
      <c r="F2577" s="316" t="s">
        <v>217</v>
      </c>
      <c r="G2577" s="331">
        <v>2</v>
      </c>
      <c r="H2577" s="61">
        <f t="shared" si="430"/>
        <v>702.51</v>
      </c>
      <c r="I2577" s="450">
        <v>1405.02</v>
      </c>
      <c r="J2577" s="439">
        <f t="shared" si="431"/>
        <v>783.48</v>
      </c>
      <c r="K2577" s="390">
        <f t="shared" si="432"/>
        <v>1566.96</v>
      </c>
      <c r="L2577" s="60"/>
      <c r="M2577" s="303">
        <f t="shared" si="433"/>
        <v>1566.9529386624001</v>
      </c>
      <c r="N2577" s="303">
        <f t="shared" si="434"/>
        <v>-7.0613375999073469E-3</v>
      </c>
      <c r="O2577" s="372">
        <f t="shared" si="428"/>
        <v>1566.96</v>
      </c>
      <c r="P2577" s="373">
        <f t="shared" si="429"/>
        <v>0</v>
      </c>
    </row>
    <row r="2578" spans="1:16" s="195" customFormat="1" ht="15" x14ac:dyDescent="0.25">
      <c r="A2578" s="312" t="s">
        <v>6335</v>
      </c>
      <c r="B2578" s="314" t="s">
        <v>235</v>
      </c>
      <c r="C2578" s="332" t="s">
        <v>2871</v>
      </c>
      <c r="D2578" s="332" t="s">
        <v>6213</v>
      </c>
      <c r="E2578" s="333" t="s">
        <v>6214</v>
      </c>
      <c r="F2578" s="316" t="s">
        <v>217</v>
      </c>
      <c r="G2578" s="331">
        <v>1</v>
      </c>
      <c r="H2578" s="61">
        <f t="shared" si="430"/>
        <v>2169.5</v>
      </c>
      <c r="I2578" s="450">
        <v>2169.5</v>
      </c>
      <c r="J2578" s="439">
        <f t="shared" si="431"/>
        <v>2419.54</v>
      </c>
      <c r="K2578" s="390">
        <f t="shared" si="432"/>
        <v>2419.54</v>
      </c>
      <c r="L2578" s="60"/>
      <c r="M2578" s="303">
        <f t="shared" si="433"/>
        <v>2419.5416438400002</v>
      </c>
      <c r="N2578" s="303">
        <f t="shared" si="434"/>
        <v>1.6438400002698472E-3</v>
      </c>
      <c r="O2578" s="372">
        <f t="shared" ref="O2578:O2641" si="435">J2578*G2578</f>
        <v>2419.54</v>
      </c>
      <c r="P2578" s="373">
        <f t="shared" ref="P2578:P2641" si="436">O2578-K2578</f>
        <v>0</v>
      </c>
    </row>
    <row r="2579" spans="1:16" s="195" customFormat="1" ht="15" customHeight="1" x14ac:dyDescent="0.25">
      <c r="A2579" s="323"/>
      <c r="B2579" s="512" t="s">
        <v>6336</v>
      </c>
      <c r="C2579" s="513"/>
      <c r="D2579" s="513"/>
      <c r="E2579" s="514"/>
      <c r="F2579" s="324"/>
      <c r="G2579" s="324"/>
      <c r="H2579" s="324"/>
      <c r="I2579" s="324"/>
      <c r="J2579" s="449"/>
      <c r="K2579" s="392"/>
      <c r="L2579" s="311"/>
      <c r="M2579" s="303">
        <f t="shared" si="433"/>
        <v>0</v>
      </c>
      <c r="N2579" s="303">
        <f t="shared" si="434"/>
        <v>0</v>
      </c>
      <c r="O2579" s="372">
        <f t="shared" si="435"/>
        <v>0</v>
      </c>
      <c r="P2579" s="373">
        <f t="shared" si="436"/>
        <v>0</v>
      </c>
    </row>
    <row r="2580" spans="1:16" s="195" customFormat="1" ht="15" x14ac:dyDescent="0.25">
      <c r="A2580" s="312" t="s">
        <v>6337</v>
      </c>
      <c r="B2580" s="314" t="s">
        <v>235</v>
      </c>
      <c r="C2580" s="332" t="s">
        <v>2878</v>
      </c>
      <c r="D2580" s="332" t="s">
        <v>6197</v>
      </c>
      <c r="E2580" s="333" t="s">
        <v>6338</v>
      </c>
      <c r="F2580" s="316" t="s">
        <v>217</v>
      </c>
      <c r="G2580" s="331">
        <v>1</v>
      </c>
      <c r="H2580" s="61">
        <f t="shared" si="430"/>
        <v>1898.31</v>
      </c>
      <c r="I2580" s="450">
        <v>1898.31</v>
      </c>
      <c r="J2580" s="439">
        <f t="shared" si="431"/>
        <v>2117.1</v>
      </c>
      <c r="K2580" s="390">
        <f t="shared" si="432"/>
        <v>2117.1</v>
      </c>
      <c r="L2580" s="60"/>
      <c r="M2580" s="303">
        <f t="shared" si="433"/>
        <v>2117.0961502272003</v>
      </c>
      <c r="N2580" s="303">
        <f t="shared" si="434"/>
        <v>-3.8497727996400499E-3</v>
      </c>
      <c r="O2580" s="372">
        <f t="shared" si="435"/>
        <v>2117.1</v>
      </c>
      <c r="P2580" s="373">
        <f t="shared" si="436"/>
        <v>0</v>
      </c>
    </row>
    <row r="2581" spans="1:16" s="195" customFormat="1" ht="22.5" x14ac:dyDescent="0.25">
      <c r="A2581" s="312" t="s">
        <v>6339</v>
      </c>
      <c r="B2581" s="314" t="s">
        <v>235</v>
      </c>
      <c r="C2581" s="332" t="s">
        <v>2882</v>
      </c>
      <c r="D2581" s="332" t="s">
        <v>6340</v>
      </c>
      <c r="E2581" s="333" t="s">
        <v>6341</v>
      </c>
      <c r="F2581" s="316" t="s">
        <v>217</v>
      </c>
      <c r="G2581" s="331">
        <v>1</v>
      </c>
      <c r="H2581" s="61">
        <f t="shared" si="430"/>
        <v>4084.47</v>
      </c>
      <c r="I2581" s="450">
        <v>4084.47</v>
      </c>
      <c r="J2581" s="439">
        <f t="shared" si="431"/>
        <v>4555.22</v>
      </c>
      <c r="K2581" s="390">
        <f t="shared" si="432"/>
        <v>4555.22</v>
      </c>
      <c r="L2581" s="60"/>
      <c r="M2581" s="303">
        <f t="shared" si="433"/>
        <v>4555.2179110464003</v>
      </c>
      <c r="N2581" s="303">
        <f t="shared" si="434"/>
        <v>-2.0889535999231157E-3</v>
      </c>
      <c r="O2581" s="372">
        <f t="shared" si="435"/>
        <v>4555.22</v>
      </c>
      <c r="P2581" s="373">
        <f t="shared" si="436"/>
        <v>0</v>
      </c>
    </row>
    <row r="2582" spans="1:16" s="195" customFormat="1" ht="15" x14ac:dyDescent="0.25">
      <c r="A2582" s="312" t="s">
        <v>6342</v>
      </c>
      <c r="B2582" s="314" t="s">
        <v>235</v>
      </c>
      <c r="C2582" s="332" t="s">
        <v>1312</v>
      </c>
      <c r="D2582" s="332" t="s">
        <v>6197</v>
      </c>
      <c r="E2582" s="333" t="s">
        <v>6343</v>
      </c>
      <c r="F2582" s="316" t="s">
        <v>217</v>
      </c>
      <c r="G2582" s="331">
        <v>1</v>
      </c>
      <c r="H2582" s="61">
        <f t="shared" si="430"/>
        <v>31700.49</v>
      </c>
      <c r="I2582" s="450">
        <v>31700.49</v>
      </c>
      <c r="J2582" s="439">
        <f t="shared" si="431"/>
        <v>35354.07</v>
      </c>
      <c r="K2582" s="390">
        <f t="shared" si="432"/>
        <v>35354.07</v>
      </c>
      <c r="L2582" s="60"/>
      <c r="M2582" s="303">
        <f t="shared" si="433"/>
        <v>35354.07037802881</v>
      </c>
      <c r="N2582" s="303">
        <f t="shared" si="434"/>
        <v>3.7802880979143083E-4</v>
      </c>
      <c r="O2582" s="372">
        <f t="shared" si="435"/>
        <v>35354.07</v>
      </c>
      <c r="P2582" s="373">
        <f t="shared" si="436"/>
        <v>0</v>
      </c>
    </row>
    <row r="2583" spans="1:16" s="195" customFormat="1" ht="15" x14ac:dyDescent="0.25">
      <c r="A2583" s="312" t="s">
        <v>6344</v>
      </c>
      <c r="B2583" s="314" t="s">
        <v>235</v>
      </c>
      <c r="C2583" s="332" t="s">
        <v>2892</v>
      </c>
      <c r="D2583" s="332" t="s">
        <v>6197</v>
      </c>
      <c r="E2583" s="333" t="s">
        <v>6345</v>
      </c>
      <c r="F2583" s="316" t="s">
        <v>217</v>
      </c>
      <c r="G2583" s="331">
        <v>1</v>
      </c>
      <c r="H2583" s="61">
        <f t="shared" si="430"/>
        <v>44164.77</v>
      </c>
      <c r="I2583" s="450">
        <v>44164.77</v>
      </c>
      <c r="J2583" s="439">
        <f t="shared" si="431"/>
        <v>49254.9</v>
      </c>
      <c r="K2583" s="390">
        <f t="shared" si="432"/>
        <v>49254.9</v>
      </c>
      <c r="L2583" s="60"/>
      <c r="M2583" s="303">
        <f t="shared" si="433"/>
        <v>49254.897536582401</v>
      </c>
      <c r="N2583" s="303">
        <f t="shared" si="434"/>
        <v>-2.4634176006657071E-3</v>
      </c>
      <c r="O2583" s="372">
        <f t="shared" si="435"/>
        <v>49254.9</v>
      </c>
      <c r="P2583" s="373">
        <f t="shared" si="436"/>
        <v>0</v>
      </c>
    </row>
    <row r="2584" spans="1:16" s="195" customFormat="1" ht="15" x14ac:dyDescent="0.25">
      <c r="A2584" s="312" t="s">
        <v>6346</v>
      </c>
      <c r="B2584" s="314" t="s">
        <v>235</v>
      </c>
      <c r="C2584" s="332" t="s">
        <v>2896</v>
      </c>
      <c r="D2584" s="332" t="s">
        <v>6197</v>
      </c>
      <c r="E2584" s="333" t="s">
        <v>6347</v>
      </c>
      <c r="F2584" s="316" t="s">
        <v>217</v>
      </c>
      <c r="G2584" s="331">
        <v>1</v>
      </c>
      <c r="H2584" s="61">
        <f t="shared" si="430"/>
        <v>5648.44</v>
      </c>
      <c r="I2584" s="450">
        <v>5648.44</v>
      </c>
      <c r="J2584" s="439">
        <f t="shared" si="431"/>
        <v>6299.44</v>
      </c>
      <c r="K2584" s="390">
        <f t="shared" si="432"/>
        <v>6299.44</v>
      </c>
      <c r="L2584" s="60"/>
      <c r="M2584" s="303">
        <f t="shared" si="433"/>
        <v>6299.4403331328003</v>
      </c>
      <c r="N2584" s="303">
        <f t="shared" si="434"/>
        <v>3.3313280073343776E-4</v>
      </c>
      <c r="O2584" s="372">
        <f t="shared" si="435"/>
        <v>6299.44</v>
      </c>
      <c r="P2584" s="373">
        <f t="shared" si="436"/>
        <v>0</v>
      </c>
    </row>
    <row r="2585" spans="1:16" s="195" customFormat="1" ht="15" x14ac:dyDescent="0.25">
      <c r="A2585" s="312" t="s">
        <v>6348</v>
      </c>
      <c r="B2585" s="314" t="s">
        <v>235</v>
      </c>
      <c r="C2585" s="332" t="s">
        <v>1322</v>
      </c>
      <c r="D2585" s="332" t="s">
        <v>6197</v>
      </c>
      <c r="E2585" s="333" t="s">
        <v>6216</v>
      </c>
      <c r="F2585" s="316" t="s">
        <v>217</v>
      </c>
      <c r="G2585" s="331">
        <v>3</v>
      </c>
      <c r="H2585" s="61">
        <f t="shared" si="430"/>
        <v>2138.5</v>
      </c>
      <c r="I2585" s="450">
        <v>6415.5</v>
      </c>
      <c r="J2585" s="439">
        <f t="shared" si="431"/>
        <v>2384.9699999999998</v>
      </c>
      <c r="K2585" s="390">
        <f t="shared" si="432"/>
        <v>7154.91</v>
      </c>
      <c r="L2585" s="60"/>
      <c r="M2585" s="303">
        <f t="shared" si="433"/>
        <v>7154.9063913600003</v>
      </c>
      <c r="N2585" s="303">
        <f t="shared" si="434"/>
        <v>-3.6086399995838292E-3</v>
      </c>
      <c r="O2585" s="372">
        <f t="shared" si="435"/>
        <v>7154.91</v>
      </c>
      <c r="P2585" s="373">
        <f t="shared" si="436"/>
        <v>0</v>
      </c>
    </row>
    <row r="2586" spans="1:16" s="195" customFormat="1" ht="15" x14ac:dyDescent="0.25">
      <c r="A2586" s="312" t="s">
        <v>6349</v>
      </c>
      <c r="B2586" s="314" t="s">
        <v>235</v>
      </c>
      <c r="C2586" s="332" t="s">
        <v>2904</v>
      </c>
      <c r="D2586" s="332" t="s">
        <v>6197</v>
      </c>
      <c r="E2586" s="333" t="s">
        <v>6350</v>
      </c>
      <c r="F2586" s="316" t="s">
        <v>217</v>
      </c>
      <c r="G2586" s="331">
        <v>1</v>
      </c>
      <c r="H2586" s="61">
        <f t="shared" si="430"/>
        <v>5648.44</v>
      </c>
      <c r="I2586" s="450">
        <v>5648.44</v>
      </c>
      <c r="J2586" s="439">
        <f t="shared" si="431"/>
        <v>6299.44</v>
      </c>
      <c r="K2586" s="390">
        <f t="shared" si="432"/>
        <v>6299.44</v>
      </c>
      <c r="L2586" s="60"/>
      <c r="M2586" s="303">
        <f t="shared" si="433"/>
        <v>6299.4403331328003</v>
      </c>
      <c r="N2586" s="303">
        <f t="shared" si="434"/>
        <v>3.3313280073343776E-4</v>
      </c>
      <c r="O2586" s="372">
        <f t="shared" si="435"/>
        <v>6299.44</v>
      </c>
      <c r="P2586" s="373">
        <f t="shared" si="436"/>
        <v>0</v>
      </c>
    </row>
    <row r="2587" spans="1:16" s="195" customFormat="1" ht="15" x14ac:dyDescent="0.25">
      <c r="A2587" s="312" t="s">
        <v>6351</v>
      </c>
      <c r="B2587" s="314" t="s">
        <v>235</v>
      </c>
      <c r="C2587" s="332" t="s">
        <v>1333</v>
      </c>
      <c r="D2587" s="332" t="s">
        <v>6197</v>
      </c>
      <c r="E2587" s="333" t="s">
        <v>6352</v>
      </c>
      <c r="F2587" s="316" t="s">
        <v>217</v>
      </c>
      <c r="G2587" s="331">
        <v>2</v>
      </c>
      <c r="H2587" s="61">
        <f t="shared" si="430"/>
        <v>11699.8</v>
      </c>
      <c r="I2587" s="450">
        <v>23399.599999999999</v>
      </c>
      <c r="J2587" s="439">
        <f t="shared" si="431"/>
        <v>13048.24</v>
      </c>
      <c r="K2587" s="390">
        <f t="shared" si="432"/>
        <v>26096.48</v>
      </c>
      <c r="L2587" s="60"/>
      <c r="M2587" s="303">
        <f t="shared" si="433"/>
        <v>26096.476906751999</v>
      </c>
      <c r="N2587" s="303">
        <f t="shared" si="434"/>
        <v>-3.0932480003684759E-3</v>
      </c>
      <c r="O2587" s="372">
        <f t="shared" si="435"/>
        <v>26096.48</v>
      </c>
      <c r="P2587" s="373">
        <f t="shared" si="436"/>
        <v>0</v>
      </c>
    </row>
    <row r="2588" spans="1:16" s="195" customFormat="1" ht="15" customHeight="1" x14ac:dyDescent="0.25">
      <c r="A2588" s="323"/>
      <c r="B2588" s="512" t="s">
        <v>6353</v>
      </c>
      <c r="C2588" s="513"/>
      <c r="D2588" s="513"/>
      <c r="E2588" s="514"/>
      <c r="F2588" s="324"/>
      <c r="G2588" s="324"/>
      <c r="H2588" s="324"/>
      <c r="I2588" s="324"/>
      <c r="J2588" s="449"/>
      <c r="K2588" s="392"/>
      <c r="L2588" s="311"/>
      <c r="M2588" s="303">
        <f t="shared" si="433"/>
        <v>0</v>
      </c>
      <c r="N2588" s="303">
        <f t="shared" si="434"/>
        <v>0</v>
      </c>
      <c r="O2588" s="372">
        <f t="shared" si="435"/>
        <v>0</v>
      </c>
      <c r="P2588" s="373">
        <f t="shared" si="436"/>
        <v>0</v>
      </c>
    </row>
    <row r="2589" spans="1:16" s="195" customFormat="1" ht="15" x14ac:dyDescent="0.25">
      <c r="A2589" s="312" t="s">
        <v>6354</v>
      </c>
      <c r="B2589" s="314" t="s">
        <v>235</v>
      </c>
      <c r="C2589" s="332" t="s">
        <v>1341</v>
      </c>
      <c r="D2589" s="332" t="s">
        <v>6213</v>
      </c>
      <c r="E2589" s="333" t="s">
        <v>6214</v>
      </c>
      <c r="F2589" s="316" t="s">
        <v>217</v>
      </c>
      <c r="G2589" s="331">
        <v>1</v>
      </c>
      <c r="H2589" s="61">
        <f t="shared" si="430"/>
        <v>2169.5</v>
      </c>
      <c r="I2589" s="450">
        <v>2169.5</v>
      </c>
      <c r="J2589" s="439">
        <f t="shared" si="431"/>
        <v>2419.54</v>
      </c>
      <c r="K2589" s="390">
        <f t="shared" si="432"/>
        <v>2419.54</v>
      </c>
      <c r="L2589" s="60"/>
      <c r="M2589" s="303">
        <f t="shared" si="433"/>
        <v>2419.5416438400002</v>
      </c>
      <c r="N2589" s="303">
        <f t="shared" si="434"/>
        <v>1.6438400002698472E-3</v>
      </c>
      <c r="O2589" s="372">
        <f t="shared" si="435"/>
        <v>2419.54</v>
      </c>
      <c r="P2589" s="373">
        <f t="shared" si="436"/>
        <v>0</v>
      </c>
    </row>
    <row r="2590" spans="1:16" s="195" customFormat="1" ht="15" x14ac:dyDescent="0.25">
      <c r="A2590" s="312" t="s">
        <v>6355</v>
      </c>
      <c r="B2590" s="314" t="s">
        <v>235</v>
      </c>
      <c r="C2590" s="332" t="s">
        <v>1349</v>
      </c>
      <c r="D2590" s="332" t="s">
        <v>6197</v>
      </c>
      <c r="E2590" s="333" t="s">
        <v>6198</v>
      </c>
      <c r="F2590" s="316" t="s">
        <v>217</v>
      </c>
      <c r="G2590" s="331">
        <v>5</v>
      </c>
      <c r="H2590" s="61">
        <f t="shared" si="430"/>
        <v>9814.4</v>
      </c>
      <c r="I2590" s="450">
        <v>49072</v>
      </c>
      <c r="J2590" s="439">
        <f t="shared" si="431"/>
        <v>10945.54</v>
      </c>
      <c r="K2590" s="390">
        <f t="shared" si="432"/>
        <v>54727.7</v>
      </c>
      <c r="L2590" s="60"/>
      <c r="M2590" s="303">
        <f t="shared" si="433"/>
        <v>54727.701104640008</v>
      </c>
      <c r="N2590" s="303">
        <f t="shared" si="434"/>
        <v>1.104640010453295E-3</v>
      </c>
      <c r="O2590" s="372">
        <f t="shared" si="435"/>
        <v>54727.700000000004</v>
      </c>
      <c r="P2590" s="373">
        <f t="shared" si="436"/>
        <v>0</v>
      </c>
    </row>
    <row r="2591" spans="1:16" s="195" customFormat="1" ht="15" x14ac:dyDescent="0.25">
      <c r="A2591" s="312" t="s">
        <v>6356</v>
      </c>
      <c r="B2591" s="314" t="s">
        <v>235</v>
      </c>
      <c r="C2591" s="332" t="s">
        <v>1353</v>
      </c>
      <c r="D2591" s="332" t="s">
        <v>6197</v>
      </c>
      <c r="E2591" s="333" t="s">
        <v>6200</v>
      </c>
      <c r="F2591" s="316" t="s">
        <v>217</v>
      </c>
      <c r="G2591" s="331">
        <v>1</v>
      </c>
      <c r="H2591" s="61">
        <f t="shared" si="430"/>
        <v>6170.16</v>
      </c>
      <c r="I2591" s="450">
        <v>6170.16</v>
      </c>
      <c r="J2591" s="439">
        <f t="shared" si="431"/>
        <v>6881.29</v>
      </c>
      <c r="K2591" s="390">
        <f t="shared" si="432"/>
        <v>6881.29</v>
      </c>
      <c r="L2591" s="60"/>
      <c r="M2591" s="303">
        <f t="shared" si="433"/>
        <v>6881.2901908992008</v>
      </c>
      <c r="N2591" s="303">
        <f t="shared" si="434"/>
        <v>1.9089920078840805E-4</v>
      </c>
      <c r="O2591" s="372">
        <f t="shared" si="435"/>
        <v>6881.29</v>
      </c>
      <c r="P2591" s="373">
        <f t="shared" si="436"/>
        <v>0</v>
      </c>
    </row>
    <row r="2592" spans="1:16" s="195" customFormat="1" ht="15" x14ac:dyDescent="0.25">
      <c r="A2592" s="312" t="s">
        <v>6357</v>
      </c>
      <c r="B2592" s="314" t="s">
        <v>235</v>
      </c>
      <c r="C2592" s="332" t="s">
        <v>1368</v>
      </c>
      <c r="D2592" s="332" t="s">
        <v>6197</v>
      </c>
      <c r="E2592" s="333" t="s">
        <v>6358</v>
      </c>
      <c r="F2592" s="316" t="s">
        <v>217</v>
      </c>
      <c r="G2592" s="331">
        <v>12</v>
      </c>
      <c r="H2592" s="61">
        <f t="shared" si="430"/>
        <v>4987.26</v>
      </c>
      <c r="I2592" s="450">
        <v>59847.12</v>
      </c>
      <c r="J2592" s="439">
        <f t="shared" si="431"/>
        <v>5562.06</v>
      </c>
      <c r="K2592" s="390">
        <f t="shared" si="432"/>
        <v>66744.72</v>
      </c>
      <c r="L2592" s="60"/>
      <c r="M2592" s="303">
        <f t="shared" si="433"/>
        <v>66744.687303014405</v>
      </c>
      <c r="N2592" s="303">
        <f t="shared" si="434"/>
        <v>-3.2696985595976003E-2</v>
      </c>
      <c r="O2592" s="372">
        <f t="shared" si="435"/>
        <v>66744.72</v>
      </c>
      <c r="P2592" s="373">
        <f t="shared" si="436"/>
        <v>0</v>
      </c>
    </row>
    <row r="2593" spans="1:16" s="195" customFormat="1" ht="15" x14ac:dyDescent="0.25">
      <c r="A2593" s="312" t="s">
        <v>6359</v>
      </c>
      <c r="B2593" s="314" t="s">
        <v>235</v>
      </c>
      <c r="C2593" s="332" t="s">
        <v>1376</v>
      </c>
      <c r="D2593" s="332" t="s">
        <v>6197</v>
      </c>
      <c r="E2593" s="333" t="s">
        <v>6204</v>
      </c>
      <c r="F2593" s="316" t="s">
        <v>217</v>
      </c>
      <c r="G2593" s="331">
        <v>24</v>
      </c>
      <c r="H2593" s="61">
        <f t="shared" si="430"/>
        <v>1859.57</v>
      </c>
      <c r="I2593" s="450">
        <v>44629.68</v>
      </c>
      <c r="J2593" s="439">
        <f t="shared" si="431"/>
        <v>2073.89</v>
      </c>
      <c r="K2593" s="390">
        <f t="shared" si="432"/>
        <v>49773.36</v>
      </c>
      <c r="L2593" s="60"/>
      <c r="M2593" s="303">
        <f t="shared" si="433"/>
        <v>49773.389864601602</v>
      </c>
      <c r="N2593" s="303">
        <f t="shared" si="434"/>
        <v>2.9864601601730101E-2</v>
      </c>
      <c r="O2593" s="372">
        <f t="shared" si="435"/>
        <v>49773.36</v>
      </c>
      <c r="P2593" s="373">
        <f t="shared" si="436"/>
        <v>0</v>
      </c>
    </row>
    <row r="2594" spans="1:16" s="195" customFormat="1" ht="15" x14ac:dyDescent="0.25">
      <c r="A2594" s="312" t="s">
        <v>6360</v>
      </c>
      <c r="B2594" s="314" t="s">
        <v>235</v>
      </c>
      <c r="C2594" s="332" t="s">
        <v>1404</v>
      </c>
      <c r="D2594" s="332" t="s">
        <v>6361</v>
      </c>
      <c r="E2594" s="333" t="s">
        <v>6362</v>
      </c>
      <c r="F2594" s="316" t="s">
        <v>217</v>
      </c>
      <c r="G2594" s="331">
        <v>1</v>
      </c>
      <c r="H2594" s="61">
        <f t="shared" si="430"/>
        <v>192155.48</v>
      </c>
      <c r="I2594" s="450">
        <v>192155.48</v>
      </c>
      <c r="J2594" s="439">
        <f t="shared" si="431"/>
        <v>214302</v>
      </c>
      <c r="K2594" s="390">
        <f t="shared" si="432"/>
        <v>214302</v>
      </c>
      <c r="L2594" s="60"/>
      <c r="M2594" s="303">
        <f t="shared" si="433"/>
        <v>214301.99859509763</v>
      </c>
      <c r="N2594" s="303">
        <f t="shared" si="434"/>
        <v>-1.404902373906225E-3</v>
      </c>
      <c r="O2594" s="372">
        <f t="shared" si="435"/>
        <v>214302</v>
      </c>
      <c r="P2594" s="373">
        <f t="shared" si="436"/>
        <v>0</v>
      </c>
    </row>
    <row r="2595" spans="1:16" s="195" customFormat="1" ht="15" x14ac:dyDescent="0.25">
      <c r="A2595" s="312" t="s">
        <v>6363</v>
      </c>
      <c r="B2595" s="314" t="s">
        <v>235</v>
      </c>
      <c r="C2595" s="332" t="s">
        <v>1408</v>
      </c>
      <c r="D2595" s="332" t="s">
        <v>6197</v>
      </c>
      <c r="E2595" s="333" t="s">
        <v>6364</v>
      </c>
      <c r="F2595" s="316" t="s">
        <v>217</v>
      </c>
      <c r="G2595" s="331">
        <v>1</v>
      </c>
      <c r="H2595" s="61">
        <f t="shared" si="430"/>
        <v>5648.44</v>
      </c>
      <c r="I2595" s="450">
        <v>5648.44</v>
      </c>
      <c r="J2595" s="439">
        <f t="shared" si="431"/>
        <v>6299.44</v>
      </c>
      <c r="K2595" s="390">
        <f t="shared" si="432"/>
        <v>6299.44</v>
      </c>
      <c r="L2595" s="60"/>
      <c r="M2595" s="303">
        <f t="shared" si="433"/>
        <v>6299.4403331328003</v>
      </c>
      <c r="N2595" s="303">
        <f t="shared" si="434"/>
        <v>3.3313280073343776E-4</v>
      </c>
      <c r="O2595" s="372">
        <f t="shared" si="435"/>
        <v>6299.44</v>
      </c>
      <c r="P2595" s="373">
        <f t="shared" si="436"/>
        <v>0</v>
      </c>
    </row>
    <row r="2596" spans="1:16" s="195" customFormat="1" ht="15" x14ac:dyDescent="0.25">
      <c r="A2596" s="312" t="s">
        <v>6365</v>
      </c>
      <c r="B2596" s="314" t="s">
        <v>235</v>
      </c>
      <c r="C2596" s="332" t="s">
        <v>1410</v>
      </c>
      <c r="D2596" s="332" t="s">
        <v>6197</v>
      </c>
      <c r="E2596" s="333" t="s">
        <v>6366</v>
      </c>
      <c r="F2596" s="316" t="s">
        <v>217</v>
      </c>
      <c r="G2596" s="331">
        <v>1</v>
      </c>
      <c r="H2596" s="61">
        <f t="shared" si="430"/>
        <v>28518.560000000001</v>
      </c>
      <c r="I2596" s="450">
        <v>28518.560000000001</v>
      </c>
      <c r="J2596" s="439">
        <f t="shared" si="431"/>
        <v>31805.41</v>
      </c>
      <c r="K2596" s="390">
        <f t="shared" si="432"/>
        <v>31805.41</v>
      </c>
      <c r="L2596" s="60"/>
      <c r="M2596" s="303">
        <f t="shared" si="433"/>
        <v>31805.413017907202</v>
      </c>
      <c r="N2596" s="303">
        <f t="shared" si="434"/>
        <v>3.0179072018654551E-3</v>
      </c>
      <c r="O2596" s="372">
        <f t="shared" si="435"/>
        <v>31805.41</v>
      </c>
      <c r="P2596" s="373">
        <f t="shared" si="436"/>
        <v>0</v>
      </c>
    </row>
    <row r="2597" spans="1:16" s="195" customFormat="1" ht="15" x14ac:dyDescent="0.25">
      <c r="A2597" s="312" t="s">
        <v>6367</v>
      </c>
      <c r="B2597" s="314" t="s">
        <v>235</v>
      </c>
      <c r="C2597" s="332" t="s">
        <v>1414</v>
      </c>
      <c r="D2597" s="332" t="s">
        <v>6210</v>
      </c>
      <c r="E2597" s="333" t="s">
        <v>6211</v>
      </c>
      <c r="F2597" s="316" t="s">
        <v>217</v>
      </c>
      <c r="G2597" s="331">
        <v>1</v>
      </c>
      <c r="H2597" s="61">
        <f t="shared" si="430"/>
        <v>15659.12</v>
      </c>
      <c r="I2597" s="450">
        <v>15659.12</v>
      </c>
      <c r="J2597" s="439">
        <f t="shared" si="431"/>
        <v>17463.88</v>
      </c>
      <c r="K2597" s="390">
        <f t="shared" si="432"/>
        <v>17463.88</v>
      </c>
      <c r="L2597" s="60"/>
      <c r="M2597" s="303">
        <f t="shared" si="433"/>
        <v>17463.882436454402</v>
      </c>
      <c r="N2597" s="303">
        <f t="shared" si="434"/>
        <v>2.4364544005948119E-3</v>
      </c>
      <c r="O2597" s="372">
        <f t="shared" si="435"/>
        <v>17463.88</v>
      </c>
      <c r="P2597" s="373">
        <f t="shared" si="436"/>
        <v>0</v>
      </c>
    </row>
    <row r="2598" spans="1:16" s="195" customFormat="1" ht="15" x14ac:dyDescent="0.25">
      <c r="A2598" s="312" t="s">
        <v>6368</v>
      </c>
      <c r="B2598" s="314" t="s">
        <v>235</v>
      </c>
      <c r="C2598" s="332" t="s">
        <v>1424</v>
      </c>
      <c r="D2598" s="332" t="s">
        <v>6197</v>
      </c>
      <c r="E2598" s="333" t="s">
        <v>6369</v>
      </c>
      <c r="F2598" s="316" t="s">
        <v>217</v>
      </c>
      <c r="G2598" s="331">
        <v>1</v>
      </c>
      <c r="H2598" s="61">
        <f t="shared" si="430"/>
        <v>2138.5</v>
      </c>
      <c r="I2598" s="450">
        <v>2138.5</v>
      </c>
      <c r="J2598" s="439">
        <f t="shared" si="431"/>
        <v>2384.9699999999998</v>
      </c>
      <c r="K2598" s="390">
        <f t="shared" si="432"/>
        <v>2384.9699999999998</v>
      </c>
      <c r="L2598" s="60"/>
      <c r="M2598" s="303">
        <f t="shared" si="433"/>
        <v>2384.9687971200005</v>
      </c>
      <c r="N2598" s="303">
        <f t="shared" si="434"/>
        <v>-1.2028799992549466E-3</v>
      </c>
      <c r="O2598" s="372">
        <f t="shared" si="435"/>
        <v>2384.9699999999998</v>
      </c>
      <c r="P2598" s="373">
        <f t="shared" si="436"/>
        <v>0</v>
      </c>
    </row>
    <row r="2599" spans="1:16" s="195" customFormat="1" ht="15" customHeight="1" x14ac:dyDescent="0.25">
      <c r="A2599" s="323"/>
      <c r="B2599" s="512" t="s">
        <v>6370</v>
      </c>
      <c r="C2599" s="513"/>
      <c r="D2599" s="513"/>
      <c r="E2599" s="514"/>
      <c r="F2599" s="324"/>
      <c r="G2599" s="324"/>
      <c r="H2599" s="324"/>
      <c r="I2599" s="324"/>
      <c r="J2599" s="449"/>
      <c r="K2599" s="392"/>
      <c r="L2599" s="311"/>
      <c r="M2599" s="303">
        <f t="shared" si="433"/>
        <v>0</v>
      </c>
      <c r="N2599" s="303">
        <f t="shared" si="434"/>
        <v>0</v>
      </c>
      <c r="O2599" s="372">
        <f t="shared" si="435"/>
        <v>0</v>
      </c>
      <c r="P2599" s="373">
        <f t="shared" si="436"/>
        <v>0</v>
      </c>
    </row>
    <row r="2600" spans="1:16" s="195" customFormat="1" ht="15" x14ac:dyDescent="0.25">
      <c r="A2600" s="312" t="s">
        <v>6371</v>
      </c>
      <c r="B2600" s="314" t="s">
        <v>235</v>
      </c>
      <c r="C2600" s="332" t="s">
        <v>1436</v>
      </c>
      <c r="D2600" s="332" t="s">
        <v>6197</v>
      </c>
      <c r="E2600" s="333" t="s">
        <v>6338</v>
      </c>
      <c r="F2600" s="316" t="s">
        <v>217</v>
      </c>
      <c r="G2600" s="331">
        <v>1</v>
      </c>
      <c r="H2600" s="61">
        <f t="shared" si="430"/>
        <v>1898.31</v>
      </c>
      <c r="I2600" s="450">
        <v>1898.31</v>
      </c>
      <c r="J2600" s="439">
        <f t="shared" si="431"/>
        <v>2117.1</v>
      </c>
      <c r="K2600" s="390">
        <f t="shared" si="432"/>
        <v>2117.1</v>
      </c>
      <c r="L2600" s="60"/>
      <c r="M2600" s="303">
        <f t="shared" si="433"/>
        <v>2117.0961502272003</v>
      </c>
      <c r="N2600" s="303">
        <f t="shared" si="434"/>
        <v>-3.8497727996400499E-3</v>
      </c>
      <c r="O2600" s="372">
        <f t="shared" si="435"/>
        <v>2117.1</v>
      </c>
      <c r="P2600" s="373">
        <f t="shared" si="436"/>
        <v>0</v>
      </c>
    </row>
    <row r="2601" spans="1:16" s="195" customFormat="1" ht="22.5" x14ac:dyDescent="0.25">
      <c r="A2601" s="312" t="s">
        <v>6372</v>
      </c>
      <c r="B2601" s="314" t="s">
        <v>235</v>
      </c>
      <c r="C2601" s="332" t="s">
        <v>1444</v>
      </c>
      <c r="D2601" s="332" t="s">
        <v>6340</v>
      </c>
      <c r="E2601" s="333" t="s">
        <v>6341</v>
      </c>
      <c r="F2601" s="316" t="s">
        <v>217</v>
      </c>
      <c r="G2601" s="331">
        <v>1</v>
      </c>
      <c r="H2601" s="61">
        <f t="shared" si="430"/>
        <v>3323.09</v>
      </c>
      <c r="I2601" s="450">
        <v>3323.09</v>
      </c>
      <c r="J2601" s="439">
        <f t="shared" si="431"/>
        <v>3706.09</v>
      </c>
      <c r="K2601" s="390">
        <f t="shared" si="432"/>
        <v>3706.09</v>
      </c>
      <c r="L2601" s="60"/>
      <c r="M2601" s="303">
        <f t="shared" si="433"/>
        <v>3706.0864905408007</v>
      </c>
      <c r="N2601" s="303">
        <f t="shared" si="434"/>
        <v>-3.5094591994493385E-3</v>
      </c>
      <c r="O2601" s="372">
        <f t="shared" si="435"/>
        <v>3706.09</v>
      </c>
      <c r="P2601" s="373">
        <f t="shared" si="436"/>
        <v>0</v>
      </c>
    </row>
    <row r="2602" spans="1:16" s="195" customFormat="1" ht="15" x14ac:dyDescent="0.25">
      <c r="A2602" s="312" t="s">
        <v>6373</v>
      </c>
      <c r="B2602" s="314" t="s">
        <v>235</v>
      </c>
      <c r="C2602" s="332" t="s">
        <v>1454</v>
      </c>
      <c r="D2602" s="332" t="s">
        <v>6197</v>
      </c>
      <c r="E2602" s="333" t="s">
        <v>6347</v>
      </c>
      <c r="F2602" s="316" t="s">
        <v>217</v>
      </c>
      <c r="G2602" s="331">
        <v>1</v>
      </c>
      <c r="H2602" s="61">
        <f t="shared" si="430"/>
        <v>5648.44</v>
      </c>
      <c r="I2602" s="450">
        <v>5648.44</v>
      </c>
      <c r="J2602" s="439">
        <f t="shared" si="431"/>
        <v>6299.44</v>
      </c>
      <c r="K2602" s="390">
        <f t="shared" si="432"/>
        <v>6299.44</v>
      </c>
      <c r="L2602" s="60"/>
      <c r="M2602" s="303">
        <f t="shared" si="433"/>
        <v>6299.4403331328003</v>
      </c>
      <c r="N2602" s="303">
        <f t="shared" si="434"/>
        <v>3.3313280073343776E-4</v>
      </c>
      <c r="O2602" s="372">
        <f t="shared" si="435"/>
        <v>6299.44</v>
      </c>
      <c r="P2602" s="373">
        <f t="shared" si="436"/>
        <v>0</v>
      </c>
    </row>
    <row r="2603" spans="1:16" s="195" customFormat="1" ht="15" x14ac:dyDescent="0.25">
      <c r="A2603" s="312" t="s">
        <v>6374</v>
      </c>
      <c r="B2603" s="314" t="s">
        <v>235</v>
      </c>
      <c r="C2603" s="332" t="s">
        <v>1474</v>
      </c>
      <c r="D2603" s="332" t="s">
        <v>6197</v>
      </c>
      <c r="E2603" s="333" t="s">
        <v>6375</v>
      </c>
      <c r="F2603" s="316" t="s">
        <v>217</v>
      </c>
      <c r="G2603" s="331">
        <v>1</v>
      </c>
      <c r="H2603" s="61">
        <f t="shared" si="430"/>
        <v>36158.29</v>
      </c>
      <c r="I2603" s="450">
        <v>36158.29</v>
      </c>
      <c r="J2603" s="439">
        <f t="shared" si="431"/>
        <v>40325.65</v>
      </c>
      <c r="K2603" s="390">
        <f t="shared" si="432"/>
        <v>40325.65</v>
      </c>
      <c r="L2603" s="60"/>
      <c r="M2603" s="303">
        <f t="shared" si="433"/>
        <v>40325.645736364801</v>
      </c>
      <c r="N2603" s="303">
        <f t="shared" si="434"/>
        <v>-4.2636352009139955E-3</v>
      </c>
      <c r="O2603" s="372">
        <f t="shared" si="435"/>
        <v>40325.65</v>
      </c>
      <c r="P2603" s="373">
        <f t="shared" si="436"/>
        <v>0</v>
      </c>
    </row>
    <row r="2604" spans="1:16" s="195" customFormat="1" ht="15" x14ac:dyDescent="0.25">
      <c r="A2604" s="312" t="s">
        <v>6376</v>
      </c>
      <c r="B2604" s="314" t="s">
        <v>235</v>
      </c>
      <c r="C2604" s="332" t="s">
        <v>1484</v>
      </c>
      <c r="D2604" s="332" t="s">
        <v>6197</v>
      </c>
      <c r="E2604" s="333" t="s">
        <v>6377</v>
      </c>
      <c r="F2604" s="316" t="s">
        <v>217</v>
      </c>
      <c r="G2604" s="331">
        <v>1</v>
      </c>
      <c r="H2604" s="61">
        <f t="shared" si="430"/>
        <v>43183.32</v>
      </c>
      <c r="I2604" s="450">
        <v>43183.32</v>
      </c>
      <c r="J2604" s="439">
        <f t="shared" si="431"/>
        <v>48160.33</v>
      </c>
      <c r="K2604" s="390">
        <f t="shared" si="432"/>
        <v>48160.33</v>
      </c>
      <c r="L2604" s="60"/>
      <c r="M2604" s="303">
        <f t="shared" si="433"/>
        <v>48160.332361958397</v>
      </c>
      <c r="N2604" s="303">
        <f t="shared" si="434"/>
        <v>2.3619583953404799E-3</v>
      </c>
      <c r="O2604" s="372">
        <f t="shared" si="435"/>
        <v>48160.33</v>
      </c>
      <c r="P2604" s="373">
        <f t="shared" si="436"/>
        <v>0</v>
      </c>
    </row>
    <row r="2605" spans="1:16" s="195" customFormat="1" ht="15" x14ac:dyDescent="0.25">
      <c r="A2605" s="312" t="s">
        <v>6378</v>
      </c>
      <c r="B2605" s="314" t="s">
        <v>235</v>
      </c>
      <c r="C2605" s="332" t="s">
        <v>1492</v>
      </c>
      <c r="D2605" s="332" t="s">
        <v>6379</v>
      </c>
      <c r="E2605" s="333" t="s">
        <v>6380</v>
      </c>
      <c r="F2605" s="316" t="s">
        <v>217</v>
      </c>
      <c r="G2605" s="331">
        <v>1</v>
      </c>
      <c r="H2605" s="61">
        <f t="shared" si="430"/>
        <v>65682.850000000006</v>
      </c>
      <c r="I2605" s="450">
        <v>65682.850000000006</v>
      </c>
      <c r="J2605" s="439">
        <f t="shared" si="431"/>
        <v>73253</v>
      </c>
      <c r="K2605" s="390">
        <f t="shared" si="432"/>
        <v>73253</v>
      </c>
      <c r="L2605" s="60"/>
      <c r="M2605" s="303">
        <f t="shared" si="433"/>
        <v>73253.003392992003</v>
      </c>
      <c r="N2605" s="303">
        <f t="shared" si="434"/>
        <v>3.3929920027730986E-3</v>
      </c>
      <c r="O2605" s="372">
        <f t="shared" si="435"/>
        <v>73253</v>
      </c>
      <c r="P2605" s="373">
        <f t="shared" si="436"/>
        <v>0</v>
      </c>
    </row>
    <row r="2606" spans="1:16" s="195" customFormat="1" ht="15" x14ac:dyDescent="0.25">
      <c r="A2606" s="312" t="s">
        <v>6381</v>
      </c>
      <c r="B2606" s="314" t="s">
        <v>235</v>
      </c>
      <c r="C2606" s="332" t="s">
        <v>1500</v>
      </c>
      <c r="D2606" s="332" t="s">
        <v>6197</v>
      </c>
      <c r="E2606" s="333" t="s">
        <v>6343</v>
      </c>
      <c r="F2606" s="316" t="s">
        <v>217</v>
      </c>
      <c r="G2606" s="331">
        <v>1</v>
      </c>
      <c r="H2606" s="61">
        <f t="shared" si="430"/>
        <v>31700.49</v>
      </c>
      <c r="I2606" s="450">
        <v>31700.49</v>
      </c>
      <c r="J2606" s="439">
        <f t="shared" si="431"/>
        <v>35354.07</v>
      </c>
      <c r="K2606" s="390">
        <f t="shared" si="432"/>
        <v>35354.07</v>
      </c>
      <c r="L2606" s="60"/>
      <c r="M2606" s="303">
        <f t="shared" si="433"/>
        <v>35354.07037802881</v>
      </c>
      <c r="N2606" s="303">
        <f t="shared" si="434"/>
        <v>3.7802880979143083E-4</v>
      </c>
      <c r="O2606" s="372">
        <f t="shared" si="435"/>
        <v>35354.07</v>
      </c>
      <c r="P2606" s="373">
        <f t="shared" si="436"/>
        <v>0</v>
      </c>
    </row>
    <row r="2607" spans="1:16" s="195" customFormat="1" ht="15" x14ac:dyDescent="0.25">
      <c r="A2607" s="312" t="s">
        <v>6382</v>
      </c>
      <c r="B2607" s="314" t="s">
        <v>235</v>
      </c>
      <c r="C2607" s="332" t="s">
        <v>1547</v>
      </c>
      <c r="D2607" s="332" t="s">
        <v>6197</v>
      </c>
      <c r="E2607" s="333" t="s">
        <v>6352</v>
      </c>
      <c r="F2607" s="316" t="s">
        <v>217</v>
      </c>
      <c r="G2607" s="331">
        <v>4</v>
      </c>
      <c r="H2607" s="61">
        <f t="shared" si="430"/>
        <v>11699.8</v>
      </c>
      <c r="I2607" s="450">
        <v>46799.199999999997</v>
      </c>
      <c r="J2607" s="439">
        <f t="shared" si="431"/>
        <v>13048.24</v>
      </c>
      <c r="K2607" s="390">
        <f t="shared" si="432"/>
        <v>52192.959999999999</v>
      </c>
      <c r="L2607" s="60"/>
      <c r="M2607" s="303">
        <f t="shared" si="433"/>
        <v>52192.953813503998</v>
      </c>
      <c r="N2607" s="303">
        <f t="shared" si="434"/>
        <v>-6.1864960007369518E-3</v>
      </c>
      <c r="O2607" s="372">
        <f t="shared" si="435"/>
        <v>52192.959999999999</v>
      </c>
      <c r="P2607" s="373">
        <f t="shared" si="436"/>
        <v>0</v>
      </c>
    </row>
    <row r="2608" spans="1:16" s="195" customFormat="1" ht="15" x14ac:dyDescent="0.25">
      <c r="A2608" s="312" t="s">
        <v>6383</v>
      </c>
      <c r="B2608" s="314" t="s">
        <v>235</v>
      </c>
      <c r="C2608" s="332" t="s">
        <v>1556</v>
      </c>
      <c r="D2608" s="332" t="s">
        <v>6197</v>
      </c>
      <c r="E2608" s="333" t="s">
        <v>6345</v>
      </c>
      <c r="F2608" s="316" t="s">
        <v>217</v>
      </c>
      <c r="G2608" s="331">
        <v>1</v>
      </c>
      <c r="H2608" s="61">
        <f t="shared" si="430"/>
        <v>44164.77</v>
      </c>
      <c r="I2608" s="450">
        <v>44164.77</v>
      </c>
      <c r="J2608" s="439">
        <f t="shared" si="431"/>
        <v>49254.9</v>
      </c>
      <c r="K2608" s="390">
        <f t="shared" si="432"/>
        <v>49254.9</v>
      </c>
      <c r="L2608" s="60"/>
      <c r="M2608" s="303">
        <f t="shared" si="433"/>
        <v>49254.897536582401</v>
      </c>
      <c r="N2608" s="303">
        <f t="shared" si="434"/>
        <v>-2.4634176006657071E-3</v>
      </c>
      <c r="O2608" s="372">
        <f t="shared" si="435"/>
        <v>49254.9</v>
      </c>
      <c r="P2608" s="373">
        <f t="shared" si="436"/>
        <v>0</v>
      </c>
    </row>
    <row r="2609" spans="1:16" s="195" customFormat="1" ht="15" x14ac:dyDescent="0.25">
      <c r="A2609" s="312" t="s">
        <v>6384</v>
      </c>
      <c r="B2609" s="314" t="s">
        <v>235</v>
      </c>
      <c r="C2609" s="332" t="s">
        <v>1560</v>
      </c>
      <c r="D2609" s="332" t="s">
        <v>6197</v>
      </c>
      <c r="E2609" s="333" t="s">
        <v>6216</v>
      </c>
      <c r="F2609" s="316" t="s">
        <v>217</v>
      </c>
      <c r="G2609" s="331">
        <v>3</v>
      </c>
      <c r="H2609" s="61">
        <f t="shared" si="430"/>
        <v>2138.5</v>
      </c>
      <c r="I2609" s="450">
        <v>6415.5</v>
      </c>
      <c r="J2609" s="439">
        <f t="shared" si="431"/>
        <v>2384.9699999999998</v>
      </c>
      <c r="K2609" s="390">
        <f t="shared" si="432"/>
        <v>7154.91</v>
      </c>
      <c r="L2609" s="60"/>
      <c r="M2609" s="303">
        <f t="shared" si="433"/>
        <v>7154.9063913600003</v>
      </c>
      <c r="N2609" s="303">
        <f t="shared" si="434"/>
        <v>-3.6086399995838292E-3</v>
      </c>
      <c r="O2609" s="372">
        <f t="shared" si="435"/>
        <v>7154.91</v>
      </c>
      <c r="P2609" s="373">
        <f t="shared" si="436"/>
        <v>0</v>
      </c>
    </row>
    <row r="2610" spans="1:16" s="195" customFormat="1" ht="15" x14ac:dyDescent="0.25">
      <c r="A2610" s="312" t="s">
        <v>6385</v>
      </c>
      <c r="B2610" s="314" t="s">
        <v>235</v>
      </c>
      <c r="C2610" s="332" t="s">
        <v>1572</v>
      </c>
      <c r="D2610" s="332" t="s">
        <v>6197</v>
      </c>
      <c r="E2610" s="333" t="s">
        <v>6386</v>
      </c>
      <c r="F2610" s="316" t="s">
        <v>217</v>
      </c>
      <c r="G2610" s="331">
        <v>1</v>
      </c>
      <c r="H2610" s="61">
        <f t="shared" si="430"/>
        <v>37625.279999999999</v>
      </c>
      <c r="I2610" s="450">
        <v>37625.279999999999</v>
      </c>
      <c r="J2610" s="439">
        <f t="shared" si="431"/>
        <v>41961.71</v>
      </c>
      <c r="K2610" s="390">
        <f t="shared" si="432"/>
        <v>41961.71</v>
      </c>
      <c r="L2610" s="60"/>
      <c r="M2610" s="303">
        <f t="shared" si="433"/>
        <v>41961.710910873597</v>
      </c>
      <c r="N2610" s="303">
        <f t="shared" si="434"/>
        <v>9.108735976042226E-4</v>
      </c>
      <c r="O2610" s="372">
        <f t="shared" si="435"/>
        <v>41961.71</v>
      </c>
      <c r="P2610" s="373">
        <f t="shared" si="436"/>
        <v>0</v>
      </c>
    </row>
    <row r="2611" spans="1:16" s="195" customFormat="1" ht="15" customHeight="1" x14ac:dyDescent="0.25">
      <c r="A2611" s="323"/>
      <c r="B2611" s="512" t="s">
        <v>6387</v>
      </c>
      <c r="C2611" s="513"/>
      <c r="D2611" s="513"/>
      <c r="E2611" s="514"/>
      <c r="F2611" s="324"/>
      <c r="G2611" s="324"/>
      <c r="H2611" s="324"/>
      <c r="I2611" s="324"/>
      <c r="J2611" s="449"/>
      <c r="K2611" s="392"/>
      <c r="L2611" s="311"/>
      <c r="M2611" s="303">
        <f t="shared" si="433"/>
        <v>0</v>
      </c>
      <c r="N2611" s="303">
        <f t="shared" si="434"/>
        <v>0</v>
      </c>
      <c r="O2611" s="372">
        <f t="shared" si="435"/>
        <v>0</v>
      </c>
      <c r="P2611" s="373">
        <f t="shared" si="436"/>
        <v>0</v>
      </c>
    </row>
    <row r="2612" spans="1:16" s="195" customFormat="1" ht="15" x14ac:dyDescent="0.25">
      <c r="A2612" s="312" t="s">
        <v>6388</v>
      </c>
      <c r="B2612" s="314" t="s">
        <v>235</v>
      </c>
      <c r="C2612" s="332" t="s">
        <v>1578</v>
      </c>
      <c r="D2612" s="332" t="s">
        <v>6213</v>
      </c>
      <c r="E2612" s="333" t="s">
        <v>6214</v>
      </c>
      <c r="F2612" s="316" t="s">
        <v>217</v>
      </c>
      <c r="G2612" s="331">
        <v>1</v>
      </c>
      <c r="H2612" s="61">
        <f t="shared" si="430"/>
        <v>2169.5</v>
      </c>
      <c r="I2612" s="450">
        <v>2169.5</v>
      </c>
      <c r="J2612" s="439">
        <f t="shared" si="431"/>
        <v>2419.54</v>
      </c>
      <c r="K2612" s="390">
        <f t="shared" si="432"/>
        <v>2419.54</v>
      </c>
      <c r="L2612" s="60"/>
      <c r="M2612" s="303">
        <f t="shared" si="433"/>
        <v>2419.5416438400002</v>
      </c>
      <c r="N2612" s="303">
        <f t="shared" si="434"/>
        <v>1.6438400002698472E-3</v>
      </c>
      <c r="O2612" s="372">
        <f t="shared" si="435"/>
        <v>2419.54</v>
      </c>
      <c r="P2612" s="373">
        <f t="shared" si="436"/>
        <v>0</v>
      </c>
    </row>
    <row r="2613" spans="1:16" s="195" customFormat="1" ht="15" x14ac:dyDescent="0.25">
      <c r="A2613" s="312" t="s">
        <v>6389</v>
      </c>
      <c r="B2613" s="314" t="s">
        <v>235</v>
      </c>
      <c r="C2613" s="332" t="s">
        <v>1583</v>
      </c>
      <c r="D2613" s="332" t="s">
        <v>6197</v>
      </c>
      <c r="E2613" s="333" t="s">
        <v>6198</v>
      </c>
      <c r="F2613" s="316" t="s">
        <v>217</v>
      </c>
      <c r="G2613" s="331">
        <v>5</v>
      </c>
      <c r="H2613" s="61">
        <f t="shared" si="430"/>
        <v>9814.4</v>
      </c>
      <c r="I2613" s="450">
        <v>49072</v>
      </c>
      <c r="J2613" s="439">
        <f t="shared" si="431"/>
        <v>10945.54</v>
      </c>
      <c r="K2613" s="390">
        <f t="shared" si="432"/>
        <v>54727.7</v>
      </c>
      <c r="L2613" s="60"/>
      <c r="M2613" s="303">
        <f t="shared" si="433"/>
        <v>54727.701104640008</v>
      </c>
      <c r="N2613" s="303">
        <f t="shared" si="434"/>
        <v>1.104640010453295E-3</v>
      </c>
      <c r="O2613" s="372">
        <f t="shared" si="435"/>
        <v>54727.700000000004</v>
      </c>
      <c r="P2613" s="373">
        <f t="shared" si="436"/>
        <v>0</v>
      </c>
    </row>
    <row r="2614" spans="1:16" s="195" customFormat="1" ht="15" x14ac:dyDescent="0.25">
      <c r="A2614" s="312" t="s">
        <v>6390</v>
      </c>
      <c r="B2614" s="314" t="s">
        <v>235</v>
      </c>
      <c r="C2614" s="332" t="s">
        <v>1589</v>
      </c>
      <c r="D2614" s="332" t="s">
        <v>6197</v>
      </c>
      <c r="E2614" s="333" t="s">
        <v>6200</v>
      </c>
      <c r="F2614" s="316" t="s">
        <v>217</v>
      </c>
      <c r="G2614" s="331">
        <v>1</v>
      </c>
      <c r="H2614" s="61">
        <f t="shared" si="430"/>
        <v>6170.16</v>
      </c>
      <c r="I2614" s="450">
        <v>6170.16</v>
      </c>
      <c r="J2614" s="439">
        <f t="shared" si="431"/>
        <v>6881.29</v>
      </c>
      <c r="K2614" s="390">
        <f t="shared" si="432"/>
        <v>6881.29</v>
      </c>
      <c r="L2614" s="60"/>
      <c r="M2614" s="303">
        <f t="shared" si="433"/>
        <v>6881.2901908992008</v>
      </c>
      <c r="N2614" s="303">
        <f t="shared" si="434"/>
        <v>1.9089920078840805E-4</v>
      </c>
      <c r="O2614" s="372">
        <f t="shared" si="435"/>
        <v>6881.29</v>
      </c>
      <c r="P2614" s="373">
        <f t="shared" si="436"/>
        <v>0</v>
      </c>
    </row>
    <row r="2615" spans="1:16" s="195" customFormat="1" ht="15" x14ac:dyDescent="0.25">
      <c r="A2615" s="312" t="s">
        <v>6391</v>
      </c>
      <c r="B2615" s="314" t="s">
        <v>235</v>
      </c>
      <c r="C2615" s="332" t="s">
        <v>1593</v>
      </c>
      <c r="D2615" s="332" t="s">
        <v>6197</v>
      </c>
      <c r="E2615" s="333" t="s">
        <v>6358</v>
      </c>
      <c r="F2615" s="316" t="s">
        <v>217</v>
      </c>
      <c r="G2615" s="331">
        <v>12</v>
      </c>
      <c r="H2615" s="61">
        <f t="shared" si="430"/>
        <v>4987.26</v>
      </c>
      <c r="I2615" s="450">
        <v>59847.12</v>
      </c>
      <c r="J2615" s="439">
        <f t="shared" si="431"/>
        <v>5562.06</v>
      </c>
      <c r="K2615" s="390">
        <f t="shared" si="432"/>
        <v>66744.72</v>
      </c>
      <c r="L2615" s="60"/>
      <c r="M2615" s="303">
        <f t="shared" si="433"/>
        <v>66744.687303014405</v>
      </c>
      <c r="N2615" s="303">
        <f t="shared" si="434"/>
        <v>-3.2696985595976003E-2</v>
      </c>
      <c r="O2615" s="372">
        <f t="shared" si="435"/>
        <v>66744.72</v>
      </c>
      <c r="P2615" s="373">
        <f t="shared" si="436"/>
        <v>0</v>
      </c>
    </row>
    <row r="2616" spans="1:16" s="195" customFormat="1" ht="15" x14ac:dyDescent="0.25">
      <c r="A2616" s="312" t="s">
        <v>6392</v>
      </c>
      <c r="B2616" s="314" t="s">
        <v>235</v>
      </c>
      <c r="C2616" s="332" t="s">
        <v>1598</v>
      </c>
      <c r="D2616" s="332" t="s">
        <v>6197</v>
      </c>
      <c r="E2616" s="333" t="s">
        <v>6204</v>
      </c>
      <c r="F2616" s="316" t="s">
        <v>217</v>
      </c>
      <c r="G2616" s="331">
        <v>24</v>
      </c>
      <c r="H2616" s="61">
        <f t="shared" si="430"/>
        <v>1859.57</v>
      </c>
      <c r="I2616" s="450">
        <v>44629.68</v>
      </c>
      <c r="J2616" s="439">
        <f t="shared" si="431"/>
        <v>2073.89</v>
      </c>
      <c r="K2616" s="390">
        <f t="shared" si="432"/>
        <v>49773.36</v>
      </c>
      <c r="L2616" s="60"/>
      <c r="M2616" s="303">
        <f t="shared" si="433"/>
        <v>49773.389864601602</v>
      </c>
      <c r="N2616" s="303">
        <f t="shared" si="434"/>
        <v>2.9864601601730101E-2</v>
      </c>
      <c r="O2616" s="372">
        <f t="shared" si="435"/>
        <v>49773.36</v>
      </c>
      <c r="P2616" s="373">
        <f t="shared" si="436"/>
        <v>0</v>
      </c>
    </row>
    <row r="2617" spans="1:16" s="195" customFormat="1" ht="15" x14ac:dyDescent="0.25">
      <c r="A2617" s="312" t="s">
        <v>6393</v>
      </c>
      <c r="B2617" s="314" t="s">
        <v>235</v>
      </c>
      <c r="C2617" s="332" t="s">
        <v>1602</v>
      </c>
      <c r="D2617" s="332" t="s">
        <v>6197</v>
      </c>
      <c r="E2617" s="333" t="s">
        <v>6386</v>
      </c>
      <c r="F2617" s="316" t="s">
        <v>217</v>
      </c>
      <c r="G2617" s="331">
        <v>1</v>
      </c>
      <c r="H2617" s="61">
        <f t="shared" si="430"/>
        <v>37625.279999999999</v>
      </c>
      <c r="I2617" s="450">
        <v>37625.279999999999</v>
      </c>
      <c r="J2617" s="439">
        <f t="shared" si="431"/>
        <v>41961.71</v>
      </c>
      <c r="K2617" s="390">
        <f t="shared" si="432"/>
        <v>41961.71</v>
      </c>
      <c r="L2617" s="60"/>
      <c r="M2617" s="303">
        <f t="shared" si="433"/>
        <v>41961.710910873597</v>
      </c>
      <c r="N2617" s="303">
        <f t="shared" si="434"/>
        <v>9.108735976042226E-4</v>
      </c>
      <c r="O2617" s="372">
        <f t="shared" si="435"/>
        <v>41961.71</v>
      </c>
      <c r="P2617" s="373">
        <f t="shared" si="436"/>
        <v>0</v>
      </c>
    </row>
    <row r="2618" spans="1:16" s="195" customFormat="1" ht="15" x14ac:dyDescent="0.25">
      <c r="A2618" s="312" t="s">
        <v>6394</v>
      </c>
      <c r="B2618" s="314" t="s">
        <v>235</v>
      </c>
      <c r="C2618" s="332" t="s">
        <v>1607</v>
      </c>
      <c r="D2618" s="332" t="s">
        <v>6197</v>
      </c>
      <c r="E2618" s="333" t="s">
        <v>6364</v>
      </c>
      <c r="F2618" s="316" t="s">
        <v>217</v>
      </c>
      <c r="G2618" s="331">
        <v>1</v>
      </c>
      <c r="H2618" s="61">
        <f t="shared" si="430"/>
        <v>5648.44</v>
      </c>
      <c r="I2618" s="450">
        <v>5648.44</v>
      </c>
      <c r="J2618" s="439">
        <f t="shared" si="431"/>
        <v>6299.44</v>
      </c>
      <c r="K2618" s="390">
        <f t="shared" si="432"/>
        <v>6299.44</v>
      </c>
      <c r="L2618" s="60"/>
      <c r="M2618" s="303">
        <f t="shared" si="433"/>
        <v>6299.4403331328003</v>
      </c>
      <c r="N2618" s="303">
        <f t="shared" si="434"/>
        <v>3.3313280073343776E-4</v>
      </c>
      <c r="O2618" s="372">
        <f t="shared" si="435"/>
        <v>6299.44</v>
      </c>
      <c r="P2618" s="373">
        <f t="shared" si="436"/>
        <v>0</v>
      </c>
    </row>
    <row r="2619" spans="1:16" s="195" customFormat="1" ht="15" x14ac:dyDescent="0.25">
      <c r="A2619" s="312" t="s">
        <v>6395</v>
      </c>
      <c r="B2619" s="314" t="s">
        <v>235</v>
      </c>
      <c r="C2619" s="332" t="s">
        <v>1613</v>
      </c>
      <c r="D2619" s="332" t="s">
        <v>6197</v>
      </c>
      <c r="E2619" s="333" t="s">
        <v>6366</v>
      </c>
      <c r="F2619" s="316" t="s">
        <v>217</v>
      </c>
      <c r="G2619" s="331">
        <v>1</v>
      </c>
      <c r="H2619" s="61">
        <f t="shared" si="430"/>
        <v>28518.560000000001</v>
      </c>
      <c r="I2619" s="450">
        <v>28518.560000000001</v>
      </c>
      <c r="J2619" s="439">
        <f t="shared" si="431"/>
        <v>31805.41</v>
      </c>
      <c r="K2619" s="390">
        <f t="shared" si="432"/>
        <v>31805.41</v>
      </c>
      <c r="L2619" s="60"/>
      <c r="M2619" s="303">
        <f t="shared" si="433"/>
        <v>31805.413017907202</v>
      </c>
      <c r="N2619" s="303">
        <f t="shared" si="434"/>
        <v>3.0179072018654551E-3</v>
      </c>
      <c r="O2619" s="372">
        <f t="shared" si="435"/>
        <v>31805.41</v>
      </c>
      <c r="P2619" s="373">
        <f t="shared" si="436"/>
        <v>0</v>
      </c>
    </row>
    <row r="2620" spans="1:16" s="195" customFormat="1" ht="15" x14ac:dyDescent="0.25">
      <c r="A2620" s="312" t="s">
        <v>6396</v>
      </c>
      <c r="B2620" s="314" t="s">
        <v>235</v>
      </c>
      <c r="C2620" s="332" t="s">
        <v>1624</v>
      </c>
      <c r="D2620" s="332" t="s">
        <v>6210</v>
      </c>
      <c r="E2620" s="333" t="s">
        <v>6211</v>
      </c>
      <c r="F2620" s="316" t="s">
        <v>217</v>
      </c>
      <c r="G2620" s="331">
        <v>1</v>
      </c>
      <c r="H2620" s="61">
        <f t="shared" si="430"/>
        <v>15659.11</v>
      </c>
      <c r="I2620" s="450">
        <v>15659.11</v>
      </c>
      <c r="J2620" s="439">
        <f t="shared" si="431"/>
        <v>17463.87</v>
      </c>
      <c r="K2620" s="390">
        <f t="shared" si="432"/>
        <v>17463.87</v>
      </c>
      <c r="L2620" s="60"/>
      <c r="M2620" s="303">
        <f t="shared" si="433"/>
        <v>17463.871283923203</v>
      </c>
      <c r="N2620" s="303">
        <f t="shared" si="434"/>
        <v>1.2839232040278148E-3</v>
      </c>
      <c r="O2620" s="372">
        <f t="shared" si="435"/>
        <v>17463.87</v>
      </c>
      <c r="P2620" s="373">
        <f t="shared" si="436"/>
        <v>0</v>
      </c>
    </row>
    <row r="2621" spans="1:16" s="195" customFormat="1" ht="15" x14ac:dyDescent="0.25">
      <c r="A2621" s="312" t="s">
        <v>6397</v>
      </c>
      <c r="B2621" s="314" t="s">
        <v>235</v>
      </c>
      <c r="C2621" s="332" t="s">
        <v>1628</v>
      </c>
      <c r="D2621" s="332" t="s">
        <v>6197</v>
      </c>
      <c r="E2621" s="333" t="s">
        <v>6369</v>
      </c>
      <c r="F2621" s="316" t="s">
        <v>217</v>
      </c>
      <c r="G2621" s="331">
        <v>1</v>
      </c>
      <c r="H2621" s="61">
        <f t="shared" si="430"/>
        <v>2138.5</v>
      </c>
      <c r="I2621" s="450">
        <v>2138.5</v>
      </c>
      <c r="J2621" s="439">
        <f t="shared" si="431"/>
        <v>2384.9699999999998</v>
      </c>
      <c r="K2621" s="390">
        <f t="shared" si="432"/>
        <v>2384.9699999999998</v>
      </c>
      <c r="L2621" s="60"/>
      <c r="M2621" s="303">
        <f t="shared" si="433"/>
        <v>2384.9687971200005</v>
      </c>
      <c r="N2621" s="303">
        <f t="shared" si="434"/>
        <v>-1.2028799992549466E-3</v>
      </c>
      <c r="O2621" s="372">
        <f t="shared" si="435"/>
        <v>2384.9699999999998</v>
      </c>
      <c r="P2621" s="373">
        <f t="shared" si="436"/>
        <v>0</v>
      </c>
    </row>
    <row r="2622" spans="1:16" s="195" customFormat="1" ht="15" customHeight="1" x14ac:dyDescent="0.25">
      <c r="A2622" s="323"/>
      <c r="B2622" s="512" t="s">
        <v>6398</v>
      </c>
      <c r="C2622" s="513"/>
      <c r="D2622" s="513"/>
      <c r="E2622" s="514"/>
      <c r="F2622" s="324"/>
      <c r="G2622" s="324"/>
      <c r="H2622" s="324"/>
      <c r="I2622" s="324"/>
      <c r="J2622" s="449"/>
      <c r="K2622" s="392"/>
      <c r="L2622" s="311"/>
      <c r="M2622" s="303">
        <f t="shared" si="433"/>
        <v>0</v>
      </c>
      <c r="N2622" s="303">
        <f t="shared" si="434"/>
        <v>0</v>
      </c>
      <c r="O2622" s="372">
        <f t="shared" si="435"/>
        <v>0</v>
      </c>
      <c r="P2622" s="373">
        <f t="shared" si="436"/>
        <v>0</v>
      </c>
    </row>
    <row r="2623" spans="1:16" s="195" customFormat="1" ht="15" x14ac:dyDescent="0.25">
      <c r="A2623" s="312" t="s">
        <v>6399</v>
      </c>
      <c r="B2623" s="314" t="s">
        <v>235</v>
      </c>
      <c r="C2623" s="332" t="s">
        <v>1629</v>
      </c>
      <c r="D2623" s="332" t="s">
        <v>6197</v>
      </c>
      <c r="E2623" s="333" t="s">
        <v>6338</v>
      </c>
      <c r="F2623" s="316" t="s">
        <v>217</v>
      </c>
      <c r="G2623" s="331">
        <v>1</v>
      </c>
      <c r="H2623" s="61">
        <f t="shared" si="430"/>
        <v>1898.31</v>
      </c>
      <c r="I2623" s="450">
        <v>1898.31</v>
      </c>
      <c r="J2623" s="439">
        <f t="shared" si="431"/>
        <v>2117.1</v>
      </c>
      <c r="K2623" s="390">
        <f t="shared" si="432"/>
        <v>2117.1</v>
      </c>
      <c r="L2623" s="60"/>
      <c r="M2623" s="303">
        <f t="shared" si="433"/>
        <v>2117.0961502272003</v>
      </c>
      <c r="N2623" s="303">
        <f t="shared" si="434"/>
        <v>-3.8497727996400499E-3</v>
      </c>
      <c r="O2623" s="372">
        <f t="shared" si="435"/>
        <v>2117.1</v>
      </c>
      <c r="P2623" s="373">
        <f t="shared" si="436"/>
        <v>0</v>
      </c>
    </row>
    <row r="2624" spans="1:16" s="195" customFormat="1" ht="22.5" x14ac:dyDescent="0.25">
      <c r="A2624" s="312" t="s">
        <v>6400</v>
      </c>
      <c r="B2624" s="314" t="s">
        <v>235</v>
      </c>
      <c r="C2624" s="332" t="s">
        <v>1630</v>
      </c>
      <c r="D2624" s="332" t="s">
        <v>6340</v>
      </c>
      <c r="E2624" s="333" t="s">
        <v>6341</v>
      </c>
      <c r="F2624" s="316" t="s">
        <v>217</v>
      </c>
      <c r="G2624" s="331">
        <v>1</v>
      </c>
      <c r="H2624" s="61">
        <f t="shared" si="430"/>
        <v>4084.47</v>
      </c>
      <c r="I2624" s="450">
        <v>4084.47</v>
      </c>
      <c r="J2624" s="439">
        <f t="shared" si="431"/>
        <v>4555.22</v>
      </c>
      <c r="K2624" s="390">
        <f t="shared" si="432"/>
        <v>4555.22</v>
      </c>
      <c r="L2624" s="60"/>
      <c r="M2624" s="303">
        <f t="shared" si="433"/>
        <v>4555.2179110464003</v>
      </c>
      <c r="N2624" s="303">
        <f t="shared" si="434"/>
        <v>-2.0889535999231157E-3</v>
      </c>
      <c r="O2624" s="372">
        <f t="shared" si="435"/>
        <v>4555.22</v>
      </c>
      <c r="P2624" s="373">
        <f t="shared" si="436"/>
        <v>0</v>
      </c>
    </row>
    <row r="2625" spans="1:16" s="195" customFormat="1" ht="15" x14ac:dyDescent="0.25">
      <c r="A2625" s="312" t="s">
        <v>6401</v>
      </c>
      <c r="B2625" s="314" t="s">
        <v>235</v>
      </c>
      <c r="C2625" s="332" t="s">
        <v>1633</v>
      </c>
      <c r="D2625" s="332" t="s">
        <v>6237</v>
      </c>
      <c r="E2625" s="333" t="s">
        <v>6402</v>
      </c>
      <c r="F2625" s="316" t="s">
        <v>217</v>
      </c>
      <c r="G2625" s="331">
        <v>2</v>
      </c>
      <c r="H2625" s="61">
        <f t="shared" si="430"/>
        <v>32800.730000000003</v>
      </c>
      <c r="I2625" s="450">
        <v>65601.460000000006</v>
      </c>
      <c r="J2625" s="439">
        <f t="shared" si="431"/>
        <v>36581.120000000003</v>
      </c>
      <c r="K2625" s="390">
        <f t="shared" si="432"/>
        <v>73162.240000000005</v>
      </c>
      <c r="L2625" s="60"/>
      <c r="M2625" s="303">
        <f t="shared" si="433"/>
        <v>73162.232941555223</v>
      </c>
      <c r="N2625" s="303">
        <f t="shared" si="434"/>
        <v>-7.0584447821602225E-3</v>
      </c>
      <c r="O2625" s="372">
        <f t="shared" si="435"/>
        <v>73162.240000000005</v>
      </c>
      <c r="P2625" s="373">
        <f t="shared" si="436"/>
        <v>0</v>
      </c>
    </row>
    <row r="2626" spans="1:16" s="195" customFormat="1" ht="15" x14ac:dyDescent="0.25">
      <c r="A2626" s="312" t="s">
        <v>6403</v>
      </c>
      <c r="B2626" s="314" t="s">
        <v>235</v>
      </c>
      <c r="C2626" s="332" t="s">
        <v>1641</v>
      </c>
      <c r="D2626" s="332" t="s">
        <v>6197</v>
      </c>
      <c r="E2626" s="333" t="s">
        <v>6377</v>
      </c>
      <c r="F2626" s="316" t="s">
        <v>217</v>
      </c>
      <c r="G2626" s="331">
        <v>1</v>
      </c>
      <c r="H2626" s="61">
        <f t="shared" si="430"/>
        <v>43183.32</v>
      </c>
      <c r="I2626" s="450">
        <v>43183.32</v>
      </c>
      <c r="J2626" s="439">
        <f t="shared" si="431"/>
        <v>48160.33</v>
      </c>
      <c r="K2626" s="390">
        <f t="shared" si="432"/>
        <v>48160.33</v>
      </c>
      <c r="L2626" s="60"/>
      <c r="M2626" s="303">
        <f t="shared" si="433"/>
        <v>48160.332361958397</v>
      </c>
      <c r="N2626" s="303">
        <f t="shared" si="434"/>
        <v>2.3619583953404799E-3</v>
      </c>
      <c r="O2626" s="372">
        <f t="shared" si="435"/>
        <v>48160.33</v>
      </c>
      <c r="P2626" s="373">
        <f t="shared" si="436"/>
        <v>0</v>
      </c>
    </row>
    <row r="2627" spans="1:16" s="195" customFormat="1" ht="15" x14ac:dyDescent="0.25">
      <c r="A2627" s="312" t="s">
        <v>6404</v>
      </c>
      <c r="B2627" s="314" t="s">
        <v>235</v>
      </c>
      <c r="C2627" s="332" t="s">
        <v>1647</v>
      </c>
      <c r="D2627" s="332" t="s">
        <v>6197</v>
      </c>
      <c r="E2627" s="333" t="s">
        <v>6405</v>
      </c>
      <c r="F2627" s="316" t="s">
        <v>217</v>
      </c>
      <c r="G2627" s="331">
        <v>1</v>
      </c>
      <c r="H2627" s="61">
        <f t="shared" si="430"/>
        <v>28518.560000000001</v>
      </c>
      <c r="I2627" s="450">
        <v>28518.560000000001</v>
      </c>
      <c r="J2627" s="439">
        <f t="shared" si="431"/>
        <v>31805.41</v>
      </c>
      <c r="K2627" s="390">
        <f t="shared" si="432"/>
        <v>31805.41</v>
      </c>
      <c r="L2627" s="60"/>
      <c r="M2627" s="303">
        <f t="shared" si="433"/>
        <v>31805.413017907202</v>
      </c>
      <c r="N2627" s="303">
        <f t="shared" si="434"/>
        <v>3.0179072018654551E-3</v>
      </c>
      <c r="O2627" s="372">
        <f t="shared" si="435"/>
        <v>31805.41</v>
      </c>
      <c r="P2627" s="373">
        <f t="shared" si="436"/>
        <v>0</v>
      </c>
    </row>
    <row r="2628" spans="1:16" s="195" customFormat="1" ht="15" x14ac:dyDescent="0.25">
      <c r="A2628" s="312" t="s">
        <v>6406</v>
      </c>
      <c r="B2628" s="314" t="s">
        <v>235</v>
      </c>
      <c r="C2628" s="332" t="s">
        <v>1651</v>
      </c>
      <c r="D2628" s="332" t="s">
        <v>6379</v>
      </c>
      <c r="E2628" s="333" t="s">
        <v>6380</v>
      </c>
      <c r="F2628" s="316" t="s">
        <v>217</v>
      </c>
      <c r="G2628" s="331">
        <v>1</v>
      </c>
      <c r="H2628" s="61">
        <f t="shared" si="430"/>
        <v>65682.850000000006</v>
      </c>
      <c r="I2628" s="450">
        <v>65682.850000000006</v>
      </c>
      <c r="J2628" s="439">
        <f t="shared" si="431"/>
        <v>73253</v>
      </c>
      <c r="K2628" s="390">
        <f t="shared" si="432"/>
        <v>73253</v>
      </c>
      <c r="L2628" s="60"/>
      <c r="M2628" s="303">
        <f t="shared" si="433"/>
        <v>73253.003392992003</v>
      </c>
      <c r="N2628" s="303">
        <f t="shared" si="434"/>
        <v>3.3929920027730986E-3</v>
      </c>
      <c r="O2628" s="372">
        <f t="shared" si="435"/>
        <v>73253</v>
      </c>
      <c r="P2628" s="373">
        <f t="shared" si="436"/>
        <v>0</v>
      </c>
    </row>
    <row r="2629" spans="1:16" s="195" customFormat="1" ht="15" x14ac:dyDescent="0.25">
      <c r="A2629" s="312" t="s">
        <v>6407</v>
      </c>
      <c r="B2629" s="314" t="s">
        <v>235</v>
      </c>
      <c r="C2629" s="332" t="s">
        <v>1654</v>
      </c>
      <c r="D2629" s="332" t="s">
        <v>6197</v>
      </c>
      <c r="E2629" s="333" t="s">
        <v>6347</v>
      </c>
      <c r="F2629" s="316" t="s">
        <v>217</v>
      </c>
      <c r="G2629" s="331">
        <v>1</v>
      </c>
      <c r="H2629" s="61">
        <f t="shared" si="430"/>
        <v>5648.44</v>
      </c>
      <c r="I2629" s="450">
        <v>5648.44</v>
      </c>
      <c r="J2629" s="439">
        <f t="shared" si="431"/>
        <v>6299.44</v>
      </c>
      <c r="K2629" s="390">
        <f t="shared" si="432"/>
        <v>6299.44</v>
      </c>
      <c r="L2629" s="60"/>
      <c r="M2629" s="303">
        <f t="shared" si="433"/>
        <v>6299.4403331328003</v>
      </c>
      <c r="N2629" s="303">
        <f t="shared" si="434"/>
        <v>3.3313280073343776E-4</v>
      </c>
      <c r="O2629" s="372">
        <f t="shared" si="435"/>
        <v>6299.44</v>
      </c>
      <c r="P2629" s="373">
        <f t="shared" si="436"/>
        <v>0</v>
      </c>
    </row>
    <row r="2630" spans="1:16" s="195" customFormat="1" ht="15" x14ac:dyDescent="0.25">
      <c r="A2630" s="312" t="s">
        <v>6408</v>
      </c>
      <c r="B2630" s="314" t="s">
        <v>235</v>
      </c>
      <c r="C2630" s="332" t="s">
        <v>1660</v>
      </c>
      <c r="D2630" s="332" t="s">
        <v>6197</v>
      </c>
      <c r="E2630" s="333" t="s">
        <v>6352</v>
      </c>
      <c r="F2630" s="316" t="s">
        <v>217</v>
      </c>
      <c r="G2630" s="331">
        <v>2</v>
      </c>
      <c r="H2630" s="61">
        <f t="shared" si="430"/>
        <v>11699.8</v>
      </c>
      <c r="I2630" s="450">
        <v>23399.599999999999</v>
      </c>
      <c r="J2630" s="439">
        <f t="shared" si="431"/>
        <v>13048.24</v>
      </c>
      <c r="K2630" s="390">
        <f t="shared" si="432"/>
        <v>26096.48</v>
      </c>
      <c r="L2630" s="60"/>
      <c r="M2630" s="303">
        <f t="shared" si="433"/>
        <v>26096.476906751999</v>
      </c>
      <c r="N2630" s="303">
        <f t="shared" si="434"/>
        <v>-3.0932480003684759E-3</v>
      </c>
      <c r="O2630" s="372">
        <f t="shared" si="435"/>
        <v>26096.48</v>
      </c>
      <c r="P2630" s="373">
        <f t="shared" si="436"/>
        <v>0</v>
      </c>
    </row>
    <row r="2631" spans="1:16" s="195" customFormat="1" ht="15" x14ac:dyDescent="0.25">
      <c r="A2631" s="312" t="s">
        <v>6409</v>
      </c>
      <c r="B2631" s="314" t="s">
        <v>235</v>
      </c>
      <c r="C2631" s="332" t="s">
        <v>1664</v>
      </c>
      <c r="D2631" s="332" t="s">
        <v>6410</v>
      </c>
      <c r="E2631" s="333" t="s">
        <v>6411</v>
      </c>
      <c r="F2631" s="316" t="s">
        <v>217</v>
      </c>
      <c r="G2631" s="331">
        <v>1</v>
      </c>
      <c r="H2631" s="61">
        <f t="shared" si="430"/>
        <v>13917.66</v>
      </c>
      <c r="I2631" s="450">
        <v>13917.66</v>
      </c>
      <c r="J2631" s="439">
        <f t="shared" si="431"/>
        <v>15521.71</v>
      </c>
      <c r="K2631" s="390">
        <f t="shared" si="432"/>
        <v>15521.71</v>
      </c>
      <c r="L2631" s="60"/>
      <c r="M2631" s="303">
        <f t="shared" si="433"/>
        <v>15521.713738099201</v>
      </c>
      <c r="N2631" s="303">
        <f t="shared" si="434"/>
        <v>3.7380992016551318E-3</v>
      </c>
      <c r="O2631" s="372">
        <f t="shared" si="435"/>
        <v>15521.71</v>
      </c>
      <c r="P2631" s="373">
        <f t="shared" si="436"/>
        <v>0</v>
      </c>
    </row>
    <row r="2632" spans="1:16" s="195" customFormat="1" ht="15" customHeight="1" x14ac:dyDescent="0.25">
      <c r="A2632" s="323"/>
      <c r="B2632" s="512" t="s">
        <v>6412</v>
      </c>
      <c r="C2632" s="513"/>
      <c r="D2632" s="513"/>
      <c r="E2632" s="514"/>
      <c r="F2632" s="324"/>
      <c r="G2632" s="324"/>
      <c r="H2632" s="324"/>
      <c r="I2632" s="324"/>
      <c r="J2632" s="449"/>
      <c r="K2632" s="392"/>
      <c r="L2632" s="311"/>
      <c r="M2632" s="303">
        <f t="shared" si="433"/>
        <v>0</v>
      </c>
      <c r="N2632" s="303">
        <f t="shared" si="434"/>
        <v>0</v>
      </c>
      <c r="O2632" s="372">
        <f t="shared" si="435"/>
        <v>0</v>
      </c>
      <c r="P2632" s="373">
        <f t="shared" si="436"/>
        <v>0</v>
      </c>
    </row>
    <row r="2633" spans="1:16" s="195" customFormat="1" ht="15" x14ac:dyDescent="0.25">
      <c r="A2633" s="312" t="s">
        <v>6413</v>
      </c>
      <c r="B2633" s="314" t="s">
        <v>235</v>
      </c>
      <c r="C2633" s="332" t="s">
        <v>1667</v>
      </c>
      <c r="D2633" s="332" t="s">
        <v>6213</v>
      </c>
      <c r="E2633" s="333" t="s">
        <v>6214</v>
      </c>
      <c r="F2633" s="316" t="s">
        <v>217</v>
      </c>
      <c r="G2633" s="331">
        <v>1</v>
      </c>
      <c r="H2633" s="61">
        <f t="shared" si="430"/>
        <v>2169.5</v>
      </c>
      <c r="I2633" s="450">
        <v>2169.5</v>
      </c>
      <c r="J2633" s="439">
        <f t="shared" si="431"/>
        <v>2419.54</v>
      </c>
      <c r="K2633" s="390">
        <f t="shared" si="432"/>
        <v>2419.54</v>
      </c>
      <c r="L2633" s="60"/>
      <c r="M2633" s="303">
        <f t="shared" si="433"/>
        <v>2419.5416438400002</v>
      </c>
      <c r="N2633" s="303">
        <f t="shared" si="434"/>
        <v>1.6438400002698472E-3</v>
      </c>
      <c r="O2633" s="372">
        <f t="shared" si="435"/>
        <v>2419.54</v>
      </c>
      <c r="P2633" s="373">
        <f t="shared" si="436"/>
        <v>0</v>
      </c>
    </row>
    <row r="2634" spans="1:16" s="195" customFormat="1" ht="15" x14ac:dyDescent="0.25">
      <c r="A2634" s="312" t="s">
        <v>6414</v>
      </c>
      <c r="B2634" s="314" t="s">
        <v>235</v>
      </c>
      <c r="C2634" s="332" t="s">
        <v>1671</v>
      </c>
      <c r="D2634" s="332" t="s">
        <v>6197</v>
      </c>
      <c r="E2634" s="333" t="s">
        <v>6198</v>
      </c>
      <c r="F2634" s="316" t="s">
        <v>217</v>
      </c>
      <c r="G2634" s="331">
        <v>5</v>
      </c>
      <c r="H2634" s="61">
        <f t="shared" si="430"/>
        <v>9814.4</v>
      </c>
      <c r="I2634" s="450">
        <v>49072</v>
      </c>
      <c r="J2634" s="439">
        <f t="shared" si="431"/>
        <v>10945.54</v>
      </c>
      <c r="K2634" s="390">
        <f t="shared" si="432"/>
        <v>54727.7</v>
      </c>
      <c r="L2634" s="60"/>
      <c r="M2634" s="303">
        <f t="shared" si="433"/>
        <v>54727.701104640008</v>
      </c>
      <c r="N2634" s="303">
        <f t="shared" si="434"/>
        <v>1.104640010453295E-3</v>
      </c>
      <c r="O2634" s="372">
        <f t="shared" si="435"/>
        <v>54727.700000000004</v>
      </c>
      <c r="P2634" s="373">
        <f t="shared" si="436"/>
        <v>0</v>
      </c>
    </row>
    <row r="2635" spans="1:16" s="195" customFormat="1" ht="15" x14ac:dyDescent="0.25">
      <c r="A2635" s="312" t="s">
        <v>6415</v>
      </c>
      <c r="B2635" s="314" t="s">
        <v>235</v>
      </c>
      <c r="C2635" s="332" t="s">
        <v>1676</v>
      </c>
      <c r="D2635" s="332" t="s">
        <v>6197</v>
      </c>
      <c r="E2635" s="333" t="s">
        <v>6200</v>
      </c>
      <c r="F2635" s="316" t="s">
        <v>217</v>
      </c>
      <c r="G2635" s="331">
        <v>1</v>
      </c>
      <c r="H2635" s="61">
        <f t="shared" si="430"/>
        <v>6170.16</v>
      </c>
      <c r="I2635" s="450">
        <v>6170.16</v>
      </c>
      <c r="J2635" s="439">
        <f t="shared" si="431"/>
        <v>6881.29</v>
      </c>
      <c r="K2635" s="390">
        <f t="shared" si="432"/>
        <v>6881.29</v>
      </c>
      <c r="L2635" s="60"/>
      <c r="M2635" s="303">
        <f t="shared" si="433"/>
        <v>6881.2901908992008</v>
      </c>
      <c r="N2635" s="303">
        <f t="shared" si="434"/>
        <v>1.9089920078840805E-4</v>
      </c>
      <c r="O2635" s="372">
        <f t="shared" si="435"/>
        <v>6881.29</v>
      </c>
      <c r="P2635" s="373">
        <f t="shared" si="436"/>
        <v>0</v>
      </c>
    </row>
    <row r="2636" spans="1:16" s="195" customFormat="1" ht="15" x14ac:dyDescent="0.25">
      <c r="A2636" s="312" t="s">
        <v>6416</v>
      </c>
      <c r="B2636" s="314" t="s">
        <v>235</v>
      </c>
      <c r="C2636" s="332" t="s">
        <v>1677</v>
      </c>
      <c r="D2636" s="332" t="s">
        <v>6197</v>
      </c>
      <c r="E2636" s="333" t="s">
        <v>6417</v>
      </c>
      <c r="F2636" s="316" t="s">
        <v>217</v>
      </c>
      <c r="G2636" s="331">
        <v>12</v>
      </c>
      <c r="H2636" s="61">
        <f t="shared" ref="H2636:H2704" si="437">ROUND(I2636/G2636,2)</f>
        <v>3507.35</v>
      </c>
      <c r="I2636" s="450">
        <v>42088.2</v>
      </c>
      <c r="J2636" s="439">
        <f t="shared" ref="J2636:J2704" si="438">ROUND(H2636*O$13*P$13*O$10,2)</f>
        <v>3911.58</v>
      </c>
      <c r="K2636" s="390">
        <f t="shared" ref="K2636:K2704" si="439">ROUND(J2636*G2636,2)</f>
        <v>46938.96</v>
      </c>
      <c r="L2636" s="60"/>
      <c r="M2636" s="303">
        <f t="shared" si="433"/>
        <v>46938.996365184001</v>
      </c>
      <c r="N2636" s="303">
        <f t="shared" si="434"/>
        <v>3.6365184001624584E-2</v>
      </c>
      <c r="O2636" s="372">
        <f t="shared" si="435"/>
        <v>46938.96</v>
      </c>
      <c r="P2636" s="373">
        <f t="shared" si="436"/>
        <v>0</v>
      </c>
    </row>
    <row r="2637" spans="1:16" s="195" customFormat="1" ht="15" x14ac:dyDescent="0.25">
      <c r="A2637" s="312" t="s">
        <v>6418</v>
      </c>
      <c r="B2637" s="314" t="s">
        <v>235</v>
      </c>
      <c r="C2637" s="332" t="s">
        <v>1680</v>
      </c>
      <c r="D2637" s="332" t="s">
        <v>6197</v>
      </c>
      <c r="E2637" s="333" t="s">
        <v>6204</v>
      </c>
      <c r="F2637" s="316" t="s">
        <v>217</v>
      </c>
      <c r="G2637" s="331">
        <v>24</v>
      </c>
      <c r="H2637" s="61">
        <f t="shared" si="437"/>
        <v>1859.57</v>
      </c>
      <c r="I2637" s="450">
        <v>44629.68</v>
      </c>
      <c r="J2637" s="439">
        <f t="shared" si="438"/>
        <v>2073.89</v>
      </c>
      <c r="K2637" s="390">
        <f t="shared" si="439"/>
        <v>49773.36</v>
      </c>
      <c r="L2637" s="60"/>
      <c r="M2637" s="303">
        <f t="shared" si="433"/>
        <v>49773.389864601602</v>
      </c>
      <c r="N2637" s="303">
        <f t="shared" si="434"/>
        <v>2.9864601601730101E-2</v>
      </c>
      <c r="O2637" s="372">
        <f t="shared" si="435"/>
        <v>49773.36</v>
      </c>
      <c r="P2637" s="373">
        <f t="shared" si="436"/>
        <v>0</v>
      </c>
    </row>
    <row r="2638" spans="1:16" s="195" customFormat="1" ht="15" x14ac:dyDescent="0.25">
      <c r="A2638" s="312" t="s">
        <v>6419</v>
      </c>
      <c r="B2638" s="314" t="s">
        <v>235</v>
      </c>
      <c r="C2638" s="332" t="s">
        <v>1683</v>
      </c>
      <c r="D2638" s="332" t="s">
        <v>6197</v>
      </c>
      <c r="E2638" s="333" t="s">
        <v>6386</v>
      </c>
      <c r="F2638" s="316" t="s">
        <v>217</v>
      </c>
      <c r="G2638" s="331">
        <v>1</v>
      </c>
      <c r="H2638" s="61">
        <f t="shared" si="437"/>
        <v>37625.279999999999</v>
      </c>
      <c r="I2638" s="450">
        <v>37625.279999999999</v>
      </c>
      <c r="J2638" s="439">
        <f t="shared" si="438"/>
        <v>41961.71</v>
      </c>
      <c r="K2638" s="390">
        <f t="shared" si="439"/>
        <v>41961.71</v>
      </c>
      <c r="L2638" s="60"/>
      <c r="M2638" s="303">
        <f t="shared" si="433"/>
        <v>41961.710910873597</v>
      </c>
      <c r="N2638" s="303">
        <f t="shared" si="434"/>
        <v>9.108735976042226E-4</v>
      </c>
      <c r="O2638" s="372">
        <f t="shared" si="435"/>
        <v>41961.71</v>
      </c>
      <c r="P2638" s="373">
        <f t="shared" si="436"/>
        <v>0</v>
      </c>
    </row>
    <row r="2639" spans="1:16" s="195" customFormat="1" ht="15" x14ac:dyDescent="0.25">
      <c r="A2639" s="312" t="s">
        <v>6420</v>
      </c>
      <c r="B2639" s="314" t="s">
        <v>235</v>
      </c>
      <c r="C2639" s="332" t="s">
        <v>1689</v>
      </c>
      <c r="D2639" s="332" t="s">
        <v>6197</v>
      </c>
      <c r="E2639" s="333" t="s">
        <v>6364</v>
      </c>
      <c r="F2639" s="316" t="s">
        <v>217</v>
      </c>
      <c r="G2639" s="331">
        <v>1</v>
      </c>
      <c r="H2639" s="61">
        <f t="shared" si="437"/>
        <v>5648.44</v>
      </c>
      <c r="I2639" s="450">
        <v>5648.44</v>
      </c>
      <c r="J2639" s="439">
        <f t="shared" si="438"/>
        <v>6299.44</v>
      </c>
      <c r="K2639" s="390">
        <f t="shared" si="439"/>
        <v>6299.44</v>
      </c>
      <c r="L2639" s="60"/>
      <c r="M2639" s="303">
        <f t="shared" ref="M2639:M2702" si="440">I2639*O$13*P$13*O$10</f>
        <v>6299.4403331328003</v>
      </c>
      <c r="N2639" s="303">
        <f t="shared" ref="N2639:N2702" si="441">M2639-K2639</f>
        <v>3.3313280073343776E-4</v>
      </c>
      <c r="O2639" s="372">
        <f t="shared" si="435"/>
        <v>6299.44</v>
      </c>
      <c r="P2639" s="373">
        <f t="shared" si="436"/>
        <v>0</v>
      </c>
    </row>
    <row r="2640" spans="1:16" s="195" customFormat="1" ht="15" x14ac:dyDescent="0.25">
      <c r="A2640" s="312" t="s">
        <v>6421</v>
      </c>
      <c r="B2640" s="314" t="s">
        <v>235</v>
      </c>
      <c r="C2640" s="332" t="s">
        <v>1694</v>
      </c>
      <c r="D2640" s="332" t="s">
        <v>6197</v>
      </c>
      <c r="E2640" s="333" t="s">
        <v>6366</v>
      </c>
      <c r="F2640" s="316" t="s">
        <v>217</v>
      </c>
      <c r="G2640" s="331">
        <v>1</v>
      </c>
      <c r="H2640" s="61">
        <f t="shared" si="437"/>
        <v>28518.560000000001</v>
      </c>
      <c r="I2640" s="450">
        <v>28518.560000000001</v>
      </c>
      <c r="J2640" s="439">
        <f t="shared" si="438"/>
        <v>31805.41</v>
      </c>
      <c r="K2640" s="390">
        <f t="shared" si="439"/>
        <v>31805.41</v>
      </c>
      <c r="L2640" s="60"/>
      <c r="M2640" s="303">
        <f t="shared" si="440"/>
        <v>31805.413017907202</v>
      </c>
      <c r="N2640" s="303">
        <f t="shared" si="441"/>
        <v>3.0179072018654551E-3</v>
      </c>
      <c r="O2640" s="372">
        <f t="shared" si="435"/>
        <v>31805.41</v>
      </c>
      <c r="P2640" s="373">
        <f t="shared" si="436"/>
        <v>0</v>
      </c>
    </row>
    <row r="2641" spans="1:16" s="195" customFormat="1" ht="15" x14ac:dyDescent="0.25">
      <c r="A2641" s="312" t="s">
        <v>6422</v>
      </c>
      <c r="B2641" s="314" t="s">
        <v>235</v>
      </c>
      <c r="C2641" s="332" t="s">
        <v>1700</v>
      </c>
      <c r="D2641" s="332" t="s">
        <v>6210</v>
      </c>
      <c r="E2641" s="333" t="s">
        <v>6211</v>
      </c>
      <c r="F2641" s="316" t="s">
        <v>217</v>
      </c>
      <c r="G2641" s="331">
        <v>1</v>
      </c>
      <c r="H2641" s="61">
        <f t="shared" si="437"/>
        <v>15659.12</v>
      </c>
      <c r="I2641" s="450">
        <v>15659.12</v>
      </c>
      <c r="J2641" s="439">
        <f t="shared" si="438"/>
        <v>17463.88</v>
      </c>
      <c r="K2641" s="390">
        <f t="shared" si="439"/>
        <v>17463.88</v>
      </c>
      <c r="L2641" s="60"/>
      <c r="M2641" s="303">
        <f t="shared" si="440"/>
        <v>17463.882436454402</v>
      </c>
      <c r="N2641" s="303">
        <f t="shared" si="441"/>
        <v>2.4364544005948119E-3</v>
      </c>
      <c r="O2641" s="372">
        <f t="shared" si="435"/>
        <v>17463.88</v>
      </c>
      <c r="P2641" s="373">
        <f t="shared" si="436"/>
        <v>0</v>
      </c>
    </row>
    <row r="2642" spans="1:16" s="195" customFormat="1" ht="15" x14ac:dyDescent="0.25">
      <c r="A2642" s="312" t="s">
        <v>6423</v>
      </c>
      <c r="B2642" s="314" t="s">
        <v>235</v>
      </c>
      <c r="C2642" s="332" t="s">
        <v>1708</v>
      </c>
      <c r="D2642" s="332" t="s">
        <v>6197</v>
      </c>
      <c r="E2642" s="333" t="s">
        <v>6369</v>
      </c>
      <c r="F2642" s="316" t="s">
        <v>217</v>
      </c>
      <c r="G2642" s="331">
        <v>1</v>
      </c>
      <c r="H2642" s="61">
        <f t="shared" si="437"/>
        <v>2138.5</v>
      </c>
      <c r="I2642" s="450">
        <v>2138.5</v>
      </c>
      <c r="J2642" s="439">
        <f t="shared" si="438"/>
        <v>2384.9699999999998</v>
      </c>
      <c r="K2642" s="390">
        <f t="shared" si="439"/>
        <v>2384.9699999999998</v>
      </c>
      <c r="L2642" s="60"/>
      <c r="M2642" s="303">
        <f t="shared" si="440"/>
        <v>2384.9687971200005</v>
      </c>
      <c r="N2642" s="303">
        <f t="shared" si="441"/>
        <v>-1.2028799992549466E-3</v>
      </c>
      <c r="O2642" s="372">
        <f t="shared" ref="O2642:O2705" si="442">J2642*G2642</f>
        <v>2384.9699999999998</v>
      </c>
      <c r="P2642" s="373">
        <f t="shared" ref="P2642:P2705" si="443">O2642-K2642</f>
        <v>0</v>
      </c>
    </row>
    <row r="2643" spans="1:16" s="195" customFormat="1" ht="15" x14ac:dyDescent="0.25">
      <c r="A2643" s="312" t="s">
        <v>6424</v>
      </c>
      <c r="B2643" s="314" t="s">
        <v>235</v>
      </c>
      <c r="C2643" s="314" t="s">
        <v>1711</v>
      </c>
      <c r="D2643" s="314" t="s">
        <v>6325</v>
      </c>
      <c r="E2643" s="315" t="s">
        <v>6425</v>
      </c>
      <c r="F2643" s="316" t="s">
        <v>217</v>
      </c>
      <c r="G2643" s="331">
        <v>3</v>
      </c>
      <c r="H2643" s="61">
        <f t="shared" si="437"/>
        <v>8713.67</v>
      </c>
      <c r="I2643" s="450">
        <v>26141.02</v>
      </c>
      <c r="J2643" s="439">
        <f t="shared" si="438"/>
        <v>9717.9500000000007</v>
      </c>
      <c r="K2643" s="390">
        <f t="shared" si="439"/>
        <v>29153.85</v>
      </c>
      <c r="L2643" s="60"/>
      <c r="M2643" s="303">
        <f t="shared" si="440"/>
        <v>29153.854114982401</v>
      </c>
      <c r="N2643" s="303">
        <f t="shared" si="441"/>
        <v>4.1149824028252624E-3</v>
      </c>
      <c r="O2643" s="372">
        <f t="shared" si="442"/>
        <v>29153.850000000002</v>
      </c>
      <c r="P2643" s="373">
        <f t="shared" si="443"/>
        <v>0</v>
      </c>
    </row>
    <row r="2644" spans="1:16" s="195" customFormat="1" ht="15" x14ac:dyDescent="0.25">
      <c r="A2644" s="312" t="s">
        <v>6426</v>
      </c>
      <c r="B2644" s="314" t="s">
        <v>235</v>
      </c>
      <c r="C2644" s="332" t="s">
        <v>1713</v>
      </c>
      <c r="D2644" s="332" t="s">
        <v>6328</v>
      </c>
      <c r="E2644" s="333" t="s">
        <v>6329</v>
      </c>
      <c r="F2644" s="316" t="s">
        <v>217</v>
      </c>
      <c r="G2644" s="331">
        <v>3</v>
      </c>
      <c r="H2644" s="61">
        <f t="shared" si="437"/>
        <v>8058.13</v>
      </c>
      <c r="I2644" s="450">
        <v>24174.39</v>
      </c>
      <c r="J2644" s="439">
        <f t="shared" si="438"/>
        <v>8986.85</v>
      </c>
      <c r="K2644" s="390">
        <f t="shared" si="439"/>
        <v>26960.55</v>
      </c>
      <c r="L2644" s="60"/>
      <c r="M2644" s="303">
        <f t="shared" si="440"/>
        <v>26960.563871596802</v>
      </c>
      <c r="N2644" s="303">
        <f t="shared" si="441"/>
        <v>1.3871596802346176E-2</v>
      </c>
      <c r="O2644" s="372">
        <f t="shared" si="442"/>
        <v>26960.550000000003</v>
      </c>
      <c r="P2644" s="373">
        <f t="shared" si="443"/>
        <v>0</v>
      </c>
    </row>
    <row r="2645" spans="1:16" s="195" customFormat="1" ht="15" customHeight="1" x14ac:dyDescent="0.25">
      <c r="A2645" s="323"/>
      <c r="B2645" s="512" t="s">
        <v>6427</v>
      </c>
      <c r="C2645" s="513"/>
      <c r="D2645" s="513"/>
      <c r="E2645" s="514"/>
      <c r="F2645" s="324"/>
      <c r="G2645" s="324"/>
      <c r="H2645" s="324"/>
      <c r="I2645" s="324"/>
      <c r="J2645" s="449"/>
      <c r="K2645" s="392"/>
      <c r="L2645" s="311"/>
      <c r="M2645" s="303">
        <f t="shared" si="440"/>
        <v>0</v>
      </c>
      <c r="N2645" s="303">
        <f t="shared" si="441"/>
        <v>0</v>
      </c>
      <c r="O2645" s="372">
        <f t="shared" si="442"/>
        <v>0</v>
      </c>
      <c r="P2645" s="373">
        <f t="shared" si="443"/>
        <v>0</v>
      </c>
    </row>
    <row r="2646" spans="1:16" s="195" customFormat="1" ht="15" x14ac:dyDescent="0.25">
      <c r="A2646" s="312" t="s">
        <v>6428</v>
      </c>
      <c r="B2646" s="314" t="s">
        <v>235</v>
      </c>
      <c r="C2646" s="332" t="s">
        <v>1714</v>
      </c>
      <c r="D2646" s="332" t="s">
        <v>6197</v>
      </c>
      <c r="E2646" s="333" t="s">
        <v>6338</v>
      </c>
      <c r="F2646" s="316" t="s">
        <v>217</v>
      </c>
      <c r="G2646" s="331">
        <v>2</v>
      </c>
      <c r="H2646" s="61">
        <f t="shared" si="437"/>
        <v>1898.31</v>
      </c>
      <c r="I2646" s="450">
        <v>3796.62</v>
      </c>
      <c r="J2646" s="439">
        <f t="shared" si="438"/>
        <v>2117.1</v>
      </c>
      <c r="K2646" s="390">
        <f t="shared" si="439"/>
        <v>4234.2</v>
      </c>
      <c r="L2646" s="60"/>
      <c r="M2646" s="303">
        <f t="shared" si="440"/>
        <v>4234.1923004544005</v>
      </c>
      <c r="N2646" s="303">
        <f t="shared" si="441"/>
        <v>-7.6995455992800999E-3</v>
      </c>
      <c r="O2646" s="372">
        <f t="shared" si="442"/>
        <v>4234.2</v>
      </c>
      <c r="P2646" s="373">
        <f t="shared" si="443"/>
        <v>0</v>
      </c>
    </row>
    <row r="2647" spans="1:16" s="195" customFormat="1" ht="15" x14ac:dyDescent="0.25">
      <c r="A2647" s="312" t="s">
        <v>6429</v>
      </c>
      <c r="B2647" s="314" t="s">
        <v>235</v>
      </c>
      <c r="C2647" s="332" t="s">
        <v>1716</v>
      </c>
      <c r="D2647" s="332" t="s">
        <v>6197</v>
      </c>
      <c r="E2647" s="333" t="s">
        <v>6198</v>
      </c>
      <c r="F2647" s="316" t="s">
        <v>217</v>
      </c>
      <c r="G2647" s="331">
        <v>20</v>
      </c>
      <c r="H2647" s="61">
        <f t="shared" si="437"/>
        <v>9814.4</v>
      </c>
      <c r="I2647" s="450">
        <v>196288</v>
      </c>
      <c r="J2647" s="439">
        <f t="shared" si="438"/>
        <v>10945.54</v>
      </c>
      <c r="K2647" s="390">
        <f t="shared" si="439"/>
        <v>218910.8</v>
      </c>
      <c r="L2647" s="60"/>
      <c r="M2647" s="303">
        <f t="shared" si="440"/>
        <v>218910.80441856003</v>
      </c>
      <c r="N2647" s="303">
        <f t="shared" si="441"/>
        <v>4.4185600418131799E-3</v>
      </c>
      <c r="O2647" s="372">
        <f t="shared" si="442"/>
        <v>218910.80000000002</v>
      </c>
      <c r="P2647" s="373">
        <f t="shared" si="443"/>
        <v>0</v>
      </c>
    </row>
    <row r="2648" spans="1:16" s="195" customFormat="1" ht="15" x14ac:dyDescent="0.25">
      <c r="A2648" s="312" t="s">
        <v>6430</v>
      </c>
      <c r="B2648" s="314" t="s">
        <v>235</v>
      </c>
      <c r="C2648" s="332" t="s">
        <v>1718</v>
      </c>
      <c r="D2648" s="332" t="s">
        <v>6197</v>
      </c>
      <c r="E2648" s="333" t="s">
        <v>6216</v>
      </c>
      <c r="F2648" s="316" t="s">
        <v>217</v>
      </c>
      <c r="G2648" s="331">
        <v>2</v>
      </c>
      <c r="H2648" s="61">
        <f t="shared" si="437"/>
        <v>2138.5</v>
      </c>
      <c r="I2648" s="450">
        <v>4277</v>
      </c>
      <c r="J2648" s="439">
        <f t="shared" si="438"/>
        <v>2384.9699999999998</v>
      </c>
      <c r="K2648" s="390">
        <f t="shared" si="439"/>
        <v>4769.9399999999996</v>
      </c>
      <c r="L2648" s="60"/>
      <c r="M2648" s="303">
        <f t="shared" si="440"/>
        <v>4769.9375942400011</v>
      </c>
      <c r="N2648" s="303">
        <f t="shared" si="441"/>
        <v>-2.4057599985098932E-3</v>
      </c>
      <c r="O2648" s="372">
        <f t="shared" si="442"/>
        <v>4769.9399999999996</v>
      </c>
      <c r="P2648" s="373">
        <f t="shared" si="443"/>
        <v>0</v>
      </c>
    </row>
    <row r="2649" spans="1:16" s="195" customFormat="1" ht="15" x14ac:dyDescent="0.25">
      <c r="A2649" s="312" t="s">
        <v>6431</v>
      </c>
      <c r="B2649" s="314" t="s">
        <v>235</v>
      </c>
      <c r="C2649" s="332" t="s">
        <v>1720</v>
      </c>
      <c r="D2649" s="332" t="s">
        <v>6197</v>
      </c>
      <c r="E2649" s="333" t="s">
        <v>6200</v>
      </c>
      <c r="F2649" s="316" t="s">
        <v>217</v>
      </c>
      <c r="G2649" s="331">
        <v>2</v>
      </c>
      <c r="H2649" s="61">
        <f t="shared" si="437"/>
        <v>6170.16</v>
      </c>
      <c r="I2649" s="450">
        <v>12340.32</v>
      </c>
      <c r="J2649" s="439">
        <f t="shared" si="438"/>
        <v>6881.29</v>
      </c>
      <c r="K2649" s="390">
        <f t="shared" si="439"/>
        <v>13762.58</v>
      </c>
      <c r="L2649" s="60"/>
      <c r="M2649" s="303">
        <f t="shared" si="440"/>
        <v>13762.580381798402</v>
      </c>
      <c r="N2649" s="303">
        <f t="shared" si="441"/>
        <v>3.817984015768161E-4</v>
      </c>
      <c r="O2649" s="372">
        <f t="shared" si="442"/>
        <v>13762.58</v>
      </c>
      <c r="P2649" s="373">
        <f t="shared" si="443"/>
        <v>0</v>
      </c>
    </row>
    <row r="2650" spans="1:16" s="195" customFormat="1" ht="15" x14ac:dyDescent="0.25">
      <c r="A2650" s="312" t="s">
        <v>6432</v>
      </c>
      <c r="B2650" s="314" t="s">
        <v>235</v>
      </c>
      <c r="C2650" s="332" t="s">
        <v>1722</v>
      </c>
      <c r="D2650" s="332" t="s">
        <v>6197</v>
      </c>
      <c r="E2650" s="333" t="s">
        <v>6417</v>
      </c>
      <c r="F2650" s="316" t="s">
        <v>217</v>
      </c>
      <c r="G2650" s="331">
        <v>24</v>
      </c>
      <c r="H2650" s="61">
        <f t="shared" si="437"/>
        <v>3507.35</v>
      </c>
      <c r="I2650" s="450">
        <v>84176.4</v>
      </c>
      <c r="J2650" s="439">
        <f t="shared" si="438"/>
        <v>3911.58</v>
      </c>
      <c r="K2650" s="390">
        <f t="shared" si="439"/>
        <v>93877.92</v>
      </c>
      <c r="L2650" s="60"/>
      <c r="M2650" s="303">
        <f t="shared" si="440"/>
        <v>93877.992730368002</v>
      </c>
      <c r="N2650" s="303">
        <f t="shared" si="441"/>
        <v>7.2730368003249168E-2</v>
      </c>
      <c r="O2650" s="372">
        <f t="shared" si="442"/>
        <v>93877.92</v>
      </c>
      <c r="P2650" s="373">
        <f t="shared" si="443"/>
        <v>0</v>
      </c>
    </row>
    <row r="2651" spans="1:16" s="195" customFormat="1" ht="15" x14ac:dyDescent="0.25">
      <c r="A2651" s="312" t="s">
        <v>6433</v>
      </c>
      <c r="B2651" s="314" t="s">
        <v>235</v>
      </c>
      <c r="C2651" s="332" t="s">
        <v>1725</v>
      </c>
      <c r="D2651" s="332" t="s">
        <v>6197</v>
      </c>
      <c r="E2651" s="333" t="s">
        <v>6204</v>
      </c>
      <c r="F2651" s="316" t="s">
        <v>217</v>
      </c>
      <c r="G2651" s="331">
        <v>48</v>
      </c>
      <c r="H2651" s="61">
        <f t="shared" si="437"/>
        <v>1859.57</v>
      </c>
      <c r="I2651" s="450">
        <v>89259.36</v>
      </c>
      <c r="J2651" s="439">
        <f t="shared" si="438"/>
        <v>2073.89</v>
      </c>
      <c r="K2651" s="390">
        <f t="shared" si="439"/>
        <v>99546.72</v>
      </c>
      <c r="L2651" s="60"/>
      <c r="M2651" s="303">
        <f t="shared" si="440"/>
        <v>99546.779729203205</v>
      </c>
      <c r="N2651" s="303">
        <f t="shared" si="441"/>
        <v>5.9729203203460202E-2</v>
      </c>
      <c r="O2651" s="372">
        <f t="shared" si="442"/>
        <v>99546.72</v>
      </c>
      <c r="P2651" s="373">
        <f t="shared" si="443"/>
        <v>0</v>
      </c>
    </row>
    <row r="2652" spans="1:16" s="195" customFormat="1" ht="15" x14ac:dyDescent="0.25">
      <c r="A2652" s="312" t="s">
        <v>6434</v>
      </c>
      <c r="B2652" s="314" t="s">
        <v>235</v>
      </c>
      <c r="C2652" s="332" t="s">
        <v>1727</v>
      </c>
      <c r="D2652" s="332" t="s">
        <v>6197</v>
      </c>
      <c r="E2652" s="333" t="s">
        <v>6206</v>
      </c>
      <c r="F2652" s="316" t="s">
        <v>217</v>
      </c>
      <c r="G2652" s="331">
        <v>2</v>
      </c>
      <c r="H2652" s="61">
        <f t="shared" si="437"/>
        <v>6663.46</v>
      </c>
      <c r="I2652" s="450">
        <v>13326.92</v>
      </c>
      <c r="J2652" s="439">
        <f t="shared" si="438"/>
        <v>7431.44</v>
      </c>
      <c r="K2652" s="390">
        <f t="shared" si="439"/>
        <v>14862.88</v>
      </c>
      <c r="L2652" s="60"/>
      <c r="M2652" s="303">
        <f t="shared" si="440"/>
        <v>14862.889109990401</v>
      </c>
      <c r="N2652" s="303">
        <f t="shared" si="441"/>
        <v>9.1099904020666145E-3</v>
      </c>
      <c r="O2652" s="372">
        <f t="shared" si="442"/>
        <v>14862.88</v>
      </c>
      <c r="P2652" s="373">
        <f t="shared" si="443"/>
        <v>0</v>
      </c>
    </row>
    <row r="2653" spans="1:16" s="195" customFormat="1" ht="15" x14ac:dyDescent="0.25">
      <c r="A2653" s="312" t="s">
        <v>6435</v>
      </c>
      <c r="B2653" s="314" t="s">
        <v>235</v>
      </c>
      <c r="C2653" s="332" t="s">
        <v>1730</v>
      </c>
      <c r="D2653" s="332" t="s">
        <v>6197</v>
      </c>
      <c r="E2653" s="333" t="s">
        <v>6369</v>
      </c>
      <c r="F2653" s="316" t="s">
        <v>217</v>
      </c>
      <c r="G2653" s="331">
        <v>2</v>
      </c>
      <c r="H2653" s="61">
        <f t="shared" si="437"/>
        <v>2138.5</v>
      </c>
      <c r="I2653" s="450">
        <v>4277</v>
      </c>
      <c r="J2653" s="439">
        <f t="shared" si="438"/>
        <v>2384.9699999999998</v>
      </c>
      <c r="K2653" s="390">
        <f t="shared" si="439"/>
        <v>4769.9399999999996</v>
      </c>
      <c r="L2653" s="60"/>
      <c r="M2653" s="303">
        <f t="shared" si="440"/>
        <v>4769.9375942400011</v>
      </c>
      <c r="N2653" s="303">
        <f t="shared" si="441"/>
        <v>-2.4057599985098932E-3</v>
      </c>
      <c r="O2653" s="372">
        <f t="shared" si="442"/>
        <v>4769.9399999999996</v>
      </c>
      <c r="P2653" s="373">
        <f t="shared" si="443"/>
        <v>0</v>
      </c>
    </row>
    <row r="2654" spans="1:16" s="195" customFormat="1" ht="15" x14ac:dyDescent="0.25">
      <c r="A2654" s="312" t="s">
        <v>6436</v>
      </c>
      <c r="B2654" s="314" t="s">
        <v>235</v>
      </c>
      <c r="C2654" s="332" t="s">
        <v>1736</v>
      </c>
      <c r="D2654" s="332" t="s">
        <v>6210</v>
      </c>
      <c r="E2654" s="333" t="s">
        <v>6211</v>
      </c>
      <c r="F2654" s="316" t="s">
        <v>217</v>
      </c>
      <c r="G2654" s="331">
        <v>2</v>
      </c>
      <c r="H2654" s="61">
        <f t="shared" si="437"/>
        <v>15659.12</v>
      </c>
      <c r="I2654" s="450">
        <v>31318.240000000002</v>
      </c>
      <c r="J2654" s="439">
        <f t="shared" si="438"/>
        <v>17463.88</v>
      </c>
      <c r="K2654" s="390">
        <f t="shared" si="439"/>
        <v>34927.760000000002</v>
      </c>
      <c r="L2654" s="60"/>
      <c r="M2654" s="303">
        <f t="shared" si="440"/>
        <v>34927.764872908803</v>
      </c>
      <c r="N2654" s="303">
        <f t="shared" si="441"/>
        <v>4.8729088011896238E-3</v>
      </c>
      <c r="O2654" s="372">
        <f t="shared" si="442"/>
        <v>34927.760000000002</v>
      </c>
      <c r="P2654" s="373">
        <f t="shared" si="443"/>
        <v>0</v>
      </c>
    </row>
    <row r="2655" spans="1:16" s="195" customFormat="1" ht="15" x14ac:dyDescent="0.25">
      <c r="A2655" s="312" t="s">
        <v>6437</v>
      </c>
      <c r="B2655" s="314" t="s">
        <v>235</v>
      </c>
      <c r="C2655" s="314" t="s">
        <v>1742</v>
      </c>
      <c r="D2655" s="314" t="s">
        <v>6325</v>
      </c>
      <c r="E2655" s="315" t="s">
        <v>6326</v>
      </c>
      <c r="F2655" s="316" t="s">
        <v>217</v>
      </c>
      <c r="G2655" s="331">
        <v>3</v>
      </c>
      <c r="H2655" s="61">
        <f t="shared" si="437"/>
        <v>8713.67</v>
      </c>
      <c r="I2655" s="450">
        <v>26141.02</v>
      </c>
      <c r="J2655" s="439">
        <f t="shared" si="438"/>
        <v>9717.9500000000007</v>
      </c>
      <c r="K2655" s="390">
        <f t="shared" si="439"/>
        <v>29153.85</v>
      </c>
      <c r="L2655" s="60"/>
      <c r="M2655" s="303">
        <f t="shared" si="440"/>
        <v>29153.854114982401</v>
      </c>
      <c r="N2655" s="303">
        <f t="shared" si="441"/>
        <v>4.1149824028252624E-3</v>
      </c>
      <c r="O2655" s="372">
        <f t="shared" si="442"/>
        <v>29153.850000000002</v>
      </c>
      <c r="P2655" s="373">
        <f t="shared" si="443"/>
        <v>0</v>
      </c>
    </row>
    <row r="2656" spans="1:16" s="195" customFormat="1" ht="15" x14ac:dyDescent="0.25">
      <c r="A2656" s="312" t="s">
        <v>6438</v>
      </c>
      <c r="B2656" s="314" t="s">
        <v>235</v>
      </c>
      <c r="C2656" s="332" t="s">
        <v>1743</v>
      </c>
      <c r="D2656" s="332" t="s">
        <v>6328</v>
      </c>
      <c r="E2656" s="333" t="s">
        <v>6329</v>
      </c>
      <c r="F2656" s="316" t="s">
        <v>217</v>
      </c>
      <c r="G2656" s="331">
        <v>3</v>
      </c>
      <c r="H2656" s="61">
        <f t="shared" si="437"/>
        <v>8058.13</v>
      </c>
      <c r="I2656" s="450">
        <v>24174.39</v>
      </c>
      <c r="J2656" s="439">
        <f t="shared" si="438"/>
        <v>8986.85</v>
      </c>
      <c r="K2656" s="390">
        <f t="shared" si="439"/>
        <v>26960.55</v>
      </c>
      <c r="L2656" s="60"/>
      <c r="M2656" s="303">
        <f t="shared" si="440"/>
        <v>26960.563871596802</v>
      </c>
      <c r="N2656" s="303">
        <f t="shared" si="441"/>
        <v>1.3871596802346176E-2</v>
      </c>
      <c r="O2656" s="372">
        <f t="shared" si="442"/>
        <v>26960.550000000003</v>
      </c>
      <c r="P2656" s="373">
        <f t="shared" si="443"/>
        <v>0</v>
      </c>
    </row>
    <row r="2657" spans="1:16" s="195" customFormat="1" ht="15" customHeight="1" x14ac:dyDescent="0.25">
      <c r="A2657" s="323"/>
      <c r="B2657" s="512" t="s">
        <v>6439</v>
      </c>
      <c r="C2657" s="513"/>
      <c r="D2657" s="513"/>
      <c r="E2657" s="514"/>
      <c r="F2657" s="324"/>
      <c r="G2657" s="324"/>
      <c r="H2657" s="324"/>
      <c r="I2657" s="324"/>
      <c r="J2657" s="449"/>
      <c r="K2657" s="392"/>
      <c r="L2657" s="311"/>
      <c r="M2657" s="303">
        <f t="shared" si="440"/>
        <v>0</v>
      </c>
      <c r="N2657" s="303">
        <f t="shared" si="441"/>
        <v>0</v>
      </c>
      <c r="O2657" s="372">
        <f t="shared" si="442"/>
        <v>0</v>
      </c>
      <c r="P2657" s="373">
        <f t="shared" si="443"/>
        <v>0</v>
      </c>
    </row>
    <row r="2658" spans="1:16" s="195" customFormat="1" ht="15" x14ac:dyDescent="0.25">
      <c r="A2658" s="312" t="s">
        <v>6440</v>
      </c>
      <c r="B2658" s="314" t="s">
        <v>235</v>
      </c>
      <c r="C2658" s="332" t="s">
        <v>1744</v>
      </c>
      <c r="D2658" s="332" t="s">
        <v>6197</v>
      </c>
      <c r="E2658" s="333" t="s">
        <v>6338</v>
      </c>
      <c r="F2658" s="316" t="s">
        <v>217</v>
      </c>
      <c r="G2658" s="331">
        <v>1</v>
      </c>
      <c r="H2658" s="61">
        <f t="shared" si="437"/>
        <v>1898.31</v>
      </c>
      <c r="I2658" s="450">
        <v>1898.31</v>
      </c>
      <c r="J2658" s="439">
        <f t="shared" si="438"/>
        <v>2117.1</v>
      </c>
      <c r="K2658" s="390">
        <f t="shared" si="439"/>
        <v>2117.1</v>
      </c>
      <c r="L2658" s="60"/>
      <c r="M2658" s="303">
        <f t="shared" si="440"/>
        <v>2117.0961502272003</v>
      </c>
      <c r="N2658" s="303">
        <f t="shared" si="441"/>
        <v>-3.8497727996400499E-3</v>
      </c>
      <c r="O2658" s="372">
        <f t="shared" si="442"/>
        <v>2117.1</v>
      </c>
      <c r="P2658" s="373">
        <f t="shared" si="443"/>
        <v>0</v>
      </c>
    </row>
    <row r="2659" spans="1:16" s="195" customFormat="1" ht="15" x14ac:dyDescent="0.25">
      <c r="A2659" s="312" t="s">
        <v>6441</v>
      </c>
      <c r="B2659" s="314" t="s">
        <v>235</v>
      </c>
      <c r="C2659" s="332" t="s">
        <v>1746</v>
      </c>
      <c r="D2659" s="332" t="s">
        <v>6197</v>
      </c>
      <c r="E2659" s="333" t="s">
        <v>6198</v>
      </c>
      <c r="F2659" s="316" t="s">
        <v>217</v>
      </c>
      <c r="G2659" s="331">
        <v>2</v>
      </c>
      <c r="H2659" s="61">
        <f t="shared" si="437"/>
        <v>9814.4</v>
      </c>
      <c r="I2659" s="450">
        <v>19628.8</v>
      </c>
      <c r="J2659" s="439">
        <f t="shared" si="438"/>
        <v>10945.54</v>
      </c>
      <c r="K2659" s="390">
        <f t="shared" si="439"/>
        <v>21891.08</v>
      </c>
      <c r="L2659" s="60"/>
      <c r="M2659" s="303">
        <f t="shared" si="440"/>
        <v>21891.080441856</v>
      </c>
      <c r="N2659" s="303">
        <f t="shared" si="441"/>
        <v>4.4185599836055189E-4</v>
      </c>
      <c r="O2659" s="372">
        <f t="shared" si="442"/>
        <v>21891.08</v>
      </c>
      <c r="P2659" s="373">
        <f t="shared" si="443"/>
        <v>0</v>
      </c>
    </row>
    <row r="2660" spans="1:16" s="195" customFormat="1" ht="15" x14ac:dyDescent="0.25">
      <c r="A2660" s="312" t="s">
        <v>6442</v>
      </c>
      <c r="B2660" s="314" t="s">
        <v>235</v>
      </c>
      <c r="C2660" s="332" t="s">
        <v>1750</v>
      </c>
      <c r="D2660" s="332" t="s">
        <v>6197</v>
      </c>
      <c r="E2660" s="333" t="s">
        <v>6443</v>
      </c>
      <c r="F2660" s="316" t="s">
        <v>217</v>
      </c>
      <c r="G2660" s="331">
        <v>12</v>
      </c>
      <c r="H2660" s="61">
        <f t="shared" si="437"/>
        <v>4610.1899999999996</v>
      </c>
      <c r="I2660" s="450">
        <v>55322.28</v>
      </c>
      <c r="J2660" s="439">
        <f t="shared" si="438"/>
        <v>5141.53</v>
      </c>
      <c r="K2660" s="390">
        <f t="shared" si="439"/>
        <v>61698.36</v>
      </c>
      <c r="L2660" s="60"/>
      <c r="M2660" s="303">
        <f t="shared" si="440"/>
        <v>61698.345375513607</v>
      </c>
      <c r="N2660" s="303">
        <f t="shared" si="441"/>
        <v>-1.4624486393586267E-2</v>
      </c>
      <c r="O2660" s="372">
        <f t="shared" si="442"/>
        <v>61698.36</v>
      </c>
      <c r="P2660" s="373">
        <f t="shared" si="443"/>
        <v>0</v>
      </c>
    </row>
    <row r="2661" spans="1:16" s="195" customFormat="1" ht="15" x14ac:dyDescent="0.25">
      <c r="A2661" s="312" t="s">
        <v>6444</v>
      </c>
      <c r="B2661" s="314" t="s">
        <v>235</v>
      </c>
      <c r="C2661" s="332" t="s">
        <v>1752</v>
      </c>
      <c r="D2661" s="332" t="s">
        <v>6197</v>
      </c>
      <c r="E2661" s="333" t="s">
        <v>6204</v>
      </c>
      <c r="F2661" s="316" t="s">
        <v>217</v>
      </c>
      <c r="G2661" s="331">
        <v>24</v>
      </c>
      <c r="H2661" s="61">
        <f t="shared" si="437"/>
        <v>1859.57</v>
      </c>
      <c r="I2661" s="450">
        <v>44629.68</v>
      </c>
      <c r="J2661" s="439">
        <f t="shared" si="438"/>
        <v>2073.89</v>
      </c>
      <c r="K2661" s="390">
        <f t="shared" si="439"/>
        <v>49773.36</v>
      </c>
      <c r="L2661" s="60"/>
      <c r="M2661" s="303">
        <f t="shared" si="440"/>
        <v>49773.389864601602</v>
      </c>
      <c r="N2661" s="303">
        <f t="shared" si="441"/>
        <v>2.9864601601730101E-2</v>
      </c>
      <c r="O2661" s="372">
        <f t="shared" si="442"/>
        <v>49773.36</v>
      </c>
      <c r="P2661" s="373">
        <f t="shared" si="443"/>
        <v>0</v>
      </c>
    </row>
    <row r="2662" spans="1:16" s="195" customFormat="1" ht="15" x14ac:dyDescent="0.25">
      <c r="A2662" s="312" t="s">
        <v>6445</v>
      </c>
      <c r="B2662" s="314" t="s">
        <v>235</v>
      </c>
      <c r="C2662" s="332" t="s">
        <v>1753</v>
      </c>
      <c r="D2662" s="332" t="s">
        <v>6197</v>
      </c>
      <c r="E2662" s="333" t="s">
        <v>6216</v>
      </c>
      <c r="F2662" s="316" t="s">
        <v>217</v>
      </c>
      <c r="G2662" s="331">
        <v>1</v>
      </c>
      <c r="H2662" s="61">
        <f t="shared" si="437"/>
        <v>2138.5</v>
      </c>
      <c r="I2662" s="450">
        <v>2138.5</v>
      </c>
      <c r="J2662" s="439">
        <f t="shared" si="438"/>
        <v>2384.9699999999998</v>
      </c>
      <c r="K2662" s="390">
        <f t="shared" si="439"/>
        <v>2384.9699999999998</v>
      </c>
      <c r="L2662" s="60"/>
      <c r="M2662" s="303">
        <f t="shared" si="440"/>
        <v>2384.9687971200005</v>
      </c>
      <c r="N2662" s="303">
        <f t="shared" si="441"/>
        <v>-1.2028799992549466E-3</v>
      </c>
      <c r="O2662" s="372">
        <f t="shared" si="442"/>
        <v>2384.9699999999998</v>
      </c>
      <c r="P2662" s="373">
        <f t="shared" si="443"/>
        <v>0</v>
      </c>
    </row>
    <row r="2663" spans="1:16" s="195" customFormat="1" ht="15" x14ac:dyDescent="0.25">
      <c r="A2663" s="312" t="s">
        <v>6446</v>
      </c>
      <c r="B2663" s="314" t="s">
        <v>235</v>
      </c>
      <c r="C2663" s="332" t="s">
        <v>1756</v>
      </c>
      <c r="D2663" s="332" t="s">
        <v>6197</v>
      </c>
      <c r="E2663" s="333" t="s">
        <v>6200</v>
      </c>
      <c r="F2663" s="316" t="s">
        <v>217</v>
      </c>
      <c r="G2663" s="331">
        <v>1</v>
      </c>
      <c r="H2663" s="61">
        <f t="shared" si="437"/>
        <v>6170.16</v>
      </c>
      <c r="I2663" s="450">
        <v>6170.16</v>
      </c>
      <c r="J2663" s="439">
        <f t="shared" si="438"/>
        <v>6881.29</v>
      </c>
      <c r="K2663" s="390">
        <f t="shared" si="439"/>
        <v>6881.29</v>
      </c>
      <c r="L2663" s="60"/>
      <c r="M2663" s="303">
        <f t="shared" si="440"/>
        <v>6881.2901908992008</v>
      </c>
      <c r="N2663" s="303">
        <f t="shared" si="441"/>
        <v>1.9089920078840805E-4</v>
      </c>
      <c r="O2663" s="372">
        <f t="shared" si="442"/>
        <v>6881.29</v>
      </c>
      <c r="P2663" s="373">
        <f t="shared" si="443"/>
        <v>0</v>
      </c>
    </row>
    <row r="2664" spans="1:16" s="195" customFormat="1" ht="15" x14ac:dyDescent="0.25">
      <c r="A2664" s="312" t="s">
        <v>6447</v>
      </c>
      <c r="B2664" s="314" t="s">
        <v>235</v>
      </c>
      <c r="C2664" s="332" t="s">
        <v>1765</v>
      </c>
      <c r="D2664" s="332" t="s">
        <v>6197</v>
      </c>
      <c r="E2664" s="333" t="s">
        <v>6448</v>
      </c>
      <c r="F2664" s="316" t="s">
        <v>217</v>
      </c>
      <c r="G2664" s="331">
        <v>12</v>
      </c>
      <c r="H2664" s="61">
        <f t="shared" si="437"/>
        <v>3507.35</v>
      </c>
      <c r="I2664" s="450">
        <v>42088.2</v>
      </c>
      <c r="J2664" s="439">
        <f t="shared" si="438"/>
        <v>3911.58</v>
      </c>
      <c r="K2664" s="390">
        <f t="shared" si="439"/>
        <v>46938.96</v>
      </c>
      <c r="L2664" s="60"/>
      <c r="M2664" s="303">
        <f t="shared" si="440"/>
        <v>46938.996365184001</v>
      </c>
      <c r="N2664" s="303">
        <f t="shared" si="441"/>
        <v>3.6365184001624584E-2</v>
      </c>
      <c r="O2664" s="372">
        <f t="shared" si="442"/>
        <v>46938.96</v>
      </c>
      <c r="P2664" s="373">
        <f t="shared" si="443"/>
        <v>0</v>
      </c>
    </row>
    <row r="2665" spans="1:16" s="195" customFormat="1" ht="15" x14ac:dyDescent="0.25">
      <c r="A2665" s="312" t="s">
        <v>6449</v>
      </c>
      <c r="B2665" s="314" t="s">
        <v>235</v>
      </c>
      <c r="C2665" s="332" t="s">
        <v>1783</v>
      </c>
      <c r="D2665" s="332" t="s">
        <v>6197</v>
      </c>
      <c r="E2665" s="333" t="s">
        <v>6364</v>
      </c>
      <c r="F2665" s="316" t="s">
        <v>217</v>
      </c>
      <c r="G2665" s="331">
        <v>1</v>
      </c>
      <c r="H2665" s="61">
        <f t="shared" si="437"/>
        <v>5648.44</v>
      </c>
      <c r="I2665" s="450">
        <v>5648.44</v>
      </c>
      <c r="J2665" s="439">
        <f t="shared" si="438"/>
        <v>6299.44</v>
      </c>
      <c r="K2665" s="390">
        <f t="shared" si="439"/>
        <v>6299.44</v>
      </c>
      <c r="L2665" s="60"/>
      <c r="M2665" s="303">
        <f t="shared" si="440"/>
        <v>6299.4403331328003</v>
      </c>
      <c r="N2665" s="303">
        <f t="shared" si="441"/>
        <v>3.3313280073343776E-4</v>
      </c>
      <c r="O2665" s="372">
        <f t="shared" si="442"/>
        <v>6299.44</v>
      </c>
      <c r="P2665" s="373">
        <f t="shared" si="443"/>
        <v>0</v>
      </c>
    </row>
    <row r="2666" spans="1:16" s="195" customFormat="1" ht="15" x14ac:dyDescent="0.25">
      <c r="A2666" s="312" t="s">
        <v>6450</v>
      </c>
      <c r="B2666" s="314" t="s">
        <v>235</v>
      </c>
      <c r="C2666" s="332" t="s">
        <v>3342</v>
      </c>
      <c r="D2666" s="332" t="s">
        <v>6451</v>
      </c>
      <c r="E2666" s="333" t="s">
        <v>6452</v>
      </c>
      <c r="F2666" s="316" t="s">
        <v>217</v>
      </c>
      <c r="G2666" s="331">
        <v>1</v>
      </c>
      <c r="H2666" s="61">
        <f t="shared" si="437"/>
        <v>63274.42</v>
      </c>
      <c r="I2666" s="450">
        <v>63274.42</v>
      </c>
      <c r="J2666" s="439">
        <f t="shared" si="438"/>
        <v>70566.990000000005</v>
      </c>
      <c r="K2666" s="390">
        <f t="shared" si="439"/>
        <v>70566.990000000005</v>
      </c>
      <c r="L2666" s="60"/>
      <c r="M2666" s="303">
        <f t="shared" si="440"/>
        <v>70566.994321190417</v>
      </c>
      <c r="N2666" s="303">
        <f t="shared" si="441"/>
        <v>4.3211904121562839E-3</v>
      </c>
      <c r="O2666" s="372">
        <f t="shared" si="442"/>
        <v>70566.990000000005</v>
      </c>
      <c r="P2666" s="373">
        <f t="shared" si="443"/>
        <v>0</v>
      </c>
    </row>
    <row r="2667" spans="1:16" s="195" customFormat="1" ht="15" x14ac:dyDescent="0.25">
      <c r="A2667" s="312" t="s">
        <v>6453</v>
      </c>
      <c r="B2667" s="314" t="s">
        <v>235</v>
      </c>
      <c r="C2667" s="332" t="s">
        <v>3344</v>
      </c>
      <c r="D2667" s="332" t="s">
        <v>6197</v>
      </c>
      <c r="E2667" s="333" t="s">
        <v>6206</v>
      </c>
      <c r="F2667" s="316" t="s">
        <v>217</v>
      </c>
      <c r="G2667" s="331">
        <v>1</v>
      </c>
      <c r="H2667" s="61">
        <f t="shared" si="437"/>
        <v>6663.46</v>
      </c>
      <c r="I2667" s="450">
        <v>6663.46</v>
      </c>
      <c r="J2667" s="439">
        <f t="shared" si="438"/>
        <v>7431.44</v>
      </c>
      <c r="K2667" s="390">
        <f t="shared" si="439"/>
        <v>7431.44</v>
      </c>
      <c r="L2667" s="60"/>
      <c r="M2667" s="303">
        <f t="shared" si="440"/>
        <v>7431.4445549952006</v>
      </c>
      <c r="N2667" s="303">
        <f t="shared" si="441"/>
        <v>4.5549952010333072E-3</v>
      </c>
      <c r="O2667" s="372">
        <f t="shared" si="442"/>
        <v>7431.44</v>
      </c>
      <c r="P2667" s="373">
        <f t="shared" si="443"/>
        <v>0</v>
      </c>
    </row>
    <row r="2668" spans="1:16" s="195" customFormat="1" ht="15" x14ac:dyDescent="0.25">
      <c r="A2668" s="312" t="s">
        <v>6454</v>
      </c>
      <c r="B2668" s="314" t="s">
        <v>235</v>
      </c>
      <c r="C2668" s="332" t="s">
        <v>1808</v>
      </c>
      <c r="D2668" s="332" t="s">
        <v>6197</v>
      </c>
      <c r="E2668" s="333" t="s">
        <v>6369</v>
      </c>
      <c r="F2668" s="316" t="s">
        <v>217</v>
      </c>
      <c r="G2668" s="331">
        <v>1</v>
      </c>
      <c r="H2668" s="61">
        <f t="shared" si="437"/>
        <v>2138.5</v>
      </c>
      <c r="I2668" s="450">
        <v>2138.5</v>
      </c>
      <c r="J2668" s="439">
        <f t="shared" si="438"/>
        <v>2384.9699999999998</v>
      </c>
      <c r="K2668" s="390">
        <f t="shared" si="439"/>
        <v>2384.9699999999998</v>
      </c>
      <c r="L2668" s="60"/>
      <c r="M2668" s="303">
        <f t="shared" si="440"/>
        <v>2384.9687971200005</v>
      </c>
      <c r="N2668" s="303">
        <f t="shared" si="441"/>
        <v>-1.2028799992549466E-3</v>
      </c>
      <c r="O2668" s="372">
        <f t="shared" si="442"/>
        <v>2384.9699999999998</v>
      </c>
      <c r="P2668" s="373">
        <f t="shared" si="443"/>
        <v>0</v>
      </c>
    </row>
    <row r="2669" spans="1:16" s="195" customFormat="1" ht="15" x14ac:dyDescent="0.25">
      <c r="A2669" s="312" t="s">
        <v>6455</v>
      </c>
      <c r="B2669" s="314" t="s">
        <v>235</v>
      </c>
      <c r="C2669" s="332" t="s">
        <v>1812</v>
      </c>
      <c r="D2669" s="332" t="s">
        <v>6210</v>
      </c>
      <c r="E2669" s="333" t="s">
        <v>6211</v>
      </c>
      <c r="F2669" s="316" t="s">
        <v>217</v>
      </c>
      <c r="G2669" s="331">
        <v>1</v>
      </c>
      <c r="H2669" s="61">
        <f t="shared" si="437"/>
        <v>15659.12</v>
      </c>
      <c r="I2669" s="450">
        <v>15659.12</v>
      </c>
      <c r="J2669" s="439">
        <f t="shared" si="438"/>
        <v>17463.88</v>
      </c>
      <c r="K2669" s="390">
        <f t="shared" si="439"/>
        <v>17463.88</v>
      </c>
      <c r="L2669" s="60"/>
      <c r="M2669" s="303">
        <f t="shared" si="440"/>
        <v>17463.882436454402</v>
      </c>
      <c r="N2669" s="303">
        <f t="shared" si="441"/>
        <v>2.4364544005948119E-3</v>
      </c>
      <c r="O2669" s="372">
        <f t="shared" si="442"/>
        <v>17463.88</v>
      </c>
      <c r="P2669" s="373">
        <f t="shared" si="443"/>
        <v>0</v>
      </c>
    </row>
    <row r="2670" spans="1:16" s="195" customFormat="1" ht="15" x14ac:dyDescent="0.25">
      <c r="A2670" s="312" t="s">
        <v>6456</v>
      </c>
      <c r="B2670" s="314" t="s">
        <v>235</v>
      </c>
      <c r="C2670" s="314" t="s">
        <v>1815</v>
      </c>
      <c r="D2670" s="314" t="s">
        <v>6325</v>
      </c>
      <c r="E2670" s="315" t="s">
        <v>6425</v>
      </c>
      <c r="F2670" s="316" t="s">
        <v>217</v>
      </c>
      <c r="G2670" s="331">
        <v>3</v>
      </c>
      <c r="H2670" s="61">
        <f t="shared" si="437"/>
        <v>8713.67</v>
      </c>
      <c r="I2670" s="450">
        <v>26141.02</v>
      </c>
      <c r="J2670" s="439">
        <f t="shared" si="438"/>
        <v>9717.9500000000007</v>
      </c>
      <c r="K2670" s="390">
        <f t="shared" si="439"/>
        <v>29153.85</v>
      </c>
      <c r="L2670" s="60"/>
      <c r="M2670" s="303">
        <f t="shared" si="440"/>
        <v>29153.854114982401</v>
      </c>
      <c r="N2670" s="303">
        <f t="shared" si="441"/>
        <v>4.1149824028252624E-3</v>
      </c>
      <c r="O2670" s="372">
        <f t="shared" si="442"/>
        <v>29153.850000000002</v>
      </c>
      <c r="P2670" s="373">
        <f t="shared" si="443"/>
        <v>0</v>
      </c>
    </row>
    <row r="2671" spans="1:16" s="195" customFormat="1" ht="15" x14ac:dyDescent="0.25">
      <c r="A2671" s="312" t="s">
        <v>6457</v>
      </c>
      <c r="B2671" s="314" t="s">
        <v>235</v>
      </c>
      <c r="C2671" s="332" t="s">
        <v>1817</v>
      </c>
      <c r="D2671" s="332" t="s">
        <v>6328</v>
      </c>
      <c r="E2671" s="333" t="s">
        <v>6329</v>
      </c>
      <c r="F2671" s="316" t="s">
        <v>217</v>
      </c>
      <c r="G2671" s="331">
        <v>3</v>
      </c>
      <c r="H2671" s="61">
        <f t="shared" si="437"/>
        <v>8058.13</v>
      </c>
      <c r="I2671" s="450">
        <v>24174.39</v>
      </c>
      <c r="J2671" s="439">
        <f t="shared" si="438"/>
        <v>8986.85</v>
      </c>
      <c r="K2671" s="390">
        <f t="shared" si="439"/>
        <v>26960.55</v>
      </c>
      <c r="L2671" s="60"/>
      <c r="M2671" s="303">
        <f t="shared" si="440"/>
        <v>26960.563871596802</v>
      </c>
      <c r="N2671" s="303">
        <f t="shared" si="441"/>
        <v>1.3871596802346176E-2</v>
      </c>
      <c r="O2671" s="372">
        <f t="shared" si="442"/>
        <v>26960.550000000003</v>
      </c>
      <c r="P2671" s="373">
        <f t="shared" si="443"/>
        <v>0</v>
      </c>
    </row>
    <row r="2672" spans="1:16" s="195" customFormat="1" ht="15" customHeight="1" x14ac:dyDescent="0.25">
      <c r="A2672" s="323"/>
      <c r="B2672" s="512" t="s">
        <v>6458</v>
      </c>
      <c r="C2672" s="513"/>
      <c r="D2672" s="513"/>
      <c r="E2672" s="514"/>
      <c r="F2672" s="324"/>
      <c r="G2672" s="324"/>
      <c r="H2672" s="324"/>
      <c r="I2672" s="324"/>
      <c r="J2672" s="449"/>
      <c r="K2672" s="392"/>
      <c r="L2672" s="311"/>
      <c r="M2672" s="303">
        <f t="shared" si="440"/>
        <v>0</v>
      </c>
      <c r="N2672" s="303">
        <f t="shared" si="441"/>
        <v>0</v>
      </c>
      <c r="O2672" s="372">
        <f t="shared" si="442"/>
        <v>0</v>
      </c>
      <c r="P2672" s="373">
        <f t="shared" si="443"/>
        <v>0</v>
      </c>
    </row>
    <row r="2673" spans="1:16" s="195" customFormat="1" ht="15" x14ac:dyDescent="0.25">
      <c r="A2673" s="312" t="s">
        <v>6459</v>
      </c>
      <c r="B2673" s="314" t="s">
        <v>235</v>
      </c>
      <c r="C2673" s="332" t="s">
        <v>1818</v>
      </c>
      <c r="D2673" s="332" t="s">
        <v>6197</v>
      </c>
      <c r="E2673" s="333" t="s">
        <v>6338</v>
      </c>
      <c r="F2673" s="316" t="s">
        <v>217</v>
      </c>
      <c r="G2673" s="331">
        <v>3</v>
      </c>
      <c r="H2673" s="61">
        <f t="shared" si="437"/>
        <v>1898.31</v>
      </c>
      <c r="I2673" s="450">
        <v>5694.93</v>
      </c>
      <c r="J2673" s="439">
        <f t="shared" si="438"/>
        <v>2117.1</v>
      </c>
      <c r="K2673" s="390">
        <f t="shared" si="439"/>
        <v>6351.3</v>
      </c>
      <c r="L2673" s="60"/>
      <c r="M2673" s="303">
        <f t="shared" si="440"/>
        <v>6351.2884506816008</v>
      </c>
      <c r="N2673" s="303">
        <f t="shared" si="441"/>
        <v>-1.1549318399374897E-2</v>
      </c>
      <c r="O2673" s="372">
        <f t="shared" si="442"/>
        <v>6351.2999999999993</v>
      </c>
      <c r="P2673" s="373">
        <f t="shared" si="443"/>
        <v>0</v>
      </c>
    </row>
    <row r="2674" spans="1:16" s="195" customFormat="1" ht="15" x14ac:dyDescent="0.25">
      <c r="A2674" s="312" t="s">
        <v>6460</v>
      </c>
      <c r="B2674" s="314" t="s">
        <v>235</v>
      </c>
      <c r="C2674" s="332" t="s">
        <v>1820</v>
      </c>
      <c r="D2674" s="332" t="s">
        <v>6197</v>
      </c>
      <c r="E2674" s="333" t="s">
        <v>6198</v>
      </c>
      <c r="F2674" s="316" t="s">
        <v>217</v>
      </c>
      <c r="G2674" s="331">
        <v>25</v>
      </c>
      <c r="H2674" s="61">
        <f t="shared" si="437"/>
        <v>9814.4</v>
      </c>
      <c r="I2674" s="450">
        <v>245360</v>
      </c>
      <c r="J2674" s="439">
        <f t="shared" si="438"/>
        <v>10945.54</v>
      </c>
      <c r="K2674" s="390">
        <f t="shared" si="439"/>
        <v>273638.5</v>
      </c>
      <c r="L2674" s="60"/>
      <c r="M2674" s="303">
        <f t="shared" si="440"/>
        <v>273638.50552320003</v>
      </c>
      <c r="N2674" s="303">
        <f t="shared" si="441"/>
        <v>5.523200030438602E-3</v>
      </c>
      <c r="O2674" s="372">
        <f t="shared" si="442"/>
        <v>273638.5</v>
      </c>
      <c r="P2674" s="373">
        <f t="shared" si="443"/>
        <v>0</v>
      </c>
    </row>
    <row r="2675" spans="1:16" s="195" customFormat="1" ht="15" x14ac:dyDescent="0.25">
      <c r="A2675" s="312" t="s">
        <v>6461</v>
      </c>
      <c r="B2675" s="314" t="s">
        <v>235</v>
      </c>
      <c r="C2675" s="332" t="s">
        <v>1822</v>
      </c>
      <c r="D2675" s="332" t="s">
        <v>6197</v>
      </c>
      <c r="E2675" s="333" t="s">
        <v>6200</v>
      </c>
      <c r="F2675" s="316" t="s">
        <v>217</v>
      </c>
      <c r="G2675" s="331">
        <v>2</v>
      </c>
      <c r="H2675" s="61">
        <f t="shared" si="437"/>
        <v>6170.16</v>
      </c>
      <c r="I2675" s="450">
        <v>12340.32</v>
      </c>
      <c r="J2675" s="439">
        <f t="shared" si="438"/>
        <v>6881.29</v>
      </c>
      <c r="K2675" s="390">
        <f t="shared" si="439"/>
        <v>13762.58</v>
      </c>
      <c r="L2675" s="60"/>
      <c r="M2675" s="303">
        <f t="shared" si="440"/>
        <v>13762.580381798402</v>
      </c>
      <c r="N2675" s="303">
        <f t="shared" si="441"/>
        <v>3.817984015768161E-4</v>
      </c>
      <c r="O2675" s="372">
        <f t="shared" si="442"/>
        <v>13762.58</v>
      </c>
      <c r="P2675" s="373">
        <f t="shared" si="443"/>
        <v>0</v>
      </c>
    </row>
    <row r="2676" spans="1:16" s="195" customFormat="1" ht="15" x14ac:dyDescent="0.25">
      <c r="A2676" s="312" t="s">
        <v>6462</v>
      </c>
      <c r="B2676" s="314" t="s">
        <v>235</v>
      </c>
      <c r="C2676" s="332" t="s">
        <v>1824</v>
      </c>
      <c r="D2676" s="332" t="s">
        <v>6197</v>
      </c>
      <c r="E2676" s="333" t="s">
        <v>6216</v>
      </c>
      <c r="F2676" s="316" t="s">
        <v>217</v>
      </c>
      <c r="G2676" s="331">
        <v>2</v>
      </c>
      <c r="H2676" s="61">
        <f t="shared" si="437"/>
        <v>2138.5</v>
      </c>
      <c r="I2676" s="450">
        <v>4277</v>
      </c>
      <c r="J2676" s="439">
        <f t="shared" si="438"/>
        <v>2384.9699999999998</v>
      </c>
      <c r="K2676" s="390">
        <f t="shared" si="439"/>
        <v>4769.9399999999996</v>
      </c>
      <c r="L2676" s="60"/>
      <c r="M2676" s="303">
        <f t="shared" si="440"/>
        <v>4769.9375942400011</v>
      </c>
      <c r="N2676" s="303">
        <f t="shared" si="441"/>
        <v>-2.4057599985098932E-3</v>
      </c>
      <c r="O2676" s="372">
        <f t="shared" si="442"/>
        <v>4769.9399999999996</v>
      </c>
      <c r="P2676" s="373">
        <f t="shared" si="443"/>
        <v>0</v>
      </c>
    </row>
    <row r="2677" spans="1:16" s="195" customFormat="1" ht="15" x14ac:dyDescent="0.25">
      <c r="A2677" s="312" t="s">
        <v>6463</v>
      </c>
      <c r="B2677" s="314" t="s">
        <v>235</v>
      </c>
      <c r="C2677" s="332" t="s">
        <v>1828</v>
      </c>
      <c r="D2677" s="332" t="s">
        <v>6197</v>
      </c>
      <c r="E2677" s="333" t="s">
        <v>6202</v>
      </c>
      <c r="F2677" s="316" t="s">
        <v>217</v>
      </c>
      <c r="G2677" s="331">
        <v>36</v>
      </c>
      <c r="H2677" s="61">
        <f t="shared" si="437"/>
        <v>27632.68</v>
      </c>
      <c r="I2677" s="450">
        <v>994776.48</v>
      </c>
      <c r="J2677" s="439">
        <f t="shared" si="438"/>
        <v>30817.43</v>
      </c>
      <c r="K2677" s="390">
        <f t="shared" si="439"/>
        <v>1109427.48</v>
      </c>
      <c r="L2677" s="60"/>
      <c r="M2677" s="303">
        <f t="shared" si="440"/>
        <v>1109427.5730226175</v>
      </c>
      <c r="N2677" s="303">
        <f t="shared" si="441"/>
        <v>9.3022617511451244E-2</v>
      </c>
      <c r="O2677" s="372">
        <f t="shared" si="442"/>
        <v>1109427.48</v>
      </c>
      <c r="P2677" s="373">
        <f t="shared" si="443"/>
        <v>0</v>
      </c>
    </row>
    <row r="2678" spans="1:16" s="195" customFormat="1" ht="15" x14ac:dyDescent="0.25">
      <c r="A2678" s="312" t="s">
        <v>6464</v>
      </c>
      <c r="B2678" s="314" t="s">
        <v>235</v>
      </c>
      <c r="C2678" s="332" t="s">
        <v>1833</v>
      </c>
      <c r="D2678" s="332" t="s">
        <v>6197</v>
      </c>
      <c r="E2678" s="333" t="s">
        <v>6204</v>
      </c>
      <c r="F2678" s="316" t="s">
        <v>217</v>
      </c>
      <c r="G2678" s="331">
        <v>72</v>
      </c>
      <c r="H2678" s="61">
        <f t="shared" si="437"/>
        <v>1859.57</v>
      </c>
      <c r="I2678" s="450">
        <v>133889.04</v>
      </c>
      <c r="J2678" s="439">
        <f t="shared" si="438"/>
        <v>2073.89</v>
      </c>
      <c r="K2678" s="390">
        <f t="shared" si="439"/>
        <v>149320.07999999999</v>
      </c>
      <c r="L2678" s="60"/>
      <c r="M2678" s="303">
        <f t="shared" si="440"/>
        <v>149320.16959380481</v>
      </c>
      <c r="N2678" s="303">
        <f t="shared" si="441"/>
        <v>8.9593804819742218E-2</v>
      </c>
      <c r="O2678" s="372">
        <f t="shared" si="442"/>
        <v>149320.07999999999</v>
      </c>
      <c r="P2678" s="373">
        <f t="shared" si="443"/>
        <v>0</v>
      </c>
    </row>
    <row r="2679" spans="1:16" s="195" customFormat="1" ht="15" x14ac:dyDescent="0.25">
      <c r="A2679" s="312" t="s">
        <v>6465</v>
      </c>
      <c r="B2679" s="314" t="s">
        <v>235</v>
      </c>
      <c r="C2679" s="332" t="s">
        <v>1834</v>
      </c>
      <c r="D2679" s="332" t="s">
        <v>6197</v>
      </c>
      <c r="E2679" s="333" t="s">
        <v>6364</v>
      </c>
      <c r="F2679" s="316" t="s">
        <v>217</v>
      </c>
      <c r="G2679" s="331">
        <v>3</v>
      </c>
      <c r="H2679" s="61">
        <f t="shared" si="437"/>
        <v>5648.44</v>
      </c>
      <c r="I2679" s="450">
        <v>16945.32</v>
      </c>
      <c r="J2679" s="439">
        <f t="shared" si="438"/>
        <v>6299.44</v>
      </c>
      <c r="K2679" s="390">
        <f t="shared" si="439"/>
        <v>18898.32</v>
      </c>
      <c r="L2679" s="60"/>
      <c r="M2679" s="303">
        <f t="shared" si="440"/>
        <v>18898.320999398402</v>
      </c>
      <c r="N2679" s="303">
        <f t="shared" si="441"/>
        <v>9.9939840220031328E-4</v>
      </c>
      <c r="O2679" s="372">
        <f t="shared" si="442"/>
        <v>18898.32</v>
      </c>
      <c r="P2679" s="373">
        <f t="shared" si="443"/>
        <v>0</v>
      </c>
    </row>
    <row r="2680" spans="1:16" s="195" customFormat="1" ht="15" x14ac:dyDescent="0.25">
      <c r="A2680" s="312" t="s">
        <v>6466</v>
      </c>
      <c r="B2680" s="314" t="s">
        <v>235</v>
      </c>
      <c r="C2680" s="332" t="s">
        <v>1836</v>
      </c>
      <c r="D2680" s="332" t="s">
        <v>6197</v>
      </c>
      <c r="E2680" s="333" t="s">
        <v>6369</v>
      </c>
      <c r="F2680" s="316" t="s">
        <v>217</v>
      </c>
      <c r="G2680" s="331">
        <v>3</v>
      </c>
      <c r="H2680" s="61">
        <f t="shared" si="437"/>
        <v>2138.5</v>
      </c>
      <c r="I2680" s="450">
        <v>6415.5</v>
      </c>
      <c r="J2680" s="439">
        <f t="shared" si="438"/>
        <v>2384.9699999999998</v>
      </c>
      <c r="K2680" s="390">
        <f t="shared" si="439"/>
        <v>7154.91</v>
      </c>
      <c r="L2680" s="60"/>
      <c r="M2680" s="303">
        <f t="shared" si="440"/>
        <v>7154.9063913600003</v>
      </c>
      <c r="N2680" s="303">
        <f t="shared" si="441"/>
        <v>-3.6086399995838292E-3</v>
      </c>
      <c r="O2680" s="372">
        <f t="shared" si="442"/>
        <v>7154.91</v>
      </c>
      <c r="P2680" s="373">
        <f t="shared" si="443"/>
        <v>0</v>
      </c>
    </row>
    <row r="2681" spans="1:16" s="195" customFormat="1" ht="15" x14ac:dyDescent="0.25">
      <c r="A2681" s="312" t="s">
        <v>6467</v>
      </c>
      <c r="B2681" s="314" t="s">
        <v>235</v>
      </c>
      <c r="C2681" s="332" t="s">
        <v>1839</v>
      </c>
      <c r="D2681" s="332" t="s">
        <v>6210</v>
      </c>
      <c r="E2681" s="333" t="s">
        <v>6211</v>
      </c>
      <c r="F2681" s="316" t="s">
        <v>217</v>
      </c>
      <c r="G2681" s="331">
        <v>3</v>
      </c>
      <c r="H2681" s="61">
        <f t="shared" si="437"/>
        <v>15659.12</v>
      </c>
      <c r="I2681" s="450">
        <v>46977.36</v>
      </c>
      <c r="J2681" s="439">
        <f t="shared" si="438"/>
        <v>17463.88</v>
      </c>
      <c r="K2681" s="390">
        <f t="shared" si="439"/>
        <v>52391.64</v>
      </c>
      <c r="L2681" s="60"/>
      <c r="M2681" s="303">
        <f t="shared" si="440"/>
        <v>52391.647309363201</v>
      </c>
      <c r="N2681" s="303">
        <f t="shared" si="441"/>
        <v>7.3093632017844357E-3</v>
      </c>
      <c r="O2681" s="372">
        <f t="shared" si="442"/>
        <v>52391.64</v>
      </c>
      <c r="P2681" s="373">
        <f t="shared" si="443"/>
        <v>0</v>
      </c>
    </row>
    <row r="2682" spans="1:16" s="195" customFormat="1" ht="15" x14ac:dyDescent="0.25">
      <c r="A2682" s="312" t="s">
        <v>6468</v>
      </c>
      <c r="B2682" s="314" t="s">
        <v>235</v>
      </c>
      <c r="C2682" s="314" t="s">
        <v>1841</v>
      </c>
      <c r="D2682" s="314" t="s">
        <v>6325</v>
      </c>
      <c r="E2682" s="315" t="s">
        <v>6326</v>
      </c>
      <c r="F2682" s="316" t="s">
        <v>217</v>
      </c>
      <c r="G2682" s="331">
        <v>10</v>
      </c>
      <c r="H2682" s="61">
        <f t="shared" si="437"/>
        <v>8713.67</v>
      </c>
      <c r="I2682" s="450">
        <v>87136.68</v>
      </c>
      <c r="J2682" s="439">
        <f t="shared" si="438"/>
        <v>9717.9500000000007</v>
      </c>
      <c r="K2682" s="390">
        <f t="shared" si="439"/>
        <v>97179.5</v>
      </c>
      <c r="L2682" s="60"/>
      <c r="M2682" s="303">
        <f t="shared" si="440"/>
        <v>97179.454236441597</v>
      </c>
      <c r="N2682" s="303">
        <f t="shared" si="441"/>
        <v>-4.5763558402541094E-2</v>
      </c>
      <c r="O2682" s="372">
        <f t="shared" si="442"/>
        <v>97179.5</v>
      </c>
      <c r="P2682" s="373">
        <f t="shared" si="443"/>
        <v>0</v>
      </c>
    </row>
    <row r="2683" spans="1:16" s="195" customFormat="1" ht="15" x14ac:dyDescent="0.25">
      <c r="A2683" s="312" t="s">
        <v>6469</v>
      </c>
      <c r="B2683" s="314" t="s">
        <v>235</v>
      </c>
      <c r="C2683" s="332" t="s">
        <v>4529</v>
      </c>
      <c r="D2683" s="332" t="s">
        <v>6328</v>
      </c>
      <c r="E2683" s="333" t="s">
        <v>6329</v>
      </c>
      <c r="F2683" s="316" t="s">
        <v>217</v>
      </c>
      <c r="G2683" s="331">
        <v>10</v>
      </c>
      <c r="H2683" s="61">
        <f t="shared" si="437"/>
        <v>8058.13</v>
      </c>
      <c r="I2683" s="450">
        <v>80581.3</v>
      </c>
      <c r="J2683" s="439">
        <f t="shared" si="438"/>
        <v>8986.85</v>
      </c>
      <c r="K2683" s="390">
        <f t="shared" si="439"/>
        <v>89868.5</v>
      </c>
      <c r="L2683" s="60"/>
      <c r="M2683" s="303">
        <f t="shared" si="440"/>
        <v>89868.54623865601</v>
      </c>
      <c r="N2683" s="303">
        <f t="shared" si="441"/>
        <v>4.6238656010245904E-2</v>
      </c>
      <c r="O2683" s="372">
        <f t="shared" si="442"/>
        <v>89868.5</v>
      </c>
      <c r="P2683" s="373">
        <f t="shared" si="443"/>
        <v>0</v>
      </c>
    </row>
    <row r="2684" spans="1:16" s="195" customFormat="1" ht="15" customHeight="1" x14ac:dyDescent="0.25">
      <c r="A2684" s="323"/>
      <c r="B2684" s="512" t="s">
        <v>6470</v>
      </c>
      <c r="C2684" s="513"/>
      <c r="D2684" s="513"/>
      <c r="E2684" s="514"/>
      <c r="F2684" s="324"/>
      <c r="G2684" s="324"/>
      <c r="H2684" s="324"/>
      <c r="I2684" s="324"/>
      <c r="J2684" s="449"/>
      <c r="K2684" s="392"/>
      <c r="L2684" s="311"/>
      <c r="M2684" s="303">
        <f t="shared" si="440"/>
        <v>0</v>
      </c>
      <c r="N2684" s="303">
        <f t="shared" si="441"/>
        <v>0</v>
      </c>
      <c r="O2684" s="372">
        <f t="shared" si="442"/>
        <v>0</v>
      </c>
      <c r="P2684" s="373">
        <f t="shared" si="443"/>
        <v>0</v>
      </c>
    </row>
    <row r="2685" spans="1:16" s="195" customFormat="1" ht="15" x14ac:dyDescent="0.25">
      <c r="A2685" s="312" t="s">
        <v>6471</v>
      </c>
      <c r="B2685" s="314" t="s">
        <v>235</v>
      </c>
      <c r="C2685" s="332" t="s">
        <v>1845</v>
      </c>
      <c r="D2685" s="332" t="s">
        <v>6213</v>
      </c>
      <c r="E2685" s="333" t="s">
        <v>6214</v>
      </c>
      <c r="F2685" s="316" t="s">
        <v>217</v>
      </c>
      <c r="G2685" s="331">
        <v>1</v>
      </c>
      <c r="H2685" s="61">
        <f t="shared" si="437"/>
        <v>2169.5</v>
      </c>
      <c r="I2685" s="450">
        <v>2169.5</v>
      </c>
      <c r="J2685" s="439">
        <f t="shared" si="438"/>
        <v>2419.54</v>
      </c>
      <c r="K2685" s="390">
        <f t="shared" si="439"/>
        <v>2419.54</v>
      </c>
      <c r="L2685" s="60"/>
      <c r="M2685" s="303">
        <f t="shared" si="440"/>
        <v>2419.5416438400002</v>
      </c>
      <c r="N2685" s="303">
        <f t="shared" si="441"/>
        <v>1.6438400002698472E-3</v>
      </c>
      <c r="O2685" s="372">
        <f t="shared" si="442"/>
        <v>2419.54</v>
      </c>
      <c r="P2685" s="373">
        <f t="shared" si="443"/>
        <v>0</v>
      </c>
    </row>
    <row r="2686" spans="1:16" s="195" customFormat="1" ht="15" x14ac:dyDescent="0.25">
      <c r="A2686" s="312" t="s">
        <v>6472</v>
      </c>
      <c r="B2686" s="314" t="s">
        <v>235</v>
      </c>
      <c r="C2686" s="332" t="s">
        <v>1847</v>
      </c>
      <c r="D2686" s="332" t="s">
        <v>6197</v>
      </c>
      <c r="E2686" s="333" t="s">
        <v>6204</v>
      </c>
      <c r="F2686" s="316" t="s">
        <v>217</v>
      </c>
      <c r="G2686" s="331">
        <v>24</v>
      </c>
      <c r="H2686" s="61">
        <f t="shared" si="437"/>
        <v>1859.57</v>
      </c>
      <c r="I2686" s="450">
        <v>44629.68</v>
      </c>
      <c r="J2686" s="439">
        <f t="shared" si="438"/>
        <v>2073.89</v>
      </c>
      <c r="K2686" s="390">
        <f t="shared" si="439"/>
        <v>49773.36</v>
      </c>
      <c r="L2686" s="60"/>
      <c r="M2686" s="303">
        <f t="shared" si="440"/>
        <v>49773.389864601602</v>
      </c>
      <c r="N2686" s="303">
        <f t="shared" si="441"/>
        <v>2.9864601601730101E-2</v>
      </c>
      <c r="O2686" s="372">
        <f t="shared" si="442"/>
        <v>49773.36</v>
      </c>
      <c r="P2686" s="373">
        <f t="shared" si="443"/>
        <v>0</v>
      </c>
    </row>
    <row r="2687" spans="1:16" s="195" customFormat="1" ht="15" x14ac:dyDescent="0.25">
      <c r="A2687" s="312" t="s">
        <v>6473</v>
      </c>
      <c r="B2687" s="314" t="s">
        <v>235</v>
      </c>
      <c r="C2687" s="332" t="s">
        <v>1849</v>
      </c>
      <c r="D2687" s="332" t="s">
        <v>6197</v>
      </c>
      <c r="E2687" s="333" t="s">
        <v>6474</v>
      </c>
      <c r="F2687" s="316" t="s">
        <v>217</v>
      </c>
      <c r="G2687" s="331">
        <v>25</v>
      </c>
      <c r="H2687" s="61">
        <f t="shared" si="437"/>
        <v>3742.38</v>
      </c>
      <c r="I2687" s="450">
        <v>93559.5</v>
      </c>
      <c r="J2687" s="439">
        <f t="shared" si="438"/>
        <v>4173.7</v>
      </c>
      <c r="K2687" s="390">
        <f t="shared" si="439"/>
        <v>104342.5</v>
      </c>
      <c r="L2687" s="60"/>
      <c r="M2687" s="303">
        <f t="shared" si="440"/>
        <v>104342.52428064001</v>
      </c>
      <c r="N2687" s="303">
        <f t="shared" si="441"/>
        <v>2.4280640005599707E-2</v>
      </c>
      <c r="O2687" s="372">
        <f t="shared" si="442"/>
        <v>104342.5</v>
      </c>
      <c r="P2687" s="373">
        <f t="shared" si="443"/>
        <v>0</v>
      </c>
    </row>
    <row r="2688" spans="1:16" s="195" customFormat="1" ht="15" x14ac:dyDescent="0.25">
      <c r="A2688" s="312" t="s">
        <v>6475</v>
      </c>
      <c r="B2688" s="314" t="s">
        <v>235</v>
      </c>
      <c r="C2688" s="332" t="s">
        <v>1851</v>
      </c>
      <c r="D2688" s="332" t="s">
        <v>6197</v>
      </c>
      <c r="E2688" s="333" t="s">
        <v>6206</v>
      </c>
      <c r="F2688" s="316" t="s">
        <v>217</v>
      </c>
      <c r="G2688" s="331">
        <v>1</v>
      </c>
      <c r="H2688" s="61">
        <f t="shared" si="437"/>
        <v>6663.46</v>
      </c>
      <c r="I2688" s="450">
        <v>6663.46</v>
      </c>
      <c r="J2688" s="439">
        <f t="shared" si="438"/>
        <v>7431.44</v>
      </c>
      <c r="K2688" s="390">
        <f t="shared" si="439"/>
        <v>7431.44</v>
      </c>
      <c r="L2688" s="60"/>
      <c r="M2688" s="303">
        <f t="shared" si="440"/>
        <v>7431.4445549952006</v>
      </c>
      <c r="N2688" s="303">
        <f t="shared" si="441"/>
        <v>4.5549952010333072E-3</v>
      </c>
      <c r="O2688" s="372">
        <f t="shared" si="442"/>
        <v>7431.44</v>
      </c>
      <c r="P2688" s="373">
        <f t="shared" si="443"/>
        <v>0</v>
      </c>
    </row>
    <row r="2689" spans="1:16" s="195" customFormat="1" ht="15" x14ac:dyDescent="0.25">
      <c r="A2689" s="312" t="s">
        <v>6476</v>
      </c>
      <c r="B2689" s="314" t="s">
        <v>235</v>
      </c>
      <c r="C2689" s="332" t="s">
        <v>1853</v>
      </c>
      <c r="D2689" s="332" t="s">
        <v>6197</v>
      </c>
      <c r="E2689" s="333" t="s">
        <v>6208</v>
      </c>
      <c r="F2689" s="316" t="s">
        <v>217</v>
      </c>
      <c r="G2689" s="331">
        <v>1</v>
      </c>
      <c r="H2689" s="61">
        <f t="shared" si="437"/>
        <v>4873.62</v>
      </c>
      <c r="I2689" s="450">
        <v>4873.62</v>
      </c>
      <c r="J2689" s="439">
        <f t="shared" si="438"/>
        <v>5435.32</v>
      </c>
      <c r="K2689" s="390">
        <f t="shared" si="439"/>
        <v>5435.32</v>
      </c>
      <c r="L2689" s="60"/>
      <c r="M2689" s="303">
        <f t="shared" si="440"/>
        <v>5435.3199106944003</v>
      </c>
      <c r="N2689" s="303">
        <f t="shared" si="441"/>
        <v>-8.9305599431099836E-5</v>
      </c>
      <c r="O2689" s="372">
        <f t="shared" si="442"/>
        <v>5435.32</v>
      </c>
      <c r="P2689" s="373">
        <f t="shared" si="443"/>
        <v>0</v>
      </c>
    </row>
    <row r="2690" spans="1:16" s="195" customFormat="1" ht="15" x14ac:dyDescent="0.25">
      <c r="A2690" s="312" t="s">
        <v>6477</v>
      </c>
      <c r="B2690" s="314" t="s">
        <v>235</v>
      </c>
      <c r="C2690" s="332" t="s">
        <v>1855</v>
      </c>
      <c r="D2690" s="332" t="s">
        <v>6210</v>
      </c>
      <c r="E2690" s="333" t="s">
        <v>6211</v>
      </c>
      <c r="F2690" s="316" t="s">
        <v>217</v>
      </c>
      <c r="G2690" s="331">
        <v>1</v>
      </c>
      <c r="H2690" s="61">
        <f t="shared" si="437"/>
        <v>15659.12</v>
      </c>
      <c r="I2690" s="450">
        <v>15659.12</v>
      </c>
      <c r="J2690" s="439">
        <f t="shared" si="438"/>
        <v>17463.88</v>
      </c>
      <c r="K2690" s="390">
        <f t="shared" si="439"/>
        <v>17463.88</v>
      </c>
      <c r="L2690" s="60"/>
      <c r="M2690" s="303">
        <f t="shared" si="440"/>
        <v>17463.882436454402</v>
      </c>
      <c r="N2690" s="303">
        <f t="shared" si="441"/>
        <v>2.4364544005948119E-3</v>
      </c>
      <c r="O2690" s="372">
        <f t="shared" si="442"/>
        <v>17463.88</v>
      </c>
      <c r="P2690" s="373">
        <f t="shared" si="443"/>
        <v>0</v>
      </c>
    </row>
    <row r="2691" spans="1:16" s="195" customFormat="1" ht="15" x14ac:dyDescent="0.25">
      <c r="A2691" s="312" t="s">
        <v>6478</v>
      </c>
      <c r="B2691" s="314" t="s">
        <v>235</v>
      </c>
      <c r="C2691" s="332" t="s">
        <v>1857</v>
      </c>
      <c r="D2691" s="332" t="s">
        <v>6479</v>
      </c>
      <c r="E2691" s="333" t="s">
        <v>6480</v>
      </c>
      <c r="F2691" s="316" t="s">
        <v>217</v>
      </c>
      <c r="G2691" s="331">
        <v>1</v>
      </c>
      <c r="H2691" s="61">
        <f t="shared" si="437"/>
        <v>131633.43</v>
      </c>
      <c r="I2691" s="450">
        <v>131633.43</v>
      </c>
      <c r="J2691" s="439">
        <f t="shared" si="438"/>
        <v>146804.59</v>
      </c>
      <c r="K2691" s="390">
        <f t="shared" si="439"/>
        <v>146804.59</v>
      </c>
      <c r="L2691" s="60"/>
      <c r="M2691" s="303">
        <f t="shared" si="440"/>
        <v>146804.59350380159</v>
      </c>
      <c r="N2691" s="303">
        <f t="shared" si="441"/>
        <v>3.5038015921600163E-3</v>
      </c>
      <c r="O2691" s="372">
        <f t="shared" si="442"/>
        <v>146804.59</v>
      </c>
      <c r="P2691" s="373">
        <f t="shared" si="443"/>
        <v>0</v>
      </c>
    </row>
    <row r="2692" spans="1:16" s="195" customFormat="1" ht="15" x14ac:dyDescent="0.25">
      <c r="A2692" s="312" t="s">
        <v>6481</v>
      </c>
      <c r="B2692" s="314" t="s">
        <v>235</v>
      </c>
      <c r="C2692" s="332" t="s">
        <v>1859</v>
      </c>
      <c r="D2692" s="332" t="s">
        <v>6197</v>
      </c>
      <c r="E2692" s="333" t="s">
        <v>6198</v>
      </c>
      <c r="F2692" s="316" t="s">
        <v>217</v>
      </c>
      <c r="G2692" s="331">
        <v>6</v>
      </c>
      <c r="H2692" s="61">
        <f t="shared" si="437"/>
        <v>9814.4</v>
      </c>
      <c r="I2692" s="450">
        <v>58886.400000000001</v>
      </c>
      <c r="J2692" s="439">
        <f t="shared" si="438"/>
        <v>10945.54</v>
      </c>
      <c r="K2692" s="390">
        <f t="shared" si="439"/>
        <v>65673.240000000005</v>
      </c>
      <c r="L2692" s="60"/>
      <c r="M2692" s="303">
        <f t="shared" si="440"/>
        <v>65673.241325568</v>
      </c>
      <c r="N2692" s="303">
        <f t="shared" si="441"/>
        <v>1.3255679950816557E-3</v>
      </c>
      <c r="O2692" s="372">
        <f t="shared" si="442"/>
        <v>65673.240000000005</v>
      </c>
      <c r="P2692" s="373">
        <f t="shared" si="443"/>
        <v>0</v>
      </c>
    </row>
    <row r="2693" spans="1:16" s="195" customFormat="1" ht="15" x14ac:dyDescent="0.25">
      <c r="A2693" s="312" t="s">
        <v>6482</v>
      </c>
      <c r="B2693" s="314" t="s">
        <v>235</v>
      </c>
      <c r="C2693" s="332" t="s">
        <v>1861</v>
      </c>
      <c r="D2693" s="332" t="s">
        <v>6197</v>
      </c>
      <c r="E2693" s="333" t="s">
        <v>6216</v>
      </c>
      <c r="F2693" s="316" t="s">
        <v>217</v>
      </c>
      <c r="G2693" s="331">
        <v>1</v>
      </c>
      <c r="H2693" s="61">
        <f t="shared" si="437"/>
        <v>2138.5</v>
      </c>
      <c r="I2693" s="450">
        <v>2138.5</v>
      </c>
      <c r="J2693" s="439">
        <f t="shared" si="438"/>
        <v>2384.9699999999998</v>
      </c>
      <c r="K2693" s="390">
        <f t="shared" si="439"/>
        <v>2384.9699999999998</v>
      </c>
      <c r="L2693" s="60"/>
      <c r="M2693" s="303">
        <f t="shared" si="440"/>
        <v>2384.9687971200005</v>
      </c>
      <c r="N2693" s="303">
        <f t="shared" si="441"/>
        <v>-1.2028799992549466E-3</v>
      </c>
      <c r="O2693" s="372">
        <f t="shared" si="442"/>
        <v>2384.9699999999998</v>
      </c>
      <c r="P2693" s="373">
        <f t="shared" si="443"/>
        <v>0</v>
      </c>
    </row>
    <row r="2694" spans="1:16" s="195" customFormat="1" ht="15" x14ac:dyDescent="0.25">
      <c r="A2694" s="312" t="s">
        <v>6483</v>
      </c>
      <c r="B2694" s="314" t="s">
        <v>235</v>
      </c>
      <c r="C2694" s="332" t="s">
        <v>1863</v>
      </c>
      <c r="D2694" s="332" t="s">
        <v>6197</v>
      </c>
      <c r="E2694" s="333" t="s">
        <v>6200</v>
      </c>
      <c r="F2694" s="316" t="s">
        <v>217</v>
      </c>
      <c r="G2694" s="331">
        <v>1</v>
      </c>
      <c r="H2694" s="61">
        <f t="shared" si="437"/>
        <v>6170.16</v>
      </c>
      <c r="I2694" s="450">
        <v>6170.16</v>
      </c>
      <c r="J2694" s="439">
        <f t="shared" si="438"/>
        <v>6881.29</v>
      </c>
      <c r="K2694" s="390">
        <f t="shared" si="439"/>
        <v>6881.29</v>
      </c>
      <c r="L2694" s="60"/>
      <c r="M2694" s="303">
        <f t="shared" si="440"/>
        <v>6881.2901908992008</v>
      </c>
      <c r="N2694" s="303">
        <f t="shared" si="441"/>
        <v>1.9089920078840805E-4</v>
      </c>
      <c r="O2694" s="372">
        <f t="shared" si="442"/>
        <v>6881.29</v>
      </c>
      <c r="P2694" s="373">
        <f t="shared" si="443"/>
        <v>0</v>
      </c>
    </row>
    <row r="2695" spans="1:16" s="195" customFormat="1" ht="15" x14ac:dyDescent="0.25">
      <c r="A2695" s="312" t="s">
        <v>6484</v>
      </c>
      <c r="B2695" s="314" t="s">
        <v>235</v>
      </c>
      <c r="C2695" s="314" t="s">
        <v>1864</v>
      </c>
      <c r="D2695" s="314" t="s">
        <v>6325</v>
      </c>
      <c r="E2695" s="315" t="s">
        <v>6425</v>
      </c>
      <c r="F2695" s="316" t="s">
        <v>217</v>
      </c>
      <c r="G2695" s="331">
        <v>3</v>
      </c>
      <c r="H2695" s="61">
        <f t="shared" si="437"/>
        <v>8713.67</v>
      </c>
      <c r="I2695" s="450">
        <v>26141.02</v>
      </c>
      <c r="J2695" s="439">
        <f t="shared" si="438"/>
        <v>9717.9500000000007</v>
      </c>
      <c r="K2695" s="390">
        <f t="shared" si="439"/>
        <v>29153.85</v>
      </c>
      <c r="L2695" s="60"/>
      <c r="M2695" s="303">
        <f t="shared" si="440"/>
        <v>29153.854114982401</v>
      </c>
      <c r="N2695" s="303">
        <f t="shared" si="441"/>
        <v>4.1149824028252624E-3</v>
      </c>
      <c r="O2695" s="372">
        <f t="shared" si="442"/>
        <v>29153.850000000002</v>
      </c>
      <c r="P2695" s="373">
        <f t="shared" si="443"/>
        <v>0</v>
      </c>
    </row>
    <row r="2696" spans="1:16" s="195" customFormat="1" ht="15" x14ac:dyDescent="0.25">
      <c r="A2696" s="312" t="s">
        <v>6485</v>
      </c>
      <c r="B2696" s="314" t="s">
        <v>235</v>
      </c>
      <c r="C2696" s="332" t="s">
        <v>1865</v>
      </c>
      <c r="D2696" s="332" t="s">
        <v>6328</v>
      </c>
      <c r="E2696" s="333" t="s">
        <v>6329</v>
      </c>
      <c r="F2696" s="316" t="s">
        <v>217</v>
      </c>
      <c r="G2696" s="331">
        <v>3</v>
      </c>
      <c r="H2696" s="61">
        <f t="shared" si="437"/>
        <v>8058.13</v>
      </c>
      <c r="I2696" s="450">
        <v>24174.39</v>
      </c>
      <c r="J2696" s="439">
        <f t="shared" si="438"/>
        <v>8986.85</v>
      </c>
      <c r="K2696" s="390">
        <f t="shared" si="439"/>
        <v>26960.55</v>
      </c>
      <c r="L2696" s="60"/>
      <c r="M2696" s="303">
        <f t="shared" si="440"/>
        <v>26960.563871596802</v>
      </c>
      <c r="N2696" s="303">
        <f t="shared" si="441"/>
        <v>1.3871596802346176E-2</v>
      </c>
      <c r="O2696" s="372">
        <f t="shared" si="442"/>
        <v>26960.550000000003</v>
      </c>
      <c r="P2696" s="373">
        <f t="shared" si="443"/>
        <v>0</v>
      </c>
    </row>
    <row r="2697" spans="1:16" s="195" customFormat="1" ht="15" customHeight="1" x14ac:dyDescent="0.25">
      <c r="A2697" s="323"/>
      <c r="B2697" s="512" t="s">
        <v>6439</v>
      </c>
      <c r="C2697" s="513"/>
      <c r="D2697" s="513"/>
      <c r="E2697" s="514"/>
      <c r="F2697" s="324"/>
      <c r="G2697" s="324"/>
      <c r="H2697" s="324"/>
      <c r="I2697" s="324"/>
      <c r="J2697" s="449"/>
      <c r="K2697" s="392"/>
      <c r="L2697" s="311"/>
      <c r="M2697" s="303">
        <f t="shared" si="440"/>
        <v>0</v>
      </c>
      <c r="N2697" s="303">
        <f t="shared" si="441"/>
        <v>0</v>
      </c>
      <c r="O2697" s="372">
        <f t="shared" si="442"/>
        <v>0</v>
      </c>
      <c r="P2697" s="373">
        <f t="shared" si="443"/>
        <v>0</v>
      </c>
    </row>
    <row r="2698" spans="1:16" s="195" customFormat="1" ht="15" x14ac:dyDescent="0.25">
      <c r="A2698" s="312" t="s">
        <v>6486</v>
      </c>
      <c r="B2698" s="314" t="s">
        <v>235</v>
      </c>
      <c r="C2698" s="332" t="s">
        <v>1866</v>
      </c>
      <c r="D2698" s="332" t="s">
        <v>6197</v>
      </c>
      <c r="E2698" s="333" t="s">
        <v>6338</v>
      </c>
      <c r="F2698" s="316" t="s">
        <v>217</v>
      </c>
      <c r="G2698" s="331">
        <v>1</v>
      </c>
      <c r="H2698" s="61">
        <f t="shared" si="437"/>
        <v>1898.31</v>
      </c>
      <c r="I2698" s="450">
        <v>1898.31</v>
      </c>
      <c r="J2698" s="439">
        <f t="shared" si="438"/>
        <v>2117.1</v>
      </c>
      <c r="K2698" s="390">
        <f t="shared" si="439"/>
        <v>2117.1</v>
      </c>
      <c r="L2698" s="60"/>
      <c r="M2698" s="303">
        <f t="shared" si="440"/>
        <v>2117.0961502272003</v>
      </c>
      <c r="N2698" s="303">
        <f t="shared" si="441"/>
        <v>-3.8497727996400499E-3</v>
      </c>
      <c r="O2698" s="372">
        <f t="shared" si="442"/>
        <v>2117.1</v>
      </c>
      <c r="P2698" s="373">
        <f t="shared" si="443"/>
        <v>0</v>
      </c>
    </row>
    <row r="2699" spans="1:16" s="195" customFormat="1" ht="15" x14ac:dyDescent="0.25">
      <c r="A2699" s="312" t="s">
        <v>6487</v>
      </c>
      <c r="B2699" s="314" t="s">
        <v>235</v>
      </c>
      <c r="C2699" s="332" t="s">
        <v>1868</v>
      </c>
      <c r="D2699" s="332" t="s">
        <v>6197</v>
      </c>
      <c r="E2699" s="333" t="s">
        <v>6198</v>
      </c>
      <c r="F2699" s="316" t="s">
        <v>217</v>
      </c>
      <c r="G2699" s="331">
        <v>2</v>
      </c>
      <c r="H2699" s="61">
        <f t="shared" si="437"/>
        <v>9814.4</v>
      </c>
      <c r="I2699" s="450">
        <v>19628.8</v>
      </c>
      <c r="J2699" s="439">
        <f t="shared" si="438"/>
        <v>10945.54</v>
      </c>
      <c r="K2699" s="390">
        <f t="shared" si="439"/>
        <v>21891.08</v>
      </c>
      <c r="L2699" s="60"/>
      <c r="M2699" s="303">
        <f t="shared" si="440"/>
        <v>21891.080441856</v>
      </c>
      <c r="N2699" s="303">
        <f t="shared" si="441"/>
        <v>4.4185599836055189E-4</v>
      </c>
      <c r="O2699" s="372">
        <f t="shared" si="442"/>
        <v>21891.08</v>
      </c>
      <c r="P2699" s="373">
        <f t="shared" si="443"/>
        <v>0</v>
      </c>
    </row>
    <row r="2700" spans="1:16" s="195" customFormat="1" ht="15" x14ac:dyDescent="0.25">
      <c r="A2700" s="312" t="s">
        <v>6488</v>
      </c>
      <c r="B2700" s="314" t="s">
        <v>235</v>
      </c>
      <c r="C2700" s="332" t="s">
        <v>1870</v>
      </c>
      <c r="D2700" s="332" t="s">
        <v>6197</v>
      </c>
      <c r="E2700" s="333" t="s">
        <v>6443</v>
      </c>
      <c r="F2700" s="316" t="s">
        <v>217</v>
      </c>
      <c r="G2700" s="331">
        <v>12</v>
      </c>
      <c r="H2700" s="61">
        <f t="shared" si="437"/>
        <v>4610.1899999999996</v>
      </c>
      <c r="I2700" s="450">
        <v>55322.28</v>
      </c>
      <c r="J2700" s="439">
        <f t="shared" si="438"/>
        <v>5141.53</v>
      </c>
      <c r="K2700" s="390">
        <f t="shared" si="439"/>
        <v>61698.36</v>
      </c>
      <c r="L2700" s="60"/>
      <c r="M2700" s="303">
        <f t="shared" si="440"/>
        <v>61698.345375513607</v>
      </c>
      <c r="N2700" s="303">
        <f t="shared" si="441"/>
        <v>-1.4624486393586267E-2</v>
      </c>
      <c r="O2700" s="372">
        <f t="shared" si="442"/>
        <v>61698.36</v>
      </c>
      <c r="P2700" s="373">
        <f t="shared" si="443"/>
        <v>0</v>
      </c>
    </row>
    <row r="2701" spans="1:16" s="195" customFormat="1" ht="15" x14ac:dyDescent="0.25">
      <c r="A2701" s="312" t="s">
        <v>6489</v>
      </c>
      <c r="B2701" s="314" t="s">
        <v>235</v>
      </c>
      <c r="C2701" s="332" t="s">
        <v>1873</v>
      </c>
      <c r="D2701" s="332" t="s">
        <v>6197</v>
      </c>
      <c r="E2701" s="333" t="s">
        <v>6204</v>
      </c>
      <c r="F2701" s="316" t="s">
        <v>217</v>
      </c>
      <c r="G2701" s="331">
        <v>24</v>
      </c>
      <c r="H2701" s="61">
        <f t="shared" si="437"/>
        <v>1859.57</v>
      </c>
      <c r="I2701" s="450">
        <v>44629.68</v>
      </c>
      <c r="J2701" s="439">
        <f t="shared" si="438"/>
        <v>2073.89</v>
      </c>
      <c r="K2701" s="390">
        <f t="shared" si="439"/>
        <v>49773.36</v>
      </c>
      <c r="L2701" s="60"/>
      <c r="M2701" s="303">
        <f t="shared" si="440"/>
        <v>49773.389864601602</v>
      </c>
      <c r="N2701" s="303">
        <f t="shared" si="441"/>
        <v>2.9864601601730101E-2</v>
      </c>
      <c r="O2701" s="372">
        <f t="shared" si="442"/>
        <v>49773.36</v>
      </c>
      <c r="P2701" s="373">
        <f t="shared" si="443"/>
        <v>0</v>
      </c>
    </row>
    <row r="2702" spans="1:16" s="195" customFormat="1" ht="15" x14ac:dyDescent="0.25">
      <c r="A2702" s="312" t="s">
        <v>6490</v>
      </c>
      <c r="B2702" s="314" t="s">
        <v>235</v>
      </c>
      <c r="C2702" s="332" t="s">
        <v>1881</v>
      </c>
      <c r="D2702" s="332" t="s">
        <v>6197</v>
      </c>
      <c r="E2702" s="333" t="s">
        <v>6216</v>
      </c>
      <c r="F2702" s="316" t="s">
        <v>217</v>
      </c>
      <c r="G2702" s="331">
        <v>1</v>
      </c>
      <c r="H2702" s="61">
        <f t="shared" si="437"/>
        <v>2138.5</v>
      </c>
      <c r="I2702" s="450">
        <v>2138.5</v>
      </c>
      <c r="J2702" s="439">
        <f t="shared" si="438"/>
        <v>2384.9699999999998</v>
      </c>
      <c r="K2702" s="390">
        <f t="shared" si="439"/>
        <v>2384.9699999999998</v>
      </c>
      <c r="L2702" s="60"/>
      <c r="M2702" s="303">
        <f t="shared" si="440"/>
        <v>2384.9687971200005</v>
      </c>
      <c r="N2702" s="303">
        <f t="shared" si="441"/>
        <v>-1.2028799992549466E-3</v>
      </c>
      <c r="O2702" s="372">
        <f t="shared" si="442"/>
        <v>2384.9699999999998</v>
      </c>
      <c r="P2702" s="373">
        <f t="shared" si="443"/>
        <v>0</v>
      </c>
    </row>
    <row r="2703" spans="1:16" s="195" customFormat="1" ht="15" x14ac:dyDescent="0.25">
      <c r="A2703" s="312" t="s">
        <v>6491</v>
      </c>
      <c r="B2703" s="314" t="s">
        <v>235</v>
      </c>
      <c r="C2703" s="332" t="s">
        <v>1883</v>
      </c>
      <c r="D2703" s="332" t="s">
        <v>6197</v>
      </c>
      <c r="E2703" s="333" t="s">
        <v>6200</v>
      </c>
      <c r="F2703" s="316" t="s">
        <v>217</v>
      </c>
      <c r="G2703" s="331">
        <v>1</v>
      </c>
      <c r="H2703" s="61">
        <f t="shared" si="437"/>
        <v>6170.16</v>
      </c>
      <c r="I2703" s="450">
        <v>6170.16</v>
      </c>
      <c r="J2703" s="439">
        <f t="shared" si="438"/>
        <v>6881.29</v>
      </c>
      <c r="K2703" s="390">
        <f t="shared" si="439"/>
        <v>6881.29</v>
      </c>
      <c r="L2703" s="60"/>
      <c r="M2703" s="303">
        <f t="shared" ref="M2703:M2766" si="444">I2703*O$13*P$13*O$10</f>
        <v>6881.2901908992008</v>
      </c>
      <c r="N2703" s="303">
        <f t="shared" ref="N2703:N2766" si="445">M2703-K2703</f>
        <v>1.9089920078840805E-4</v>
      </c>
      <c r="O2703" s="372">
        <f t="shared" si="442"/>
        <v>6881.29</v>
      </c>
      <c r="P2703" s="373">
        <f t="shared" si="443"/>
        <v>0</v>
      </c>
    </row>
    <row r="2704" spans="1:16" s="195" customFormat="1" ht="15" x14ac:dyDescent="0.25">
      <c r="A2704" s="312" t="s">
        <v>6492</v>
      </c>
      <c r="B2704" s="314" t="s">
        <v>235</v>
      </c>
      <c r="C2704" s="332" t="s">
        <v>1886</v>
      </c>
      <c r="D2704" s="332" t="s">
        <v>6197</v>
      </c>
      <c r="E2704" s="333" t="s">
        <v>6448</v>
      </c>
      <c r="F2704" s="316" t="s">
        <v>217</v>
      </c>
      <c r="G2704" s="331">
        <v>12</v>
      </c>
      <c r="H2704" s="61">
        <f t="shared" si="437"/>
        <v>3507.35</v>
      </c>
      <c r="I2704" s="450">
        <v>42088.2</v>
      </c>
      <c r="J2704" s="439">
        <f t="shared" si="438"/>
        <v>3911.58</v>
      </c>
      <c r="K2704" s="390">
        <f t="shared" si="439"/>
        <v>46938.96</v>
      </c>
      <c r="L2704" s="60"/>
      <c r="M2704" s="303">
        <f t="shared" si="444"/>
        <v>46938.996365184001</v>
      </c>
      <c r="N2704" s="303">
        <f t="shared" si="445"/>
        <v>3.6365184001624584E-2</v>
      </c>
      <c r="O2704" s="372">
        <f t="shared" si="442"/>
        <v>46938.96</v>
      </c>
      <c r="P2704" s="373">
        <f t="shared" si="443"/>
        <v>0</v>
      </c>
    </row>
    <row r="2705" spans="1:16" s="195" customFormat="1" ht="15" x14ac:dyDescent="0.25">
      <c r="A2705" s="312" t="s">
        <v>6493</v>
      </c>
      <c r="B2705" s="314" t="s">
        <v>235</v>
      </c>
      <c r="C2705" s="332" t="s">
        <v>1888</v>
      </c>
      <c r="D2705" s="332" t="s">
        <v>6197</v>
      </c>
      <c r="E2705" s="333" t="s">
        <v>6364</v>
      </c>
      <c r="F2705" s="316" t="s">
        <v>217</v>
      </c>
      <c r="G2705" s="331">
        <v>1</v>
      </c>
      <c r="H2705" s="61">
        <f t="shared" ref="H2705:H2777" si="446">ROUND(I2705/G2705,2)</f>
        <v>5648.44</v>
      </c>
      <c r="I2705" s="450">
        <v>5648.44</v>
      </c>
      <c r="J2705" s="439">
        <f t="shared" ref="J2705:J2777" si="447">ROUND(H2705*O$13*P$13*O$10,2)</f>
        <v>6299.44</v>
      </c>
      <c r="K2705" s="390">
        <f t="shared" ref="K2705:K2777" si="448">ROUND(J2705*G2705,2)</f>
        <v>6299.44</v>
      </c>
      <c r="L2705" s="60"/>
      <c r="M2705" s="303">
        <f t="shared" si="444"/>
        <v>6299.4403331328003</v>
      </c>
      <c r="N2705" s="303">
        <f t="shared" si="445"/>
        <v>3.3313280073343776E-4</v>
      </c>
      <c r="O2705" s="372">
        <f t="shared" si="442"/>
        <v>6299.44</v>
      </c>
      <c r="P2705" s="373">
        <f t="shared" si="443"/>
        <v>0</v>
      </c>
    </row>
    <row r="2706" spans="1:16" s="195" customFormat="1" ht="15" x14ac:dyDescent="0.25">
      <c r="A2706" s="312" t="s">
        <v>6494</v>
      </c>
      <c r="B2706" s="314" t="s">
        <v>235</v>
      </c>
      <c r="C2706" s="332" t="s">
        <v>1890</v>
      </c>
      <c r="D2706" s="332" t="s">
        <v>6451</v>
      </c>
      <c r="E2706" s="333" t="s">
        <v>6452</v>
      </c>
      <c r="F2706" s="316" t="s">
        <v>217</v>
      </c>
      <c r="G2706" s="331">
        <v>1</v>
      </c>
      <c r="H2706" s="61">
        <f t="shared" si="446"/>
        <v>63274.42</v>
      </c>
      <c r="I2706" s="450">
        <v>63274.42</v>
      </c>
      <c r="J2706" s="439">
        <f t="shared" si="447"/>
        <v>70566.990000000005</v>
      </c>
      <c r="K2706" s="390">
        <f t="shared" si="448"/>
        <v>70566.990000000005</v>
      </c>
      <c r="L2706" s="60"/>
      <c r="M2706" s="303">
        <f t="shared" si="444"/>
        <v>70566.994321190417</v>
      </c>
      <c r="N2706" s="303">
        <f t="shared" si="445"/>
        <v>4.3211904121562839E-3</v>
      </c>
      <c r="O2706" s="372">
        <f t="shared" ref="O2706:O2769" si="449">J2706*G2706</f>
        <v>70566.990000000005</v>
      </c>
      <c r="P2706" s="373">
        <f t="shared" ref="P2706:P2769" si="450">O2706-K2706</f>
        <v>0</v>
      </c>
    </row>
    <row r="2707" spans="1:16" s="195" customFormat="1" ht="15" x14ac:dyDescent="0.25">
      <c r="A2707" s="312" t="s">
        <v>6495</v>
      </c>
      <c r="B2707" s="314" t="s">
        <v>235</v>
      </c>
      <c r="C2707" s="332" t="s">
        <v>1892</v>
      </c>
      <c r="D2707" s="332" t="s">
        <v>6197</v>
      </c>
      <c r="E2707" s="333" t="s">
        <v>6206</v>
      </c>
      <c r="F2707" s="316" t="s">
        <v>217</v>
      </c>
      <c r="G2707" s="331">
        <v>1</v>
      </c>
      <c r="H2707" s="61">
        <f t="shared" si="446"/>
        <v>6663.46</v>
      </c>
      <c r="I2707" s="450">
        <v>6663.46</v>
      </c>
      <c r="J2707" s="439">
        <f t="shared" si="447"/>
        <v>7431.44</v>
      </c>
      <c r="K2707" s="390">
        <f t="shared" si="448"/>
        <v>7431.44</v>
      </c>
      <c r="L2707" s="60"/>
      <c r="M2707" s="303">
        <f t="shared" si="444"/>
        <v>7431.4445549952006</v>
      </c>
      <c r="N2707" s="303">
        <f t="shared" si="445"/>
        <v>4.5549952010333072E-3</v>
      </c>
      <c r="O2707" s="372">
        <f t="shared" si="449"/>
        <v>7431.44</v>
      </c>
      <c r="P2707" s="373">
        <f t="shared" si="450"/>
        <v>0</v>
      </c>
    </row>
    <row r="2708" spans="1:16" s="195" customFormat="1" ht="15" x14ac:dyDescent="0.25">
      <c r="A2708" s="312" t="s">
        <v>6496</v>
      </c>
      <c r="B2708" s="314" t="s">
        <v>235</v>
      </c>
      <c r="C2708" s="332" t="s">
        <v>1894</v>
      </c>
      <c r="D2708" s="332" t="s">
        <v>6197</v>
      </c>
      <c r="E2708" s="333" t="s">
        <v>6369</v>
      </c>
      <c r="F2708" s="316" t="s">
        <v>217</v>
      </c>
      <c r="G2708" s="331">
        <v>1</v>
      </c>
      <c r="H2708" s="61">
        <f t="shared" si="446"/>
        <v>2138.5</v>
      </c>
      <c r="I2708" s="450">
        <v>2138.5</v>
      </c>
      <c r="J2708" s="439">
        <f t="shared" si="447"/>
        <v>2384.9699999999998</v>
      </c>
      <c r="K2708" s="390">
        <f t="shared" si="448"/>
        <v>2384.9699999999998</v>
      </c>
      <c r="L2708" s="60"/>
      <c r="M2708" s="303">
        <f t="shared" si="444"/>
        <v>2384.9687971200005</v>
      </c>
      <c r="N2708" s="303">
        <f t="shared" si="445"/>
        <v>-1.2028799992549466E-3</v>
      </c>
      <c r="O2708" s="372">
        <f t="shared" si="449"/>
        <v>2384.9699999999998</v>
      </c>
      <c r="P2708" s="373">
        <f t="shared" si="450"/>
        <v>0</v>
      </c>
    </row>
    <row r="2709" spans="1:16" s="195" customFormat="1" ht="15" x14ac:dyDescent="0.25">
      <c r="A2709" s="312" t="s">
        <v>6497</v>
      </c>
      <c r="B2709" s="314" t="s">
        <v>235</v>
      </c>
      <c r="C2709" s="332" t="s">
        <v>1895</v>
      </c>
      <c r="D2709" s="332" t="s">
        <v>6210</v>
      </c>
      <c r="E2709" s="333" t="s">
        <v>6211</v>
      </c>
      <c r="F2709" s="316" t="s">
        <v>217</v>
      </c>
      <c r="G2709" s="331">
        <v>1</v>
      </c>
      <c r="H2709" s="61">
        <f t="shared" si="446"/>
        <v>15659.12</v>
      </c>
      <c r="I2709" s="450">
        <v>15659.12</v>
      </c>
      <c r="J2709" s="439">
        <f t="shared" si="447"/>
        <v>17463.88</v>
      </c>
      <c r="K2709" s="390">
        <f t="shared" si="448"/>
        <v>17463.88</v>
      </c>
      <c r="L2709" s="60"/>
      <c r="M2709" s="303">
        <f t="shared" si="444"/>
        <v>17463.882436454402</v>
      </c>
      <c r="N2709" s="303">
        <f t="shared" si="445"/>
        <v>2.4364544005948119E-3</v>
      </c>
      <c r="O2709" s="372">
        <f t="shared" si="449"/>
        <v>17463.88</v>
      </c>
      <c r="P2709" s="373">
        <f t="shared" si="450"/>
        <v>0</v>
      </c>
    </row>
    <row r="2710" spans="1:16" s="195" customFormat="1" ht="15" x14ac:dyDescent="0.25">
      <c r="A2710" s="312" t="s">
        <v>6498</v>
      </c>
      <c r="B2710" s="314" t="s">
        <v>235</v>
      </c>
      <c r="C2710" s="314" t="s">
        <v>1897</v>
      </c>
      <c r="D2710" s="314" t="s">
        <v>6325</v>
      </c>
      <c r="E2710" s="315" t="s">
        <v>6425</v>
      </c>
      <c r="F2710" s="316" t="s">
        <v>217</v>
      </c>
      <c r="G2710" s="331">
        <v>3</v>
      </c>
      <c r="H2710" s="61">
        <f t="shared" si="446"/>
        <v>8713.67</v>
      </c>
      <c r="I2710" s="450">
        <v>26141.02</v>
      </c>
      <c r="J2710" s="439">
        <f t="shared" si="447"/>
        <v>9717.9500000000007</v>
      </c>
      <c r="K2710" s="390">
        <f t="shared" si="448"/>
        <v>29153.85</v>
      </c>
      <c r="L2710" s="60"/>
      <c r="M2710" s="303">
        <f t="shared" si="444"/>
        <v>29153.854114982401</v>
      </c>
      <c r="N2710" s="303">
        <f t="shared" si="445"/>
        <v>4.1149824028252624E-3</v>
      </c>
      <c r="O2710" s="372">
        <f t="shared" si="449"/>
        <v>29153.850000000002</v>
      </c>
      <c r="P2710" s="373">
        <f t="shared" si="450"/>
        <v>0</v>
      </c>
    </row>
    <row r="2711" spans="1:16" s="195" customFormat="1" ht="15" x14ac:dyDescent="0.25">
      <c r="A2711" s="312" t="s">
        <v>6499</v>
      </c>
      <c r="B2711" s="314" t="s">
        <v>235</v>
      </c>
      <c r="C2711" s="332" t="s">
        <v>1898</v>
      </c>
      <c r="D2711" s="332" t="s">
        <v>6328</v>
      </c>
      <c r="E2711" s="333" t="s">
        <v>6329</v>
      </c>
      <c r="F2711" s="316" t="s">
        <v>217</v>
      </c>
      <c r="G2711" s="331">
        <v>3</v>
      </c>
      <c r="H2711" s="61">
        <f t="shared" si="446"/>
        <v>8058.13</v>
      </c>
      <c r="I2711" s="450">
        <v>24174.39</v>
      </c>
      <c r="J2711" s="439">
        <f t="shared" si="447"/>
        <v>8986.85</v>
      </c>
      <c r="K2711" s="390">
        <f t="shared" si="448"/>
        <v>26960.55</v>
      </c>
      <c r="L2711" s="60"/>
      <c r="M2711" s="303">
        <f t="shared" si="444"/>
        <v>26960.563871596802</v>
      </c>
      <c r="N2711" s="303">
        <f t="shared" si="445"/>
        <v>1.3871596802346176E-2</v>
      </c>
      <c r="O2711" s="372">
        <f t="shared" si="449"/>
        <v>26960.550000000003</v>
      </c>
      <c r="P2711" s="373">
        <f t="shared" si="450"/>
        <v>0</v>
      </c>
    </row>
    <row r="2712" spans="1:16" s="195" customFormat="1" ht="15" customHeight="1" x14ac:dyDescent="0.25">
      <c r="A2712" s="323"/>
      <c r="B2712" s="512" t="s">
        <v>6500</v>
      </c>
      <c r="C2712" s="513"/>
      <c r="D2712" s="513"/>
      <c r="E2712" s="514"/>
      <c r="F2712" s="324"/>
      <c r="G2712" s="324"/>
      <c r="H2712" s="324"/>
      <c r="I2712" s="324"/>
      <c r="J2712" s="449"/>
      <c r="K2712" s="392"/>
      <c r="L2712" s="311"/>
      <c r="M2712" s="303">
        <f t="shared" si="444"/>
        <v>0</v>
      </c>
      <c r="N2712" s="303">
        <f t="shared" si="445"/>
        <v>0</v>
      </c>
      <c r="O2712" s="372">
        <f t="shared" si="449"/>
        <v>0</v>
      </c>
      <c r="P2712" s="373">
        <f t="shared" si="450"/>
        <v>0</v>
      </c>
    </row>
    <row r="2713" spans="1:16" s="195" customFormat="1" ht="15" x14ac:dyDescent="0.25">
      <c r="A2713" s="312" t="s">
        <v>6501</v>
      </c>
      <c r="B2713" s="314" t="s">
        <v>235</v>
      </c>
      <c r="C2713" s="332" t="s">
        <v>1899</v>
      </c>
      <c r="D2713" s="332" t="s">
        <v>6197</v>
      </c>
      <c r="E2713" s="333" t="s">
        <v>6502</v>
      </c>
      <c r="F2713" s="316" t="s">
        <v>217</v>
      </c>
      <c r="G2713" s="331">
        <v>1</v>
      </c>
      <c r="H2713" s="61">
        <f t="shared" si="446"/>
        <v>4778.0600000000004</v>
      </c>
      <c r="I2713" s="450">
        <v>4778.0600000000004</v>
      </c>
      <c r="J2713" s="439">
        <f t="shared" si="447"/>
        <v>5328.75</v>
      </c>
      <c r="K2713" s="390">
        <f t="shared" si="448"/>
        <v>5328.75</v>
      </c>
      <c r="L2713" s="60"/>
      <c r="M2713" s="303">
        <f t="shared" si="444"/>
        <v>5328.7463225472002</v>
      </c>
      <c r="N2713" s="303">
        <f t="shared" si="445"/>
        <v>-3.6774527998204576E-3</v>
      </c>
      <c r="O2713" s="372">
        <f t="shared" si="449"/>
        <v>5328.75</v>
      </c>
      <c r="P2713" s="373">
        <f t="shared" si="450"/>
        <v>0</v>
      </c>
    </row>
    <row r="2714" spans="1:16" s="195" customFormat="1" ht="15" x14ac:dyDescent="0.25">
      <c r="A2714" s="312" t="s">
        <v>6503</v>
      </c>
      <c r="B2714" s="314" t="s">
        <v>235</v>
      </c>
      <c r="C2714" s="332" t="s">
        <v>1901</v>
      </c>
      <c r="D2714" s="332" t="s">
        <v>6197</v>
      </c>
      <c r="E2714" s="333" t="s">
        <v>6208</v>
      </c>
      <c r="F2714" s="316" t="s">
        <v>217</v>
      </c>
      <c r="G2714" s="331">
        <v>1</v>
      </c>
      <c r="H2714" s="61">
        <f t="shared" si="446"/>
        <v>4873.62</v>
      </c>
      <c r="I2714" s="450">
        <v>4873.62</v>
      </c>
      <c r="J2714" s="439">
        <f t="shared" si="447"/>
        <v>5435.32</v>
      </c>
      <c r="K2714" s="390">
        <f t="shared" si="448"/>
        <v>5435.32</v>
      </c>
      <c r="L2714" s="60"/>
      <c r="M2714" s="303">
        <f t="shared" si="444"/>
        <v>5435.3199106944003</v>
      </c>
      <c r="N2714" s="303">
        <f t="shared" si="445"/>
        <v>-8.9305599431099836E-5</v>
      </c>
      <c r="O2714" s="372">
        <f t="shared" si="449"/>
        <v>5435.32</v>
      </c>
      <c r="P2714" s="373">
        <f t="shared" si="450"/>
        <v>0</v>
      </c>
    </row>
    <row r="2715" spans="1:16" s="195" customFormat="1" ht="15" x14ac:dyDescent="0.25">
      <c r="A2715" s="312" t="s">
        <v>6504</v>
      </c>
      <c r="B2715" s="314" t="s">
        <v>235</v>
      </c>
      <c r="C2715" s="332" t="s">
        <v>1906</v>
      </c>
      <c r="D2715" s="332" t="s">
        <v>6197</v>
      </c>
      <c r="E2715" s="333" t="s">
        <v>6216</v>
      </c>
      <c r="F2715" s="316" t="s">
        <v>217</v>
      </c>
      <c r="G2715" s="331">
        <v>2</v>
      </c>
      <c r="H2715" s="61">
        <f t="shared" si="446"/>
        <v>2138.5</v>
      </c>
      <c r="I2715" s="450">
        <v>4277</v>
      </c>
      <c r="J2715" s="439">
        <f t="shared" si="447"/>
        <v>2384.9699999999998</v>
      </c>
      <c r="K2715" s="390">
        <f t="shared" si="448"/>
        <v>4769.9399999999996</v>
      </c>
      <c r="L2715" s="60"/>
      <c r="M2715" s="303">
        <f t="shared" si="444"/>
        <v>4769.9375942400011</v>
      </c>
      <c r="N2715" s="303">
        <f t="shared" si="445"/>
        <v>-2.4057599985098932E-3</v>
      </c>
      <c r="O2715" s="372">
        <f t="shared" si="449"/>
        <v>4769.9399999999996</v>
      </c>
      <c r="P2715" s="373">
        <f t="shared" si="450"/>
        <v>0</v>
      </c>
    </row>
    <row r="2716" spans="1:16" s="195" customFormat="1" ht="15" x14ac:dyDescent="0.25">
      <c r="A2716" s="312" t="s">
        <v>6505</v>
      </c>
      <c r="B2716" s="314" t="s">
        <v>235</v>
      </c>
      <c r="C2716" s="332" t="s">
        <v>1910</v>
      </c>
      <c r="D2716" s="332" t="s">
        <v>6310</v>
      </c>
      <c r="E2716" s="333" t="s">
        <v>6311</v>
      </c>
      <c r="F2716" s="316" t="s">
        <v>217</v>
      </c>
      <c r="G2716" s="331">
        <v>1</v>
      </c>
      <c r="H2716" s="61">
        <f t="shared" si="446"/>
        <v>15754.68</v>
      </c>
      <c r="I2716" s="450">
        <v>15754.68</v>
      </c>
      <c r="J2716" s="439">
        <f t="shared" si="447"/>
        <v>17570.46</v>
      </c>
      <c r="K2716" s="390">
        <f t="shared" si="448"/>
        <v>17570.46</v>
      </c>
      <c r="L2716" s="60"/>
      <c r="M2716" s="303">
        <f t="shared" si="444"/>
        <v>17570.456024601604</v>
      </c>
      <c r="N2716" s="303">
        <f t="shared" si="445"/>
        <v>-3.9753983946866356E-3</v>
      </c>
      <c r="O2716" s="372">
        <f t="shared" si="449"/>
        <v>17570.46</v>
      </c>
      <c r="P2716" s="373">
        <f t="shared" si="450"/>
        <v>0</v>
      </c>
    </row>
    <row r="2717" spans="1:16" s="195" customFormat="1" ht="15" x14ac:dyDescent="0.25">
      <c r="A2717" s="312" t="s">
        <v>6506</v>
      </c>
      <c r="B2717" s="314" t="s">
        <v>235</v>
      </c>
      <c r="C2717" s="332" t="s">
        <v>1912</v>
      </c>
      <c r="D2717" s="332" t="s">
        <v>6197</v>
      </c>
      <c r="E2717" s="333" t="s">
        <v>6507</v>
      </c>
      <c r="F2717" s="316" t="s">
        <v>217</v>
      </c>
      <c r="G2717" s="331">
        <v>3</v>
      </c>
      <c r="H2717" s="61">
        <f t="shared" si="446"/>
        <v>7244.58</v>
      </c>
      <c r="I2717" s="450">
        <v>21733.74</v>
      </c>
      <c r="J2717" s="439">
        <f t="shared" si="447"/>
        <v>8079.54</v>
      </c>
      <c r="K2717" s="390">
        <f t="shared" si="448"/>
        <v>24238.62</v>
      </c>
      <c r="L2717" s="60"/>
      <c r="M2717" s="303">
        <f t="shared" si="444"/>
        <v>24238.621344268802</v>
      </c>
      <c r="N2717" s="303">
        <f t="shared" si="445"/>
        <v>1.3442688032228034E-3</v>
      </c>
      <c r="O2717" s="372">
        <f t="shared" si="449"/>
        <v>24238.62</v>
      </c>
      <c r="P2717" s="373">
        <f t="shared" si="450"/>
        <v>0</v>
      </c>
    </row>
    <row r="2718" spans="1:16" s="195" customFormat="1" ht="15" x14ac:dyDescent="0.25">
      <c r="A2718" s="312" t="s">
        <v>6508</v>
      </c>
      <c r="B2718" s="314" t="s">
        <v>235</v>
      </c>
      <c r="C2718" s="332" t="s">
        <v>1913</v>
      </c>
      <c r="D2718" s="332" t="s">
        <v>6197</v>
      </c>
      <c r="E2718" s="333" t="s">
        <v>6198</v>
      </c>
      <c r="F2718" s="316" t="s">
        <v>217</v>
      </c>
      <c r="G2718" s="331">
        <v>1</v>
      </c>
      <c r="H2718" s="61">
        <f t="shared" si="446"/>
        <v>9814.4</v>
      </c>
      <c r="I2718" s="450">
        <v>9814.4</v>
      </c>
      <c r="J2718" s="439">
        <f t="shared" si="447"/>
        <v>10945.54</v>
      </c>
      <c r="K2718" s="390">
        <f t="shared" si="448"/>
        <v>10945.54</v>
      </c>
      <c r="L2718" s="60"/>
      <c r="M2718" s="303">
        <f t="shared" si="444"/>
        <v>10945.540220928</v>
      </c>
      <c r="N2718" s="303">
        <f t="shared" si="445"/>
        <v>2.2092799918027595E-4</v>
      </c>
      <c r="O2718" s="372">
        <f t="shared" si="449"/>
        <v>10945.54</v>
      </c>
      <c r="P2718" s="373">
        <f t="shared" si="450"/>
        <v>0</v>
      </c>
    </row>
    <row r="2719" spans="1:16" s="195" customFormat="1" ht="15" x14ac:dyDescent="0.25">
      <c r="A2719" s="312" t="s">
        <v>6509</v>
      </c>
      <c r="B2719" s="314" t="s">
        <v>235</v>
      </c>
      <c r="C2719" s="332" t="s">
        <v>1915</v>
      </c>
      <c r="D2719" s="332" t="s">
        <v>6197</v>
      </c>
      <c r="E2719" s="333" t="s">
        <v>6510</v>
      </c>
      <c r="F2719" s="316" t="s">
        <v>217</v>
      </c>
      <c r="G2719" s="331">
        <v>1</v>
      </c>
      <c r="H2719" s="61">
        <f t="shared" si="446"/>
        <v>4132.37</v>
      </c>
      <c r="I2719" s="450">
        <v>4132.37</v>
      </c>
      <c r="J2719" s="439">
        <f t="shared" si="447"/>
        <v>4608.6400000000003</v>
      </c>
      <c r="K2719" s="390">
        <f t="shared" si="448"/>
        <v>4608.6400000000003</v>
      </c>
      <c r="L2719" s="60"/>
      <c r="M2719" s="303">
        <f t="shared" si="444"/>
        <v>4608.6385354944005</v>
      </c>
      <c r="N2719" s="303">
        <f t="shared" si="445"/>
        <v>-1.4645055998698808E-3</v>
      </c>
      <c r="O2719" s="372">
        <f t="shared" si="449"/>
        <v>4608.6400000000003</v>
      </c>
      <c r="P2719" s="373">
        <f t="shared" si="450"/>
        <v>0</v>
      </c>
    </row>
    <row r="2720" spans="1:16" s="195" customFormat="1" ht="15" x14ac:dyDescent="0.25">
      <c r="A2720" s="312" t="s">
        <v>6511</v>
      </c>
      <c r="B2720" s="314" t="s">
        <v>235</v>
      </c>
      <c r="C2720" s="332" t="s">
        <v>1918</v>
      </c>
      <c r="D2720" s="332" t="s">
        <v>6316</v>
      </c>
      <c r="E2720" s="333" t="s">
        <v>6317</v>
      </c>
      <c r="F2720" s="316" t="s">
        <v>217</v>
      </c>
      <c r="G2720" s="331">
        <v>1</v>
      </c>
      <c r="H2720" s="61">
        <f t="shared" si="446"/>
        <v>41320.959999999999</v>
      </c>
      <c r="I2720" s="450">
        <v>41320.959999999999</v>
      </c>
      <c r="J2720" s="439">
        <f t="shared" si="447"/>
        <v>46083.33</v>
      </c>
      <c r="K2720" s="390">
        <f t="shared" si="448"/>
        <v>46083.33</v>
      </c>
      <c r="L2720" s="60"/>
      <c r="M2720" s="303">
        <f t="shared" si="444"/>
        <v>46083.3295613952</v>
      </c>
      <c r="N2720" s="303">
        <f t="shared" si="445"/>
        <v>-4.3860480218427256E-4</v>
      </c>
      <c r="O2720" s="372">
        <f t="shared" si="449"/>
        <v>46083.33</v>
      </c>
      <c r="P2720" s="373">
        <f t="shared" si="450"/>
        <v>0</v>
      </c>
    </row>
    <row r="2721" spans="1:16" s="195" customFormat="1" ht="15" x14ac:dyDescent="0.25">
      <c r="A2721" s="312" t="s">
        <v>6512</v>
      </c>
      <c r="B2721" s="314" t="s">
        <v>235</v>
      </c>
      <c r="C2721" s="332" t="s">
        <v>1922</v>
      </c>
      <c r="D2721" s="332" t="s">
        <v>6197</v>
      </c>
      <c r="E2721" s="333" t="s">
        <v>6338</v>
      </c>
      <c r="F2721" s="316" t="s">
        <v>217</v>
      </c>
      <c r="G2721" s="331">
        <v>1</v>
      </c>
      <c r="H2721" s="61">
        <f t="shared" si="446"/>
        <v>1898.31</v>
      </c>
      <c r="I2721" s="450">
        <v>1898.31</v>
      </c>
      <c r="J2721" s="439">
        <f t="shared" si="447"/>
        <v>2117.1</v>
      </c>
      <c r="K2721" s="390">
        <f t="shared" si="448"/>
        <v>2117.1</v>
      </c>
      <c r="L2721" s="60"/>
      <c r="M2721" s="303">
        <f t="shared" si="444"/>
        <v>2117.0961502272003</v>
      </c>
      <c r="N2721" s="303">
        <f t="shared" si="445"/>
        <v>-3.8497727996400499E-3</v>
      </c>
      <c r="O2721" s="372">
        <f t="shared" si="449"/>
        <v>2117.1</v>
      </c>
      <c r="P2721" s="373">
        <f t="shared" si="450"/>
        <v>0</v>
      </c>
    </row>
    <row r="2722" spans="1:16" s="195" customFormat="1" ht="15" customHeight="1" x14ac:dyDescent="0.25">
      <c r="A2722" s="323"/>
      <c r="B2722" s="512" t="s">
        <v>6513</v>
      </c>
      <c r="C2722" s="513"/>
      <c r="D2722" s="513"/>
      <c r="E2722" s="514"/>
      <c r="F2722" s="324"/>
      <c r="G2722" s="324"/>
      <c r="H2722" s="324"/>
      <c r="I2722" s="324"/>
      <c r="J2722" s="449"/>
      <c r="K2722" s="392"/>
      <c r="L2722" s="311"/>
      <c r="M2722" s="303">
        <f t="shared" si="444"/>
        <v>0</v>
      </c>
      <c r="N2722" s="303">
        <f t="shared" si="445"/>
        <v>0</v>
      </c>
      <c r="O2722" s="372">
        <f t="shared" si="449"/>
        <v>0</v>
      </c>
      <c r="P2722" s="373">
        <f t="shared" si="450"/>
        <v>0</v>
      </c>
    </row>
    <row r="2723" spans="1:16" s="195" customFormat="1" ht="15" x14ac:dyDescent="0.25">
      <c r="A2723" s="312" t="s">
        <v>6514</v>
      </c>
      <c r="B2723" s="314" t="s">
        <v>235</v>
      </c>
      <c r="C2723" s="332" t="s">
        <v>1928</v>
      </c>
      <c r="D2723" s="332" t="s">
        <v>6197</v>
      </c>
      <c r="E2723" s="333" t="s">
        <v>6208</v>
      </c>
      <c r="F2723" s="316" t="s">
        <v>217</v>
      </c>
      <c r="G2723" s="331">
        <v>1</v>
      </c>
      <c r="H2723" s="61">
        <f t="shared" si="446"/>
        <v>4873.62</v>
      </c>
      <c r="I2723" s="450">
        <v>4873.62</v>
      </c>
      <c r="J2723" s="439">
        <f t="shared" si="447"/>
        <v>5435.32</v>
      </c>
      <c r="K2723" s="390">
        <f t="shared" si="448"/>
        <v>5435.32</v>
      </c>
      <c r="L2723" s="60"/>
      <c r="M2723" s="303">
        <f t="shared" si="444"/>
        <v>5435.3199106944003</v>
      </c>
      <c r="N2723" s="303">
        <f t="shared" si="445"/>
        <v>-8.9305599431099836E-5</v>
      </c>
      <c r="O2723" s="372">
        <f t="shared" si="449"/>
        <v>5435.32</v>
      </c>
      <c r="P2723" s="373">
        <f t="shared" si="450"/>
        <v>0</v>
      </c>
    </row>
    <row r="2724" spans="1:16" s="195" customFormat="1" ht="15" x14ac:dyDescent="0.25">
      <c r="A2724" s="312" t="s">
        <v>6515</v>
      </c>
      <c r="B2724" s="314" t="s">
        <v>235</v>
      </c>
      <c r="C2724" s="332" t="s">
        <v>1936</v>
      </c>
      <c r="D2724" s="332" t="s">
        <v>6197</v>
      </c>
      <c r="E2724" s="333" t="s">
        <v>6502</v>
      </c>
      <c r="F2724" s="316" t="s">
        <v>217</v>
      </c>
      <c r="G2724" s="331">
        <v>1</v>
      </c>
      <c r="H2724" s="61">
        <f t="shared" si="446"/>
        <v>4778.0600000000004</v>
      </c>
      <c r="I2724" s="450">
        <v>4778.0600000000004</v>
      </c>
      <c r="J2724" s="439">
        <f t="shared" si="447"/>
        <v>5328.75</v>
      </c>
      <c r="K2724" s="390">
        <f t="shared" si="448"/>
        <v>5328.75</v>
      </c>
      <c r="L2724" s="60"/>
      <c r="M2724" s="303">
        <f t="shared" si="444"/>
        <v>5328.7463225472002</v>
      </c>
      <c r="N2724" s="303">
        <f t="shared" si="445"/>
        <v>-3.6774527998204576E-3</v>
      </c>
      <c r="O2724" s="372">
        <f t="shared" si="449"/>
        <v>5328.75</v>
      </c>
      <c r="P2724" s="373">
        <f t="shared" si="450"/>
        <v>0</v>
      </c>
    </row>
    <row r="2725" spans="1:16" s="195" customFormat="1" ht="15" x14ac:dyDescent="0.25">
      <c r="A2725" s="312" t="s">
        <v>6516</v>
      </c>
      <c r="B2725" s="314" t="s">
        <v>235</v>
      </c>
      <c r="C2725" s="332" t="s">
        <v>1944</v>
      </c>
      <c r="D2725" s="332" t="s">
        <v>6197</v>
      </c>
      <c r="E2725" s="333" t="s">
        <v>6517</v>
      </c>
      <c r="F2725" s="316" t="s">
        <v>217</v>
      </c>
      <c r="G2725" s="331">
        <v>3</v>
      </c>
      <c r="H2725" s="61">
        <f t="shared" si="446"/>
        <v>9814.4</v>
      </c>
      <c r="I2725" s="450">
        <v>29443.200000000001</v>
      </c>
      <c r="J2725" s="439">
        <f t="shared" si="447"/>
        <v>10945.54</v>
      </c>
      <c r="K2725" s="390">
        <f t="shared" si="448"/>
        <v>32836.620000000003</v>
      </c>
      <c r="L2725" s="60"/>
      <c r="M2725" s="303">
        <f t="shared" si="444"/>
        <v>32836.620662784</v>
      </c>
      <c r="N2725" s="303">
        <f t="shared" si="445"/>
        <v>6.6278399754082784E-4</v>
      </c>
      <c r="O2725" s="372">
        <f t="shared" si="449"/>
        <v>32836.620000000003</v>
      </c>
      <c r="P2725" s="373">
        <f t="shared" si="450"/>
        <v>0</v>
      </c>
    </row>
    <row r="2726" spans="1:16" s="195" customFormat="1" ht="15" x14ac:dyDescent="0.25">
      <c r="A2726" s="312" t="s">
        <v>6518</v>
      </c>
      <c r="B2726" s="314" t="s">
        <v>235</v>
      </c>
      <c r="C2726" s="332" t="s">
        <v>1950</v>
      </c>
      <c r="D2726" s="332" t="s">
        <v>6197</v>
      </c>
      <c r="E2726" s="333" t="s">
        <v>6204</v>
      </c>
      <c r="F2726" s="316" t="s">
        <v>217</v>
      </c>
      <c r="G2726" s="331">
        <v>2</v>
      </c>
      <c r="H2726" s="61">
        <f t="shared" si="446"/>
        <v>1859.57</v>
      </c>
      <c r="I2726" s="450">
        <v>3719.14</v>
      </c>
      <c r="J2726" s="439">
        <f t="shared" si="447"/>
        <v>2073.89</v>
      </c>
      <c r="K2726" s="390">
        <f t="shared" si="448"/>
        <v>4147.78</v>
      </c>
      <c r="L2726" s="60"/>
      <c r="M2726" s="303">
        <f t="shared" si="444"/>
        <v>4147.7824887167999</v>
      </c>
      <c r="N2726" s="303">
        <f t="shared" si="445"/>
        <v>2.4887168001441751E-3</v>
      </c>
      <c r="O2726" s="372">
        <f t="shared" si="449"/>
        <v>4147.78</v>
      </c>
      <c r="P2726" s="373">
        <f t="shared" si="450"/>
        <v>0</v>
      </c>
    </row>
    <row r="2727" spans="1:16" s="195" customFormat="1" ht="15" x14ac:dyDescent="0.25">
      <c r="A2727" s="312" t="s">
        <v>6519</v>
      </c>
      <c r="B2727" s="314" t="s">
        <v>235</v>
      </c>
      <c r="C2727" s="332" t="s">
        <v>1955</v>
      </c>
      <c r="D2727" s="332" t="s">
        <v>6213</v>
      </c>
      <c r="E2727" s="333" t="s">
        <v>6520</v>
      </c>
      <c r="F2727" s="316" t="s">
        <v>217</v>
      </c>
      <c r="G2727" s="331">
        <v>3</v>
      </c>
      <c r="H2727" s="61">
        <f t="shared" si="446"/>
        <v>2309.4299999999998</v>
      </c>
      <c r="I2727" s="450">
        <v>6928.29</v>
      </c>
      <c r="J2727" s="439">
        <f t="shared" si="447"/>
        <v>2575.6</v>
      </c>
      <c r="K2727" s="390">
        <f t="shared" si="448"/>
        <v>7726.8</v>
      </c>
      <c r="L2727" s="60"/>
      <c r="M2727" s="303">
        <f t="shared" si="444"/>
        <v>7726.7970387648011</v>
      </c>
      <c r="N2727" s="303">
        <f t="shared" si="445"/>
        <v>-2.9612351991090691E-3</v>
      </c>
      <c r="O2727" s="372">
        <f t="shared" si="449"/>
        <v>7726.7999999999993</v>
      </c>
      <c r="P2727" s="373">
        <f t="shared" si="450"/>
        <v>0</v>
      </c>
    </row>
    <row r="2728" spans="1:16" s="195" customFormat="1" ht="15" x14ac:dyDescent="0.25">
      <c r="A2728" s="312" t="s">
        <v>6521</v>
      </c>
      <c r="B2728" s="314" t="s">
        <v>235</v>
      </c>
      <c r="C2728" s="332" t="s">
        <v>1959</v>
      </c>
      <c r="D2728" s="332" t="s">
        <v>6197</v>
      </c>
      <c r="E2728" s="333" t="s">
        <v>6338</v>
      </c>
      <c r="F2728" s="316" t="s">
        <v>217</v>
      </c>
      <c r="G2728" s="331">
        <v>1</v>
      </c>
      <c r="H2728" s="61">
        <f t="shared" si="446"/>
        <v>1898.31</v>
      </c>
      <c r="I2728" s="450">
        <v>1898.31</v>
      </c>
      <c r="J2728" s="439">
        <f t="shared" si="447"/>
        <v>2117.1</v>
      </c>
      <c r="K2728" s="390">
        <f t="shared" si="448"/>
        <v>2117.1</v>
      </c>
      <c r="L2728" s="60"/>
      <c r="M2728" s="303">
        <f t="shared" si="444"/>
        <v>2117.0961502272003</v>
      </c>
      <c r="N2728" s="303">
        <f t="shared" si="445"/>
        <v>-3.8497727996400499E-3</v>
      </c>
      <c r="O2728" s="372">
        <f t="shared" si="449"/>
        <v>2117.1</v>
      </c>
      <c r="P2728" s="373">
        <f t="shared" si="450"/>
        <v>0</v>
      </c>
    </row>
    <row r="2729" spans="1:16" s="195" customFormat="1" ht="15" x14ac:dyDescent="0.25">
      <c r="A2729" s="312" t="s">
        <v>6522</v>
      </c>
      <c r="B2729" s="314" t="s">
        <v>235</v>
      </c>
      <c r="C2729" s="332" t="s">
        <v>1963</v>
      </c>
      <c r="D2729" s="332" t="s">
        <v>6197</v>
      </c>
      <c r="E2729" s="333" t="s">
        <v>6198</v>
      </c>
      <c r="F2729" s="316" t="s">
        <v>217</v>
      </c>
      <c r="G2729" s="331">
        <v>4</v>
      </c>
      <c r="H2729" s="61">
        <f t="shared" si="446"/>
        <v>9814.4</v>
      </c>
      <c r="I2729" s="450">
        <v>39257.599999999999</v>
      </c>
      <c r="J2729" s="439">
        <f t="shared" si="447"/>
        <v>10945.54</v>
      </c>
      <c r="K2729" s="390">
        <f t="shared" si="448"/>
        <v>43782.16</v>
      </c>
      <c r="L2729" s="60"/>
      <c r="M2729" s="303">
        <f t="shared" si="444"/>
        <v>43782.160883712</v>
      </c>
      <c r="N2729" s="303">
        <f t="shared" si="445"/>
        <v>8.8371199672110379E-4</v>
      </c>
      <c r="O2729" s="372">
        <f t="shared" si="449"/>
        <v>43782.16</v>
      </c>
      <c r="P2729" s="373">
        <f t="shared" si="450"/>
        <v>0</v>
      </c>
    </row>
    <row r="2730" spans="1:16" s="195" customFormat="1" ht="15" customHeight="1" x14ac:dyDescent="0.25">
      <c r="A2730" s="323"/>
      <c r="B2730" s="512" t="s">
        <v>6330</v>
      </c>
      <c r="C2730" s="513"/>
      <c r="D2730" s="513"/>
      <c r="E2730" s="514"/>
      <c r="F2730" s="324"/>
      <c r="G2730" s="324"/>
      <c r="H2730" s="324"/>
      <c r="I2730" s="324"/>
      <c r="J2730" s="449"/>
      <c r="K2730" s="392"/>
      <c r="L2730" s="311"/>
      <c r="M2730" s="303">
        <f t="shared" si="444"/>
        <v>0</v>
      </c>
      <c r="N2730" s="303">
        <f t="shared" si="445"/>
        <v>0</v>
      </c>
      <c r="O2730" s="372">
        <f t="shared" si="449"/>
        <v>0</v>
      </c>
      <c r="P2730" s="373">
        <f t="shared" si="450"/>
        <v>0</v>
      </c>
    </row>
    <row r="2731" spans="1:16" s="195" customFormat="1" ht="15" x14ac:dyDescent="0.25">
      <c r="A2731" s="312" t="s">
        <v>6523</v>
      </c>
      <c r="B2731" s="314" t="s">
        <v>235</v>
      </c>
      <c r="C2731" s="332" t="s">
        <v>1967</v>
      </c>
      <c r="D2731" s="332" t="s">
        <v>6213</v>
      </c>
      <c r="E2731" s="333" t="s">
        <v>947</v>
      </c>
      <c r="F2731" s="316" t="s">
        <v>217</v>
      </c>
      <c r="G2731" s="331">
        <v>7</v>
      </c>
      <c r="H2731" s="61">
        <f t="shared" si="446"/>
        <v>702.51</v>
      </c>
      <c r="I2731" s="450">
        <v>4917.57</v>
      </c>
      <c r="J2731" s="439">
        <f t="shared" si="447"/>
        <v>783.48</v>
      </c>
      <c r="K2731" s="390">
        <f t="shared" si="448"/>
        <v>5484.36</v>
      </c>
      <c r="L2731" s="60"/>
      <c r="M2731" s="303">
        <f t="shared" si="444"/>
        <v>5484.3352853184006</v>
      </c>
      <c r="N2731" s="303">
        <f t="shared" si="445"/>
        <v>-2.471468159910728E-2</v>
      </c>
      <c r="O2731" s="372">
        <f t="shared" si="449"/>
        <v>5484.3600000000006</v>
      </c>
      <c r="P2731" s="373">
        <f t="shared" si="450"/>
        <v>0</v>
      </c>
    </row>
    <row r="2732" spans="1:16" s="195" customFormat="1" ht="15" x14ac:dyDescent="0.25">
      <c r="A2732" s="312" t="s">
        <v>6524</v>
      </c>
      <c r="B2732" s="314" t="s">
        <v>235</v>
      </c>
      <c r="C2732" s="332" t="s">
        <v>1976</v>
      </c>
      <c r="D2732" s="332" t="s">
        <v>6213</v>
      </c>
      <c r="E2732" s="333" t="s">
        <v>6214</v>
      </c>
      <c r="F2732" s="316" t="s">
        <v>217</v>
      </c>
      <c r="G2732" s="331">
        <v>4</v>
      </c>
      <c r="H2732" s="61">
        <f t="shared" si="446"/>
        <v>2169.5</v>
      </c>
      <c r="I2732" s="450">
        <v>8678</v>
      </c>
      <c r="J2732" s="439">
        <f t="shared" si="447"/>
        <v>2419.54</v>
      </c>
      <c r="K2732" s="390">
        <f t="shared" si="448"/>
        <v>9678.16</v>
      </c>
      <c r="L2732" s="60"/>
      <c r="M2732" s="303">
        <f t="shared" si="444"/>
        <v>9678.1665753600009</v>
      </c>
      <c r="N2732" s="303">
        <f t="shared" si="445"/>
        <v>6.5753600010793889E-3</v>
      </c>
      <c r="O2732" s="372">
        <f t="shared" si="449"/>
        <v>9678.16</v>
      </c>
      <c r="P2732" s="373">
        <f t="shared" si="450"/>
        <v>0</v>
      </c>
    </row>
    <row r="2733" spans="1:16" s="195" customFormat="1" ht="15" customHeight="1" x14ac:dyDescent="0.25">
      <c r="A2733" s="323"/>
      <c r="B2733" s="512" t="s">
        <v>6333</v>
      </c>
      <c r="C2733" s="513"/>
      <c r="D2733" s="513"/>
      <c r="E2733" s="514"/>
      <c r="F2733" s="324"/>
      <c r="G2733" s="324"/>
      <c r="H2733" s="324"/>
      <c r="I2733" s="324"/>
      <c r="J2733" s="449"/>
      <c r="K2733" s="392"/>
      <c r="L2733" s="311"/>
      <c r="M2733" s="303">
        <f t="shared" si="444"/>
        <v>0</v>
      </c>
      <c r="N2733" s="303">
        <f t="shared" si="445"/>
        <v>0</v>
      </c>
      <c r="O2733" s="372">
        <f t="shared" si="449"/>
        <v>0</v>
      </c>
      <c r="P2733" s="373">
        <f t="shared" si="450"/>
        <v>0</v>
      </c>
    </row>
    <row r="2734" spans="1:16" s="195" customFormat="1" ht="15" x14ac:dyDescent="0.25">
      <c r="A2734" s="312" t="s">
        <v>6525</v>
      </c>
      <c r="B2734" s="314" t="s">
        <v>235</v>
      </c>
      <c r="C2734" s="332" t="s">
        <v>1984</v>
      </c>
      <c r="D2734" s="332" t="s">
        <v>6213</v>
      </c>
      <c r="E2734" s="333" t="s">
        <v>947</v>
      </c>
      <c r="F2734" s="316" t="s">
        <v>217</v>
      </c>
      <c r="G2734" s="331">
        <v>2</v>
      </c>
      <c r="H2734" s="61">
        <f t="shared" si="446"/>
        <v>702.51</v>
      </c>
      <c r="I2734" s="450">
        <v>1405.02</v>
      </c>
      <c r="J2734" s="439">
        <f t="shared" si="447"/>
        <v>783.48</v>
      </c>
      <c r="K2734" s="390">
        <f t="shared" si="448"/>
        <v>1566.96</v>
      </c>
      <c r="L2734" s="60"/>
      <c r="M2734" s="303">
        <f t="shared" si="444"/>
        <v>1566.9529386624001</v>
      </c>
      <c r="N2734" s="303">
        <f t="shared" si="445"/>
        <v>-7.0613375999073469E-3</v>
      </c>
      <c r="O2734" s="372">
        <f t="shared" si="449"/>
        <v>1566.96</v>
      </c>
      <c r="P2734" s="373">
        <f t="shared" si="450"/>
        <v>0</v>
      </c>
    </row>
    <row r="2735" spans="1:16" s="195" customFormat="1" ht="15" x14ac:dyDescent="0.25">
      <c r="A2735" s="312" t="s">
        <v>6526</v>
      </c>
      <c r="B2735" s="314" t="s">
        <v>235</v>
      </c>
      <c r="C2735" s="332" t="s">
        <v>1988</v>
      </c>
      <c r="D2735" s="332" t="s">
        <v>6213</v>
      </c>
      <c r="E2735" s="333" t="s">
        <v>6214</v>
      </c>
      <c r="F2735" s="316" t="s">
        <v>217</v>
      </c>
      <c r="G2735" s="331">
        <v>1</v>
      </c>
      <c r="H2735" s="61">
        <f t="shared" si="446"/>
        <v>2169.5</v>
      </c>
      <c r="I2735" s="450">
        <v>2169.5</v>
      </c>
      <c r="J2735" s="439">
        <f t="shared" si="447"/>
        <v>2419.54</v>
      </c>
      <c r="K2735" s="390">
        <f t="shared" si="448"/>
        <v>2419.54</v>
      </c>
      <c r="L2735" s="60"/>
      <c r="M2735" s="303">
        <f t="shared" si="444"/>
        <v>2419.5416438400002</v>
      </c>
      <c r="N2735" s="303">
        <f t="shared" si="445"/>
        <v>1.6438400002698472E-3</v>
      </c>
      <c r="O2735" s="372">
        <f t="shared" si="449"/>
        <v>2419.54</v>
      </c>
      <c r="P2735" s="373">
        <f t="shared" si="450"/>
        <v>0</v>
      </c>
    </row>
    <row r="2736" spans="1:16" s="195" customFormat="1" ht="15" customHeight="1" x14ac:dyDescent="0.25">
      <c r="A2736" s="323"/>
      <c r="B2736" s="512" t="s">
        <v>6527</v>
      </c>
      <c r="C2736" s="513"/>
      <c r="D2736" s="513"/>
      <c r="E2736" s="514"/>
      <c r="F2736" s="324"/>
      <c r="G2736" s="324"/>
      <c r="H2736" s="324"/>
      <c r="I2736" s="324"/>
      <c r="J2736" s="449"/>
      <c r="K2736" s="392"/>
      <c r="L2736" s="311"/>
      <c r="M2736" s="303">
        <f t="shared" si="444"/>
        <v>0</v>
      </c>
      <c r="N2736" s="303">
        <f t="shared" si="445"/>
        <v>0</v>
      </c>
      <c r="O2736" s="372">
        <f t="shared" si="449"/>
        <v>0</v>
      </c>
      <c r="P2736" s="373">
        <f t="shared" si="450"/>
        <v>0</v>
      </c>
    </row>
    <row r="2737" spans="1:16" s="195" customFormat="1" ht="15" x14ac:dyDescent="0.25">
      <c r="A2737" s="312" t="s">
        <v>6528</v>
      </c>
      <c r="B2737" s="314" t="s">
        <v>235</v>
      </c>
      <c r="C2737" s="332" t="s">
        <v>1994</v>
      </c>
      <c r="D2737" s="332" t="s">
        <v>6197</v>
      </c>
      <c r="E2737" s="333" t="s">
        <v>6338</v>
      </c>
      <c r="F2737" s="316" t="s">
        <v>217</v>
      </c>
      <c r="G2737" s="331">
        <v>9</v>
      </c>
      <c r="H2737" s="61">
        <f t="shared" si="446"/>
        <v>1898.31</v>
      </c>
      <c r="I2737" s="450">
        <v>17084.79</v>
      </c>
      <c r="J2737" s="439">
        <f t="shared" si="447"/>
        <v>2117.1</v>
      </c>
      <c r="K2737" s="390">
        <f t="shared" si="448"/>
        <v>19053.900000000001</v>
      </c>
      <c r="L2737" s="60"/>
      <c r="M2737" s="303">
        <f t="shared" si="444"/>
        <v>19053.865352044802</v>
      </c>
      <c r="N2737" s="303">
        <f t="shared" si="445"/>
        <v>-3.4647955199034186E-2</v>
      </c>
      <c r="O2737" s="372">
        <f t="shared" si="449"/>
        <v>19053.899999999998</v>
      </c>
      <c r="P2737" s="373">
        <f t="shared" si="450"/>
        <v>0</v>
      </c>
    </row>
    <row r="2738" spans="1:16" s="195" customFormat="1" ht="15" x14ac:dyDescent="0.25">
      <c r="A2738" s="312" t="s">
        <v>6529</v>
      </c>
      <c r="B2738" s="314" t="s">
        <v>235</v>
      </c>
      <c r="C2738" s="332" t="s">
        <v>2003</v>
      </c>
      <c r="D2738" s="332" t="s">
        <v>6197</v>
      </c>
      <c r="E2738" s="333" t="s">
        <v>6198</v>
      </c>
      <c r="F2738" s="316" t="s">
        <v>217</v>
      </c>
      <c r="G2738" s="331">
        <v>85</v>
      </c>
      <c r="H2738" s="61">
        <f t="shared" si="446"/>
        <v>9814.4</v>
      </c>
      <c r="I2738" s="450">
        <v>834224</v>
      </c>
      <c r="J2738" s="439">
        <f t="shared" si="447"/>
        <v>10945.54</v>
      </c>
      <c r="K2738" s="390">
        <f t="shared" si="448"/>
        <v>930370.9</v>
      </c>
      <c r="L2738" s="60"/>
      <c r="M2738" s="303">
        <f t="shared" si="444"/>
        <v>930370.91877888003</v>
      </c>
      <c r="N2738" s="303">
        <f t="shared" si="445"/>
        <v>1.8778880010358989E-2</v>
      </c>
      <c r="O2738" s="372">
        <f t="shared" si="449"/>
        <v>930370.9</v>
      </c>
      <c r="P2738" s="373">
        <f t="shared" si="450"/>
        <v>0</v>
      </c>
    </row>
    <row r="2739" spans="1:16" s="195" customFormat="1" ht="15" x14ac:dyDescent="0.25">
      <c r="A2739" s="312" t="s">
        <v>6530</v>
      </c>
      <c r="B2739" s="314" t="s">
        <v>235</v>
      </c>
      <c r="C2739" s="332" t="s">
        <v>2009</v>
      </c>
      <c r="D2739" s="332" t="s">
        <v>6197</v>
      </c>
      <c r="E2739" s="333" t="s">
        <v>6200</v>
      </c>
      <c r="F2739" s="316" t="s">
        <v>217</v>
      </c>
      <c r="G2739" s="331">
        <v>8</v>
      </c>
      <c r="H2739" s="61">
        <f t="shared" si="446"/>
        <v>6170.16</v>
      </c>
      <c r="I2739" s="450">
        <v>49361.279999999999</v>
      </c>
      <c r="J2739" s="439">
        <f t="shared" si="447"/>
        <v>6881.29</v>
      </c>
      <c r="K2739" s="390">
        <f t="shared" si="448"/>
        <v>55050.32</v>
      </c>
      <c r="L2739" s="60"/>
      <c r="M2739" s="303">
        <f t="shared" si="444"/>
        <v>55050.321527193606</v>
      </c>
      <c r="N2739" s="303">
        <f t="shared" si="445"/>
        <v>1.5271936063072644E-3</v>
      </c>
      <c r="O2739" s="372">
        <f t="shared" si="449"/>
        <v>55050.32</v>
      </c>
      <c r="P2739" s="373">
        <f t="shared" si="450"/>
        <v>0</v>
      </c>
    </row>
    <row r="2740" spans="1:16" s="195" customFormat="1" ht="15" x14ac:dyDescent="0.25">
      <c r="A2740" s="312" t="s">
        <v>6531</v>
      </c>
      <c r="B2740" s="314" t="s">
        <v>235</v>
      </c>
      <c r="C2740" s="332" t="s">
        <v>2011</v>
      </c>
      <c r="D2740" s="332" t="s">
        <v>6197</v>
      </c>
      <c r="E2740" s="333" t="s">
        <v>6216</v>
      </c>
      <c r="F2740" s="316" t="s">
        <v>217</v>
      </c>
      <c r="G2740" s="331">
        <v>8</v>
      </c>
      <c r="H2740" s="61">
        <f t="shared" si="446"/>
        <v>2138.5</v>
      </c>
      <c r="I2740" s="450">
        <v>17108</v>
      </c>
      <c r="J2740" s="439">
        <f t="shared" si="447"/>
        <v>2384.9699999999998</v>
      </c>
      <c r="K2740" s="390">
        <f t="shared" si="448"/>
        <v>19079.759999999998</v>
      </c>
      <c r="L2740" s="60"/>
      <c r="M2740" s="303">
        <f t="shared" si="444"/>
        <v>19079.750376960004</v>
      </c>
      <c r="N2740" s="303">
        <f t="shared" si="445"/>
        <v>-9.6230399940395728E-3</v>
      </c>
      <c r="O2740" s="372">
        <f t="shared" si="449"/>
        <v>19079.759999999998</v>
      </c>
      <c r="P2740" s="373">
        <f t="shared" si="450"/>
        <v>0</v>
      </c>
    </row>
    <row r="2741" spans="1:16" s="195" customFormat="1" ht="15" x14ac:dyDescent="0.25">
      <c r="A2741" s="312" t="s">
        <v>6532</v>
      </c>
      <c r="B2741" s="314" t="s">
        <v>235</v>
      </c>
      <c r="C2741" s="332" t="s">
        <v>2013</v>
      </c>
      <c r="D2741" s="332" t="s">
        <v>6197</v>
      </c>
      <c r="E2741" s="333" t="s">
        <v>6202</v>
      </c>
      <c r="F2741" s="316" t="s">
        <v>217</v>
      </c>
      <c r="G2741" s="331">
        <v>108</v>
      </c>
      <c r="H2741" s="61">
        <f t="shared" si="446"/>
        <v>27632.68</v>
      </c>
      <c r="I2741" s="450">
        <v>2984329.44</v>
      </c>
      <c r="J2741" s="439">
        <f t="shared" si="447"/>
        <v>30817.43</v>
      </c>
      <c r="K2741" s="390">
        <f t="shared" si="448"/>
        <v>3328282.44</v>
      </c>
      <c r="L2741" s="60"/>
      <c r="M2741" s="303">
        <f t="shared" si="444"/>
        <v>3328282.7190678529</v>
      </c>
      <c r="N2741" s="303">
        <f t="shared" si="445"/>
        <v>0.27906785300001502</v>
      </c>
      <c r="O2741" s="372">
        <f t="shared" si="449"/>
        <v>3328282.44</v>
      </c>
      <c r="P2741" s="373">
        <f t="shared" si="450"/>
        <v>0</v>
      </c>
    </row>
    <row r="2742" spans="1:16" s="195" customFormat="1" ht="15" x14ac:dyDescent="0.25">
      <c r="A2742" s="312" t="s">
        <v>6533</v>
      </c>
      <c r="B2742" s="314" t="s">
        <v>235</v>
      </c>
      <c r="C2742" s="332" t="s">
        <v>2023</v>
      </c>
      <c r="D2742" s="332" t="s">
        <v>6197</v>
      </c>
      <c r="E2742" s="333" t="s">
        <v>6204</v>
      </c>
      <c r="F2742" s="316" t="s">
        <v>217</v>
      </c>
      <c r="G2742" s="331">
        <v>216</v>
      </c>
      <c r="H2742" s="61">
        <f t="shared" si="446"/>
        <v>1859.57</v>
      </c>
      <c r="I2742" s="450">
        <v>401667.12</v>
      </c>
      <c r="J2742" s="439">
        <f t="shared" si="447"/>
        <v>2073.89</v>
      </c>
      <c r="K2742" s="390">
        <f t="shared" si="448"/>
        <v>447960.24</v>
      </c>
      <c r="L2742" s="60"/>
      <c r="M2742" s="303">
        <f t="shared" si="444"/>
        <v>447960.50878141442</v>
      </c>
      <c r="N2742" s="303">
        <f t="shared" si="445"/>
        <v>0.26878141443012282</v>
      </c>
      <c r="O2742" s="372">
        <f t="shared" si="449"/>
        <v>447960.24</v>
      </c>
      <c r="P2742" s="373">
        <f t="shared" si="450"/>
        <v>0</v>
      </c>
    </row>
    <row r="2743" spans="1:16" s="195" customFormat="1" ht="15" x14ac:dyDescent="0.25">
      <c r="A2743" s="312" t="s">
        <v>6534</v>
      </c>
      <c r="B2743" s="314" t="s">
        <v>235</v>
      </c>
      <c r="C2743" s="332" t="s">
        <v>2036</v>
      </c>
      <c r="D2743" s="332" t="s">
        <v>6197</v>
      </c>
      <c r="E2743" s="333" t="s">
        <v>6206</v>
      </c>
      <c r="F2743" s="316" t="s">
        <v>217</v>
      </c>
      <c r="G2743" s="331">
        <v>9</v>
      </c>
      <c r="H2743" s="61">
        <f t="shared" si="446"/>
        <v>6663.46</v>
      </c>
      <c r="I2743" s="450">
        <v>59971.14</v>
      </c>
      <c r="J2743" s="439">
        <f t="shared" si="447"/>
        <v>7431.44</v>
      </c>
      <c r="K2743" s="390">
        <f t="shared" si="448"/>
        <v>66882.960000000006</v>
      </c>
      <c r="L2743" s="60"/>
      <c r="M2743" s="303">
        <f t="shared" si="444"/>
        <v>66883.000994956805</v>
      </c>
      <c r="N2743" s="303">
        <f t="shared" si="445"/>
        <v>4.0994956798385829E-2</v>
      </c>
      <c r="O2743" s="372">
        <f t="shared" si="449"/>
        <v>66882.959999999992</v>
      </c>
      <c r="P2743" s="373">
        <f t="shared" si="450"/>
        <v>0</v>
      </c>
    </row>
    <row r="2744" spans="1:16" s="195" customFormat="1" ht="15" x14ac:dyDescent="0.25">
      <c r="A2744" s="312" t="s">
        <v>6535</v>
      </c>
      <c r="B2744" s="314" t="s">
        <v>235</v>
      </c>
      <c r="C2744" s="332" t="s">
        <v>2056</v>
      </c>
      <c r="D2744" s="332" t="s">
        <v>6197</v>
      </c>
      <c r="E2744" s="333" t="s">
        <v>6208</v>
      </c>
      <c r="F2744" s="316" t="s">
        <v>217</v>
      </c>
      <c r="G2744" s="331">
        <v>9</v>
      </c>
      <c r="H2744" s="61">
        <f t="shared" si="446"/>
        <v>4873.62</v>
      </c>
      <c r="I2744" s="450">
        <v>43862.58</v>
      </c>
      <c r="J2744" s="439">
        <f t="shared" si="447"/>
        <v>5435.32</v>
      </c>
      <c r="K2744" s="390">
        <f t="shared" si="448"/>
        <v>48917.88</v>
      </c>
      <c r="L2744" s="60"/>
      <c r="M2744" s="303">
        <f t="shared" si="444"/>
        <v>48917.879196249603</v>
      </c>
      <c r="N2744" s="303">
        <f t="shared" si="445"/>
        <v>-8.0375039397040382E-4</v>
      </c>
      <c r="O2744" s="372">
        <f t="shared" si="449"/>
        <v>48917.88</v>
      </c>
      <c r="P2744" s="373">
        <f t="shared" si="450"/>
        <v>0</v>
      </c>
    </row>
    <row r="2745" spans="1:16" s="195" customFormat="1" ht="15" x14ac:dyDescent="0.25">
      <c r="A2745" s="312" t="s">
        <v>6536</v>
      </c>
      <c r="B2745" s="314" t="s">
        <v>235</v>
      </c>
      <c r="C2745" s="332" t="s">
        <v>2060</v>
      </c>
      <c r="D2745" s="332" t="s">
        <v>6210</v>
      </c>
      <c r="E2745" s="333" t="s">
        <v>6211</v>
      </c>
      <c r="F2745" s="316" t="s">
        <v>217</v>
      </c>
      <c r="G2745" s="331">
        <v>9</v>
      </c>
      <c r="H2745" s="61">
        <f t="shared" si="446"/>
        <v>15659.12</v>
      </c>
      <c r="I2745" s="450">
        <v>140932.07999999999</v>
      </c>
      <c r="J2745" s="439">
        <f t="shared" si="447"/>
        <v>17463.88</v>
      </c>
      <c r="K2745" s="390">
        <f t="shared" si="448"/>
        <v>157174.92000000001</v>
      </c>
      <c r="L2745" s="60"/>
      <c r="M2745" s="303">
        <f t="shared" si="444"/>
        <v>157174.9419280896</v>
      </c>
      <c r="N2745" s="303">
        <f t="shared" si="445"/>
        <v>2.1928089583525434E-2</v>
      </c>
      <c r="O2745" s="372">
        <f t="shared" si="449"/>
        <v>157174.92000000001</v>
      </c>
      <c r="P2745" s="373">
        <f t="shared" si="450"/>
        <v>0</v>
      </c>
    </row>
    <row r="2746" spans="1:16" s="195" customFormat="1" ht="15" x14ac:dyDescent="0.25">
      <c r="A2746" s="312" t="s">
        <v>6537</v>
      </c>
      <c r="B2746" s="314" t="s">
        <v>235</v>
      </c>
      <c r="C2746" s="314" t="s">
        <v>2073</v>
      </c>
      <c r="D2746" s="314" t="s">
        <v>6325</v>
      </c>
      <c r="E2746" s="315" t="s">
        <v>6326</v>
      </c>
      <c r="F2746" s="316" t="s">
        <v>217</v>
      </c>
      <c r="G2746" s="331">
        <v>28</v>
      </c>
      <c r="H2746" s="61">
        <f t="shared" si="446"/>
        <v>8713.67</v>
      </c>
      <c r="I2746" s="450">
        <v>243982.73</v>
      </c>
      <c r="J2746" s="439">
        <f t="shared" si="447"/>
        <v>9717.9500000000007</v>
      </c>
      <c r="K2746" s="390">
        <f t="shared" si="448"/>
        <v>272102.59999999998</v>
      </c>
      <c r="L2746" s="60"/>
      <c r="M2746" s="303">
        <f t="shared" si="444"/>
        <v>272102.50085861766</v>
      </c>
      <c r="N2746" s="303">
        <f t="shared" si="445"/>
        <v>-9.9141382321249694E-2</v>
      </c>
      <c r="O2746" s="372">
        <f t="shared" si="449"/>
        <v>272102.60000000003</v>
      </c>
      <c r="P2746" s="373">
        <f t="shared" si="450"/>
        <v>0</v>
      </c>
    </row>
    <row r="2747" spans="1:16" s="195" customFormat="1" ht="15" x14ac:dyDescent="0.25">
      <c r="A2747" s="312" t="s">
        <v>6538</v>
      </c>
      <c r="B2747" s="314" t="s">
        <v>235</v>
      </c>
      <c r="C2747" s="332" t="s">
        <v>6539</v>
      </c>
      <c r="D2747" s="332" t="s">
        <v>6328</v>
      </c>
      <c r="E2747" s="333" t="s">
        <v>6329</v>
      </c>
      <c r="F2747" s="316" t="s">
        <v>217</v>
      </c>
      <c r="G2747" s="331">
        <v>28</v>
      </c>
      <c r="H2747" s="61">
        <f t="shared" si="446"/>
        <v>8058.13</v>
      </c>
      <c r="I2747" s="450">
        <v>225627.64</v>
      </c>
      <c r="J2747" s="439">
        <f t="shared" si="447"/>
        <v>8986.85</v>
      </c>
      <c r="K2747" s="390">
        <f t="shared" si="448"/>
        <v>251631.8</v>
      </c>
      <c r="L2747" s="60"/>
      <c r="M2747" s="303">
        <f t="shared" si="444"/>
        <v>251631.92946823683</v>
      </c>
      <c r="N2747" s="303">
        <f t="shared" si="445"/>
        <v>0.12946823684615083</v>
      </c>
      <c r="O2747" s="372">
        <f t="shared" si="449"/>
        <v>251631.80000000002</v>
      </c>
      <c r="P2747" s="373">
        <f t="shared" si="450"/>
        <v>0</v>
      </c>
    </row>
    <row r="2748" spans="1:16" s="195" customFormat="1" ht="15" customHeight="1" x14ac:dyDescent="0.25">
      <c r="A2748" s="323"/>
      <c r="B2748" s="512" t="s">
        <v>6439</v>
      </c>
      <c r="C2748" s="513"/>
      <c r="D2748" s="513"/>
      <c r="E2748" s="514"/>
      <c r="F2748" s="324"/>
      <c r="G2748" s="324"/>
      <c r="H2748" s="324"/>
      <c r="I2748" s="324"/>
      <c r="J2748" s="449"/>
      <c r="K2748" s="392"/>
      <c r="L2748" s="311"/>
      <c r="M2748" s="303">
        <f t="shared" si="444"/>
        <v>0</v>
      </c>
      <c r="N2748" s="303">
        <f t="shared" si="445"/>
        <v>0</v>
      </c>
      <c r="O2748" s="372">
        <f t="shared" si="449"/>
        <v>0</v>
      </c>
      <c r="P2748" s="373">
        <f t="shared" si="450"/>
        <v>0</v>
      </c>
    </row>
    <row r="2749" spans="1:16" s="195" customFormat="1" ht="15" x14ac:dyDescent="0.25">
      <c r="A2749" s="312" t="s">
        <v>6540</v>
      </c>
      <c r="B2749" s="314" t="s">
        <v>235</v>
      </c>
      <c r="C2749" s="332" t="s">
        <v>2076</v>
      </c>
      <c r="D2749" s="332" t="s">
        <v>6197</v>
      </c>
      <c r="E2749" s="333" t="s">
        <v>6338</v>
      </c>
      <c r="F2749" s="316" t="s">
        <v>217</v>
      </c>
      <c r="G2749" s="331">
        <v>1</v>
      </c>
      <c r="H2749" s="61">
        <f t="shared" si="446"/>
        <v>1898.31</v>
      </c>
      <c r="I2749" s="450">
        <v>1898.31</v>
      </c>
      <c r="J2749" s="439">
        <f t="shared" si="447"/>
        <v>2117.1</v>
      </c>
      <c r="K2749" s="390">
        <f t="shared" si="448"/>
        <v>2117.1</v>
      </c>
      <c r="L2749" s="60"/>
      <c r="M2749" s="303">
        <f t="shared" si="444"/>
        <v>2117.0961502272003</v>
      </c>
      <c r="N2749" s="303">
        <f t="shared" si="445"/>
        <v>-3.8497727996400499E-3</v>
      </c>
      <c r="O2749" s="372">
        <f t="shared" si="449"/>
        <v>2117.1</v>
      </c>
      <c r="P2749" s="373">
        <f t="shared" si="450"/>
        <v>0</v>
      </c>
    </row>
    <row r="2750" spans="1:16" s="195" customFormat="1" ht="15" x14ac:dyDescent="0.25">
      <c r="A2750" s="312" t="s">
        <v>6541</v>
      </c>
      <c r="B2750" s="314" t="s">
        <v>235</v>
      </c>
      <c r="C2750" s="332" t="s">
        <v>2085</v>
      </c>
      <c r="D2750" s="332" t="s">
        <v>6197</v>
      </c>
      <c r="E2750" s="333" t="s">
        <v>6198</v>
      </c>
      <c r="F2750" s="316" t="s">
        <v>217</v>
      </c>
      <c r="G2750" s="331">
        <v>2</v>
      </c>
      <c r="H2750" s="61">
        <f t="shared" si="446"/>
        <v>9814.4</v>
      </c>
      <c r="I2750" s="450">
        <v>19628.8</v>
      </c>
      <c r="J2750" s="439">
        <f t="shared" si="447"/>
        <v>10945.54</v>
      </c>
      <c r="K2750" s="390">
        <f t="shared" si="448"/>
        <v>21891.08</v>
      </c>
      <c r="L2750" s="60"/>
      <c r="M2750" s="303">
        <f t="shared" si="444"/>
        <v>21891.080441856</v>
      </c>
      <c r="N2750" s="303">
        <f t="shared" si="445"/>
        <v>4.4185599836055189E-4</v>
      </c>
      <c r="O2750" s="372">
        <f t="shared" si="449"/>
        <v>21891.08</v>
      </c>
      <c r="P2750" s="373">
        <f t="shared" si="450"/>
        <v>0</v>
      </c>
    </row>
    <row r="2751" spans="1:16" s="195" customFormat="1" ht="15" x14ac:dyDescent="0.25">
      <c r="A2751" s="312" t="s">
        <v>6542</v>
      </c>
      <c r="B2751" s="314" t="s">
        <v>235</v>
      </c>
      <c r="C2751" s="332" t="s">
        <v>2092</v>
      </c>
      <c r="D2751" s="332" t="s">
        <v>6197</v>
      </c>
      <c r="E2751" s="333" t="s">
        <v>6443</v>
      </c>
      <c r="F2751" s="316" t="s">
        <v>217</v>
      </c>
      <c r="G2751" s="331">
        <v>12</v>
      </c>
      <c r="H2751" s="61">
        <f t="shared" si="446"/>
        <v>4610.1899999999996</v>
      </c>
      <c r="I2751" s="450">
        <v>55322.28</v>
      </c>
      <c r="J2751" s="439">
        <f t="shared" si="447"/>
        <v>5141.53</v>
      </c>
      <c r="K2751" s="390">
        <f t="shared" si="448"/>
        <v>61698.36</v>
      </c>
      <c r="L2751" s="60"/>
      <c r="M2751" s="303">
        <f t="shared" si="444"/>
        <v>61698.345375513607</v>
      </c>
      <c r="N2751" s="303">
        <f t="shared" si="445"/>
        <v>-1.4624486393586267E-2</v>
      </c>
      <c r="O2751" s="372">
        <f t="shared" si="449"/>
        <v>61698.36</v>
      </c>
      <c r="P2751" s="373">
        <f t="shared" si="450"/>
        <v>0</v>
      </c>
    </row>
    <row r="2752" spans="1:16" s="195" customFormat="1" ht="15" x14ac:dyDescent="0.25">
      <c r="A2752" s="312" t="s">
        <v>6543</v>
      </c>
      <c r="B2752" s="314" t="s">
        <v>235</v>
      </c>
      <c r="C2752" s="332" t="s">
        <v>2096</v>
      </c>
      <c r="D2752" s="332" t="s">
        <v>6197</v>
      </c>
      <c r="E2752" s="333" t="s">
        <v>6204</v>
      </c>
      <c r="F2752" s="316" t="s">
        <v>217</v>
      </c>
      <c r="G2752" s="331">
        <v>24</v>
      </c>
      <c r="H2752" s="61">
        <f t="shared" si="446"/>
        <v>1859.57</v>
      </c>
      <c r="I2752" s="450">
        <v>44629.68</v>
      </c>
      <c r="J2752" s="439">
        <f t="shared" si="447"/>
        <v>2073.89</v>
      </c>
      <c r="K2752" s="390">
        <f t="shared" si="448"/>
        <v>49773.36</v>
      </c>
      <c r="L2752" s="60"/>
      <c r="M2752" s="303">
        <f t="shared" si="444"/>
        <v>49773.389864601602</v>
      </c>
      <c r="N2752" s="303">
        <f t="shared" si="445"/>
        <v>2.9864601601730101E-2</v>
      </c>
      <c r="O2752" s="372">
        <f t="shared" si="449"/>
        <v>49773.36</v>
      </c>
      <c r="P2752" s="373">
        <f t="shared" si="450"/>
        <v>0</v>
      </c>
    </row>
    <row r="2753" spans="1:16" s="195" customFormat="1" ht="15" x14ac:dyDescent="0.25">
      <c r="A2753" s="312" t="s">
        <v>6544</v>
      </c>
      <c r="B2753" s="314" t="s">
        <v>235</v>
      </c>
      <c r="C2753" s="332" t="s">
        <v>2104</v>
      </c>
      <c r="D2753" s="332" t="s">
        <v>6197</v>
      </c>
      <c r="E2753" s="333" t="s">
        <v>6216</v>
      </c>
      <c r="F2753" s="316" t="s">
        <v>217</v>
      </c>
      <c r="G2753" s="331">
        <v>1</v>
      </c>
      <c r="H2753" s="61">
        <f t="shared" si="446"/>
        <v>2138.5</v>
      </c>
      <c r="I2753" s="450">
        <v>2138.5</v>
      </c>
      <c r="J2753" s="439">
        <f t="shared" si="447"/>
        <v>2384.9699999999998</v>
      </c>
      <c r="K2753" s="390">
        <f t="shared" si="448"/>
        <v>2384.9699999999998</v>
      </c>
      <c r="L2753" s="60"/>
      <c r="M2753" s="303">
        <f t="shared" si="444"/>
        <v>2384.9687971200005</v>
      </c>
      <c r="N2753" s="303">
        <f t="shared" si="445"/>
        <v>-1.2028799992549466E-3</v>
      </c>
      <c r="O2753" s="372">
        <f t="shared" si="449"/>
        <v>2384.9699999999998</v>
      </c>
      <c r="P2753" s="373">
        <f t="shared" si="450"/>
        <v>0</v>
      </c>
    </row>
    <row r="2754" spans="1:16" s="195" customFormat="1" ht="15" x14ac:dyDescent="0.25">
      <c r="A2754" s="312" t="s">
        <v>6545</v>
      </c>
      <c r="B2754" s="314" t="s">
        <v>235</v>
      </c>
      <c r="C2754" s="332" t="s">
        <v>2109</v>
      </c>
      <c r="D2754" s="332" t="s">
        <v>6197</v>
      </c>
      <c r="E2754" s="333" t="s">
        <v>6200</v>
      </c>
      <c r="F2754" s="316" t="s">
        <v>217</v>
      </c>
      <c r="G2754" s="331">
        <v>1</v>
      </c>
      <c r="H2754" s="61">
        <f t="shared" si="446"/>
        <v>6170.16</v>
      </c>
      <c r="I2754" s="450">
        <v>6170.16</v>
      </c>
      <c r="J2754" s="439">
        <f t="shared" si="447"/>
        <v>6881.29</v>
      </c>
      <c r="K2754" s="390">
        <f t="shared" si="448"/>
        <v>6881.29</v>
      </c>
      <c r="L2754" s="60"/>
      <c r="M2754" s="303">
        <f t="shared" si="444"/>
        <v>6881.2901908992008</v>
      </c>
      <c r="N2754" s="303">
        <f t="shared" si="445"/>
        <v>1.9089920078840805E-4</v>
      </c>
      <c r="O2754" s="372">
        <f t="shared" si="449"/>
        <v>6881.29</v>
      </c>
      <c r="P2754" s="373">
        <f t="shared" si="450"/>
        <v>0</v>
      </c>
    </row>
    <row r="2755" spans="1:16" s="195" customFormat="1" ht="15" x14ac:dyDescent="0.25">
      <c r="A2755" s="312" t="s">
        <v>6546</v>
      </c>
      <c r="B2755" s="314" t="s">
        <v>235</v>
      </c>
      <c r="C2755" s="332" t="s">
        <v>2110</v>
      </c>
      <c r="D2755" s="332" t="s">
        <v>6197</v>
      </c>
      <c r="E2755" s="333" t="s">
        <v>6448</v>
      </c>
      <c r="F2755" s="316" t="s">
        <v>217</v>
      </c>
      <c r="G2755" s="331">
        <v>12</v>
      </c>
      <c r="H2755" s="61">
        <f t="shared" si="446"/>
        <v>3507.35</v>
      </c>
      <c r="I2755" s="450">
        <v>42088.2</v>
      </c>
      <c r="J2755" s="439">
        <f t="shared" si="447"/>
        <v>3911.58</v>
      </c>
      <c r="K2755" s="390">
        <f t="shared" si="448"/>
        <v>46938.96</v>
      </c>
      <c r="L2755" s="60"/>
      <c r="M2755" s="303">
        <f t="shared" si="444"/>
        <v>46938.996365184001</v>
      </c>
      <c r="N2755" s="303">
        <f t="shared" si="445"/>
        <v>3.6365184001624584E-2</v>
      </c>
      <c r="O2755" s="372">
        <f t="shared" si="449"/>
        <v>46938.96</v>
      </c>
      <c r="P2755" s="373">
        <f t="shared" si="450"/>
        <v>0</v>
      </c>
    </row>
    <row r="2756" spans="1:16" s="195" customFormat="1" ht="15" x14ac:dyDescent="0.25">
      <c r="A2756" s="312" t="s">
        <v>6547</v>
      </c>
      <c r="B2756" s="314" t="s">
        <v>235</v>
      </c>
      <c r="C2756" s="332" t="s">
        <v>2119</v>
      </c>
      <c r="D2756" s="332" t="s">
        <v>6197</v>
      </c>
      <c r="E2756" s="333" t="s">
        <v>6364</v>
      </c>
      <c r="F2756" s="316" t="s">
        <v>217</v>
      </c>
      <c r="G2756" s="331">
        <v>1</v>
      </c>
      <c r="H2756" s="61">
        <f t="shared" si="446"/>
        <v>5648.44</v>
      </c>
      <c r="I2756" s="450">
        <v>5648.44</v>
      </c>
      <c r="J2756" s="439">
        <f t="shared" si="447"/>
        <v>6299.44</v>
      </c>
      <c r="K2756" s="390">
        <f t="shared" si="448"/>
        <v>6299.44</v>
      </c>
      <c r="L2756" s="60"/>
      <c r="M2756" s="303">
        <f t="shared" si="444"/>
        <v>6299.4403331328003</v>
      </c>
      <c r="N2756" s="303">
        <f t="shared" si="445"/>
        <v>3.3313280073343776E-4</v>
      </c>
      <c r="O2756" s="372">
        <f t="shared" si="449"/>
        <v>6299.44</v>
      </c>
      <c r="P2756" s="373">
        <f t="shared" si="450"/>
        <v>0</v>
      </c>
    </row>
    <row r="2757" spans="1:16" s="195" customFormat="1" ht="15" x14ac:dyDescent="0.25">
      <c r="A2757" s="312" t="s">
        <v>6548</v>
      </c>
      <c r="B2757" s="314" t="s">
        <v>235</v>
      </c>
      <c r="C2757" s="332" t="s">
        <v>2123</v>
      </c>
      <c r="D2757" s="332" t="s">
        <v>6451</v>
      </c>
      <c r="E2757" s="333" t="s">
        <v>6452</v>
      </c>
      <c r="F2757" s="316" t="s">
        <v>217</v>
      </c>
      <c r="G2757" s="331">
        <v>1</v>
      </c>
      <c r="H2757" s="61">
        <f t="shared" si="446"/>
        <v>63274.42</v>
      </c>
      <c r="I2757" s="450">
        <v>63274.42</v>
      </c>
      <c r="J2757" s="439">
        <f t="shared" si="447"/>
        <v>70566.990000000005</v>
      </c>
      <c r="K2757" s="390">
        <f t="shared" si="448"/>
        <v>70566.990000000005</v>
      </c>
      <c r="L2757" s="60"/>
      <c r="M2757" s="303">
        <f t="shared" si="444"/>
        <v>70566.994321190417</v>
      </c>
      <c r="N2757" s="303">
        <f t="shared" si="445"/>
        <v>4.3211904121562839E-3</v>
      </c>
      <c r="O2757" s="372">
        <f t="shared" si="449"/>
        <v>70566.990000000005</v>
      </c>
      <c r="P2757" s="373">
        <f t="shared" si="450"/>
        <v>0</v>
      </c>
    </row>
    <row r="2758" spans="1:16" s="195" customFormat="1" ht="15" x14ac:dyDescent="0.25">
      <c r="A2758" s="312" t="s">
        <v>6549</v>
      </c>
      <c r="B2758" s="314" t="s">
        <v>235</v>
      </c>
      <c r="C2758" s="332" t="s">
        <v>2128</v>
      </c>
      <c r="D2758" s="332" t="s">
        <v>6197</v>
      </c>
      <c r="E2758" s="333" t="s">
        <v>6206</v>
      </c>
      <c r="F2758" s="316" t="s">
        <v>217</v>
      </c>
      <c r="G2758" s="331">
        <v>1</v>
      </c>
      <c r="H2758" s="61">
        <f t="shared" si="446"/>
        <v>6663.46</v>
      </c>
      <c r="I2758" s="450">
        <v>6663.46</v>
      </c>
      <c r="J2758" s="439">
        <f t="shared" si="447"/>
        <v>7431.44</v>
      </c>
      <c r="K2758" s="390">
        <f t="shared" si="448"/>
        <v>7431.44</v>
      </c>
      <c r="L2758" s="60"/>
      <c r="M2758" s="303">
        <f t="shared" si="444"/>
        <v>7431.4445549952006</v>
      </c>
      <c r="N2758" s="303">
        <f t="shared" si="445"/>
        <v>4.5549952010333072E-3</v>
      </c>
      <c r="O2758" s="372">
        <f t="shared" si="449"/>
        <v>7431.44</v>
      </c>
      <c r="P2758" s="373">
        <f t="shared" si="450"/>
        <v>0</v>
      </c>
    </row>
    <row r="2759" spans="1:16" s="195" customFormat="1" ht="15" x14ac:dyDescent="0.25">
      <c r="A2759" s="312" t="s">
        <v>6550</v>
      </c>
      <c r="B2759" s="314" t="s">
        <v>235</v>
      </c>
      <c r="C2759" s="332" t="s">
        <v>2135</v>
      </c>
      <c r="D2759" s="332" t="s">
        <v>6197</v>
      </c>
      <c r="E2759" s="333" t="s">
        <v>6369</v>
      </c>
      <c r="F2759" s="316" t="s">
        <v>217</v>
      </c>
      <c r="G2759" s="331">
        <v>1</v>
      </c>
      <c r="H2759" s="61">
        <f t="shared" si="446"/>
        <v>2138.5</v>
      </c>
      <c r="I2759" s="450">
        <v>2138.5</v>
      </c>
      <c r="J2759" s="439">
        <f t="shared" si="447"/>
        <v>2384.9699999999998</v>
      </c>
      <c r="K2759" s="390">
        <f t="shared" si="448"/>
        <v>2384.9699999999998</v>
      </c>
      <c r="L2759" s="60"/>
      <c r="M2759" s="303">
        <f t="shared" si="444"/>
        <v>2384.9687971200005</v>
      </c>
      <c r="N2759" s="303">
        <f t="shared" si="445"/>
        <v>-1.2028799992549466E-3</v>
      </c>
      <c r="O2759" s="372">
        <f t="shared" si="449"/>
        <v>2384.9699999999998</v>
      </c>
      <c r="P2759" s="373">
        <f t="shared" si="450"/>
        <v>0</v>
      </c>
    </row>
    <row r="2760" spans="1:16" s="195" customFormat="1" ht="15" x14ac:dyDescent="0.25">
      <c r="A2760" s="312" t="s">
        <v>6551</v>
      </c>
      <c r="B2760" s="314" t="s">
        <v>235</v>
      </c>
      <c r="C2760" s="332" t="s">
        <v>2141</v>
      </c>
      <c r="D2760" s="332" t="s">
        <v>6210</v>
      </c>
      <c r="E2760" s="333" t="s">
        <v>6211</v>
      </c>
      <c r="F2760" s="316" t="s">
        <v>217</v>
      </c>
      <c r="G2760" s="331">
        <v>1</v>
      </c>
      <c r="H2760" s="61">
        <f t="shared" si="446"/>
        <v>15659.12</v>
      </c>
      <c r="I2760" s="450">
        <v>15659.12</v>
      </c>
      <c r="J2760" s="439">
        <f t="shared" si="447"/>
        <v>17463.88</v>
      </c>
      <c r="K2760" s="390">
        <f t="shared" si="448"/>
        <v>17463.88</v>
      </c>
      <c r="L2760" s="60"/>
      <c r="M2760" s="303">
        <f t="shared" si="444"/>
        <v>17463.882436454402</v>
      </c>
      <c r="N2760" s="303">
        <f t="shared" si="445"/>
        <v>2.4364544005948119E-3</v>
      </c>
      <c r="O2760" s="372">
        <f t="shared" si="449"/>
        <v>17463.88</v>
      </c>
      <c r="P2760" s="373">
        <f t="shared" si="450"/>
        <v>0</v>
      </c>
    </row>
    <row r="2761" spans="1:16" s="195" customFormat="1" ht="15" x14ac:dyDescent="0.25">
      <c r="A2761" s="312" t="s">
        <v>6552</v>
      </c>
      <c r="B2761" s="314" t="s">
        <v>235</v>
      </c>
      <c r="C2761" s="314" t="s">
        <v>2149</v>
      </c>
      <c r="D2761" s="314" t="s">
        <v>6325</v>
      </c>
      <c r="E2761" s="315" t="s">
        <v>6326</v>
      </c>
      <c r="F2761" s="316" t="s">
        <v>217</v>
      </c>
      <c r="G2761" s="331">
        <v>3</v>
      </c>
      <c r="H2761" s="61">
        <f t="shared" si="446"/>
        <v>8713.67</v>
      </c>
      <c r="I2761" s="450">
        <v>26141.02</v>
      </c>
      <c r="J2761" s="439">
        <f t="shared" si="447"/>
        <v>9717.9500000000007</v>
      </c>
      <c r="K2761" s="390">
        <f t="shared" si="448"/>
        <v>29153.85</v>
      </c>
      <c r="L2761" s="60"/>
      <c r="M2761" s="303">
        <f t="shared" si="444"/>
        <v>29153.854114982401</v>
      </c>
      <c r="N2761" s="303">
        <f t="shared" si="445"/>
        <v>4.1149824028252624E-3</v>
      </c>
      <c r="O2761" s="372">
        <f t="shared" si="449"/>
        <v>29153.850000000002</v>
      </c>
      <c r="P2761" s="373">
        <f t="shared" si="450"/>
        <v>0</v>
      </c>
    </row>
    <row r="2762" spans="1:16" s="195" customFormat="1" ht="15" x14ac:dyDescent="0.25">
      <c r="A2762" s="312" t="s">
        <v>6553</v>
      </c>
      <c r="B2762" s="314" t="s">
        <v>235</v>
      </c>
      <c r="C2762" s="332" t="s">
        <v>2153</v>
      </c>
      <c r="D2762" s="332" t="s">
        <v>6328</v>
      </c>
      <c r="E2762" s="333" t="s">
        <v>6329</v>
      </c>
      <c r="F2762" s="316" t="s">
        <v>217</v>
      </c>
      <c r="G2762" s="331">
        <v>3</v>
      </c>
      <c r="H2762" s="61">
        <f t="shared" si="446"/>
        <v>8058.13</v>
      </c>
      <c r="I2762" s="450">
        <v>24174.39</v>
      </c>
      <c r="J2762" s="439">
        <f t="shared" si="447"/>
        <v>8986.85</v>
      </c>
      <c r="K2762" s="390">
        <f t="shared" si="448"/>
        <v>26960.55</v>
      </c>
      <c r="L2762" s="60"/>
      <c r="M2762" s="303">
        <f t="shared" si="444"/>
        <v>26960.563871596802</v>
      </c>
      <c r="N2762" s="303">
        <f t="shared" si="445"/>
        <v>1.3871596802346176E-2</v>
      </c>
      <c r="O2762" s="372">
        <f t="shared" si="449"/>
        <v>26960.550000000003</v>
      </c>
      <c r="P2762" s="373">
        <f t="shared" si="450"/>
        <v>0</v>
      </c>
    </row>
    <row r="2763" spans="1:16" s="195" customFormat="1" ht="15" customHeight="1" x14ac:dyDescent="0.25">
      <c r="A2763" s="323"/>
      <c r="B2763" s="512" t="s">
        <v>6554</v>
      </c>
      <c r="C2763" s="513"/>
      <c r="D2763" s="513"/>
      <c r="E2763" s="514"/>
      <c r="F2763" s="324"/>
      <c r="G2763" s="324"/>
      <c r="H2763" s="324"/>
      <c r="I2763" s="324"/>
      <c r="J2763" s="449"/>
      <c r="K2763" s="392"/>
      <c r="L2763" s="311"/>
      <c r="M2763" s="303">
        <f t="shared" si="444"/>
        <v>0</v>
      </c>
      <c r="N2763" s="303">
        <f t="shared" si="445"/>
        <v>0</v>
      </c>
      <c r="O2763" s="372">
        <f t="shared" si="449"/>
        <v>0</v>
      </c>
      <c r="P2763" s="373">
        <f t="shared" si="450"/>
        <v>0</v>
      </c>
    </row>
    <row r="2764" spans="1:16" s="195" customFormat="1" ht="15" x14ac:dyDescent="0.25">
      <c r="A2764" s="312" t="s">
        <v>6555</v>
      </c>
      <c r="B2764" s="314" t="s">
        <v>235</v>
      </c>
      <c r="C2764" s="332" t="s">
        <v>2156</v>
      </c>
      <c r="D2764" s="332" t="s">
        <v>6197</v>
      </c>
      <c r="E2764" s="333" t="s">
        <v>6443</v>
      </c>
      <c r="F2764" s="316" t="s">
        <v>217</v>
      </c>
      <c r="G2764" s="331">
        <v>2</v>
      </c>
      <c r="H2764" s="61">
        <f t="shared" si="446"/>
        <v>4610.1899999999996</v>
      </c>
      <c r="I2764" s="450">
        <v>9220.3799999999992</v>
      </c>
      <c r="J2764" s="439">
        <f t="shared" si="447"/>
        <v>5141.53</v>
      </c>
      <c r="K2764" s="390">
        <f t="shared" si="448"/>
        <v>10283.06</v>
      </c>
      <c r="L2764" s="60"/>
      <c r="M2764" s="303">
        <f t="shared" si="444"/>
        <v>10283.0575625856</v>
      </c>
      <c r="N2764" s="303">
        <f t="shared" si="445"/>
        <v>-2.4374143995373743E-3</v>
      </c>
      <c r="O2764" s="372">
        <f t="shared" si="449"/>
        <v>10283.06</v>
      </c>
      <c r="P2764" s="373">
        <f t="shared" si="450"/>
        <v>0</v>
      </c>
    </row>
    <row r="2765" spans="1:16" s="195" customFormat="1" ht="15" x14ac:dyDescent="0.25">
      <c r="A2765" s="312" t="s">
        <v>6556</v>
      </c>
      <c r="B2765" s="314" t="s">
        <v>235</v>
      </c>
      <c r="C2765" s="332" t="s">
        <v>2163</v>
      </c>
      <c r="D2765" s="332" t="s">
        <v>6197</v>
      </c>
      <c r="E2765" s="333" t="s">
        <v>6208</v>
      </c>
      <c r="F2765" s="316" t="s">
        <v>217</v>
      </c>
      <c r="G2765" s="331">
        <v>2</v>
      </c>
      <c r="H2765" s="61">
        <f t="shared" si="446"/>
        <v>4873.62</v>
      </c>
      <c r="I2765" s="450">
        <v>9747.24</v>
      </c>
      <c r="J2765" s="439">
        <f t="shared" si="447"/>
        <v>5435.32</v>
      </c>
      <c r="K2765" s="390">
        <f t="shared" si="448"/>
        <v>10870.64</v>
      </c>
      <c r="L2765" s="60"/>
      <c r="M2765" s="303">
        <f t="shared" si="444"/>
        <v>10870.639821388801</v>
      </c>
      <c r="N2765" s="303">
        <f t="shared" si="445"/>
        <v>-1.7861119886219967E-4</v>
      </c>
      <c r="O2765" s="372">
        <f t="shared" si="449"/>
        <v>10870.64</v>
      </c>
      <c r="P2765" s="373">
        <f t="shared" si="450"/>
        <v>0</v>
      </c>
    </row>
    <row r="2766" spans="1:16" s="195" customFormat="1" ht="15" x14ac:dyDescent="0.25">
      <c r="A2766" s="312" t="s">
        <v>6557</v>
      </c>
      <c r="B2766" s="314" t="s">
        <v>235</v>
      </c>
      <c r="C2766" s="332" t="s">
        <v>2169</v>
      </c>
      <c r="D2766" s="332" t="s">
        <v>6197</v>
      </c>
      <c r="E2766" s="333" t="s">
        <v>6558</v>
      </c>
      <c r="F2766" s="316" t="s">
        <v>217</v>
      </c>
      <c r="G2766" s="331">
        <v>2</v>
      </c>
      <c r="H2766" s="61">
        <f t="shared" si="446"/>
        <v>1291367.46</v>
      </c>
      <c r="I2766" s="450">
        <v>2582734.92</v>
      </c>
      <c r="J2766" s="439">
        <f t="shared" si="447"/>
        <v>1440201.59</v>
      </c>
      <c r="K2766" s="390">
        <f t="shared" si="448"/>
        <v>2880403.18</v>
      </c>
      <c r="L2766" s="60"/>
      <c r="M2766" s="303">
        <f t="shared" si="444"/>
        <v>2880403.1776629509</v>
      </c>
      <c r="N2766" s="303">
        <f t="shared" si="445"/>
        <v>-2.3370492272078991E-3</v>
      </c>
      <c r="O2766" s="372">
        <f t="shared" si="449"/>
        <v>2880403.18</v>
      </c>
      <c r="P2766" s="373">
        <f t="shared" si="450"/>
        <v>0</v>
      </c>
    </row>
    <row r="2767" spans="1:16" s="195" customFormat="1" ht="15" x14ac:dyDescent="0.25">
      <c r="A2767" s="312" t="s">
        <v>6559</v>
      </c>
      <c r="B2767" s="314" t="s">
        <v>235</v>
      </c>
      <c r="C2767" s="332" t="s">
        <v>2179</v>
      </c>
      <c r="D2767" s="332" t="s">
        <v>6210</v>
      </c>
      <c r="E2767" s="333" t="s">
        <v>6211</v>
      </c>
      <c r="F2767" s="316" t="s">
        <v>217</v>
      </c>
      <c r="G2767" s="331">
        <v>2</v>
      </c>
      <c r="H2767" s="61">
        <f t="shared" si="446"/>
        <v>15659.12</v>
      </c>
      <c r="I2767" s="450">
        <v>31318.240000000002</v>
      </c>
      <c r="J2767" s="439">
        <f t="shared" si="447"/>
        <v>17463.88</v>
      </c>
      <c r="K2767" s="390">
        <f t="shared" si="448"/>
        <v>34927.760000000002</v>
      </c>
      <c r="L2767" s="60"/>
      <c r="M2767" s="303">
        <f t="shared" ref="M2767:M2830" si="451">I2767*O$13*P$13*O$10</f>
        <v>34927.764872908803</v>
      </c>
      <c r="N2767" s="303">
        <f t="shared" ref="N2767:N2830" si="452">M2767-K2767</f>
        <v>4.8729088011896238E-3</v>
      </c>
      <c r="O2767" s="372">
        <f t="shared" si="449"/>
        <v>34927.760000000002</v>
      </c>
      <c r="P2767" s="373">
        <f t="shared" si="450"/>
        <v>0</v>
      </c>
    </row>
    <row r="2768" spans="1:16" s="195" customFormat="1" ht="15" x14ac:dyDescent="0.25">
      <c r="A2768" s="312" t="s">
        <v>6560</v>
      </c>
      <c r="B2768" s="314" t="s">
        <v>235</v>
      </c>
      <c r="C2768" s="332" t="s">
        <v>2185</v>
      </c>
      <c r="D2768" s="332" t="s">
        <v>6197</v>
      </c>
      <c r="E2768" s="333" t="s">
        <v>6198</v>
      </c>
      <c r="F2768" s="316" t="s">
        <v>217</v>
      </c>
      <c r="G2768" s="331">
        <v>18</v>
      </c>
      <c r="H2768" s="61">
        <f t="shared" si="446"/>
        <v>9814.4</v>
      </c>
      <c r="I2768" s="450">
        <v>176659.20000000001</v>
      </c>
      <c r="J2768" s="439">
        <f t="shared" si="447"/>
        <v>10945.54</v>
      </c>
      <c r="K2768" s="390">
        <f t="shared" si="448"/>
        <v>197019.72</v>
      </c>
      <c r="L2768" s="60"/>
      <c r="M2768" s="303">
        <f t="shared" si="451"/>
        <v>197019.72397670403</v>
      </c>
      <c r="N2768" s="303">
        <f t="shared" si="452"/>
        <v>3.9767040289007127E-3</v>
      </c>
      <c r="O2768" s="372">
        <f t="shared" si="449"/>
        <v>197019.72000000003</v>
      </c>
      <c r="P2768" s="373">
        <f t="shared" si="450"/>
        <v>0</v>
      </c>
    </row>
    <row r="2769" spans="1:16" s="195" customFormat="1" ht="15" x14ac:dyDescent="0.25">
      <c r="A2769" s="312" t="s">
        <v>6561</v>
      </c>
      <c r="B2769" s="314" t="s">
        <v>235</v>
      </c>
      <c r="C2769" s="332" t="s">
        <v>2190</v>
      </c>
      <c r="D2769" s="332" t="s">
        <v>6197</v>
      </c>
      <c r="E2769" s="333" t="s">
        <v>6204</v>
      </c>
      <c r="F2769" s="316" t="s">
        <v>217</v>
      </c>
      <c r="G2769" s="331">
        <v>40</v>
      </c>
      <c r="H2769" s="61">
        <f t="shared" si="446"/>
        <v>1859.57</v>
      </c>
      <c r="I2769" s="450">
        <v>74382.8</v>
      </c>
      <c r="J2769" s="439">
        <f t="shared" si="447"/>
        <v>2073.89</v>
      </c>
      <c r="K2769" s="390">
        <f t="shared" si="448"/>
        <v>82955.600000000006</v>
      </c>
      <c r="L2769" s="60"/>
      <c r="M2769" s="303">
        <f t="shared" si="451"/>
        <v>82955.649774336009</v>
      </c>
      <c r="N2769" s="303">
        <f t="shared" si="452"/>
        <v>4.9774336002883501E-2</v>
      </c>
      <c r="O2769" s="372">
        <f t="shared" si="449"/>
        <v>82955.599999999991</v>
      </c>
      <c r="P2769" s="373">
        <f t="shared" si="450"/>
        <v>0</v>
      </c>
    </row>
    <row r="2770" spans="1:16" s="195" customFormat="1" ht="15" x14ac:dyDescent="0.25">
      <c r="A2770" s="312" t="s">
        <v>6562</v>
      </c>
      <c r="B2770" s="314" t="s">
        <v>235</v>
      </c>
      <c r="C2770" s="332" t="s">
        <v>2194</v>
      </c>
      <c r="D2770" s="332" t="s">
        <v>6479</v>
      </c>
      <c r="E2770" s="333" t="s">
        <v>6563</v>
      </c>
      <c r="F2770" s="316" t="s">
        <v>217</v>
      </c>
      <c r="G2770" s="331">
        <v>40</v>
      </c>
      <c r="H2770" s="61">
        <f t="shared" si="446"/>
        <v>13737.05</v>
      </c>
      <c r="I2770" s="450">
        <v>549482</v>
      </c>
      <c r="J2770" s="439">
        <f t="shared" si="447"/>
        <v>15320.29</v>
      </c>
      <c r="K2770" s="390">
        <f t="shared" si="448"/>
        <v>612811.6</v>
      </c>
      <c r="L2770" s="60"/>
      <c r="M2770" s="303">
        <f t="shared" si="451"/>
        <v>612811.51488384011</v>
      </c>
      <c r="N2770" s="303">
        <f t="shared" si="452"/>
        <v>-8.5116159869357944E-2</v>
      </c>
      <c r="O2770" s="372">
        <f t="shared" ref="O2770:O2833" si="453">J2770*G2770</f>
        <v>612811.60000000009</v>
      </c>
      <c r="P2770" s="373">
        <f t="shared" ref="P2770:P2833" si="454">O2770-K2770</f>
        <v>0</v>
      </c>
    </row>
    <row r="2771" spans="1:16" s="195" customFormat="1" ht="15" x14ac:dyDescent="0.25">
      <c r="A2771" s="312" t="s">
        <v>6564</v>
      </c>
      <c r="B2771" s="314" t="s">
        <v>235</v>
      </c>
      <c r="C2771" s="314" t="s">
        <v>2200</v>
      </c>
      <c r="D2771" s="314" t="s">
        <v>6325</v>
      </c>
      <c r="E2771" s="315" t="s">
        <v>6565</v>
      </c>
      <c r="F2771" s="316" t="s">
        <v>217</v>
      </c>
      <c r="G2771" s="331">
        <v>3</v>
      </c>
      <c r="H2771" s="61">
        <f t="shared" si="446"/>
        <v>8713.67</v>
      </c>
      <c r="I2771" s="450">
        <v>26141.02</v>
      </c>
      <c r="J2771" s="439">
        <f t="shared" si="447"/>
        <v>9717.9500000000007</v>
      </c>
      <c r="K2771" s="390">
        <f t="shared" si="448"/>
        <v>29153.85</v>
      </c>
      <c r="L2771" s="60"/>
      <c r="M2771" s="303">
        <f t="shared" si="451"/>
        <v>29153.854114982401</v>
      </c>
      <c r="N2771" s="303">
        <f t="shared" si="452"/>
        <v>4.1149824028252624E-3</v>
      </c>
      <c r="O2771" s="372">
        <f t="shared" si="453"/>
        <v>29153.850000000002</v>
      </c>
      <c r="P2771" s="373">
        <f t="shared" si="454"/>
        <v>0</v>
      </c>
    </row>
    <row r="2772" spans="1:16" s="195" customFormat="1" ht="15" x14ac:dyDescent="0.25">
      <c r="A2772" s="312" t="s">
        <v>6566</v>
      </c>
      <c r="B2772" s="314" t="s">
        <v>235</v>
      </c>
      <c r="C2772" s="332" t="s">
        <v>2202</v>
      </c>
      <c r="D2772" s="332" t="s">
        <v>6328</v>
      </c>
      <c r="E2772" s="333" t="s">
        <v>6329</v>
      </c>
      <c r="F2772" s="316" t="s">
        <v>217</v>
      </c>
      <c r="G2772" s="331">
        <v>3</v>
      </c>
      <c r="H2772" s="61">
        <f t="shared" si="446"/>
        <v>8058.13</v>
      </c>
      <c r="I2772" s="450">
        <v>24174.39</v>
      </c>
      <c r="J2772" s="439">
        <f t="shared" si="447"/>
        <v>8986.85</v>
      </c>
      <c r="K2772" s="390">
        <f t="shared" si="448"/>
        <v>26960.55</v>
      </c>
      <c r="L2772" s="60"/>
      <c r="M2772" s="303">
        <f t="shared" si="451"/>
        <v>26960.563871596802</v>
      </c>
      <c r="N2772" s="303">
        <f t="shared" si="452"/>
        <v>1.3871596802346176E-2</v>
      </c>
      <c r="O2772" s="372">
        <f t="shared" si="453"/>
        <v>26960.550000000003</v>
      </c>
      <c r="P2772" s="373">
        <f t="shared" si="454"/>
        <v>0</v>
      </c>
    </row>
    <row r="2773" spans="1:16" s="195" customFormat="1" ht="15" customHeight="1" x14ac:dyDescent="0.25">
      <c r="A2773" s="323"/>
      <c r="B2773" s="512" t="s">
        <v>6330</v>
      </c>
      <c r="C2773" s="513"/>
      <c r="D2773" s="513"/>
      <c r="E2773" s="514"/>
      <c r="F2773" s="324"/>
      <c r="G2773" s="324"/>
      <c r="H2773" s="324"/>
      <c r="I2773" s="324"/>
      <c r="J2773" s="449"/>
      <c r="K2773" s="392"/>
      <c r="L2773" s="311"/>
      <c r="M2773" s="303">
        <f t="shared" si="451"/>
        <v>0</v>
      </c>
      <c r="N2773" s="303">
        <f t="shared" si="452"/>
        <v>0</v>
      </c>
      <c r="O2773" s="372">
        <f t="shared" si="453"/>
        <v>0</v>
      </c>
      <c r="P2773" s="373">
        <f t="shared" si="454"/>
        <v>0</v>
      </c>
    </row>
    <row r="2774" spans="1:16" s="195" customFormat="1" ht="15" x14ac:dyDescent="0.25">
      <c r="A2774" s="312" t="s">
        <v>6567</v>
      </c>
      <c r="B2774" s="314" t="s">
        <v>235</v>
      </c>
      <c r="C2774" s="332" t="s">
        <v>2213</v>
      </c>
      <c r="D2774" s="332" t="s">
        <v>6213</v>
      </c>
      <c r="E2774" s="333" t="s">
        <v>947</v>
      </c>
      <c r="F2774" s="316" t="s">
        <v>217</v>
      </c>
      <c r="G2774" s="331">
        <v>9</v>
      </c>
      <c r="H2774" s="61">
        <f t="shared" si="446"/>
        <v>702.51</v>
      </c>
      <c r="I2774" s="450">
        <v>6322.59</v>
      </c>
      <c r="J2774" s="439">
        <f t="shared" si="447"/>
        <v>783.48</v>
      </c>
      <c r="K2774" s="390">
        <f t="shared" si="448"/>
        <v>7051.32</v>
      </c>
      <c r="L2774" s="60"/>
      <c r="M2774" s="303">
        <f t="shared" si="451"/>
        <v>7051.2882239808014</v>
      </c>
      <c r="N2774" s="303">
        <f t="shared" si="452"/>
        <v>-3.1776019198332506E-2</v>
      </c>
      <c r="O2774" s="372">
        <f t="shared" si="453"/>
        <v>7051.32</v>
      </c>
      <c r="P2774" s="373">
        <f t="shared" si="454"/>
        <v>0</v>
      </c>
    </row>
    <row r="2775" spans="1:16" s="195" customFormat="1" ht="15" x14ac:dyDescent="0.25">
      <c r="A2775" s="312" t="s">
        <v>6568</v>
      </c>
      <c r="B2775" s="314" t="s">
        <v>235</v>
      </c>
      <c r="C2775" s="332" t="s">
        <v>2215</v>
      </c>
      <c r="D2775" s="332" t="s">
        <v>6213</v>
      </c>
      <c r="E2775" s="333" t="s">
        <v>6214</v>
      </c>
      <c r="F2775" s="316" t="s">
        <v>217</v>
      </c>
      <c r="G2775" s="331">
        <v>4</v>
      </c>
      <c r="H2775" s="61">
        <f t="shared" si="446"/>
        <v>2169.5</v>
      </c>
      <c r="I2775" s="450">
        <v>8678</v>
      </c>
      <c r="J2775" s="439">
        <f t="shared" si="447"/>
        <v>2419.54</v>
      </c>
      <c r="K2775" s="390">
        <f t="shared" si="448"/>
        <v>9678.16</v>
      </c>
      <c r="L2775" s="60"/>
      <c r="M2775" s="303">
        <f t="shared" si="451"/>
        <v>9678.1665753600009</v>
      </c>
      <c r="N2775" s="303">
        <f t="shared" si="452"/>
        <v>6.5753600010793889E-3</v>
      </c>
      <c r="O2775" s="372">
        <f t="shared" si="453"/>
        <v>9678.16</v>
      </c>
      <c r="P2775" s="373">
        <f t="shared" si="454"/>
        <v>0</v>
      </c>
    </row>
    <row r="2776" spans="1:16" s="195" customFormat="1" ht="15" customHeight="1" x14ac:dyDescent="0.25">
      <c r="A2776" s="323"/>
      <c r="B2776" s="512" t="s">
        <v>6569</v>
      </c>
      <c r="C2776" s="513"/>
      <c r="D2776" s="513"/>
      <c r="E2776" s="514"/>
      <c r="F2776" s="324"/>
      <c r="G2776" s="324"/>
      <c r="H2776" s="324"/>
      <c r="I2776" s="324"/>
      <c r="J2776" s="449"/>
      <c r="K2776" s="392"/>
      <c r="L2776" s="311"/>
      <c r="M2776" s="303">
        <f t="shared" si="451"/>
        <v>0</v>
      </c>
      <c r="N2776" s="303">
        <f t="shared" si="452"/>
        <v>0</v>
      </c>
      <c r="O2776" s="372">
        <f t="shared" si="453"/>
        <v>0</v>
      </c>
      <c r="P2776" s="373">
        <f t="shared" si="454"/>
        <v>0</v>
      </c>
    </row>
    <row r="2777" spans="1:16" s="195" customFormat="1" ht="15" x14ac:dyDescent="0.25">
      <c r="A2777" s="312" t="s">
        <v>6570</v>
      </c>
      <c r="B2777" s="314" t="s">
        <v>235</v>
      </c>
      <c r="C2777" s="332" t="s">
        <v>2221</v>
      </c>
      <c r="D2777" s="332" t="s">
        <v>6197</v>
      </c>
      <c r="E2777" s="333" t="s">
        <v>6571</v>
      </c>
      <c r="F2777" s="316" t="s">
        <v>217</v>
      </c>
      <c r="G2777" s="331">
        <v>24</v>
      </c>
      <c r="H2777" s="61">
        <f t="shared" si="446"/>
        <v>41323.75</v>
      </c>
      <c r="I2777" s="450">
        <v>991770</v>
      </c>
      <c r="J2777" s="439">
        <f t="shared" si="447"/>
        <v>46086.44</v>
      </c>
      <c r="K2777" s="390">
        <f t="shared" si="448"/>
        <v>1106074.56</v>
      </c>
      <c r="L2777" s="60"/>
      <c r="M2777" s="303">
        <f t="shared" si="451"/>
        <v>1106074.5868224001</v>
      </c>
      <c r="N2777" s="303">
        <f t="shared" si="452"/>
        <v>2.6822400046512485E-2</v>
      </c>
      <c r="O2777" s="372">
        <f t="shared" si="453"/>
        <v>1106074.56</v>
      </c>
      <c r="P2777" s="373">
        <f t="shared" si="454"/>
        <v>0</v>
      </c>
    </row>
    <row r="2778" spans="1:16" s="195" customFormat="1" ht="15" x14ac:dyDescent="0.25">
      <c r="A2778" s="312" t="s">
        <v>6572</v>
      </c>
      <c r="B2778" s="314" t="s">
        <v>235</v>
      </c>
      <c r="C2778" s="332" t="s">
        <v>2228</v>
      </c>
      <c r="D2778" s="332" t="s">
        <v>6573</v>
      </c>
      <c r="E2778" s="333" t="s">
        <v>6574</v>
      </c>
      <c r="F2778" s="316" t="s">
        <v>217</v>
      </c>
      <c r="G2778" s="331">
        <v>28</v>
      </c>
      <c r="H2778" s="61">
        <f t="shared" ref="H2778:H2848" si="455">ROUND(I2778/G2778,2)</f>
        <v>9308.17</v>
      </c>
      <c r="I2778" s="450">
        <v>260628.76</v>
      </c>
      <c r="J2778" s="439">
        <f t="shared" ref="J2778:J2848" si="456">ROUND(H2778*O$13*P$13*O$10,2)</f>
        <v>10380.969999999999</v>
      </c>
      <c r="K2778" s="390">
        <f t="shared" ref="K2778:K2848" si="457">ROUND(J2778*G2778,2)</f>
        <v>290667.15999999997</v>
      </c>
      <c r="L2778" s="60"/>
      <c r="M2778" s="303">
        <f t="shared" si="451"/>
        <v>290667.03775173123</v>
      </c>
      <c r="N2778" s="303">
        <f t="shared" si="452"/>
        <v>-0.12224826874444261</v>
      </c>
      <c r="O2778" s="372">
        <f t="shared" si="453"/>
        <v>290667.15999999997</v>
      </c>
      <c r="P2778" s="373">
        <f t="shared" si="454"/>
        <v>0</v>
      </c>
    </row>
    <row r="2779" spans="1:16" s="195" customFormat="1" ht="15" customHeight="1" x14ac:dyDescent="0.25">
      <c r="A2779" s="323"/>
      <c r="B2779" s="512" t="s">
        <v>6575</v>
      </c>
      <c r="C2779" s="513"/>
      <c r="D2779" s="513"/>
      <c r="E2779" s="514"/>
      <c r="F2779" s="324"/>
      <c r="G2779" s="324"/>
      <c r="H2779" s="324"/>
      <c r="I2779" s="324"/>
      <c r="J2779" s="449"/>
      <c r="K2779" s="392"/>
      <c r="L2779" s="311"/>
      <c r="M2779" s="303">
        <f t="shared" si="451"/>
        <v>0</v>
      </c>
      <c r="N2779" s="303">
        <f t="shared" si="452"/>
        <v>0</v>
      </c>
      <c r="O2779" s="372">
        <f t="shared" si="453"/>
        <v>0</v>
      </c>
      <c r="P2779" s="373">
        <f t="shared" si="454"/>
        <v>0</v>
      </c>
    </row>
    <row r="2780" spans="1:16" s="195" customFormat="1" ht="15" x14ac:dyDescent="0.25">
      <c r="A2780" s="312" t="s">
        <v>6576</v>
      </c>
      <c r="B2780" s="314" t="s">
        <v>235</v>
      </c>
      <c r="C2780" s="332" t="s">
        <v>2233</v>
      </c>
      <c r="D2780" s="332" t="s">
        <v>6197</v>
      </c>
      <c r="E2780" s="333" t="s">
        <v>6577</v>
      </c>
      <c r="F2780" s="316" t="s">
        <v>217</v>
      </c>
      <c r="G2780" s="331">
        <v>1</v>
      </c>
      <c r="H2780" s="61">
        <f t="shared" si="455"/>
        <v>667.18</v>
      </c>
      <c r="I2780" s="450">
        <v>667.18</v>
      </c>
      <c r="J2780" s="439">
        <f t="shared" si="456"/>
        <v>744.07</v>
      </c>
      <c r="K2780" s="390">
        <f t="shared" si="457"/>
        <v>744.07</v>
      </c>
      <c r="L2780" s="60"/>
      <c r="M2780" s="303">
        <f t="shared" si="451"/>
        <v>744.07457660160003</v>
      </c>
      <c r="N2780" s="303">
        <f t="shared" si="452"/>
        <v>4.5766015999788578E-3</v>
      </c>
      <c r="O2780" s="372">
        <f t="shared" si="453"/>
        <v>744.07</v>
      </c>
      <c r="P2780" s="373">
        <f t="shared" si="454"/>
        <v>0</v>
      </c>
    </row>
    <row r="2781" spans="1:16" s="195" customFormat="1" ht="15" x14ac:dyDescent="0.25">
      <c r="A2781" s="312" t="s">
        <v>6578</v>
      </c>
      <c r="B2781" s="314" t="s">
        <v>235</v>
      </c>
      <c r="C2781" s="332" t="s">
        <v>2242</v>
      </c>
      <c r="D2781" s="332" t="s">
        <v>6197</v>
      </c>
      <c r="E2781" s="333" t="s">
        <v>6369</v>
      </c>
      <c r="F2781" s="316" t="s">
        <v>217</v>
      </c>
      <c r="G2781" s="331">
        <v>1</v>
      </c>
      <c r="H2781" s="61">
        <f t="shared" si="455"/>
        <v>2138.5</v>
      </c>
      <c r="I2781" s="450">
        <v>2138.5</v>
      </c>
      <c r="J2781" s="439">
        <f t="shared" si="456"/>
        <v>2384.9699999999998</v>
      </c>
      <c r="K2781" s="390">
        <f t="shared" si="457"/>
        <v>2384.9699999999998</v>
      </c>
      <c r="L2781" s="60"/>
      <c r="M2781" s="303">
        <f t="shared" si="451"/>
        <v>2384.9687971200005</v>
      </c>
      <c r="N2781" s="303">
        <f t="shared" si="452"/>
        <v>-1.2028799992549466E-3</v>
      </c>
      <c r="O2781" s="372">
        <f t="shared" si="453"/>
        <v>2384.9699999999998</v>
      </c>
      <c r="P2781" s="373">
        <f t="shared" si="454"/>
        <v>0</v>
      </c>
    </row>
    <row r="2782" spans="1:16" s="195" customFormat="1" ht="15" customHeight="1" x14ac:dyDescent="0.25">
      <c r="A2782" s="323"/>
      <c r="B2782" s="512" t="s">
        <v>6579</v>
      </c>
      <c r="C2782" s="513"/>
      <c r="D2782" s="513"/>
      <c r="E2782" s="514"/>
      <c r="F2782" s="324"/>
      <c r="G2782" s="324"/>
      <c r="H2782" s="324"/>
      <c r="I2782" s="324"/>
      <c r="J2782" s="449"/>
      <c r="K2782" s="392"/>
      <c r="L2782" s="311"/>
      <c r="M2782" s="303">
        <f t="shared" si="451"/>
        <v>0</v>
      </c>
      <c r="N2782" s="303">
        <f t="shared" si="452"/>
        <v>0</v>
      </c>
      <c r="O2782" s="372">
        <f t="shared" si="453"/>
        <v>0</v>
      </c>
      <c r="P2782" s="373">
        <f t="shared" si="454"/>
        <v>0</v>
      </c>
    </row>
    <row r="2783" spans="1:16" s="195" customFormat="1" ht="15" x14ac:dyDescent="0.25">
      <c r="A2783" s="312" t="s">
        <v>6580</v>
      </c>
      <c r="B2783" s="314" t="s">
        <v>235</v>
      </c>
      <c r="C2783" s="332" t="s">
        <v>2251</v>
      </c>
      <c r="D2783" s="332" t="s">
        <v>6197</v>
      </c>
      <c r="E2783" s="333" t="s">
        <v>6581</v>
      </c>
      <c r="F2783" s="316" t="s">
        <v>217</v>
      </c>
      <c r="G2783" s="331">
        <v>2</v>
      </c>
      <c r="H2783" s="61">
        <f t="shared" si="455"/>
        <v>5678.19</v>
      </c>
      <c r="I2783" s="450">
        <v>11356.38</v>
      </c>
      <c r="J2783" s="439">
        <f t="shared" si="456"/>
        <v>6332.62</v>
      </c>
      <c r="K2783" s="390">
        <f t="shared" si="457"/>
        <v>12665.24</v>
      </c>
      <c r="L2783" s="60"/>
      <c r="M2783" s="303">
        <f t="shared" si="451"/>
        <v>12665.2382269056</v>
      </c>
      <c r="N2783" s="303">
        <f t="shared" si="452"/>
        <v>-1.7730944000504678E-3</v>
      </c>
      <c r="O2783" s="372">
        <f t="shared" si="453"/>
        <v>12665.24</v>
      </c>
      <c r="P2783" s="373">
        <f t="shared" si="454"/>
        <v>0</v>
      </c>
    </row>
    <row r="2784" spans="1:16" s="195" customFormat="1" ht="15" x14ac:dyDescent="0.25">
      <c r="A2784" s="312" t="s">
        <v>6582</v>
      </c>
      <c r="B2784" s="314" t="s">
        <v>235</v>
      </c>
      <c r="C2784" s="332" t="s">
        <v>2257</v>
      </c>
      <c r="D2784" s="332" t="s">
        <v>6197</v>
      </c>
      <c r="E2784" s="333" t="s">
        <v>6369</v>
      </c>
      <c r="F2784" s="316" t="s">
        <v>217</v>
      </c>
      <c r="G2784" s="331">
        <v>1</v>
      </c>
      <c r="H2784" s="61">
        <f t="shared" si="455"/>
        <v>2138.5</v>
      </c>
      <c r="I2784" s="450">
        <v>2138.5</v>
      </c>
      <c r="J2784" s="439">
        <f t="shared" si="456"/>
        <v>2384.9699999999998</v>
      </c>
      <c r="K2784" s="390">
        <f t="shared" si="457"/>
        <v>2384.9699999999998</v>
      </c>
      <c r="L2784" s="60"/>
      <c r="M2784" s="303">
        <f t="shared" si="451"/>
        <v>2384.9687971200005</v>
      </c>
      <c r="N2784" s="303">
        <f t="shared" si="452"/>
        <v>-1.2028799992549466E-3</v>
      </c>
      <c r="O2784" s="372">
        <f t="shared" si="453"/>
        <v>2384.9699999999998</v>
      </c>
      <c r="P2784" s="373">
        <f t="shared" si="454"/>
        <v>0</v>
      </c>
    </row>
    <row r="2785" spans="1:16" s="195" customFormat="1" ht="15" x14ac:dyDescent="0.25">
      <c r="A2785" s="312" t="s">
        <v>6583</v>
      </c>
      <c r="B2785" s="314" t="s">
        <v>235</v>
      </c>
      <c r="C2785" s="332" t="s">
        <v>2268</v>
      </c>
      <c r="D2785" s="332" t="s">
        <v>6197</v>
      </c>
      <c r="E2785" s="333" t="s">
        <v>6502</v>
      </c>
      <c r="F2785" s="316" t="s">
        <v>217</v>
      </c>
      <c r="G2785" s="331">
        <v>1</v>
      </c>
      <c r="H2785" s="61">
        <f t="shared" si="455"/>
        <v>4778.0600000000004</v>
      </c>
      <c r="I2785" s="450">
        <v>4778.0600000000004</v>
      </c>
      <c r="J2785" s="439">
        <f t="shared" si="456"/>
        <v>5328.75</v>
      </c>
      <c r="K2785" s="390">
        <f t="shared" si="457"/>
        <v>5328.75</v>
      </c>
      <c r="L2785" s="60"/>
      <c r="M2785" s="303">
        <f t="shared" si="451"/>
        <v>5328.7463225472002</v>
      </c>
      <c r="N2785" s="303">
        <f t="shared" si="452"/>
        <v>-3.6774527998204576E-3</v>
      </c>
      <c r="O2785" s="372">
        <f t="shared" si="453"/>
        <v>5328.75</v>
      </c>
      <c r="P2785" s="373">
        <f t="shared" si="454"/>
        <v>0</v>
      </c>
    </row>
    <row r="2786" spans="1:16" s="195" customFormat="1" ht="15" x14ac:dyDescent="0.25">
      <c r="A2786" s="312" t="s">
        <v>6584</v>
      </c>
      <c r="B2786" s="314" t="s">
        <v>235</v>
      </c>
      <c r="C2786" s="332" t="s">
        <v>2276</v>
      </c>
      <c r="D2786" s="332" t="s">
        <v>6479</v>
      </c>
      <c r="E2786" s="333" t="s">
        <v>6585</v>
      </c>
      <c r="F2786" s="316" t="s">
        <v>217</v>
      </c>
      <c r="G2786" s="331">
        <v>1</v>
      </c>
      <c r="H2786" s="61">
        <f t="shared" si="455"/>
        <v>27065.07</v>
      </c>
      <c r="I2786" s="450">
        <v>27065.07</v>
      </c>
      <c r="J2786" s="439">
        <f t="shared" si="456"/>
        <v>30184.400000000001</v>
      </c>
      <c r="K2786" s="390">
        <f t="shared" si="457"/>
        <v>30184.400000000001</v>
      </c>
      <c r="L2786" s="60"/>
      <c r="M2786" s="303">
        <f t="shared" si="451"/>
        <v>30184.403760518402</v>
      </c>
      <c r="N2786" s="303">
        <f t="shared" si="452"/>
        <v>3.7605184006679337E-3</v>
      </c>
      <c r="O2786" s="372">
        <f t="shared" si="453"/>
        <v>30184.400000000001</v>
      </c>
      <c r="P2786" s="373">
        <f t="shared" si="454"/>
        <v>0</v>
      </c>
    </row>
    <row r="2787" spans="1:16" s="195" customFormat="1" ht="15" x14ac:dyDescent="0.25">
      <c r="A2787" s="312" t="s">
        <v>6586</v>
      </c>
      <c r="B2787" s="314" t="s">
        <v>235</v>
      </c>
      <c r="C2787" s="332" t="s">
        <v>2289</v>
      </c>
      <c r="D2787" s="332" t="s">
        <v>6197</v>
      </c>
      <c r="E2787" s="333" t="s">
        <v>6216</v>
      </c>
      <c r="F2787" s="316" t="s">
        <v>217</v>
      </c>
      <c r="G2787" s="331">
        <v>5</v>
      </c>
      <c r="H2787" s="61">
        <f t="shared" si="455"/>
        <v>2138.5</v>
      </c>
      <c r="I2787" s="450">
        <v>10692.5</v>
      </c>
      <c r="J2787" s="439">
        <f t="shared" si="456"/>
        <v>2384.9699999999998</v>
      </c>
      <c r="K2787" s="390">
        <f t="shared" si="457"/>
        <v>11924.85</v>
      </c>
      <c r="L2787" s="60"/>
      <c r="M2787" s="303">
        <f t="shared" si="451"/>
        <v>11924.8439856</v>
      </c>
      <c r="N2787" s="303">
        <f t="shared" si="452"/>
        <v>-6.0143999999127118E-3</v>
      </c>
      <c r="O2787" s="372">
        <f t="shared" si="453"/>
        <v>11924.849999999999</v>
      </c>
      <c r="P2787" s="373">
        <f t="shared" si="454"/>
        <v>0</v>
      </c>
    </row>
    <row r="2788" spans="1:16" s="195" customFormat="1" ht="15" x14ac:dyDescent="0.25">
      <c r="A2788" s="312" t="s">
        <v>6587</v>
      </c>
      <c r="B2788" s="314" t="s">
        <v>235</v>
      </c>
      <c r="C2788" s="332" t="s">
        <v>2292</v>
      </c>
      <c r="D2788" s="332" t="s">
        <v>6316</v>
      </c>
      <c r="E2788" s="333" t="s">
        <v>6317</v>
      </c>
      <c r="F2788" s="316" t="s">
        <v>217</v>
      </c>
      <c r="G2788" s="331">
        <v>1</v>
      </c>
      <c r="H2788" s="61">
        <f t="shared" si="455"/>
        <v>41320.959999999999</v>
      </c>
      <c r="I2788" s="450">
        <v>41320.959999999999</v>
      </c>
      <c r="J2788" s="439">
        <f t="shared" si="456"/>
        <v>46083.33</v>
      </c>
      <c r="K2788" s="390">
        <f t="shared" si="457"/>
        <v>46083.33</v>
      </c>
      <c r="L2788" s="60"/>
      <c r="M2788" s="303">
        <f t="shared" si="451"/>
        <v>46083.3295613952</v>
      </c>
      <c r="N2788" s="303">
        <f t="shared" si="452"/>
        <v>-4.3860480218427256E-4</v>
      </c>
      <c r="O2788" s="372">
        <f t="shared" si="453"/>
        <v>46083.33</v>
      </c>
      <c r="P2788" s="373">
        <f t="shared" si="454"/>
        <v>0</v>
      </c>
    </row>
    <row r="2789" spans="1:16" s="195" customFormat="1" ht="15" x14ac:dyDescent="0.25">
      <c r="A2789" s="312" t="s">
        <v>6588</v>
      </c>
      <c r="B2789" s="314" t="s">
        <v>235</v>
      </c>
      <c r="C2789" s="332" t="s">
        <v>2294</v>
      </c>
      <c r="D2789" s="332" t="s">
        <v>6197</v>
      </c>
      <c r="E2789" s="333" t="s">
        <v>6198</v>
      </c>
      <c r="F2789" s="316" t="s">
        <v>217</v>
      </c>
      <c r="G2789" s="331">
        <v>3</v>
      </c>
      <c r="H2789" s="61">
        <f t="shared" si="455"/>
        <v>9814.4</v>
      </c>
      <c r="I2789" s="450">
        <v>29443.200000000001</v>
      </c>
      <c r="J2789" s="439">
        <f t="shared" si="456"/>
        <v>10945.54</v>
      </c>
      <c r="K2789" s="390">
        <f t="shared" si="457"/>
        <v>32836.620000000003</v>
      </c>
      <c r="L2789" s="60"/>
      <c r="M2789" s="303">
        <f t="shared" si="451"/>
        <v>32836.620662784</v>
      </c>
      <c r="N2789" s="303">
        <f t="shared" si="452"/>
        <v>6.6278399754082784E-4</v>
      </c>
      <c r="O2789" s="372">
        <f t="shared" si="453"/>
        <v>32836.620000000003</v>
      </c>
      <c r="P2789" s="373">
        <f t="shared" si="454"/>
        <v>0</v>
      </c>
    </row>
    <row r="2790" spans="1:16" s="195" customFormat="1" ht="15" x14ac:dyDescent="0.25">
      <c r="A2790" s="312" t="s">
        <v>6589</v>
      </c>
      <c r="B2790" s="314" t="s">
        <v>235</v>
      </c>
      <c r="C2790" s="332" t="s">
        <v>2303</v>
      </c>
      <c r="D2790" s="332" t="s">
        <v>6197</v>
      </c>
      <c r="E2790" s="333" t="s">
        <v>6338</v>
      </c>
      <c r="F2790" s="316" t="s">
        <v>217</v>
      </c>
      <c r="G2790" s="331">
        <v>1</v>
      </c>
      <c r="H2790" s="61">
        <f t="shared" si="455"/>
        <v>1898.31</v>
      </c>
      <c r="I2790" s="450">
        <v>1898.31</v>
      </c>
      <c r="J2790" s="439">
        <f t="shared" si="456"/>
        <v>2117.1</v>
      </c>
      <c r="K2790" s="390">
        <f t="shared" si="457"/>
        <v>2117.1</v>
      </c>
      <c r="L2790" s="60"/>
      <c r="M2790" s="303">
        <f t="shared" si="451"/>
        <v>2117.0961502272003</v>
      </c>
      <c r="N2790" s="303">
        <f t="shared" si="452"/>
        <v>-3.8497727996400499E-3</v>
      </c>
      <c r="O2790" s="372">
        <f t="shared" si="453"/>
        <v>2117.1</v>
      </c>
      <c r="P2790" s="373">
        <f t="shared" si="454"/>
        <v>0</v>
      </c>
    </row>
    <row r="2791" spans="1:16" s="195" customFormat="1" ht="15" customHeight="1" x14ac:dyDescent="0.25">
      <c r="A2791" s="323"/>
      <c r="B2791" s="512" t="s">
        <v>6590</v>
      </c>
      <c r="C2791" s="513"/>
      <c r="D2791" s="513"/>
      <c r="E2791" s="514"/>
      <c r="F2791" s="324"/>
      <c r="G2791" s="324"/>
      <c r="H2791" s="324"/>
      <c r="I2791" s="324"/>
      <c r="J2791" s="449"/>
      <c r="K2791" s="392"/>
      <c r="L2791" s="311"/>
      <c r="M2791" s="303">
        <f t="shared" si="451"/>
        <v>0</v>
      </c>
      <c r="N2791" s="303">
        <f t="shared" si="452"/>
        <v>0</v>
      </c>
      <c r="O2791" s="372">
        <f t="shared" si="453"/>
        <v>0</v>
      </c>
      <c r="P2791" s="373">
        <f t="shared" si="454"/>
        <v>0</v>
      </c>
    </row>
    <row r="2792" spans="1:16" s="195" customFormat="1" ht="15" x14ac:dyDescent="0.25">
      <c r="A2792" s="312" t="s">
        <v>6591</v>
      </c>
      <c r="B2792" s="314" t="s">
        <v>235</v>
      </c>
      <c r="C2792" s="332" t="s">
        <v>2317</v>
      </c>
      <c r="D2792" s="332" t="s">
        <v>6197</v>
      </c>
      <c r="E2792" s="333" t="s">
        <v>6577</v>
      </c>
      <c r="F2792" s="316" t="s">
        <v>217</v>
      </c>
      <c r="G2792" s="331">
        <v>1</v>
      </c>
      <c r="H2792" s="61">
        <f t="shared" si="455"/>
        <v>667.18</v>
      </c>
      <c r="I2792" s="450">
        <v>667.18</v>
      </c>
      <c r="J2792" s="439">
        <f t="shared" si="456"/>
        <v>744.07</v>
      </c>
      <c r="K2792" s="390">
        <f t="shared" si="457"/>
        <v>744.07</v>
      </c>
      <c r="L2792" s="60"/>
      <c r="M2792" s="303">
        <f t="shared" si="451"/>
        <v>744.07457660160003</v>
      </c>
      <c r="N2792" s="303">
        <f t="shared" si="452"/>
        <v>4.5766015999788578E-3</v>
      </c>
      <c r="O2792" s="372">
        <f t="shared" si="453"/>
        <v>744.07</v>
      </c>
      <c r="P2792" s="373">
        <f t="shared" si="454"/>
        <v>0</v>
      </c>
    </row>
    <row r="2793" spans="1:16" s="195" customFormat="1" ht="15" x14ac:dyDescent="0.25">
      <c r="A2793" s="312" t="s">
        <v>6592</v>
      </c>
      <c r="B2793" s="314" t="s">
        <v>235</v>
      </c>
      <c r="C2793" s="332" t="s">
        <v>2323</v>
      </c>
      <c r="D2793" s="332" t="s">
        <v>6197</v>
      </c>
      <c r="E2793" s="333" t="s">
        <v>6369</v>
      </c>
      <c r="F2793" s="316" t="s">
        <v>217</v>
      </c>
      <c r="G2793" s="331">
        <v>1</v>
      </c>
      <c r="H2793" s="61">
        <f t="shared" si="455"/>
        <v>2138.5</v>
      </c>
      <c r="I2793" s="450">
        <v>2138.5</v>
      </c>
      <c r="J2793" s="439">
        <f t="shared" si="456"/>
        <v>2384.9699999999998</v>
      </c>
      <c r="K2793" s="390">
        <f t="shared" si="457"/>
        <v>2384.9699999999998</v>
      </c>
      <c r="L2793" s="60"/>
      <c r="M2793" s="303">
        <f t="shared" si="451"/>
        <v>2384.9687971200005</v>
      </c>
      <c r="N2793" s="303">
        <f t="shared" si="452"/>
        <v>-1.2028799992549466E-3</v>
      </c>
      <c r="O2793" s="372">
        <f t="shared" si="453"/>
        <v>2384.9699999999998</v>
      </c>
      <c r="P2793" s="373">
        <f t="shared" si="454"/>
        <v>0</v>
      </c>
    </row>
    <row r="2794" spans="1:16" s="195" customFormat="1" ht="15" x14ac:dyDescent="0.25">
      <c r="A2794" s="312" t="s">
        <v>6593</v>
      </c>
      <c r="B2794" s="314" t="s">
        <v>235</v>
      </c>
      <c r="C2794" s="332" t="s">
        <v>2332</v>
      </c>
      <c r="D2794" s="332" t="s">
        <v>6197</v>
      </c>
      <c r="E2794" s="333" t="s">
        <v>6594</v>
      </c>
      <c r="F2794" s="316" t="s">
        <v>217</v>
      </c>
      <c r="G2794" s="331">
        <v>1</v>
      </c>
      <c r="H2794" s="61">
        <f t="shared" si="455"/>
        <v>3618.41</v>
      </c>
      <c r="I2794" s="450">
        <v>3618.41</v>
      </c>
      <c r="J2794" s="439">
        <f t="shared" si="456"/>
        <v>4035.44</v>
      </c>
      <c r="K2794" s="390">
        <f t="shared" si="457"/>
        <v>4035.44</v>
      </c>
      <c r="L2794" s="60"/>
      <c r="M2794" s="303">
        <f t="shared" si="451"/>
        <v>4035.4430419391997</v>
      </c>
      <c r="N2794" s="303">
        <f t="shared" si="452"/>
        <v>3.0419391996474587E-3</v>
      </c>
      <c r="O2794" s="372">
        <f t="shared" si="453"/>
        <v>4035.44</v>
      </c>
      <c r="P2794" s="373">
        <f t="shared" si="454"/>
        <v>0</v>
      </c>
    </row>
    <row r="2795" spans="1:16" s="195" customFormat="1" ht="15" x14ac:dyDescent="0.25">
      <c r="A2795" s="312" t="s">
        <v>6595</v>
      </c>
      <c r="B2795" s="314" t="s">
        <v>235</v>
      </c>
      <c r="C2795" s="332" t="s">
        <v>2340</v>
      </c>
      <c r="D2795" s="332" t="s">
        <v>6197</v>
      </c>
      <c r="E2795" s="333" t="s">
        <v>6507</v>
      </c>
      <c r="F2795" s="316" t="s">
        <v>217</v>
      </c>
      <c r="G2795" s="331">
        <v>4</v>
      </c>
      <c r="H2795" s="61">
        <f t="shared" si="455"/>
        <v>7244.58</v>
      </c>
      <c r="I2795" s="450">
        <v>28978.32</v>
      </c>
      <c r="J2795" s="439">
        <f t="shared" si="456"/>
        <v>8079.54</v>
      </c>
      <c r="K2795" s="390">
        <f t="shared" si="457"/>
        <v>32318.16</v>
      </c>
      <c r="L2795" s="60"/>
      <c r="M2795" s="303">
        <f t="shared" si="451"/>
        <v>32318.161792358402</v>
      </c>
      <c r="N2795" s="303">
        <f t="shared" si="452"/>
        <v>1.792358401871752E-3</v>
      </c>
      <c r="O2795" s="372">
        <f t="shared" si="453"/>
        <v>32318.16</v>
      </c>
      <c r="P2795" s="373">
        <f t="shared" si="454"/>
        <v>0</v>
      </c>
    </row>
    <row r="2796" spans="1:16" s="195" customFormat="1" ht="15" x14ac:dyDescent="0.25">
      <c r="A2796" s="312" t="s">
        <v>6596</v>
      </c>
      <c r="B2796" s="314" t="s">
        <v>235</v>
      </c>
      <c r="C2796" s="332" t="s">
        <v>2341</v>
      </c>
      <c r="D2796" s="332" t="s">
        <v>6197</v>
      </c>
      <c r="E2796" s="333" t="s">
        <v>6216</v>
      </c>
      <c r="F2796" s="316" t="s">
        <v>217</v>
      </c>
      <c r="G2796" s="331">
        <v>4</v>
      </c>
      <c r="H2796" s="61">
        <f t="shared" si="455"/>
        <v>2138.5</v>
      </c>
      <c r="I2796" s="450">
        <v>8554</v>
      </c>
      <c r="J2796" s="439">
        <f t="shared" si="456"/>
        <v>2384.9699999999998</v>
      </c>
      <c r="K2796" s="390">
        <f t="shared" si="457"/>
        <v>9539.8799999999992</v>
      </c>
      <c r="L2796" s="60"/>
      <c r="M2796" s="303">
        <f t="shared" si="451"/>
        <v>9539.8751884800022</v>
      </c>
      <c r="N2796" s="303">
        <f t="shared" si="452"/>
        <v>-4.8115199970197864E-3</v>
      </c>
      <c r="O2796" s="372">
        <f t="shared" si="453"/>
        <v>9539.8799999999992</v>
      </c>
      <c r="P2796" s="373">
        <f t="shared" si="454"/>
        <v>0</v>
      </c>
    </row>
    <row r="2797" spans="1:16" s="195" customFormat="1" ht="15" x14ac:dyDescent="0.25">
      <c r="A2797" s="312" t="s">
        <v>6597</v>
      </c>
      <c r="B2797" s="314" t="s">
        <v>235</v>
      </c>
      <c r="C2797" s="332" t="s">
        <v>2344</v>
      </c>
      <c r="D2797" s="332" t="s">
        <v>6197</v>
      </c>
      <c r="E2797" s="333" t="s">
        <v>6338</v>
      </c>
      <c r="F2797" s="316" t="s">
        <v>217</v>
      </c>
      <c r="G2797" s="331">
        <v>1</v>
      </c>
      <c r="H2797" s="61">
        <f t="shared" si="455"/>
        <v>1898.31</v>
      </c>
      <c r="I2797" s="450">
        <v>1898.31</v>
      </c>
      <c r="J2797" s="439">
        <f t="shared" si="456"/>
        <v>2117.1</v>
      </c>
      <c r="K2797" s="390">
        <f t="shared" si="457"/>
        <v>2117.1</v>
      </c>
      <c r="L2797" s="60"/>
      <c r="M2797" s="303">
        <f t="shared" si="451"/>
        <v>2117.0961502272003</v>
      </c>
      <c r="N2797" s="303">
        <f t="shared" si="452"/>
        <v>-3.8497727996400499E-3</v>
      </c>
      <c r="O2797" s="372">
        <f t="shared" si="453"/>
        <v>2117.1</v>
      </c>
      <c r="P2797" s="373">
        <f t="shared" si="454"/>
        <v>0</v>
      </c>
    </row>
    <row r="2798" spans="1:16" s="195" customFormat="1" ht="15" customHeight="1" x14ac:dyDescent="0.25">
      <c r="A2798" s="323"/>
      <c r="B2798" s="512" t="s">
        <v>6598</v>
      </c>
      <c r="C2798" s="513"/>
      <c r="D2798" s="513"/>
      <c r="E2798" s="514"/>
      <c r="F2798" s="324"/>
      <c r="G2798" s="324"/>
      <c r="H2798" s="324"/>
      <c r="I2798" s="324"/>
      <c r="J2798" s="449"/>
      <c r="K2798" s="392"/>
      <c r="L2798" s="311"/>
      <c r="M2798" s="303">
        <f t="shared" si="451"/>
        <v>0</v>
      </c>
      <c r="N2798" s="303">
        <f t="shared" si="452"/>
        <v>0</v>
      </c>
      <c r="O2798" s="372">
        <f t="shared" si="453"/>
        <v>0</v>
      </c>
      <c r="P2798" s="373">
        <f t="shared" si="454"/>
        <v>0</v>
      </c>
    </row>
    <row r="2799" spans="1:16" s="195" customFormat="1" ht="15" x14ac:dyDescent="0.25">
      <c r="A2799" s="312" t="s">
        <v>6599</v>
      </c>
      <c r="B2799" s="314" t="s">
        <v>235</v>
      </c>
      <c r="C2799" s="332" t="s">
        <v>2352</v>
      </c>
      <c r="D2799" s="332" t="s">
        <v>6197</v>
      </c>
      <c r="E2799" s="333" t="s">
        <v>6600</v>
      </c>
      <c r="F2799" s="316" t="s">
        <v>217</v>
      </c>
      <c r="G2799" s="331">
        <v>1</v>
      </c>
      <c r="H2799" s="61">
        <f t="shared" si="455"/>
        <v>85230.25</v>
      </c>
      <c r="I2799" s="450">
        <v>85230.25</v>
      </c>
      <c r="J2799" s="439">
        <f t="shared" si="456"/>
        <v>95053.3</v>
      </c>
      <c r="K2799" s="390">
        <f t="shared" si="457"/>
        <v>95053.3</v>
      </c>
      <c r="L2799" s="60"/>
      <c r="M2799" s="303">
        <f t="shared" si="451"/>
        <v>95053.302230879999</v>
      </c>
      <c r="N2799" s="303">
        <f t="shared" si="452"/>
        <v>2.2308799962047487E-3</v>
      </c>
      <c r="O2799" s="372">
        <f t="shared" si="453"/>
        <v>95053.3</v>
      </c>
      <c r="P2799" s="373">
        <f t="shared" si="454"/>
        <v>0</v>
      </c>
    </row>
    <row r="2800" spans="1:16" s="195" customFormat="1" ht="15" x14ac:dyDescent="0.25">
      <c r="A2800" s="312" t="s">
        <v>6601</v>
      </c>
      <c r="B2800" s="314" t="s">
        <v>235</v>
      </c>
      <c r="C2800" s="332" t="s">
        <v>2355</v>
      </c>
      <c r="D2800" s="332" t="s">
        <v>6220</v>
      </c>
      <c r="E2800" s="333" t="s">
        <v>6602</v>
      </c>
      <c r="F2800" s="316" t="s">
        <v>217</v>
      </c>
      <c r="G2800" s="331">
        <v>1</v>
      </c>
      <c r="H2800" s="61">
        <f t="shared" si="455"/>
        <v>27092.89</v>
      </c>
      <c r="I2800" s="450">
        <v>27092.89</v>
      </c>
      <c r="J2800" s="439">
        <f t="shared" si="456"/>
        <v>30215.43</v>
      </c>
      <c r="K2800" s="390">
        <f t="shared" si="457"/>
        <v>30215.43</v>
      </c>
      <c r="L2800" s="60"/>
      <c r="M2800" s="303">
        <f t="shared" si="451"/>
        <v>30215.430102316805</v>
      </c>
      <c r="N2800" s="303">
        <f t="shared" si="452"/>
        <v>1.02316804259317E-4</v>
      </c>
      <c r="O2800" s="372">
        <f t="shared" si="453"/>
        <v>30215.43</v>
      </c>
      <c r="P2800" s="373">
        <f t="shared" si="454"/>
        <v>0</v>
      </c>
    </row>
    <row r="2801" spans="1:16" s="195" customFormat="1" ht="15" x14ac:dyDescent="0.25">
      <c r="A2801" s="312" t="s">
        <v>6603</v>
      </c>
      <c r="B2801" s="314" t="s">
        <v>235</v>
      </c>
      <c r="C2801" s="332" t="s">
        <v>2356</v>
      </c>
      <c r="D2801" s="332" t="s">
        <v>6220</v>
      </c>
      <c r="E2801" s="333" t="s">
        <v>6604</v>
      </c>
      <c r="F2801" s="316" t="s">
        <v>217</v>
      </c>
      <c r="G2801" s="331">
        <v>1</v>
      </c>
      <c r="H2801" s="61">
        <f t="shared" si="455"/>
        <v>25465.77</v>
      </c>
      <c r="I2801" s="450">
        <v>25465.77</v>
      </c>
      <c r="J2801" s="439">
        <f t="shared" si="456"/>
        <v>28400.78</v>
      </c>
      <c r="K2801" s="390">
        <f t="shared" si="457"/>
        <v>28400.78</v>
      </c>
      <c r="L2801" s="60"/>
      <c r="M2801" s="303">
        <f t="shared" si="451"/>
        <v>28400.779445702403</v>
      </c>
      <c r="N2801" s="303">
        <f t="shared" si="452"/>
        <v>-5.5429759595426731E-4</v>
      </c>
      <c r="O2801" s="372">
        <f t="shared" si="453"/>
        <v>28400.78</v>
      </c>
      <c r="P2801" s="373">
        <f t="shared" si="454"/>
        <v>0</v>
      </c>
    </row>
    <row r="2802" spans="1:16" s="195" customFormat="1" ht="15" x14ac:dyDescent="0.25">
      <c r="A2802" s="312" t="s">
        <v>6605</v>
      </c>
      <c r="B2802" s="314" t="s">
        <v>235</v>
      </c>
      <c r="C2802" s="332" t="s">
        <v>2358</v>
      </c>
      <c r="D2802" s="332" t="s">
        <v>6197</v>
      </c>
      <c r="E2802" s="333" t="s">
        <v>6313</v>
      </c>
      <c r="F2802" s="316" t="s">
        <v>217</v>
      </c>
      <c r="G2802" s="331">
        <v>1</v>
      </c>
      <c r="H2802" s="61">
        <f t="shared" si="455"/>
        <v>14024.26</v>
      </c>
      <c r="I2802" s="450">
        <v>14024.26</v>
      </c>
      <c r="J2802" s="439">
        <f t="shared" si="456"/>
        <v>15640.6</v>
      </c>
      <c r="K2802" s="390">
        <f t="shared" si="457"/>
        <v>15640.6</v>
      </c>
      <c r="L2802" s="60"/>
      <c r="M2802" s="303">
        <f t="shared" si="451"/>
        <v>15640.599720691202</v>
      </c>
      <c r="N2802" s="303">
        <f t="shared" si="452"/>
        <v>-2.7930879878113046E-4</v>
      </c>
      <c r="O2802" s="372">
        <f t="shared" si="453"/>
        <v>15640.6</v>
      </c>
      <c r="P2802" s="373">
        <f t="shared" si="454"/>
        <v>0</v>
      </c>
    </row>
    <row r="2803" spans="1:16" s="195" customFormat="1" ht="15" x14ac:dyDescent="0.25">
      <c r="A2803" s="312" t="s">
        <v>6606</v>
      </c>
      <c r="B2803" s="314" t="s">
        <v>235</v>
      </c>
      <c r="C2803" s="332" t="s">
        <v>2361</v>
      </c>
      <c r="D2803" s="332" t="s">
        <v>6197</v>
      </c>
      <c r="E2803" s="333" t="s">
        <v>6607</v>
      </c>
      <c r="F2803" s="316" t="s">
        <v>217</v>
      </c>
      <c r="G2803" s="331">
        <v>1</v>
      </c>
      <c r="H2803" s="61">
        <f t="shared" si="455"/>
        <v>3693.31</v>
      </c>
      <c r="I2803" s="450">
        <v>3693.31</v>
      </c>
      <c r="J2803" s="439">
        <f t="shared" si="456"/>
        <v>4118.9799999999996</v>
      </c>
      <c r="K2803" s="390">
        <f t="shared" si="457"/>
        <v>4118.9799999999996</v>
      </c>
      <c r="L2803" s="60"/>
      <c r="M2803" s="303">
        <f t="shared" si="451"/>
        <v>4118.9755006271998</v>
      </c>
      <c r="N2803" s="303">
        <f t="shared" si="452"/>
        <v>-4.4993727997280075E-3</v>
      </c>
      <c r="O2803" s="372">
        <f t="shared" si="453"/>
        <v>4118.9799999999996</v>
      </c>
      <c r="P2803" s="373">
        <f t="shared" si="454"/>
        <v>0</v>
      </c>
    </row>
    <row r="2804" spans="1:16" s="195" customFormat="1" ht="15" x14ac:dyDescent="0.25">
      <c r="A2804" s="312" t="s">
        <v>6608</v>
      </c>
      <c r="B2804" s="314" t="s">
        <v>235</v>
      </c>
      <c r="C2804" s="332" t="s">
        <v>2365</v>
      </c>
      <c r="D2804" s="332" t="s">
        <v>6310</v>
      </c>
      <c r="E2804" s="333" t="s">
        <v>6609</v>
      </c>
      <c r="F2804" s="316" t="s">
        <v>217</v>
      </c>
      <c r="G2804" s="331">
        <v>1</v>
      </c>
      <c r="H2804" s="61">
        <f t="shared" si="455"/>
        <v>53204.34</v>
      </c>
      <c r="I2804" s="450">
        <v>53204.34</v>
      </c>
      <c r="J2804" s="439">
        <f t="shared" si="456"/>
        <v>59336.31</v>
      </c>
      <c r="K2804" s="390">
        <f t="shared" si="457"/>
        <v>59336.31</v>
      </c>
      <c r="L2804" s="60"/>
      <c r="M2804" s="303">
        <f t="shared" si="451"/>
        <v>59336.3061825408</v>
      </c>
      <c r="N2804" s="303">
        <f t="shared" si="452"/>
        <v>-3.8174591973074712E-3</v>
      </c>
      <c r="O2804" s="372">
        <f t="shared" si="453"/>
        <v>59336.31</v>
      </c>
      <c r="P2804" s="373">
        <f t="shared" si="454"/>
        <v>0</v>
      </c>
    </row>
    <row r="2805" spans="1:16" s="195" customFormat="1" ht="15" x14ac:dyDescent="0.25">
      <c r="A2805" s="312" t="s">
        <v>6610</v>
      </c>
      <c r="B2805" s="314" t="s">
        <v>235</v>
      </c>
      <c r="C2805" s="332" t="s">
        <v>2366</v>
      </c>
      <c r="D2805" s="332" t="s">
        <v>6197</v>
      </c>
      <c r="E2805" s="333" t="s">
        <v>6208</v>
      </c>
      <c r="F2805" s="316" t="s">
        <v>217</v>
      </c>
      <c r="G2805" s="331">
        <v>3</v>
      </c>
      <c r="H2805" s="61">
        <f t="shared" si="455"/>
        <v>4873.62</v>
      </c>
      <c r="I2805" s="450">
        <v>14620.86</v>
      </c>
      <c r="J2805" s="439">
        <f t="shared" si="456"/>
        <v>5435.32</v>
      </c>
      <c r="K2805" s="390">
        <f t="shared" si="457"/>
        <v>16305.96</v>
      </c>
      <c r="L2805" s="60"/>
      <c r="M2805" s="303">
        <f t="shared" si="451"/>
        <v>16305.959732083202</v>
      </c>
      <c r="N2805" s="303">
        <f t="shared" si="452"/>
        <v>-2.6791679738380481E-4</v>
      </c>
      <c r="O2805" s="372">
        <f t="shared" si="453"/>
        <v>16305.96</v>
      </c>
      <c r="P2805" s="373">
        <f t="shared" si="454"/>
        <v>0</v>
      </c>
    </row>
    <row r="2806" spans="1:16" s="195" customFormat="1" ht="15" x14ac:dyDescent="0.25">
      <c r="A2806" s="312" t="s">
        <v>6611</v>
      </c>
      <c r="B2806" s="314" t="s">
        <v>235</v>
      </c>
      <c r="C2806" s="332" t="s">
        <v>2369</v>
      </c>
      <c r="D2806" s="332" t="s">
        <v>6197</v>
      </c>
      <c r="E2806" s="333" t="s">
        <v>6216</v>
      </c>
      <c r="F2806" s="316" t="s">
        <v>217</v>
      </c>
      <c r="G2806" s="331">
        <v>13</v>
      </c>
      <c r="H2806" s="61">
        <f t="shared" si="455"/>
        <v>2138.5</v>
      </c>
      <c r="I2806" s="450">
        <v>27800.5</v>
      </c>
      <c r="J2806" s="439">
        <f t="shared" si="456"/>
        <v>2384.9699999999998</v>
      </c>
      <c r="K2806" s="390">
        <f t="shared" si="457"/>
        <v>31004.61</v>
      </c>
      <c r="L2806" s="60"/>
      <c r="M2806" s="303">
        <f t="shared" si="451"/>
        <v>31004.594362560005</v>
      </c>
      <c r="N2806" s="303">
        <f t="shared" si="452"/>
        <v>-1.5637439995771274E-2</v>
      </c>
      <c r="O2806" s="372">
        <f t="shared" si="453"/>
        <v>31004.609999999997</v>
      </c>
      <c r="P2806" s="373">
        <f t="shared" si="454"/>
        <v>0</v>
      </c>
    </row>
    <row r="2807" spans="1:16" s="195" customFormat="1" ht="15" x14ac:dyDescent="0.25">
      <c r="A2807" s="312" t="s">
        <v>6612</v>
      </c>
      <c r="B2807" s="314" t="s">
        <v>235</v>
      </c>
      <c r="C2807" s="332" t="s">
        <v>2370</v>
      </c>
      <c r="D2807" s="332" t="s">
        <v>6197</v>
      </c>
      <c r="E2807" s="333" t="s">
        <v>6613</v>
      </c>
      <c r="F2807" s="316" t="s">
        <v>217</v>
      </c>
      <c r="G2807" s="331">
        <v>6</v>
      </c>
      <c r="H2807" s="61">
        <f t="shared" si="455"/>
        <v>9850.5499999999993</v>
      </c>
      <c r="I2807" s="450">
        <v>59103.3</v>
      </c>
      <c r="J2807" s="439">
        <f t="shared" si="456"/>
        <v>10985.86</v>
      </c>
      <c r="K2807" s="390">
        <f t="shared" si="457"/>
        <v>65915.16</v>
      </c>
      <c r="L2807" s="60"/>
      <c r="M2807" s="303">
        <f t="shared" si="451"/>
        <v>65915.139727296017</v>
      </c>
      <c r="N2807" s="303">
        <f t="shared" si="452"/>
        <v>-2.0272703986847773E-2</v>
      </c>
      <c r="O2807" s="372">
        <f t="shared" si="453"/>
        <v>65915.16</v>
      </c>
      <c r="P2807" s="373">
        <f t="shared" si="454"/>
        <v>0</v>
      </c>
    </row>
    <row r="2808" spans="1:16" s="195" customFormat="1" ht="15" x14ac:dyDescent="0.25">
      <c r="A2808" s="312" t="s">
        <v>6614</v>
      </c>
      <c r="B2808" s="314" t="s">
        <v>235</v>
      </c>
      <c r="C2808" s="332" t="s">
        <v>2372</v>
      </c>
      <c r="D2808" s="332" t="s">
        <v>6197</v>
      </c>
      <c r="E2808" s="333" t="s">
        <v>6198</v>
      </c>
      <c r="F2808" s="316" t="s">
        <v>217</v>
      </c>
      <c r="G2808" s="331">
        <v>7</v>
      </c>
      <c r="H2808" s="61">
        <f t="shared" si="455"/>
        <v>9814.4</v>
      </c>
      <c r="I2808" s="450">
        <v>68700.800000000003</v>
      </c>
      <c r="J2808" s="439">
        <f t="shared" si="456"/>
        <v>10945.54</v>
      </c>
      <c r="K2808" s="390">
        <f t="shared" si="457"/>
        <v>76618.78</v>
      </c>
      <c r="L2808" s="60"/>
      <c r="M2808" s="303">
        <f t="shared" si="451"/>
        <v>76618.781546496</v>
      </c>
      <c r="N2808" s="303">
        <f t="shared" si="452"/>
        <v>1.5464960015378892E-3</v>
      </c>
      <c r="O2808" s="372">
        <f t="shared" si="453"/>
        <v>76618.78</v>
      </c>
      <c r="P2808" s="373">
        <f t="shared" si="454"/>
        <v>0</v>
      </c>
    </row>
    <row r="2809" spans="1:16" s="195" customFormat="1" ht="15" x14ac:dyDescent="0.25">
      <c r="A2809" s="312" t="s">
        <v>6615</v>
      </c>
      <c r="B2809" s="314" t="s">
        <v>235</v>
      </c>
      <c r="C2809" s="332" t="s">
        <v>2374</v>
      </c>
      <c r="D2809" s="332" t="s">
        <v>6197</v>
      </c>
      <c r="E2809" s="333" t="s">
        <v>6616</v>
      </c>
      <c r="F2809" s="316" t="s">
        <v>217</v>
      </c>
      <c r="G2809" s="331">
        <v>2</v>
      </c>
      <c r="H2809" s="61">
        <f t="shared" si="455"/>
        <v>15811.5</v>
      </c>
      <c r="I2809" s="450">
        <v>31623</v>
      </c>
      <c r="J2809" s="439">
        <f t="shared" si="456"/>
        <v>17633.82</v>
      </c>
      <c r="K2809" s="390">
        <f t="shared" si="457"/>
        <v>35267.64</v>
      </c>
      <c r="L2809" s="60"/>
      <c r="M2809" s="303">
        <f t="shared" si="451"/>
        <v>35267.649413760002</v>
      </c>
      <c r="N2809" s="303">
        <f t="shared" si="452"/>
        <v>9.4137600026442669E-3</v>
      </c>
      <c r="O2809" s="372">
        <f t="shared" si="453"/>
        <v>35267.64</v>
      </c>
      <c r="P2809" s="373">
        <f t="shared" si="454"/>
        <v>0</v>
      </c>
    </row>
    <row r="2810" spans="1:16" s="195" customFormat="1" ht="15" x14ac:dyDescent="0.25">
      <c r="A2810" s="312" t="s">
        <v>6617</v>
      </c>
      <c r="B2810" s="314" t="s">
        <v>235</v>
      </c>
      <c r="C2810" s="332" t="s">
        <v>2387</v>
      </c>
      <c r="D2810" s="332" t="s">
        <v>6197</v>
      </c>
      <c r="E2810" s="333" t="s">
        <v>6618</v>
      </c>
      <c r="F2810" s="316" t="s">
        <v>217</v>
      </c>
      <c r="G2810" s="331">
        <v>2</v>
      </c>
      <c r="H2810" s="61">
        <f t="shared" si="455"/>
        <v>12965.33</v>
      </c>
      <c r="I2810" s="450">
        <v>25930.66</v>
      </c>
      <c r="J2810" s="439">
        <f t="shared" si="456"/>
        <v>14459.62</v>
      </c>
      <c r="K2810" s="390">
        <f t="shared" si="457"/>
        <v>28919.24</v>
      </c>
      <c r="L2810" s="60"/>
      <c r="M2810" s="303">
        <f t="shared" si="451"/>
        <v>28919.2494686592</v>
      </c>
      <c r="N2810" s="303">
        <f t="shared" si="452"/>
        <v>9.4686591983190738E-3</v>
      </c>
      <c r="O2810" s="372">
        <f t="shared" si="453"/>
        <v>28919.24</v>
      </c>
      <c r="P2810" s="373">
        <f t="shared" si="454"/>
        <v>0</v>
      </c>
    </row>
    <row r="2811" spans="1:16" s="195" customFormat="1" ht="15" x14ac:dyDescent="0.25">
      <c r="A2811" s="312" t="s">
        <v>6619</v>
      </c>
      <c r="B2811" s="314" t="s">
        <v>235</v>
      </c>
      <c r="C2811" s="332" t="s">
        <v>2390</v>
      </c>
      <c r="D2811" s="332" t="s">
        <v>6213</v>
      </c>
      <c r="E2811" s="333" t="s">
        <v>6214</v>
      </c>
      <c r="F2811" s="316" t="s">
        <v>217</v>
      </c>
      <c r="G2811" s="331">
        <v>2</v>
      </c>
      <c r="H2811" s="61">
        <f t="shared" si="455"/>
        <v>2169.5</v>
      </c>
      <c r="I2811" s="450">
        <v>4339</v>
      </c>
      <c r="J2811" s="439">
        <f t="shared" si="456"/>
        <v>2419.54</v>
      </c>
      <c r="K2811" s="390">
        <f t="shared" si="457"/>
        <v>4839.08</v>
      </c>
      <c r="L2811" s="60"/>
      <c r="M2811" s="303">
        <f t="shared" si="451"/>
        <v>4839.0832876800005</v>
      </c>
      <c r="N2811" s="303">
        <f t="shared" si="452"/>
        <v>3.2876800005396944E-3</v>
      </c>
      <c r="O2811" s="372">
        <f t="shared" si="453"/>
        <v>4839.08</v>
      </c>
      <c r="P2811" s="373">
        <f t="shared" si="454"/>
        <v>0</v>
      </c>
    </row>
    <row r="2812" spans="1:16" s="195" customFormat="1" ht="15" x14ac:dyDescent="0.25">
      <c r="A2812" s="312" t="s">
        <v>6620</v>
      </c>
      <c r="B2812" s="314" t="s">
        <v>235</v>
      </c>
      <c r="C2812" s="332" t="s">
        <v>2393</v>
      </c>
      <c r="D2812" s="332" t="s">
        <v>6213</v>
      </c>
      <c r="E2812" s="333" t="s">
        <v>6364</v>
      </c>
      <c r="F2812" s="316" t="s">
        <v>217</v>
      </c>
      <c r="G2812" s="331">
        <v>3</v>
      </c>
      <c r="H2812" s="61">
        <f t="shared" si="455"/>
        <v>5648.44</v>
      </c>
      <c r="I2812" s="450">
        <v>16945.32</v>
      </c>
      <c r="J2812" s="439">
        <f t="shared" si="456"/>
        <v>6299.44</v>
      </c>
      <c r="K2812" s="390">
        <f t="shared" si="457"/>
        <v>18898.32</v>
      </c>
      <c r="L2812" s="60"/>
      <c r="M2812" s="303">
        <f t="shared" si="451"/>
        <v>18898.320999398402</v>
      </c>
      <c r="N2812" s="303">
        <f t="shared" si="452"/>
        <v>9.9939840220031328E-4</v>
      </c>
      <c r="O2812" s="372">
        <f t="shared" si="453"/>
        <v>18898.32</v>
      </c>
      <c r="P2812" s="373">
        <f t="shared" si="454"/>
        <v>0</v>
      </c>
    </row>
    <row r="2813" spans="1:16" s="195" customFormat="1" ht="15" customHeight="1" x14ac:dyDescent="0.25">
      <c r="A2813" s="323"/>
      <c r="B2813" s="512" t="s">
        <v>6621</v>
      </c>
      <c r="C2813" s="513"/>
      <c r="D2813" s="513"/>
      <c r="E2813" s="514"/>
      <c r="F2813" s="324"/>
      <c r="G2813" s="324"/>
      <c r="H2813" s="324"/>
      <c r="I2813" s="324"/>
      <c r="J2813" s="449"/>
      <c r="K2813" s="392"/>
      <c r="L2813" s="311"/>
      <c r="M2813" s="303">
        <f t="shared" si="451"/>
        <v>0</v>
      </c>
      <c r="N2813" s="303">
        <f t="shared" si="452"/>
        <v>0</v>
      </c>
      <c r="O2813" s="372">
        <f t="shared" si="453"/>
        <v>0</v>
      </c>
      <c r="P2813" s="373">
        <f t="shared" si="454"/>
        <v>0</v>
      </c>
    </row>
    <row r="2814" spans="1:16" s="195" customFormat="1" ht="15" x14ac:dyDescent="0.25">
      <c r="A2814" s="312" t="s">
        <v>6622</v>
      </c>
      <c r="B2814" s="314" t="s">
        <v>235</v>
      </c>
      <c r="C2814" s="332" t="s">
        <v>2395</v>
      </c>
      <c r="D2814" s="332" t="s">
        <v>6237</v>
      </c>
      <c r="E2814" s="333" t="s">
        <v>6623</v>
      </c>
      <c r="F2814" s="316" t="s">
        <v>217</v>
      </c>
      <c r="G2814" s="331">
        <v>1</v>
      </c>
      <c r="H2814" s="61">
        <f t="shared" si="455"/>
        <v>10847.49</v>
      </c>
      <c r="I2814" s="450">
        <v>10847.49</v>
      </c>
      <c r="J2814" s="439">
        <f t="shared" si="456"/>
        <v>12097.7</v>
      </c>
      <c r="K2814" s="390">
        <f t="shared" si="457"/>
        <v>12097.7</v>
      </c>
      <c r="L2814" s="60"/>
      <c r="M2814" s="303">
        <f t="shared" si="451"/>
        <v>12097.697066668799</v>
      </c>
      <c r="N2814" s="303">
        <f t="shared" si="452"/>
        <v>-2.9333312013477553E-3</v>
      </c>
      <c r="O2814" s="372">
        <f t="shared" si="453"/>
        <v>12097.7</v>
      </c>
      <c r="P2814" s="373">
        <f t="shared" si="454"/>
        <v>0</v>
      </c>
    </row>
    <row r="2815" spans="1:16" s="195" customFormat="1" ht="15" x14ac:dyDescent="0.25">
      <c r="A2815" s="312" t="s">
        <v>6624</v>
      </c>
      <c r="B2815" s="314" t="s">
        <v>235</v>
      </c>
      <c r="C2815" s="332" t="s">
        <v>5084</v>
      </c>
      <c r="D2815" s="332" t="s">
        <v>6379</v>
      </c>
      <c r="E2815" s="333" t="s">
        <v>6380</v>
      </c>
      <c r="F2815" s="316" t="s">
        <v>217</v>
      </c>
      <c r="G2815" s="331">
        <v>1</v>
      </c>
      <c r="H2815" s="61">
        <f t="shared" si="455"/>
        <v>65682.850000000006</v>
      </c>
      <c r="I2815" s="450">
        <v>65682.850000000006</v>
      </c>
      <c r="J2815" s="439">
        <f t="shared" si="456"/>
        <v>73253</v>
      </c>
      <c r="K2815" s="390">
        <f t="shared" si="457"/>
        <v>73253</v>
      </c>
      <c r="L2815" s="60"/>
      <c r="M2815" s="303">
        <f t="shared" si="451"/>
        <v>73253.003392992003</v>
      </c>
      <c r="N2815" s="303">
        <f t="shared" si="452"/>
        <v>3.3929920027730986E-3</v>
      </c>
      <c r="O2815" s="372">
        <f t="shared" si="453"/>
        <v>73253</v>
      </c>
      <c r="P2815" s="373">
        <f t="shared" si="454"/>
        <v>0</v>
      </c>
    </row>
    <row r="2816" spans="1:16" s="195" customFormat="1" ht="15" x14ac:dyDescent="0.25">
      <c r="A2816" s="312" t="s">
        <v>6625</v>
      </c>
      <c r="B2816" s="314" t="s">
        <v>235</v>
      </c>
      <c r="C2816" s="332" t="s">
        <v>5094</v>
      </c>
      <c r="D2816" s="332" t="s">
        <v>6197</v>
      </c>
      <c r="E2816" s="333" t="s">
        <v>6626</v>
      </c>
      <c r="F2816" s="316" t="s">
        <v>217</v>
      </c>
      <c r="G2816" s="331">
        <v>1</v>
      </c>
      <c r="H2816" s="61">
        <f t="shared" si="455"/>
        <v>6663.46</v>
      </c>
      <c r="I2816" s="450">
        <v>6663.46</v>
      </c>
      <c r="J2816" s="439">
        <f t="shared" si="456"/>
        <v>7431.44</v>
      </c>
      <c r="K2816" s="390">
        <f t="shared" si="457"/>
        <v>7431.44</v>
      </c>
      <c r="L2816" s="60"/>
      <c r="M2816" s="303">
        <f t="shared" si="451"/>
        <v>7431.4445549952006</v>
      </c>
      <c r="N2816" s="303">
        <f t="shared" si="452"/>
        <v>4.5549952010333072E-3</v>
      </c>
      <c r="O2816" s="372">
        <f t="shared" si="453"/>
        <v>7431.44</v>
      </c>
      <c r="P2816" s="373">
        <f t="shared" si="454"/>
        <v>0</v>
      </c>
    </row>
    <row r="2817" spans="1:16" s="195" customFormat="1" ht="15" x14ac:dyDescent="0.25">
      <c r="A2817" s="312" t="s">
        <v>6627</v>
      </c>
      <c r="B2817" s="314" t="s">
        <v>235</v>
      </c>
      <c r="C2817" s="332" t="s">
        <v>5109</v>
      </c>
      <c r="D2817" s="332" t="s">
        <v>6197</v>
      </c>
      <c r="E2817" s="333" t="s">
        <v>6208</v>
      </c>
      <c r="F2817" s="316" t="s">
        <v>217</v>
      </c>
      <c r="G2817" s="331">
        <v>1</v>
      </c>
      <c r="H2817" s="61">
        <f t="shared" si="455"/>
        <v>4873.62</v>
      </c>
      <c r="I2817" s="450">
        <v>4873.62</v>
      </c>
      <c r="J2817" s="439">
        <f t="shared" si="456"/>
        <v>5435.32</v>
      </c>
      <c r="K2817" s="390">
        <f t="shared" si="457"/>
        <v>5435.32</v>
      </c>
      <c r="L2817" s="60"/>
      <c r="M2817" s="303">
        <f t="shared" si="451"/>
        <v>5435.3199106944003</v>
      </c>
      <c r="N2817" s="303">
        <f t="shared" si="452"/>
        <v>-8.9305599431099836E-5</v>
      </c>
      <c r="O2817" s="372">
        <f t="shared" si="453"/>
        <v>5435.32</v>
      </c>
      <c r="P2817" s="373">
        <f t="shared" si="454"/>
        <v>0</v>
      </c>
    </row>
    <row r="2818" spans="1:16" s="195" customFormat="1" ht="15" x14ac:dyDescent="0.25">
      <c r="A2818" s="312" t="s">
        <v>6628</v>
      </c>
      <c r="B2818" s="314" t="s">
        <v>235</v>
      </c>
      <c r="C2818" s="332" t="s">
        <v>5115</v>
      </c>
      <c r="D2818" s="332" t="s">
        <v>6361</v>
      </c>
      <c r="E2818" s="333" t="s">
        <v>6629</v>
      </c>
      <c r="F2818" s="316" t="s">
        <v>217</v>
      </c>
      <c r="G2818" s="331">
        <v>3</v>
      </c>
      <c r="H2818" s="61">
        <f t="shared" si="455"/>
        <v>22668.67</v>
      </c>
      <c r="I2818" s="450">
        <v>68006.009999999995</v>
      </c>
      <c r="J2818" s="439">
        <f t="shared" si="456"/>
        <v>25281.3</v>
      </c>
      <c r="K2818" s="390">
        <f t="shared" si="457"/>
        <v>75843.899999999994</v>
      </c>
      <c r="L2818" s="60"/>
      <c r="M2818" s="303">
        <f t="shared" si="451"/>
        <v>75843.914831251197</v>
      </c>
      <c r="N2818" s="303">
        <f t="shared" si="452"/>
        <v>1.4831251202849671E-2</v>
      </c>
      <c r="O2818" s="372">
        <f t="shared" si="453"/>
        <v>75843.899999999994</v>
      </c>
      <c r="P2818" s="373">
        <f t="shared" si="454"/>
        <v>0</v>
      </c>
    </row>
    <row r="2819" spans="1:16" s="195" customFormat="1" ht="22.5" x14ac:dyDescent="0.25">
      <c r="A2819" s="312" t="s">
        <v>6630</v>
      </c>
      <c r="B2819" s="314" t="s">
        <v>235</v>
      </c>
      <c r="C2819" s="332" t="s">
        <v>5119</v>
      </c>
      <c r="D2819" s="332" t="s">
        <v>6340</v>
      </c>
      <c r="E2819" s="333" t="s">
        <v>6341</v>
      </c>
      <c r="F2819" s="316" t="s">
        <v>217</v>
      </c>
      <c r="G2819" s="331">
        <v>1</v>
      </c>
      <c r="H2819" s="61">
        <f t="shared" si="455"/>
        <v>4084.47</v>
      </c>
      <c r="I2819" s="450">
        <v>4084.47</v>
      </c>
      <c r="J2819" s="439">
        <f t="shared" si="456"/>
        <v>4555.22</v>
      </c>
      <c r="K2819" s="390">
        <f t="shared" si="457"/>
        <v>4555.22</v>
      </c>
      <c r="L2819" s="60"/>
      <c r="M2819" s="303">
        <f t="shared" si="451"/>
        <v>4555.2179110464003</v>
      </c>
      <c r="N2819" s="303">
        <f t="shared" si="452"/>
        <v>-2.0889535999231157E-3</v>
      </c>
      <c r="O2819" s="372">
        <f t="shared" si="453"/>
        <v>4555.22</v>
      </c>
      <c r="P2819" s="373">
        <f t="shared" si="454"/>
        <v>0</v>
      </c>
    </row>
    <row r="2820" spans="1:16" s="195" customFormat="1" ht="15" x14ac:dyDescent="0.25">
      <c r="A2820" s="312" t="s">
        <v>6631</v>
      </c>
      <c r="B2820" s="314" t="s">
        <v>235</v>
      </c>
      <c r="C2820" s="314" t="s">
        <v>5123</v>
      </c>
      <c r="D2820" s="314" t="s">
        <v>6632</v>
      </c>
      <c r="E2820" s="315" t="s">
        <v>6633</v>
      </c>
      <c r="F2820" s="316" t="s">
        <v>217</v>
      </c>
      <c r="G2820" s="331">
        <v>2</v>
      </c>
      <c r="H2820" s="61">
        <f t="shared" si="455"/>
        <v>45906.21</v>
      </c>
      <c r="I2820" s="450">
        <v>91812.41</v>
      </c>
      <c r="J2820" s="439">
        <f t="shared" si="456"/>
        <v>51197.04</v>
      </c>
      <c r="K2820" s="390">
        <f t="shared" si="457"/>
        <v>102394.08</v>
      </c>
      <c r="L2820" s="60"/>
      <c r="M2820" s="303">
        <f t="shared" si="451"/>
        <v>102394.07670721921</v>
      </c>
      <c r="N2820" s="303">
        <f t="shared" si="452"/>
        <v>-3.292780791525729E-3</v>
      </c>
      <c r="O2820" s="372">
        <f t="shared" si="453"/>
        <v>102394.08</v>
      </c>
      <c r="P2820" s="373">
        <f t="shared" si="454"/>
        <v>0</v>
      </c>
    </row>
    <row r="2821" spans="1:16" s="195" customFormat="1" ht="15" x14ac:dyDescent="0.25">
      <c r="A2821" s="312" t="s">
        <v>6634</v>
      </c>
      <c r="B2821" s="314" t="s">
        <v>235</v>
      </c>
      <c r="C2821" s="332" t="s">
        <v>5125</v>
      </c>
      <c r="D2821" s="332" t="s">
        <v>6635</v>
      </c>
      <c r="E2821" s="333" t="s">
        <v>6636</v>
      </c>
      <c r="F2821" s="316" t="s">
        <v>217</v>
      </c>
      <c r="G2821" s="331">
        <v>1</v>
      </c>
      <c r="H2821" s="61">
        <f t="shared" si="455"/>
        <v>586454</v>
      </c>
      <c r="I2821" s="450">
        <v>586454</v>
      </c>
      <c r="J2821" s="439">
        <f t="shared" si="456"/>
        <v>654044.65</v>
      </c>
      <c r="K2821" s="390">
        <f t="shared" si="457"/>
        <v>654044.65</v>
      </c>
      <c r="L2821" s="60"/>
      <c r="M2821" s="303">
        <f t="shared" si="451"/>
        <v>654044.65323648008</v>
      </c>
      <c r="N2821" s="303">
        <f t="shared" si="452"/>
        <v>3.2364800572395325E-3</v>
      </c>
      <c r="O2821" s="372">
        <f t="shared" si="453"/>
        <v>654044.65</v>
      </c>
      <c r="P2821" s="373">
        <f t="shared" si="454"/>
        <v>0</v>
      </c>
    </row>
    <row r="2822" spans="1:16" s="195" customFormat="1" ht="15" x14ac:dyDescent="0.25">
      <c r="A2822" s="312" t="s">
        <v>6637</v>
      </c>
      <c r="B2822" s="314" t="s">
        <v>235</v>
      </c>
      <c r="C2822" s="332" t="s">
        <v>6638</v>
      </c>
      <c r="D2822" s="332" t="s">
        <v>6635</v>
      </c>
      <c r="E2822" s="333" t="s">
        <v>6639</v>
      </c>
      <c r="F2822" s="316" t="s">
        <v>217</v>
      </c>
      <c r="G2822" s="331">
        <v>1</v>
      </c>
      <c r="H2822" s="61">
        <f t="shared" si="455"/>
        <v>80148.72</v>
      </c>
      <c r="I2822" s="450">
        <v>80148.72</v>
      </c>
      <c r="J2822" s="439">
        <f t="shared" si="456"/>
        <v>89386.11</v>
      </c>
      <c r="K2822" s="390">
        <f t="shared" si="457"/>
        <v>89386.11</v>
      </c>
      <c r="L2822" s="60"/>
      <c r="M2822" s="303">
        <f t="shared" si="451"/>
        <v>89386.110044006404</v>
      </c>
      <c r="N2822" s="303">
        <f t="shared" si="452"/>
        <v>4.4006403186358511E-5</v>
      </c>
      <c r="O2822" s="372">
        <f t="shared" si="453"/>
        <v>89386.11</v>
      </c>
      <c r="P2822" s="373">
        <f t="shared" si="454"/>
        <v>0</v>
      </c>
    </row>
    <row r="2823" spans="1:16" s="195" customFormat="1" ht="15" x14ac:dyDescent="0.25">
      <c r="A2823" s="312" t="s">
        <v>6640</v>
      </c>
      <c r="B2823" s="314" t="s">
        <v>235</v>
      </c>
      <c r="C2823" s="332" t="s">
        <v>5127</v>
      </c>
      <c r="D2823" s="332" t="s">
        <v>6361</v>
      </c>
      <c r="E2823" s="333" t="s">
        <v>6629</v>
      </c>
      <c r="F2823" s="316" t="s">
        <v>217</v>
      </c>
      <c r="G2823" s="331">
        <v>3</v>
      </c>
      <c r="H2823" s="61">
        <f t="shared" si="455"/>
        <v>22668.67</v>
      </c>
      <c r="I2823" s="450">
        <v>68006.009999999995</v>
      </c>
      <c r="J2823" s="439">
        <f t="shared" si="456"/>
        <v>25281.3</v>
      </c>
      <c r="K2823" s="390">
        <f t="shared" si="457"/>
        <v>75843.899999999994</v>
      </c>
      <c r="L2823" s="60"/>
      <c r="M2823" s="303">
        <f t="shared" si="451"/>
        <v>75843.914831251197</v>
      </c>
      <c r="N2823" s="303">
        <f t="shared" si="452"/>
        <v>1.4831251202849671E-2</v>
      </c>
      <c r="O2823" s="372">
        <f t="shared" si="453"/>
        <v>75843.899999999994</v>
      </c>
      <c r="P2823" s="373">
        <f t="shared" si="454"/>
        <v>0</v>
      </c>
    </row>
    <row r="2824" spans="1:16" s="195" customFormat="1" ht="15" x14ac:dyDescent="0.25">
      <c r="A2824" s="312" t="s">
        <v>6641</v>
      </c>
      <c r="B2824" s="314" t="s">
        <v>235</v>
      </c>
      <c r="C2824" s="332" t="s">
        <v>5131</v>
      </c>
      <c r="D2824" s="332" t="s">
        <v>6197</v>
      </c>
      <c r="E2824" s="333" t="s">
        <v>6642</v>
      </c>
      <c r="F2824" s="316" t="s">
        <v>217</v>
      </c>
      <c r="G2824" s="331">
        <v>2</v>
      </c>
      <c r="H2824" s="61">
        <f t="shared" si="455"/>
        <v>59749.46</v>
      </c>
      <c r="I2824" s="450">
        <v>119498.92</v>
      </c>
      <c r="J2824" s="439">
        <f t="shared" si="456"/>
        <v>66635.77</v>
      </c>
      <c r="K2824" s="390">
        <f t="shared" si="457"/>
        <v>133271.54</v>
      </c>
      <c r="L2824" s="60"/>
      <c r="M2824" s="303">
        <f t="shared" si="451"/>
        <v>133271.54336663039</v>
      </c>
      <c r="N2824" s="303">
        <f t="shared" si="452"/>
        <v>3.3666303788777441E-3</v>
      </c>
      <c r="O2824" s="372">
        <f t="shared" si="453"/>
        <v>133271.54</v>
      </c>
      <c r="P2824" s="373">
        <f t="shared" si="454"/>
        <v>0</v>
      </c>
    </row>
    <row r="2825" spans="1:16" s="195" customFormat="1" ht="15" x14ac:dyDescent="0.25">
      <c r="A2825" s="312" t="s">
        <v>6643</v>
      </c>
      <c r="B2825" s="314" t="s">
        <v>235</v>
      </c>
      <c r="C2825" s="332" t="s">
        <v>5139</v>
      </c>
      <c r="D2825" s="332" t="s">
        <v>6220</v>
      </c>
      <c r="E2825" s="333" t="s">
        <v>6644</v>
      </c>
      <c r="F2825" s="316" t="s">
        <v>217</v>
      </c>
      <c r="G2825" s="331">
        <v>13</v>
      </c>
      <c r="H2825" s="61">
        <f t="shared" si="455"/>
        <v>25827.34</v>
      </c>
      <c r="I2825" s="450">
        <v>335755.42</v>
      </c>
      <c r="J2825" s="439">
        <f t="shared" si="456"/>
        <v>28804.02</v>
      </c>
      <c r="K2825" s="390">
        <f t="shared" si="457"/>
        <v>374452.26</v>
      </c>
      <c r="L2825" s="60"/>
      <c r="M2825" s="303">
        <f t="shared" si="451"/>
        <v>374452.27971191041</v>
      </c>
      <c r="N2825" s="303">
        <f t="shared" si="452"/>
        <v>1.9711910397745669E-2</v>
      </c>
      <c r="O2825" s="372">
        <f t="shared" si="453"/>
        <v>374452.26</v>
      </c>
      <c r="P2825" s="373">
        <f t="shared" si="454"/>
        <v>0</v>
      </c>
    </row>
    <row r="2826" spans="1:16" s="195" customFormat="1" ht="15" customHeight="1" x14ac:dyDescent="0.25">
      <c r="A2826" s="323"/>
      <c r="B2826" s="512" t="s">
        <v>6645</v>
      </c>
      <c r="C2826" s="513"/>
      <c r="D2826" s="513"/>
      <c r="E2826" s="514"/>
      <c r="F2826" s="324"/>
      <c r="G2826" s="324"/>
      <c r="H2826" s="324"/>
      <c r="I2826" s="324"/>
      <c r="J2826" s="449"/>
      <c r="K2826" s="392"/>
      <c r="L2826" s="311"/>
      <c r="M2826" s="303">
        <f t="shared" si="451"/>
        <v>0</v>
      </c>
      <c r="N2826" s="303">
        <f t="shared" si="452"/>
        <v>0</v>
      </c>
      <c r="O2826" s="372">
        <f t="shared" si="453"/>
        <v>0</v>
      </c>
      <c r="P2826" s="373">
        <f t="shared" si="454"/>
        <v>0</v>
      </c>
    </row>
    <row r="2827" spans="1:16" s="195" customFormat="1" ht="15" x14ac:dyDescent="0.25">
      <c r="A2827" s="312" t="s">
        <v>6646</v>
      </c>
      <c r="B2827" s="314" t="s">
        <v>235</v>
      </c>
      <c r="C2827" s="332" t="s">
        <v>5155</v>
      </c>
      <c r="D2827" s="332" t="s">
        <v>6237</v>
      </c>
      <c r="E2827" s="333" t="s">
        <v>6623</v>
      </c>
      <c r="F2827" s="316" t="s">
        <v>217</v>
      </c>
      <c r="G2827" s="331">
        <v>1</v>
      </c>
      <c r="H2827" s="61">
        <f t="shared" si="455"/>
        <v>10847.49</v>
      </c>
      <c r="I2827" s="450">
        <v>10847.49</v>
      </c>
      <c r="J2827" s="439">
        <f t="shared" si="456"/>
        <v>12097.7</v>
      </c>
      <c r="K2827" s="390">
        <f t="shared" si="457"/>
        <v>12097.7</v>
      </c>
      <c r="L2827" s="60"/>
      <c r="M2827" s="303">
        <f t="shared" si="451"/>
        <v>12097.697066668799</v>
      </c>
      <c r="N2827" s="303">
        <f t="shared" si="452"/>
        <v>-2.9333312013477553E-3</v>
      </c>
      <c r="O2827" s="372">
        <f t="shared" si="453"/>
        <v>12097.7</v>
      </c>
      <c r="P2827" s="373">
        <f t="shared" si="454"/>
        <v>0</v>
      </c>
    </row>
    <row r="2828" spans="1:16" s="195" customFormat="1" ht="15" x14ac:dyDescent="0.25">
      <c r="A2828" s="312" t="s">
        <v>6647</v>
      </c>
      <c r="B2828" s="314" t="s">
        <v>235</v>
      </c>
      <c r="C2828" s="332" t="s">
        <v>5161</v>
      </c>
      <c r="D2828" s="332" t="s">
        <v>6379</v>
      </c>
      <c r="E2828" s="333" t="s">
        <v>6380</v>
      </c>
      <c r="F2828" s="316" t="s">
        <v>217</v>
      </c>
      <c r="G2828" s="331">
        <v>1</v>
      </c>
      <c r="H2828" s="61">
        <f t="shared" si="455"/>
        <v>65682.850000000006</v>
      </c>
      <c r="I2828" s="450">
        <v>65682.850000000006</v>
      </c>
      <c r="J2828" s="439">
        <f t="shared" si="456"/>
        <v>73253</v>
      </c>
      <c r="K2828" s="390">
        <f t="shared" si="457"/>
        <v>73253</v>
      </c>
      <c r="L2828" s="60"/>
      <c r="M2828" s="303">
        <f t="shared" si="451"/>
        <v>73253.003392992003</v>
      </c>
      <c r="N2828" s="303">
        <f t="shared" si="452"/>
        <v>3.3929920027730986E-3</v>
      </c>
      <c r="O2828" s="372">
        <f t="shared" si="453"/>
        <v>73253</v>
      </c>
      <c r="P2828" s="373">
        <f t="shared" si="454"/>
        <v>0</v>
      </c>
    </row>
    <row r="2829" spans="1:16" s="195" customFormat="1" ht="15" x14ac:dyDescent="0.25">
      <c r="A2829" s="312" t="s">
        <v>6648</v>
      </c>
      <c r="B2829" s="314" t="s">
        <v>235</v>
      </c>
      <c r="C2829" s="314" t="s">
        <v>5167</v>
      </c>
      <c r="D2829" s="314" t="s">
        <v>6632</v>
      </c>
      <c r="E2829" s="315" t="s">
        <v>6633</v>
      </c>
      <c r="F2829" s="316" t="s">
        <v>217</v>
      </c>
      <c r="G2829" s="331">
        <v>6</v>
      </c>
      <c r="H2829" s="61">
        <f t="shared" si="455"/>
        <v>45906.2</v>
      </c>
      <c r="I2829" s="450">
        <v>275437.17</v>
      </c>
      <c r="J2829" s="439">
        <f t="shared" si="456"/>
        <v>51197.03</v>
      </c>
      <c r="K2829" s="390">
        <f t="shared" si="457"/>
        <v>307182.18</v>
      </c>
      <c r="L2829" s="60"/>
      <c r="M2829" s="303">
        <f t="shared" si="451"/>
        <v>307182.16320647037</v>
      </c>
      <c r="N2829" s="303">
        <f t="shared" si="452"/>
        <v>-1.6793529619462788E-2</v>
      </c>
      <c r="O2829" s="372">
        <f t="shared" si="453"/>
        <v>307182.18</v>
      </c>
      <c r="P2829" s="373">
        <f t="shared" si="454"/>
        <v>0</v>
      </c>
    </row>
    <row r="2830" spans="1:16" s="195" customFormat="1" ht="15" x14ac:dyDescent="0.25">
      <c r="A2830" s="312" t="s">
        <v>6649</v>
      </c>
      <c r="B2830" s="314" t="s">
        <v>235</v>
      </c>
      <c r="C2830" s="332" t="s">
        <v>5169</v>
      </c>
      <c r="D2830" s="332" t="s">
        <v>6635</v>
      </c>
      <c r="E2830" s="333" t="s">
        <v>6650</v>
      </c>
      <c r="F2830" s="316" t="s">
        <v>217</v>
      </c>
      <c r="G2830" s="331">
        <v>1</v>
      </c>
      <c r="H2830" s="61">
        <f t="shared" si="455"/>
        <v>2066446.21</v>
      </c>
      <c r="I2830" s="450">
        <v>2066446.21</v>
      </c>
      <c r="J2830" s="439">
        <f t="shared" si="456"/>
        <v>2304610.58</v>
      </c>
      <c r="K2830" s="390">
        <f t="shared" si="457"/>
        <v>2304610.58</v>
      </c>
      <c r="L2830" s="60"/>
      <c r="M2830" s="303">
        <f t="shared" si="451"/>
        <v>2304610.5830146754</v>
      </c>
      <c r="N2830" s="303">
        <f t="shared" si="452"/>
        <v>3.0146753415465355E-3</v>
      </c>
      <c r="O2830" s="372">
        <f t="shared" si="453"/>
        <v>2304610.58</v>
      </c>
      <c r="P2830" s="373">
        <f t="shared" si="454"/>
        <v>0</v>
      </c>
    </row>
    <row r="2831" spans="1:16" s="195" customFormat="1" ht="15" x14ac:dyDescent="0.25">
      <c r="A2831" s="312" t="s">
        <v>6651</v>
      </c>
      <c r="B2831" s="314" t="s">
        <v>235</v>
      </c>
      <c r="C2831" s="332" t="s">
        <v>5171</v>
      </c>
      <c r="D2831" s="332" t="s">
        <v>6635</v>
      </c>
      <c r="E2831" s="333" t="s">
        <v>6652</v>
      </c>
      <c r="F2831" s="316" t="s">
        <v>217</v>
      </c>
      <c r="G2831" s="331">
        <v>1</v>
      </c>
      <c r="H2831" s="61">
        <f t="shared" si="455"/>
        <v>134302.21</v>
      </c>
      <c r="I2831" s="450">
        <v>134302.21</v>
      </c>
      <c r="J2831" s="439">
        <f t="shared" si="456"/>
        <v>149780.96</v>
      </c>
      <c r="K2831" s="390">
        <f t="shared" si="457"/>
        <v>149780.96</v>
      </c>
      <c r="L2831" s="60"/>
      <c r="M2831" s="303">
        <f t="shared" ref="M2831:M2894" si="458">I2831*O$13*P$13*O$10</f>
        <v>149780.9587253952</v>
      </c>
      <c r="N2831" s="303">
        <f t="shared" ref="N2831:N2894" si="459">M2831-K2831</f>
        <v>-1.2746047868859023E-3</v>
      </c>
      <c r="O2831" s="372">
        <f t="shared" si="453"/>
        <v>149780.96</v>
      </c>
      <c r="P2831" s="373">
        <f t="shared" si="454"/>
        <v>0</v>
      </c>
    </row>
    <row r="2832" spans="1:16" s="195" customFormat="1" ht="15" x14ac:dyDescent="0.25">
      <c r="A2832" s="312" t="s">
        <v>6653</v>
      </c>
      <c r="B2832" s="314" t="s">
        <v>235</v>
      </c>
      <c r="C2832" s="332" t="s">
        <v>5173</v>
      </c>
      <c r="D2832" s="332" t="s">
        <v>6635</v>
      </c>
      <c r="E2832" s="333" t="s">
        <v>6654</v>
      </c>
      <c r="F2832" s="316" t="s">
        <v>217</v>
      </c>
      <c r="G2832" s="331">
        <v>1</v>
      </c>
      <c r="H2832" s="61">
        <f t="shared" si="455"/>
        <v>175625.98</v>
      </c>
      <c r="I2832" s="450">
        <v>175625.98</v>
      </c>
      <c r="J2832" s="439">
        <f t="shared" si="456"/>
        <v>195867.42</v>
      </c>
      <c r="K2832" s="390">
        <f t="shared" si="457"/>
        <v>195867.42</v>
      </c>
      <c r="L2832" s="60"/>
      <c r="M2832" s="303">
        <f t="shared" si="458"/>
        <v>195867.42214805761</v>
      </c>
      <c r="N2832" s="303">
        <f t="shared" si="459"/>
        <v>2.1480575960595161E-3</v>
      </c>
      <c r="O2832" s="372">
        <f t="shared" si="453"/>
        <v>195867.42</v>
      </c>
      <c r="P2832" s="373">
        <f t="shared" si="454"/>
        <v>0</v>
      </c>
    </row>
    <row r="2833" spans="1:16" s="195" customFormat="1" ht="15" x14ac:dyDescent="0.25">
      <c r="A2833" s="312" t="s">
        <v>6655</v>
      </c>
      <c r="B2833" s="314" t="s">
        <v>235</v>
      </c>
      <c r="C2833" s="332" t="s">
        <v>5175</v>
      </c>
      <c r="D2833" s="332" t="s">
        <v>6635</v>
      </c>
      <c r="E2833" s="333" t="s">
        <v>6656</v>
      </c>
      <c r="F2833" s="316" t="s">
        <v>217</v>
      </c>
      <c r="G2833" s="331">
        <v>1</v>
      </c>
      <c r="H2833" s="61">
        <f t="shared" si="455"/>
        <v>173386.4</v>
      </c>
      <c r="I2833" s="450">
        <v>173386.4</v>
      </c>
      <c r="J2833" s="439">
        <f t="shared" si="456"/>
        <v>193369.72</v>
      </c>
      <c r="K2833" s="390">
        <f t="shared" si="457"/>
        <v>193369.72</v>
      </c>
      <c r="L2833" s="60"/>
      <c r="M2833" s="303">
        <f t="shared" si="458"/>
        <v>193369.72356556801</v>
      </c>
      <c r="N2833" s="303">
        <f t="shared" si="459"/>
        <v>3.5655680112540722E-3</v>
      </c>
      <c r="O2833" s="372">
        <f t="shared" si="453"/>
        <v>193369.72</v>
      </c>
      <c r="P2833" s="373">
        <f t="shared" si="454"/>
        <v>0</v>
      </c>
    </row>
    <row r="2834" spans="1:16" s="195" customFormat="1" ht="15" x14ac:dyDescent="0.25">
      <c r="A2834" s="312" t="s">
        <v>6657</v>
      </c>
      <c r="B2834" s="314" t="s">
        <v>235</v>
      </c>
      <c r="C2834" s="332" t="s">
        <v>5178</v>
      </c>
      <c r="D2834" s="332" t="s">
        <v>6635</v>
      </c>
      <c r="E2834" s="333" t="s">
        <v>6658</v>
      </c>
      <c r="F2834" s="316" t="s">
        <v>217</v>
      </c>
      <c r="G2834" s="331">
        <v>1</v>
      </c>
      <c r="H2834" s="61">
        <f t="shared" si="455"/>
        <v>9633.6</v>
      </c>
      <c r="I2834" s="450">
        <v>9633.6</v>
      </c>
      <c r="J2834" s="439">
        <f t="shared" si="456"/>
        <v>10743.9</v>
      </c>
      <c r="K2834" s="390">
        <f t="shared" si="457"/>
        <v>10743.9</v>
      </c>
      <c r="L2834" s="60"/>
      <c r="M2834" s="303">
        <f t="shared" si="458"/>
        <v>10743.902456832002</v>
      </c>
      <c r="N2834" s="303">
        <f t="shared" si="459"/>
        <v>2.4568320022808621E-3</v>
      </c>
      <c r="O2834" s="372">
        <f t="shared" ref="O2834:O2897" si="460">J2834*G2834</f>
        <v>10743.9</v>
      </c>
      <c r="P2834" s="373">
        <f t="shared" ref="P2834:P2897" si="461">O2834-K2834</f>
        <v>0</v>
      </c>
    </row>
    <row r="2835" spans="1:16" s="195" customFormat="1" ht="15" x14ac:dyDescent="0.25">
      <c r="A2835" s="312" t="s">
        <v>6659</v>
      </c>
      <c r="B2835" s="314" t="s">
        <v>235</v>
      </c>
      <c r="C2835" s="332" t="s">
        <v>6660</v>
      </c>
      <c r="D2835" s="332" t="s">
        <v>6635</v>
      </c>
      <c r="E2835" s="333" t="s">
        <v>6654</v>
      </c>
      <c r="F2835" s="316" t="s">
        <v>217</v>
      </c>
      <c r="G2835" s="331">
        <v>1</v>
      </c>
      <c r="H2835" s="61">
        <f t="shared" si="455"/>
        <v>175625.97</v>
      </c>
      <c r="I2835" s="450">
        <v>175625.97</v>
      </c>
      <c r="J2835" s="439">
        <f t="shared" si="456"/>
        <v>195867.41</v>
      </c>
      <c r="K2835" s="390">
        <f t="shared" si="457"/>
        <v>195867.41</v>
      </c>
      <c r="L2835" s="60"/>
      <c r="M2835" s="303">
        <f t="shared" si="458"/>
        <v>195867.41099552644</v>
      </c>
      <c r="N2835" s="303">
        <f t="shared" si="459"/>
        <v>9.9552643951028585E-4</v>
      </c>
      <c r="O2835" s="372">
        <f t="shared" si="460"/>
        <v>195867.41</v>
      </c>
      <c r="P2835" s="373">
        <f t="shared" si="461"/>
        <v>0</v>
      </c>
    </row>
    <row r="2836" spans="1:16" s="195" customFormat="1" ht="15" x14ac:dyDescent="0.25">
      <c r="A2836" s="312" t="s">
        <v>6661</v>
      </c>
      <c r="B2836" s="314" t="s">
        <v>235</v>
      </c>
      <c r="C2836" s="332" t="s">
        <v>5183</v>
      </c>
      <c r="D2836" s="332" t="s">
        <v>6237</v>
      </c>
      <c r="E2836" s="333" t="s">
        <v>6662</v>
      </c>
      <c r="F2836" s="316" t="s">
        <v>217</v>
      </c>
      <c r="G2836" s="331">
        <v>2</v>
      </c>
      <c r="H2836" s="61">
        <f t="shared" si="455"/>
        <v>40474.03</v>
      </c>
      <c r="I2836" s="450">
        <v>80948.06</v>
      </c>
      <c r="J2836" s="439">
        <f t="shared" si="456"/>
        <v>45138.79</v>
      </c>
      <c r="K2836" s="390">
        <f t="shared" si="457"/>
        <v>90277.58</v>
      </c>
      <c r="L2836" s="60"/>
      <c r="M2836" s="303">
        <f t="shared" si="458"/>
        <v>90277.576472947199</v>
      </c>
      <c r="N2836" s="303">
        <f t="shared" si="459"/>
        <v>-3.5270528023829684E-3</v>
      </c>
      <c r="O2836" s="372">
        <f t="shared" si="460"/>
        <v>90277.58</v>
      </c>
      <c r="P2836" s="373">
        <f t="shared" si="461"/>
        <v>0</v>
      </c>
    </row>
    <row r="2837" spans="1:16" s="195" customFormat="1" ht="15" x14ac:dyDescent="0.25">
      <c r="A2837" s="312" t="s">
        <v>6663</v>
      </c>
      <c r="B2837" s="314" t="s">
        <v>235</v>
      </c>
      <c r="C2837" s="332" t="s">
        <v>5191</v>
      </c>
      <c r="D2837" s="332" t="s">
        <v>6237</v>
      </c>
      <c r="E2837" s="333" t="s">
        <v>6664</v>
      </c>
      <c r="F2837" s="316" t="s">
        <v>217</v>
      </c>
      <c r="G2837" s="331">
        <v>2</v>
      </c>
      <c r="H2837" s="61">
        <f t="shared" si="455"/>
        <v>19933.55</v>
      </c>
      <c r="I2837" s="450">
        <v>39867.1</v>
      </c>
      <c r="J2837" s="439">
        <f t="shared" si="456"/>
        <v>22230.95</v>
      </c>
      <c r="K2837" s="390">
        <f t="shared" si="457"/>
        <v>44461.9</v>
      </c>
      <c r="L2837" s="60"/>
      <c r="M2837" s="303">
        <f t="shared" si="458"/>
        <v>44461.907660352001</v>
      </c>
      <c r="N2837" s="303">
        <f t="shared" si="459"/>
        <v>7.6603519992204383E-3</v>
      </c>
      <c r="O2837" s="372">
        <f t="shared" si="460"/>
        <v>44461.9</v>
      </c>
      <c r="P2837" s="373">
        <f t="shared" si="461"/>
        <v>0</v>
      </c>
    </row>
    <row r="2838" spans="1:16" s="195" customFormat="1" ht="15" x14ac:dyDescent="0.25">
      <c r="A2838" s="312" t="s">
        <v>6665</v>
      </c>
      <c r="B2838" s="314" t="s">
        <v>235</v>
      </c>
      <c r="C2838" s="332" t="s">
        <v>5197</v>
      </c>
      <c r="D2838" s="332" t="s">
        <v>6237</v>
      </c>
      <c r="E2838" s="333" t="s">
        <v>6666</v>
      </c>
      <c r="F2838" s="316" t="s">
        <v>217</v>
      </c>
      <c r="G2838" s="331">
        <v>1</v>
      </c>
      <c r="H2838" s="61">
        <f t="shared" si="455"/>
        <v>7371.13</v>
      </c>
      <c r="I2838" s="450">
        <v>7371.13</v>
      </c>
      <c r="J2838" s="439">
        <f t="shared" si="456"/>
        <v>8220.68</v>
      </c>
      <c r="K2838" s="390">
        <f t="shared" si="457"/>
        <v>8220.68</v>
      </c>
      <c r="L2838" s="60"/>
      <c r="M2838" s="303">
        <f t="shared" si="458"/>
        <v>8220.6757304256007</v>
      </c>
      <c r="N2838" s="303">
        <f t="shared" si="459"/>
        <v>-4.2695743995864177E-3</v>
      </c>
      <c r="O2838" s="372">
        <f t="shared" si="460"/>
        <v>8220.68</v>
      </c>
      <c r="P2838" s="373">
        <f t="shared" si="461"/>
        <v>0</v>
      </c>
    </row>
    <row r="2839" spans="1:16" s="195" customFormat="1" ht="15" x14ac:dyDescent="0.25">
      <c r="A2839" s="312" t="s">
        <v>6667</v>
      </c>
      <c r="B2839" s="314" t="s">
        <v>235</v>
      </c>
      <c r="C2839" s="332" t="s">
        <v>5201</v>
      </c>
      <c r="D2839" s="332" t="s">
        <v>6197</v>
      </c>
      <c r="E2839" s="333" t="s">
        <v>6642</v>
      </c>
      <c r="F2839" s="316" t="s">
        <v>217</v>
      </c>
      <c r="G2839" s="331">
        <v>2</v>
      </c>
      <c r="H2839" s="61">
        <f t="shared" si="455"/>
        <v>59749.46</v>
      </c>
      <c r="I2839" s="450">
        <v>119498.92</v>
      </c>
      <c r="J2839" s="439">
        <f t="shared" si="456"/>
        <v>66635.77</v>
      </c>
      <c r="K2839" s="390">
        <f t="shared" si="457"/>
        <v>133271.54</v>
      </c>
      <c r="L2839" s="60"/>
      <c r="M2839" s="303">
        <f t="shared" si="458"/>
        <v>133271.54336663039</v>
      </c>
      <c r="N2839" s="303">
        <f t="shared" si="459"/>
        <v>3.3666303788777441E-3</v>
      </c>
      <c r="O2839" s="372">
        <f t="shared" si="460"/>
        <v>133271.54</v>
      </c>
      <c r="P2839" s="373">
        <f t="shared" si="461"/>
        <v>0</v>
      </c>
    </row>
    <row r="2840" spans="1:16" s="195" customFormat="1" ht="15" x14ac:dyDescent="0.25">
      <c r="A2840" s="312" t="s">
        <v>6668</v>
      </c>
      <c r="B2840" s="314" t="s">
        <v>235</v>
      </c>
      <c r="C2840" s="332" t="s">
        <v>5205</v>
      </c>
      <c r="D2840" s="332" t="s">
        <v>6361</v>
      </c>
      <c r="E2840" s="333" t="s">
        <v>6629</v>
      </c>
      <c r="F2840" s="316" t="s">
        <v>217</v>
      </c>
      <c r="G2840" s="331">
        <v>1</v>
      </c>
      <c r="H2840" s="61">
        <f t="shared" si="455"/>
        <v>22668.67</v>
      </c>
      <c r="I2840" s="450">
        <v>22668.67</v>
      </c>
      <c r="J2840" s="439">
        <f t="shared" si="456"/>
        <v>25281.3</v>
      </c>
      <c r="K2840" s="390">
        <f t="shared" si="457"/>
        <v>25281.3</v>
      </c>
      <c r="L2840" s="60"/>
      <c r="M2840" s="303">
        <f t="shared" si="458"/>
        <v>25281.304943750401</v>
      </c>
      <c r="N2840" s="303">
        <f t="shared" si="459"/>
        <v>4.94375040216255E-3</v>
      </c>
      <c r="O2840" s="372">
        <f t="shared" si="460"/>
        <v>25281.3</v>
      </c>
      <c r="P2840" s="373">
        <f t="shared" si="461"/>
        <v>0</v>
      </c>
    </row>
    <row r="2841" spans="1:16" s="195" customFormat="1" ht="22.5" x14ac:dyDescent="0.25">
      <c r="A2841" s="312" t="s">
        <v>6669</v>
      </c>
      <c r="B2841" s="314" t="s">
        <v>235</v>
      </c>
      <c r="C2841" s="332" t="s">
        <v>5209</v>
      </c>
      <c r="D2841" s="332" t="s">
        <v>6340</v>
      </c>
      <c r="E2841" s="333" t="s">
        <v>6341</v>
      </c>
      <c r="F2841" s="316" t="s">
        <v>217</v>
      </c>
      <c r="G2841" s="331">
        <v>1</v>
      </c>
      <c r="H2841" s="61">
        <f t="shared" si="455"/>
        <v>4084.47</v>
      </c>
      <c r="I2841" s="450">
        <v>4084.47</v>
      </c>
      <c r="J2841" s="439">
        <f t="shared" si="456"/>
        <v>4555.22</v>
      </c>
      <c r="K2841" s="390">
        <f t="shared" si="457"/>
        <v>4555.22</v>
      </c>
      <c r="L2841" s="60"/>
      <c r="M2841" s="303">
        <f t="shared" si="458"/>
        <v>4555.2179110464003</v>
      </c>
      <c r="N2841" s="303">
        <f t="shared" si="459"/>
        <v>-2.0889535999231157E-3</v>
      </c>
      <c r="O2841" s="372">
        <f t="shared" si="460"/>
        <v>4555.22</v>
      </c>
      <c r="P2841" s="373">
        <f t="shared" si="461"/>
        <v>0</v>
      </c>
    </row>
    <row r="2842" spans="1:16" s="195" customFormat="1" ht="15" x14ac:dyDescent="0.25">
      <c r="A2842" s="312" t="s">
        <v>6670</v>
      </c>
      <c r="B2842" s="314" t="s">
        <v>235</v>
      </c>
      <c r="C2842" s="332" t="s">
        <v>5215</v>
      </c>
      <c r="D2842" s="332" t="s">
        <v>6210</v>
      </c>
      <c r="E2842" s="333" t="s">
        <v>6211</v>
      </c>
      <c r="F2842" s="316" t="s">
        <v>217</v>
      </c>
      <c r="G2842" s="331">
        <v>1</v>
      </c>
      <c r="H2842" s="61">
        <f t="shared" si="455"/>
        <v>15659.12</v>
      </c>
      <c r="I2842" s="450">
        <v>15659.12</v>
      </c>
      <c r="J2842" s="439">
        <f t="shared" si="456"/>
        <v>17463.88</v>
      </c>
      <c r="K2842" s="390">
        <f t="shared" si="457"/>
        <v>17463.88</v>
      </c>
      <c r="L2842" s="60"/>
      <c r="M2842" s="303">
        <f t="shared" si="458"/>
        <v>17463.882436454402</v>
      </c>
      <c r="N2842" s="303">
        <f t="shared" si="459"/>
        <v>2.4364544005948119E-3</v>
      </c>
      <c r="O2842" s="372">
        <f t="shared" si="460"/>
        <v>17463.88</v>
      </c>
      <c r="P2842" s="373">
        <f t="shared" si="461"/>
        <v>0</v>
      </c>
    </row>
    <row r="2843" spans="1:16" s="195" customFormat="1" ht="15" x14ac:dyDescent="0.25">
      <c r="A2843" s="312" t="s">
        <v>6671</v>
      </c>
      <c r="B2843" s="314" t="s">
        <v>235</v>
      </c>
      <c r="C2843" s="332" t="s">
        <v>5225</v>
      </c>
      <c r="D2843" s="332" t="s">
        <v>6237</v>
      </c>
      <c r="E2843" s="333" t="s">
        <v>6644</v>
      </c>
      <c r="F2843" s="316" t="s">
        <v>217</v>
      </c>
      <c r="G2843" s="331">
        <v>13</v>
      </c>
      <c r="H2843" s="61">
        <f t="shared" si="455"/>
        <v>25827.34</v>
      </c>
      <c r="I2843" s="450">
        <v>335755.42</v>
      </c>
      <c r="J2843" s="439">
        <f t="shared" si="456"/>
        <v>28804.02</v>
      </c>
      <c r="K2843" s="390">
        <f t="shared" si="457"/>
        <v>374452.26</v>
      </c>
      <c r="L2843" s="60"/>
      <c r="M2843" s="303">
        <f t="shared" si="458"/>
        <v>374452.27971191041</v>
      </c>
      <c r="N2843" s="303">
        <f t="shared" si="459"/>
        <v>1.9711910397745669E-2</v>
      </c>
      <c r="O2843" s="372">
        <f t="shared" si="460"/>
        <v>374452.26</v>
      </c>
      <c r="P2843" s="373">
        <f t="shared" si="461"/>
        <v>0</v>
      </c>
    </row>
    <row r="2844" spans="1:16" s="195" customFormat="1" ht="15" x14ac:dyDescent="0.25">
      <c r="A2844" s="312" t="s">
        <v>6672</v>
      </c>
      <c r="B2844" s="314" t="s">
        <v>235</v>
      </c>
      <c r="C2844" s="332" t="s">
        <v>5241</v>
      </c>
      <c r="D2844" s="332" t="s">
        <v>6673</v>
      </c>
      <c r="E2844" s="333" t="s">
        <v>6674</v>
      </c>
      <c r="F2844" s="316" t="s">
        <v>217</v>
      </c>
      <c r="G2844" s="331">
        <v>1</v>
      </c>
      <c r="H2844" s="61">
        <f t="shared" si="455"/>
        <v>209.2</v>
      </c>
      <c r="I2844" s="450">
        <v>209.2</v>
      </c>
      <c r="J2844" s="439">
        <f t="shared" si="456"/>
        <v>233.31</v>
      </c>
      <c r="K2844" s="390">
        <f t="shared" si="457"/>
        <v>233.31</v>
      </c>
      <c r="L2844" s="60"/>
      <c r="M2844" s="303">
        <f t="shared" si="458"/>
        <v>233.31095270400002</v>
      </c>
      <c r="N2844" s="303">
        <f t="shared" si="459"/>
        <v>9.5270400001368216E-4</v>
      </c>
      <c r="O2844" s="372">
        <f t="shared" si="460"/>
        <v>233.31</v>
      </c>
      <c r="P2844" s="373">
        <f t="shared" si="461"/>
        <v>0</v>
      </c>
    </row>
    <row r="2845" spans="1:16" s="195" customFormat="1" ht="15" customHeight="1" x14ac:dyDescent="0.25">
      <c r="A2845" s="323"/>
      <c r="B2845" s="512" t="s">
        <v>6675</v>
      </c>
      <c r="C2845" s="513"/>
      <c r="D2845" s="513"/>
      <c r="E2845" s="514"/>
      <c r="F2845" s="324"/>
      <c r="G2845" s="324"/>
      <c r="H2845" s="324"/>
      <c r="I2845" s="324"/>
      <c r="J2845" s="449"/>
      <c r="K2845" s="392"/>
      <c r="L2845" s="311"/>
      <c r="M2845" s="303">
        <f t="shared" si="458"/>
        <v>0</v>
      </c>
      <c r="N2845" s="303">
        <f t="shared" si="459"/>
        <v>0</v>
      </c>
      <c r="O2845" s="372">
        <f t="shared" si="460"/>
        <v>0</v>
      </c>
      <c r="P2845" s="373">
        <f t="shared" si="461"/>
        <v>0</v>
      </c>
    </row>
    <row r="2846" spans="1:16" s="195" customFormat="1" ht="15" x14ac:dyDescent="0.25">
      <c r="A2846" s="312" t="s">
        <v>6676</v>
      </c>
      <c r="B2846" s="314" t="s">
        <v>235</v>
      </c>
      <c r="C2846" s="332" t="s">
        <v>5247</v>
      </c>
      <c r="D2846" s="332" t="s">
        <v>6242</v>
      </c>
      <c r="E2846" s="333" t="s">
        <v>6677</v>
      </c>
      <c r="F2846" s="316" t="s">
        <v>217</v>
      </c>
      <c r="G2846" s="331">
        <v>2</v>
      </c>
      <c r="H2846" s="61">
        <f t="shared" si="455"/>
        <v>155155.32999999999</v>
      </c>
      <c r="I2846" s="450">
        <v>310310.65999999997</v>
      </c>
      <c r="J2846" s="439">
        <f t="shared" si="456"/>
        <v>173037.47</v>
      </c>
      <c r="K2846" s="390">
        <f t="shared" si="457"/>
        <v>346074.94</v>
      </c>
      <c r="L2846" s="60"/>
      <c r="M2846" s="303">
        <f t="shared" si="458"/>
        <v>346074.93173425924</v>
      </c>
      <c r="N2846" s="303">
        <f t="shared" si="459"/>
        <v>-8.2657407619990408E-3</v>
      </c>
      <c r="O2846" s="372">
        <f t="shared" si="460"/>
        <v>346074.94</v>
      </c>
      <c r="P2846" s="373">
        <f t="shared" si="461"/>
        <v>0</v>
      </c>
    </row>
    <row r="2847" spans="1:16" s="195" customFormat="1" ht="15" x14ac:dyDescent="0.25">
      <c r="A2847" s="312" t="s">
        <v>6678</v>
      </c>
      <c r="B2847" s="314" t="s">
        <v>235</v>
      </c>
      <c r="C2847" s="332" t="s">
        <v>5251</v>
      </c>
      <c r="D2847" s="332" t="s">
        <v>6197</v>
      </c>
      <c r="E2847" s="333" t="s">
        <v>6679</v>
      </c>
      <c r="F2847" s="316" t="s">
        <v>217</v>
      </c>
      <c r="G2847" s="331">
        <v>1</v>
      </c>
      <c r="H2847" s="61">
        <f t="shared" si="455"/>
        <v>13295.92</v>
      </c>
      <c r="I2847" s="450">
        <v>13295.92</v>
      </c>
      <c r="J2847" s="439">
        <f t="shared" si="456"/>
        <v>14828.32</v>
      </c>
      <c r="K2847" s="390">
        <f t="shared" si="457"/>
        <v>14828.32</v>
      </c>
      <c r="L2847" s="60"/>
      <c r="M2847" s="303">
        <f t="shared" si="458"/>
        <v>14828.316263270401</v>
      </c>
      <c r="N2847" s="303">
        <f t="shared" si="459"/>
        <v>-3.7367295990407001E-3</v>
      </c>
      <c r="O2847" s="372">
        <f t="shared" si="460"/>
        <v>14828.32</v>
      </c>
      <c r="P2847" s="373">
        <f t="shared" si="461"/>
        <v>0</v>
      </c>
    </row>
    <row r="2848" spans="1:16" s="195" customFormat="1" ht="15" x14ac:dyDescent="0.25">
      <c r="A2848" s="312" t="s">
        <v>6680</v>
      </c>
      <c r="B2848" s="314" t="s">
        <v>235</v>
      </c>
      <c r="C2848" s="332" t="s">
        <v>5255</v>
      </c>
      <c r="D2848" s="332" t="s">
        <v>6197</v>
      </c>
      <c r="E2848" s="333" t="s">
        <v>6681</v>
      </c>
      <c r="F2848" s="316" t="s">
        <v>217</v>
      </c>
      <c r="G2848" s="331">
        <v>3</v>
      </c>
      <c r="H2848" s="61">
        <f t="shared" si="455"/>
        <v>11105.76</v>
      </c>
      <c r="I2848" s="450">
        <v>33317.279999999999</v>
      </c>
      <c r="J2848" s="439">
        <f t="shared" si="456"/>
        <v>12385.73</v>
      </c>
      <c r="K2848" s="390">
        <f t="shared" si="457"/>
        <v>37157.19</v>
      </c>
      <c r="L2848" s="60"/>
      <c r="M2848" s="303">
        <f t="shared" si="458"/>
        <v>37157.200469913601</v>
      </c>
      <c r="N2848" s="303">
        <f t="shared" si="459"/>
        <v>1.0469913599081337E-2</v>
      </c>
      <c r="O2848" s="372">
        <f t="shared" si="460"/>
        <v>37157.19</v>
      </c>
      <c r="P2848" s="373">
        <f t="shared" si="461"/>
        <v>0</v>
      </c>
    </row>
    <row r="2849" spans="1:16" s="195" customFormat="1" ht="15" x14ac:dyDescent="0.25">
      <c r="A2849" s="312" t="s">
        <v>6682</v>
      </c>
      <c r="B2849" s="314" t="s">
        <v>235</v>
      </c>
      <c r="C2849" s="332" t="s">
        <v>5261</v>
      </c>
      <c r="D2849" s="332" t="s">
        <v>6197</v>
      </c>
      <c r="E2849" s="333" t="s">
        <v>6683</v>
      </c>
      <c r="F2849" s="316" t="s">
        <v>217</v>
      </c>
      <c r="G2849" s="331">
        <v>2</v>
      </c>
      <c r="H2849" s="61">
        <f t="shared" ref="H2849:H2921" si="462">ROUND(I2849/G2849,2)</f>
        <v>14256.7</v>
      </c>
      <c r="I2849" s="450">
        <v>28513.4</v>
      </c>
      <c r="J2849" s="439">
        <f t="shared" ref="J2849:J2921" si="463">ROUND(H2849*O$13*P$13*O$10,2)</f>
        <v>15899.83</v>
      </c>
      <c r="K2849" s="390">
        <f t="shared" ref="K2849:K2921" si="464">ROUND(J2849*G2849,2)</f>
        <v>31799.66</v>
      </c>
      <c r="L2849" s="60"/>
      <c r="M2849" s="303">
        <f t="shared" si="458"/>
        <v>31799.658311808005</v>
      </c>
      <c r="N2849" s="303">
        <f t="shared" si="459"/>
        <v>-1.6881919946172275E-3</v>
      </c>
      <c r="O2849" s="372">
        <f t="shared" si="460"/>
        <v>31799.66</v>
      </c>
      <c r="P2849" s="373">
        <f t="shared" si="461"/>
        <v>0</v>
      </c>
    </row>
    <row r="2850" spans="1:16" s="195" customFormat="1" ht="15" x14ac:dyDescent="0.25">
      <c r="A2850" s="312" t="s">
        <v>6684</v>
      </c>
      <c r="B2850" s="314" t="s">
        <v>235</v>
      </c>
      <c r="C2850" s="332" t="s">
        <v>5265</v>
      </c>
      <c r="D2850" s="332" t="s">
        <v>6197</v>
      </c>
      <c r="E2850" s="333" t="s">
        <v>6685</v>
      </c>
      <c r="F2850" s="316" t="s">
        <v>217</v>
      </c>
      <c r="G2850" s="331">
        <v>2</v>
      </c>
      <c r="H2850" s="61">
        <f t="shared" si="462"/>
        <v>963.35</v>
      </c>
      <c r="I2850" s="450">
        <v>1926.7</v>
      </c>
      <c r="J2850" s="439">
        <f t="shared" si="463"/>
        <v>1074.3800000000001</v>
      </c>
      <c r="K2850" s="390">
        <f t="shared" si="464"/>
        <v>2148.7600000000002</v>
      </c>
      <c r="L2850" s="60"/>
      <c r="M2850" s="303">
        <f t="shared" si="458"/>
        <v>2148.758186304</v>
      </c>
      <c r="N2850" s="303">
        <f t="shared" si="459"/>
        <v>-1.8136960002266278E-3</v>
      </c>
      <c r="O2850" s="372">
        <f t="shared" si="460"/>
        <v>2148.7600000000002</v>
      </c>
      <c r="P2850" s="373">
        <f t="shared" si="461"/>
        <v>0</v>
      </c>
    </row>
    <row r="2851" spans="1:16" s="195" customFormat="1" ht="15" x14ac:dyDescent="0.25">
      <c r="A2851" s="312" t="s">
        <v>6686</v>
      </c>
      <c r="B2851" s="314" t="s">
        <v>235</v>
      </c>
      <c r="C2851" s="332" t="s">
        <v>5270</v>
      </c>
      <c r="D2851" s="332" t="s">
        <v>6687</v>
      </c>
      <c r="E2851" s="333" t="s">
        <v>6688</v>
      </c>
      <c r="F2851" s="316" t="s">
        <v>217</v>
      </c>
      <c r="G2851" s="331">
        <v>2</v>
      </c>
      <c r="H2851" s="61">
        <f t="shared" si="462"/>
        <v>13301.07</v>
      </c>
      <c r="I2851" s="450">
        <v>26602.14</v>
      </c>
      <c r="J2851" s="439">
        <f t="shared" si="463"/>
        <v>14834.06</v>
      </c>
      <c r="K2851" s="390">
        <f t="shared" si="464"/>
        <v>29668.12</v>
      </c>
      <c r="L2851" s="60"/>
      <c r="M2851" s="303">
        <f t="shared" si="458"/>
        <v>29668.119633676801</v>
      </c>
      <c r="N2851" s="303">
        <f t="shared" si="459"/>
        <v>-3.6632319825002924E-4</v>
      </c>
      <c r="O2851" s="372">
        <f t="shared" si="460"/>
        <v>29668.12</v>
      </c>
      <c r="P2851" s="373">
        <f t="shared" si="461"/>
        <v>0</v>
      </c>
    </row>
    <row r="2852" spans="1:16" s="195" customFormat="1" ht="15" x14ac:dyDescent="0.25">
      <c r="A2852" s="312" t="s">
        <v>6689</v>
      </c>
      <c r="B2852" s="314" t="s">
        <v>235</v>
      </c>
      <c r="C2852" s="332" t="s">
        <v>5275</v>
      </c>
      <c r="D2852" s="332" t="s">
        <v>6690</v>
      </c>
      <c r="E2852" s="333" t="s">
        <v>6691</v>
      </c>
      <c r="F2852" s="316" t="s">
        <v>217</v>
      </c>
      <c r="G2852" s="331">
        <v>2</v>
      </c>
      <c r="H2852" s="61">
        <f t="shared" si="462"/>
        <v>2941.74</v>
      </c>
      <c r="I2852" s="450">
        <v>5883.48</v>
      </c>
      <c r="J2852" s="439">
        <f t="shared" si="463"/>
        <v>3280.78</v>
      </c>
      <c r="K2852" s="390">
        <f t="shared" si="464"/>
        <v>6561.56</v>
      </c>
      <c r="L2852" s="60"/>
      <c r="M2852" s="303">
        <f t="shared" si="458"/>
        <v>6561.5694264576005</v>
      </c>
      <c r="N2852" s="303">
        <f t="shared" si="459"/>
        <v>9.4264576000568923E-3</v>
      </c>
      <c r="O2852" s="372">
        <f t="shared" si="460"/>
        <v>6561.56</v>
      </c>
      <c r="P2852" s="373">
        <f t="shared" si="461"/>
        <v>0</v>
      </c>
    </row>
    <row r="2853" spans="1:16" s="195" customFormat="1" ht="15" x14ac:dyDescent="0.25">
      <c r="A2853" s="312" t="s">
        <v>6692</v>
      </c>
      <c r="B2853" s="314" t="s">
        <v>235</v>
      </c>
      <c r="C2853" s="332" t="s">
        <v>5283</v>
      </c>
      <c r="D2853" s="332" t="s">
        <v>6287</v>
      </c>
      <c r="E2853" s="333" t="s">
        <v>6693</v>
      </c>
      <c r="F2853" s="316" t="s">
        <v>217</v>
      </c>
      <c r="G2853" s="331">
        <v>1</v>
      </c>
      <c r="H2853" s="61">
        <f t="shared" si="462"/>
        <v>50405.72</v>
      </c>
      <c r="I2853" s="450">
        <v>50405.72</v>
      </c>
      <c r="J2853" s="439">
        <f t="shared" si="463"/>
        <v>56215.14</v>
      </c>
      <c r="K2853" s="390">
        <f t="shared" si="464"/>
        <v>56215.14</v>
      </c>
      <c r="L2853" s="60"/>
      <c r="M2853" s="303">
        <f t="shared" si="458"/>
        <v>56215.136495846411</v>
      </c>
      <c r="N2853" s="303">
        <f t="shared" si="459"/>
        <v>-3.5041535884374753E-3</v>
      </c>
      <c r="O2853" s="372">
        <f t="shared" si="460"/>
        <v>56215.14</v>
      </c>
      <c r="P2853" s="373">
        <f t="shared" si="461"/>
        <v>0</v>
      </c>
    </row>
    <row r="2854" spans="1:16" s="195" customFormat="1" ht="15" x14ac:dyDescent="0.25">
      <c r="A2854" s="312" t="s">
        <v>6694</v>
      </c>
      <c r="B2854" s="314" t="s">
        <v>235</v>
      </c>
      <c r="C2854" s="332" t="s">
        <v>5287</v>
      </c>
      <c r="D2854" s="332" t="s">
        <v>6197</v>
      </c>
      <c r="E2854" s="333" t="s">
        <v>6695</v>
      </c>
      <c r="F2854" s="316" t="s">
        <v>217</v>
      </c>
      <c r="G2854" s="331">
        <v>1</v>
      </c>
      <c r="H2854" s="61">
        <f t="shared" si="462"/>
        <v>12965.33</v>
      </c>
      <c r="I2854" s="450">
        <v>12965.33</v>
      </c>
      <c r="J2854" s="439">
        <f t="shared" si="463"/>
        <v>14459.62</v>
      </c>
      <c r="K2854" s="390">
        <f t="shared" si="464"/>
        <v>14459.62</v>
      </c>
      <c r="L2854" s="60"/>
      <c r="M2854" s="303">
        <f t="shared" si="458"/>
        <v>14459.6247343296</v>
      </c>
      <c r="N2854" s="303">
        <f t="shared" si="459"/>
        <v>4.7343295991595369E-3</v>
      </c>
      <c r="O2854" s="372">
        <f t="shared" si="460"/>
        <v>14459.62</v>
      </c>
      <c r="P2854" s="373">
        <f t="shared" si="461"/>
        <v>0</v>
      </c>
    </row>
    <row r="2855" spans="1:16" s="195" customFormat="1" ht="15" x14ac:dyDescent="0.25">
      <c r="A2855" s="312" t="s">
        <v>6696</v>
      </c>
      <c r="B2855" s="314" t="s">
        <v>235</v>
      </c>
      <c r="C2855" s="332" t="s">
        <v>5298</v>
      </c>
      <c r="D2855" s="332" t="s">
        <v>6197</v>
      </c>
      <c r="E2855" s="333" t="s">
        <v>6697</v>
      </c>
      <c r="F2855" s="316" t="s">
        <v>217</v>
      </c>
      <c r="G2855" s="331">
        <v>1</v>
      </c>
      <c r="H2855" s="61">
        <f t="shared" si="462"/>
        <v>15496.41</v>
      </c>
      <c r="I2855" s="450">
        <v>15496.41</v>
      </c>
      <c r="J2855" s="439">
        <f t="shared" si="463"/>
        <v>17282.419999999998</v>
      </c>
      <c r="K2855" s="390">
        <f t="shared" si="464"/>
        <v>17282.419999999998</v>
      </c>
      <c r="L2855" s="60"/>
      <c r="M2855" s="303">
        <f t="shared" si="458"/>
        <v>17282.419601299203</v>
      </c>
      <c r="N2855" s="303">
        <f t="shared" si="459"/>
        <v>-3.9870079490356147E-4</v>
      </c>
      <c r="O2855" s="372">
        <f t="shared" si="460"/>
        <v>17282.419999999998</v>
      </c>
      <c r="P2855" s="373">
        <f t="shared" si="461"/>
        <v>0</v>
      </c>
    </row>
    <row r="2856" spans="1:16" s="195" customFormat="1" ht="15" x14ac:dyDescent="0.25">
      <c r="A2856" s="312" t="s">
        <v>6698</v>
      </c>
      <c r="B2856" s="314" t="s">
        <v>235</v>
      </c>
      <c r="C2856" s="332" t="s">
        <v>5313</v>
      </c>
      <c r="D2856" s="332" t="s">
        <v>6197</v>
      </c>
      <c r="E2856" s="333" t="s">
        <v>6699</v>
      </c>
      <c r="F2856" s="316" t="s">
        <v>217</v>
      </c>
      <c r="G2856" s="331">
        <v>5</v>
      </c>
      <c r="H2856" s="61">
        <f t="shared" si="462"/>
        <v>8778.7199999999993</v>
      </c>
      <c r="I2856" s="450">
        <v>43893.599999999999</v>
      </c>
      <c r="J2856" s="439">
        <f t="shared" si="463"/>
        <v>9790.49</v>
      </c>
      <c r="K2856" s="390">
        <f t="shared" si="464"/>
        <v>48952.45</v>
      </c>
      <c r="L2856" s="60"/>
      <c r="M2856" s="303">
        <f t="shared" si="458"/>
        <v>48952.474348032003</v>
      </c>
      <c r="N2856" s="303">
        <f t="shared" si="459"/>
        <v>2.4348032005946152E-2</v>
      </c>
      <c r="O2856" s="372">
        <f t="shared" si="460"/>
        <v>48952.45</v>
      </c>
      <c r="P2856" s="373">
        <f t="shared" si="461"/>
        <v>0</v>
      </c>
    </row>
    <row r="2857" spans="1:16" s="195" customFormat="1" ht="15" x14ac:dyDescent="0.25">
      <c r="A2857" s="312" t="s">
        <v>6700</v>
      </c>
      <c r="B2857" s="314" t="s">
        <v>235</v>
      </c>
      <c r="C2857" s="332" t="s">
        <v>5325</v>
      </c>
      <c r="D2857" s="332" t="s">
        <v>6197</v>
      </c>
      <c r="E2857" s="333" t="s">
        <v>6208</v>
      </c>
      <c r="F2857" s="316" t="s">
        <v>217</v>
      </c>
      <c r="G2857" s="331">
        <v>1</v>
      </c>
      <c r="H2857" s="61">
        <f t="shared" si="462"/>
        <v>4873.62</v>
      </c>
      <c r="I2857" s="450">
        <v>4873.62</v>
      </c>
      <c r="J2857" s="439">
        <f t="shared" si="463"/>
        <v>5435.32</v>
      </c>
      <c r="K2857" s="390">
        <f t="shared" si="464"/>
        <v>5435.32</v>
      </c>
      <c r="L2857" s="60"/>
      <c r="M2857" s="303">
        <f t="shared" si="458"/>
        <v>5435.3199106944003</v>
      </c>
      <c r="N2857" s="303">
        <f t="shared" si="459"/>
        <v>-8.9305599431099836E-5</v>
      </c>
      <c r="O2857" s="372">
        <f t="shared" si="460"/>
        <v>5435.32</v>
      </c>
      <c r="P2857" s="373">
        <f t="shared" si="461"/>
        <v>0</v>
      </c>
    </row>
    <row r="2858" spans="1:16" s="195" customFormat="1" ht="15" x14ac:dyDescent="0.25">
      <c r="A2858" s="312" t="s">
        <v>6701</v>
      </c>
      <c r="B2858" s="314" t="s">
        <v>235</v>
      </c>
      <c r="C2858" s="332" t="s">
        <v>5333</v>
      </c>
      <c r="D2858" s="332" t="s">
        <v>6197</v>
      </c>
      <c r="E2858" s="333" t="s">
        <v>6626</v>
      </c>
      <c r="F2858" s="316" t="s">
        <v>217</v>
      </c>
      <c r="G2858" s="331">
        <v>1</v>
      </c>
      <c r="H2858" s="61">
        <f t="shared" si="462"/>
        <v>6663.46</v>
      </c>
      <c r="I2858" s="450">
        <v>6663.46</v>
      </c>
      <c r="J2858" s="439">
        <f t="shared" si="463"/>
        <v>7431.44</v>
      </c>
      <c r="K2858" s="390">
        <f t="shared" si="464"/>
        <v>7431.44</v>
      </c>
      <c r="L2858" s="60"/>
      <c r="M2858" s="303">
        <f t="shared" si="458"/>
        <v>7431.4445549952006</v>
      </c>
      <c r="N2858" s="303">
        <f t="shared" si="459"/>
        <v>4.5549952010333072E-3</v>
      </c>
      <c r="O2858" s="372">
        <f t="shared" si="460"/>
        <v>7431.44</v>
      </c>
      <c r="P2858" s="373">
        <f t="shared" si="461"/>
        <v>0</v>
      </c>
    </row>
    <row r="2859" spans="1:16" s="195" customFormat="1" ht="15" x14ac:dyDescent="0.25">
      <c r="A2859" s="312" t="s">
        <v>6702</v>
      </c>
      <c r="B2859" s="314" t="s">
        <v>235</v>
      </c>
      <c r="C2859" s="332" t="s">
        <v>5337</v>
      </c>
      <c r="D2859" s="332" t="s">
        <v>6210</v>
      </c>
      <c r="E2859" s="333" t="s">
        <v>6211</v>
      </c>
      <c r="F2859" s="316" t="s">
        <v>217</v>
      </c>
      <c r="G2859" s="331">
        <v>1</v>
      </c>
      <c r="H2859" s="61">
        <f t="shared" si="462"/>
        <v>15659.12</v>
      </c>
      <c r="I2859" s="450">
        <v>15659.12</v>
      </c>
      <c r="J2859" s="439">
        <f t="shared" si="463"/>
        <v>17463.88</v>
      </c>
      <c r="K2859" s="390">
        <f t="shared" si="464"/>
        <v>17463.88</v>
      </c>
      <c r="L2859" s="60"/>
      <c r="M2859" s="303">
        <f t="shared" si="458"/>
        <v>17463.882436454402</v>
      </c>
      <c r="N2859" s="303">
        <f t="shared" si="459"/>
        <v>2.4364544005948119E-3</v>
      </c>
      <c r="O2859" s="372">
        <f t="shared" si="460"/>
        <v>17463.88</v>
      </c>
      <c r="P2859" s="373">
        <f t="shared" si="461"/>
        <v>0</v>
      </c>
    </row>
    <row r="2860" spans="1:16" s="195" customFormat="1" ht="15" x14ac:dyDescent="0.25">
      <c r="A2860" s="312" t="s">
        <v>6703</v>
      </c>
      <c r="B2860" s="314" t="s">
        <v>235</v>
      </c>
      <c r="C2860" s="332" t="s">
        <v>5343</v>
      </c>
      <c r="D2860" s="332" t="s">
        <v>6197</v>
      </c>
      <c r="E2860" s="333" t="s">
        <v>6704</v>
      </c>
      <c r="F2860" s="316" t="s">
        <v>217</v>
      </c>
      <c r="G2860" s="331">
        <v>6</v>
      </c>
      <c r="H2860" s="61">
        <f t="shared" si="462"/>
        <v>29396.68</v>
      </c>
      <c r="I2860" s="450">
        <v>176380.08</v>
      </c>
      <c r="J2860" s="439">
        <f t="shared" si="463"/>
        <v>32784.74</v>
      </c>
      <c r="K2860" s="390">
        <f t="shared" si="464"/>
        <v>196708.44</v>
      </c>
      <c r="L2860" s="60"/>
      <c r="M2860" s="303">
        <f t="shared" si="458"/>
        <v>196708.43452584959</v>
      </c>
      <c r="N2860" s="303">
        <f t="shared" si="459"/>
        <v>-5.474150413647294E-3</v>
      </c>
      <c r="O2860" s="372">
        <f t="shared" si="460"/>
        <v>196708.44</v>
      </c>
      <c r="P2860" s="373">
        <f t="shared" si="461"/>
        <v>0</v>
      </c>
    </row>
    <row r="2861" spans="1:16" s="195" customFormat="1" ht="15" x14ac:dyDescent="0.25">
      <c r="A2861" s="312" t="s">
        <v>6705</v>
      </c>
      <c r="B2861" s="314" t="s">
        <v>235</v>
      </c>
      <c r="C2861" s="332" t="s">
        <v>5347</v>
      </c>
      <c r="D2861" s="332" t="s">
        <v>6197</v>
      </c>
      <c r="E2861" s="333" t="s">
        <v>6204</v>
      </c>
      <c r="F2861" s="316" t="s">
        <v>217</v>
      </c>
      <c r="G2861" s="331">
        <v>12</v>
      </c>
      <c r="H2861" s="61">
        <f t="shared" si="462"/>
        <v>1859.57</v>
      </c>
      <c r="I2861" s="450">
        <v>22314.84</v>
      </c>
      <c r="J2861" s="439">
        <f t="shared" si="463"/>
        <v>2073.89</v>
      </c>
      <c r="K2861" s="390">
        <f t="shared" si="464"/>
        <v>24886.68</v>
      </c>
      <c r="L2861" s="60"/>
      <c r="M2861" s="303">
        <f t="shared" si="458"/>
        <v>24886.694932300801</v>
      </c>
      <c r="N2861" s="303">
        <f t="shared" si="459"/>
        <v>1.493230080086505E-2</v>
      </c>
      <c r="O2861" s="372">
        <f t="shared" si="460"/>
        <v>24886.68</v>
      </c>
      <c r="P2861" s="373">
        <f t="shared" si="461"/>
        <v>0</v>
      </c>
    </row>
    <row r="2862" spans="1:16" s="195" customFormat="1" ht="15" customHeight="1" x14ac:dyDescent="0.25">
      <c r="A2862" s="323"/>
      <c r="B2862" s="512" t="s">
        <v>949</v>
      </c>
      <c r="C2862" s="513"/>
      <c r="D2862" s="513"/>
      <c r="E2862" s="514"/>
      <c r="F2862" s="324"/>
      <c r="G2862" s="324"/>
      <c r="H2862" s="324"/>
      <c r="I2862" s="324"/>
      <c r="J2862" s="449"/>
      <c r="K2862" s="392"/>
      <c r="L2862" s="311"/>
      <c r="M2862" s="303">
        <f t="shared" si="458"/>
        <v>0</v>
      </c>
      <c r="N2862" s="303">
        <f t="shared" si="459"/>
        <v>0</v>
      </c>
      <c r="O2862" s="372">
        <f t="shared" si="460"/>
        <v>0</v>
      </c>
      <c r="P2862" s="373">
        <f t="shared" si="461"/>
        <v>0</v>
      </c>
    </row>
    <row r="2863" spans="1:16" s="195" customFormat="1" ht="15" x14ac:dyDescent="0.25">
      <c r="A2863" s="312" t="s">
        <v>6706</v>
      </c>
      <c r="B2863" s="314" t="s">
        <v>235</v>
      </c>
      <c r="C2863" s="332" t="s">
        <v>5358</v>
      </c>
      <c r="D2863" s="332" t="s">
        <v>6361</v>
      </c>
      <c r="E2863" s="333" t="s">
        <v>6707</v>
      </c>
      <c r="F2863" s="316" t="s">
        <v>217</v>
      </c>
      <c r="G2863" s="331">
        <v>12</v>
      </c>
      <c r="H2863" s="61">
        <f t="shared" si="462"/>
        <v>10847.49</v>
      </c>
      <c r="I2863" s="450">
        <v>130169.88</v>
      </c>
      <c r="J2863" s="439">
        <f t="shared" si="463"/>
        <v>12097.7</v>
      </c>
      <c r="K2863" s="390">
        <f t="shared" si="464"/>
        <v>145172.4</v>
      </c>
      <c r="L2863" s="60"/>
      <c r="M2863" s="303">
        <f t="shared" si="458"/>
        <v>145172.36480002562</v>
      </c>
      <c r="N2863" s="303">
        <f t="shared" si="459"/>
        <v>-3.5199974372517318E-2</v>
      </c>
      <c r="O2863" s="372">
        <f t="shared" si="460"/>
        <v>145172.40000000002</v>
      </c>
      <c r="P2863" s="373">
        <f t="shared" si="461"/>
        <v>0</v>
      </c>
    </row>
    <row r="2864" spans="1:16" s="195" customFormat="1" ht="15" x14ac:dyDescent="0.25">
      <c r="A2864" s="312" t="s">
        <v>6708</v>
      </c>
      <c r="B2864" s="314" t="s">
        <v>235</v>
      </c>
      <c r="C2864" s="332" t="s">
        <v>5374</v>
      </c>
      <c r="D2864" s="332" t="s">
        <v>6361</v>
      </c>
      <c r="E2864" s="333" t="s">
        <v>6709</v>
      </c>
      <c r="F2864" s="316" t="s">
        <v>217</v>
      </c>
      <c r="G2864" s="331">
        <v>14</v>
      </c>
      <c r="H2864" s="61">
        <f t="shared" si="462"/>
        <v>14075.9</v>
      </c>
      <c r="I2864" s="450">
        <v>197062.6</v>
      </c>
      <c r="J2864" s="439">
        <f t="shared" si="463"/>
        <v>15698.19</v>
      </c>
      <c r="K2864" s="390">
        <f t="shared" si="464"/>
        <v>219774.66</v>
      </c>
      <c r="L2864" s="60"/>
      <c r="M2864" s="303">
        <f t="shared" si="458"/>
        <v>219774.67948531202</v>
      </c>
      <c r="N2864" s="303">
        <f t="shared" si="459"/>
        <v>1.9485312019241974E-2</v>
      </c>
      <c r="O2864" s="372">
        <f t="shared" si="460"/>
        <v>219774.66</v>
      </c>
      <c r="P2864" s="373">
        <f t="shared" si="461"/>
        <v>0</v>
      </c>
    </row>
    <row r="2865" spans="1:16" s="195" customFormat="1" ht="15" x14ac:dyDescent="0.25">
      <c r="A2865" s="312" t="s">
        <v>6710</v>
      </c>
      <c r="B2865" s="314" t="s">
        <v>235</v>
      </c>
      <c r="C2865" s="332" t="s">
        <v>5378</v>
      </c>
      <c r="D2865" s="332" t="s">
        <v>6197</v>
      </c>
      <c r="E2865" s="333" t="s">
        <v>6711</v>
      </c>
      <c r="F2865" s="316" t="s">
        <v>217</v>
      </c>
      <c r="G2865" s="331">
        <v>2</v>
      </c>
      <c r="H2865" s="61">
        <f t="shared" si="462"/>
        <v>7489.94</v>
      </c>
      <c r="I2865" s="450">
        <v>14979.88</v>
      </c>
      <c r="J2865" s="439">
        <f t="shared" si="463"/>
        <v>8353.18</v>
      </c>
      <c r="K2865" s="390">
        <f t="shared" si="464"/>
        <v>16706.36</v>
      </c>
      <c r="L2865" s="60"/>
      <c r="M2865" s="303">
        <f t="shared" si="458"/>
        <v>16706.3579072256</v>
      </c>
      <c r="N2865" s="303">
        <f t="shared" si="459"/>
        <v>-2.0927744008076843E-3</v>
      </c>
      <c r="O2865" s="372">
        <f t="shared" si="460"/>
        <v>16706.36</v>
      </c>
      <c r="P2865" s="373">
        <f t="shared" si="461"/>
        <v>0</v>
      </c>
    </row>
    <row r="2866" spans="1:16" s="195" customFormat="1" ht="15" x14ac:dyDescent="0.25">
      <c r="A2866" s="312" t="s">
        <v>6712</v>
      </c>
      <c r="B2866" s="314" t="s">
        <v>235</v>
      </c>
      <c r="C2866" s="332" t="s">
        <v>5382</v>
      </c>
      <c r="D2866" s="332" t="s">
        <v>6197</v>
      </c>
      <c r="E2866" s="333" t="s">
        <v>6577</v>
      </c>
      <c r="F2866" s="316" t="s">
        <v>217</v>
      </c>
      <c r="G2866" s="331">
        <v>2</v>
      </c>
      <c r="H2866" s="61">
        <f t="shared" si="462"/>
        <v>667.18</v>
      </c>
      <c r="I2866" s="450">
        <v>1334.36</v>
      </c>
      <c r="J2866" s="439">
        <f t="shared" si="463"/>
        <v>744.07</v>
      </c>
      <c r="K2866" s="390">
        <f t="shared" si="464"/>
        <v>1488.14</v>
      </c>
      <c r="L2866" s="60"/>
      <c r="M2866" s="303">
        <f t="shared" si="458"/>
        <v>1488.1491532032001</v>
      </c>
      <c r="N2866" s="303">
        <f t="shared" si="459"/>
        <v>9.1532031999577157E-3</v>
      </c>
      <c r="O2866" s="372">
        <f t="shared" si="460"/>
        <v>1488.14</v>
      </c>
      <c r="P2866" s="373">
        <f t="shared" si="461"/>
        <v>0</v>
      </c>
    </row>
    <row r="2867" spans="1:16" s="195" customFormat="1" ht="15" x14ac:dyDescent="0.25">
      <c r="A2867" s="312" t="s">
        <v>6713</v>
      </c>
      <c r="B2867" s="314" t="s">
        <v>235</v>
      </c>
      <c r="C2867" s="332" t="s">
        <v>5386</v>
      </c>
      <c r="D2867" s="332" t="s">
        <v>6197</v>
      </c>
      <c r="E2867" s="333" t="s">
        <v>6369</v>
      </c>
      <c r="F2867" s="316" t="s">
        <v>217</v>
      </c>
      <c r="G2867" s="331">
        <v>2</v>
      </c>
      <c r="H2867" s="61">
        <f t="shared" si="462"/>
        <v>2138.5</v>
      </c>
      <c r="I2867" s="450">
        <v>4277</v>
      </c>
      <c r="J2867" s="439">
        <f t="shared" si="463"/>
        <v>2384.9699999999998</v>
      </c>
      <c r="K2867" s="390">
        <f t="shared" si="464"/>
        <v>4769.9399999999996</v>
      </c>
      <c r="L2867" s="60"/>
      <c r="M2867" s="303">
        <f t="shared" si="458"/>
        <v>4769.9375942400011</v>
      </c>
      <c r="N2867" s="303">
        <f t="shared" si="459"/>
        <v>-2.4057599985098932E-3</v>
      </c>
      <c r="O2867" s="372">
        <f t="shared" si="460"/>
        <v>4769.9399999999996</v>
      </c>
      <c r="P2867" s="373">
        <f t="shared" si="461"/>
        <v>0</v>
      </c>
    </row>
    <row r="2868" spans="1:16" s="195" customFormat="1" ht="15" x14ac:dyDescent="0.25">
      <c r="A2868" s="312" t="s">
        <v>6714</v>
      </c>
      <c r="B2868" s="314" t="s">
        <v>235</v>
      </c>
      <c r="C2868" s="332" t="s">
        <v>5390</v>
      </c>
      <c r="D2868" s="332" t="s">
        <v>6197</v>
      </c>
      <c r="E2868" s="333" t="s">
        <v>6715</v>
      </c>
      <c r="F2868" s="316" t="s">
        <v>217</v>
      </c>
      <c r="G2868" s="331">
        <v>2</v>
      </c>
      <c r="H2868" s="61">
        <f t="shared" si="462"/>
        <v>23244.61</v>
      </c>
      <c r="I2868" s="450">
        <v>46489.22</v>
      </c>
      <c r="J2868" s="439">
        <f t="shared" si="463"/>
        <v>25923.62</v>
      </c>
      <c r="K2868" s="390">
        <f t="shared" si="464"/>
        <v>51847.24</v>
      </c>
      <c r="L2868" s="60"/>
      <c r="M2868" s="303">
        <f t="shared" si="458"/>
        <v>51847.247651366401</v>
      </c>
      <c r="N2868" s="303">
        <f t="shared" si="459"/>
        <v>7.6513664025696926E-3</v>
      </c>
      <c r="O2868" s="372">
        <f t="shared" si="460"/>
        <v>51847.24</v>
      </c>
      <c r="P2868" s="373">
        <f t="shared" si="461"/>
        <v>0</v>
      </c>
    </row>
    <row r="2869" spans="1:16" s="195" customFormat="1" ht="15" x14ac:dyDescent="0.25">
      <c r="A2869" s="312" t="s">
        <v>6716</v>
      </c>
      <c r="B2869" s="314" t="s">
        <v>235</v>
      </c>
      <c r="C2869" s="332" t="s">
        <v>5394</v>
      </c>
      <c r="D2869" s="332" t="s">
        <v>6197</v>
      </c>
      <c r="E2869" s="333" t="s">
        <v>6717</v>
      </c>
      <c r="F2869" s="316" t="s">
        <v>217</v>
      </c>
      <c r="G2869" s="331">
        <v>1</v>
      </c>
      <c r="H2869" s="61">
        <f t="shared" si="462"/>
        <v>177950.44</v>
      </c>
      <c r="I2869" s="450">
        <v>177950.44</v>
      </c>
      <c r="J2869" s="439">
        <f t="shared" si="463"/>
        <v>198459.78</v>
      </c>
      <c r="K2869" s="390">
        <f t="shared" si="464"/>
        <v>198459.78</v>
      </c>
      <c r="L2869" s="60"/>
      <c r="M2869" s="303">
        <f t="shared" si="458"/>
        <v>198459.7834153728</v>
      </c>
      <c r="N2869" s="303">
        <f t="shared" si="459"/>
        <v>3.4153728047385812E-3</v>
      </c>
      <c r="O2869" s="372">
        <f t="shared" si="460"/>
        <v>198459.78</v>
      </c>
      <c r="P2869" s="373">
        <f t="shared" si="461"/>
        <v>0</v>
      </c>
    </row>
    <row r="2870" spans="1:16" s="195" customFormat="1" ht="15" x14ac:dyDescent="0.25">
      <c r="A2870" s="312" t="s">
        <v>6718</v>
      </c>
      <c r="B2870" s="314" t="s">
        <v>235</v>
      </c>
      <c r="C2870" s="332" t="s">
        <v>5399</v>
      </c>
      <c r="D2870" s="332" t="s">
        <v>6719</v>
      </c>
      <c r="E2870" s="333" t="s">
        <v>6720</v>
      </c>
      <c r="F2870" s="316" t="s">
        <v>217</v>
      </c>
      <c r="G2870" s="331">
        <v>1</v>
      </c>
      <c r="H2870" s="61">
        <f t="shared" si="462"/>
        <v>43389.95</v>
      </c>
      <c r="I2870" s="450">
        <v>43389.95</v>
      </c>
      <c r="J2870" s="439">
        <f t="shared" si="463"/>
        <v>48390.78</v>
      </c>
      <c r="K2870" s="390">
        <f t="shared" si="464"/>
        <v>48390.78</v>
      </c>
      <c r="L2870" s="60"/>
      <c r="M2870" s="303">
        <f t="shared" si="458"/>
        <v>48390.777114144003</v>
      </c>
      <c r="N2870" s="303">
        <f t="shared" si="459"/>
        <v>-2.8858559962827712E-3</v>
      </c>
      <c r="O2870" s="372">
        <f t="shared" si="460"/>
        <v>48390.78</v>
      </c>
      <c r="P2870" s="373">
        <f t="shared" si="461"/>
        <v>0</v>
      </c>
    </row>
    <row r="2871" spans="1:16" s="195" customFormat="1" ht="15" x14ac:dyDescent="0.25">
      <c r="A2871" s="312" t="s">
        <v>6721</v>
      </c>
      <c r="B2871" s="314" t="s">
        <v>235</v>
      </c>
      <c r="C2871" s="332" t="s">
        <v>5407</v>
      </c>
      <c r="D2871" s="332" t="s">
        <v>6197</v>
      </c>
      <c r="E2871" s="333" t="s">
        <v>6722</v>
      </c>
      <c r="F2871" s="316" t="s">
        <v>217</v>
      </c>
      <c r="G2871" s="331">
        <v>4</v>
      </c>
      <c r="H2871" s="61">
        <f t="shared" si="462"/>
        <v>5036.34</v>
      </c>
      <c r="I2871" s="450">
        <v>20145.36</v>
      </c>
      <c r="J2871" s="439">
        <f t="shared" si="463"/>
        <v>5616.79</v>
      </c>
      <c r="K2871" s="390">
        <f t="shared" si="464"/>
        <v>22467.16</v>
      </c>
      <c r="L2871" s="60"/>
      <c r="M2871" s="303">
        <f t="shared" si="458"/>
        <v>22467.175593523203</v>
      </c>
      <c r="N2871" s="303">
        <f t="shared" si="459"/>
        <v>1.5593523203278892E-2</v>
      </c>
      <c r="O2871" s="372">
        <f t="shared" si="460"/>
        <v>22467.16</v>
      </c>
      <c r="P2871" s="373">
        <f t="shared" si="461"/>
        <v>0</v>
      </c>
    </row>
    <row r="2872" spans="1:16" s="195" customFormat="1" ht="15" x14ac:dyDescent="0.25">
      <c r="A2872" s="312" t="s">
        <v>6723</v>
      </c>
      <c r="B2872" s="314" t="s">
        <v>235</v>
      </c>
      <c r="C2872" s="332" t="s">
        <v>5411</v>
      </c>
      <c r="D2872" s="332" t="s">
        <v>6197</v>
      </c>
      <c r="E2872" s="333" t="s">
        <v>6724</v>
      </c>
      <c r="F2872" s="316" t="s">
        <v>217</v>
      </c>
      <c r="G2872" s="331">
        <v>15</v>
      </c>
      <c r="H2872" s="61">
        <f t="shared" si="462"/>
        <v>5294.61</v>
      </c>
      <c r="I2872" s="450">
        <v>79419.149999999994</v>
      </c>
      <c r="J2872" s="439">
        <f t="shared" si="463"/>
        <v>5904.83</v>
      </c>
      <c r="K2872" s="390">
        <f t="shared" si="464"/>
        <v>88572.45</v>
      </c>
      <c r="L2872" s="60"/>
      <c r="M2872" s="303">
        <f t="shared" si="458"/>
        <v>88572.454825248002</v>
      </c>
      <c r="N2872" s="303">
        <f t="shared" si="459"/>
        <v>4.825248004635796E-3</v>
      </c>
      <c r="O2872" s="372">
        <f t="shared" si="460"/>
        <v>88572.45</v>
      </c>
      <c r="P2872" s="373">
        <f t="shared" si="461"/>
        <v>0</v>
      </c>
    </row>
    <row r="2873" spans="1:16" s="195" customFormat="1" ht="15" x14ac:dyDescent="0.25">
      <c r="A2873" s="312" t="s">
        <v>6725</v>
      </c>
      <c r="B2873" s="314" t="s">
        <v>235</v>
      </c>
      <c r="C2873" s="332" t="s">
        <v>5425</v>
      </c>
      <c r="D2873" s="332" t="s">
        <v>6197</v>
      </c>
      <c r="E2873" s="333" t="s">
        <v>6204</v>
      </c>
      <c r="F2873" s="316" t="s">
        <v>217</v>
      </c>
      <c r="G2873" s="331">
        <v>34</v>
      </c>
      <c r="H2873" s="61">
        <f t="shared" si="462"/>
        <v>1859.57</v>
      </c>
      <c r="I2873" s="450">
        <v>63225.38</v>
      </c>
      <c r="J2873" s="439">
        <f t="shared" si="463"/>
        <v>2073.89</v>
      </c>
      <c r="K2873" s="390">
        <f t="shared" si="464"/>
        <v>70512.259999999995</v>
      </c>
      <c r="L2873" s="60"/>
      <c r="M2873" s="303">
        <f t="shared" si="458"/>
        <v>70512.302308185608</v>
      </c>
      <c r="N2873" s="303">
        <f t="shared" si="459"/>
        <v>4.2308185613364913E-2</v>
      </c>
      <c r="O2873" s="372">
        <f t="shared" si="460"/>
        <v>70512.259999999995</v>
      </c>
      <c r="P2873" s="373">
        <f t="shared" si="461"/>
        <v>0</v>
      </c>
    </row>
    <row r="2874" spans="1:16" s="195" customFormat="1" ht="15" customHeight="1" x14ac:dyDescent="0.25">
      <c r="A2874" s="323"/>
      <c r="B2874" s="512" t="s">
        <v>6726</v>
      </c>
      <c r="C2874" s="513"/>
      <c r="D2874" s="513"/>
      <c r="E2874" s="514"/>
      <c r="F2874" s="324"/>
      <c r="G2874" s="324"/>
      <c r="H2874" s="324"/>
      <c r="I2874" s="324"/>
      <c r="J2874" s="449"/>
      <c r="K2874" s="392"/>
      <c r="L2874" s="311"/>
      <c r="M2874" s="303">
        <f t="shared" si="458"/>
        <v>0</v>
      </c>
      <c r="N2874" s="303">
        <f t="shared" si="459"/>
        <v>0</v>
      </c>
      <c r="O2874" s="372">
        <f t="shared" si="460"/>
        <v>0</v>
      </c>
      <c r="P2874" s="373">
        <f t="shared" si="461"/>
        <v>0</v>
      </c>
    </row>
    <row r="2875" spans="1:16" s="195" customFormat="1" ht="15" x14ac:dyDescent="0.25">
      <c r="A2875" s="312" t="s">
        <v>6727</v>
      </c>
      <c r="B2875" s="314" t="s">
        <v>235</v>
      </c>
      <c r="C2875" s="314" t="s">
        <v>5436</v>
      </c>
      <c r="D2875" s="314" t="s">
        <v>6728</v>
      </c>
      <c r="E2875" s="315" t="s">
        <v>6729</v>
      </c>
      <c r="F2875" s="316" t="s">
        <v>217</v>
      </c>
      <c r="G2875" s="331">
        <v>1</v>
      </c>
      <c r="H2875" s="61">
        <f t="shared" si="462"/>
        <v>35930.19</v>
      </c>
      <c r="I2875" s="450">
        <v>35930.19</v>
      </c>
      <c r="J2875" s="439">
        <f t="shared" si="463"/>
        <v>40071.26</v>
      </c>
      <c r="K2875" s="390">
        <f t="shared" si="464"/>
        <v>40071.26</v>
      </c>
      <c r="L2875" s="60"/>
      <c r="M2875" s="303">
        <f t="shared" si="458"/>
        <v>40071.256499692805</v>
      </c>
      <c r="N2875" s="303">
        <f t="shared" si="459"/>
        <v>-3.5003071971004829E-3</v>
      </c>
      <c r="O2875" s="372">
        <f t="shared" si="460"/>
        <v>40071.26</v>
      </c>
      <c r="P2875" s="373">
        <f t="shared" si="461"/>
        <v>0</v>
      </c>
    </row>
    <row r="2876" spans="1:16" s="195" customFormat="1" ht="15" x14ac:dyDescent="0.25">
      <c r="A2876" s="312" t="s">
        <v>6730</v>
      </c>
      <c r="B2876" s="314" t="s">
        <v>235</v>
      </c>
      <c r="C2876" s="332" t="s">
        <v>5438</v>
      </c>
      <c r="D2876" s="332" t="s">
        <v>6242</v>
      </c>
      <c r="E2876" s="333" t="s">
        <v>6731</v>
      </c>
      <c r="F2876" s="316" t="s">
        <v>217</v>
      </c>
      <c r="G2876" s="331">
        <v>1</v>
      </c>
      <c r="H2876" s="61">
        <f t="shared" si="462"/>
        <v>359589.03</v>
      </c>
      <c r="I2876" s="450">
        <v>359589.03</v>
      </c>
      <c r="J2876" s="439">
        <f t="shared" si="463"/>
        <v>401032.79</v>
      </c>
      <c r="K2876" s="390">
        <f t="shared" si="464"/>
        <v>401032.79</v>
      </c>
      <c r="L2876" s="60"/>
      <c r="M2876" s="303">
        <f t="shared" si="458"/>
        <v>401032.78762527363</v>
      </c>
      <c r="N2876" s="303">
        <f t="shared" si="459"/>
        <v>-2.3747263476252556E-3</v>
      </c>
      <c r="O2876" s="372">
        <f t="shared" si="460"/>
        <v>401032.79</v>
      </c>
      <c r="P2876" s="373">
        <f t="shared" si="461"/>
        <v>0</v>
      </c>
    </row>
    <row r="2877" spans="1:16" s="195" customFormat="1" ht="15" x14ac:dyDescent="0.25">
      <c r="A2877" s="312" t="s">
        <v>6732</v>
      </c>
      <c r="B2877" s="314" t="s">
        <v>235</v>
      </c>
      <c r="C2877" s="332" t="s">
        <v>5444</v>
      </c>
      <c r="D2877" s="332" t="s">
        <v>6361</v>
      </c>
      <c r="E2877" s="333" t="s">
        <v>6629</v>
      </c>
      <c r="F2877" s="316" t="s">
        <v>217</v>
      </c>
      <c r="G2877" s="331">
        <v>2</v>
      </c>
      <c r="H2877" s="61">
        <f t="shared" si="462"/>
        <v>22668.67</v>
      </c>
      <c r="I2877" s="450">
        <v>45337.34</v>
      </c>
      <c r="J2877" s="439">
        <f t="shared" si="463"/>
        <v>25281.3</v>
      </c>
      <c r="K2877" s="390">
        <f t="shared" si="464"/>
        <v>50562.6</v>
      </c>
      <c r="L2877" s="60"/>
      <c r="M2877" s="303">
        <f t="shared" si="458"/>
        <v>50562.609887500803</v>
      </c>
      <c r="N2877" s="303">
        <f t="shared" si="459"/>
        <v>9.8875008043251E-3</v>
      </c>
      <c r="O2877" s="372">
        <f t="shared" si="460"/>
        <v>50562.6</v>
      </c>
      <c r="P2877" s="373">
        <f t="shared" si="461"/>
        <v>0</v>
      </c>
    </row>
    <row r="2878" spans="1:16" s="195" customFormat="1" ht="15" x14ac:dyDescent="0.25">
      <c r="A2878" s="312" t="s">
        <v>6733</v>
      </c>
      <c r="B2878" s="314" t="s">
        <v>235</v>
      </c>
      <c r="C2878" s="332" t="s">
        <v>5448</v>
      </c>
      <c r="D2878" s="332" t="s">
        <v>6237</v>
      </c>
      <c r="E2878" s="333" t="s">
        <v>6734</v>
      </c>
      <c r="F2878" s="316" t="s">
        <v>217</v>
      </c>
      <c r="G2878" s="331">
        <v>2</v>
      </c>
      <c r="H2878" s="61">
        <f t="shared" si="462"/>
        <v>25964.23</v>
      </c>
      <c r="I2878" s="450">
        <v>51928.46</v>
      </c>
      <c r="J2878" s="439">
        <f t="shared" si="463"/>
        <v>28956.69</v>
      </c>
      <c r="K2878" s="390">
        <f t="shared" si="464"/>
        <v>57913.38</v>
      </c>
      <c r="L2878" s="60"/>
      <c r="M2878" s="303">
        <f t="shared" si="458"/>
        <v>57913.377031795208</v>
      </c>
      <c r="N2878" s="303">
        <f t="shared" si="459"/>
        <v>-2.9682047897949815E-3</v>
      </c>
      <c r="O2878" s="372">
        <f t="shared" si="460"/>
        <v>57913.38</v>
      </c>
      <c r="P2878" s="373">
        <f t="shared" si="461"/>
        <v>0</v>
      </c>
    </row>
    <row r="2879" spans="1:16" s="195" customFormat="1" ht="15" customHeight="1" x14ac:dyDescent="0.25">
      <c r="A2879" s="323"/>
      <c r="B2879" s="512" t="s">
        <v>931</v>
      </c>
      <c r="C2879" s="513"/>
      <c r="D2879" s="513"/>
      <c r="E2879" s="514"/>
      <c r="F2879" s="324"/>
      <c r="G2879" s="324"/>
      <c r="H2879" s="324"/>
      <c r="I2879" s="324"/>
      <c r="J2879" s="449"/>
      <c r="K2879" s="392"/>
      <c r="L2879" s="311"/>
      <c r="M2879" s="303">
        <f t="shared" si="458"/>
        <v>0</v>
      </c>
      <c r="N2879" s="303">
        <f t="shared" si="459"/>
        <v>0</v>
      </c>
      <c r="O2879" s="372">
        <f t="shared" si="460"/>
        <v>0</v>
      </c>
      <c r="P2879" s="373">
        <f t="shared" si="461"/>
        <v>0</v>
      </c>
    </row>
    <row r="2880" spans="1:16" s="195" customFormat="1" ht="15" x14ac:dyDescent="0.25">
      <c r="A2880" s="312" t="s">
        <v>6735</v>
      </c>
      <c r="B2880" s="314" t="s">
        <v>235</v>
      </c>
      <c r="C2880" s="332" t="s">
        <v>5458</v>
      </c>
      <c r="D2880" s="332" t="s">
        <v>6361</v>
      </c>
      <c r="E2880" s="333" t="s">
        <v>6736</v>
      </c>
      <c r="F2880" s="316" t="s">
        <v>217</v>
      </c>
      <c r="G2880" s="331">
        <v>1</v>
      </c>
      <c r="H2880" s="61">
        <f t="shared" si="462"/>
        <v>9349.26</v>
      </c>
      <c r="I2880" s="450">
        <v>9349.26</v>
      </c>
      <c r="J2880" s="439">
        <f t="shared" si="463"/>
        <v>10426.790000000001</v>
      </c>
      <c r="K2880" s="390">
        <f t="shared" si="464"/>
        <v>10426.790000000001</v>
      </c>
      <c r="L2880" s="60"/>
      <c r="M2880" s="303">
        <f t="shared" si="458"/>
        <v>10426.791384691202</v>
      </c>
      <c r="N2880" s="303">
        <f t="shared" si="459"/>
        <v>1.3846912006556522E-3</v>
      </c>
      <c r="O2880" s="372">
        <f t="shared" si="460"/>
        <v>10426.790000000001</v>
      </c>
      <c r="P2880" s="373">
        <f t="shared" si="461"/>
        <v>0</v>
      </c>
    </row>
    <row r="2881" spans="1:16" s="195" customFormat="1" ht="15" x14ac:dyDescent="0.25">
      <c r="A2881" s="312" t="s">
        <v>6737</v>
      </c>
      <c r="B2881" s="314" t="s">
        <v>235</v>
      </c>
      <c r="C2881" s="332" t="s">
        <v>5462</v>
      </c>
      <c r="D2881" s="332" t="s">
        <v>6361</v>
      </c>
      <c r="E2881" s="333" t="s">
        <v>6738</v>
      </c>
      <c r="F2881" s="316" t="s">
        <v>217</v>
      </c>
      <c r="G2881" s="331">
        <v>2</v>
      </c>
      <c r="H2881" s="61">
        <f t="shared" si="462"/>
        <v>8722.4500000000007</v>
      </c>
      <c r="I2881" s="450">
        <v>17444.900000000001</v>
      </c>
      <c r="J2881" s="439">
        <f t="shared" si="463"/>
        <v>9727.74</v>
      </c>
      <c r="K2881" s="390">
        <f t="shared" si="464"/>
        <v>19455.48</v>
      </c>
      <c r="L2881" s="60"/>
      <c r="M2881" s="303">
        <f t="shared" si="458"/>
        <v>19455.479153088003</v>
      </c>
      <c r="N2881" s="303">
        <f t="shared" si="459"/>
        <v>-8.4691199663211592E-4</v>
      </c>
      <c r="O2881" s="372">
        <f t="shared" si="460"/>
        <v>19455.48</v>
      </c>
      <c r="P2881" s="373">
        <f t="shared" si="461"/>
        <v>0</v>
      </c>
    </row>
    <row r="2882" spans="1:16" s="195" customFormat="1" ht="15" x14ac:dyDescent="0.25">
      <c r="A2882" s="312" t="s">
        <v>6739</v>
      </c>
      <c r="B2882" s="314" t="s">
        <v>235</v>
      </c>
      <c r="C2882" s="332" t="s">
        <v>5468</v>
      </c>
      <c r="D2882" s="332" t="s">
        <v>6237</v>
      </c>
      <c r="E2882" s="333" t="s">
        <v>6740</v>
      </c>
      <c r="F2882" s="316" t="s">
        <v>217</v>
      </c>
      <c r="G2882" s="331">
        <v>1</v>
      </c>
      <c r="H2882" s="61">
        <f t="shared" si="462"/>
        <v>15219.36</v>
      </c>
      <c r="I2882" s="450">
        <v>15219.36</v>
      </c>
      <c r="J2882" s="439">
        <f t="shared" si="463"/>
        <v>16973.439999999999</v>
      </c>
      <c r="K2882" s="390">
        <f t="shared" si="464"/>
        <v>16973.439999999999</v>
      </c>
      <c r="L2882" s="60"/>
      <c r="M2882" s="303">
        <f t="shared" si="458"/>
        <v>16973.4387244032</v>
      </c>
      <c r="N2882" s="303">
        <f t="shared" si="459"/>
        <v>-1.2755967982229777E-3</v>
      </c>
      <c r="O2882" s="372">
        <f t="shared" si="460"/>
        <v>16973.439999999999</v>
      </c>
      <c r="P2882" s="373">
        <f t="shared" si="461"/>
        <v>0</v>
      </c>
    </row>
    <row r="2883" spans="1:16" s="195" customFormat="1" ht="15" x14ac:dyDescent="0.25">
      <c r="A2883" s="312" t="s">
        <v>6741</v>
      </c>
      <c r="B2883" s="314" t="s">
        <v>235</v>
      </c>
      <c r="C2883" s="332" t="s">
        <v>5476</v>
      </c>
      <c r="D2883" s="332" t="s">
        <v>6719</v>
      </c>
      <c r="E2883" s="333" t="s">
        <v>6742</v>
      </c>
      <c r="F2883" s="316" t="s">
        <v>217</v>
      </c>
      <c r="G2883" s="331">
        <v>1</v>
      </c>
      <c r="H2883" s="61">
        <f t="shared" si="462"/>
        <v>33609.129999999997</v>
      </c>
      <c r="I2883" s="450">
        <v>33609.129999999997</v>
      </c>
      <c r="J2883" s="439">
        <f t="shared" si="463"/>
        <v>37482.69</v>
      </c>
      <c r="K2883" s="390">
        <f t="shared" si="464"/>
        <v>37482.69</v>
      </c>
      <c r="L2883" s="60"/>
      <c r="M2883" s="303">
        <f t="shared" si="458"/>
        <v>37482.687092985601</v>
      </c>
      <c r="N2883" s="303">
        <f t="shared" si="459"/>
        <v>-2.9070144009892829E-3</v>
      </c>
      <c r="O2883" s="372">
        <f t="shared" si="460"/>
        <v>37482.69</v>
      </c>
      <c r="P2883" s="373">
        <f t="shared" si="461"/>
        <v>0</v>
      </c>
    </row>
    <row r="2884" spans="1:16" s="195" customFormat="1" ht="15" customHeight="1" x14ac:dyDescent="0.25">
      <c r="A2884" s="323"/>
      <c r="B2884" s="512" t="s">
        <v>866</v>
      </c>
      <c r="C2884" s="513"/>
      <c r="D2884" s="513"/>
      <c r="E2884" s="514"/>
      <c r="F2884" s="324"/>
      <c r="G2884" s="324"/>
      <c r="H2884" s="324"/>
      <c r="I2884" s="324"/>
      <c r="J2884" s="449"/>
      <c r="K2884" s="392"/>
      <c r="L2884" s="311"/>
      <c r="M2884" s="303">
        <f t="shared" si="458"/>
        <v>0</v>
      </c>
      <c r="N2884" s="303">
        <f t="shared" si="459"/>
        <v>0</v>
      </c>
      <c r="O2884" s="372">
        <f t="shared" si="460"/>
        <v>0</v>
      </c>
      <c r="P2884" s="373">
        <f t="shared" si="461"/>
        <v>0</v>
      </c>
    </row>
    <row r="2885" spans="1:16" s="195" customFormat="1" ht="15" x14ac:dyDescent="0.25">
      <c r="A2885" s="312" t="s">
        <v>6743</v>
      </c>
      <c r="B2885" s="314" t="s">
        <v>235</v>
      </c>
      <c r="C2885" s="332" t="s">
        <v>5484</v>
      </c>
      <c r="D2885" s="332" t="s">
        <v>6361</v>
      </c>
      <c r="E2885" s="333" t="s">
        <v>6736</v>
      </c>
      <c r="F2885" s="316" t="s">
        <v>217</v>
      </c>
      <c r="G2885" s="331">
        <v>1</v>
      </c>
      <c r="H2885" s="61">
        <f t="shared" si="462"/>
        <v>9349.26</v>
      </c>
      <c r="I2885" s="450">
        <v>9349.26</v>
      </c>
      <c r="J2885" s="439">
        <f t="shared" si="463"/>
        <v>10426.790000000001</v>
      </c>
      <c r="K2885" s="390">
        <f t="shared" si="464"/>
        <v>10426.790000000001</v>
      </c>
      <c r="L2885" s="60"/>
      <c r="M2885" s="303">
        <f t="shared" si="458"/>
        <v>10426.791384691202</v>
      </c>
      <c r="N2885" s="303">
        <f t="shared" si="459"/>
        <v>1.3846912006556522E-3</v>
      </c>
      <c r="O2885" s="372">
        <f t="shared" si="460"/>
        <v>10426.790000000001</v>
      </c>
      <c r="P2885" s="373">
        <f t="shared" si="461"/>
        <v>0</v>
      </c>
    </row>
    <row r="2886" spans="1:16" s="195" customFormat="1" ht="15" x14ac:dyDescent="0.25">
      <c r="A2886" s="312" t="s">
        <v>6744</v>
      </c>
      <c r="B2886" s="314" t="s">
        <v>235</v>
      </c>
      <c r="C2886" s="332" t="s">
        <v>5492</v>
      </c>
      <c r="D2886" s="332" t="s">
        <v>6361</v>
      </c>
      <c r="E2886" s="333" t="s">
        <v>6738</v>
      </c>
      <c r="F2886" s="316" t="s">
        <v>217</v>
      </c>
      <c r="G2886" s="331">
        <v>2</v>
      </c>
      <c r="H2886" s="61">
        <f t="shared" si="462"/>
        <v>8722.4500000000007</v>
      </c>
      <c r="I2886" s="450">
        <v>17444.900000000001</v>
      </c>
      <c r="J2886" s="439">
        <f t="shared" si="463"/>
        <v>9727.74</v>
      </c>
      <c r="K2886" s="390">
        <f t="shared" si="464"/>
        <v>19455.48</v>
      </c>
      <c r="L2886" s="60"/>
      <c r="M2886" s="303">
        <f t="shared" si="458"/>
        <v>19455.479153088003</v>
      </c>
      <c r="N2886" s="303">
        <f t="shared" si="459"/>
        <v>-8.4691199663211592E-4</v>
      </c>
      <c r="O2886" s="372">
        <f t="shared" si="460"/>
        <v>19455.48</v>
      </c>
      <c r="P2886" s="373">
        <f t="shared" si="461"/>
        <v>0</v>
      </c>
    </row>
    <row r="2887" spans="1:16" s="195" customFormat="1" ht="15" x14ac:dyDescent="0.25">
      <c r="A2887" s="312" t="s">
        <v>6745</v>
      </c>
      <c r="B2887" s="314" t="s">
        <v>235</v>
      </c>
      <c r="C2887" s="332" t="s">
        <v>5496</v>
      </c>
      <c r="D2887" s="332" t="s">
        <v>6237</v>
      </c>
      <c r="E2887" s="333" t="s">
        <v>6740</v>
      </c>
      <c r="F2887" s="316" t="s">
        <v>217</v>
      </c>
      <c r="G2887" s="331">
        <v>1</v>
      </c>
      <c r="H2887" s="61">
        <f t="shared" si="462"/>
        <v>15219.36</v>
      </c>
      <c r="I2887" s="450">
        <v>15219.36</v>
      </c>
      <c r="J2887" s="439">
        <f t="shared" si="463"/>
        <v>16973.439999999999</v>
      </c>
      <c r="K2887" s="390">
        <f t="shared" si="464"/>
        <v>16973.439999999999</v>
      </c>
      <c r="L2887" s="60"/>
      <c r="M2887" s="303">
        <f t="shared" si="458"/>
        <v>16973.4387244032</v>
      </c>
      <c r="N2887" s="303">
        <f t="shared" si="459"/>
        <v>-1.2755967982229777E-3</v>
      </c>
      <c r="O2887" s="372">
        <f t="shared" si="460"/>
        <v>16973.439999999999</v>
      </c>
      <c r="P2887" s="373">
        <f t="shared" si="461"/>
        <v>0</v>
      </c>
    </row>
    <row r="2888" spans="1:16" s="195" customFormat="1" ht="15" customHeight="1" x14ac:dyDescent="0.25">
      <c r="A2888" s="323"/>
      <c r="B2888" s="512" t="s">
        <v>6746</v>
      </c>
      <c r="C2888" s="513"/>
      <c r="D2888" s="513"/>
      <c r="E2888" s="514"/>
      <c r="F2888" s="324"/>
      <c r="G2888" s="324"/>
      <c r="H2888" s="324"/>
      <c r="I2888" s="324"/>
      <c r="J2888" s="449"/>
      <c r="K2888" s="392"/>
      <c r="L2888" s="311"/>
      <c r="M2888" s="303">
        <f t="shared" si="458"/>
        <v>0</v>
      </c>
      <c r="N2888" s="303">
        <f t="shared" si="459"/>
        <v>0</v>
      </c>
      <c r="O2888" s="372">
        <f t="shared" si="460"/>
        <v>0</v>
      </c>
      <c r="P2888" s="373">
        <f t="shared" si="461"/>
        <v>0</v>
      </c>
    </row>
    <row r="2889" spans="1:16" s="195" customFormat="1" ht="15" x14ac:dyDescent="0.25">
      <c r="A2889" s="312" t="s">
        <v>6747</v>
      </c>
      <c r="B2889" s="314" t="s">
        <v>235</v>
      </c>
      <c r="C2889" s="332" t="s">
        <v>5504</v>
      </c>
      <c r="D2889" s="332" t="s">
        <v>6237</v>
      </c>
      <c r="E2889" s="333" t="s">
        <v>6748</v>
      </c>
      <c r="F2889" s="316" t="s">
        <v>217</v>
      </c>
      <c r="G2889" s="331">
        <v>1</v>
      </c>
      <c r="H2889" s="61">
        <f t="shared" si="462"/>
        <v>22547.279999999999</v>
      </c>
      <c r="I2889" s="450">
        <v>22547.279999999999</v>
      </c>
      <c r="J2889" s="439">
        <f t="shared" si="463"/>
        <v>25145.919999999998</v>
      </c>
      <c r="K2889" s="390">
        <f t="shared" si="464"/>
        <v>25145.919999999998</v>
      </c>
      <c r="L2889" s="60"/>
      <c r="M2889" s="303">
        <f t="shared" si="458"/>
        <v>25145.924367513602</v>
      </c>
      <c r="N2889" s="303">
        <f t="shared" si="459"/>
        <v>4.3675136039382778E-3</v>
      </c>
      <c r="O2889" s="372">
        <f t="shared" si="460"/>
        <v>25145.919999999998</v>
      </c>
      <c r="P2889" s="373">
        <f t="shared" si="461"/>
        <v>0</v>
      </c>
    </row>
    <row r="2890" spans="1:16" s="195" customFormat="1" ht="15" x14ac:dyDescent="0.25">
      <c r="A2890" s="312" t="s">
        <v>6749</v>
      </c>
      <c r="B2890" s="314" t="s">
        <v>235</v>
      </c>
      <c r="C2890" s="332" t="s">
        <v>5514</v>
      </c>
      <c r="D2890" s="332" t="s">
        <v>6237</v>
      </c>
      <c r="E2890" s="333" t="s">
        <v>6750</v>
      </c>
      <c r="F2890" s="316" t="s">
        <v>217</v>
      </c>
      <c r="G2890" s="331">
        <v>2</v>
      </c>
      <c r="H2890" s="61">
        <f t="shared" si="462"/>
        <v>23267.86</v>
      </c>
      <c r="I2890" s="450">
        <v>46535.72</v>
      </c>
      <c r="J2890" s="439">
        <f t="shared" si="463"/>
        <v>25949.55</v>
      </c>
      <c r="K2890" s="390">
        <f t="shared" si="464"/>
        <v>51899.1</v>
      </c>
      <c r="L2890" s="60"/>
      <c r="M2890" s="303">
        <f t="shared" si="458"/>
        <v>51899.106921446408</v>
      </c>
      <c r="N2890" s="303">
        <f t="shared" si="459"/>
        <v>6.9214464092510752E-3</v>
      </c>
      <c r="O2890" s="372">
        <f t="shared" si="460"/>
        <v>51899.1</v>
      </c>
      <c r="P2890" s="373">
        <f t="shared" si="461"/>
        <v>0</v>
      </c>
    </row>
    <row r="2891" spans="1:16" s="195" customFormat="1" ht="15" x14ac:dyDescent="0.25">
      <c r="A2891" s="312" t="s">
        <v>6751</v>
      </c>
      <c r="B2891" s="314" t="s">
        <v>235</v>
      </c>
      <c r="C2891" s="314" t="s">
        <v>5528</v>
      </c>
      <c r="D2891" s="314" t="s">
        <v>6752</v>
      </c>
      <c r="E2891" s="315" t="s">
        <v>6753</v>
      </c>
      <c r="F2891" s="316" t="s">
        <v>322</v>
      </c>
      <c r="G2891" s="329">
        <v>0.1</v>
      </c>
      <c r="H2891" s="61">
        <f t="shared" si="462"/>
        <v>29910.1</v>
      </c>
      <c r="I2891" s="450">
        <v>2991.01</v>
      </c>
      <c r="J2891" s="439">
        <f t="shared" si="463"/>
        <v>33357.33</v>
      </c>
      <c r="K2891" s="390">
        <f t="shared" si="464"/>
        <v>3335.73</v>
      </c>
      <c r="L2891" s="60"/>
      <c r="M2891" s="303">
        <f t="shared" si="458"/>
        <v>3335.7332344512006</v>
      </c>
      <c r="N2891" s="303">
        <f t="shared" si="459"/>
        <v>3.2344512005693105E-3</v>
      </c>
      <c r="O2891" s="372">
        <f t="shared" si="460"/>
        <v>3335.7330000000002</v>
      </c>
      <c r="P2891" s="373">
        <f t="shared" si="461"/>
        <v>3.0000000001564331E-3</v>
      </c>
    </row>
    <row r="2892" spans="1:16" s="195" customFormat="1" ht="15" x14ac:dyDescent="0.25">
      <c r="A2892" s="312" t="s">
        <v>6754</v>
      </c>
      <c r="B2892" s="314" t="s">
        <v>235</v>
      </c>
      <c r="C2892" s="332" t="s">
        <v>5530</v>
      </c>
      <c r="D2892" s="332" t="s">
        <v>6755</v>
      </c>
      <c r="E2892" s="333" t="s">
        <v>6756</v>
      </c>
      <c r="F2892" s="316" t="s">
        <v>217</v>
      </c>
      <c r="G2892" s="331">
        <v>1</v>
      </c>
      <c r="H2892" s="61">
        <f t="shared" si="462"/>
        <v>10114.91</v>
      </c>
      <c r="I2892" s="450">
        <v>10114.91</v>
      </c>
      <c r="J2892" s="439">
        <f t="shared" si="463"/>
        <v>11280.68</v>
      </c>
      <c r="K2892" s="390">
        <f t="shared" si="464"/>
        <v>11280.68</v>
      </c>
      <c r="L2892" s="60"/>
      <c r="M2892" s="303">
        <f t="shared" si="458"/>
        <v>11280.684936019201</v>
      </c>
      <c r="N2892" s="303">
        <f t="shared" si="459"/>
        <v>4.936019200613373E-3</v>
      </c>
      <c r="O2892" s="372">
        <f t="shared" si="460"/>
        <v>11280.68</v>
      </c>
      <c r="P2892" s="373">
        <f t="shared" si="461"/>
        <v>0</v>
      </c>
    </row>
    <row r="2893" spans="1:16" s="195" customFormat="1" ht="15" x14ac:dyDescent="0.25">
      <c r="A2893" s="312" t="s">
        <v>6757</v>
      </c>
      <c r="B2893" s="314" t="s">
        <v>235</v>
      </c>
      <c r="C2893" s="314" t="s">
        <v>5539</v>
      </c>
      <c r="D2893" s="314" t="s">
        <v>6758</v>
      </c>
      <c r="E2893" s="315" t="s">
        <v>6759</v>
      </c>
      <c r="F2893" s="316" t="s">
        <v>217</v>
      </c>
      <c r="G2893" s="331">
        <v>1</v>
      </c>
      <c r="H2893" s="61">
        <f t="shared" si="462"/>
        <v>28705.78</v>
      </c>
      <c r="I2893" s="450">
        <v>28705.78</v>
      </c>
      <c r="J2893" s="439">
        <f t="shared" si="463"/>
        <v>32014.21</v>
      </c>
      <c r="K2893" s="390">
        <f t="shared" si="464"/>
        <v>32014.21</v>
      </c>
      <c r="L2893" s="60"/>
      <c r="M2893" s="303">
        <f t="shared" si="458"/>
        <v>32014.210707033599</v>
      </c>
      <c r="N2893" s="303">
        <f t="shared" si="459"/>
        <v>7.0703359961044043E-4</v>
      </c>
      <c r="O2893" s="372">
        <f t="shared" si="460"/>
        <v>32014.21</v>
      </c>
      <c r="P2893" s="373">
        <f t="shared" si="461"/>
        <v>0</v>
      </c>
    </row>
    <row r="2894" spans="1:16" s="195" customFormat="1" ht="15" x14ac:dyDescent="0.25">
      <c r="A2894" s="312" t="s">
        <v>6760</v>
      </c>
      <c r="B2894" s="314" t="s">
        <v>235</v>
      </c>
      <c r="C2894" s="332" t="s">
        <v>5541</v>
      </c>
      <c r="D2894" s="332" t="s">
        <v>6220</v>
      </c>
      <c r="E2894" s="333" t="s">
        <v>6761</v>
      </c>
      <c r="F2894" s="316" t="s">
        <v>217</v>
      </c>
      <c r="G2894" s="331">
        <v>1</v>
      </c>
      <c r="H2894" s="61">
        <f t="shared" si="462"/>
        <v>76366.509999999995</v>
      </c>
      <c r="I2894" s="450">
        <v>76366.509999999995</v>
      </c>
      <c r="J2894" s="439">
        <f t="shared" si="463"/>
        <v>85167.99</v>
      </c>
      <c r="K2894" s="390">
        <f t="shared" si="464"/>
        <v>85167.99</v>
      </c>
      <c r="L2894" s="60"/>
      <c r="M2894" s="303">
        <f t="shared" si="458"/>
        <v>85167.988541011204</v>
      </c>
      <c r="N2894" s="303">
        <f t="shared" si="459"/>
        <v>-1.4589888014597818E-3</v>
      </c>
      <c r="O2894" s="372">
        <f t="shared" si="460"/>
        <v>85167.99</v>
      </c>
      <c r="P2894" s="373">
        <f t="shared" si="461"/>
        <v>0</v>
      </c>
    </row>
    <row r="2895" spans="1:16" s="195" customFormat="1" ht="15" x14ac:dyDescent="0.25">
      <c r="A2895" s="312" t="s">
        <v>6762</v>
      </c>
      <c r="B2895" s="314" t="s">
        <v>235</v>
      </c>
      <c r="C2895" s="332" t="s">
        <v>5543</v>
      </c>
      <c r="D2895" s="332" t="s">
        <v>6237</v>
      </c>
      <c r="E2895" s="333" t="s">
        <v>6763</v>
      </c>
      <c r="F2895" s="316" t="s">
        <v>217</v>
      </c>
      <c r="G2895" s="331">
        <v>2</v>
      </c>
      <c r="H2895" s="61">
        <f t="shared" si="462"/>
        <v>15369.85</v>
      </c>
      <c r="I2895" s="450">
        <v>30739.7</v>
      </c>
      <c r="J2895" s="439">
        <f t="shared" si="463"/>
        <v>17141.27</v>
      </c>
      <c r="K2895" s="390">
        <f t="shared" si="464"/>
        <v>34282.54</v>
      </c>
      <c r="L2895" s="60"/>
      <c r="M2895" s="303">
        <f t="shared" ref="M2895:M2958" si="465">I2895*O$13*P$13*O$10</f>
        <v>34282.546332864003</v>
      </c>
      <c r="N2895" s="303">
        <f t="shared" ref="N2895:N2958" si="466">M2895-K2895</f>
        <v>6.3328640026156791E-3</v>
      </c>
      <c r="O2895" s="372">
        <f t="shared" si="460"/>
        <v>34282.54</v>
      </c>
      <c r="P2895" s="373">
        <f t="shared" si="461"/>
        <v>0</v>
      </c>
    </row>
    <row r="2896" spans="1:16" s="195" customFormat="1" ht="15" x14ac:dyDescent="0.25">
      <c r="A2896" s="312" t="s">
        <v>6764</v>
      </c>
      <c r="B2896" s="314" t="s">
        <v>235</v>
      </c>
      <c r="C2896" s="314" t="s">
        <v>5547</v>
      </c>
      <c r="D2896" s="314" t="s">
        <v>6765</v>
      </c>
      <c r="E2896" s="315" t="s">
        <v>6766</v>
      </c>
      <c r="F2896" s="316" t="s">
        <v>217</v>
      </c>
      <c r="G2896" s="331">
        <v>1</v>
      </c>
      <c r="H2896" s="61">
        <f t="shared" si="462"/>
        <v>31249.17</v>
      </c>
      <c r="I2896" s="450">
        <v>31249.17</v>
      </c>
      <c r="J2896" s="439">
        <f t="shared" si="463"/>
        <v>34850.730000000003</v>
      </c>
      <c r="K2896" s="390">
        <f t="shared" si="464"/>
        <v>34850.730000000003</v>
      </c>
      <c r="L2896" s="60"/>
      <c r="M2896" s="303">
        <f t="shared" si="465"/>
        <v>34850.734339910399</v>
      </c>
      <c r="N2896" s="303">
        <f t="shared" si="466"/>
        <v>4.3399103960837238E-3</v>
      </c>
      <c r="O2896" s="372">
        <f t="shared" si="460"/>
        <v>34850.730000000003</v>
      </c>
      <c r="P2896" s="373">
        <f t="shared" si="461"/>
        <v>0</v>
      </c>
    </row>
    <row r="2897" spans="1:16" s="195" customFormat="1" ht="15" x14ac:dyDescent="0.25">
      <c r="A2897" s="312" t="s">
        <v>6767</v>
      </c>
      <c r="B2897" s="314" t="s">
        <v>235</v>
      </c>
      <c r="C2897" s="332" t="s">
        <v>5549</v>
      </c>
      <c r="D2897" s="332" t="s">
        <v>6220</v>
      </c>
      <c r="E2897" s="333" t="s">
        <v>6768</v>
      </c>
      <c r="F2897" s="316" t="s">
        <v>217</v>
      </c>
      <c r="G2897" s="331">
        <v>1</v>
      </c>
      <c r="H2897" s="61">
        <f t="shared" si="462"/>
        <v>60292.15</v>
      </c>
      <c r="I2897" s="450">
        <v>60292.15</v>
      </c>
      <c r="J2897" s="439">
        <f t="shared" si="463"/>
        <v>67241.009999999995</v>
      </c>
      <c r="K2897" s="390">
        <f t="shared" si="464"/>
        <v>67241.009999999995</v>
      </c>
      <c r="L2897" s="60"/>
      <c r="M2897" s="303">
        <f t="shared" si="465"/>
        <v>67241.008399008002</v>
      </c>
      <c r="N2897" s="303">
        <f t="shared" si="466"/>
        <v>-1.6009919927455485E-3</v>
      </c>
      <c r="O2897" s="372">
        <f t="shared" si="460"/>
        <v>67241.009999999995</v>
      </c>
      <c r="P2897" s="373">
        <f t="shared" si="461"/>
        <v>0</v>
      </c>
    </row>
    <row r="2898" spans="1:16" s="195" customFormat="1" ht="15" x14ac:dyDescent="0.25">
      <c r="A2898" s="312" t="s">
        <v>6769</v>
      </c>
      <c r="B2898" s="314" t="s">
        <v>235</v>
      </c>
      <c r="C2898" s="332" t="s">
        <v>5551</v>
      </c>
      <c r="D2898" s="332" t="s">
        <v>6237</v>
      </c>
      <c r="E2898" s="333" t="s">
        <v>6770</v>
      </c>
      <c r="F2898" s="316" t="s">
        <v>217</v>
      </c>
      <c r="G2898" s="331">
        <v>1</v>
      </c>
      <c r="H2898" s="61">
        <f t="shared" si="462"/>
        <v>30321.3</v>
      </c>
      <c r="I2898" s="450">
        <v>30321.3</v>
      </c>
      <c r="J2898" s="439">
        <f t="shared" si="463"/>
        <v>33815.919999999998</v>
      </c>
      <c r="K2898" s="390">
        <f t="shared" si="464"/>
        <v>33815.919999999998</v>
      </c>
      <c r="L2898" s="60"/>
      <c r="M2898" s="303">
        <f t="shared" si="465"/>
        <v>33815.924427456004</v>
      </c>
      <c r="N2898" s="303">
        <f t="shared" si="466"/>
        <v>4.4274560059420764E-3</v>
      </c>
      <c r="O2898" s="372">
        <f t="shared" ref="O2898:O2961" si="467">J2898*G2898</f>
        <v>33815.919999999998</v>
      </c>
      <c r="P2898" s="373">
        <f t="shared" ref="P2898:P2961" si="468">O2898-K2898</f>
        <v>0</v>
      </c>
    </row>
    <row r="2899" spans="1:16" s="195" customFormat="1" ht="22.5" x14ac:dyDescent="0.25">
      <c r="A2899" s="312" t="s">
        <v>6771</v>
      </c>
      <c r="B2899" s="314" t="s">
        <v>235</v>
      </c>
      <c r="C2899" s="332" t="s">
        <v>5557</v>
      </c>
      <c r="D2899" s="332" t="s">
        <v>6287</v>
      </c>
      <c r="E2899" s="333" t="s">
        <v>6772</v>
      </c>
      <c r="F2899" s="316" t="s">
        <v>217</v>
      </c>
      <c r="G2899" s="331">
        <v>1</v>
      </c>
      <c r="H2899" s="61">
        <f t="shared" si="462"/>
        <v>67569.7</v>
      </c>
      <c r="I2899" s="450">
        <v>67569.7</v>
      </c>
      <c r="J2899" s="439">
        <f t="shared" si="463"/>
        <v>75357.320000000007</v>
      </c>
      <c r="K2899" s="390">
        <f t="shared" si="464"/>
        <v>75357.320000000007</v>
      </c>
      <c r="L2899" s="60"/>
      <c r="M2899" s="303">
        <f t="shared" si="465"/>
        <v>75357.318742464005</v>
      </c>
      <c r="N2899" s="303">
        <f t="shared" si="466"/>
        <v>-1.2575360015034676E-3</v>
      </c>
      <c r="O2899" s="372">
        <f t="shared" si="467"/>
        <v>75357.320000000007</v>
      </c>
      <c r="P2899" s="373">
        <f t="shared" si="468"/>
        <v>0</v>
      </c>
    </row>
    <row r="2900" spans="1:16" s="195" customFormat="1" ht="15" customHeight="1" x14ac:dyDescent="0.25">
      <c r="A2900" s="323"/>
      <c r="B2900" s="512" t="s">
        <v>882</v>
      </c>
      <c r="C2900" s="513"/>
      <c r="D2900" s="513"/>
      <c r="E2900" s="514"/>
      <c r="F2900" s="324"/>
      <c r="G2900" s="324"/>
      <c r="H2900" s="324"/>
      <c r="I2900" s="324"/>
      <c r="J2900" s="449"/>
      <c r="K2900" s="392"/>
      <c r="L2900" s="311"/>
      <c r="M2900" s="303">
        <f t="shared" si="465"/>
        <v>0</v>
      </c>
      <c r="N2900" s="303">
        <f t="shared" si="466"/>
        <v>0</v>
      </c>
      <c r="O2900" s="372">
        <f t="shared" si="467"/>
        <v>0</v>
      </c>
      <c r="P2900" s="373">
        <f t="shared" si="468"/>
        <v>0</v>
      </c>
    </row>
    <row r="2901" spans="1:16" s="195" customFormat="1" ht="15" x14ac:dyDescent="0.25">
      <c r="A2901" s="312" t="s">
        <v>6773</v>
      </c>
      <c r="B2901" s="314" t="s">
        <v>235</v>
      </c>
      <c r="C2901" s="332" t="s">
        <v>5565</v>
      </c>
      <c r="D2901" s="332" t="s">
        <v>6237</v>
      </c>
      <c r="E2901" s="333" t="s">
        <v>6774</v>
      </c>
      <c r="F2901" s="316" t="s">
        <v>217</v>
      </c>
      <c r="G2901" s="331">
        <v>1</v>
      </c>
      <c r="H2901" s="61">
        <f t="shared" si="462"/>
        <v>11395.03</v>
      </c>
      <c r="I2901" s="450">
        <v>11395.03</v>
      </c>
      <c r="J2901" s="439">
        <f t="shared" si="463"/>
        <v>12708.34</v>
      </c>
      <c r="K2901" s="390">
        <f t="shared" si="464"/>
        <v>12708.34</v>
      </c>
      <c r="L2901" s="60"/>
      <c r="M2901" s="303">
        <f t="shared" si="465"/>
        <v>12708.342759993602</v>
      </c>
      <c r="N2901" s="303">
        <f t="shared" si="466"/>
        <v>2.7599936020124005E-3</v>
      </c>
      <c r="O2901" s="372">
        <f t="shared" si="467"/>
        <v>12708.34</v>
      </c>
      <c r="P2901" s="373">
        <f t="shared" si="468"/>
        <v>0</v>
      </c>
    </row>
    <row r="2902" spans="1:16" s="195" customFormat="1" ht="22.5" x14ac:dyDescent="0.25">
      <c r="A2902" s="312" t="s">
        <v>6775</v>
      </c>
      <c r="B2902" s="314" t="s">
        <v>235</v>
      </c>
      <c r="C2902" s="332" t="s">
        <v>5581</v>
      </c>
      <c r="D2902" s="332" t="s">
        <v>6287</v>
      </c>
      <c r="E2902" s="333" t="s">
        <v>6776</v>
      </c>
      <c r="F2902" s="316" t="s">
        <v>217</v>
      </c>
      <c r="G2902" s="331">
        <v>1</v>
      </c>
      <c r="H2902" s="61">
        <f t="shared" si="462"/>
        <v>200159.3</v>
      </c>
      <c r="I2902" s="450">
        <v>200159.3</v>
      </c>
      <c r="J2902" s="439">
        <f t="shared" si="463"/>
        <v>223228.28</v>
      </c>
      <c r="K2902" s="390">
        <f t="shared" si="464"/>
        <v>223228.28</v>
      </c>
      <c r="L2902" s="60"/>
      <c r="M2902" s="303">
        <f t="shared" si="465"/>
        <v>223228.283822016</v>
      </c>
      <c r="N2902" s="303">
        <f t="shared" si="466"/>
        <v>3.8220160058699548E-3</v>
      </c>
      <c r="O2902" s="372">
        <f t="shared" si="467"/>
        <v>223228.28</v>
      </c>
      <c r="P2902" s="373">
        <f t="shared" si="468"/>
        <v>0</v>
      </c>
    </row>
    <row r="2903" spans="1:16" s="195" customFormat="1" ht="15" x14ac:dyDescent="0.25">
      <c r="A2903" s="312" t="s">
        <v>6777</v>
      </c>
      <c r="B2903" s="314" t="s">
        <v>235</v>
      </c>
      <c r="C2903" s="332" t="s">
        <v>5587</v>
      </c>
      <c r="D2903" s="332" t="s">
        <v>6778</v>
      </c>
      <c r="E2903" s="333" t="s">
        <v>6779</v>
      </c>
      <c r="F2903" s="316" t="s">
        <v>217</v>
      </c>
      <c r="G2903" s="331">
        <v>1</v>
      </c>
      <c r="H2903" s="61">
        <f t="shared" si="462"/>
        <v>22986.35</v>
      </c>
      <c r="I2903" s="450">
        <v>22986.35</v>
      </c>
      <c r="J2903" s="439">
        <f t="shared" si="463"/>
        <v>25635.599999999999</v>
      </c>
      <c r="K2903" s="390">
        <f t="shared" si="464"/>
        <v>25635.599999999999</v>
      </c>
      <c r="L2903" s="60"/>
      <c r="M2903" s="303">
        <f t="shared" si="465"/>
        <v>25635.598554911998</v>
      </c>
      <c r="N2903" s="303">
        <f t="shared" si="466"/>
        <v>-1.4450880007643718E-3</v>
      </c>
      <c r="O2903" s="372">
        <f t="shared" si="467"/>
        <v>25635.599999999999</v>
      </c>
      <c r="P2903" s="373">
        <f t="shared" si="468"/>
        <v>0</v>
      </c>
    </row>
    <row r="2904" spans="1:16" s="195" customFormat="1" ht="15" x14ac:dyDescent="0.25">
      <c r="A2904" s="312" t="s">
        <v>6780</v>
      </c>
      <c r="B2904" s="314" t="s">
        <v>235</v>
      </c>
      <c r="C2904" s="332" t="s">
        <v>5591</v>
      </c>
      <c r="D2904" s="332" t="s">
        <v>6237</v>
      </c>
      <c r="E2904" s="333" t="s">
        <v>6781</v>
      </c>
      <c r="F2904" s="316" t="s">
        <v>217</v>
      </c>
      <c r="G2904" s="331">
        <v>1</v>
      </c>
      <c r="H2904" s="61">
        <f t="shared" si="462"/>
        <v>30321.3</v>
      </c>
      <c r="I2904" s="450">
        <v>30321.3</v>
      </c>
      <c r="J2904" s="439">
        <f t="shared" si="463"/>
        <v>33815.919999999998</v>
      </c>
      <c r="K2904" s="390">
        <f t="shared" si="464"/>
        <v>33815.919999999998</v>
      </c>
      <c r="L2904" s="60"/>
      <c r="M2904" s="303">
        <f t="shared" si="465"/>
        <v>33815.924427456004</v>
      </c>
      <c r="N2904" s="303">
        <f t="shared" si="466"/>
        <v>4.4274560059420764E-3</v>
      </c>
      <c r="O2904" s="372">
        <f t="shared" si="467"/>
        <v>33815.919999999998</v>
      </c>
      <c r="P2904" s="373">
        <f t="shared" si="468"/>
        <v>0</v>
      </c>
    </row>
    <row r="2905" spans="1:16" s="195" customFormat="1" ht="15" x14ac:dyDescent="0.25">
      <c r="A2905" s="312" t="s">
        <v>6782</v>
      </c>
      <c r="B2905" s="314" t="s">
        <v>235</v>
      </c>
      <c r="C2905" s="332" t="s">
        <v>5595</v>
      </c>
      <c r="D2905" s="332" t="s">
        <v>6237</v>
      </c>
      <c r="E2905" s="333" t="s">
        <v>6783</v>
      </c>
      <c r="F2905" s="316" t="s">
        <v>217</v>
      </c>
      <c r="G2905" s="331">
        <v>1</v>
      </c>
      <c r="H2905" s="61">
        <f t="shared" si="462"/>
        <v>9674.94</v>
      </c>
      <c r="I2905" s="450">
        <v>9674.94</v>
      </c>
      <c r="J2905" s="439">
        <f t="shared" si="463"/>
        <v>10790.01</v>
      </c>
      <c r="K2905" s="390">
        <f t="shared" si="464"/>
        <v>10790.01</v>
      </c>
      <c r="L2905" s="60"/>
      <c r="M2905" s="303">
        <f t="shared" si="465"/>
        <v>10790.0070208128</v>
      </c>
      <c r="N2905" s="303">
        <f t="shared" si="466"/>
        <v>-2.9791872002533637E-3</v>
      </c>
      <c r="O2905" s="372">
        <f t="shared" si="467"/>
        <v>10790.01</v>
      </c>
      <c r="P2905" s="373">
        <f t="shared" si="468"/>
        <v>0</v>
      </c>
    </row>
    <row r="2906" spans="1:16" s="195" customFormat="1" ht="15" x14ac:dyDescent="0.25">
      <c r="A2906" s="312" t="s">
        <v>6784</v>
      </c>
      <c r="B2906" s="314" t="s">
        <v>235</v>
      </c>
      <c r="C2906" s="314" t="s">
        <v>5601</v>
      </c>
      <c r="D2906" s="314" t="s">
        <v>6752</v>
      </c>
      <c r="E2906" s="315" t="s">
        <v>6753</v>
      </c>
      <c r="F2906" s="316" t="s">
        <v>322</v>
      </c>
      <c r="G2906" s="329">
        <v>0.1</v>
      </c>
      <c r="H2906" s="61">
        <f t="shared" si="462"/>
        <v>29910.1</v>
      </c>
      <c r="I2906" s="450">
        <v>2991.01</v>
      </c>
      <c r="J2906" s="439">
        <f t="shared" si="463"/>
        <v>33357.33</v>
      </c>
      <c r="K2906" s="390">
        <f t="shared" si="464"/>
        <v>3335.73</v>
      </c>
      <c r="L2906" s="60"/>
      <c r="M2906" s="303">
        <f t="shared" si="465"/>
        <v>3335.7332344512006</v>
      </c>
      <c r="N2906" s="303">
        <f t="shared" si="466"/>
        <v>3.2344512005693105E-3</v>
      </c>
      <c r="O2906" s="372">
        <f t="shared" si="467"/>
        <v>3335.7330000000002</v>
      </c>
      <c r="P2906" s="373">
        <f t="shared" si="468"/>
        <v>3.0000000001564331E-3</v>
      </c>
    </row>
    <row r="2907" spans="1:16" s="195" customFormat="1" ht="15" x14ac:dyDescent="0.25">
      <c r="A2907" s="312" t="s">
        <v>6785</v>
      </c>
      <c r="B2907" s="314" t="s">
        <v>235</v>
      </c>
      <c r="C2907" s="332" t="s">
        <v>6786</v>
      </c>
      <c r="D2907" s="332" t="s">
        <v>6787</v>
      </c>
      <c r="E2907" s="333" t="s">
        <v>6788</v>
      </c>
      <c r="F2907" s="316" t="s">
        <v>217</v>
      </c>
      <c r="G2907" s="331">
        <v>1</v>
      </c>
      <c r="H2907" s="61">
        <f t="shared" si="462"/>
        <v>15191.47</v>
      </c>
      <c r="I2907" s="450">
        <v>15191.47</v>
      </c>
      <c r="J2907" s="439">
        <f t="shared" si="463"/>
        <v>16942.330000000002</v>
      </c>
      <c r="K2907" s="390">
        <f t="shared" si="464"/>
        <v>16942.330000000002</v>
      </c>
      <c r="L2907" s="60"/>
      <c r="M2907" s="303">
        <f t="shared" si="465"/>
        <v>16942.334314886401</v>
      </c>
      <c r="N2907" s="303">
        <f t="shared" si="466"/>
        <v>4.3148863987880759E-3</v>
      </c>
      <c r="O2907" s="372">
        <f t="shared" si="467"/>
        <v>16942.330000000002</v>
      </c>
      <c r="P2907" s="373">
        <f t="shared" si="468"/>
        <v>0</v>
      </c>
    </row>
    <row r="2908" spans="1:16" s="195" customFormat="1" ht="15" x14ac:dyDescent="0.25">
      <c r="A2908" s="312" t="s">
        <v>6789</v>
      </c>
      <c r="B2908" s="314" t="s">
        <v>235</v>
      </c>
      <c r="C2908" s="332" t="s">
        <v>5603</v>
      </c>
      <c r="D2908" s="332" t="s">
        <v>6237</v>
      </c>
      <c r="E2908" s="333" t="s">
        <v>6790</v>
      </c>
      <c r="F2908" s="316" t="s">
        <v>217</v>
      </c>
      <c r="G2908" s="331">
        <v>1</v>
      </c>
      <c r="H2908" s="61">
        <f t="shared" si="462"/>
        <v>7959.99</v>
      </c>
      <c r="I2908" s="450">
        <v>7959.99</v>
      </c>
      <c r="J2908" s="439">
        <f t="shared" si="463"/>
        <v>8877.4</v>
      </c>
      <c r="K2908" s="390">
        <f t="shared" si="464"/>
        <v>8877.4</v>
      </c>
      <c r="L2908" s="60"/>
      <c r="M2908" s="303">
        <f t="shared" si="465"/>
        <v>8877.4036826688007</v>
      </c>
      <c r="N2908" s="303">
        <f t="shared" si="466"/>
        <v>3.6826688010478392E-3</v>
      </c>
      <c r="O2908" s="372">
        <f t="shared" si="467"/>
        <v>8877.4</v>
      </c>
      <c r="P2908" s="373">
        <f t="shared" si="468"/>
        <v>0</v>
      </c>
    </row>
    <row r="2909" spans="1:16" s="195" customFormat="1" ht="15" x14ac:dyDescent="0.25">
      <c r="A2909" s="312" t="s">
        <v>6791</v>
      </c>
      <c r="B2909" s="314" t="s">
        <v>235</v>
      </c>
      <c r="C2909" s="332" t="s">
        <v>5607</v>
      </c>
      <c r="D2909" s="332" t="s">
        <v>6237</v>
      </c>
      <c r="E2909" s="333" t="s">
        <v>6792</v>
      </c>
      <c r="F2909" s="316" t="s">
        <v>217</v>
      </c>
      <c r="G2909" s="331">
        <v>11</v>
      </c>
      <c r="H2909" s="61">
        <f t="shared" si="462"/>
        <v>6715.12</v>
      </c>
      <c r="I2909" s="450">
        <v>73866.320000000007</v>
      </c>
      <c r="J2909" s="439">
        <f t="shared" si="463"/>
        <v>7489.06</v>
      </c>
      <c r="K2909" s="390">
        <f t="shared" si="464"/>
        <v>82379.66</v>
      </c>
      <c r="L2909" s="60"/>
      <c r="M2909" s="303">
        <f t="shared" si="465"/>
        <v>82379.643842918405</v>
      </c>
      <c r="N2909" s="303">
        <f t="shared" si="466"/>
        <v>-1.6157081598066725E-2</v>
      </c>
      <c r="O2909" s="372">
        <f t="shared" si="467"/>
        <v>82379.66</v>
      </c>
      <c r="P2909" s="373">
        <f t="shared" si="468"/>
        <v>0</v>
      </c>
    </row>
    <row r="2910" spans="1:16" s="195" customFormat="1" ht="15" x14ac:dyDescent="0.25">
      <c r="A2910" s="312" t="s">
        <v>6793</v>
      </c>
      <c r="B2910" s="314" t="s">
        <v>235</v>
      </c>
      <c r="C2910" s="332" t="s">
        <v>5615</v>
      </c>
      <c r="D2910" s="332" t="s">
        <v>6237</v>
      </c>
      <c r="E2910" s="333" t="s">
        <v>6748</v>
      </c>
      <c r="F2910" s="316" t="s">
        <v>217</v>
      </c>
      <c r="G2910" s="331">
        <v>11</v>
      </c>
      <c r="H2910" s="61">
        <f t="shared" si="462"/>
        <v>22547.279999999999</v>
      </c>
      <c r="I2910" s="450">
        <v>248020.08</v>
      </c>
      <c r="J2910" s="439">
        <f t="shared" si="463"/>
        <v>25145.919999999998</v>
      </c>
      <c r="K2910" s="390">
        <f t="shared" si="464"/>
        <v>276605.12</v>
      </c>
      <c r="L2910" s="60"/>
      <c r="M2910" s="303">
        <f t="shared" si="465"/>
        <v>276605.16804264963</v>
      </c>
      <c r="N2910" s="303">
        <f t="shared" si="466"/>
        <v>4.8042649636045098E-2</v>
      </c>
      <c r="O2910" s="372">
        <f t="shared" si="467"/>
        <v>276605.12</v>
      </c>
      <c r="P2910" s="373">
        <f t="shared" si="468"/>
        <v>0</v>
      </c>
    </row>
    <row r="2911" spans="1:16" s="195" customFormat="1" ht="15" customHeight="1" x14ac:dyDescent="0.25">
      <c r="A2911" s="323"/>
      <c r="B2911" s="512" t="s">
        <v>915</v>
      </c>
      <c r="C2911" s="513"/>
      <c r="D2911" s="513"/>
      <c r="E2911" s="514"/>
      <c r="F2911" s="324"/>
      <c r="G2911" s="324"/>
      <c r="H2911" s="324"/>
      <c r="I2911" s="324"/>
      <c r="J2911" s="449"/>
      <c r="K2911" s="392"/>
      <c r="L2911" s="311"/>
      <c r="M2911" s="303">
        <f t="shared" si="465"/>
        <v>0</v>
      </c>
      <c r="N2911" s="303">
        <f t="shared" si="466"/>
        <v>0</v>
      </c>
      <c r="O2911" s="372">
        <f t="shared" si="467"/>
        <v>0</v>
      </c>
      <c r="P2911" s="373">
        <f t="shared" si="468"/>
        <v>0</v>
      </c>
    </row>
    <row r="2912" spans="1:16" s="195" customFormat="1" ht="15" x14ac:dyDescent="0.25">
      <c r="A2912" s="312" t="s">
        <v>6794</v>
      </c>
      <c r="B2912" s="314" t="s">
        <v>235</v>
      </c>
      <c r="C2912" s="332" t="s">
        <v>5631</v>
      </c>
      <c r="D2912" s="332" t="s">
        <v>6220</v>
      </c>
      <c r="E2912" s="333" t="s">
        <v>6795</v>
      </c>
      <c r="F2912" s="316" t="s">
        <v>217</v>
      </c>
      <c r="G2912" s="331">
        <v>1</v>
      </c>
      <c r="H2912" s="61">
        <f t="shared" si="462"/>
        <v>48607.07</v>
      </c>
      <c r="I2912" s="450">
        <v>48607.07</v>
      </c>
      <c r="J2912" s="439">
        <f t="shared" si="463"/>
        <v>54209.19</v>
      </c>
      <c r="K2912" s="390">
        <f t="shared" si="464"/>
        <v>54209.19</v>
      </c>
      <c r="L2912" s="60"/>
      <c r="M2912" s="303">
        <f t="shared" si="465"/>
        <v>54209.186471558409</v>
      </c>
      <c r="N2912" s="303">
        <f t="shared" si="466"/>
        <v>-3.528441593516618E-3</v>
      </c>
      <c r="O2912" s="372">
        <f t="shared" si="467"/>
        <v>54209.19</v>
      </c>
      <c r="P2912" s="373">
        <f t="shared" si="468"/>
        <v>0</v>
      </c>
    </row>
    <row r="2913" spans="1:16" s="195" customFormat="1" ht="15" customHeight="1" x14ac:dyDescent="0.25">
      <c r="A2913" s="323"/>
      <c r="B2913" s="512" t="s">
        <v>901</v>
      </c>
      <c r="C2913" s="513"/>
      <c r="D2913" s="513"/>
      <c r="E2913" s="514"/>
      <c r="F2913" s="324"/>
      <c r="G2913" s="324"/>
      <c r="H2913" s="324"/>
      <c r="I2913" s="324"/>
      <c r="J2913" s="449"/>
      <c r="K2913" s="392"/>
      <c r="L2913" s="311"/>
      <c r="M2913" s="303">
        <f t="shared" si="465"/>
        <v>0</v>
      </c>
      <c r="N2913" s="303">
        <f t="shared" si="466"/>
        <v>0</v>
      </c>
      <c r="O2913" s="372">
        <f t="shared" si="467"/>
        <v>0</v>
      </c>
      <c r="P2913" s="373">
        <f t="shared" si="468"/>
        <v>0</v>
      </c>
    </row>
    <row r="2914" spans="1:16" s="195" customFormat="1" ht="15" x14ac:dyDescent="0.25">
      <c r="A2914" s="312" t="s">
        <v>6796</v>
      </c>
      <c r="B2914" s="314" t="s">
        <v>235</v>
      </c>
      <c r="C2914" s="332" t="s">
        <v>5637</v>
      </c>
      <c r="D2914" s="332" t="s">
        <v>6237</v>
      </c>
      <c r="E2914" s="333" t="s">
        <v>6797</v>
      </c>
      <c r="F2914" s="316" t="s">
        <v>217</v>
      </c>
      <c r="G2914" s="331">
        <v>1</v>
      </c>
      <c r="H2914" s="61">
        <f t="shared" si="462"/>
        <v>26387.8</v>
      </c>
      <c r="I2914" s="450">
        <v>26387.8</v>
      </c>
      <c r="J2914" s="439">
        <f t="shared" si="463"/>
        <v>29429.08</v>
      </c>
      <c r="K2914" s="390">
        <f t="shared" si="464"/>
        <v>29429.08</v>
      </c>
      <c r="L2914" s="60"/>
      <c r="M2914" s="303">
        <f t="shared" si="465"/>
        <v>29429.076279935998</v>
      </c>
      <c r="N2914" s="303">
        <f t="shared" si="466"/>
        <v>-3.7200640035734978E-3</v>
      </c>
      <c r="O2914" s="372">
        <f t="shared" si="467"/>
        <v>29429.08</v>
      </c>
      <c r="P2914" s="373">
        <f t="shared" si="468"/>
        <v>0</v>
      </c>
    </row>
    <row r="2915" spans="1:16" s="195" customFormat="1" ht="15" x14ac:dyDescent="0.25">
      <c r="A2915" s="312" t="s">
        <v>6798</v>
      </c>
      <c r="B2915" s="314" t="s">
        <v>235</v>
      </c>
      <c r="C2915" s="314" t="s">
        <v>5641</v>
      </c>
      <c r="D2915" s="314" t="s">
        <v>6752</v>
      </c>
      <c r="E2915" s="315" t="s">
        <v>6753</v>
      </c>
      <c r="F2915" s="316" t="s">
        <v>322</v>
      </c>
      <c r="G2915" s="329">
        <v>0.1</v>
      </c>
      <c r="H2915" s="61">
        <f t="shared" si="462"/>
        <v>29910.1</v>
      </c>
      <c r="I2915" s="450">
        <v>2991.01</v>
      </c>
      <c r="J2915" s="439">
        <f t="shared" si="463"/>
        <v>33357.33</v>
      </c>
      <c r="K2915" s="390">
        <f t="shared" si="464"/>
        <v>3335.73</v>
      </c>
      <c r="L2915" s="60"/>
      <c r="M2915" s="303">
        <f t="shared" si="465"/>
        <v>3335.7332344512006</v>
      </c>
      <c r="N2915" s="303">
        <f t="shared" si="466"/>
        <v>3.2344512005693105E-3</v>
      </c>
      <c r="O2915" s="372">
        <f t="shared" si="467"/>
        <v>3335.7330000000002</v>
      </c>
      <c r="P2915" s="373">
        <f t="shared" si="468"/>
        <v>3.0000000001564331E-3</v>
      </c>
    </row>
    <row r="2916" spans="1:16" s="195" customFormat="1" ht="15" x14ac:dyDescent="0.25">
      <c r="A2916" s="312" t="s">
        <v>6799</v>
      </c>
      <c r="B2916" s="314" t="s">
        <v>235</v>
      </c>
      <c r="C2916" s="332" t="s">
        <v>6800</v>
      </c>
      <c r="D2916" s="332" t="s">
        <v>6687</v>
      </c>
      <c r="E2916" s="333" t="s">
        <v>6801</v>
      </c>
      <c r="F2916" s="316" t="s">
        <v>217</v>
      </c>
      <c r="G2916" s="331">
        <v>1</v>
      </c>
      <c r="H2916" s="61">
        <f t="shared" si="462"/>
        <v>29445.77</v>
      </c>
      <c r="I2916" s="450">
        <v>29445.77</v>
      </c>
      <c r="J2916" s="439">
        <f t="shared" si="463"/>
        <v>32839.49</v>
      </c>
      <c r="K2916" s="390">
        <f t="shared" si="464"/>
        <v>32839.49</v>
      </c>
      <c r="L2916" s="60"/>
      <c r="M2916" s="303">
        <f t="shared" si="465"/>
        <v>32839.486863302402</v>
      </c>
      <c r="N2916" s="303">
        <f t="shared" si="466"/>
        <v>-3.1366975963464938E-3</v>
      </c>
      <c r="O2916" s="372">
        <f t="shared" si="467"/>
        <v>32839.49</v>
      </c>
      <c r="P2916" s="373">
        <f t="shared" si="468"/>
        <v>0</v>
      </c>
    </row>
    <row r="2917" spans="1:16" s="195" customFormat="1" ht="15" x14ac:dyDescent="0.25">
      <c r="A2917" s="312" t="s">
        <v>6802</v>
      </c>
      <c r="B2917" s="314" t="s">
        <v>235</v>
      </c>
      <c r="C2917" s="332" t="s">
        <v>5645</v>
      </c>
      <c r="D2917" s="332" t="s">
        <v>6237</v>
      </c>
      <c r="E2917" s="333" t="s">
        <v>6790</v>
      </c>
      <c r="F2917" s="316" t="s">
        <v>217</v>
      </c>
      <c r="G2917" s="331">
        <v>4</v>
      </c>
      <c r="H2917" s="61">
        <f t="shared" si="462"/>
        <v>7959.99</v>
      </c>
      <c r="I2917" s="450">
        <v>31839.96</v>
      </c>
      <c r="J2917" s="439">
        <f t="shared" si="463"/>
        <v>8877.4</v>
      </c>
      <c r="K2917" s="390">
        <f t="shared" si="464"/>
        <v>35509.599999999999</v>
      </c>
      <c r="L2917" s="60"/>
      <c r="M2917" s="303">
        <f t="shared" si="465"/>
        <v>35509.614730675203</v>
      </c>
      <c r="N2917" s="303">
        <f t="shared" si="466"/>
        <v>1.4730675204191357E-2</v>
      </c>
      <c r="O2917" s="372">
        <f t="shared" si="467"/>
        <v>35509.599999999999</v>
      </c>
      <c r="P2917" s="373">
        <f t="shared" si="468"/>
        <v>0</v>
      </c>
    </row>
    <row r="2918" spans="1:16" s="195" customFormat="1" ht="15" x14ac:dyDescent="0.25">
      <c r="A2918" s="312" t="s">
        <v>6803</v>
      </c>
      <c r="B2918" s="314" t="s">
        <v>235</v>
      </c>
      <c r="C2918" s="332" t="s">
        <v>5649</v>
      </c>
      <c r="D2918" s="332" t="s">
        <v>6479</v>
      </c>
      <c r="E2918" s="333" t="s">
        <v>6804</v>
      </c>
      <c r="F2918" s="316" t="s">
        <v>217</v>
      </c>
      <c r="G2918" s="331">
        <v>1</v>
      </c>
      <c r="H2918" s="61">
        <f t="shared" si="462"/>
        <v>16813.61</v>
      </c>
      <c r="I2918" s="450">
        <v>16813.61</v>
      </c>
      <c r="J2918" s="439">
        <f t="shared" si="463"/>
        <v>18751.43</v>
      </c>
      <c r="K2918" s="390">
        <f t="shared" si="464"/>
        <v>18751.43</v>
      </c>
      <c r="L2918" s="60"/>
      <c r="M2918" s="303">
        <f t="shared" si="465"/>
        <v>18751.431010963202</v>
      </c>
      <c r="N2918" s="303">
        <f t="shared" si="466"/>
        <v>1.0109632021340076E-3</v>
      </c>
      <c r="O2918" s="372">
        <f t="shared" si="467"/>
        <v>18751.43</v>
      </c>
      <c r="P2918" s="373">
        <f t="shared" si="468"/>
        <v>0</v>
      </c>
    </row>
    <row r="2919" spans="1:16" s="195" customFormat="1" ht="15" customHeight="1" x14ac:dyDescent="0.25">
      <c r="A2919" s="323"/>
      <c r="B2919" s="512" t="s">
        <v>6805</v>
      </c>
      <c r="C2919" s="513"/>
      <c r="D2919" s="513"/>
      <c r="E2919" s="514"/>
      <c r="F2919" s="324"/>
      <c r="G2919" s="324"/>
      <c r="H2919" s="324"/>
      <c r="I2919" s="324"/>
      <c r="J2919" s="449"/>
      <c r="K2919" s="392"/>
      <c r="L2919" s="311"/>
      <c r="M2919" s="303">
        <f t="shared" si="465"/>
        <v>0</v>
      </c>
      <c r="N2919" s="303">
        <f t="shared" si="466"/>
        <v>0</v>
      </c>
      <c r="O2919" s="372">
        <f t="shared" si="467"/>
        <v>0</v>
      </c>
      <c r="P2919" s="373">
        <f t="shared" si="468"/>
        <v>0</v>
      </c>
    </row>
    <row r="2920" spans="1:16" s="195" customFormat="1" ht="15" x14ac:dyDescent="0.25">
      <c r="A2920" s="312" t="s">
        <v>6806</v>
      </c>
      <c r="B2920" s="314" t="s">
        <v>235</v>
      </c>
      <c r="C2920" s="332" t="s">
        <v>5657</v>
      </c>
      <c r="D2920" s="332" t="s">
        <v>6220</v>
      </c>
      <c r="E2920" s="333" t="s">
        <v>6807</v>
      </c>
      <c r="F2920" s="316" t="s">
        <v>217</v>
      </c>
      <c r="G2920" s="331">
        <v>1</v>
      </c>
      <c r="H2920" s="61">
        <f t="shared" si="462"/>
        <v>51396.42</v>
      </c>
      <c r="I2920" s="450">
        <v>51396.42</v>
      </c>
      <c r="J2920" s="439">
        <f t="shared" si="463"/>
        <v>57320.02</v>
      </c>
      <c r="K2920" s="390">
        <f t="shared" si="464"/>
        <v>57320.02</v>
      </c>
      <c r="L2920" s="60"/>
      <c r="M2920" s="303">
        <f t="shared" si="465"/>
        <v>57320.017761830408</v>
      </c>
      <c r="N2920" s="303">
        <f t="shared" si="466"/>
        <v>-2.2381695889635012E-3</v>
      </c>
      <c r="O2920" s="372">
        <f t="shared" si="467"/>
        <v>57320.02</v>
      </c>
      <c r="P2920" s="373">
        <f t="shared" si="468"/>
        <v>0</v>
      </c>
    </row>
    <row r="2921" spans="1:16" s="195" customFormat="1" ht="15" x14ac:dyDescent="0.25">
      <c r="A2921" s="312" t="s">
        <v>6808</v>
      </c>
      <c r="B2921" s="314" t="s">
        <v>235</v>
      </c>
      <c r="C2921" s="332" t="s">
        <v>5667</v>
      </c>
      <c r="D2921" s="332" t="s">
        <v>6719</v>
      </c>
      <c r="E2921" s="333" t="s">
        <v>6809</v>
      </c>
      <c r="F2921" s="316" t="s">
        <v>217</v>
      </c>
      <c r="G2921" s="331">
        <v>1</v>
      </c>
      <c r="H2921" s="61">
        <f t="shared" si="462"/>
        <v>42041.77</v>
      </c>
      <c r="I2921" s="450">
        <v>42041.77</v>
      </c>
      <c r="J2921" s="439">
        <f t="shared" si="463"/>
        <v>46887.22</v>
      </c>
      <c r="K2921" s="390">
        <f t="shared" si="464"/>
        <v>46887.22</v>
      </c>
      <c r="L2921" s="60"/>
      <c r="M2921" s="303">
        <f t="shared" si="465"/>
        <v>46887.215162822402</v>
      </c>
      <c r="N2921" s="303">
        <f t="shared" si="466"/>
        <v>-4.8371775992563926E-3</v>
      </c>
      <c r="O2921" s="372">
        <f t="shared" si="467"/>
        <v>46887.22</v>
      </c>
      <c r="P2921" s="373">
        <f t="shared" si="468"/>
        <v>0</v>
      </c>
    </row>
    <row r="2922" spans="1:16" s="195" customFormat="1" ht="15" customHeight="1" x14ac:dyDescent="0.25">
      <c r="A2922" s="323"/>
      <c r="B2922" s="512" t="s">
        <v>6569</v>
      </c>
      <c r="C2922" s="513"/>
      <c r="D2922" s="513"/>
      <c r="E2922" s="514"/>
      <c r="F2922" s="324"/>
      <c r="G2922" s="324"/>
      <c r="H2922" s="324"/>
      <c r="I2922" s="324"/>
      <c r="J2922" s="449"/>
      <c r="K2922" s="392"/>
      <c r="L2922" s="311"/>
      <c r="M2922" s="303">
        <f t="shared" si="465"/>
        <v>0</v>
      </c>
      <c r="N2922" s="303">
        <f t="shared" si="466"/>
        <v>0</v>
      </c>
      <c r="O2922" s="372">
        <f t="shared" si="467"/>
        <v>0</v>
      </c>
      <c r="P2922" s="373">
        <f t="shared" si="468"/>
        <v>0</v>
      </c>
    </row>
    <row r="2923" spans="1:16" s="195" customFormat="1" ht="15" x14ac:dyDescent="0.25">
      <c r="A2923" s="312" t="s">
        <v>6810</v>
      </c>
      <c r="B2923" s="314" t="s">
        <v>235</v>
      </c>
      <c r="C2923" s="332" t="s">
        <v>5683</v>
      </c>
      <c r="D2923" s="332" t="s">
        <v>6220</v>
      </c>
      <c r="E2923" s="333" t="s">
        <v>6811</v>
      </c>
      <c r="F2923" s="316" t="s">
        <v>217</v>
      </c>
      <c r="G2923" s="331">
        <v>1</v>
      </c>
      <c r="H2923" s="61">
        <f t="shared" ref="H2923:H2993" si="469">ROUND(I2923/G2923,2)</f>
        <v>27480.3</v>
      </c>
      <c r="I2923" s="450">
        <v>27480.3</v>
      </c>
      <c r="J2923" s="439">
        <f t="shared" ref="J2923:J2993" si="470">ROUND(H2923*O$13*P$13*O$10,2)</f>
        <v>30647.49</v>
      </c>
      <c r="K2923" s="390">
        <f t="shared" ref="K2923:K2993" si="471">ROUND(J2923*G2923,2)</f>
        <v>30647.49</v>
      </c>
      <c r="L2923" s="60"/>
      <c r="M2923" s="303">
        <f t="shared" si="465"/>
        <v>30647.490313536</v>
      </c>
      <c r="N2923" s="303">
        <f t="shared" si="466"/>
        <v>3.1353599842987023E-4</v>
      </c>
      <c r="O2923" s="372">
        <f t="shared" si="467"/>
        <v>30647.49</v>
      </c>
      <c r="P2923" s="373">
        <f t="shared" si="468"/>
        <v>0</v>
      </c>
    </row>
    <row r="2924" spans="1:16" s="195" customFormat="1" ht="15" x14ac:dyDescent="0.25">
      <c r="A2924" s="312" t="s">
        <v>6812</v>
      </c>
      <c r="B2924" s="314" t="s">
        <v>235</v>
      </c>
      <c r="C2924" s="332" t="s">
        <v>5690</v>
      </c>
      <c r="D2924" s="332" t="s">
        <v>6237</v>
      </c>
      <c r="E2924" s="333" t="s">
        <v>6813</v>
      </c>
      <c r="F2924" s="316" t="s">
        <v>217</v>
      </c>
      <c r="G2924" s="331">
        <v>3</v>
      </c>
      <c r="H2924" s="61">
        <f t="shared" si="469"/>
        <v>9297.85</v>
      </c>
      <c r="I2924" s="450">
        <v>27893.55</v>
      </c>
      <c r="J2924" s="439">
        <f t="shared" si="470"/>
        <v>10369.459999999999</v>
      </c>
      <c r="K2924" s="390">
        <f t="shared" si="471"/>
        <v>31108.38</v>
      </c>
      <c r="L2924" s="60"/>
      <c r="M2924" s="303">
        <f t="shared" si="465"/>
        <v>31108.368665376001</v>
      </c>
      <c r="N2924" s="303">
        <f t="shared" si="466"/>
        <v>-1.1334623999573523E-2</v>
      </c>
      <c r="O2924" s="372">
        <f t="shared" si="467"/>
        <v>31108.379999999997</v>
      </c>
      <c r="P2924" s="373">
        <f t="shared" si="468"/>
        <v>0</v>
      </c>
    </row>
    <row r="2925" spans="1:16" s="195" customFormat="1" ht="22.5" x14ac:dyDescent="0.25">
      <c r="A2925" s="312" t="s">
        <v>6814</v>
      </c>
      <c r="B2925" s="314" t="s">
        <v>235</v>
      </c>
      <c r="C2925" s="332" t="s">
        <v>5694</v>
      </c>
      <c r="D2925" s="332" t="s">
        <v>6310</v>
      </c>
      <c r="E2925" s="333" t="s">
        <v>6815</v>
      </c>
      <c r="F2925" s="316" t="s">
        <v>217</v>
      </c>
      <c r="G2925" s="331">
        <v>1</v>
      </c>
      <c r="H2925" s="61">
        <f t="shared" si="469"/>
        <v>19292.82</v>
      </c>
      <c r="I2925" s="450">
        <v>19292.82</v>
      </c>
      <c r="J2925" s="439">
        <f t="shared" si="470"/>
        <v>21516.38</v>
      </c>
      <c r="K2925" s="390">
        <f t="shared" si="471"/>
        <v>21516.38</v>
      </c>
      <c r="L2925" s="60"/>
      <c r="M2925" s="303">
        <f t="shared" si="465"/>
        <v>21516.377698598404</v>
      </c>
      <c r="N2925" s="303">
        <f t="shared" si="466"/>
        <v>-2.3014015969238244E-3</v>
      </c>
      <c r="O2925" s="372">
        <f t="shared" si="467"/>
        <v>21516.38</v>
      </c>
      <c r="P2925" s="373">
        <f t="shared" si="468"/>
        <v>0</v>
      </c>
    </row>
    <row r="2926" spans="1:16" s="195" customFormat="1" ht="15" customHeight="1" x14ac:dyDescent="0.25">
      <c r="A2926" s="323"/>
      <c r="B2926" s="512" t="s">
        <v>857</v>
      </c>
      <c r="C2926" s="513"/>
      <c r="D2926" s="513"/>
      <c r="E2926" s="514"/>
      <c r="F2926" s="324"/>
      <c r="G2926" s="324"/>
      <c r="H2926" s="324"/>
      <c r="I2926" s="324"/>
      <c r="J2926" s="449"/>
      <c r="K2926" s="392"/>
      <c r="L2926" s="311"/>
      <c r="M2926" s="303">
        <f t="shared" si="465"/>
        <v>0</v>
      </c>
      <c r="N2926" s="303">
        <f t="shared" si="466"/>
        <v>0</v>
      </c>
      <c r="O2926" s="372">
        <f t="shared" si="467"/>
        <v>0</v>
      </c>
      <c r="P2926" s="373">
        <f t="shared" si="468"/>
        <v>0</v>
      </c>
    </row>
    <row r="2927" spans="1:16" s="195" customFormat="1" ht="15" x14ac:dyDescent="0.25">
      <c r="A2927" s="312" t="s">
        <v>6816</v>
      </c>
      <c r="B2927" s="314" t="s">
        <v>235</v>
      </c>
      <c r="C2927" s="314" t="s">
        <v>5698</v>
      </c>
      <c r="D2927" s="314" t="s">
        <v>6752</v>
      </c>
      <c r="E2927" s="315" t="s">
        <v>6753</v>
      </c>
      <c r="F2927" s="316" t="s">
        <v>322</v>
      </c>
      <c r="G2927" s="329">
        <v>0.1</v>
      </c>
      <c r="H2927" s="61">
        <f t="shared" si="469"/>
        <v>29910.1</v>
      </c>
      <c r="I2927" s="450">
        <v>2991.01</v>
      </c>
      <c r="J2927" s="439">
        <f t="shared" si="470"/>
        <v>33357.33</v>
      </c>
      <c r="K2927" s="390">
        <f t="shared" si="471"/>
        <v>3335.73</v>
      </c>
      <c r="L2927" s="60"/>
      <c r="M2927" s="303">
        <f t="shared" si="465"/>
        <v>3335.7332344512006</v>
      </c>
      <c r="N2927" s="303">
        <f t="shared" si="466"/>
        <v>3.2344512005693105E-3</v>
      </c>
      <c r="O2927" s="372">
        <f t="shared" si="467"/>
        <v>3335.7330000000002</v>
      </c>
      <c r="P2927" s="373">
        <f t="shared" si="468"/>
        <v>3.0000000001564331E-3</v>
      </c>
    </row>
    <row r="2928" spans="1:16" s="195" customFormat="1" ht="22.5" x14ac:dyDescent="0.25">
      <c r="A2928" s="312" t="s">
        <v>6817</v>
      </c>
      <c r="B2928" s="314" t="s">
        <v>235</v>
      </c>
      <c r="C2928" s="332" t="s">
        <v>5700</v>
      </c>
      <c r="D2928" s="332" t="s">
        <v>6818</v>
      </c>
      <c r="E2928" s="333" t="s">
        <v>6819</v>
      </c>
      <c r="F2928" s="316" t="s">
        <v>217</v>
      </c>
      <c r="G2928" s="331">
        <v>1</v>
      </c>
      <c r="H2928" s="61">
        <f t="shared" si="469"/>
        <v>30546.14</v>
      </c>
      <c r="I2928" s="450">
        <v>30546.14</v>
      </c>
      <c r="J2928" s="439">
        <f t="shared" si="470"/>
        <v>34066.68</v>
      </c>
      <c r="K2928" s="390">
        <f t="shared" si="471"/>
        <v>34066.68</v>
      </c>
      <c r="L2928" s="60"/>
      <c r="M2928" s="303">
        <f t="shared" si="465"/>
        <v>34066.677938956804</v>
      </c>
      <c r="N2928" s="303">
        <f t="shared" si="466"/>
        <v>-2.0610431965906173E-3</v>
      </c>
      <c r="O2928" s="372">
        <f t="shared" si="467"/>
        <v>34066.68</v>
      </c>
      <c r="P2928" s="373">
        <f t="shared" si="468"/>
        <v>0</v>
      </c>
    </row>
    <row r="2929" spans="1:16" s="195" customFormat="1" ht="15" x14ac:dyDescent="0.25">
      <c r="A2929" s="312" t="s">
        <v>6820</v>
      </c>
      <c r="B2929" s="314" t="s">
        <v>235</v>
      </c>
      <c r="C2929" s="332" t="s">
        <v>5702</v>
      </c>
      <c r="D2929" s="332" t="s">
        <v>6361</v>
      </c>
      <c r="E2929" s="333" t="s">
        <v>6821</v>
      </c>
      <c r="F2929" s="316" t="s">
        <v>217</v>
      </c>
      <c r="G2929" s="331">
        <v>1</v>
      </c>
      <c r="H2929" s="61">
        <f t="shared" si="469"/>
        <v>24174.400000000001</v>
      </c>
      <c r="I2929" s="450">
        <v>24174.400000000001</v>
      </c>
      <c r="J2929" s="439">
        <f t="shared" si="470"/>
        <v>26960.58</v>
      </c>
      <c r="K2929" s="390">
        <f t="shared" si="471"/>
        <v>26960.58</v>
      </c>
      <c r="L2929" s="60"/>
      <c r="M2929" s="303">
        <f t="shared" si="465"/>
        <v>26960.575024128004</v>
      </c>
      <c r="N2929" s="303">
        <f t="shared" si="466"/>
        <v>-4.975871997885406E-3</v>
      </c>
      <c r="O2929" s="372">
        <f t="shared" si="467"/>
        <v>26960.58</v>
      </c>
      <c r="P2929" s="373">
        <f t="shared" si="468"/>
        <v>0</v>
      </c>
    </row>
    <row r="2930" spans="1:16" s="195" customFormat="1" ht="15" customHeight="1" x14ac:dyDescent="0.25">
      <c r="A2930" s="323"/>
      <c r="B2930" s="512" t="s">
        <v>946</v>
      </c>
      <c r="C2930" s="513"/>
      <c r="D2930" s="513"/>
      <c r="E2930" s="514"/>
      <c r="F2930" s="324"/>
      <c r="G2930" s="324"/>
      <c r="H2930" s="324"/>
      <c r="I2930" s="324"/>
      <c r="J2930" s="449"/>
      <c r="K2930" s="392"/>
      <c r="L2930" s="311"/>
      <c r="M2930" s="303">
        <f t="shared" si="465"/>
        <v>0</v>
      </c>
      <c r="N2930" s="303">
        <f t="shared" si="466"/>
        <v>0</v>
      </c>
      <c r="O2930" s="372">
        <f t="shared" si="467"/>
        <v>0</v>
      </c>
      <c r="P2930" s="373">
        <f t="shared" si="468"/>
        <v>0</v>
      </c>
    </row>
    <row r="2931" spans="1:16" s="195" customFormat="1" ht="15" x14ac:dyDescent="0.25">
      <c r="A2931" s="312" t="s">
        <v>6822</v>
      </c>
      <c r="B2931" s="314" t="s">
        <v>235</v>
      </c>
      <c r="C2931" s="332" t="s">
        <v>5706</v>
      </c>
      <c r="D2931" s="332" t="s">
        <v>6237</v>
      </c>
      <c r="E2931" s="333" t="s">
        <v>6823</v>
      </c>
      <c r="F2931" s="316" t="s">
        <v>217</v>
      </c>
      <c r="G2931" s="331">
        <v>1</v>
      </c>
      <c r="H2931" s="61">
        <f t="shared" si="469"/>
        <v>10930.14</v>
      </c>
      <c r="I2931" s="450">
        <v>10930.14</v>
      </c>
      <c r="J2931" s="439">
        <f t="shared" si="470"/>
        <v>12189.87</v>
      </c>
      <c r="K2931" s="390">
        <f t="shared" si="471"/>
        <v>12189.87</v>
      </c>
      <c r="L2931" s="60"/>
      <c r="M2931" s="303">
        <f t="shared" si="465"/>
        <v>12189.8727370368</v>
      </c>
      <c r="N2931" s="303">
        <f t="shared" si="466"/>
        <v>2.7370367988623912E-3</v>
      </c>
      <c r="O2931" s="372">
        <f t="shared" si="467"/>
        <v>12189.87</v>
      </c>
      <c r="P2931" s="373">
        <f t="shared" si="468"/>
        <v>0</v>
      </c>
    </row>
    <row r="2932" spans="1:16" s="195" customFormat="1" ht="15" x14ac:dyDescent="0.25">
      <c r="A2932" s="312" t="s">
        <v>6824</v>
      </c>
      <c r="B2932" s="314" t="s">
        <v>235</v>
      </c>
      <c r="C2932" s="332" t="s">
        <v>5714</v>
      </c>
      <c r="D2932" s="332" t="s">
        <v>6361</v>
      </c>
      <c r="E2932" s="333" t="s">
        <v>6821</v>
      </c>
      <c r="F2932" s="316" t="s">
        <v>217</v>
      </c>
      <c r="G2932" s="331">
        <v>1</v>
      </c>
      <c r="H2932" s="61">
        <f t="shared" si="469"/>
        <v>24174.400000000001</v>
      </c>
      <c r="I2932" s="450">
        <v>24174.400000000001</v>
      </c>
      <c r="J2932" s="439">
        <f t="shared" si="470"/>
        <v>26960.58</v>
      </c>
      <c r="K2932" s="390">
        <f t="shared" si="471"/>
        <v>26960.58</v>
      </c>
      <c r="L2932" s="60"/>
      <c r="M2932" s="303">
        <f t="shared" si="465"/>
        <v>26960.575024128004</v>
      </c>
      <c r="N2932" s="303">
        <f t="shared" si="466"/>
        <v>-4.975871997885406E-3</v>
      </c>
      <c r="O2932" s="372">
        <f t="shared" si="467"/>
        <v>26960.58</v>
      </c>
      <c r="P2932" s="373">
        <f t="shared" si="468"/>
        <v>0</v>
      </c>
    </row>
    <row r="2933" spans="1:16" s="195" customFormat="1" ht="15" x14ac:dyDescent="0.25">
      <c r="A2933" s="312" t="s">
        <v>6825</v>
      </c>
      <c r="B2933" s="314" t="s">
        <v>235</v>
      </c>
      <c r="C2933" s="332" t="s">
        <v>5728</v>
      </c>
      <c r="D2933" s="332" t="s">
        <v>6719</v>
      </c>
      <c r="E2933" s="333" t="s">
        <v>6826</v>
      </c>
      <c r="F2933" s="316" t="s">
        <v>217</v>
      </c>
      <c r="G2933" s="331">
        <v>1</v>
      </c>
      <c r="H2933" s="61">
        <f t="shared" si="469"/>
        <v>7231.65</v>
      </c>
      <c r="I2933" s="450">
        <v>7231.65</v>
      </c>
      <c r="J2933" s="439">
        <f t="shared" si="470"/>
        <v>8065.12</v>
      </c>
      <c r="K2933" s="390">
        <f t="shared" si="471"/>
        <v>8065.12</v>
      </c>
      <c r="L2933" s="60"/>
      <c r="M2933" s="303">
        <f t="shared" si="465"/>
        <v>8065.1202252480007</v>
      </c>
      <c r="N2933" s="303">
        <f t="shared" si="466"/>
        <v>2.2524800078826956E-4</v>
      </c>
      <c r="O2933" s="372">
        <f t="shared" si="467"/>
        <v>8065.12</v>
      </c>
      <c r="P2933" s="373">
        <f t="shared" si="468"/>
        <v>0</v>
      </c>
    </row>
    <row r="2934" spans="1:16" s="195" customFormat="1" ht="15" customHeight="1" x14ac:dyDescent="0.25">
      <c r="A2934" s="323"/>
      <c r="B2934" s="512" t="s">
        <v>900</v>
      </c>
      <c r="C2934" s="513"/>
      <c r="D2934" s="513"/>
      <c r="E2934" s="514"/>
      <c r="F2934" s="324"/>
      <c r="G2934" s="324"/>
      <c r="H2934" s="324"/>
      <c r="I2934" s="324"/>
      <c r="J2934" s="449"/>
      <c r="K2934" s="392"/>
      <c r="L2934" s="311"/>
      <c r="M2934" s="303">
        <f t="shared" si="465"/>
        <v>0</v>
      </c>
      <c r="N2934" s="303">
        <f t="shared" si="466"/>
        <v>0</v>
      </c>
      <c r="O2934" s="372">
        <f t="shared" si="467"/>
        <v>0</v>
      </c>
      <c r="P2934" s="373">
        <f t="shared" si="468"/>
        <v>0</v>
      </c>
    </row>
    <row r="2935" spans="1:16" s="195" customFormat="1" ht="15" x14ac:dyDescent="0.25">
      <c r="A2935" s="312" t="s">
        <v>6827</v>
      </c>
      <c r="B2935" s="314" t="s">
        <v>235</v>
      </c>
      <c r="C2935" s="332" t="s">
        <v>5734</v>
      </c>
      <c r="D2935" s="332" t="s">
        <v>6237</v>
      </c>
      <c r="E2935" s="333" t="s">
        <v>6748</v>
      </c>
      <c r="F2935" s="316" t="s">
        <v>217</v>
      </c>
      <c r="G2935" s="331">
        <v>1</v>
      </c>
      <c r="H2935" s="61">
        <f t="shared" si="469"/>
        <v>22547.279999999999</v>
      </c>
      <c r="I2935" s="450">
        <v>22547.279999999999</v>
      </c>
      <c r="J2935" s="439">
        <f t="shared" si="470"/>
        <v>25145.919999999998</v>
      </c>
      <c r="K2935" s="390">
        <f t="shared" si="471"/>
        <v>25145.919999999998</v>
      </c>
      <c r="L2935" s="60"/>
      <c r="M2935" s="303">
        <f t="shared" si="465"/>
        <v>25145.924367513602</v>
      </c>
      <c r="N2935" s="303">
        <f t="shared" si="466"/>
        <v>4.3675136039382778E-3</v>
      </c>
      <c r="O2935" s="372">
        <f t="shared" si="467"/>
        <v>25145.919999999998</v>
      </c>
      <c r="P2935" s="373">
        <f t="shared" si="468"/>
        <v>0</v>
      </c>
    </row>
    <row r="2936" spans="1:16" s="195" customFormat="1" ht="15" x14ac:dyDescent="0.25">
      <c r="A2936" s="312" t="s">
        <v>6828</v>
      </c>
      <c r="B2936" s="314" t="s">
        <v>235</v>
      </c>
      <c r="C2936" s="314" t="s">
        <v>5738</v>
      </c>
      <c r="D2936" s="314" t="s">
        <v>6752</v>
      </c>
      <c r="E2936" s="315" t="s">
        <v>6753</v>
      </c>
      <c r="F2936" s="316" t="s">
        <v>322</v>
      </c>
      <c r="G2936" s="329">
        <v>0.2</v>
      </c>
      <c r="H2936" s="61">
        <f t="shared" si="469"/>
        <v>29906.65</v>
      </c>
      <c r="I2936" s="450">
        <v>5981.33</v>
      </c>
      <c r="J2936" s="439">
        <f t="shared" si="470"/>
        <v>33353.480000000003</v>
      </c>
      <c r="K2936" s="390">
        <f t="shared" si="471"/>
        <v>6670.7</v>
      </c>
      <c r="L2936" s="60"/>
      <c r="M2936" s="303">
        <f t="shared" si="465"/>
        <v>6670.6969442496002</v>
      </c>
      <c r="N2936" s="303">
        <f t="shared" si="466"/>
        <v>-3.0557503996533342E-3</v>
      </c>
      <c r="O2936" s="372">
        <f t="shared" si="467"/>
        <v>6670.6960000000008</v>
      </c>
      <c r="P2936" s="373">
        <f t="shared" si="468"/>
        <v>-3.9999999989959178E-3</v>
      </c>
    </row>
    <row r="2937" spans="1:16" s="195" customFormat="1" ht="15" x14ac:dyDescent="0.25">
      <c r="A2937" s="312" t="s">
        <v>6829</v>
      </c>
      <c r="B2937" s="314" t="s">
        <v>235</v>
      </c>
      <c r="C2937" s="332" t="s">
        <v>6830</v>
      </c>
      <c r="D2937" s="332" t="s">
        <v>6687</v>
      </c>
      <c r="E2937" s="333" t="s">
        <v>6831</v>
      </c>
      <c r="F2937" s="316" t="s">
        <v>217</v>
      </c>
      <c r="G2937" s="331">
        <v>1</v>
      </c>
      <c r="H2937" s="61">
        <f t="shared" si="469"/>
        <v>25866.1</v>
      </c>
      <c r="I2937" s="450">
        <v>25866.1</v>
      </c>
      <c r="J2937" s="439">
        <f t="shared" si="470"/>
        <v>28847.25</v>
      </c>
      <c r="K2937" s="390">
        <f t="shared" si="471"/>
        <v>28847.25</v>
      </c>
      <c r="L2937" s="60"/>
      <c r="M2937" s="303">
        <f t="shared" si="465"/>
        <v>28847.248727232</v>
      </c>
      <c r="N2937" s="303">
        <f t="shared" si="466"/>
        <v>-1.2727680004900321E-3</v>
      </c>
      <c r="O2937" s="372">
        <f t="shared" si="467"/>
        <v>28847.25</v>
      </c>
      <c r="P2937" s="373">
        <f t="shared" si="468"/>
        <v>0</v>
      </c>
    </row>
    <row r="2938" spans="1:16" s="195" customFormat="1" ht="15" x14ac:dyDescent="0.25">
      <c r="A2938" s="312" t="s">
        <v>6832</v>
      </c>
      <c r="B2938" s="314" t="s">
        <v>235</v>
      </c>
      <c r="C2938" s="332" t="s">
        <v>6833</v>
      </c>
      <c r="D2938" s="332" t="s">
        <v>6755</v>
      </c>
      <c r="E2938" s="333" t="s">
        <v>6756</v>
      </c>
      <c r="F2938" s="316" t="s">
        <v>217</v>
      </c>
      <c r="G2938" s="331">
        <v>1</v>
      </c>
      <c r="H2938" s="61">
        <f t="shared" si="469"/>
        <v>10114.91</v>
      </c>
      <c r="I2938" s="450">
        <v>10114.91</v>
      </c>
      <c r="J2938" s="439">
        <f t="shared" si="470"/>
        <v>11280.68</v>
      </c>
      <c r="K2938" s="390">
        <f t="shared" si="471"/>
        <v>11280.68</v>
      </c>
      <c r="L2938" s="60"/>
      <c r="M2938" s="303">
        <f t="shared" si="465"/>
        <v>11280.684936019201</v>
      </c>
      <c r="N2938" s="303">
        <f t="shared" si="466"/>
        <v>4.936019200613373E-3</v>
      </c>
      <c r="O2938" s="372">
        <f t="shared" si="467"/>
        <v>11280.68</v>
      </c>
      <c r="P2938" s="373">
        <f t="shared" si="468"/>
        <v>0</v>
      </c>
    </row>
    <row r="2939" spans="1:16" s="195" customFormat="1" ht="15" x14ac:dyDescent="0.25">
      <c r="A2939" s="312" t="s">
        <v>6834</v>
      </c>
      <c r="B2939" s="314" t="s">
        <v>235</v>
      </c>
      <c r="C2939" s="332" t="s">
        <v>5742</v>
      </c>
      <c r="D2939" s="332" t="s">
        <v>6237</v>
      </c>
      <c r="E2939" s="333" t="s">
        <v>6835</v>
      </c>
      <c r="F2939" s="316" t="s">
        <v>217</v>
      </c>
      <c r="G2939" s="331">
        <v>1</v>
      </c>
      <c r="H2939" s="61">
        <f t="shared" si="469"/>
        <v>90107.38</v>
      </c>
      <c r="I2939" s="450">
        <v>90107.38</v>
      </c>
      <c r="J2939" s="439">
        <f t="shared" si="470"/>
        <v>100492.54</v>
      </c>
      <c r="K2939" s="390">
        <f t="shared" si="471"/>
        <v>100492.54</v>
      </c>
      <c r="L2939" s="60"/>
      <c r="M2939" s="303">
        <f t="shared" si="465"/>
        <v>100492.5366800256</v>
      </c>
      <c r="N2939" s="303">
        <f t="shared" si="466"/>
        <v>-3.319974392070435E-3</v>
      </c>
      <c r="O2939" s="372">
        <f t="shared" si="467"/>
        <v>100492.54</v>
      </c>
      <c r="P2939" s="373">
        <f t="shared" si="468"/>
        <v>0</v>
      </c>
    </row>
    <row r="2940" spans="1:16" s="195" customFormat="1" ht="22.5" x14ac:dyDescent="0.25">
      <c r="A2940" s="312" t="s">
        <v>6836</v>
      </c>
      <c r="B2940" s="314" t="s">
        <v>235</v>
      </c>
      <c r="C2940" s="332" t="s">
        <v>5746</v>
      </c>
      <c r="D2940" s="332" t="s">
        <v>6220</v>
      </c>
      <c r="E2940" s="333" t="s">
        <v>6837</v>
      </c>
      <c r="F2940" s="316" t="s">
        <v>217</v>
      </c>
      <c r="G2940" s="331">
        <v>1</v>
      </c>
      <c r="H2940" s="61">
        <f t="shared" si="469"/>
        <v>61832.65</v>
      </c>
      <c r="I2940" s="450">
        <v>61832.65</v>
      </c>
      <c r="J2940" s="439">
        <f t="shared" si="470"/>
        <v>68959.06</v>
      </c>
      <c r="K2940" s="390">
        <f t="shared" si="471"/>
        <v>68959.06</v>
      </c>
      <c r="L2940" s="60"/>
      <c r="M2940" s="303">
        <f t="shared" si="465"/>
        <v>68959.055830368001</v>
      </c>
      <c r="N2940" s="303">
        <f t="shared" si="466"/>
        <v>-4.1696319967741147E-3</v>
      </c>
      <c r="O2940" s="372">
        <f t="shared" si="467"/>
        <v>68959.06</v>
      </c>
      <c r="P2940" s="373">
        <f t="shared" si="468"/>
        <v>0</v>
      </c>
    </row>
    <row r="2941" spans="1:16" s="195" customFormat="1" ht="22.5" x14ac:dyDescent="0.25">
      <c r="A2941" s="312" t="s">
        <v>6838</v>
      </c>
      <c r="B2941" s="314" t="s">
        <v>235</v>
      </c>
      <c r="C2941" s="332" t="s">
        <v>5750</v>
      </c>
      <c r="D2941" s="332" t="s">
        <v>6220</v>
      </c>
      <c r="E2941" s="333" t="s">
        <v>6839</v>
      </c>
      <c r="F2941" s="316" t="s">
        <v>217</v>
      </c>
      <c r="G2941" s="331">
        <v>1</v>
      </c>
      <c r="H2941" s="61">
        <f t="shared" si="469"/>
        <v>45705.17</v>
      </c>
      <c r="I2941" s="450">
        <v>45705.17</v>
      </c>
      <c r="J2941" s="439">
        <f t="shared" si="470"/>
        <v>50972.83</v>
      </c>
      <c r="K2941" s="390">
        <f t="shared" si="471"/>
        <v>50972.83</v>
      </c>
      <c r="L2941" s="60"/>
      <c r="M2941" s="303">
        <f t="shared" si="465"/>
        <v>50972.833442630406</v>
      </c>
      <c r="N2941" s="303">
        <f t="shared" si="466"/>
        <v>3.4426304046064615E-3</v>
      </c>
      <c r="O2941" s="372">
        <f t="shared" si="467"/>
        <v>50972.83</v>
      </c>
      <c r="P2941" s="373">
        <f t="shared" si="468"/>
        <v>0</v>
      </c>
    </row>
    <row r="2942" spans="1:16" s="195" customFormat="1" ht="15" x14ac:dyDescent="0.25">
      <c r="A2942" s="312" t="s">
        <v>6840</v>
      </c>
      <c r="B2942" s="314" t="s">
        <v>235</v>
      </c>
      <c r="C2942" s="332" t="s">
        <v>5758</v>
      </c>
      <c r="D2942" s="332" t="s">
        <v>6220</v>
      </c>
      <c r="E2942" s="333" t="s">
        <v>6841</v>
      </c>
      <c r="F2942" s="316" t="s">
        <v>217</v>
      </c>
      <c r="G2942" s="331">
        <v>1</v>
      </c>
      <c r="H2942" s="61">
        <f t="shared" si="469"/>
        <v>42460.160000000003</v>
      </c>
      <c r="I2942" s="450">
        <v>42460.160000000003</v>
      </c>
      <c r="J2942" s="439">
        <f t="shared" si="470"/>
        <v>47353.83</v>
      </c>
      <c r="K2942" s="390">
        <f t="shared" si="471"/>
        <v>47353.83</v>
      </c>
      <c r="L2942" s="60"/>
      <c r="M2942" s="303">
        <f t="shared" si="465"/>
        <v>47353.825915699206</v>
      </c>
      <c r="N2942" s="303">
        <f t="shared" si="466"/>
        <v>-4.0843007955118082E-3</v>
      </c>
      <c r="O2942" s="372">
        <f t="shared" si="467"/>
        <v>47353.83</v>
      </c>
      <c r="P2942" s="373">
        <f t="shared" si="468"/>
        <v>0</v>
      </c>
    </row>
    <row r="2943" spans="1:16" s="195" customFormat="1" ht="15" x14ac:dyDescent="0.25">
      <c r="A2943" s="312" t="s">
        <v>6842</v>
      </c>
      <c r="B2943" s="314" t="s">
        <v>235</v>
      </c>
      <c r="C2943" s="332" t="s">
        <v>5772</v>
      </c>
      <c r="D2943" s="332" t="s">
        <v>6237</v>
      </c>
      <c r="E2943" s="333" t="s">
        <v>6843</v>
      </c>
      <c r="F2943" s="316" t="s">
        <v>217</v>
      </c>
      <c r="G2943" s="331">
        <v>2</v>
      </c>
      <c r="H2943" s="61">
        <f t="shared" si="469"/>
        <v>30889.51</v>
      </c>
      <c r="I2943" s="450">
        <v>61779.02</v>
      </c>
      <c r="J2943" s="439">
        <f t="shared" si="470"/>
        <v>34449.620000000003</v>
      </c>
      <c r="K2943" s="390">
        <f t="shared" si="471"/>
        <v>68899.240000000005</v>
      </c>
      <c r="L2943" s="60"/>
      <c r="M2943" s="303">
        <f t="shared" si="465"/>
        <v>68899.244805542403</v>
      </c>
      <c r="N2943" s="303">
        <f t="shared" si="466"/>
        <v>4.8055423976620659E-3</v>
      </c>
      <c r="O2943" s="372">
        <f t="shared" si="467"/>
        <v>68899.240000000005</v>
      </c>
      <c r="P2943" s="373">
        <f t="shared" si="468"/>
        <v>0</v>
      </c>
    </row>
    <row r="2944" spans="1:16" s="195" customFormat="1" ht="22.5" x14ac:dyDescent="0.25">
      <c r="A2944" s="312" t="s">
        <v>6844</v>
      </c>
      <c r="B2944" s="314" t="s">
        <v>235</v>
      </c>
      <c r="C2944" s="332" t="s">
        <v>5778</v>
      </c>
      <c r="D2944" s="332" t="s">
        <v>6287</v>
      </c>
      <c r="E2944" s="333" t="s">
        <v>6772</v>
      </c>
      <c r="F2944" s="316" t="s">
        <v>217</v>
      </c>
      <c r="G2944" s="331">
        <v>1</v>
      </c>
      <c r="H2944" s="61">
        <f t="shared" si="469"/>
        <v>67569.7</v>
      </c>
      <c r="I2944" s="450">
        <v>67569.7</v>
      </c>
      <c r="J2944" s="439">
        <f t="shared" si="470"/>
        <v>75357.320000000007</v>
      </c>
      <c r="K2944" s="390">
        <f t="shared" si="471"/>
        <v>75357.320000000007</v>
      </c>
      <c r="L2944" s="60"/>
      <c r="M2944" s="303">
        <f t="shared" si="465"/>
        <v>75357.318742464005</v>
      </c>
      <c r="N2944" s="303">
        <f t="shared" si="466"/>
        <v>-1.2575360015034676E-3</v>
      </c>
      <c r="O2944" s="372">
        <f t="shared" si="467"/>
        <v>75357.320000000007</v>
      </c>
      <c r="P2944" s="373">
        <f t="shared" si="468"/>
        <v>0</v>
      </c>
    </row>
    <row r="2945" spans="1:16" s="195" customFormat="1" ht="15" x14ac:dyDescent="0.25">
      <c r="A2945" s="312" t="s">
        <v>6845</v>
      </c>
      <c r="B2945" s="314" t="s">
        <v>235</v>
      </c>
      <c r="C2945" s="332" t="s">
        <v>5782</v>
      </c>
      <c r="D2945" s="332" t="s">
        <v>6237</v>
      </c>
      <c r="E2945" s="333" t="s">
        <v>6846</v>
      </c>
      <c r="F2945" s="316" t="s">
        <v>217</v>
      </c>
      <c r="G2945" s="331">
        <v>2</v>
      </c>
      <c r="H2945" s="61">
        <f t="shared" si="469"/>
        <v>11395.03</v>
      </c>
      <c r="I2945" s="450">
        <v>22790.06</v>
      </c>
      <c r="J2945" s="439">
        <f t="shared" si="470"/>
        <v>12708.34</v>
      </c>
      <c r="K2945" s="390">
        <f t="shared" si="471"/>
        <v>25416.68</v>
      </c>
      <c r="L2945" s="60"/>
      <c r="M2945" s="303">
        <f t="shared" si="465"/>
        <v>25416.685519987204</v>
      </c>
      <c r="N2945" s="303">
        <f t="shared" si="466"/>
        <v>5.519987204024801E-3</v>
      </c>
      <c r="O2945" s="372">
        <f t="shared" si="467"/>
        <v>25416.68</v>
      </c>
      <c r="P2945" s="373">
        <f t="shared" si="468"/>
        <v>0</v>
      </c>
    </row>
    <row r="2946" spans="1:16" s="195" customFormat="1" ht="15" x14ac:dyDescent="0.25">
      <c r="A2946" s="312" t="s">
        <v>6847</v>
      </c>
      <c r="B2946" s="314" t="s">
        <v>235</v>
      </c>
      <c r="C2946" s="332" t="s">
        <v>5787</v>
      </c>
      <c r="D2946" s="332" t="s">
        <v>6237</v>
      </c>
      <c r="E2946" s="333" t="s">
        <v>6848</v>
      </c>
      <c r="F2946" s="316" t="s">
        <v>217</v>
      </c>
      <c r="G2946" s="331">
        <v>3</v>
      </c>
      <c r="H2946" s="61">
        <f t="shared" si="469"/>
        <v>7959.99</v>
      </c>
      <c r="I2946" s="450">
        <v>23879.97</v>
      </c>
      <c r="J2946" s="439">
        <f t="shared" si="470"/>
        <v>8877.4</v>
      </c>
      <c r="K2946" s="390">
        <f t="shared" si="471"/>
        <v>26632.2</v>
      </c>
      <c r="L2946" s="60"/>
      <c r="M2946" s="303">
        <f t="shared" si="465"/>
        <v>26632.211048006404</v>
      </c>
      <c r="N2946" s="303">
        <f t="shared" si="466"/>
        <v>1.1048006403143518E-2</v>
      </c>
      <c r="O2946" s="372">
        <f t="shared" si="467"/>
        <v>26632.199999999997</v>
      </c>
      <c r="P2946" s="373">
        <f t="shared" si="468"/>
        <v>0</v>
      </c>
    </row>
    <row r="2947" spans="1:16" s="195" customFormat="1" ht="15" customHeight="1" x14ac:dyDescent="0.25">
      <c r="A2947" s="323"/>
      <c r="B2947" s="512" t="s">
        <v>902</v>
      </c>
      <c r="C2947" s="513"/>
      <c r="D2947" s="513"/>
      <c r="E2947" s="514"/>
      <c r="F2947" s="324"/>
      <c r="G2947" s="324"/>
      <c r="H2947" s="324"/>
      <c r="I2947" s="324"/>
      <c r="J2947" s="449"/>
      <c r="K2947" s="392"/>
      <c r="L2947" s="311"/>
      <c r="M2947" s="303">
        <f t="shared" si="465"/>
        <v>0</v>
      </c>
      <c r="N2947" s="303">
        <f t="shared" si="466"/>
        <v>0</v>
      </c>
      <c r="O2947" s="372">
        <f t="shared" si="467"/>
        <v>0</v>
      </c>
      <c r="P2947" s="373">
        <f t="shared" si="468"/>
        <v>0</v>
      </c>
    </row>
    <row r="2948" spans="1:16" s="195" customFormat="1" ht="15" x14ac:dyDescent="0.25">
      <c r="A2948" s="312" t="s">
        <v>6849</v>
      </c>
      <c r="B2948" s="314" t="s">
        <v>235</v>
      </c>
      <c r="C2948" s="332" t="s">
        <v>5791</v>
      </c>
      <c r="D2948" s="332" t="s">
        <v>6237</v>
      </c>
      <c r="E2948" s="333" t="s">
        <v>6748</v>
      </c>
      <c r="F2948" s="316" t="s">
        <v>217</v>
      </c>
      <c r="G2948" s="331">
        <v>1</v>
      </c>
      <c r="H2948" s="61">
        <f t="shared" si="469"/>
        <v>22547.279999999999</v>
      </c>
      <c r="I2948" s="450">
        <v>22547.279999999999</v>
      </c>
      <c r="J2948" s="439">
        <f t="shared" si="470"/>
        <v>25145.919999999998</v>
      </c>
      <c r="K2948" s="390">
        <f t="shared" si="471"/>
        <v>25145.919999999998</v>
      </c>
      <c r="L2948" s="60"/>
      <c r="M2948" s="303">
        <f t="shared" si="465"/>
        <v>25145.924367513602</v>
      </c>
      <c r="N2948" s="303">
        <f t="shared" si="466"/>
        <v>4.3675136039382778E-3</v>
      </c>
      <c r="O2948" s="372">
        <f t="shared" si="467"/>
        <v>25145.919999999998</v>
      </c>
      <c r="P2948" s="373">
        <f t="shared" si="468"/>
        <v>0</v>
      </c>
    </row>
    <row r="2949" spans="1:16" s="195" customFormat="1" ht="22.5" x14ac:dyDescent="0.25">
      <c r="A2949" s="312" t="s">
        <v>6850</v>
      </c>
      <c r="B2949" s="314" t="s">
        <v>235</v>
      </c>
      <c r="C2949" s="332" t="s">
        <v>5795</v>
      </c>
      <c r="D2949" s="332" t="s">
        <v>6287</v>
      </c>
      <c r="E2949" s="333" t="s">
        <v>6772</v>
      </c>
      <c r="F2949" s="316" t="s">
        <v>217</v>
      </c>
      <c r="G2949" s="331">
        <v>1</v>
      </c>
      <c r="H2949" s="61">
        <f t="shared" si="469"/>
        <v>67569.7</v>
      </c>
      <c r="I2949" s="450">
        <v>67569.7</v>
      </c>
      <c r="J2949" s="439">
        <f t="shared" si="470"/>
        <v>75357.320000000007</v>
      </c>
      <c r="K2949" s="390">
        <f t="shared" si="471"/>
        <v>75357.320000000007</v>
      </c>
      <c r="L2949" s="60"/>
      <c r="M2949" s="303">
        <f t="shared" si="465"/>
        <v>75357.318742464005</v>
      </c>
      <c r="N2949" s="303">
        <f t="shared" si="466"/>
        <v>-1.2575360015034676E-3</v>
      </c>
      <c r="O2949" s="372">
        <f t="shared" si="467"/>
        <v>75357.320000000007</v>
      </c>
      <c r="P2949" s="373">
        <f t="shared" si="468"/>
        <v>0</v>
      </c>
    </row>
    <row r="2950" spans="1:16" s="195" customFormat="1" ht="15" x14ac:dyDescent="0.25">
      <c r="A2950" s="312" t="s">
        <v>6851</v>
      </c>
      <c r="B2950" s="314" t="s">
        <v>235</v>
      </c>
      <c r="C2950" s="314" t="s">
        <v>5803</v>
      </c>
      <c r="D2950" s="314" t="s">
        <v>6752</v>
      </c>
      <c r="E2950" s="315" t="s">
        <v>6753</v>
      </c>
      <c r="F2950" s="316" t="s">
        <v>322</v>
      </c>
      <c r="G2950" s="329">
        <v>0.1</v>
      </c>
      <c r="H2950" s="61">
        <f t="shared" si="469"/>
        <v>29910.1</v>
      </c>
      <c r="I2950" s="450">
        <v>2991.01</v>
      </c>
      <c r="J2950" s="439">
        <f t="shared" si="470"/>
        <v>33357.33</v>
      </c>
      <c r="K2950" s="390">
        <f t="shared" si="471"/>
        <v>3335.73</v>
      </c>
      <c r="L2950" s="60"/>
      <c r="M2950" s="303">
        <f t="shared" si="465"/>
        <v>3335.7332344512006</v>
      </c>
      <c r="N2950" s="303">
        <f t="shared" si="466"/>
        <v>3.2344512005693105E-3</v>
      </c>
      <c r="O2950" s="372">
        <f t="shared" si="467"/>
        <v>3335.7330000000002</v>
      </c>
      <c r="P2950" s="373">
        <f t="shared" si="468"/>
        <v>3.0000000001564331E-3</v>
      </c>
    </row>
    <row r="2951" spans="1:16" s="195" customFormat="1" ht="15" x14ac:dyDescent="0.25">
      <c r="A2951" s="312" t="s">
        <v>6852</v>
      </c>
      <c r="B2951" s="314" t="s">
        <v>235</v>
      </c>
      <c r="C2951" s="332" t="s">
        <v>5805</v>
      </c>
      <c r="D2951" s="332" t="s">
        <v>6687</v>
      </c>
      <c r="E2951" s="333" t="s">
        <v>6831</v>
      </c>
      <c r="F2951" s="316" t="s">
        <v>217</v>
      </c>
      <c r="G2951" s="331">
        <v>1</v>
      </c>
      <c r="H2951" s="61">
        <f t="shared" si="469"/>
        <v>25866.1</v>
      </c>
      <c r="I2951" s="450">
        <v>25866.1</v>
      </c>
      <c r="J2951" s="439">
        <f t="shared" si="470"/>
        <v>28847.25</v>
      </c>
      <c r="K2951" s="390">
        <f t="shared" si="471"/>
        <v>28847.25</v>
      </c>
      <c r="L2951" s="60"/>
      <c r="M2951" s="303">
        <f t="shared" si="465"/>
        <v>28847.248727232</v>
      </c>
      <c r="N2951" s="303">
        <f t="shared" si="466"/>
        <v>-1.2727680004900321E-3</v>
      </c>
      <c r="O2951" s="372">
        <f t="shared" si="467"/>
        <v>28847.25</v>
      </c>
      <c r="P2951" s="373">
        <f t="shared" si="468"/>
        <v>0</v>
      </c>
    </row>
    <row r="2952" spans="1:16" s="195" customFormat="1" ht="15" x14ac:dyDescent="0.25">
      <c r="A2952" s="312" t="s">
        <v>6853</v>
      </c>
      <c r="B2952" s="314" t="s">
        <v>235</v>
      </c>
      <c r="C2952" s="332" t="s">
        <v>5819</v>
      </c>
      <c r="D2952" s="332" t="s">
        <v>6237</v>
      </c>
      <c r="E2952" s="333" t="s">
        <v>6854</v>
      </c>
      <c r="F2952" s="316" t="s">
        <v>217</v>
      </c>
      <c r="G2952" s="331">
        <v>1</v>
      </c>
      <c r="H2952" s="61">
        <f t="shared" si="469"/>
        <v>59100.72</v>
      </c>
      <c r="I2952" s="450">
        <v>59100.72</v>
      </c>
      <c r="J2952" s="439">
        <f t="shared" si="470"/>
        <v>65912.259999999995</v>
      </c>
      <c r="K2952" s="390">
        <f t="shared" si="471"/>
        <v>65912.259999999995</v>
      </c>
      <c r="L2952" s="60"/>
      <c r="M2952" s="303">
        <f t="shared" si="465"/>
        <v>65912.262374246406</v>
      </c>
      <c r="N2952" s="303">
        <f t="shared" si="466"/>
        <v>2.3742464109091088E-3</v>
      </c>
      <c r="O2952" s="372">
        <f t="shared" si="467"/>
        <v>65912.259999999995</v>
      </c>
      <c r="P2952" s="373">
        <f t="shared" si="468"/>
        <v>0</v>
      </c>
    </row>
    <row r="2953" spans="1:16" s="195" customFormat="1" ht="15" x14ac:dyDescent="0.25">
      <c r="A2953" s="312" t="s">
        <v>6855</v>
      </c>
      <c r="B2953" s="314" t="s">
        <v>235</v>
      </c>
      <c r="C2953" s="332" t="s">
        <v>5827</v>
      </c>
      <c r="D2953" s="332" t="s">
        <v>6220</v>
      </c>
      <c r="E2953" s="333" t="s">
        <v>6856</v>
      </c>
      <c r="F2953" s="316" t="s">
        <v>217</v>
      </c>
      <c r="G2953" s="331">
        <v>1</v>
      </c>
      <c r="H2953" s="61">
        <f t="shared" si="469"/>
        <v>50208.37</v>
      </c>
      <c r="I2953" s="450">
        <v>50208.37</v>
      </c>
      <c r="J2953" s="439">
        <f t="shared" si="470"/>
        <v>55995.040000000001</v>
      </c>
      <c r="K2953" s="390">
        <f t="shared" si="471"/>
        <v>55995.040000000001</v>
      </c>
      <c r="L2953" s="60"/>
      <c r="M2953" s="303">
        <f t="shared" si="465"/>
        <v>55995.041292614405</v>
      </c>
      <c r="N2953" s="303">
        <f t="shared" si="466"/>
        <v>1.2926144045195542E-3</v>
      </c>
      <c r="O2953" s="372">
        <f t="shared" si="467"/>
        <v>55995.040000000001</v>
      </c>
      <c r="P2953" s="373">
        <f t="shared" si="468"/>
        <v>0</v>
      </c>
    </row>
    <row r="2954" spans="1:16" s="195" customFormat="1" ht="15" x14ac:dyDescent="0.25">
      <c r="A2954" s="312" t="s">
        <v>6857</v>
      </c>
      <c r="B2954" s="314" t="s">
        <v>235</v>
      </c>
      <c r="C2954" s="332" t="s">
        <v>5831</v>
      </c>
      <c r="D2954" s="332" t="s">
        <v>6237</v>
      </c>
      <c r="E2954" s="333" t="s">
        <v>6858</v>
      </c>
      <c r="F2954" s="316" t="s">
        <v>217</v>
      </c>
      <c r="G2954" s="331">
        <v>1</v>
      </c>
      <c r="H2954" s="61">
        <f t="shared" si="469"/>
        <v>25940.99</v>
      </c>
      <c r="I2954" s="450">
        <v>25940.99</v>
      </c>
      <c r="J2954" s="439">
        <f t="shared" si="470"/>
        <v>28930.77</v>
      </c>
      <c r="K2954" s="390">
        <f t="shared" si="471"/>
        <v>28930.77</v>
      </c>
      <c r="L2954" s="60"/>
      <c r="M2954" s="303">
        <f t="shared" si="465"/>
        <v>28930.770033388802</v>
      </c>
      <c r="N2954" s="303">
        <f t="shared" si="466"/>
        <v>3.3388801966793835E-5</v>
      </c>
      <c r="O2954" s="372">
        <f t="shared" si="467"/>
        <v>28930.77</v>
      </c>
      <c r="P2954" s="373">
        <f t="shared" si="468"/>
        <v>0</v>
      </c>
    </row>
    <row r="2955" spans="1:16" s="195" customFormat="1" ht="15" x14ac:dyDescent="0.25">
      <c r="A2955" s="312" t="s">
        <v>6859</v>
      </c>
      <c r="B2955" s="314" t="s">
        <v>235</v>
      </c>
      <c r="C2955" s="332" t="s">
        <v>5835</v>
      </c>
      <c r="D2955" s="332" t="s">
        <v>6218</v>
      </c>
      <c r="E2955" s="333" t="s">
        <v>948</v>
      </c>
      <c r="F2955" s="316" t="s">
        <v>217</v>
      </c>
      <c r="G2955" s="331">
        <v>1</v>
      </c>
      <c r="H2955" s="61">
        <f t="shared" si="469"/>
        <v>4132.37</v>
      </c>
      <c r="I2955" s="450">
        <v>4132.37</v>
      </c>
      <c r="J2955" s="439">
        <f t="shared" si="470"/>
        <v>4608.6400000000003</v>
      </c>
      <c r="K2955" s="390">
        <f t="shared" si="471"/>
        <v>4608.6400000000003</v>
      </c>
      <c r="L2955" s="60"/>
      <c r="M2955" s="303">
        <f t="shared" si="465"/>
        <v>4608.6385354944005</v>
      </c>
      <c r="N2955" s="303">
        <f t="shared" si="466"/>
        <v>-1.4645055998698808E-3</v>
      </c>
      <c r="O2955" s="372">
        <f t="shared" si="467"/>
        <v>4608.6400000000003</v>
      </c>
      <c r="P2955" s="373">
        <f t="shared" si="468"/>
        <v>0</v>
      </c>
    </row>
    <row r="2956" spans="1:16" s="195" customFormat="1" ht="15" customHeight="1" x14ac:dyDescent="0.25">
      <c r="A2956" s="323"/>
      <c r="B2956" s="512" t="s">
        <v>6860</v>
      </c>
      <c r="C2956" s="513"/>
      <c r="D2956" s="513"/>
      <c r="E2956" s="514"/>
      <c r="F2956" s="324"/>
      <c r="G2956" s="324"/>
      <c r="H2956" s="324"/>
      <c r="I2956" s="324"/>
      <c r="J2956" s="449"/>
      <c r="K2956" s="392"/>
      <c r="L2956" s="311"/>
      <c r="M2956" s="303">
        <f t="shared" si="465"/>
        <v>0</v>
      </c>
      <c r="N2956" s="303">
        <f t="shared" si="466"/>
        <v>0</v>
      </c>
      <c r="O2956" s="372">
        <f t="shared" si="467"/>
        <v>0</v>
      </c>
      <c r="P2956" s="373">
        <f t="shared" si="468"/>
        <v>0</v>
      </c>
    </row>
    <row r="2957" spans="1:16" s="195" customFormat="1" ht="15" x14ac:dyDescent="0.25">
      <c r="A2957" s="312" t="s">
        <v>6861</v>
      </c>
      <c r="B2957" s="314" t="s">
        <v>235</v>
      </c>
      <c r="C2957" s="332" t="s">
        <v>5841</v>
      </c>
      <c r="D2957" s="332" t="s">
        <v>6237</v>
      </c>
      <c r="E2957" s="333" t="s">
        <v>6748</v>
      </c>
      <c r="F2957" s="316" t="s">
        <v>217</v>
      </c>
      <c r="G2957" s="331">
        <v>1</v>
      </c>
      <c r="H2957" s="61">
        <f t="shared" si="469"/>
        <v>22547.279999999999</v>
      </c>
      <c r="I2957" s="450">
        <v>22547.279999999999</v>
      </c>
      <c r="J2957" s="439">
        <f t="shared" si="470"/>
        <v>25145.919999999998</v>
      </c>
      <c r="K2957" s="390">
        <f t="shared" si="471"/>
        <v>25145.919999999998</v>
      </c>
      <c r="L2957" s="60"/>
      <c r="M2957" s="303">
        <f t="shared" si="465"/>
        <v>25145.924367513602</v>
      </c>
      <c r="N2957" s="303">
        <f t="shared" si="466"/>
        <v>4.3675136039382778E-3</v>
      </c>
      <c r="O2957" s="372">
        <f t="shared" si="467"/>
        <v>25145.919999999998</v>
      </c>
      <c r="P2957" s="373">
        <f t="shared" si="468"/>
        <v>0</v>
      </c>
    </row>
    <row r="2958" spans="1:16" s="195" customFormat="1" ht="15" x14ac:dyDescent="0.25">
      <c r="A2958" s="312" t="s">
        <v>6862</v>
      </c>
      <c r="B2958" s="314" t="s">
        <v>235</v>
      </c>
      <c r="C2958" s="314" t="s">
        <v>5847</v>
      </c>
      <c r="D2958" s="314" t="s">
        <v>6752</v>
      </c>
      <c r="E2958" s="315" t="s">
        <v>6753</v>
      </c>
      <c r="F2958" s="316" t="s">
        <v>322</v>
      </c>
      <c r="G2958" s="329">
        <v>0.1</v>
      </c>
      <c r="H2958" s="61">
        <f t="shared" si="469"/>
        <v>29910.1</v>
      </c>
      <c r="I2958" s="450">
        <v>2991.01</v>
      </c>
      <c r="J2958" s="439">
        <f t="shared" si="470"/>
        <v>33357.33</v>
      </c>
      <c r="K2958" s="390">
        <f t="shared" si="471"/>
        <v>3335.73</v>
      </c>
      <c r="L2958" s="60"/>
      <c r="M2958" s="303">
        <f t="shared" si="465"/>
        <v>3335.7332344512006</v>
      </c>
      <c r="N2958" s="303">
        <f t="shared" si="466"/>
        <v>3.2344512005693105E-3</v>
      </c>
      <c r="O2958" s="372">
        <f t="shared" si="467"/>
        <v>3335.7330000000002</v>
      </c>
      <c r="P2958" s="373">
        <f t="shared" si="468"/>
        <v>3.0000000001564331E-3</v>
      </c>
    </row>
    <row r="2959" spans="1:16" s="195" customFormat="1" ht="15" x14ac:dyDescent="0.25">
      <c r="A2959" s="312" t="s">
        <v>6863</v>
      </c>
      <c r="B2959" s="314" t="s">
        <v>235</v>
      </c>
      <c r="C2959" s="332" t="s">
        <v>6864</v>
      </c>
      <c r="D2959" s="332" t="s">
        <v>6687</v>
      </c>
      <c r="E2959" s="333" t="s">
        <v>6831</v>
      </c>
      <c r="F2959" s="316" t="s">
        <v>217</v>
      </c>
      <c r="G2959" s="331">
        <v>1</v>
      </c>
      <c r="H2959" s="61">
        <f t="shared" si="469"/>
        <v>25866.1</v>
      </c>
      <c r="I2959" s="450">
        <v>25866.1</v>
      </c>
      <c r="J2959" s="439">
        <f t="shared" si="470"/>
        <v>28847.25</v>
      </c>
      <c r="K2959" s="390">
        <f t="shared" si="471"/>
        <v>28847.25</v>
      </c>
      <c r="L2959" s="60"/>
      <c r="M2959" s="303">
        <f t="shared" ref="M2959:M3022" si="472">I2959*O$13*P$13*O$10</f>
        <v>28847.248727232</v>
      </c>
      <c r="N2959" s="303">
        <f t="shared" ref="N2959:N3022" si="473">M2959-K2959</f>
        <v>-1.2727680004900321E-3</v>
      </c>
      <c r="O2959" s="372">
        <f t="shared" si="467"/>
        <v>28847.25</v>
      </c>
      <c r="P2959" s="373">
        <f t="shared" si="468"/>
        <v>0</v>
      </c>
    </row>
    <row r="2960" spans="1:16" s="195" customFormat="1" ht="15" x14ac:dyDescent="0.25">
      <c r="A2960" s="312" t="s">
        <v>6865</v>
      </c>
      <c r="B2960" s="314" t="s">
        <v>235</v>
      </c>
      <c r="C2960" s="332" t="s">
        <v>5855</v>
      </c>
      <c r="D2960" s="332" t="s">
        <v>6287</v>
      </c>
      <c r="E2960" s="333" t="s">
        <v>6866</v>
      </c>
      <c r="F2960" s="316" t="s">
        <v>217</v>
      </c>
      <c r="G2960" s="331">
        <v>1</v>
      </c>
      <c r="H2960" s="61">
        <f t="shared" si="469"/>
        <v>24592.799999999999</v>
      </c>
      <c r="I2960" s="450">
        <v>24592.799999999999</v>
      </c>
      <c r="J2960" s="439">
        <f t="shared" si="470"/>
        <v>27427.200000000001</v>
      </c>
      <c r="K2960" s="390">
        <f t="shared" si="471"/>
        <v>27427.200000000001</v>
      </c>
      <c r="L2960" s="60"/>
      <c r="M2960" s="303">
        <f t="shared" si="472"/>
        <v>27427.196929536003</v>
      </c>
      <c r="N2960" s="303">
        <f t="shared" si="473"/>
        <v>-3.0704639975738246E-3</v>
      </c>
      <c r="O2960" s="372">
        <f t="shared" si="467"/>
        <v>27427.200000000001</v>
      </c>
      <c r="P2960" s="373">
        <f t="shared" si="468"/>
        <v>0</v>
      </c>
    </row>
    <row r="2961" spans="1:16" s="195" customFormat="1" ht="15" x14ac:dyDescent="0.25">
      <c r="A2961" s="312" t="s">
        <v>6867</v>
      </c>
      <c r="B2961" s="314" t="s">
        <v>235</v>
      </c>
      <c r="C2961" s="332" t="s">
        <v>5865</v>
      </c>
      <c r="D2961" s="332" t="s">
        <v>6237</v>
      </c>
      <c r="E2961" s="333" t="s">
        <v>6868</v>
      </c>
      <c r="F2961" s="316" t="s">
        <v>217</v>
      </c>
      <c r="G2961" s="331">
        <v>1</v>
      </c>
      <c r="H2961" s="61">
        <f t="shared" si="469"/>
        <v>9736.91</v>
      </c>
      <c r="I2961" s="450">
        <v>9736.91</v>
      </c>
      <c r="J2961" s="439">
        <f t="shared" si="470"/>
        <v>10859.12</v>
      </c>
      <c r="K2961" s="390">
        <f t="shared" si="471"/>
        <v>10859.12</v>
      </c>
      <c r="L2961" s="60"/>
      <c r="M2961" s="303">
        <f t="shared" si="472"/>
        <v>10859.1192566592</v>
      </c>
      <c r="N2961" s="303">
        <f t="shared" si="473"/>
        <v>-7.4334080090920907E-4</v>
      </c>
      <c r="O2961" s="372">
        <f t="shared" si="467"/>
        <v>10859.12</v>
      </c>
      <c r="P2961" s="373">
        <f t="shared" si="468"/>
        <v>0</v>
      </c>
    </row>
    <row r="2962" spans="1:16" s="195" customFormat="1" ht="22.5" x14ac:dyDescent="0.25">
      <c r="A2962" s="312" t="s">
        <v>6869</v>
      </c>
      <c r="B2962" s="314" t="s">
        <v>235</v>
      </c>
      <c r="C2962" s="332" t="s">
        <v>5872</v>
      </c>
      <c r="D2962" s="332" t="s">
        <v>6287</v>
      </c>
      <c r="E2962" s="333" t="s">
        <v>6772</v>
      </c>
      <c r="F2962" s="316" t="s">
        <v>217</v>
      </c>
      <c r="G2962" s="331">
        <v>1</v>
      </c>
      <c r="H2962" s="61">
        <f t="shared" si="469"/>
        <v>67569.7</v>
      </c>
      <c r="I2962" s="450">
        <v>67569.7</v>
      </c>
      <c r="J2962" s="439">
        <f t="shared" si="470"/>
        <v>75357.320000000007</v>
      </c>
      <c r="K2962" s="390">
        <f t="shared" si="471"/>
        <v>75357.320000000007</v>
      </c>
      <c r="L2962" s="60"/>
      <c r="M2962" s="303">
        <f t="shared" si="472"/>
        <v>75357.318742464005</v>
      </c>
      <c r="N2962" s="303">
        <f t="shared" si="473"/>
        <v>-1.2575360015034676E-3</v>
      </c>
      <c r="O2962" s="372">
        <f t="shared" ref="O2962:O3025" si="474">J2962*G2962</f>
        <v>75357.320000000007</v>
      </c>
      <c r="P2962" s="373">
        <f t="shared" ref="P2962:P3025" si="475">O2962-K2962</f>
        <v>0</v>
      </c>
    </row>
    <row r="2963" spans="1:16" s="195" customFormat="1" ht="15" x14ac:dyDescent="0.25">
      <c r="A2963" s="312" t="s">
        <v>6870</v>
      </c>
      <c r="B2963" s="314" t="s">
        <v>235</v>
      </c>
      <c r="C2963" s="332" t="s">
        <v>5880</v>
      </c>
      <c r="D2963" s="332" t="s">
        <v>6237</v>
      </c>
      <c r="E2963" s="333" t="s">
        <v>6871</v>
      </c>
      <c r="F2963" s="316" t="s">
        <v>217</v>
      </c>
      <c r="G2963" s="331">
        <v>1</v>
      </c>
      <c r="H2963" s="61">
        <f t="shared" si="469"/>
        <v>67616</v>
      </c>
      <c r="I2963" s="450">
        <v>67616</v>
      </c>
      <c r="J2963" s="439">
        <f t="shared" si="470"/>
        <v>75408.95</v>
      </c>
      <c r="K2963" s="390">
        <f t="shared" si="471"/>
        <v>75408.95</v>
      </c>
      <c r="L2963" s="60"/>
      <c r="M2963" s="303">
        <f t="shared" si="472"/>
        <v>75408.954961920012</v>
      </c>
      <c r="N2963" s="303">
        <f t="shared" si="473"/>
        <v>4.961920014466159E-3</v>
      </c>
      <c r="O2963" s="372">
        <f t="shared" si="474"/>
        <v>75408.95</v>
      </c>
      <c r="P2963" s="373">
        <f t="shared" si="475"/>
        <v>0</v>
      </c>
    </row>
    <row r="2964" spans="1:16" s="195" customFormat="1" ht="15" x14ac:dyDescent="0.25">
      <c r="A2964" s="312" t="s">
        <v>6872</v>
      </c>
      <c r="B2964" s="314" t="s">
        <v>235</v>
      </c>
      <c r="C2964" s="332" t="s">
        <v>5884</v>
      </c>
      <c r="D2964" s="332" t="s">
        <v>6237</v>
      </c>
      <c r="E2964" s="333" t="s">
        <v>6873</v>
      </c>
      <c r="F2964" s="316" t="s">
        <v>217</v>
      </c>
      <c r="G2964" s="331">
        <v>1</v>
      </c>
      <c r="H2964" s="61">
        <f t="shared" si="469"/>
        <v>61768.69</v>
      </c>
      <c r="I2964" s="450">
        <v>61768.69</v>
      </c>
      <c r="J2964" s="439">
        <f t="shared" si="470"/>
        <v>68887.72</v>
      </c>
      <c r="K2964" s="390">
        <f t="shared" si="471"/>
        <v>68887.72</v>
      </c>
      <c r="L2964" s="60"/>
      <c r="M2964" s="303">
        <f t="shared" si="472"/>
        <v>68887.724240812808</v>
      </c>
      <c r="N2964" s="303">
        <f t="shared" si="473"/>
        <v>4.240812806528993E-3</v>
      </c>
      <c r="O2964" s="372">
        <f t="shared" si="474"/>
        <v>68887.72</v>
      </c>
      <c r="P2964" s="373">
        <f t="shared" si="475"/>
        <v>0</v>
      </c>
    </row>
    <row r="2965" spans="1:16" s="195" customFormat="1" ht="15" x14ac:dyDescent="0.25">
      <c r="A2965" s="312" t="s">
        <v>6874</v>
      </c>
      <c r="B2965" s="314" t="s">
        <v>235</v>
      </c>
      <c r="C2965" s="332" t="s">
        <v>5892</v>
      </c>
      <c r="D2965" s="332" t="s">
        <v>6287</v>
      </c>
      <c r="E2965" s="333" t="s">
        <v>6875</v>
      </c>
      <c r="F2965" s="316" t="s">
        <v>217</v>
      </c>
      <c r="G2965" s="331">
        <v>1</v>
      </c>
      <c r="H2965" s="61">
        <f t="shared" si="469"/>
        <v>92978.46</v>
      </c>
      <c r="I2965" s="450">
        <v>92978.46</v>
      </c>
      <c r="J2965" s="439">
        <f t="shared" si="470"/>
        <v>103694.52</v>
      </c>
      <c r="K2965" s="390">
        <f t="shared" si="471"/>
        <v>103694.52</v>
      </c>
      <c r="L2965" s="60"/>
      <c r="M2965" s="303">
        <f t="shared" si="472"/>
        <v>103694.51760779522</v>
      </c>
      <c r="N2965" s="303">
        <f t="shared" si="473"/>
        <v>-2.3922047839732841E-3</v>
      </c>
      <c r="O2965" s="372">
        <f t="shared" si="474"/>
        <v>103694.52</v>
      </c>
      <c r="P2965" s="373">
        <f t="shared" si="475"/>
        <v>0</v>
      </c>
    </row>
    <row r="2966" spans="1:16" s="195" customFormat="1" ht="15" x14ac:dyDescent="0.25">
      <c r="A2966" s="312" t="s">
        <v>6876</v>
      </c>
      <c r="B2966" s="314" t="s">
        <v>235</v>
      </c>
      <c r="C2966" s="332" t="s">
        <v>5899</v>
      </c>
      <c r="D2966" s="332" t="s">
        <v>6237</v>
      </c>
      <c r="E2966" s="333" t="s">
        <v>6877</v>
      </c>
      <c r="F2966" s="316" t="s">
        <v>217</v>
      </c>
      <c r="G2966" s="331">
        <v>2</v>
      </c>
      <c r="H2966" s="61">
        <f t="shared" si="469"/>
        <v>25455.439999999999</v>
      </c>
      <c r="I2966" s="450">
        <v>50910.879999999997</v>
      </c>
      <c r="J2966" s="439">
        <f t="shared" si="470"/>
        <v>28389.26</v>
      </c>
      <c r="K2966" s="390">
        <f t="shared" si="471"/>
        <v>56778.52</v>
      </c>
      <c r="L2966" s="60"/>
      <c r="M2966" s="303">
        <f t="shared" si="472"/>
        <v>56778.517761945601</v>
      </c>
      <c r="N2966" s="303">
        <f t="shared" si="473"/>
        <v>-2.2380543960025534E-3</v>
      </c>
      <c r="O2966" s="372">
        <f t="shared" si="474"/>
        <v>56778.52</v>
      </c>
      <c r="P2966" s="373">
        <f t="shared" si="475"/>
        <v>0</v>
      </c>
    </row>
    <row r="2967" spans="1:16" s="195" customFormat="1" ht="33.75" x14ac:dyDescent="0.25">
      <c r="A2967" s="312" t="s">
        <v>6878</v>
      </c>
      <c r="B2967" s="314" t="s">
        <v>235</v>
      </c>
      <c r="C2967" s="332" t="s">
        <v>5904</v>
      </c>
      <c r="D2967" s="332" t="s">
        <v>6242</v>
      </c>
      <c r="E2967" s="333" t="s">
        <v>6879</v>
      </c>
      <c r="F2967" s="316" t="s">
        <v>217</v>
      </c>
      <c r="G2967" s="331">
        <v>1</v>
      </c>
      <c r="H2967" s="61">
        <f t="shared" si="469"/>
        <v>95286.03</v>
      </c>
      <c r="I2967" s="450">
        <v>95286.03</v>
      </c>
      <c r="J2967" s="439">
        <f t="shared" si="470"/>
        <v>106268.04</v>
      </c>
      <c r="K2967" s="390">
        <f t="shared" si="471"/>
        <v>106268.04</v>
      </c>
      <c r="L2967" s="60"/>
      <c r="M2967" s="303">
        <f t="shared" si="472"/>
        <v>106268.0422499136</v>
      </c>
      <c r="N2967" s="303">
        <f t="shared" si="473"/>
        <v>2.249913610285148E-3</v>
      </c>
      <c r="O2967" s="372">
        <f t="shared" si="474"/>
        <v>106268.04</v>
      </c>
      <c r="P2967" s="373">
        <f t="shared" si="475"/>
        <v>0</v>
      </c>
    </row>
    <row r="2968" spans="1:16" s="195" customFormat="1" ht="15" x14ac:dyDescent="0.25">
      <c r="A2968" s="312" t="s">
        <v>6880</v>
      </c>
      <c r="B2968" s="314" t="s">
        <v>235</v>
      </c>
      <c r="C2968" s="332" t="s">
        <v>6881</v>
      </c>
      <c r="D2968" s="332" t="s">
        <v>6242</v>
      </c>
      <c r="E2968" s="333" t="s">
        <v>6882</v>
      </c>
      <c r="F2968" s="316" t="s">
        <v>217</v>
      </c>
      <c r="G2968" s="331">
        <v>2</v>
      </c>
      <c r="H2968" s="61">
        <f t="shared" si="469"/>
        <v>87135.34</v>
      </c>
      <c r="I2968" s="450">
        <v>174270.68</v>
      </c>
      <c r="J2968" s="439">
        <f t="shared" si="470"/>
        <v>97177.96</v>
      </c>
      <c r="K2968" s="390">
        <f t="shared" si="471"/>
        <v>194355.92</v>
      </c>
      <c r="L2968" s="60"/>
      <c r="M2968" s="303">
        <f t="shared" si="472"/>
        <v>194355.91959452161</v>
      </c>
      <c r="N2968" s="303">
        <f t="shared" si="473"/>
        <v>-4.0547840762883425E-4</v>
      </c>
      <c r="O2968" s="372">
        <f t="shared" si="474"/>
        <v>194355.92</v>
      </c>
      <c r="P2968" s="373">
        <f t="shared" si="475"/>
        <v>0</v>
      </c>
    </row>
    <row r="2969" spans="1:16" s="195" customFormat="1" ht="15" x14ac:dyDescent="0.25">
      <c r="A2969" s="312" t="s">
        <v>6883</v>
      </c>
      <c r="B2969" s="314" t="s">
        <v>235</v>
      </c>
      <c r="C2969" s="314" t="s">
        <v>6884</v>
      </c>
      <c r="D2969" s="314" t="s">
        <v>903</v>
      </c>
      <c r="E2969" s="315" t="s">
        <v>904</v>
      </c>
      <c r="F2969" s="316" t="s">
        <v>217</v>
      </c>
      <c r="G2969" s="331">
        <v>1</v>
      </c>
      <c r="H2969" s="61">
        <f t="shared" si="469"/>
        <v>52903.58</v>
      </c>
      <c r="I2969" s="450">
        <v>52903.58</v>
      </c>
      <c r="J2969" s="439">
        <f t="shared" si="470"/>
        <v>59000.88</v>
      </c>
      <c r="K2969" s="390">
        <f t="shared" si="471"/>
        <v>59000.88</v>
      </c>
      <c r="L2969" s="60"/>
      <c r="M2969" s="303">
        <f t="shared" si="472"/>
        <v>59000.882654169603</v>
      </c>
      <c r="N2969" s="303">
        <f t="shared" si="473"/>
        <v>2.6541696061030962E-3</v>
      </c>
      <c r="O2969" s="372">
        <f t="shared" si="474"/>
        <v>59000.88</v>
      </c>
      <c r="P2969" s="373">
        <f t="shared" si="475"/>
        <v>0</v>
      </c>
    </row>
    <row r="2970" spans="1:16" s="195" customFormat="1" ht="15" x14ac:dyDescent="0.25">
      <c r="A2970" s="312" t="s">
        <v>6885</v>
      </c>
      <c r="B2970" s="314" t="s">
        <v>235</v>
      </c>
      <c r="C2970" s="332" t="s">
        <v>6886</v>
      </c>
      <c r="D2970" s="332" t="s">
        <v>6887</v>
      </c>
      <c r="E2970" s="333" t="s">
        <v>6888</v>
      </c>
      <c r="F2970" s="316" t="s">
        <v>217</v>
      </c>
      <c r="G2970" s="331">
        <v>1</v>
      </c>
      <c r="H2970" s="61">
        <f t="shared" si="469"/>
        <v>202071.65</v>
      </c>
      <c r="I2970" s="450">
        <v>202071.65</v>
      </c>
      <c r="J2970" s="439">
        <f t="shared" si="470"/>
        <v>225361.04</v>
      </c>
      <c r="K2970" s="390">
        <f t="shared" si="471"/>
        <v>225361.04</v>
      </c>
      <c r="L2970" s="60"/>
      <c r="M2970" s="303">
        <f t="shared" si="472"/>
        <v>225361.03812604802</v>
      </c>
      <c r="N2970" s="303">
        <f t="shared" si="473"/>
        <v>-1.8739519873633981E-3</v>
      </c>
      <c r="O2970" s="372">
        <f t="shared" si="474"/>
        <v>225361.04</v>
      </c>
      <c r="P2970" s="373">
        <f t="shared" si="475"/>
        <v>0</v>
      </c>
    </row>
    <row r="2971" spans="1:16" s="195" customFormat="1" ht="15" x14ac:dyDescent="0.25">
      <c r="A2971" s="312" t="s">
        <v>6889</v>
      </c>
      <c r="B2971" s="314" t="s">
        <v>235</v>
      </c>
      <c r="C2971" s="332" t="s">
        <v>6890</v>
      </c>
      <c r="D2971" s="332" t="s">
        <v>6237</v>
      </c>
      <c r="E2971" s="333" t="s">
        <v>6774</v>
      </c>
      <c r="F2971" s="316" t="s">
        <v>217</v>
      </c>
      <c r="G2971" s="331">
        <v>1</v>
      </c>
      <c r="H2971" s="61">
        <f t="shared" si="469"/>
        <v>10852.65</v>
      </c>
      <c r="I2971" s="450">
        <v>10852.65</v>
      </c>
      <c r="J2971" s="439">
        <f t="shared" si="470"/>
        <v>12103.45</v>
      </c>
      <c r="K2971" s="390">
        <f t="shared" si="471"/>
        <v>12103.45</v>
      </c>
      <c r="L2971" s="60"/>
      <c r="M2971" s="303">
        <f t="shared" si="472"/>
        <v>12103.451772768001</v>
      </c>
      <c r="N2971" s="303">
        <f t="shared" si="473"/>
        <v>1.7727680005918955E-3</v>
      </c>
      <c r="O2971" s="372">
        <f t="shared" si="474"/>
        <v>12103.45</v>
      </c>
      <c r="P2971" s="373">
        <f t="shared" si="475"/>
        <v>0</v>
      </c>
    </row>
    <row r="2972" spans="1:16" s="195" customFormat="1" ht="15" x14ac:dyDescent="0.25">
      <c r="A2972" s="312" t="s">
        <v>6891</v>
      </c>
      <c r="B2972" s="314" t="s">
        <v>235</v>
      </c>
      <c r="C2972" s="332" t="s">
        <v>6892</v>
      </c>
      <c r="D2972" s="332" t="s">
        <v>6893</v>
      </c>
      <c r="E2972" s="333" t="s">
        <v>6894</v>
      </c>
      <c r="F2972" s="316" t="s">
        <v>217</v>
      </c>
      <c r="G2972" s="331">
        <v>1</v>
      </c>
      <c r="H2972" s="61">
        <f t="shared" si="469"/>
        <v>230999.13</v>
      </c>
      <c r="I2972" s="450">
        <v>230999.13</v>
      </c>
      <c r="J2972" s="439">
        <f t="shared" si="470"/>
        <v>257622.5</v>
      </c>
      <c r="K2972" s="390">
        <f t="shared" si="471"/>
        <v>257622.5</v>
      </c>
      <c r="L2972" s="60"/>
      <c r="M2972" s="303">
        <f t="shared" si="472"/>
        <v>257622.50044978561</v>
      </c>
      <c r="N2972" s="303">
        <f t="shared" si="473"/>
        <v>4.4978561345487833E-4</v>
      </c>
      <c r="O2972" s="372">
        <f t="shared" si="474"/>
        <v>257622.5</v>
      </c>
      <c r="P2972" s="373">
        <f t="shared" si="475"/>
        <v>0</v>
      </c>
    </row>
    <row r="2973" spans="1:16" s="195" customFormat="1" ht="15" x14ac:dyDescent="0.25">
      <c r="A2973" s="312" t="s">
        <v>6895</v>
      </c>
      <c r="B2973" s="314" t="s">
        <v>235</v>
      </c>
      <c r="C2973" s="332" t="s">
        <v>6896</v>
      </c>
      <c r="D2973" s="332" t="s">
        <v>6778</v>
      </c>
      <c r="E2973" s="333" t="s">
        <v>6897</v>
      </c>
      <c r="F2973" s="316" t="s">
        <v>217</v>
      </c>
      <c r="G2973" s="331">
        <v>2</v>
      </c>
      <c r="H2973" s="61">
        <f t="shared" si="469"/>
        <v>27136.79</v>
      </c>
      <c r="I2973" s="450">
        <v>54273.58</v>
      </c>
      <c r="J2973" s="439">
        <f t="shared" si="470"/>
        <v>30264.39</v>
      </c>
      <c r="K2973" s="390">
        <f t="shared" si="471"/>
        <v>60528.78</v>
      </c>
      <c r="L2973" s="60"/>
      <c r="M2973" s="303">
        <f t="shared" si="472"/>
        <v>60528.779428569607</v>
      </c>
      <c r="N2973" s="303">
        <f t="shared" si="473"/>
        <v>-5.7143039157381281E-4</v>
      </c>
      <c r="O2973" s="372">
        <f t="shared" si="474"/>
        <v>60528.78</v>
      </c>
      <c r="P2973" s="373">
        <f t="shared" si="475"/>
        <v>0</v>
      </c>
    </row>
    <row r="2974" spans="1:16" s="195" customFormat="1" ht="15" x14ac:dyDescent="0.25">
      <c r="A2974" s="312" t="s">
        <v>6898</v>
      </c>
      <c r="B2974" s="314" t="s">
        <v>235</v>
      </c>
      <c r="C2974" s="332" t="s">
        <v>6899</v>
      </c>
      <c r="D2974" s="332" t="s">
        <v>6778</v>
      </c>
      <c r="E2974" s="333" t="s">
        <v>6900</v>
      </c>
      <c r="F2974" s="316" t="s">
        <v>217</v>
      </c>
      <c r="G2974" s="331">
        <v>1</v>
      </c>
      <c r="H2974" s="61">
        <f t="shared" si="469"/>
        <v>45825.46</v>
      </c>
      <c r="I2974" s="450">
        <v>45825.46</v>
      </c>
      <c r="J2974" s="439">
        <f t="shared" si="470"/>
        <v>51106.99</v>
      </c>
      <c r="K2974" s="390">
        <f t="shared" si="471"/>
        <v>51106.99</v>
      </c>
      <c r="L2974" s="60"/>
      <c r="M2974" s="303">
        <f t="shared" si="472"/>
        <v>51106.987240435206</v>
      </c>
      <c r="N2974" s="303">
        <f t="shared" si="473"/>
        <v>-2.7595647916314192E-3</v>
      </c>
      <c r="O2974" s="372">
        <f t="shared" si="474"/>
        <v>51106.99</v>
      </c>
      <c r="P2974" s="373">
        <f t="shared" si="475"/>
        <v>0</v>
      </c>
    </row>
    <row r="2975" spans="1:16" s="195" customFormat="1" ht="15" x14ac:dyDescent="0.25">
      <c r="A2975" s="312" t="s">
        <v>6901</v>
      </c>
      <c r="B2975" s="314" t="s">
        <v>235</v>
      </c>
      <c r="C2975" s="314" t="s">
        <v>6902</v>
      </c>
      <c r="D2975" s="314" t="s">
        <v>908</v>
      </c>
      <c r="E2975" s="315" t="s">
        <v>909</v>
      </c>
      <c r="F2975" s="316" t="s">
        <v>217</v>
      </c>
      <c r="G2975" s="331">
        <v>1</v>
      </c>
      <c r="H2975" s="61">
        <f t="shared" si="469"/>
        <v>2100.0300000000002</v>
      </c>
      <c r="I2975" s="450">
        <v>2100.0300000000002</v>
      </c>
      <c r="J2975" s="439">
        <f t="shared" si="470"/>
        <v>2342.0700000000002</v>
      </c>
      <c r="K2975" s="390">
        <f t="shared" si="471"/>
        <v>2342.0700000000002</v>
      </c>
      <c r="L2975" s="60"/>
      <c r="M2975" s="303">
        <f t="shared" si="472"/>
        <v>2342.0650095936003</v>
      </c>
      <c r="N2975" s="303">
        <f t="shared" si="473"/>
        <v>-4.9904063998837955E-3</v>
      </c>
      <c r="O2975" s="372">
        <f t="shared" si="474"/>
        <v>2342.0700000000002</v>
      </c>
      <c r="P2975" s="373">
        <f t="shared" si="475"/>
        <v>0</v>
      </c>
    </row>
    <row r="2976" spans="1:16" s="195" customFormat="1" ht="22.5" x14ac:dyDescent="0.25">
      <c r="A2976" s="312" t="s">
        <v>6903</v>
      </c>
      <c r="B2976" s="314" t="s">
        <v>235</v>
      </c>
      <c r="C2976" s="332" t="s">
        <v>6904</v>
      </c>
      <c r="D2976" s="332" t="s">
        <v>6905</v>
      </c>
      <c r="E2976" s="333" t="s">
        <v>6906</v>
      </c>
      <c r="F2976" s="316" t="s">
        <v>217</v>
      </c>
      <c r="G2976" s="331">
        <v>1</v>
      </c>
      <c r="H2976" s="61">
        <f t="shared" si="469"/>
        <v>124812.71</v>
      </c>
      <c r="I2976" s="450">
        <v>124812.71</v>
      </c>
      <c r="J2976" s="439">
        <f t="shared" si="470"/>
        <v>139197.76000000001</v>
      </c>
      <c r="K2976" s="390">
        <f t="shared" si="471"/>
        <v>139197.76000000001</v>
      </c>
      <c r="L2976" s="60"/>
      <c r="M2976" s="303">
        <f t="shared" si="472"/>
        <v>139197.76424315519</v>
      </c>
      <c r="N2976" s="303">
        <f t="shared" si="473"/>
        <v>4.2431551846675575E-3</v>
      </c>
      <c r="O2976" s="372">
        <f t="shared" si="474"/>
        <v>139197.76000000001</v>
      </c>
      <c r="P2976" s="373">
        <f t="shared" si="475"/>
        <v>0</v>
      </c>
    </row>
    <row r="2977" spans="1:16" s="195" customFormat="1" ht="15" x14ac:dyDescent="0.25">
      <c r="A2977" s="312" t="s">
        <v>6907</v>
      </c>
      <c r="B2977" s="314" t="s">
        <v>235</v>
      </c>
      <c r="C2977" s="314" t="s">
        <v>6908</v>
      </c>
      <c r="D2977" s="314" t="s">
        <v>6752</v>
      </c>
      <c r="E2977" s="315" t="s">
        <v>6753</v>
      </c>
      <c r="F2977" s="316" t="s">
        <v>322</v>
      </c>
      <c r="G2977" s="329">
        <v>0.1</v>
      </c>
      <c r="H2977" s="61">
        <f t="shared" si="469"/>
        <v>29910.1</v>
      </c>
      <c r="I2977" s="450">
        <v>2991.01</v>
      </c>
      <c r="J2977" s="439">
        <f t="shared" si="470"/>
        <v>33357.33</v>
      </c>
      <c r="K2977" s="390">
        <f t="shared" si="471"/>
        <v>3335.73</v>
      </c>
      <c r="L2977" s="60"/>
      <c r="M2977" s="303">
        <f t="shared" si="472"/>
        <v>3335.7332344512006</v>
      </c>
      <c r="N2977" s="303">
        <f t="shared" si="473"/>
        <v>3.2344512005693105E-3</v>
      </c>
      <c r="O2977" s="372">
        <f t="shared" si="474"/>
        <v>3335.7330000000002</v>
      </c>
      <c r="P2977" s="373">
        <f t="shared" si="475"/>
        <v>3.0000000001564331E-3</v>
      </c>
    </row>
    <row r="2978" spans="1:16" s="195" customFormat="1" ht="15" x14ac:dyDescent="0.25">
      <c r="A2978" s="312" t="s">
        <v>6909</v>
      </c>
      <c r="B2978" s="314" t="s">
        <v>235</v>
      </c>
      <c r="C2978" s="332" t="s">
        <v>6910</v>
      </c>
      <c r="D2978" s="332" t="s">
        <v>6787</v>
      </c>
      <c r="E2978" s="333" t="s">
        <v>6788</v>
      </c>
      <c r="F2978" s="316" t="s">
        <v>217</v>
      </c>
      <c r="G2978" s="331">
        <v>1</v>
      </c>
      <c r="H2978" s="61">
        <f t="shared" si="469"/>
        <v>15191.47</v>
      </c>
      <c r="I2978" s="450">
        <v>15191.47</v>
      </c>
      <c r="J2978" s="439">
        <f t="shared" si="470"/>
        <v>16942.330000000002</v>
      </c>
      <c r="K2978" s="390">
        <f t="shared" si="471"/>
        <v>16942.330000000002</v>
      </c>
      <c r="L2978" s="60"/>
      <c r="M2978" s="303">
        <f t="shared" si="472"/>
        <v>16942.334314886401</v>
      </c>
      <c r="N2978" s="303">
        <f t="shared" si="473"/>
        <v>4.3148863987880759E-3</v>
      </c>
      <c r="O2978" s="372">
        <f t="shared" si="474"/>
        <v>16942.330000000002</v>
      </c>
      <c r="P2978" s="373">
        <f t="shared" si="475"/>
        <v>0</v>
      </c>
    </row>
    <row r="2979" spans="1:16" s="195" customFormat="1" ht="15" x14ac:dyDescent="0.25">
      <c r="A2979" s="312" t="s">
        <v>6911</v>
      </c>
      <c r="B2979" s="314" t="s">
        <v>235</v>
      </c>
      <c r="C2979" s="332" t="s">
        <v>6912</v>
      </c>
      <c r="D2979" s="332" t="s">
        <v>6237</v>
      </c>
      <c r="E2979" s="333" t="s">
        <v>6848</v>
      </c>
      <c r="F2979" s="316" t="s">
        <v>217</v>
      </c>
      <c r="G2979" s="331">
        <v>4</v>
      </c>
      <c r="H2979" s="61">
        <f t="shared" si="469"/>
        <v>26731.31</v>
      </c>
      <c r="I2979" s="450">
        <v>106925.24</v>
      </c>
      <c r="J2979" s="439">
        <f t="shared" si="470"/>
        <v>29812.18</v>
      </c>
      <c r="K2979" s="390">
        <f t="shared" si="471"/>
        <v>119248.72</v>
      </c>
      <c r="L2979" s="60"/>
      <c r="M2979" s="303">
        <f t="shared" si="472"/>
        <v>119248.70751674882</v>
      </c>
      <c r="N2979" s="303">
        <f t="shared" si="473"/>
        <v>-1.2483251179219224E-2</v>
      </c>
      <c r="O2979" s="372">
        <f t="shared" si="474"/>
        <v>119248.72</v>
      </c>
      <c r="P2979" s="373">
        <f t="shared" si="475"/>
        <v>0</v>
      </c>
    </row>
    <row r="2980" spans="1:16" s="195" customFormat="1" ht="15" x14ac:dyDescent="0.25">
      <c r="A2980" s="312" t="s">
        <v>6913</v>
      </c>
      <c r="B2980" s="314" t="s">
        <v>235</v>
      </c>
      <c r="C2980" s="332" t="s">
        <v>6914</v>
      </c>
      <c r="D2980" s="332" t="s">
        <v>6287</v>
      </c>
      <c r="E2980" s="333" t="s">
        <v>6915</v>
      </c>
      <c r="F2980" s="316" t="s">
        <v>217</v>
      </c>
      <c r="G2980" s="331">
        <v>1</v>
      </c>
      <c r="H2980" s="61">
        <f t="shared" si="469"/>
        <v>286852.5</v>
      </c>
      <c r="I2980" s="450">
        <v>286852.5</v>
      </c>
      <c r="J2980" s="439">
        <f t="shared" si="470"/>
        <v>319913.15000000002</v>
      </c>
      <c r="K2980" s="390">
        <f t="shared" si="471"/>
        <v>319913.15000000002</v>
      </c>
      <c r="L2980" s="60"/>
      <c r="M2980" s="303">
        <f t="shared" si="472"/>
        <v>319913.14560479997</v>
      </c>
      <c r="N2980" s="303">
        <f t="shared" si="473"/>
        <v>-4.3952000560238957E-3</v>
      </c>
      <c r="O2980" s="372">
        <f t="shared" si="474"/>
        <v>319913.15000000002</v>
      </c>
      <c r="P2980" s="373">
        <f t="shared" si="475"/>
        <v>0</v>
      </c>
    </row>
    <row r="2981" spans="1:16" s="195" customFormat="1" ht="15" x14ac:dyDescent="0.25">
      <c r="A2981" s="312" t="s">
        <v>6916</v>
      </c>
      <c r="B2981" s="314" t="s">
        <v>235</v>
      </c>
      <c r="C2981" s="332" t="s">
        <v>6917</v>
      </c>
      <c r="D2981" s="332" t="s">
        <v>6918</v>
      </c>
      <c r="E2981" s="333" t="s">
        <v>6919</v>
      </c>
      <c r="F2981" s="316" t="s">
        <v>217</v>
      </c>
      <c r="G2981" s="331">
        <v>1</v>
      </c>
      <c r="H2981" s="61">
        <f t="shared" si="469"/>
        <v>27144.75</v>
      </c>
      <c r="I2981" s="450">
        <v>27144.75</v>
      </c>
      <c r="J2981" s="439">
        <f t="shared" si="470"/>
        <v>30273.27</v>
      </c>
      <c r="K2981" s="390">
        <f t="shared" si="471"/>
        <v>30273.27</v>
      </c>
      <c r="L2981" s="60"/>
      <c r="M2981" s="303">
        <f t="shared" si="472"/>
        <v>30273.267129119999</v>
      </c>
      <c r="N2981" s="303">
        <f t="shared" si="473"/>
        <v>-2.8708800018648617E-3</v>
      </c>
      <c r="O2981" s="372">
        <f t="shared" si="474"/>
        <v>30273.27</v>
      </c>
      <c r="P2981" s="373">
        <f t="shared" si="475"/>
        <v>0</v>
      </c>
    </row>
    <row r="2982" spans="1:16" s="195" customFormat="1" ht="15" customHeight="1" x14ac:dyDescent="0.25">
      <c r="A2982" s="323"/>
      <c r="B2982" s="512" t="s">
        <v>3935</v>
      </c>
      <c r="C2982" s="513"/>
      <c r="D2982" s="513"/>
      <c r="E2982" s="514"/>
      <c r="F2982" s="324"/>
      <c r="G2982" s="324"/>
      <c r="H2982" s="324"/>
      <c r="I2982" s="324"/>
      <c r="J2982" s="449"/>
      <c r="K2982" s="392"/>
      <c r="L2982" s="311"/>
      <c r="M2982" s="303">
        <f t="shared" si="472"/>
        <v>0</v>
      </c>
      <c r="N2982" s="303">
        <f t="shared" si="473"/>
        <v>0</v>
      </c>
      <c r="O2982" s="372">
        <f t="shared" si="474"/>
        <v>0</v>
      </c>
      <c r="P2982" s="373">
        <f t="shared" si="475"/>
        <v>0</v>
      </c>
    </row>
    <row r="2983" spans="1:16" s="195" customFormat="1" ht="22.5" x14ac:dyDescent="0.25">
      <c r="A2983" s="312" t="s">
        <v>6920</v>
      </c>
      <c r="B2983" s="314" t="s">
        <v>235</v>
      </c>
      <c r="C2983" s="332" t="s">
        <v>6921</v>
      </c>
      <c r="D2983" s="332" t="s">
        <v>6242</v>
      </c>
      <c r="E2983" s="333" t="s">
        <v>6922</v>
      </c>
      <c r="F2983" s="316" t="s">
        <v>217</v>
      </c>
      <c r="G2983" s="331">
        <v>1</v>
      </c>
      <c r="H2983" s="61">
        <f t="shared" si="469"/>
        <v>33147.4</v>
      </c>
      <c r="I2983" s="450">
        <v>33147.4</v>
      </c>
      <c r="J2983" s="439">
        <f t="shared" si="470"/>
        <v>36967.74</v>
      </c>
      <c r="K2983" s="390">
        <f t="shared" si="471"/>
        <v>36967.74</v>
      </c>
      <c r="L2983" s="60"/>
      <c r="M2983" s="303">
        <f t="shared" si="472"/>
        <v>36967.741269888007</v>
      </c>
      <c r="N2983" s="303">
        <f t="shared" si="473"/>
        <v>1.2698880091193132E-3</v>
      </c>
      <c r="O2983" s="372">
        <f t="shared" si="474"/>
        <v>36967.74</v>
      </c>
      <c r="P2983" s="373">
        <f t="shared" si="475"/>
        <v>0</v>
      </c>
    </row>
    <row r="2984" spans="1:16" s="195" customFormat="1" ht="15" x14ac:dyDescent="0.25">
      <c r="A2984" s="312" t="s">
        <v>6923</v>
      </c>
      <c r="B2984" s="314" t="s">
        <v>235</v>
      </c>
      <c r="C2984" s="332" t="s">
        <v>6924</v>
      </c>
      <c r="D2984" s="332" t="s">
        <v>6242</v>
      </c>
      <c r="E2984" s="333" t="s">
        <v>6677</v>
      </c>
      <c r="F2984" s="316" t="s">
        <v>217</v>
      </c>
      <c r="G2984" s="331">
        <v>1</v>
      </c>
      <c r="H2984" s="61">
        <f t="shared" si="469"/>
        <v>155155.32999999999</v>
      </c>
      <c r="I2984" s="450">
        <v>155155.32999999999</v>
      </c>
      <c r="J2984" s="439">
        <f t="shared" si="470"/>
        <v>173037.47</v>
      </c>
      <c r="K2984" s="390">
        <f t="shared" si="471"/>
        <v>173037.47</v>
      </c>
      <c r="L2984" s="60"/>
      <c r="M2984" s="303">
        <f t="shared" si="472"/>
        <v>173037.46586712962</v>
      </c>
      <c r="N2984" s="303">
        <f t="shared" si="473"/>
        <v>-4.1328703809995204E-3</v>
      </c>
      <c r="O2984" s="372">
        <f t="shared" si="474"/>
        <v>173037.47</v>
      </c>
      <c r="P2984" s="373">
        <f t="shared" si="475"/>
        <v>0</v>
      </c>
    </row>
    <row r="2985" spans="1:16" s="195" customFormat="1" ht="15" x14ac:dyDescent="0.25">
      <c r="A2985" s="312" t="s">
        <v>6925</v>
      </c>
      <c r="B2985" s="314" t="s">
        <v>235</v>
      </c>
      <c r="C2985" s="332" t="s">
        <v>6926</v>
      </c>
      <c r="D2985" s="332" t="s">
        <v>6242</v>
      </c>
      <c r="E2985" s="333" t="s">
        <v>6927</v>
      </c>
      <c r="F2985" s="316" t="s">
        <v>217</v>
      </c>
      <c r="G2985" s="331">
        <v>2</v>
      </c>
      <c r="H2985" s="61">
        <f t="shared" si="469"/>
        <v>42956.05</v>
      </c>
      <c r="I2985" s="450">
        <v>85912.1</v>
      </c>
      <c r="J2985" s="439">
        <f t="shared" si="470"/>
        <v>47906.87</v>
      </c>
      <c r="K2985" s="390">
        <f t="shared" si="471"/>
        <v>95813.74</v>
      </c>
      <c r="L2985" s="60"/>
      <c r="M2985" s="303">
        <f t="shared" si="472"/>
        <v>95813.737570752011</v>
      </c>
      <c r="N2985" s="303">
        <f t="shared" si="473"/>
        <v>-2.4292479938594624E-3</v>
      </c>
      <c r="O2985" s="372">
        <f t="shared" si="474"/>
        <v>95813.74</v>
      </c>
      <c r="P2985" s="373">
        <f t="shared" si="475"/>
        <v>0</v>
      </c>
    </row>
    <row r="2986" spans="1:16" s="195" customFormat="1" ht="15" x14ac:dyDescent="0.25">
      <c r="A2986" s="312" t="s">
        <v>6928</v>
      </c>
      <c r="B2986" s="314" t="s">
        <v>235</v>
      </c>
      <c r="C2986" s="332" t="s">
        <v>6929</v>
      </c>
      <c r="D2986" s="332" t="s">
        <v>6237</v>
      </c>
      <c r="E2986" s="333" t="s">
        <v>6930</v>
      </c>
      <c r="F2986" s="316" t="s">
        <v>217</v>
      </c>
      <c r="G2986" s="331">
        <v>1</v>
      </c>
      <c r="H2986" s="61">
        <f t="shared" si="469"/>
        <v>88860.53</v>
      </c>
      <c r="I2986" s="450">
        <v>88860.53</v>
      </c>
      <c r="J2986" s="439">
        <f t="shared" si="470"/>
        <v>99101.98</v>
      </c>
      <c r="K2986" s="390">
        <f t="shared" si="471"/>
        <v>99101.98</v>
      </c>
      <c r="L2986" s="60"/>
      <c r="M2986" s="303">
        <f t="shared" si="472"/>
        <v>99101.983327353606</v>
      </c>
      <c r="N2986" s="303">
        <f t="shared" si="473"/>
        <v>3.3273536100750789E-3</v>
      </c>
      <c r="O2986" s="372">
        <f t="shared" si="474"/>
        <v>99101.98</v>
      </c>
      <c r="P2986" s="373">
        <f t="shared" si="475"/>
        <v>0</v>
      </c>
    </row>
    <row r="2987" spans="1:16" s="195" customFormat="1" ht="15" x14ac:dyDescent="0.25">
      <c r="A2987" s="312" t="s">
        <v>6931</v>
      </c>
      <c r="B2987" s="314" t="s">
        <v>235</v>
      </c>
      <c r="C2987" s="332" t="s">
        <v>6932</v>
      </c>
      <c r="D2987" s="332" t="s">
        <v>6237</v>
      </c>
      <c r="E2987" s="333" t="s">
        <v>6930</v>
      </c>
      <c r="F2987" s="316" t="s">
        <v>217</v>
      </c>
      <c r="G2987" s="331">
        <v>1</v>
      </c>
      <c r="H2987" s="61">
        <f t="shared" si="469"/>
        <v>88860.53</v>
      </c>
      <c r="I2987" s="450">
        <v>88860.53</v>
      </c>
      <c r="J2987" s="439">
        <f t="shared" si="470"/>
        <v>99101.98</v>
      </c>
      <c r="K2987" s="390">
        <f t="shared" si="471"/>
        <v>99101.98</v>
      </c>
      <c r="L2987" s="60"/>
      <c r="M2987" s="303">
        <f t="shared" si="472"/>
        <v>99101.983327353606</v>
      </c>
      <c r="N2987" s="303">
        <f t="shared" si="473"/>
        <v>3.3273536100750789E-3</v>
      </c>
      <c r="O2987" s="372">
        <f t="shared" si="474"/>
        <v>99101.98</v>
      </c>
      <c r="P2987" s="373">
        <f t="shared" si="475"/>
        <v>0</v>
      </c>
    </row>
    <row r="2988" spans="1:16" s="195" customFormat="1" ht="15" x14ac:dyDescent="0.25">
      <c r="A2988" s="312" t="s">
        <v>6933</v>
      </c>
      <c r="B2988" s="314" t="s">
        <v>235</v>
      </c>
      <c r="C2988" s="332" t="s">
        <v>6934</v>
      </c>
      <c r="D2988" s="332" t="s">
        <v>6719</v>
      </c>
      <c r="E2988" s="333" t="s">
        <v>6935</v>
      </c>
      <c r="F2988" s="316" t="s">
        <v>217</v>
      </c>
      <c r="G2988" s="331">
        <v>1</v>
      </c>
      <c r="H2988" s="61">
        <f t="shared" si="469"/>
        <v>37387.68</v>
      </c>
      <c r="I2988" s="450">
        <v>37387.68</v>
      </c>
      <c r="J2988" s="439">
        <f t="shared" si="470"/>
        <v>41696.730000000003</v>
      </c>
      <c r="K2988" s="390">
        <f t="shared" si="471"/>
        <v>41696.730000000003</v>
      </c>
      <c r="L2988" s="60"/>
      <c r="M2988" s="303">
        <f t="shared" si="472"/>
        <v>41696.726769561603</v>
      </c>
      <c r="N2988" s="303">
        <f t="shared" si="473"/>
        <v>-3.2304384003509767E-3</v>
      </c>
      <c r="O2988" s="372">
        <f t="shared" si="474"/>
        <v>41696.730000000003</v>
      </c>
      <c r="P2988" s="373">
        <f t="shared" si="475"/>
        <v>0</v>
      </c>
    </row>
    <row r="2989" spans="1:16" s="195" customFormat="1" ht="15" customHeight="1" x14ac:dyDescent="0.25">
      <c r="A2989" s="323"/>
      <c r="B2989" s="512" t="s">
        <v>905</v>
      </c>
      <c r="C2989" s="513"/>
      <c r="D2989" s="513"/>
      <c r="E2989" s="514"/>
      <c r="F2989" s="324"/>
      <c r="G2989" s="324"/>
      <c r="H2989" s="324"/>
      <c r="I2989" s="324"/>
      <c r="J2989" s="449"/>
      <c r="K2989" s="392"/>
      <c r="L2989" s="311"/>
      <c r="M2989" s="303">
        <f t="shared" si="472"/>
        <v>0</v>
      </c>
      <c r="N2989" s="303">
        <f t="shared" si="473"/>
        <v>0</v>
      </c>
      <c r="O2989" s="372">
        <f t="shared" si="474"/>
        <v>0</v>
      </c>
      <c r="P2989" s="373">
        <f t="shared" si="475"/>
        <v>0</v>
      </c>
    </row>
    <row r="2990" spans="1:16" s="195" customFormat="1" ht="15" x14ac:dyDescent="0.25">
      <c r="A2990" s="312" t="s">
        <v>6936</v>
      </c>
      <c r="B2990" s="314" t="s">
        <v>235</v>
      </c>
      <c r="C2990" s="332" t="s">
        <v>6937</v>
      </c>
      <c r="D2990" s="332" t="s">
        <v>6197</v>
      </c>
      <c r="E2990" s="333" t="s">
        <v>6938</v>
      </c>
      <c r="F2990" s="316" t="s">
        <v>217</v>
      </c>
      <c r="G2990" s="331">
        <v>38</v>
      </c>
      <c r="H2990" s="61">
        <f t="shared" si="469"/>
        <v>12381.62</v>
      </c>
      <c r="I2990" s="450">
        <v>470501.56</v>
      </c>
      <c r="J2990" s="439">
        <f t="shared" si="470"/>
        <v>13808.64</v>
      </c>
      <c r="K2990" s="390">
        <f t="shared" si="471"/>
        <v>524728.31999999995</v>
      </c>
      <c r="L2990" s="60"/>
      <c r="M2990" s="303">
        <f t="shared" si="472"/>
        <v>524728.33275486727</v>
      </c>
      <c r="N2990" s="303">
        <f t="shared" si="473"/>
        <v>1.2754867319017649E-2</v>
      </c>
      <c r="O2990" s="372">
        <f t="shared" si="474"/>
        <v>524728.31999999995</v>
      </c>
      <c r="P2990" s="373">
        <f t="shared" si="475"/>
        <v>0</v>
      </c>
    </row>
    <row r="2991" spans="1:16" s="195" customFormat="1" ht="15" x14ac:dyDescent="0.25">
      <c r="A2991" s="312" t="s">
        <v>6939</v>
      </c>
      <c r="B2991" s="314" t="s">
        <v>235</v>
      </c>
      <c r="C2991" s="332" t="s">
        <v>6940</v>
      </c>
      <c r="D2991" s="332" t="s">
        <v>6197</v>
      </c>
      <c r="E2991" s="333" t="s">
        <v>6941</v>
      </c>
      <c r="F2991" s="316" t="s">
        <v>217</v>
      </c>
      <c r="G2991" s="331">
        <v>152</v>
      </c>
      <c r="H2991" s="61">
        <f t="shared" si="469"/>
        <v>963.35</v>
      </c>
      <c r="I2991" s="450">
        <v>146429.20000000001</v>
      </c>
      <c r="J2991" s="439">
        <f t="shared" si="470"/>
        <v>1074.3800000000001</v>
      </c>
      <c r="K2991" s="390">
        <f t="shared" si="471"/>
        <v>163305.76</v>
      </c>
      <c r="L2991" s="60"/>
      <c r="M2991" s="303">
        <f t="shared" si="472"/>
        <v>163305.62215910401</v>
      </c>
      <c r="N2991" s="303">
        <f t="shared" si="473"/>
        <v>-0.13784089600085281</v>
      </c>
      <c r="O2991" s="372">
        <f t="shared" si="474"/>
        <v>163305.76</v>
      </c>
      <c r="P2991" s="373">
        <f t="shared" si="475"/>
        <v>0</v>
      </c>
    </row>
    <row r="2992" spans="1:16" s="195" customFormat="1" ht="15" x14ac:dyDescent="0.25">
      <c r="A2992" s="312" t="s">
        <v>6942</v>
      </c>
      <c r="B2992" s="314" t="s">
        <v>235</v>
      </c>
      <c r="C2992" s="332" t="s">
        <v>6943</v>
      </c>
      <c r="D2992" s="332" t="s">
        <v>6719</v>
      </c>
      <c r="E2992" s="333" t="s">
        <v>6944</v>
      </c>
      <c r="F2992" s="316" t="s">
        <v>217</v>
      </c>
      <c r="G2992" s="331">
        <v>1</v>
      </c>
      <c r="H2992" s="61">
        <f t="shared" si="469"/>
        <v>23572.62</v>
      </c>
      <c r="I2992" s="450">
        <v>23572.62</v>
      </c>
      <c r="J2992" s="439">
        <f t="shared" si="470"/>
        <v>26289.439999999999</v>
      </c>
      <c r="K2992" s="390">
        <f t="shared" si="471"/>
        <v>26289.439999999999</v>
      </c>
      <c r="L2992" s="60"/>
      <c r="M2992" s="303">
        <f t="shared" si="472"/>
        <v>26289.438001574399</v>
      </c>
      <c r="N2992" s="303">
        <f t="shared" si="473"/>
        <v>-1.9984255995950662E-3</v>
      </c>
      <c r="O2992" s="372">
        <f t="shared" si="474"/>
        <v>26289.439999999999</v>
      </c>
      <c r="P2992" s="373">
        <f t="shared" si="475"/>
        <v>0</v>
      </c>
    </row>
    <row r="2993" spans="1:16" s="195" customFormat="1" ht="15" x14ac:dyDescent="0.25">
      <c r="A2993" s="312" t="s">
        <v>6945</v>
      </c>
      <c r="B2993" s="314" t="s">
        <v>235</v>
      </c>
      <c r="C2993" s="332" t="s">
        <v>6946</v>
      </c>
      <c r="D2993" s="332" t="s">
        <v>6361</v>
      </c>
      <c r="E2993" s="333" t="s">
        <v>6947</v>
      </c>
      <c r="F2993" s="316" t="s">
        <v>217</v>
      </c>
      <c r="G2993" s="331">
        <v>1</v>
      </c>
      <c r="H2993" s="61">
        <f t="shared" si="469"/>
        <v>30006.21</v>
      </c>
      <c r="I2993" s="450">
        <v>30006.21</v>
      </c>
      <c r="J2993" s="439">
        <f t="shared" si="470"/>
        <v>33464.519999999997</v>
      </c>
      <c r="K2993" s="390">
        <f t="shared" si="471"/>
        <v>33464.519999999997</v>
      </c>
      <c r="L2993" s="60"/>
      <c r="M2993" s="303">
        <f t="shared" si="472"/>
        <v>33464.519321875203</v>
      </c>
      <c r="N2993" s="303">
        <f t="shared" si="473"/>
        <v>-6.781247939215973E-4</v>
      </c>
      <c r="O2993" s="372">
        <f t="shared" si="474"/>
        <v>33464.519999999997</v>
      </c>
      <c r="P2993" s="373">
        <f t="shared" si="475"/>
        <v>0</v>
      </c>
    </row>
    <row r="2994" spans="1:16" s="195" customFormat="1" ht="15" x14ac:dyDescent="0.25">
      <c r="A2994" s="312" t="s">
        <v>6948</v>
      </c>
      <c r="B2994" s="314" t="s">
        <v>235</v>
      </c>
      <c r="C2994" s="332" t="s">
        <v>6949</v>
      </c>
      <c r="D2994" s="332" t="s">
        <v>6719</v>
      </c>
      <c r="E2994" s="333" t="s">
        <v>6950</v>
      </c>
      <c r="F2994" s="316" t="s">
        <v>217</v>
      </c>
      <c r="G2994" s="331">
        <v>1</v>
      </c>
      <c r="H2994" s="61">
        <f t="shared" ref="H2994:H3070" si="476">ROUND(I2994/G2994,2)</f>
        <v>19711.43</v>
      </c>
      <c r="I2994" s="450">
        <v>19711.43</v>
      </c>
      <c r="J2994" s="439">
        <f t="shared" ref="J2994:J3070" si="477">ROUND(H2994*O$13*P$13*O$10,2)</f>
        <v>21983.23</v>
      </c>
      <c r="K2994" s="390">
        <f t="shared" ref="K2994:K3070" si="478">ROUND(J2994*G2994,2)</f>
        <v>21983.23</v>
      </c>
      <c r="L2994" s="60"/>
      <c r="M2994" s="303">
        <f t="shared" si="472"/>
        <v>21983.233807161603</v>
      </c>
      <c r="N2994" s="303">
        <f t="shared" si="473"/>
        <v>3.8071616036177147E-3</v>
      </c>
      <c r="O2994" s="372">
        <f t="shared" si="474"/>
        <v>21983.23</v>
      </c>
      <c r="P2994" s="373">
        <f t="shared" si="475"/>
        <v>0</v>
      </c>
    </row>
    <row r="2995" spans="1:16" s="195" customFormat="1" ht="15" x14ac:dyDescent="0.25">
      <c r="A2995" s="312" t="s">
        <v>6951</v>
      </c>
      <c r="B2995" s="314" t="s">
        <v>235</v>
      </c>
      <c r="C2995" s="332" t="s">
        <v>6952</v>
      </c>
      <c r="D2995" s="332" t="s">
        <v>6213</v>
      </c>
      <c r="E2995" s="333" t="s">
        <v>6214</v>
      </c>
      <c r="F2995" s="316" t="s">
        <v>217</v>
      </c>
      <c r="G2995" s="331">
        <v>15</v>
      </c>
      <c r="H2995" s="61">
        <f t="shared" si="476"/>
        <v>2169.5</v>
      </c>
      <c r="I2995" s="450">
        <v>32542.5</v>
      </c>
      <c r="J2995" s="439">
        <f t="shared" si="477"/>
        <v>2419.54</v>
      </c>
      <c r="K2995" s="390">
        <f t="shared" si="478"/>
        <v>36293.1</v>
      </c>
      <c r="L2995" s="60"/>
      <c r="M2995" s="303">
        <f t="shared" si="472"/>
        <v>36293.124657600005</v>
      </c>
      <c r="N2995" s="303">
        <f t="shared" si="473"/>
        <v>2.4657600006321445E-2</v>
      </c>
      <c r="O2995" s="372">
        <f t="shared" si="474"/>
        <v>36293.1</v>
      </c>
      <c r="P2995" s="373">
        <f t="shared" si="475"/>
        <v>0</v>
      </c>
    </row>
    <row r="2996" spans="1:16" s="195" customFormat="1" ht="15" customHeight="1" x14ac:dyDescent="0.25">
      <c r="A2996" s="323"/>
      <c r="B2996" s="512" t="s">
        <v>6953</v>
      </c>
      <c r="C2996" s="513"/>
      <c r="D2996" s="513"/>
      <c r="E2996" s="514"/>
      <c r="F2996" s="324"/>
      <c r="G2996" s="324"/>
      <c r="H2996" s="324"/>
      <c r="I2996" s="324"/>
      <c r="J2996" s="449"/>
      <c r="K2996" s="392"/>
      <c r="L2996" s="311"/>
      <c r="M2996" s="303">
        <f t="shared" si="472"/>
        <v>0</v>
      </c>
      <c r="N2996" s="303">
        <f t="shared" si="473"/>
        <v>0</v>
      </c>
      <c r="O2996" s="372">
        <f t="shared" si="474"/>
        <v>0</v>
      </c>
      <c r="P2996" s="373">
        <f t="shared" si="475"/>
        <v>0</v>
      </c>
    </row>
    <row r="2997" spans="1:16" s="195" customFormat="1" ht="15" x14ac:dyDescent="0.25">
      <c r="A2997" s="312" t="s">
        <v>6954</v>
      </c>
      <c r="B2997" s="314" t="s">
        <v>235</v>
      </c>
      <c r="C2997" s="332" t="s">
        <v>6955</v>
      </c>
      <c r="D2997" s="332" t="s">
        <v>6197</v>
      </c>
      <c r="E2997" s="333" t="s">
        <v>6198</v>
      </c>
      <c r="F2997" s="316" t="s">
        <v>217</v>
      </c>
      <c r="G2997" s="331">
        <v>1</v>
      </c>
      <c r="H2997" s="61">
        <f t="shared" si="476"/>
        <v>9814.4</v>
      </c>
      <c r="I2997" s="450">
        <v>9814.4</v>
      </c>
      <c r="J2997" s="439">
        <f t="shared" si="477"/>
        <v>10945.54</v>
      </c>
      <c r="K2997" s="390">
        <f t="shared" si="478"/>
        <v>10945.54</v>
      </c>
      <c r="L2997" s="60"/>
      <c r="M2997" s="303">
        <f t="shared" si="472"/>
        <v>10945.540220928</v>
      </c>
      <c r="N2997" s="303">
        <f t="shared" si="473"/>
        <v>2.2092799918027595E-4</v>
      </c>
      <c r="O2997" s="372">
        <f t="shared" si="474"/>
        <v>10945.54</v>
      </c>
      <c r="P2997" s="373">
        <f t="shared" si="475"/>
        <v>0</v>
      </c>
    </row>
    <row r="2998" spans="1:16" s="195" customFormat="1" ht="15" x14ac:dyDescent="0.25">
      <c r="A2998" s="312" t="s">
        <v>6956</v>
      </c>
      <c r="B2998" s="314" t="s">
        <v>235</v>
      </c>
      <c r="C2998" s="332" t="s">
        <v>6957</v>
      </c>
      <c r="D2998" s="332" t="s">
        <v>6197</v>
      </c>
      <c r="E2998" s="333" t="s">
        <v>6216</v>
      </c>
      <c r="F2998" s="316" t="s">
        <v>217</v>
      </c>
      <c r="G2998" s="331">
        <v>2</v>
      </c>
      <c r="H2998" s="61">
        <f t="shared" si="476"/>
        <v>2138.5</v>
      </c>
      <c r="I2998" s="450">
        <v>4277</v>
      </c>
      <c r="J2998" s="439">
        <f t="shared" si="477"/>
        <v>2384.9699999999998</v>
      </c>
      <c r="K2998" s="390">
        <f t="shared" si="478"/>
        <v>4769.9399999999996</v>
      </c>
      <c r="L2998" s="60"/>
      <c r="M2998" s="303">
        <f t="shared" si="472"/>
        <v>4769.9375942400011</v>
      </c>
      <c r="N2998" s="303">
        <f t="shared" si="473"/>
        <v>-2.4057599985098932E-3</v>
      </c>
      <c r="O2998" s="372">
        <f t="shared" si="474"/>
        <v>4769.9399999999996</v>
      </c>
      <c r="P2998" s="373">
        <f t="shared" si="475"/>
        <v>0</v>
      </c>
    </row>
    <row r="2999" spans="1:16" s="195" customFormat="1" ht="15" x14ac:dyDescent="0.25">
      <c r="A2999" s="312" t="s">
        <v>6958</v>
      </c>
      <c r="B2999" s="314" t="s">
        <v>235</v>
      </c>
      <c r="C2999" s="332" t="s">
        <v>6959</v>
      </c>
      <c r="D2999" s="332" t="s">
        <v>6197</v>
      </c>
      <c r="E2999" s="333" t="s">
        <v>6960</v>
      </c>
      <c r="F2999" s="316" t="s">
        <v>217</v>
      </c>
      <c r="G2999" s="331">
        <v>1</v>
      </c>
      <c r="H2999" s="61">
        <f t="shared" si="476"/>
        <v>3693.31</v>
      </c>
      <c r="I2999" s="450">
        <v>3693.31</v>
      </c>
      <c r="J2999" s="439">
        <f t="shared" si="477"/>
        <v>4118.9799999999996</v>
      </c>
      <c r="K2999" s="390">
        <f t="shared" si="478"/>
        <v>4118.9799999999996</v>
      </c>
      <c r="L2999" s="60"/>
      <c r="M2999" s="303">
        <f t="shared" si="472"/>
        <v>4118.9755006271998</v>
      </c>
      <c r="N2999" s="303">
        <f t="shared" si="473"/>
        <v>-4.4993727997280075E-3</v>
      </c>
      <c r="O2999" s="372">
        <f t="shared" si="474"/>
        <v>4118.9799999999996</v>
      </c>
      <c r="P2999" s="373">
        <f t="shared" si="475"/>
        <v>0</v>
      </c>
    </row>
    <row r="3000" spans="1:16" s="195" customFormat="1" ht="15" x14ac:dyDescent="0.25">
      <c r="A3000" s="312" t="s">
        <v>6961</v>
      </c>
      <c r="B3000" s="314" t="s">
        <v>235</v>
      </c>
      <c r="C3000" s="332" t="s">
        <v>6962</v>
      </c>
      <c r="D3000" s="332" t="s">
        <v>6197</v>
      </c>
      <c r="E3000" s="333" t="s">
        <v>6963</v>
      </c>
      <c r="F3000" s="316" t="s">
        <v>217</v>
      </c>
      <c r="G3000" s="331">
        <v>1</v>
      </c>
      <c r="H3000" s="61">
        <f t="shared" si="476"/>
        <v>63793.55</v>
      </c>
      <c r="I3000" s="450">
        <v>63793.55</v>
      </c>
      <c r="J3000" s="439">
        <f t="shared" si="477"/>
        <v>71145.960000000006</v>
      </c>
      <c r="K3000" s="390">
        <f t="shared" si="478"/>
        <v>71145.960000000006</v>
      </c>
      <c r="L3000" s="60"/>
      <c r="M3000" s="303">
        <f t="shared" si="472"/>
        <v>71145.955673376011</v>
      </c>
      <c r="N3000" s="303">
        <f t="shared" si="473"/>
        <v>-4.3266239954391494E-3</v>
      </c>
      <c r="O3000" s="372">
        <f t="shared" si="474"/>
        <v>71145.960000000006</v>
      </c>
      <c r="P3000" s="373">
        <f t="shared" si="475"/>
        <v>0</v>
      </c>
    </row>
    <row r="3001" spans="1:16" s="195" customFormat="1" ht="15" x14ac:dyDescent="0.25">
      <c r="A3001" s="312" t="s">
        <v>6964</v>
      </c>
      <c r="B3001" s="314" t="s">
        <v>235</v>
      </c>
      <c r="C3001" s="332" t="s">
        <v>6965</v>
      </c>
      <c r="D3001" s="332" t="s">
        <v>6197</v>
      </c>
      <c r="E3001" s="333" t="s">
        <v>6966</v>
      </c>
      <c r="F3001" s="316" t="s">
        <v>217</v>
      </c>
      <c r="G3001" s="331">
        <v>3</v>
      </c>
      <c r="H3001" s="61">
        <f t="shared" si="476"/>
        <v>11051.52</v>
      </c>
      <c r="I3001" s="450">
        <v>33154.559999999998</v>
      </c>
      <c r="J3001" s="439">
        <f t="shared" si="477"/>
        <v>12325.24</v>
      </c>
      <c r="K3001" s="390">
        <f t="shared" si="478"/>
        <v>36975.72</v>
      </c>
      <c r="L3001" s="60"/>
      <c r="M3001" s="303">
        <f t="shared" si="472"/>
        <v>36975.726482227197</v>
      </c>
      <c r="N3001" s="303">
        <f t="shared" si="473"/>
        <v>6.4822271961020306E-3</v>
      </c>
      <c r="O3001" s="372">
        <f t="shared" si="474"/>
        <v>36975.72</v>
      </c>
      <c r="P3001" s="373">
        <f t="shared" si="475"/>
        <v>0</v>
      </c>
    </row>
    <row r="3002" spans="1:16" s="195" customFormat="1" ht="15" customHeight="1" x14ac:dyDescent="0.25">
      <c r="A3002" s="323"/>
      <c r="B3002" s="512" t="s">
        <v>6967</v>
      </c>
      <c r="C3002" s="513"/>
      <c r="D3002" s="513"/>
      <c r="E3002" s="514"/>
      <c r="F3002" s="324"/>
      <c r="G3002" s="324"/>
      <c r="H3002" s="324"/>
      <c r="I3002" s="324"/>
      <c r="J3002" s="449"/>
      <c r="K3002" s="392"/>
      <c r="L3002" s="311"/>
      <c r="M3002" s="303">
        <f t="shared" si="472"/>
        <v>0</v>
      </c>
      <c r="N3002" s="303">
        <f t="shared" si="473"/>
        <v>0</v>
      </c>
      <c r="O3002" s="372">
        <f t="shared" si="474"/>
        <v>0</v>
      </c>
      <c r="P3002" s="373">
        <f t="shared" si="475"/>
        <v>0</v>
      </c>
    </row>
    <row r="3003" spans="1:16" s="195" customFormat="1" ht="15" x14ac:dyDescent="0.25">
      <c r="A3003" s="312" t="s">
        <v>6968</v>
      </c>
      <c r="B3003" s="314" t="s">
        <v>235</v>
      </c>
      <c r="C3003" s="332" t="s">
        <v>6969</v>
      </c>
      <c r="D3003" s="332" t="s">
        <v>6361</v>
      </c>
      <c r="E3003" s="333" t="s">
        <v>6629</v>
      </c>
      <c r="F3003" s="316" t="s">
        <v>217</v>
      </c>
      <c r="G3003" s="331">
        <v>2</v>
      </c>
      <c r="H3003" s="61">
        <f t="shared" si="476"/>
        <v>22668.67</v>
      </c>
      <c r="I3003" s="450">
        <v>45337.34</v>
      </c>
      <c r="J3003" s="439">
        <f t="shared" si="477"/>
        <v>25281.3</v>
      </c>
      <c r="K3003" s="390">
        <f t="shared" si="478"/>
        <v>50562.6</v>
      </c>
      <c r="L3003" s="60"/>
      <c r="M3003" s="303">
        <f t="shared" si="472"/>
        <v>50562.609887500803</v>
      </c>
      <c r="N3003" s="303">
        <f t="shared" si="473"/>
        <v>9.8875008043251E-3</v>
      </c>
      <c r="O3003" s="372">
        <f t="shared" si="474"/>
        <v>50562.6</v>
      </c>
      <c r="P3003" s="373">
        <f t="shared" si="475"/>
        <v>0</v>
      </c>
    </row>
    <row r="3004" spans="1:16" s="195" customFormat="1" ht="15" x14ac:dyDescent="0.25">
      <c r="A3004" s="312" t="s">
        <v>6970</v>
      </c>
      <c r="B3004" s="314" t="s">
        <v>235</v>
      </c>
      <c r="C3004" s="332" t="s">
        <v>6971</v>
      </c>
      <c r="D3004" s="332" t="s">
        <v>6361</v>
      </c>
      <c r="E3004" s="333" t="s">
        <v>6972</v>
      </c>
      <c r="F3004" s="316" t="s">
        <v>217</v>
      </c>
      <c r="G3004" s="331">
        <v>1</v>
      </c>
      <c r="H3004" s="61">
        <f t="shared" si="476"/>
        <v>19123.5</v>
      </c>
      <c r="I3004" s="450">
        <v>19123.5</v>
      </c>
      <c r="J3004" s="439">
        <f t="shared" si="477"/>
        <v>21327.54</v>
      </c>
      <c r="K3004" s="390">
        <f t="shared" si="478"/>
        <v>21327.54</v>
      </c>
      <c r="L3004" s="60"/>
      <c r="M3004" s="303">
        <f t="shared" si="472"/>
        <v>21327.543040320001</v>
      </c>
      <c r="N3004" s="303">
        <f t="shared" si="473"/>
        <v>3.040319999854546E-3</v>
      </c>
      <c r="O3004" s="372">
        <f t="shared" si="474"/>
        <v>21327.54</v>
      </c>
      <c r="P3004" s="373">
        <f t="shared" si="475"/>
        <v>0</v>
      </c>
    </row>
    <row r="3005" spans="1:16" s="195" customFormat="1" ht="15" customHeight="1" x14ac:dyDescent="0.25">
      <c r="A3005" s="323"/>
      <c r="B3005" s="512" t="s">
        <v>6973</v>
      </c>
      <c r="C3005" s="513"/>
      <c r="D3005" s="513"/>
      <c r="E3005" s="514"/>
      <c r="F3005" s="324"/>
      <c r="G3005" s="324"/>
      <c r="H3005" s="324"/>
      <c r="I3005" s="324"/>
      <c r="J3005" s="449"/>
      <c r="K3005" s="392"/>
      <c r="L3005" s="311"/>
      <c r="M3005" s="303">
        <f t="shared" si="472"/>
        <v>0</v>
      </c>
      <c r="N3005" s="303">
        <f t="shared" si="473"/>
        <v>0</v>
      </c>
      <c r="O3005" s="372">
        <f t="shared" si="474"/>
        <v>0</v>
      </c>
      <c r="P3005" s="373">
        <f t="shared" si="475"/>
        <v>0</v>
      </c>
    </row>
    <row r="3006" spans="1:16" s="195" customFormat="1" ht="15" x14ac:dyDescent="0.25">
      <c r="A3006" s="312" t="s">
        <v>6974</v>
      </c>
      <c r="B3006" s="314" t="s">
        <v>235</v>
      </c>
      <c r="C3006" s="332" t="s">
        <v>6975</v>
      </c>
      <c r="D3006" s="332" t="s">
        <v>6361</v>
      </c>
      <c r="E3006" s="333" t="s">
        <v>6629</v>
      </c>
      <c r="F3006" s="316" t="s">
        <v>217</v>
      </c>
      <c r="G3006" s="331">
        <v>1</v>
      </c>
      <c r="H3006" s="61">
        <f t="shared" si="476"/>
        <v>22668.67</v>
      </c>
      <c r="I3006" s="450">
        <v>22668.67</v>
      </c>
      <c r="J3006" s="439">
        <f t="shared" si="477"/>
        <v>25281.3</v>
      </c>
      <c r="K3006" s="390">
        <f t="shared" si="478"/>
        <v>25281.3</v>
      </c>
      <c r="L3006" s="60"/>
      <c r="M3006" s="303">
        <f t="shared" si="472"/>
        <v>25281.304943750401</v>
      </c>
      <c r="N3006" s="303">
        <f t="shared" si="473"/>
        <v>4.94375040216255E-3</v>
      </c>
      <c r="O3006" s="372">
        <f t="shared" si="474"/>
        <v>25281.3</v>
      </c>
      <c r="P3006" s="373">
        <f t="shared" si="475"/>
        <v>0</v>
      </c>
    </row>
    <row r="3007" spans="1:16" s="195" customFormat="1" ht="15" x14ac:dyDescent="0.25">
      <c r="A3007" s="312" t="s">
        <v>6976</v>
      </c>
      <c r="B3007" s="314" t="s">
        <v>235</v>
      </c>
      <c r="C3007" s="332" t="s">
        <v>6977</v>
      </c>
      <c r="D3007" s="332" t="s">
        <v>6237</v>
      </c>
      <c r="E3007" s="333" t="s">
        <v>6978</v>
      </c>
      <c r="F3007" s="316" t="s">
        <v>217</v>
      </c>
      <c r="G3007" s="331">
        <v>2</v>
      </c>
      <c r="H3007" s="61">
        <f t="shared" si="476"/>
        <v>30003.64</v>
      </c>
      <c r="I3007" s="450">
        <v>60007.28</v>
      </c>
      <c r="J3007" s="439">
        <f t="shared" si="477"/>
        <v>33461.65</v>
      </c>
      <c r="K3007" s="390">
        <f t="shared" si="478"/>
        <v>66923.3</v>
      </c>
      <c r="L3007" s="60"/>
      <c r="M3007" s="303">
        <f t="shared" si="472"/>
        <v>66923.306242713603</v>
      </c>
      <c r="N3007" s="303">
        <f t="shared" si="473"/>
        <v>6.2427135999314487E-3</v>
      </c>
      <c r="O3007" s="372">
        <f t="shared" si="474"/>
        <v>66923.3</v>
      </c>
      <c r="P3007" s="373">
        <f t="shared" si="475"/>
        <v>0</v>
      </c>
    </row>
    <row r="3008" spans="1:16" s="195" customFormat="1" ht="15" x14ac:dyDescent="0.25">
      <c r="A3008" s="312" t="s">
        <v>6979</v>
      </c>
      <c r="B3008" s="314" t="s">
        <v>235</v>
      </c>
      <c r="C3008" s="332" t="s">
        <v>6980</v>
      </c>
      <c r="D3008" s="332" t="s">
        <v>6361</v>
      </c>
      <c r="E3008" s="333" t="s">
        <v>6981</v>
      </c>
      <c r="F3008" s="316" t="s">
        <v>217</v>
      </c>
      <c r="G3008" s="331">
        <v>1</v>
      </c>
      <c r="H3008" s="61">
        <f t="shared" si="476"/>
        <v>24174.400000000001</v>
      </c>
      <c r="I3008" s="450">
        <v>24174.400000000001</v>
      </c>
      <c r="J3008" s="439">
        <f t="shared" si="477"/>
        <v>26960.58</v>
      </c>
      <c r="K3008" s="390">
        <f t="shared" si="478"/>
        <v>26960.58</v>
      </c>
      <c r="L3008" s="60"/>
      <c r="M3008" s="303">
        <f t="shared" si="472"/>
        <v>26960.575024128004</v>
      </c>
      <c r="N3008" s="303">
        <f t="shared" si="473"/>
        <v>-4.975871997885406E-3</v>
      </c>
      <c r="O3008" s="372">
        <f t="shared" si="474"/>
        <v>26960.58</v>
      </c>
      <c r="P3008" s="373">
        <f t="shared" si="475"/>
        <v>0</v>
      </c>
    </row>
    <row r="3009" spans="1:16" s="195" customFormat="1" ht="15" customHeight="1" x14ac:dyDescent="0.25">
      <c r="A3009" s="323"/>
      <c r="B3009" s="512" t="s">
        <v>6982</v>
      </c>
      <c r="C3009" s="513"/>
      <c r="D3009" s="513"/>
      <c r="E3009" s="514"/>
      <c r="F3009" s="324"/>
      <c r="G3009" s="324"/>
      <c r="H3009" s="324"/>
      <c r="I3009" s="324"/>
      <c r="J3009" s="449"/>
      <c r="K3009" s="392"/>
      <c r="L3009" s="311"/>
      <c r="M3009" s="303">
        <f t="shared" si="472"/>
        <v>0</v>
      </c>
      <c r="N3009" s="303">
        <f t="shared" si="473"/>
        <v>0</v>
      </c>
      <c r="O3009" s="372">
        <f t="shared" si="474"/>
        <v>0</v>
      </c>
      <c r="P3009" s="373">
        <f t="shared" si="475"/>
        <v>0</v>
      </c>
    </row>
    <row r="3010" spans="1:16" s="195" customFormat="1" ht="15" x14ac:dyDescent="0.25">
      <c r="A3010" s="312" t="s">
        <v>6983</v>
      </c>
      <c r="B3010" s="314" t="s">
        <v>235</v>
      </c>
      <c r="C3010" s="332" t="s">
        <v>6984</v>
      </c>
      <c r="D3010" s="332" t="s">
        <v>6985</v>
      </c>
      <c r="E3010" s="333" t="s">
        <v>6986</v>
      </c>
      <c r="F3010" s="316" t="s">
        <v>217</v>
      </c>
      <c r="G3010" s="331">
        <v>1</v>
      </c>
      <c r="H3010" s="61">
        <f t="shared" si="476"/>
        <v>367386.3</v>
      </c>
      <c r="I3010" s="450">
        <v>367386.3</v>
      </c>
      <c r="J3010" s="439">
        <f t="shared" si="477"/>
        <v>409728.72</v>
      </c>
      <c r="K3010" s="390">
        <f t="shared" si="478"/>
        <v>409728.72</v>
      </c>
      <c r="L3010" s="60"/>
      <c r="M3010" s="303">
        <f t="shared" si="472"/>
        <v>409728.71732025599</v>
      </c>
      <c r="N3010" s="303">
        <f t="shared" si="473"/>
        <v>-2.6797439786605537E-3</v>
      </c>
      <c r="O3010" s="372">
        <f t="shared" si="474"/>
        <v>409728.72</v>
      </c>
      <c r="P3010" s="373">
        <f t="shared" si="475"/>
        <v>0</v>
      </c>
    </row>
    <row r="3011" spans="1:16" s="195" customFormat="1" ht="15" x14ac:dyDescent="0.25">
      <c r="A3011" s="312" t="s">
        <v>6987</v>
      </c>
      <c r="B3011" s="314" t="s">
        <v>235</v>
      </c>
      <c r="C3011" s="332" t="s">
        <v>6988</v>
      </c>
      <c r="D3011" s="332" t="s">
        <v>6985</v>
      </c>
      <c r="E3011" s="333" t="s">
        <v>6989</v>
      </c>
      <c r="F3011" s="316" t="s">
        <v>217</v>
      </c>
      <c r="G3011" s="331">
        <v>1</v>
      </c>
      <c r="H3011" s="61">
        <f t="shared" si="476"/>
        <v>1037290.92</v>
      </c>
      <c r="I3011" s="450">
        <v>1037290.92</v>
      </c>
      <c r="J3011" s="439">
        <f t="shared" si="477"/>
        <v>1156841.93</v>
      </c>
      <c r="K3011" s="390">
        <f t="shared" si="478"/>
        <v>1156841.93</v>
      </c>
      <c r="L3011" s="60"/>
      <c r="M3011" s="303">
        <f t="shared" si="472"/>
        <v>1156841.9348776706</v>
      </c>
      <c r="N3011" s="303">
        <f t="shared" si="473"/>
        <v>4.8776706680655479E-3</v>
      </c>
      <c r="O3011" s="372">
        <f t="shared" si="474"/>
        <v>1156841.93</v>
      </c>
      <c r="P3011" s="373">
        <f t="shared" si="475"/>
        <v>0</v>
      </c>
    </row>
    <row r="3012" spans="1:16" s="195" customFormat="1" ht="15" x14ac:dyDescent="0.25">
      <c r="A3012" s="312" t="s">
        <v>6990</v>
      </c>
      <c r="B3012" s="314" t="s">
        <v>235</v>
      </c>
      <c r="C3012" s="332" t="s">
        <v>6991</v>
      </c>
      <c r="D3012" s="332" t="s">
        <v>6985</v>
      </c>
      <c r="E3012" s="333" t="s">
        <v>6992</v>
      </c>
      <c r="F3012" s="316" t="s">
        <v>217</v>
      </c>
      <c r="G3012" s="331">
        <v>1</v>
      </c>
      <c r="H3012" s="61">
        <f t="shared" si="476"/>
        <v>270507.90999999997</v>
      </c>
      <c r="I3012" s="450">
        <v>270507.90999999997</v>
      </c>
      <c r="J3012" s="439">
        <f t="shared" si="477"/>
        <v>301684.78999999998</v>
      </c>
      <c r="K3012" s="390">
        <f t="shared" si="478"/>
        <v>301684.78999999998</v>
      </c>
      <c r="L3012" s="60"/>
      <c r="M3012" s="303">
        <f t="shared" si="472"/>
        <v>301684.7906121792</v>
      </c>
      <c r="N3012" s="303">
        <f t="shared" si="473"/>
        <v>6.1217922484502196E-4</v>
      </c>
      <c r="O3012" s="372">
        <f t="shared" si="474"/>
        <v>301684.78999999998</v>
      </c>
      <c r="P3012" s="373">
        <f t="shared" si="475"/>
        <v>0</v>
      </c>
    </row>
    <row r="3013" spans="1:16" s="195" customFormat="1" ht="15" x14ac:dyDescent="0.25">
      <c r="A3013" s="312" t="s">
        <v>6993</v>
      </c>
      <c r="B3013" s="314" t="s">
        <v>235</v>
      </c>
      <c r="C3013" s="314" t="s">
        <v>6994</v>
      </c>
      <c r="D3013" s="314" t="s">
        <v>6995</v>
      </c>
      <c r="E3013" s="315" t="s">
        <v>6996</v>
      </c>
      <c r="F3013" s="316" t="s">
        <v>217</v>
      </c>
      <c r="G3013" s="331">
        <v>1</v>
      </c>
      <c r="H3013" s="61">
        <f t="shared" si="476"/>
        <v>121595.6</v>
      </c>
      <c r="I3013" s="450">
        <v>121595.6</v>
      </c>
      <c r="J3013" s="439">
        <f t="shared" si="477"/>
        <v>135609.87</v>
      </c>
      <c r="K3013" s="390">
        <f t="shared" si="478"/>
        <v>135609.87</v>
      </c>
      <c r="L3013" s="60"/>
      <c r="M3013" s="303">
        <f t="shared" si="472"/>
        <v>135609.872278272</v>
      </c>
      <c r="N3013" s="303">
        <f t="shared" si="473"/>
        <v>2.2782720043323934E-3</v>
      </c>
      <c r="O3013" s="372">
        <f t="shared" si="474"/>
        <v>135609.87</v>
      </c>
      <c r="P3013" s="373">
        <f t="shared" si="475"/>
        <v>0</v>
      </c>
    </row>
    <row r="3014" spans="1:16" s="195" customFormat="1" ht="15" x14ac:dyDescent="0.25">
      <c r="A3014" s="312" t="s">
        <v>6997</v>
      </c>
      <c r="B3014" s="314" t="s">
        <v>235</v>
      </c>
      <c r="C3014" s="332" t="s">
        <v>6998</v>
      </c>
      <c r="D3014" s="332" t="s">
        <v>6999</v>
      </c>
      <c r="E3014" s="333" t="s">
        <v>7000</v>
      </c>
      <c r="F3014" s="316" t="s">
        <v>217</v>
      </c>
      <c r="G3014" s="331">
        <v>1</v>
      </c>
      <c r="H3014" s="61">
        <f t="shared" si="476"/>
        <v>867798.93</v>
      </c>
      <c r="I3014" s="450">
        <v>867798.93</v>
      </c>
      <c r="J3014" s="439">
        <f t="shared" si="477"/>
        <v>967815.46</v>
      </c>
      <c r="K3014" s="390">
        <f t="shared" si="478"/>
        <v>967815.46</v>
      </c>
      <c r="L3014" s="60"/>
      <c r="M3014" s="303">
        <f t="shared" si="472"/>
        <v>967815.46421516174</v>
      </c>
      <c r="N3014" s="303">
        <f t="shared" si="473"/>
        <v>4.21516178175807E-3</v>
      </c>
      <c r="O3014" s="372">
        <f t="shared" si="474"/>
        <v>967815.46</v>
      </c>
      <c r="P3014" s="373">
        <f t="shared" si="475"/>
        <v>0</v>
      </c>
    </row>
    <row r="3015" spans="1:16" s="195" customFormat="1" ht="15" x14ac:dyDescent="0.25">
      <c r="A3015" s="312" t="s">
        <v>7001</v>
      </c>
      <c r="B3015" s="314" t="s">
        <v>235</v>
      </c>
      <c r="C3015" s="332" t="s">
        <v>7002</v>
      </c>
      <c r="D3015" s="332" t="s">
        <v>6451</v>
      </c>
      <c r="E3015" s="333" t="s">
        <v>7003</v>
      </c>
      <c r="F3015" s="316" t="s">
        <v>217</v>
      </c>
      <c r="G3015" s="331">
        <v>1</v>
      </c>
      <c r="H3015" s="61">
        <f t="shared" si="476"/>
        <v>315753.21000000002</v>
      </c>
      <c r="I3015" s="450">
        <v>315753.21000000002</v>
      </c>
      <c r="J3015" s="439">
        <f t="shared" si="477"/>
        <v>352144.75</v>
      </c>
      <c r="K3015" s="390">
        <f t="shared" si="478"/>
        <v>352144.75</v>
      </c>
      <c r="L3015" s="60"/>
      <c r="M3015" s="303">
        <f t="shared" si="472"/>
        <v>352144.75260251522</v>
      </c>
      <c r="N3015" s="303">
        <f t="shared" si="473"/>
        <v>2.6025152183137834E-3</v>
      </c>
      <c r="O3015" s="372">
        <f t="shared" si="474"/>
        <v>352144.75</v>
      </c>
      <c r="P3015" s="373">
        <f t="shared" si="475"/>
        <v>0</v>
      </c>
    </row>
    <row r="3016" spans="1:16" s="195" customFormat="1" ht="15" x14ac:dyDescent="0.25">
      <c r="A3016" s="312" t="s">
        <v>7004</v>
      </c>
      <c r="B3016" s="314" t="s">
        <v>235</v>
      </c>
      <c r="C3016" s="332" t="s">
        <v>7005</v>
      </c>
      <c r="D3016" s="332" t="s">
        <v>6451</v>
      </c>
      <c r="E3016" s="333" t="s">
        <v>7006</v>
      </c>
      <c r="F3016" s="316" t="s">
        <v>217</v>
      </c>
      <c r="G3016" s="331">
        <v>1</v>
      </c>
      <c r="H3016" s="61">
        <f t="shared" si="476"/>
        <v>209178.29</v>
      </c>
      <c r="I3016" s="450">
        <v>209178.29</v>
      </c>
      <c r="J3016" s="439">
        <f t="shared" si="477"/>
        <v>233286.74</v>
      </c>
      <c r="K3016" s="390">
        <f t="shared" si="478"/>
        <v>233286.74</v>
      </c>
      <c r="L3016" s="60"/>
      <c r="M3016" s="303">
        <f t="shared" si="472"/>
        <v>233286.74055876481</v>
      </c>
      <c r="N3016" s="303">
        <f t="shared" si="473"/>
        <v>5.5876481928862631E-4</v>
      </c>
      <c r="O3016" s="372">
        <f t="shared" si="474"/>
        <v>233286.74</v>
      </c>
      <c r="P3016" s="373">
        <f t="shared" si="475"/>
        <v>0</v>
      </c>
    </row>
    <row r="3017" spans="1:16" s="195" customFormat="1" ht="22.5" x14ac:dyDescent="0.25">
      <c r="A3017" s="312" t="s">
        <v>7007</v>
      </c>
      <c r="B3017" s="314" t="s">
        <v>235</v>
      </c>
      <c r="C3017" s="332" t="s">
        <v>7008</v>
      </c>
      <c r="D3017" s="332" t="s">
        <v>6310</v>
      </c>
      <c r="E3017" s="333" t="s">
        <v>6815</v>
      </c>
      <c r="F3017" s="316" t="s">
        <v>217</v>
      </c>
      <c r="G3017" s="331">
        <v>1</v>
      </c>
      <c r="H3017" s="61">
        <f t="shared" si="476"/>
        <v>19292.82</v>
      </c>
      <c r="I3017" s="450">
        <v>19292.82</v>
      </c>
      <c r="J3017" s="439">
        <f t="shared" si="477"/>
        <v>21516.38</v>
      </c>
      <c r="K3017" s="390">
        <f t="shared" si="478"/>
        <v>21516.38</v>
      </c>
      <c r="L3017" s="60"/>
      <c r="M3017" s="303">
        <f t="shared" si="472"/>
        <v>21516.377698598404</v>
      </c>
      <c r="N3017" s="303">
        <f t="shared" si="473"/>
        <v>-2.3014015969238244E-3</v>
      </c>
      <c r="O3017" s="372">
        <f t="shared" si="474"/>
        <v>21516.38</v>
      </c>
      <c r="P3017" s="373">
        <f t="shared" si="475"/>
        <v>0</v>
      </c>
    </row>
    <row r="3018" spans="1:16" s="195" customFormat="1" ht="15" x14ac:dyDescent="0.25">
      <c r="A3018" s="312" t="s">
        <v>7009</v>
      </c>
      <c r="B3018" s="314" t="s">
        <v>235</v>
      </c>
      <c r="C3018" s="332" t="s">
        <v>7010</v>
      </c>
      <c r="D3018" s="332" t="s">
        <v>7011</v>
      </c>
      <c r="E3018" s="333" t="s">
        <v>7012</v>
      </c>
      <c r="F3018" s="316" t="s">
        <v>217</v>
      </c>
      <c r="G3018" s="331">
        <v>1</v>
      </c>
      <c r="H3018" s="61">
        <f t="shared" si="476"/>
        <v>384548.57</v>
      </c>
      <c r="I3018" s="450">
        <v>384548.57</v>
      </c>
      <c r="J3018" s="439">
        <f t="shared" si="477"/>
        <v>428868.99</v>
      </c>
      <c r="K3018" s="390">
        <f t="shared" si="478"/>
        <v>428868.99</v>
      </c>
      <c r="L3018" s="60"/>
      <c r="M3018" s="303">
        <f t="shared" si="472"/>
        <v>428868.9924840384</v>
      </c>
      <c r="N3018" s="303">
        <f t="shared" si="473"/>
        <v>2.4840384139679372E-3</v>
      </c>
      <c r="O3018" s="372">
        <f t="shared" si="474"/>
        <v>428868.99</v>
      </c>
      <c r="P3018" s="373">
        <f t="shared" si="475"/>
        <v>0</v>
      </c>
    </row>
    <row r="3019" spans="1:16" s="195" customFormat="1" ht="15" x14ac:dyDescent="0.25">
      <c r="A3019" s="312" t="s">
        <v>7013</v>
      </c>
      <c r="B3019" s="314" t="s">
        <v>235</v>
      </c>
      <c r="C3019" s="332" t="s">
        <v>7014</v>
      </c>
      <c r="D3019" s="332" t="s">
        <v>6999</v>
      </c>
      <c r="E3019" s="333" t="s">
        <v>7015</v>
      </c>
      <c r="F3019" s="316" t="s">
        <v>217</v>
      </c>
      <c r="G3019" s="331">
        <v>2</v>
      </c>
      <c r="H3019" s="61">
        <f t="shared" si="476"/>
        <v>205604.54</v>
      </c>
      <c r="I3019" s="450">
        <v>411209.08</v>
      </c>
      <c r="J3019" s="439">
        <f t="shared" si="477"/>
        <v>229301.1</v>
      </c>
      <c r="K3019" s="390">
        <f t="shared" si="478"/>
        <v>458602.2</v>
      </c>
      <c r="L3019" s="60"/>
      <c r="M3019" s="303">
        <f t="shared" si="472"/>
        <v>458602.20944232965</v>
      </c>
      <c r="N3019" s="303">
        <f t="shared" si="473"/>
        <v>9.4423296395689249E-3</v>
      </c>
      <c r="O3019" s="372">
        <f t="shared" si="474"/>
        <v>458602.2</v>
      </c>
      <c r="P3019" s="373">
        <f t="shared" si="475"/>
        <v>0</v>
      </c>
    </row>
    <row r="3020" spans="1:16" s="195" customFormat="1" ht="15" x14ac:dyDescent="0.25">
      <c r="A3020" s="312" t="s">
        <v>7016</v>
      </c>
      <c r="B3020" s="314" t="s">
        <v>235</v>
      </c>
      <c r="C3020" s="332" t="s">
        <v>7017</v>
      </c>
      <c r="D3020" s="332" t="s">
        <v>6999</v>
      </c>
      <c r="E3020" s="333" t="s">
        <v>7018</v>
      </c>
      <c r="F3020" s="316" t="s">
        <v>217</v>
      </c>
      <c r="G3020" s="331">
        <v>2</v>
      </c>
      <c r="H3020" s="61">
        <f t="shared" si="476"/>
        <v>63728.99</v>
      </c>
      <c r="I3020" s="450">
        <v>127457.98</v>
      </c>
      <c r="J3020" s="439">
        <f t="shared" si="477"/>
        <v>71073.95</v>
      </c>
      <c r="K3020" s="390">
        <f t="shared" si="478"/>
        <v>142147.9</v>
      </c>
      <c r="L3020" s="60"/>
      <c r="M3020" s="303">
        <f t="shared" si="472"/>
        <v>142147.9098638976</v>
      </c>
      <c r="N3020" s="303">
        <f t="shared" si="473"/>
        <v>9.8638976051006466E-3</v>
      </c>
      <c r="O3020" s="372">
        <f t="shared" si="474"/>
        <v>142147.9</v>
      </c>
      <c r="P3020" s="373">
        <f t="shared" si="475"/>
        <v>0</v>
      </c>
    </row>
    <row r="3021" spans="1:16" s="195" customFormat="1" ht="15" x14ac:dyDescent="0.25">
      <c r="A3021" s="312" t="s">
        <v>7019</v>
      </c>
      <c r="B3021" s="314" t="s">
        <v>235</v>
      </c>
      <c r="C3021" s="332" t="s">
        <v>7020</v>
      </c>
      <c r="D3021" s="332" t="s">
        <v>6999</v>
      </c>
      <c r="E3021" s="333" t="s">
        <v>7021</v>
      </c>
      <c r="F3021" s="316" t="s">
        <v>217</v>
      </c>
      <c r="G3021" s="331">
        <v>2</v>
      </c>
      <c r="H3021" s="61">
        <f t="shared" si="476"/>
        <v>51138.15</v>
      </c>
      <c r="I3021" s="450">
        <v>102276.3</v>
      </c>
      <c r="J3021" s="439">
        <f t="shared" si="477"/>
        <v>57031.98</v>
      </c>
      <c r="K3021" s="390">
        <f t="shared" si="478"/>
        <v>114063.96</v>
      </c>
      <c r="L3021" s="60"/>
      <c r="M3021" s="303">
        <f t="shared" si="472"/>
        <v>114063.96267705601</v>
      </c>
      <c r="N3021" s="303">
        <f t="shared" si="473"/>
        <v>2.6770560070872307E-3</v>
      </c>
      <c r="O3021" s="372">
        <f t="shared" si="474"/>
        <v>114063.96</v>
      </c>
      <c r="P3021" s="373">
        <f t="shared" si="475"/>
        <v>0</v>
      </c>
    </row>
    <row r="3022" spans="1:16" s="195" customFormat="1" ht="15" x14ac:dyDescent="0.25">
      <c r="A3022" s="312" t="s">
        <v>7022</v>
      </c>
      <c r="B3022" s="314" t="s">
        <v>235</v>
      </c>
      <c r="C3022" s="332" t="s">
        <v>7023</v>
      </c>
      <c r="D3022" s="332" t="s">
        <v>7024</v>
      </c>
      <c r="E3022" s="333" t="s">
        <v>7025</v>
      </c>
      <c r="F3022" s="316" t="s">
        <v>217</v>
      </c>
      <c r="G3022" s="331">
        <v>4</v>
      </c>
      <c r="H3022" s="61">
        <f t="shared" si="476"/>
        <v>33083.660000000003</v>
      </c>
      <c r="I3022" s="450">
        <v>132334.64000000001</v>
      </c>
      <c r="J3022" s="439">
        <f t="shared" si="477"/>
        <v>36896.660000000003</v>
      </c>
      <c r="K3022" s="390">
        <f t="shared" si="478"/>
        <v>147586.64000000001</v>
      </c>
      <c r="L3022" s="60"/>
      <c r="M3022" s="303">
        <f t="shared" si="472"/>
        <v>147586.62014407685</v>
      </c>
      <c r="N3022" s="303">
        <f t="shared" si="473"/>
        <v>-1.9855923164868727E-2</v>
      </c>
      <c r="O3022" s="372">
        <f t="shared" si="474"/>
        <v>147586.64000000001</v>
      </c>
      <c r="P3022" s="373">
        <f t="shared" si="475"/>
        <v>0</v>
      </c>
    </row>
    <row r="3023" spans="1:16" s="195" customFormat="1" ht="15" x14ac:dyDescent="0.25">
      <c r="A3023" s="312" t="s">
        <v>7026</v>
      </c>
      <c r="B3023" s="314" t="s">
        <v>235</v>
      </c>
      <c r="C3023" s="332" t="s">
        <v>7027</v>
      </c>
      <c r="D3023" s="332" t="s">
        <v>6220</v>
      </c>
      <c r="E3023" s="333" t="s">
        <v>7028</v>
      </c>
      <c r="F3023" s="316" t="s">
        <v>217</v>
      </c>
      <c r="G3023" s="331">
        <v>1</v>
      </c>
      <c r="H3023" s="61">
        <f t="shared" si="476"/>
        <v>495885.1</v>
      </c>
      <c r="I3023" s="450">
        <v>495885.1</v>
      </c>
      <c r="J3023" s="439">
        <f t="shared" si="477"/>
        <v>553037.4</v>
      </c>
      <c r="K3023" s="390">
        <f t="shared" si="478"/>
        <v>553037.4</v>
      </c>
      <c r="L3023" s="60"/>
      <c r="M3023" s="303">
        <f t="shared" ref="M3023:M3086" si="479">I3023*O$13*P$13*O$10</f>
        <v>553037.404936512</v>
      </c>
      <c r="N3023" s="303">
        <f t="shared" ref="N3023:N3086" si="480">M3023-K3023</f>
        <v>4.9365119775757194E-3</v>
      </c>
      <c r="O3023" s="372">
        <f t="shared" si="474"/>
        <v>553037.4</v>
      </c>
      <c r="P3023" s="373">
        <f t="shared" si="475"/>
        <v>0</v>
      </c>
    </row>
    <row r="3024" spans="1:16" s="195" customFormat="1" ht="15" customHeight="1" x14ac:dyDescent="0.25">
      <c r="A3024" s="323"/>
      <c r="B3024" s="512" t="s">
        <v>910</v>
      </c>
      <c r="C3024" s="513"/>
      <c r="D3024" s="513"/>
      <c r="E3024" s="514"/>
      <c r="F3024" s="324"/>
      <c r="G3024" s="324"/>
      <c r="H3024" s="324"/>
      <c r="I3024" s="324"/>
      <c r="J3024" s="449"/>
      <c r="K3024" s="392"/>
      <c r="L3024" s="311"/>
      <c r="M3024" s="303">
        <f t="shared" si="479"/>
        <v>0</v>
      </c>
      <c r="N3024" s="303">
        <f t="shared" si="480"/>
        <v>0</v>
      </c>
      <c r="O3024" s="372">
        <f t="shared" si="474"/>
        <v>0</v>
      </c>
      <c r="P3024" s="373">
        <f t="shared" si="475"/>
        <v>0</v>
      </c>
    </row>
    <row r="3025" spans="1:16" s="195" customFormat="1" ht="15" x14ac:dyDescent="0.25">
      <c r="A3025" s="312" t="s">
        <v>7029</v>
      </c>
      <c r="B3025" s="314" t="s">
        <v>235</v>
      </c>
      <c r="C3025" s="314" t="s">
        <v>7030</v>
      </c>
      <c r="D3025" s="314" t="s">
        <v>7031</v>
      </c>
      <c r="E3025" s="315" t="s">
        <v>7032</v>
      </c>
      <c r="F3025" s="316" t="s">
        <v>217</v>
      </c>
      <c r="G3025" s="331">
        <v>1</v>
      </c>
      <c r="H3025" s="61">
        <f t="shared" si="476"/>
        <v>4873.92</v>
      </c>
      <c r="I3025" s="450">
        <v>4873.92</v>
      </c>
      <c r="J3025" s="439">
        <f t="shared" si="477"/>
        <v>5435.65</v>
      </c>
      <c r="K3025" s="390">
        <f t="shared" si="478"/>
        <v>5435.65</v>
      </c>
      <c r="L3025" s="60"/>
      <c r="M3025" s="303">
        <f t="shared" si="479"/>
        <v>5435.6544866304012</v>
      </c>
      <c r="N3025" s="303">
        <f t="shared" si="480"/>
        <v>4.4866304015158676E-3</v>
      </c>
      <c r="O3025" s="372">
        <f t="shared" si="474"/>
        <v>5435.65</v>
      </c>
      <c r="P3025" s="373">
        <f t="shared" si="475"/>
        <v>0</v>
      </c>
    </row>
    <row r="3026" spans="1:16" s="195" customFormat="1" ht="15" x14ac:dyDescent="0.25">
      <c r="A3026" s="312" t="s">
        <v>7033</v>
      </c>
      <c r="B3026" s="314" t="s">
        <v>235</v>
      </c>
      <c r="C3026" s="332" t="s">
        <v>7034</v>
      </c>
      <c r="D3026" s="332" t="s">
        <v>6237</v>
      </c>
      <c r="E3026" s="333" t="s">
        <v>7035</v>
      </c>
      <c r="F3026" s="316" t="s">
        <v>217</v>
      </c>
      <c r="G3026" s="331">
        <v>1</v>
      </c>
      <c r="H3026" s="61">
        <f t="shared" si="476"/>
        <v>95457.88</v>
      </c>
      <c r="I3026" s="450">
        <v>95457.88</v>
      </c>
      <c r="J3026" s="439">
        <f t="shared" si="477"/>
        <v>106459.7</v>
      </c>
      <c r="K3026" s="390">
        <f t="shared" si="478"/>
        <v>106459.7</v>
      </c>
      <c r="L3026" s="60"/>
      <c r="M3026" s="303">
        <f t="shared" si="479"/>
        <v>106459.69849858561</v>
      </c>
      <c r="N3026" s="303">
        <f t="shared" si="480"/>
        <v>-1.5014143864391372E-3</v>
      </c>
      <c r="O3026" s="372">
        <f t="shared" ref="O3026:O3089" si="481">J3026*G3026</f>
        <v>106459.7</v>
      </c>
      <c r="P3026" s="373">
        <f t="shared" ref="P3026:P3089" si="482">O3026-K3026</f>
        <v>0</v>
      </c>
    </row>
    <row r="3027" spans="1:16" s="195" customFormat="1" ht="15" x14ac:dyDescent="0.25">
      <c r="A3027" s="312" t="s">
        <v>7036</v>
      </c>
      <c r="B3027" s="314" t="s">
        <v>235</v>
      </c>
      <c r="C3027" s="332" t="s">
        <v>7037</v>
      </c>
      <c r="D3027" s="332" t="s">
        <v>7038</v>
      </c>
      <c r="E3027" s="333" t="s">
        <v>7039</v>
      </c>
      <c r="F3027" s="316" t="s">
        <v>217</v>
      </c>
      <c r="G3027" s="331">
        <v>1</v>
      </c>
      <c r="H3027" s="61">
        <f t="shared" si="476"/>
        <v>14644.11</v>
      </c>
      <c r="I3027" s="450">
        <v>14644.11</v>
      </c>
      <c r="J3027" s="439">
        <f t="shared" si="477"/>
        <v>16331.89</v>
      </c>
      <c r="K3027" s="390">
        <f t="shared" si="478"/>
        <v>16331.89</v>
      </c>
      <c r="L3027" s="60"/>
      <c r="M3027" s="303">
        <f t="shared" si="479"/>
        <v>16331.889367123202</v>
      </c>
      <c r="N3027" s="303">
        <f t="shared" si="480"/>
        <v>-6.3287679768109228E-4</v>
      </c>
      <c r="O3027" s="372">
        <f t="shared" si="481"/>
        <v>16331.89</v>
      </c>
      <c r="P3027" s="373">
        <f t="shared" si="482"/>
        <v>0</v>
      </c>
    </row>
    <row r="3028" spans="1:16" s="195" customFormat="1" ht="67.5" x14ac:dyDescent="0.25">
      <c r="A3028" s="312" t="s">
        <v>7040</v>
      </c>
      <c r="B3028" s="314" t="s">
        <v>235</v>
      </c>
      <c r="C3028" s="332" t="s">
        <v>7041</v>
      </c>
      <c r="D3028" s="332" t="s">
        <v>7042</v>
      </c>
      <c r="E3028" s="333" t="s">
        <v>7043</v>
      </c>
      <c r="F3028" s="316" t="s">
        <v>217</v>
      </c>
      <c r="G3028" s="331">
        <v>4</v>
      </c>
      <c r="H3028" s="61">
        <f t="shared" si="476"/>
        <v>38999.29</v>
      </c>
      <c r="I3028" s="450">
        <v>155997.16</v>
      </c>
      <c r="J3028" s="439">
        <f t="shared" si="477"/>
        <v>43494.080000000002</v>
      </c>
      <c r="K3028" s="390">
        <f t="shared" si="478"/>
        <v>173976.32000000001</v>
      </c>
      <c r="L3028" s="60"/>
      <c r="M3028" s="303">
        <f t="shared" si="479"/>
        <v>173976.31940113922</v>
      </c>
      <c r="N3028" s="303">
        <f t="shared" si="480"/>
        <v>-5.988607881590724E-4</v>
      </c>
      <c r="O3028" s="372">
        <f t="shared" si="481"/>
        <v>173976.32000000001</v>
      </c>
      <c r="P3028" s="373">
        <f t="shared" si="482"/>
        <v>0</v>
      </c>
    </row>
    <row r="3029" spans="1:16" s="195" customFormat="1" ht="67.5" x14ac:dyDescent="0.25">
      <c r="A3029" s="312" t="s">
        <v>7044</v>
      </c>
      <c r="B3029" s="314" t="s">
        <v>235</v>
      </c>
      <c r="C3029" s="332" t="s">
        <v>7045</v>
      </c>
      <c r="D3029" s="332" t="s">
        <v>7042</v>
      </c>
      <c r="E3029" s="333" t="s">
        <v>7043</v>
      </c>
      <c r="F3029" s="316" t="s">
        <v>217</v>
      </c>
      <c r="G3029" s="331">
        <v>2</v>
      </c>
      <c r="H3029" s="61">
        <f t="shared" si="476"/>
        <v>38999.29</v>
      </c>
      <c r="I3029" s="450">
        <v>77998.58</v>
      </c>
      <c r="J3029" s="439">
        <f t="shared" si="477"/>
        <v>43494.080000000002</v>
      </c>
      <c r="K3029" s="390">
        <f t="shared" si="478"/>
        <v>86988.160000000003</v>
      </c>
      <c r="L3029" s="60"/>
      <c r="M3029" s="303">
        <f t="shared" si="479"/>
        <v>86988.159700569609</v>
      </c>
      <c r="N3029" s="303">
        <f t="shared" si="480"/>
        <v>-2.994303940795362E-4</v>
      </c>
      <c r="O3029" s="372">
        <f t="shared" si="481"/>
        <v>86988.160000000003</v>
      </c>
      <c r="P3029" s="373">
        <f t="shared" si="482"/>
        <v>0</v>
      </c>
    </row>
    <row r="3030" spans="1:16" s="195" customFormat="1" ht="15" x14ac:dyDescent="0.25">
      <c r="A3030" s="312" t="s">
        <v>7046</v>
      </c>
      <c r="B3030" s="314" t="s">
        <v>235</v>
      </c>
      <c r="C3030" s="332" t="s">
        <v>7047</v>
      </c>
      <c r="D3030" s="332" t="s">
        <v>7048</v>
      </c>
      <c r="E3030" s="333" t="s">
        <v>7049</v>
      </c>
      <c r="F3030" s="316" t="s">
        <v>217</v>
      </c>
      <c r="G3030" s="331">
        <v>2</v>
      </c>
      <c r="H3030" s="61">
        <f t="shared" si="476"/>
        <v>260339.68</v>
      </c>
      <c r="I3030" s="450">
        <v>520679.36</v>
      </c>
      <c r="J3030" s="439">
        <f t="shared" si="477"/>
        <v>290344.64</v>
      </c>
      <c r="K3030" s="390">
        <f t="shared" si="478"/>
        <v>580689.28</v>
      </c>
      <c r="L3030" s="60"/>
      <c r="M3030" s="303">
        <f t="shared" si="479"/>
        <v>580689.28075960325</v>
      </c>
      <c r="N3030" s="303">
        <f t="shared" si="480"/>
        <v>7.596032228320837E-4</v>
      </c>
      <c r="O3030" s="372">
        <f t="shared" si="481"/>
        <v>580689.28</v>
      </c>
      <c r="P3030" s="373">
        <f t="shared" si="482"/>
        <v>0</v>
      </c>
    </row>
    <row r="3031" spans="1:16" s="195" customFormat="1" ht="15" x14ac:dyDescent="0.25">
      <c r="A3031" s="312" t="s">
        <v>7050</v>
      </c>
      <c r="B3031" s="314" t="s">
        <v>235</v>
      </c>
      <c r="C3031" s="332" t="s">
        <v>7051</v>
      </c>
      <c r="D3031" s="332" t="s">
        <v>6197</v>
      </c>
      <c r="E3031" s="333" t="s">
        <v>7052</v>
      </c>
      <c r="F3031" s="316" t="s">
        <v>217</v>
      </c>
      <c r="G3031" s="331">
        <v>192</v>
      </c>
      <c r="H3031" s="61">
        <f t="shared" si="476"/>
        <v>19241.38</v>
      </c>
      <c r="I3031" s="450">
        <v>3694344.96</v>
      </c>
      <c r="J3031" s="439">
        <f t="shared" si="477"/>
        <v>21459.01</v>
      </c>
      <c r="K3031" s="390">
        <f t="shared" si="478"/>
        <v>4120129.92</v>
      </c>
      <c r="L3031" s="60"/>
      <c r="M3031" s="303">
        <f t="shared" si="479"/>
        <v>4120129.7429962759</v>
      </c>
      <c r="N3031" s="303">
        <f t="shared" si="480"/>
        <v>-0.17700372403487563</v>
      </c>
      <c r="O3031" s="372">
        <f t="shared" si="481"/>
        <v>4120129.92</v>
      </c>
      <c r="P3031" s="373">
        <f t="shared" si="482"/>
        <v>0</v>
      </c>
    </row>
    <row r="3032" spans="1:16" s="195" customFormat="1" ht="15" customHeight="1" x14ac:dyDescent="0.25">
      <c r="A3032" s="323"/>
      <c r="B3032" s="512" t="s">
        <v>7053</v>
      </c>
      <c r="C3032" s="513"/>
      <c r="D3032" s="513"/>
      <c r="E3032" s="514"/>
      <c r="F3032" s="324"/>
      <c r="G3032" s="324"/>
      <c r="H3032" s="324"/>
      <c r="I3032" s="324"/>
      <c r="J3032" s="449"/>
      <c r="K3032" s="392"/>
      <c r="L3032" s="311"/>
      <c r="M3032" s="303">
        <f t="shared" si="479"/>
        <v>0</v>
      </c>
      <c r="N3032" s="303">
        <f t="shared" si="480"/>
        <v>0</v>
      </c>
      <c r="O3032" s="372">
        <f t="shared" si="481"/>
        <v>0</v>
      </c>
      <c r="P3032" s="373">
        <f t="shared" si="482"/>
        <v>0</v>
      </c>
    </row>
    <row r="3033" spans="1:16" s="195" customFormat="1" ht="22.5" x14ac:dyDescent="0.25">
      <c r="A3033" s="312" t="s">
        <v>7054</v>
      </c>
      <c r="B3033" s="314" t="s">
        <v>235</v>
      </c>
      <c r="C3033" s="314" t="s">
        <v>7055</v>
      </c>
      <c r="D3033" s="314" t="s">
        <v>458</v>
      </c>
      <c r="E3033" s="315" t="s">
        <v>459</v>
      </c>
      <c r="F3033" s="316" t="s">
        <v>217</v>
      </c>
      <c r="G3033" s="331">
        <v>1</v>
      </c>
      <c r="H3033" s="61">
        <f t="shared" si="476"/>
        <v>8878.7999999999993</v>
      </c>
      <c r="I3033" s="450">
        <v>8878.7999999999993</v>
      </c>
      <c r="J3033" s="439">
        <f t="shared" si="477"/>
        <v>9902.11</v>
      </c>
      <c r="K3033" s="390">
        <f t="shared" si="478"/>
        <v>9902.11</v>
      </c>
      <c r="L3033" s="60"/>
      <c r="M3033" s="303">
        <f t="shared" si="479"/>
        <v>9902.1094018559997</v>
      </c>
      <c r="N3033" s="303">
        <f t="shared" si="480"/>
        <v>-5.9814400083268993E-4</v>
      </c>
      <c r="O3033" s="372">
        <f t="shared" si="481"/>
        <v>9902.11</v>
      </c>
      <c r="P3033" s="373">
        <f t="shared" si="482"/>
        <v>0</v>
      </c>
    </row>
    <row r="3034" spans="1:16" s="195" customFormat="1" ht="22.5" x14ac:dyDescent="0.25">
      <c r="A3034" s="312" t="s">
        <v>7056</v>
      </c>
      <c r="B3034" s="314" t="s">
        <v>235</v>
      </c>
      <c r="C3034" s="332" t="s">
        <v>7057</v>
      </c>
      <c r="D3034" s="332" t="s">
        <v>7058</v>
      </c>
      <c r="E3034" s="333" t="s">
        <v>7059</v>
      </c>
      <c r="F3034" s="316" t="s">
        <v>217</v>
      </c>
      <c r="G3034" s="331">
        <v>1</v>
      </c>
      <c r="H3034" s="61">
        <f t="shared" si="476"/>
        <v>102909.93</v>
      </c>
      <c r="I3034" s="450">
        <v>102909.93</v>
      </c>
      <c r="J3034" s="439">
        <f t="shared" si="477"/>
        <v>114770.62</v>
      </c>
      <c r="K3034" s="390">
        <f t="shared" si="478"/>
        <v>114770.62</v>
      </c>
      <c r="L3034" s="60"/>
      <c r="M3034" s="303">
        <f t="shared" si="479"/>
        <v>114770.62051148161</v>
      </c>
      <c r="N3034" s="303">
        <f t="shared" si="480"/>
        <v>5.1148161583114415E-4</v>
      </c>
      <c r="O3034" s="372">
        <f t="shared" si="481"/>
        <v>114770.62</v>
      </c>
      <c r="P3034" s="373">
        <f t="shared" si="482"/>
        <v>0</v>
      </c>
    </row>
    <row r="3035" spans="1:16" s="195" customFormat="1" ht="15" x14ac:dyDescent="0.25">
      <c r="A3035" s="312" t="s">
        <v>7060</v>
      </c>
      <c r="B3035" s="314" t="s">
        <v>235</v>
      </c>
      <c r="C3035" s="332" t="s">
        <v>7061</v>
      </c>
      <c r="D3035" s="332" t="s">
        <v>6719</v>
      </c>
      <c r="E3035" s="333" t="s">
        <v>7062</v>
      </c>
      <c r="F3035" s="316" t="s">
        <v>217</v>
      </c>
      <c r="G3035" s="331">
        <v>1</v>
      </c>
      <c r="H3035" s="61">
        <f t="shared" si="476"/>
        <v>27893.54</v>
      </c>
      <c r="I3035" s="450">
        <v>27893.54</v>
      </c>
      <c r="J3035" s="439">
        <f t="shared" si="477"/>
        <v>31108.36</v>
      </c>
      <c r="K3035" s="390">
        <f t="shared" si="478"/>
        <v>31108.36</v>
      </c>
      <c r="L3035" s="60"/>
      <c r="M3035" s="303">
        <f t="shared" si="479"/>
        <v>31108.357512844803</v>
      </c>
      <c r="N3035" s="303">
        <f t="shared" si="480"/>
        <v>-2.4871551977412309E-3</v>
      </c>
      <c r="O3035" s="372">
        <f t="shared" si="481"/>
        <v>31108.36</v>
      </c>
      <c r="P3035" s="373">
        <f t="shared" si="482"/>
        <v>0</v>
      </c>
    </row>
    <row r="3036" spans="1:16" s="195" customFormat="1" ht="15" x14ac:dyDescent="0.25">
      <c r="A3036" s="312" t="s">
        <v>7063</v>
      </c>
      <c r="B3036" s="314" t="s">
        <v>235</v>
      </c>
      <c r="C3036" s="314" t="s">
        <v>7064</v>
      </c>
      <c r="D3036" s="314" t="s">
        <v>7065</v>
      </c>
      <c r="E3036" s="315" t="s">
        <v>7066</v>
      </c>
      <c r="F3036" s="316" t="s">
        <v>217</v>
      </c>
      <c r="G3036" s="331">
        <v>1</v>
      </c>
      <c r="H3036" s="61">
        <f t="shared" si="476"/>
        <v>23610.35</v>
      </c>
      <c r="I3036" s="450">
        <v>23610.35</v>
      </c>
      <c r="J3036" s="439">
        <f t="shared" si="477"/>
        <v>26331.52</v>
      </c>
      <c r="K3036" s="390">
        <f t="shared" si="478"/>
        <v>26331.52</v>
      </c>
      <c r="L3036" s="60"/>
      <c r="M3036" s="303">
        <f t="shared" si="479"/>
        <v>26331.516501792001</v>
      </c>
      <c r="N3036" s="303">
        <f t="shared" si="480"/>
        <v>-3.4982079996552784E-3</v>
      </c>
      <c r="O3036" s="372">
        <f t="shared" si="481"/>
        <v>26331.52</v>
      </c>
      <c r="P3036" s="373">
        <f t="shared" si="482"/>
        <v>0</v>
      </c>
    </row>
    <row r="3037" spans="1:16" s="195" customFormat="1" ht="15" x14ac:dyDescent="0.25">
      <c r="A3037" s="312" t="s">
        <v>7067</v>
      </c>
      <c r="B3037" s="314" t="s">
        <v>235</v>
      </c>
      <c r="C3037" s="332" t="s">
        <v>7068</v>
      </c>
      <c r="D3037" s="332" t="s">
        <v>7069</v>
      </c>
      <c r="E3037" s="333" t="s">
        <v>7070</v>
      </c>
      <c r="F3037" s="316" t="s">
        <v>217</v>
      </c>
      <c r="G3037" s="331">
        <v>1</v>
      </c>
      <c r="H3037" s="61">
        <f t="shared" si="476"/>
        <v>232478.02</v>
      </c>
      <c r="I3037" s="450">
        <v>232478.02</v>
      </c>
      <c r="J3037" s="439">
        <f t="shared" si="477"/>
        <v>259271.84</v>
      </c>
      <c r="K3037" s="390">
        <f t="shared" si="478"/>
        <v>259271.84</v>
      </c>
      <c r="L3037" s="60"/>
      <c r="M3037" s="303">
        <f t="shared" si="479"/>
        <v>259271.8371364224</v>
      </c>
      <c r="N3037" s="303">
        <f t="shared" si="480"/>
        <v>-2.8635775961447507E-3</v>
      </c>
      <c r="O3037" s="372">
        <f t="shared" si="481"/>
        <v>259271.84</v>
      </c>
      <c r="P3037" s="373">
        <f t="shared" si="482"/>
        <v>0</v>
      </c>
    </row>
    <row r="3038" spans="1:16" s="195" customFormat="1" ht="15" x14ac:dyDescent="0.25">
      <c r="A3038" s="312" t="s">
        <v>7071</v>
      </c>
      <c r="B3038" s="314" t="s">
        <v>235</v>
      </c>
      <c r="C3038" s="332" t="s">
        <v>7072</v>
      </c>
      <c r="D3038" s="332" t="s">
        <v>6197</v>
      </c>
      <c r="E3038" s="333" t="s">
        <v>6626</v>
      </c>
      <c r="F3038" s="316" t="s">
        <v>217</v>
      </c>
      <c r="G3038" s="331">
        <v>1</v>
      </c>
      <c r="H3038" s="61">
        <f t="shared" si="476"/>
        <v>6663.46</v>
      </c>
      <c r="I3038" s="450">
        <v>6663.46</v>
      </c>
      <c r="J3038" s="439">
        <f t="shared" si="477"/>
        <v>7431.44</v>
      </c>
      <c r="K3038" s="390">
        <f t="shared" si="478"/>
        <v>7431.44</v>
      </c>
      <c r="L3038" s="60"/>
      <c r="M3038" s="303">
        <f t="shared" si="479"/>
        <v>7431.4445549952006</v>
      </c>
      <c r="N3038" s="303">
        <f t="shared" si="480"/>
        <v>4.5549952010333072E-3</v>
      </c>
      <c r="O3038" s="372">
        <f t="shared" si="481"/>
        <v>7431.44</v>
      </c>
      <c r="P3038" s="373">
        <f t="shared" si="482"/>
        <v>0</v>
      </c>
    </row>
    <row r="3039" spans="1:16" s="195" customFormat="1" ht="15" x14ac:dyDescent="0.25">
      <c r="A3039" s="312" t="s">
        <v>7073</v>
      </c>
      <c r="B3039" s="314" t="s">
        <v>235</v>
      </c>
      <c r="C3039" s="332" t="s">
        <v>7074</v>
      </c>
      <c r="D3039" s="332" t="s">
        <v>6197</v>
      </c>
      <c r="E3039" s="333" t="s">
        <v>6208</v>
      </c>
      <c r="F3039" s="316" t="s">
        <v>217</v>
      </c>
      <c r="G3039" s="331">
        <v>1</v>
      </c>
      <c r="H3039" s="61">
        <f t="shared" si="476"/>
        <v>4873.62</v>
      </c>
      <c r="I3039" s="450">
        <v>4873.62</v>
      </c>
      <c r="J3039" s="439">
        <f t="shared" si="477"/>
        <v>5435.32</v>
      </c>
      <c r="K3039" s="390">
        <f t="shared" si="478"/>
        <v>5435.32</v>
      </c>
      <c r="L3039" s="60"/>
      <c r="M3039" s="303">
        <f t="shared" si="479"/>
        <v>5435.3199106944003</v>
      </c>
      <c r="N3039" s="303">
        <f t="shared" si="480"/>
        <v>-8.9305599431099836E-5</v>
      </c>
      <c r="O3039" s="372">
        <f t="shared" si="481"/>
        <v>5435.32</v>
      </c>
      <c r="P3039" s="373">
        <f t="shared" si="482"/>
        <v>0</v>
      </c>
    </row>
    <row r="3040" spans="1:16" s="195" customFormat="1" ht="15" x14ac:dyDescent="0.25">
      <c r="A3040" s="312" t="s">
        <v>7075</v>
      </c>
      <c r="B3040" s="314" t="s">
        <v>235</v>
      </c>
      <c r="C3040" s="332" t="s">
        <v>7076</v>
      </c>
      <c r="D3040" s="332" t="s">
        <v>6361</v>
      </c>
      <c r="E3040" s="333" t="s">
        <v>7077</v>
      </c>
      <c r="F3040" s="316" t="s">
        <v>217</v>
      </c>
      <c r="G3040" s="331">
        <v>1</v>
      </c>
      <c r="H3040" s="61">
        <f t="shared" si="476"/>
        <v>25964.23</v>
      </c>
      <c r="I3040" s="450">
        <v>25964.23</v>
      </c>
      <c r="J3040" s="439">
        <f t="shared" si="477"/>
        <v>28956.69</v>
      </c>
      <c r="K3040" s="390">
        <f t="shared" si="478"/>
        <v>28956.69</v>
      </c>
      <c r="L3040" s="60"/>
      <c r="M3040" s="303">
        <f t="shared" si="479"/>
        <v>28956.688515897604</v>
      </c>
      <c r="N3040" s="303">
        <f t="shared" si="480"/>
        <v>-1.4841023948974907E-3</v>
      </c>
      <c r="O3040" s="372">
        <f t="shared" si="481"/>
        <v>28956.69</v>
      </c>
      <c r="P3040" s="373">
        <f t="shared" si="482"/>
        <v>0</v>
      </c>
    </row>
    <row r="3041" spans="1:16" s="195" customFormat="1" ht="15" x14ac:dyDescent="0.25">
      <c r="A3041" s="312" t="s">
        <v>7078</v>
      </c>
      <c r="B3041" s="314" t="s">
        <v>235</v>
      </c>
      <c r="C3041" s="332" t="s">
        <v>7079</v>
      </c>
      <c r="D3041" s="332" t="s">
        <v>6197</v>
      </c>
      <c r="E3041" s="333" t="s">
        <v>6216</v>
      </c>
      <c r="F3041" s="316" t="s">
        <v>217</v>
      </c>
      <c r="G3041" s="331">
        <v>2</v>
      </c>
      <c r="H3041" s="61">
        <f t="shared" si="476"/>
        <v>2138.5</v>
      </c>
      <c r="I3041" s="450">
        <v>4277</v>
      </c>
      <c r="J3041" s="439">
        <f t="shared" si="477"/>
        <v>2384.9699999999998</v>
      </c>
      <c r="K3041" s="390">
        <f t="shared" si="478"/>
        <v>4769.9399999999996</v>
      </c>
      <c r="L3041" s="60"/>
      <c r="M3041" s="303">
        <f t="shared" si="479"/>
        <v>4769.9375942400011</v>
      </c>
      <c r="N3041" s="303">
        <f t="shared" si="480"/>
        <v>-2.4057599985098932E-3</v>
      </c>
      <c r="O3041" s="372">
        <f t="shared" si="481"/>
        <v>4769.9399999999996</v>
      </c>
      <c r="P3041" s="373">
        <f t="shared" si="482"/>
        <v>0</v>
      </c>
    </row>
    <row r="3042" spans="1:16" s="195" customFormat="1" ht="15" customHeight="1" x14ac:dyDescent="0.25">
      <c r="A3042" s="323"/>
      <c r="B3042" s="512" t="s">
        <v>7080</v>
      </c>
      <c r="C3042" s="513"/>
      <c r="D3042" s="513"/>
      <c r="E3042" s="514"/>
      <c r="F3042" s="324"/>
      <c r="G3042" s="324"/>
      <c r="H3042" s="324"/>
      <c r="I3042" s="324"/>
      <c r="J3042" s="449"/>
      <c r="K3042" s="392"/>
      <c r="L3042" s="311"/>
      <c r="M3042" s="303">
        <f t="shared" si="479"/>
        <v>0</v>
      </c>
      <c r="N3042" s="303">
        <f t="shared" si="480"/>
        <v>0</v>
      </c>
      <c r="O3042" s="372">
        <f t="shared" si="481"/>
        <v>0</v>
      </c>
      <c r="P3042" s="373">
        <f t="shared" si="482"/>
        <v>0</v>
      </c>
    </row>
    <row r="3043" spans="1:16" s="195" customFormat="1" ht="15" x14ac:dyDescent="0.25">
      <c r="A3043" s="312" t="s">
        <v>7081</v>
      </c>
      <c r="B3043" s="314" t="s">
        <v>235</v>
      </c>
      <c r="C3043" s="332" t="s">
        <v>7082</v>
      </c>
      <c r="D3043" s="332" t="s">
        <v>6197</v>
      </c>
      <c r="E3043" s="333" t="s">
        <v>6198</v>
      </c>
      <c r="F3043" s="316" t="s">
        <v>217</v>
      </c>
      <c r="G3043" s="331">
        <v>3</v>
      </c>
      <c r="H3043" s="61">
        <f t="shared" si="476"/>
        <v>9814.4</v>
      </c>
      <c r="I3043" s="450">
        <v>29443.200000000001</v>
      </c>
      <c r="J3043" s="439">
        <f t="shared" si="477"/>
        <v>10945.54</v>
      </c>
      <c r="K3043" s="390">
        <f t="shared" si="478"/>
        <v>32836.620000000003</v>
      </c>
      <c r="L3043" s="60"/>
      <c r="M3043" s="303">
        <f t="shared" si="479"/>
        <v>32836.620662784</v>
      </c>
      <c r="N3043" s="303">
        <f t="shared" si="480"/>
        <v>6.6278399754082784E-4</v>
      </c>
      <c r="O3043" s="372">
        <f t="shared" si="481"/>
        <v>32836.620000000003</v>
      </c>
      <c r="P3043" s="373">
        <f t="shared" si="482"/>
        <v>0</v>
      </c>
    </row>
    <row r="3044" spans="1:16" s="195" customFormat="1" ht="15" x14ac:dyDescent="0.25">
      <c r="A3044" s="312" t="s">
        <v>7083</v>
      </c>
      <c r="B3044" s="314" t="s">
        <v>235</v>
      </c>
      <c r="C3044" s="332" t="s">
        <v>7084</v>
      </c>
      <c r="D3044" s="332" t="s">
        <v>6197</v>
      </c>
      <c r="E3044" s="333" t="s">
        <v>6208</v>
      </c>
      <c r="F3044" s="316" t="s">
        <v>217</v>
      </c>
      <c r="G3044" s="331">
        <v>2</v>
      </c>
      <c r="H3044" s="61">
        <f t="shared" si="476"/>
        <v>4873.62</v>
      </c>
      <c r="I3044" s="450">
        <v>9747.24</v>
      </c>
      <c r="J3044" s="439">
        <f t="shared" si="477"/>
        <v>5435.32</v>
      </c>
      <c r="K3044" s="390">
        <f t="shared" si="478"/>
        <v>10870.64</v>
      </c>
      <c r="L3044" s="60"/>
      <c r="M3044" s="303">
        <f t="shared" si="479"/>
        <v>10870.639821388801</v>
      </c>
      <c r="N3044" s="303">
        <f t="shared" si="480"/>
        <v>-1.7861119886219967E-4</v>
      </c>
      <c r="O3044" s="372">
        <f t="shared" si="481"/>
        <v>10870.64</v>
      </c>
      <c r="P3044" s="373">
        <f t="shared" si="482"/>
        <v>0</v>
      </c>
    </row>
    <row r="3045" spans="1:16" s="195" customFormat="1" ht="15" x14ac:dyDescent="0.25">
      <c r="A3045" s="312" t="s">
        <v>7085</v>
      </c>
      <c r="B3045" s="314" t="s">
        <v>235</v>
      </c>
      <c r="C3045" s="332" t="s">
        <v>7086</v>
      </c>
      <c r="D3045" s="332" t="s">
        <v>6197</v>
      </c>
      <c r="E3045" s="333" t="s">
        <v>6626</v>
      </c>
      <c r="F3045" s="316" t="s">
        <v>217</v>
      </c>
      <c r="G3045" s="331">
        <v>1</v>
      </c>
      <c r="H3045" s="61">
        <f t="shared" si="476"/>
        <v>6663.46</v>
      </c>
      <c r="I3045" s="450">
        <v>6663.46</v>
      </c>
      <c r="J3045" s="439">
        <f t="shared" si="477"/>
        <v>7431.44</v>
      </c>
      <c r="K3045" s="390">
        <f t="shared" si="478"/>
        <v>7431.44</v>
      </c>
      <c r="L3045" s="60"/>
      <c r="M3045" s="303">
        <f t="shared" si="479"/>
        <v>7431.4445549952006</v>
      </c>
      <c r="N3045" s="303">
        <f t="shared" si="480"/>
        <v>4.5549952010333072E-3</v>
      </c>
      <c r="O3045" s="372">
        <f t="shared" si="481"/>
        <v>7431.44</v>
      </c>
      <c r="P3045" s="373">
        <f t="shared" si="482"/>
        <v>0</v>
      </c>
    </row>
    <row r="3046" spans="1:16" s="195" customFormat="1" ht="15" x14ac:dyDescent="0.25">
      <c r="A3046" s="312" t="s">
        <v>7087</v>
      </c>
      <c r="B3046" s="314" t="s">
        <v>235</v>
      </c>
      <c r="C3046" s="332" t="s">
        <v>7088</v>
      </c>
      <c r="D3046" s="332" t="s">
        <v>6197</v>
      </c>
      <c r="E3046" s="333" t="s">
        <v>6216</v>
      </c>
      <c r="F3046" s="316" t="s">
        <v>217</v>
      </c>
      <c r="G3046" s="331">
        <v>2</v>
      </c>
      <c r="H3046" s="61">
        <f t="shared" si="476"/>
        <v>2138.5</v>
      </c>
      <c r="I3046" s="450">
        <v>4277</v>
      </c>
      <c r="J3046" s="439">
        <f t="shared" si="477"/>
        <v>2384.9699999999998</v>
      </c>
      <c r="K3046" s="390">
        <f t="shared" si="478"/>
        <v>4769.9399999999996</v>
      </c>
      <c r="L3046" s="60"/>
      <c r="M3046" s="303">
        <f t="shared" si="479"/>
        <v>4769.9375942400011</v>
      </c>
      <c r="N3046" s="303">
        <f t="shared" si="480"/>
        <v>-2.4057599985098932E-3</v>
      </c>
      <c r="O3046" s="372">
        <f t="shared" si="481"/>
        <v>4769.9399999999996</v>
      </c>
      <c r="P3046" s="373">
        <f t="shared" si="482"/>
        <v>0</v>
      </c>
    </row>
    <row r="3047" spans="1:16" s="195" customFormat="1" ht="15" customHeight="1" x14ac:dyDescent="0.25">
      <c r="A3047" s="323"/>
      <c r="B3047" s="512" t="s">
        <v>7089</v>
      </c>
      <c r="C3047" s="513"/>
      <c r="D3047" s="513"/>
      <c r="E3047" s="514"/>
      <c r="F3047" s="324"/>
      <c r="G3047" s="324"/>
      <c r="H3047" s="324"/>
      <c r="I3047" s="324"/>
      <c r="J3047" s="449"/>
      <c r="K3047" s="392"/>
      <c r="L3047" s="311"/>
      <c r="M3047" s="303">
        <f t="shared" si="479"/>
        <v>0</v>
      </c>
      <c r="N3047" s="303">
        <f t="shared" si="480"/>
        <v>0</v>
      </c>
      <c r="O3047" s="372">
        <f t="shared" si="481"/>
        <v>0</v>
      </c>
      <c r="P3047" s="373">
        <f t="shared" si="482"/>
        <v>0</v>
      </c>
    </row>
    <row r="3048" spans="1:16" s="195" customFormat="1" ht="15" x14ac:dyDescent="0.25">
      <c r="A3048" s="312" t="s">
        <v>7090</v>
      </c>
      <c r="B3048" s="314" t="s">
        <v>235</v>
      </c>
      <c r="C3048" s="332" t="s">
        <v>7091</v>
      </c>
      <c r="D3048" s="332" t="s">
        <v>7092</v>
      </c>
      <c r="E3048" s="333" t="s">
        <v>6629</v>
      </c>
      <c r="F3048" s="316" t="s">
        <v>217</v>
      </c>
      <c r="G3048" s="331">
        <v>3</v>
      </c>
      <c r="H3048" s="61">
        <f t="shared" si="476"/>
        <v>22668.67</v>
      </c>
      <c r="I3048" s="450">
        <v>68006.009999999995</v>
      </c>
      <c r="J3048" s="439">
        <f t="shared" si="477"/>
        <v>25281.3</v>
      </c>
      <c r="K3048" s="390">
        <f t="shared" si="478"/>
        <v>75843.899999999994</v>
      </c>
      <c r="L3048" s="60"/>
      <c r="M3048" s="303">
        <f t="shared" si="479"/>
        <v>75843.914831251197</v>
      </c>
      <c r="N3048" s="303">
        <f t="shared" si="480"/>
        <v>1.4831251202849671E-2</v>
      </c>
      <c r="O3048" s="372">
        <f t="shared" si="481"/>
        <v>75843.899999999994</v>
      </c>
      <c r="P3048" s="373">
        <f t="shared" si="482"/>
        <v>0</v>
      </c>
    </row>
    <row r="3049" spans="1:16" s="195" customFormat="1" ht="15" customHeight="1" x14ac:dyDescent="0.25">
      <c r="A3049" s="323"/>
      <c r="B3049" s="512" t="s">
        <v>7093</v>
      </c>
      <c r="C3049" s="513"/>
      <c r="D3049" s="513"/>
      <c r="E3049" s="514"/>
      <c r="F3049" s="324"/>
      <c r="G3049" s="324"/>
      <c r="H3049" s="324"/>
      <c r="I3049" s="324"/>
      <c r="J3049" s="449"/>
      <c r="K3049" s="392"/>
      <c r="L3049" s="311"/>
      <c r="M3049" s="303">
        <f t="shared" si="479"/>
        <v>0</v>
      </c>
      <c r="N3049" s="303">
        <f t="shared" si="480"/>
        <v>0</v>
      </c>
      <c r="O3049" s="372">
        <f t="shared" si="481"/>
        <v>0</v>
      </c>
      <c r="P3049" s="373">
        <f t="shared" si="482"/>
        <v>0</v>
      </c>
    </row>
    <row r="3050" spans="1:16" s="195" customFormat="1" ht="22.5" x14ac:dyDescent="0.25">
      <c r="A3050" s="312" t="s">
        <v>7094</v>
      </c>
      <c r="B3050" s="314" t="s">
        <v>235</v>
      </c>
      <c r="C3050" s="332" t="s">
        <v>7095</v>
      </c>
      <c r="D3050" s="332" t="s">
        <v>7092</v>
      </c>
      <c r="E3050" s="333" t="s">
        <v>7096</v>
      </c>
      <c r="F3050" s="316" t="s">
        <v>217</v>
      </c>
      <c r="G3050" s="331">
        <v>1</v>
      </c>
      <c r="H3050" s="61">
        <f t="shared" si="476"/>
        <v>19786.330000000002</v>
      </c>
      <c r="I3050" s="450">
        <v>19786.330000000002</v>
      </c>
      <c r="J3050" s="439">
        <f t="shared" si="477"/>
        <v>22066.77</v>
      </c>
      <c r="K3050" s="390">
        <f t="shared" si="478"/>
        <v>22066.77</v>
      </c>
      <c r="L3050" s="60"/>
      <c r="M3050" s="303">
        <f t="shared" si="479"/>
        <v>22066.766265849605</v>
      </c>
      <c r="N3050" s="303">
        <f t="shared" si="480"/>
        <v>-3.7341503957577515E-3</v>
      </c>
      <c r="O3050" s="372">
        <f t="shared" si="481"/>
        <v>22066.77</v>
      </c>
      <c r="P3050" s="373">
        <f t="shared" si="482"/>
        <v>0</v>
      </c>
    </row>
    <row r="3051" spans="1:16" s="195" customFormat="1" ht="15" customHeight="1" x14ac:dyDescent="0.25">
      <c r="A3051" s="323"/>
      <c r="B3051" s="512" t="s">
        <v>7097</v>
      </c>
      <c r="C3051" s="513"/>
      <c r="D3051" s="513"/>
      <c r="E3051" s="514"/>
      <c r="F3051" s="324"/>
      <c r="G3051" s="324"/>
      <c r="H3051" s="324"/>
      <c r="I3051" s="324"/>
      <c r="J3051" s="449"/>
      <c r="K3051" s="392"/>
      <c r="L3051" s="311"/>
      <c r="M3051" s="303">
        <f t="shared" si="479"/>
        <v>0</v>
      </c>
      <c r="N3051" s="303">
        <f t="shared" si="480"/>
        <v>0</v>
      </c>
      <c r="O3051" s="372">
        <f t="shared" si="481"/>
        <v>0</v>
      </c>
      <c r="P3051" s="373">
        <f t="shared" si="482"/>
        <v>0</v>
      </c>
    </row>
    <row r="3052" spans="1:16" s="195" customFormat="1" ht="15" x14ac:dyDescent="0.25">
      <c r="A3052" s="312" t="s">
        <v>7098</v>
      </c>
      <c r="B3052" s="314" t="s">
        <v>235</v>
      </c>
      <c r="C3052" s="332" t="s">
        <v>7099</v>
      </c>
      <c r="D3052" s="332" t="s">
        <v>6197</v>
      </c>
      <c r="E3052" s="333" t="s">
        <v>7100</v>
      </c>
      <c r="F3052" s="316" t="s">
        <v>217</v>
      </c>
      <c r="G3052" s="331">
        <v>28</v>
      </c>
      <c r="H3052" s="61">
        <f t="shared" si="476"/>
        <v>4907.1899999999996</v>
      </c>
      <c r="I3052" s="450">
        <v>137401.32</v>
      </c>
      <c r="J3052" s="439">
        <f t="shared" si="477"/>
        <v>5472.76</v>
      </c>
      <c r="K3052" s="390">
        <f t="shared" si="478"/>
        <v>153237.28</v>
      </c>
      <c r="L3052" s="60"/>
      <c r="M3052" s="303">
        <f t="shared" si="479"/>
        <v>153237.25082211843</v>
      </c>
      <c r="N3052" s="303">
        <f t="shared" si="480"/>
        <v>-2.9177881573559716E-2</v>
      </c>
      <c r="O3052" s="372">
        <f t="shared" si="481"/>
        <v>153237.28</v>
      </c>
      <c r="P3052" s="373">
        <f t="shared" si="482"/>
        <v>0</v>
      </c>
    </row>
    <row r="3053" spans="1:16" s="195" customFormat="1" ht="15" customHeight="1" x14ac:dyDescent="0.25">
      <c r="A3053" s="323"/>
      <c r="B3053" s="512" t="s">
        <v>949</v>
      </c>
      <c r="C3053" s="513"/>
      <c r="D3053" s="513"/>
      <c r="E3053" s="514"/>
      <c r="F3053" s="324"/>
      <c r="G3053" s="324"/>
      <c r="H3053" s="324"/>
      <c r="I3053" s="324"/>
      <c r="J3053" s="449"/>
      <c r="K3053" s="392"/>
      <c r="L3053" s="311"/>
      <c r="M3053" s="303">
        <f t="shared" si="479"/>
        <v>0</v>
      </c>
      <c r="N3053" s="303">
        <f t="shared" si="480"/>
        <v>0</v>
      </c>
      <c r="O3053" s="372">
        <f t="shared" si="481"/>
        <v>0</v>
      </c>
      <c r="P3053" s="373">
        <f t="shared" si="482"/>
        <v>0</v>
      </c>
    </row>
    <row r="3054" spans="1:16" s="195" customFormat="1" ht="15" x14ac:dyDescent="0.25">
      <c r="A3054" s="312" t="s">
        <v>7101</v>
      </c>
      <c r="B3054" s="314" t="s">
        <v>235</v>
      </c>
      <c r="C3054" s="332" t="s">
        <v>7102</v>
      </c>
      <c r="D3054" s="332" t="s">
        <v>6361</v>
      </c>
      <c r="E3054" s="333" t="s">
        <v>6707</v>
      </c>
      <c r="F3054" s="316" t="s">
        <v>217</v>
      </c>
      <c r="G3054" s="331">
        <v>12</v>
      </c>
      <c r="H3054" s="61">
        <f t="shared" si="476"/>
        <v>10847.49</v>
      </c>
      <c r="I3054" s="450">
        <v>130169.88</v>
      </c>
      <c r="J3054" s="439">
        <f t="shared" si="477"/>
        <v>12097.7</v>
      </c>
      <c r="K3054" s="390">
        <f t="shared" si="478"/>
        <v>145172.4</v>
      </c>
      <c r="L3054" s="60"/>
      <c r="M3054" s="303">
        <f t="shared" si="479"/>
        <v>145172.36480002562</v>
      </c>
      <c r="N3054" s="303">
        <f t="shared" si="480"/>
        <v>-3.5199974372517318E-2</v>
      </c>
      <c r="O3054" s="372">
        <f t="shared" si="481"/>
        <v>145172.40000000002</v>
      </c>
      <c r="P3054" s="373">
        <f t="shared" si="482"/>
        <v>0</v>
      </c>
    </row>
    <row r="3055" spans="1:16" s="195" customFormat="1" ht="15" x14ac:dyDescent="0.25">
      <c r="A3055" s="312" t="s">
        <v>7103</v>
      </c>
      <c r="B3055" s="314" t="s">
        <v>235</v>
      </c>
      <c r="C3055" s="332" t="s">
        <v>7104</v>
      </c>
      <c r="D3055" s="332" t="s">
        <v>6361</v>
      </c>
      <c r="E3055" s="333" t="s">
        <v>7105</v>
      </c>
      <c r="F3055" s="316" t="s">
        <v>217</v>
      </c>
      <c r="G3055" s="331">
        <v>10</v>
      </c>
      <c r="H3055" s="61">
        <f t="shared" si="476"/>
        <v>14075.9</v>
      </c>
      <c r="I3055" s="450">
        <v>140759</v>
      </c>
      <c r="J3055" s="439">
        <f t="shared" si="477"/>
        <v>15698.19</v>
      </c>
      <c r="K3055" s="390">
        <f t="shared" si="478"/>
        <v>156981.9</v>
      </c>
      <c r="L3055" s="60"/>
      <c r="M3055" s="303">
        <f t="shared" si="479"/>
        <v>156981.91391808001</v>
      </c>
      <c r="N3055" s="303">
        <f t="shared" si="480"/>
        <v>1.3918080017901957E-2</v>
      </c>
      <c r="O3055" s="372">
        <f t="shared" si="481"/>
        <v>156981.9</v>
      </c>
      <c r="P3055" s="373">
        <f t="shared" si="482"/>
        <v>0</v>
      </c>
    </row>
    <row r="3056" spans="1:16" s="195" customFormat="1" ht="15" x14ac:dyDescent="0.25">
      <c r="A3056" s="312" t="s">
        <v>7106</v>
      </c>
      <c r="B3056" s="314" t="s">
        <v>235</v>
      </c>
      <c r="C3056" s="332" t="s">
        <v>7107</v>
      </c>
      <c r="D3056" s="332" t="s">
        <v>6361</v>
      </c>
      <c r="E3056" s="333" t="s">
        <v>7108</v>
      </c>
      <c r="F3056" s="316" t="s">
        <v>217</v>
      </c>
      <c r="G3056" s="331">
        <v>4</v>
      </c>
      <c r="H3056" s="61">
        <f t="shared" si="476"/>
        <v>26082.32</v>
      </c>
      <c r="I3056" s="450">
        <v>104329.28</v>
      </c>
      <c r="J3056" s="439">
        <f t="shared" si="477"/>
        <v>29088.39</v>
      </c>
      <c r="K3056" s="390">
        <f t="shared" si="478"/>
        <v>116353.56</v>
      </c>
      <c r="L3056" s="60"/>
      <c r="M3056" s="303">
        <f t="shared" si="479"/>
        <v>116353.55502735361</v>
      </c>
      <c r="N3056" s="303">
        <f t="shared" si="480"/>
        <v>-4.9726463912520558E-3</v>
      </c>
      <c r="O3056" s="372">
        <f t="shared" si="481"/>
        <v>116353.56</v>
      </c>
      <c r="P3056" s="373">
        <f t="shared" si="482"/>
        <v>0</v>
      </c>
    </row>
    <row r="3057" spans="1:16" s="195" customFormat="1" ht="15" x14ac:dyDescent="0.25">
      <c r="A3057" s="312" t="s">
        <v>7109</v>
      </c>
      <c r="B3057" s="314" t="s">
        <v>235</v>
      </c>
      <c r="C3057" s="332" t="s">
        <v>7110</v>
      </c>
      <c r="D3057" s="332" t="s">
        <v>6197</v>
      </c>
      <c r="E3057" s="333" t="s">
        <v>6711</v>
      </c>
      <c r="F3057" s="316" t="s">
        <v>217</v>
      </c>
      <c r="G3057" s="331">
        <v>1</v>
      </c>
      <c r="H3057" s="61">
        <f t="shared" si="476"/>
        <v>7489.94</v>
      </c>
      <c r="I3057" s="450">
        <v>7489.94</v>
      </c>
      <c r="J3057" s="439">
        <f t="shared" si="477"/>
        <v>8353.18</v>
      </c>
      <c r="K3057" s="390">
        <f t="shared" si="478"/>
        <v>8353.18</v>
      </c>
      <c r="L3057" s="60"/>
      <c r="M3057" s="303">
        <f t="shared" si="479"/>
        <v>8353.1789536127999</v>
      </c>
      <c r="N3057" s="303">
        <f t="shared" si="480"/>
        <v>-1.0463872004038421E-3</v>
      </c>
      <c r="O3057" s="372">
        <f t="shared" si="481"/>
        <v>8353.18</v>
      </c>
      <c r="P3057" s="373">
        <f t="shared" si="482"/>
        <v>0</v>
      </c>
    </row>
    <row r="3058" spans="1:16" s="195" customFormat="1" ht="15" x14ac:dyDescent="0.25">
      <c r="A3058" s="312" t="s">
        <v>7111</v>
      </c>
      <c r="B3058" s="314" t="s">
        <v>235</v>
      </c>
      <c r="C3058" s="332" t="s">
        <v>7112</v>
      </c>
      <c r="D3058" s="332" t="s">
        <v>6197</v>
      </c>
      <c r="E3058" s="333" t="s">
        <v>7113</v>
      </c>
      <c r="F3058" s="316" t="s">
        <v>217</v>
      </c>
      <c r="G3058" s="331">
        <v>1</v>
      </c>
      <c r="H3058" s="61">
        <f t="shared" si="476"/>
        <v>5682.01</v>
      </c>
      <c r="I3058" s="450">
        <v>5682.01</v>
      </c>
      <c r="J3058" s="439">
        <f t="shared" si="477"/>
        <v>6336.88</v>
      </c>
      <c r="K3058" s="390">
        <f t="shared" si="478"/>
        <v>6336.88</v>
      </c>
      <c r="L3058" s="60"/>
      <c r="M3058" s="303">
        <f t="shared" si="479"/>
        <v>6336.8793803712006</v>
      </c>
      <c r="N3058" s="303">
        <f t="shared" si="480"/>
        <v>-6.1962879954080563E-4</v>
      </c>
      <c r="O3058" s="372">
        <f t="shared" si="481"/>
        <v>6336.88</v>
      </c>
      <c r="P3058" s="373">
        <f t="shared" si="482"/>
        <v>0</v>
      </c>
    </row>
    <row r="3059" spans="1:16" s="195" customFormat="1" ht="15" x14ac:dyDescent="0.25">
      <c r="A3059" s="312" t="s">
        <v>7114</v>
      </c>
      <c r="B3059" s="314" t="s">
        <v>235</v>
      </c>
      <c r="C3059" s="332" t="s">
        <v>7115</v>
      </c>
      <c r="D3059" s="332" t="s">
        <v>6197</v>
      </c>
      <c r="E3059" s="333" t="s">
        <v>7116</v>
      </c>
      <c r="F3059" s="316" t="s">
        <v>217</v>
      </c>
      <c r="G3059" s="331">
        <v>1</v>
      </c>
      <c r="H3059" s="61">
        <f t="shared" si="476"/>
        <v>46945.32</v>
      </c>
      <c r="I3059" s="450">
        <v>46945.32</v>
      </c>
      <c r="J3059" s="439">
        <f t="shared" si="477"/>
        <v>52355.91</v>
      </c>
      <c r="K3059" s="390">
        <f t="shared" si="478"/>
        <v>52355.91</v>
      </c>
      <c r="L3059" s="60"/>
      <c r="M3059" s="303">
        <f t="shared" si="479"/>
        <v>52355.914599398406</v>
      </c>
      <c r="N3059" s="303">
        <f t="shared" si="480"/>
        <v>4.5993984022061341E-3</v>
      </c>
      <c r="O3059" s="372">
        <f t="shared" si="481"/>
        <v>52355.91</v>
      </c>
      <c r="P3059" s="373">
        <f t="shared" si="482"/>
        <v>0</v>
      </c>
    </row>
    <row r="3060" spans="1:16" s="195" customFormat="1" ht="15" x14ac:dyDescent="0.25">
      <c r="A3060" s="312" t="s">
        <v>7117</v>
      </c>
      <c r="B3060" s="314" t="s">
        <v>235</v>
      </c>
      <c r="C3060" s="332" t="s">
        <v>7118</v>
      </c>
      <c r="D3060" s="332" t="s">
        <v>6197</v>
      </c>
      <c r="E3060" s="333" t="s">
        <v>7119</v>
      </c>
      <c r="F3060" s="316" t="s">
        <v>217</v>
      </c>
      <c r="G3060" s="331">
        <v>2</v>
      </c>
      <c r="H3060" s="61">
        <f t="shared" si="476"/>
        <v>23244.61</v>
      </c>
      <c r="I3060" s="450">
        <v>46489.22</v>
      </c>
      <c r="J3060" s="439">
        <f t="shared" si="477"/>
        <v>25923.62</v>
      </c>
      <c r="K3060" s="390">
        <f t="shared" si="478"/>
        <v>51847.24</v>
      </c>
      <c r="L3060" s="60"/>
      <c r="M3060" s="303">
        <f t="shared" si="479"/>
        <v>51847.247651366401</v>
      </c>
      <c r="N3060" s="303">
        <f t="shared" si="480"/>
        <v>7.6513664025696926E-3</v>
      </c>
      <c r="O3060" s="372">
        <f t="shared" si="481"/>
        <v>51847.24</v>
      </c>
      <c r="P3060" s="373">
        <f t="shared" si="482"/>
        <v>0</v>
      </c>
    </row>
    <row r="3061" spans="1:16" s="195" customFormat="1" ht="15" x14ac:dyDescent="0.25">
      <c r="A3061" s="312" t="s">
        <v>7120</v>
      </c>
      <c r="B3061" s="314" t="s">
        <v>235</v>
      </c>
      <c r="C3061" s="332" t="s">
        <v>7121</v>
      </c>
      <c r="D3061" s="332" t="s">
        <v>6197</v>
      </c>
      <c r="E3061" s="333" t="s">
        <v>7122</v>
      </c>
      <c r="F3061" s="316" t="s">
        <v>217</v>
      </c>
      <c r="G3061" s="331">
        <v>1</v>
      </c>
      <c r="H3061" s="61">
        <f t="shared" si="476"/>
        <v>177950.44</v>
      </c>
      <c r="I3061" s="450">
        <v>177950.44</v>
      </c>
      <c r="J3061" s="439">
        <f t="shared" si="477"/>
        <v>198459.78</v>
      </c>
      <c r="K3061" s="390">
        <f t="shared" si="478"/>
        <v>198459.78</v>
      </c>
      <c r="L3061" s="60"/>
      <c r="M3061" s="303">
        <f t="shared" si="479"/>
        <v>198459.7834153728</v>
      </c>
      <c r="N3061" s="303">
        <f t="shared" si="480"/>
        <v>3.4153728047385812E-3</v>
      </c>
      <c r="O3061" s="372">
        <f t="shared" si="481"/>
        <v>198459.78</v>
      </c>
      <c r="P3061" s="373">
        <f t="shared" si="482"/>
        <v>0</v>
      </c>
    </row>
    <row r="3062" spans="1:16" s="195" customFormat="1" ht="15" x14ac:dyDescent="0.25">
      <c r="A3062" s="312" t="s">
        <v>7123</v>
      </c>
      <c r="B3062" s="314" t="s">
        <v>235</v>
      </c>
      <c r="C3062" s="332" t="s">
        <v>7124</v>
      </c>
      <c r="D3062" s="332" t="s">
        <v>6719</v>
      </c>
      <c r="E3062" s="333" t="s">
        <v>7125</v>
      </c>
      <c r="F3062" s="316" t="s">
        <v>217</v>
      </c>
      <c r="G3062" s="331">
        <v>1</v>
      </c>
      <c r="H3062" s="61">
        <f t="shared" si="476"/>
        <v>43389.95</v>
      </c>
      <c r="I3062" s="450">
        <v>43389.95</v>
      </c>
      <c r="J3062" s="439">
        <f t="shared" si="477"/>
        <v>48390.78</v>
      </c>
      <c r="K3062" s="390">
        <f t="shared" si="478"/>
        <v>48390.78</v>
      </c>
      <c r="L3062" s="60"/>
      <c r="M3062" s="303">
        <f t="shared" si="479"/>
        <v>48390.777114144003</v>
      </c>
      <c r="N3062" s="303">
        <f t="shared" si="480"/>
        <v>-2.8858559962827712E-3</v>
      </c>
      <c r="O3062" s="372">
        <f t="shared" si="481"/>
        <v>48390.78</v>
      </c>
      <c r="P3062" s="373">
        <f t="shared" si="482"/>
        <v>0</v>
      </c>
    </row>
    <row r="3063" spans="1:16" s="195" customFormat="1" ht="15" x14ac:dyDescent="0.25">
      <c r="A3063" s="312" t="s">
        <v>7126</v>
      </c>
      <c r="B3063" s="314" t="s">
        <v>235</v>
      </c>
      <c r="C3063" s="332" t="s">
        <v>7127</v>
      </c>
      <c r="D3063" s="332" t="s">
        <v>6197</v>
      </c>
      <c r="E3063" s="333" t="s">
        <v>7128</v>
      </c>
      <c r="F3063" s="316" t="s">
        <v>217</v>
      </c>
      <c r="G3063" s="331">
        <v>1</v>
      </c>
      <c r="H3063" s="61">
        <f t="shared" si="476"/>
        <v>3618.41</v>
      </c>
      <c r="I3063" s="450">
        <v>3618.41</v>
      </c>
      <c r="J3063" s="439">
        <f t="shared" si="477"/>
        <v>4035.44</v>
      </c>
      <c r="K3063" s="390">
        <f t="shared" si="478"/>
        <v>4035.44</v>
      </c>
      <c r="L3063" s="60"/>
      <c r="M3063" s="303">
        <f t="shared" si="479"/>
        <v>4035.4430419391997</v>
      </c>
      <c r="N3063" s="303">
        <f t="shared" si="480"/>
        <v>3.0419391996474587E-3</v>
      </c>
      <c r="O3063" s="372">
        <f t="shared" si="481"/>
        <v>4035.44</v>
      </c>
      <c r="P3063" s="373">
        <f t="shared" si="482"/>
        <v>0</v>
      </c>
    </row>
    <row r="3064" spans="1:16" s="195" customFormat="1" ht="15" x14ac:dyDescent="0.25">
      <c r="A3064" s="312" t="s">
        <v>7129</v>
      </c>
      <c r="B3064" s="314" t="s">
        <v>235</v>
      </c>
      <c r="C3064" s="332" t="s">
        <v>7130</v>
      </c>
      <c r="D3064" s="332" t="s">
        <v>6197</v>
      </c>
      <c r="E3064" s="333" t="s">
        <v>7131</v>
      </c>
      <c r="F3064" s="316" t="s">
        <v>217</v>
      </c>
      <c r="G3064" s="331">
        <v>24</v>
      </c>
      <c r="H3064" s="61">
        <f t="shared" si="476"/>
        <v>5294.61</v>
      </c>
      <c r="I3064" s="450">
        <v>127070.64</v>
      </c>
      <c r="J3064" s="439">
        <f t="shared" si="477"/>
        <v>5904.83</v>
      </c>
      <c r="K3064" s="390">
        <f t="shared" si="478"/>
        <v>141715.92000000001</v>
      </c>
      <c r="L3064" s="60"/>
      <c r="M3064" s="303">
        <f t="shared" si="479"/>
        <v>141715.92772039681</v>
      </c>
      <c r="N3064" s="303">
        <f t="shared" si="480"/>
        <v>7.7203967957757413E-3</v>
      </c>
      <c r="O3064" s="372">
        <f t="shared" si="481"/>
        <v>141715.91999999998</v>
      </c>
      <c r="P3064" s="373">
        <f t="shared" si="482"/>
        <v>0</v>
      </c>
    </row>
    <row r="3065" spans="1:16" s="195" customFormat="1" ht="15" x14ac:dyDescent="0.25">
      <c r="A3065" s="312" t="s">
        <v>7132</v>
      </c>
      <c r="B3065" s="314" t="s">
        <v>235</v>
      </c>
      <c r="C3065" s="332" t="s">
        <v>7133</v>
      </c>
      <c r="D3065" s="332" t="s">
        <v>6197</v>
      </c>
      <c r="E3065" s="333" t="s">
        <v>6204</v>
      </c>
      <c r="F3065" s="316" t="s">
        <v>217</v>
      </c>
      <c r="G3065" s="331">
        <v>48</v>
      </c>
      <c r="H3065" s="61">
        <f t="shared" si="476"/>
        <v>1859.57</v>
      </c>
      <c r="I3065" s="450">
        <v>89259.36</v>
      </c>
      <c r="J3065" s="439">
        <f t="shared" si="477"/>
        <v>2073.89</v>
      </c>
      <c r="K3065" s="390">
        <f t="shared" si="478"/>
        <v>99546.72</v>
      </c>
      <c r="L3065" s="60"/>
      <c r="M3065" s="303">
        <f t="shared" si="479"/>
        <v>99546.779729203205</v>
      </c>
      <c r="N3065" s="303">
        <f t="shared" si="480"/>
        <v>5.9729203203460202E-2</v>
      </c>
      <c r="O3065" s="372">
        <f t="shared" si="481"/>
        <v>99546.72</v>
      </c>
      <c r="P3065" s="373">
        <f t="shared" si="482"/>
        <v>0</v>
      </c>
    </row>
    <row r="3066" spans="1:16" s="195" customFormat="1" ht="15" customHeight="1" x14ac:dyDescent="0.25">
      <c r="A3066" s="323"/>
      <c r="B3066" s="512" t="s">
        <v>907</v>
      </c>
      <c r="C3066" s="513"/>
      <c r="D3066" s="513"/>
      <c r="E3066" s="514"/>
      <c r="F3066" s="324"/>
      <c r="G3066" s="324"/>
      <c r="H3066" s="324"/>
      <c r="I3066" s="324"/>
      <c r="J3066" s="449"/>
      <c r="K3066" s="392"/>
      <c r="L3066" s="311"/>
      <c r="M3066" s="303">
        <f t="shared" si="479"/>
        <v>0</v>
      </c>
      <c r="N3066" s="303">
        <f t="shared" si="480"/>
        <v>0</v>
      </c>
      <c r="O3066" s="372">
        <f t="shared" si="481"/>
        <v>0</v>
      </c>
      <c r="P3066" s="373">
        <f t="shared" si="482"/>
        <v>0</v>
      </c>
    </row>
    <row r="3067" spans="1:16" s="195" customFormat="1" ht="15" x14ac:dyDescent="0.25">
      <c r="A3067" s="312" t="s">
        <v>7134</v>
      </c>
      <c r="B3067" s="314" t="s">
        <v>235</v>
      </c>
      <c r="C3067" s="332" t="s">
        <v>7135</v>
      </c>
      <c r="D3067" s="332" t="s">
        <v>6213</v>
      </c>
      <c r="E3067" s="333" t="s">
        <v>947</v>
      </c>
      <c r="F3067" s="316" t="s">
        <v>217</v>
      </c>
      <c r="G3067" s="331">
        <v>2</v>
      </c>
      <c r="H3067" s="61">
        <f t="shared" si="476"/>
        <v>702.51</v>
      </c>
      <c r="I3067" s="450">
        <v>1405.02</v>
      </c>
      <c r="J3067" s="439">
        <f t="shared" si="477"/>
        <v>783.48</v>
      </c>
      <c r="K3067" s="390">
        <f t="shared" si="478"/>
        <v>1566.96</v>
      </c>
      <c r="L3067" s="60"/>
      <c r="M3067" s="303">
        <f t="shared" si="479"/>
        <v>1566.9529386624001</v>
      </c>
      <c r="N3067" s="303">
        <f t="shared" si="480"/>
        <v>-7.0613375999073469E-3</v>
      </c>
      <c r="O3067" s="372">
        <f t="shared" si="481"/>
        <v>1566.96</v>
      </c>
      <c r="P3067" s="373">
        <f t="shared" si="482"/>
        <v>0</v>
      </c>
    </row>
    <row r="3068" spans="1:16" s="195" customFormat="1" ht="15" x14ac:dyDescent="0.25">
      <c r="A3068" s="312" t="s">
        <v>7136</v>
      </c>
      <c r="B3068" s="314" t="s">
        <v>235</v>
      </c>
      <c r="C3068" s="332" t="s">
        <v>7137</v>
      </c>
      <c r="D3068" s="332" t="s">
        <v>6213</v>
      </c>
      <c r="E3068" s="333" t="s">
        <v>6214</v>
      </c>
      <c r="F3068" s="316" t="s">
        <v>217</v>
      </c>
      <c r="G3068" s="331">
        <v>1</v>
      </c>
      <c r="H3068" s="61">
        <f t="shared" si="476"/>
        <v>2169.5</v>
      </c>
      <c r="I3068" s="450">
        <v>2169.5</v>
      </c>
      <c r="J3068" s="439">
        <f t="shared" si="477"/>
        <v>2419.54</v>
      </c>
      <c r="K3068" s="390">
        <f t="shared" si="478"/>
        <v>2419.54</v>
      </c>
      <c r="L3068" s="60"/>
      <c r="M3068" s="303">
        <f t="shared" si="479"/>
        <v>2419.5416438400002</v>
      </c>
      <c r="N3068" s="303">
        <f t="shared" si="480"/>
        <v>1.6438400002698472E-3</v>
      </c>
      <c r="O3068" s="372">
        <f t="shared" si="481"/>
        <v>2419.54</v>
      </c>
      <c r="P3068" s="373">
        <f t="shared" si="482"/>
        <v>0</v>
      </c>
    </row>
    <row r="3069" spans="1:16" s="195" customFormat="1" ht="15" customHeight="1" x14ac:dyDescent="0.25">
      <c r="A3069" s="323"/>
      <c r="B3069" s="512" t="s">
        <v>7138</v>
      </c>
      <c r="C3069" s="513"/>
      <c r="D3069" s="513"/>
      <c r="E3069" s="514"/>
      <c r="F3069" s="324"/>
      <c r="G3069" s="324"/>
      <c r="H3069" s="324"/>
      <c r="I3069" s="324"/>
      <c r="J3069" s="449"/>
      <c r="K3069" s="392"/>
      <c r="L3069" s="311"/>
      <c r="M3069" s="303">
        <f t="shared" si="479"/>
        <v>0</v>
      </c>
      <c r="N3069" s="303">
        <f t="shared" si="480"/>
        <v>0</v>
      </c>
      <c r="O3069" s="372">
        <f t="shared" si="481"/>
        <v>0</v>
      </c>
      <c r="P3069" s="373">
        <f t="shared" si="482"/>
        <v>0</v>
      </c>
    </row>
    <row r="3070" spans="1:16" s="195" customFormat="1" ht="15" x14ac:dyDescent="0.25">
      <c r="A3070" s="312" t="s">
        <v>7139</v>
      </c>
      <c r="B3070" s="314" t="s">
        <v>235</v>
      </c>
      <c r="C3070" s="332" t="s">
        <v>7140</v>
      </c>
      <c r="D3070" s="332" t="s">
        <v>6197</v>
      </c>
      <c r="E3070" s="333" t="s">
        <v>6577</v>
      </c>
      <c r="F3070" s="316" t="s">
        <v>217</v>
      </c>
      <c r="G3070" s="331">
        <v>1</v>
      </c>
      <c r="H3070" s="61">
        <f t="shared" si="476"/>
        <v>667.18</v>
      </c>
      <c r="I3070" s="450">
        <v>667.18</v>
      </c>
      <c r="J3070" s="439">
        <f t="shared" si="477"/>
        <v>744.07</v>
      </c>
      <c r="K3070" s="390">
        <f t="shared" si="478"/>
        <v>744.07</v>
      </c>
      <c r="L3070" s="60"/>
      <c r="M3070" s="303">
        <f t="shared" si="479"/>
        <v>744.07457660160003</v>
      </c>
      <c r="N3070" s="303">
        <f t="shared" si="480"/>
        <v>4.5766015999788578E-3</v>
      </c>
      <c r="O3070" s="372">
        <f t="shared" si="481"/>
        <v>744.07</v>
      </c>
      <c r="P3070" s="373">
        <f t="shared" si="482"/>
        <v>0</v>
      </c>
    </row>
    <row r="3071" spans="1:16" s="195" customFormat="1" ht="15" x14ac:dyDescent="0.25">
      <c r="A3071" s="312" t="s">
        <v>7141</v>
      </c>
      <c r="B3071" s="314" t="s">
        <v>235</v>
      </c>
      <c r="C3071" s="332" t="s">
        <v>7142</v>
      </c>
      <c r="D3071" s="332" t="s">
        <v>6197</v>
      </c>
      <c r="E3071" s="333" t="s">
        <v>6369</v>
      </c>
      <c r="F3071" s="316" t="s">
        <v>217</v>
      </c>
      <c r="G3071" s="331">
        <v>1</v>
      </c>
      <c r="H3071" s="61">
        <f t="shared" ref="H3071:H3091" si="483">ROUND(I3071/G3071,2)</f>
        <v>2138.5</v>
      </c>
      <c r="I3071" s="450">
        <v>2138.5</v>
      </c>
      <c r="J3071" s="439">
        <f t="shared" ref="J3071:J3091" si="484">ROUND(H3071*O$13*P$13*O$10,2)</f>
        <v>2384.9699999999998</v>
      </c>
      <c r="K3071" s="390">
        <f t="shared" ref="K3071:K3091" si="485">ROUND(J3071*G3071,2)</f>
        <v>2384.9699999999998</v>
      </c>
      <c r="L3071" s="60"/>
      <c r="M3071" s="303">
        <f t="shared" si="479"/>
        <v>2384.9687971200005</v>
      </c>
      <c r="N3071" s="303">
        <f t="shared" si="480"/>
        <v>-1.2028799992549466E-3</v>
      </c>
      <c r="O3071" s="372">
        <f t="shared" si="481"/>
        <v>2384.9699999999998</v>
      </c>
      <c r="P3071" s="373">
        <f t="shared" si="482"/>
        <v>0</v>
      </c>
    </row>
    <row r="3072" spans="1:16" s="195" customFormat="1" ht="15" x14ac:dyDescent="0.25">
      <c r="A3072" s="312" t="s">
        <v>7143</v>
      </c>
      <c r="B3072" s="314" t="s">
        <v>235</v>
      </c>
      <c r="C3072" s="332" t="s">
        <v>7144</v>
      </c>
      <c r="D3072" s="332" t="s">
        <v>6197</v>
      </c>
      <c r="E3072" s="333" t="s">
        <v>6594</v>
      </c>
      <c r="F3072" s="316" t="s">
        <v>217</v>
      </c>
      <c r="G3072" s="331">
        <v>1</v>
      </c>
      <c r="H3072" s="61">
        <f t="shared" si="483"/>
        <v>3618.41</v>
      </c>
      <c r="I3072" s="450">
        <v>3618.41</v>
      </c>
      <c r="J3072" s="439">
        <f t="shared" si="484"/>
        <v>4035.44</v>
      </c>
      <c r="K3072" s="390">
        <f t="shared" si="485"/>
        <v>4035.44</v>
      </c>
      <c r="L3072" s="60"/>
      <c r="M3072" s="303">
        <f t="shared" si="479"/>
        <v>4035.4430419391997</v>
      </c>
      <c r="N3072" s="303">
        <f t="shared" si="480"/>
        <v>3.0419391996474587E-3</v>
      </c>
      <c r="O3072" s="372">
        <f t="shared" si="481"/>
        <v>4035.44</v>
      </c>
      <c r="P3072" s="373">
        <f t="shared" si="482"/>
        <v>0</v>
      </c>
    </row>
    <row r="3073" spans="1:16" s="195" customFormat="1" ht="15" x14ac:dyDescent="0.25">
      <c r="A3073" s="312" t="s">
        <v>7145</v>
      </c>
      <c r="B3073" s="314" t="s">
        <v>235</v>
      </c>
      <c r="C3073" s="332" t="s">
        <v>7146</v>
      </c>
      <c r="D3073" s="332" t="s">
        <v>6197</v>
      </c>
      <c r="E3073" s="333" t="s">
        <v>6507</v>
      </c>
      <c r="F3073" s="316" t="s">
        <v>217</v>
      </c>
      <c r="G3073" s="331">
        <v>2</v>
      </c>
      <c r="H3073" s="61">
        <f t="shared" si="483"/>
        <v>7244.58</v>
      </c>
      <c r="I3073" s="450">
        <v>14489.16</v>
      </c>
      <c r="J3073" s="439">
        <f t="shared" si="484"/>
        <v>8079.54</v>
      </c>
      <c r="K3073" s="390">
        <f t="shared" si="485"/>
        <v>16159.08</v>
      </c>
      <c r="L3073" s="60"/>
      <c r="M3073" s="303">
        <f t="shared" si="479"/>
        <v>16159.080896179201</v>
      </c>
      <c r="N3073" s="303">
        <f t="shared" si="480"/>
        <v>8.96179200935876E-4</v>
      </c>
      <c r="O3073" s="372">
        <f t="shared" si="481"/>
        <v>16159.08</v>
      </c>
      <c r="P3073" s="373">
        <f t="shared" si="482"/>
        <v>0</v>
      </c>
    </row>
    <row r="3074" spans="1:16" s="195" customFormat="1" ht="15" x14ac:dyDescent="0.25">
      <c r="A3074" s="312" t="s">
        <v>7147</v>
      </c>
      <c r="B3074" s="314" t="s">
        <v>235</v>
      </c>
      <c r="C3074" s="332" t="s">
        <v>7148</v>
      </c>
      <c r="D3074" s="332" t="s">
        <v>6197</v>
      </c>
      <c r="E3074" s="333" t="s">
        <v>6216</v>
      </c>
      <c r="F3074" s="316" t="s">
        <v>217</v>
      </c>
      <c r="G3074" s="331">
        <v>42</v>
      </c>
      <c r="H3074" s="61">
        <f t="shared" si="483"/>
        <v>2138.5</v>
      </c>
      <c r="I3074" s="450">
        <v>89817</v>
      </c>
      <c r="J3074" s="439">
        <f t="shared" si="484"/>
        <v>2384.9699999999998</v>
      </c>
      <c r="K3074" s="390">
        <f t="shared" si="485"/>
        <v>100168.74</v>
      </c>
      <c r="L3074" s="60"/>
      <c r="M3074" s="303">
        <f t="shared" si="479"/>
        <v>100168.68947904001</v>
      </c>
      <c r="N3074" s="303">
        <f t="shared" si="480"/>
        <v>-5.0520959994173609E-2</v>
      </c>
      <c r="O3074" s="372">
        <f t="shared" si="481"/>
        <v>100168.73999999999</v>
      </c>
      <c r="P3074" s="373">
        <f t="shared" si="482"/>
        <v>0</v>
      </c>
    </row>
    <row r="3075" spans="1:16" s="195" customFormat="1" ht="15" x14ac:dyDescent="0.25">
      <c r="A3075" s="312" t="s">
        <v>7149</v>
      </c>
      <c r="B3075" s="314" t="s">
        <v>235</v>
      </c>
      <c r="C3075" s="332" t="s">
        <v>7150</v>
      </c>
      <c r="D3075" s="332" t="s">
        <v>6197</v>
      </c>
      <c r="E3075" s="333" t="s">
        <v>6338</v>
      </c>
      <c r="F3075" s="316" t="s">
        <v>217</v>
      </c>
      <c r="G3075" s="331">
        <v>1</v>
      </c>
      <c r="H3075" s="61">
        <f t="shared" si="483"/>
        <v>1898.31</v>
      </c>
      <c r="I3075" s="450">
        <v>1898.31</v>
      </c>
      <c r="J3075" s="439">
        <f t="shared" si="484"/>
        <v>2117.1</v>
      </c>
      <c r="K3075" s="390">
        <f t="shared" si="485"/>
        <v>2117.1</v>
      </c>
      <c r="L3075" s="60"/>
      <c r="M3075" s="303">
        <f t="shared" si="479"/>
        <v>2117.0961502272003</v>
      </c>
      <c r="N3075" s="303">
        <f t="shared" si="480"/>
        <v>-3.8497727996400499E-3</v>
      </c>
      <c r="O3075" s="372">
        <f t="shared" si="481"/>
        <v>2117.1</v>
      </c>
      <c r="P3075" s="373">
        <f t="shared" si="482"/>
        <v>0</v>
      </c>
    </row>
    <row r="3076" spans="1:16" s="195" customFormat="1" ht="15" x14ac:dyDescent="0.25">
      <c r="A3076" s="312" t="s">
        <v>7151</v>
      </c>
      <c r="B3076" s="314" t="s">
        <v>235</v>
      </c>
      <c r="C3076" s="332" t="s">
        <v>7152</v>
      </c>
      <c r="D3076" s="332" t="s">
        <v>6197</v>
      </c>
      <c r="E3076" s="333" t="s">
        <v>6960</v>
      </c>
      <c r="F3076" s="316" t="s">
        <v>217</v>
      </c>
      <c r="G3076" s="331">
        <v>1</v>
      </c>
      <c r="H3076" s="61">
        <f t="shared" si="483"/>
        <v>3693.31</v>
      </c>
      <c r="I3076" s="450">
        <v>3693.31</v>
      </c>
      <c r="J3076" s="439">
        <f t="shared" si="484"/>
        <v>4118.9799999999996</v>
      </c>
      <c r="K3076" s="390">
        <f t="shared" si="485"/>
        <v>4118.9799999999996</v>
      </c>
      <c r="L3076" s="60"/>
      <c r="M3076" s="303">
        <f t="shared" si="479"/>
        <v>4118.9755006271998</v>
      </c>
      <c r="N3076" s="303">
        <f t="shared" si="480"/>
        <v>-4.4993727997280075E-3</v>
      </c>
      <c r="O3076" s="372">
        <f t="shared" si="481"/>
        <v>4118.9799999999996</v>
      </c>
      <c r="P3076" s="373">
        <f t="shared" si="482"/>
        <v>0</v>
      </c>
    </row>
    <row r="3077" spans="1:16" s="195" customFormat="1" ht="15" customHeight="1" x14ac:dyDescent="0.25">
      <c r="A3077" s="323"/>
      <c r="B3077" s="512" t="s">
        <v>7153</v>
      </c>
      <c r="C3077" s="513"/>
      <c r="D3077" s="513"/>
      <c r="E3077" s="514"/>
      <c r="F3077" s="324"/>
      <c r="G3077" s="324"/>
      <c r="H3077" s="324"/>
      <c r="I3077" s="324"/>
      <c r="J3077" s="449"/>
      <c r="K3077" s="392"/>
      <c r="L3077" s="311"/>
      <c r="M3077" s="303">
        <f t="shared" si="479"/>
        <v>0</v>
      </c>
      <c r="N3077" s="303">
        <f t="shared" si="480"/>
        <v>0</v>
      </c>
      <c r="O3077" s="372">
        <f t="shared" si="481"/>
        <v>0</v>
      </c>
      <c r="P3077" s="373">
        <f t="shared" si="482"/>
        <v>0</v>
      </c>
    </row>
    <row r="3078" spans="1:16" s="195" customFormat="1" ht="15" x14ac:dyDescent="0.25">
      <c r="A3078" s="312" t="s">
        <v>7154</v>
      </c>
      <c r="B3078" s="314" t="s">
        <v>235</v>
      </c>
      <c r="C3078" s="332" t="s">
        <v>7155</v>
      </c>
      <c r="D3078" s="332" t="s">
        <v>7156</v>
      </c>
      <c r="E3078" s="333" t="s">
        <v>7157</v>
      </c>
      <c r="F3078" s="316" t="s">
        <v>217</v>
      </c>
      <c r="G3078" s="331">
        <v>10</v>
      </c>
      <c r="H3078" s="61">
        <f t="shared" si="483"/>
        <v>11562.91</v>
      </c>
      <c r="I3078" s="450">
        <v>115629.1</v>
      </c>
      <c r="J3078" s="439">
        <f t="shared" si="484"/>
        <v>12895.57</v>
      </c>
      <c r="K3078" s="390">
        <f t="shared" si="485"/>
        <v>128955.7</v>
      </c>
      <c r="L3078" s="60"/>
      <c r="M3078" s="303">
        <f t="shared" si="479"/>
        <v>128955.71453779202</v>
      </c>
      <c r="N3078" s="303">
        <f t="shared" si="480"/>
        <v>1.4537792027113028E-2</v>
      </c>
      <c r="O3078" s="372">
        <f t="shared" si="481"/>
        <v>128955.7</v>
      </c>
      <c r="P3078" s="373">
        <f t="shared" si="482"/>
        <v>0</v>
      </c>
    </row>
    <row r="3079" spans="1:16" s="195" customFormat="1" ht="15" x14ac:dyDescent="0.25">
      <c r="A3079" s="312" t="s">
        <v>7158</v>
      </c>
      <c r="B3079" s="314" t="s">
        <v>235</v>
      </c>
      <c r="C3079" s="332" t="s">
        <v>7159</v>
      </c>
      <c r="D3079" s="332" t="s">
        <v>7156</v>
      </c>
      <c r="E3079" s="333" t="s">
        <v>7160</v>
      </c>
      <c r="F3079" s="316" t="s">
        <v>217</v>
      </c>
      <c r="G3079" s="331">
        <v>26</v>
      </c>
      <c r="H3079" s="61">
        <f t="shared" si="483"/>
        <v>10429.09</v>
      </c>
      <c r="I3079" s="450">
        <v>271156.34000000003</v>
      </c>
      <c r="J3079" s="439">
        <f t="shared" si="484"/>
        <v>11631.08</v>
      </c>
      <c r="K3079" s="390">
        <f t="shared" si="485"/>
        <v>302408.08</v>
      </c>
      <c r="L3079" s="60"/>
      <c r="M3079" s="303">
        <f t="shared" si="479"/>
        <v>302407.95419278083</v>
      </c>
      <c r="N3079" s="303">
        <f t="shared" si="480"/>
        <v>-0.12580721918493509</v>
      </c>
      <c r="O3079" s="372">
        <f t="shared" si="481"/>
        <v>302408.08</v>
      </c>
      <c r="P3079" s="373">
        <f t="shared" si="482"/>
        <v>0</v>
      </c>
    </row>
    <row r="3080" spans="1:16" s="195" customFormat="1" ht="15" x14ac:dyDescent="0.25">
      <c r="A3080" s="312" t="s">
        <v>7161</v>
      </c>
      <c r="B3080" s="314" t="s">
        <v>235</v>
      </c>
      <c r="C3080" s="332" t="s">
        <v>7162</v>
      </c>
      <c r="D3080" s="332" t="s">
        <v>6573</v>
      </c>
      <c r="E3080" s="333" t="s">
        <v>6574</v>
      </c>
      <c r="F3080" s="316" t="s">
        <v>217</v>
      </c>
      <c r="G3080" s="331">
        <v>10</v>
      </c>
      <c r="H3080" s="61">
        <f t="shared" si="483"/>
        <v>9308.17</v>
      </c>
      <c r="I3080" s="450">
        <v>93081.7</v>
      </c>
      <c r="J3080" s="439">
        <f t="shared" si="484"/>
        <v>10380.969999999999</v>
      </c>
      <c r="K3080" s="390">
        <f t="shared" si="485"/>
        <v>103809.7</v>
      </c>
      <c r="L3080" s="60"/>
      <c r="M3080" s="303">
        <f t="shared" si="479"/>
        <v>103809.656339904</v>
      </c>
      <c r="N3080" s="303">
        <f t="shared" si="480"/>
        <v>-4.3660095994709991E-2</v>
      </c>
      <c r="O3080" s="372">
        <f t="shared" si="481"/>
        <v>103809.7</v>
      </c>
      <c r="P3080" s="373">
        <f t="shared" si="482"/>
        <v>0</v>
      </c>
    </row>
    <row r="3081" spans="1:16" s="195" customFormat="1" ht="15" x14ac:dyDescent="0.25">
      <c r="A3081" s="312" t="s">
        <v>7163</v>
      </c>
      <c r="B3081" s="314" t="s">
        <v>235</v>
      </c>
      <c r="C3081" s="332" t="s">
        <v>7164</v>
      </c>
      <c r="D3081" s="332" t="s">
        <v>6213</v>
      </c>
      <c r="E3081" s="333" t="s">
        <v>7165</v>
      </c>
      <c r="F3081" s="316" t="s">
        <v>217</v>
      </c>
      <c r="G3081" s="331">
        <v>1</v>
      </c>
      <c r="H3081" s="61">
        <f t="shared" si="483"/>
        <v>43906.5</v>
      </c>
      <c r="I3081" s="450">
        <v>43906.5</v>
      </c>
      <c r="J3081" s="439">
        <f t="shared" si="484"/>
        <v>48966.86</v>
      </c>
      <c r="K3081" s="390">
        <f t="shared" si="485"/>
        <v>48966.86</v>
      </c>
      <c r="L3081" s="60"/>
      <c r="M3081" s="303">
        <f t="shared" si="479"/>
        <v>48966.86111328</v>
      </c>
      <c r="N3081" s="303">
        <f t="shared" si="480"/>
        <v>1.113279999117367E-3</v>
      </c>
      <c r="O3081" s="372">
        <f t="shared" si="481"/>
        <v>48966.86</v>
      </c>
      <c r="P3081" s="373">
        <f t="shared" si="482"/>
        <v>0</v>
      </c>
    </row>
    <row r="3082" spans="1:16" s="195" customFormat="1" ht="15" x14ac:dyDescent="0.25">
      <c r="A3082" s="312" t="s">
        <v>7166</v>
      </c>
      <c r="B3082" s="314" t="s">
        <v>235</v>
      </c>
      <c r="C3082" s="332" t="s">
        <v>7167</v>
      </c>
      <c r="D3082" s="332" t="s">
        <v>7156</v>
      </c>
      <c r="E3082" s="333" t="s">
        <v>7168</v>
      </c>
      <c r="F3082" s="316" t="s">
        <v>217</v>
      </c>
      <c r="G3082" s="331">
        <v>2</v>
      </c>
      <c r="H3082" s="61">
        <f t="shared" si="483"/>
        <v>64759.49</v>
      </c>
      <c r="I3082" s="450">
        <v>129518.98</v>
      </c>
      <c r="J3082" s="439">
        <f t="shared" si="484"/>
        <v>72223.22</v>
      </c>
      <c r="K3082" s="390">
        <f t="shared" si="485"/>
        <v>144446.44</v>
      </c>
      <c r="L3082" s="60"/>
      <c r="M3082" s="303">
        <f t="shared" si="479"/>
        <v>144446.44654421762</v>
      </c>
      <c r="N3082" s="303">
        <f t="shared" si="480"/>
        <v>6.5442176128271967E-3</v>
      </c>
      <c r="O3082" s="372">
        <f t="shared" si="481"/>
        <v>144446.44</v>
      </c>
      <c r="P3082" s="373">
        <f t="shared" si="482"/>
        <v>0</v>
      </c>
    </row>
    <row r="3083" spans="1:16" s="195" customFormat="1" ht="15" x14ac:dyDescent="0.25">
      <c r="A3083" s="312" t="s">
        <v>7169</v>
      </c>
      <c r="B3083" s="314" t="s">
        <v>235</v>
      </c>
      <c r="C3083" s="332" t="s">
        <v>7170</v>
      </c>
      <c r="D3083" s="332" t="s">
        <v>7156</v>
      </c>
      <c r="E3083" s="333" t="s">
        <v>7171</v>
      </c>
      <c r="F3083" s="316" t="s">
        <v>217</v>
      </c>
      <c r="G3083" s="331">
        <v>2</v>
      </c>
      <c r="H3083" s="61">
        <f t="shared" si="483"/>
        <v>12779.38</v>
      </c>
      <c r="I3083" s="450">
        <v>25558.76</v>
      </c>
      <c r="J3083" s="439">
        <f t="shared" si="484"/>
        <v>14252.24</v>
      </c>
      <c r="K3083" s="390">
        <f t="shared" si="485"/>
        <v>28504.48</v>
      </c>
      <c r="L3083" s="60"/>
      <c r="M3083" s="303">
        <f t="shared" si="479"/>
        <v>28504.486833331201</v>
      </c>
      <c r="N3083" s="303">
        <f t="shared" si="480"/>
        <v>6.8333312010508962E-3</v>
      </c>
      <c r="O3083" s="372">
        <f t="shared" si="481"/>
        <v>28504.48</v>
      </c>
      <c r="P3083" s="373">
        <f t="shared" si="482"/>
        <v>0</v>
      </c>
    </row>
    <row r="3084" spans="1:16" s="195" customFormat="1" ht="15" x14ac:dyDescent="0.25">
      <c r="A3084" s="312" t="s">
        <v>7172</v>
      </c>
      <c r="B3084" s="314" t="s">
        <v>235</v>
      </c>
      <c r="C3084" s="332" t="s">
        <v>7173</v>
      </c>
      <c r="D3084" s="332" t="s">
        <v>7156</v>
      </c>
      <c r="E3084" s="333" t="s">
        <v>7174</v>
      </c>
      <c r="F3084" s="316" t="s">
        <v>217</v>
      </c>
      <c r="G3084" s="331">
        <v>1</v>
      </c>
      <c r="H3084" s="61">
        <f t="shared" si="483"/>
        <v>21457.1</v>
      </c>
      <c r="I3084" s="450">
        <v>21457.1</v>
      </c>
      <c r="J3084" s="439">
        <f t="shared" si="484"/>
        <v>23930.1</v>
      </c>
      <c r="K3084" s="390">
        <f t="shared" si="485"/>
        <v>23930.1</v>
      </c>
      <c r="L3084" s="60"/>
      <c r="M3084" s="303">
        <f t="shared" si="479"/>
        <v>23930.097721152</v>
      </c>
      <c r="N3084" s="303">
        <f t="shared" si="480"/>
        <v>-2.2788479982409626E-3</v>
      </c>
      <c r="O3084" s="372">
        <f t="shared" si="481"/>
        <v>23930.1</v>
      </c>
      <c r="P3084" s="373">
        <f t="shared" si="482"/>
        <v>0</v>
      </c>
    </row>
    <row r="3085" spans="1:16" s="195" customFormat="1" ht="15" x14ac:dyDescent="0.25">
      <c r="A3085" s="312" t="s">
        <v>7175</v>
      </c>
      <c r="B3085" s="314" t="s">
        <v>235</v>
      </c>
      <c r="C3085" s="332" t="s">
        <v>7176</v>
      </c>
      <c r="D3085" s="332" t="s">
        <v>7156</v>
      </c>
      <c r="E3085" s="333" t="s">
        <v>7177</v>
      </c>
      <c r="F3085" s="316" t="s">
        <v>217</v>
      </c>
      <c r="G3085" s="331">
        <v>1</v>
      </c>
      <c r="H3085" s="61">
        <f t="shared" si="483"/>
        <v>16488.18</v>
      </c>
      <c r="I3085" s="450">
        <v>16488.18</v>
      </c>
      <c r="J3085" s="439">
        <f t="shared" si="484"/>
        <v>18388.490000000002</v>
      </c>
      <c r="K3085" s="390">
        <f t="shared" si="485"/>
        <v>18388.490000000002</v>
      </c>
      <c r="L3085" s="60"/>
      <c r="M3085" s="303">
        <f t="shared" si="479"/>
        <v>18388.4941881216</v>
      </c>
      <c r="N3085" s="303">
        <f t="shared" si="480"/>
        <v>4.1881215984176379E-3</v>
      </c>
      <c r="O3085" s="372">
        <f t="shared" si="481"/>
        <v>18388.490000000002</v>
      </c>
      <c r="P3085" s="373">
        <f t="shared" si="482"/>
        <v>0</v>
      </c>
    </row>
    <row r="3086" spans="1:16" s="195" customFormat="1" ht="15" x14ac:dyDescent="0.25">
      <c r="A3086" s="312" t="s">
        <v>7178</v>
      </c>
      <c r="B3086" s="314" t="s">
        <v>235</v>
      </c>
      <c r="C3086" s="332" t="s">
        <v>7179</v>
      </c>
      <c r="D3086" s="332" t="s">
        <v>6310</v>
      </c>
      <c r="E3086" s="333" t="s">
        <v>7180</v>
      </c>
      <c r="F3086" s="316" t="s">
        <v>217</v>
      </c>
      <c r="G3086" s="331">
        <v>1</v>
      </c>
      <c r="H3086" s="61">
        <f t="shared" si="483"/>
        <v>49257.95</v>
      </c>
      <c r="I3086" s="450">
        <v>49257.95</v>
      </c>
      <c r="J3086" s="439">
        <f t="shared" si="484"/>
        <v>54935.08</v>
      </c>
      <c r="K3086" s="390">
        <f t="shared" si="485"/>
        <v>54935.08</v>
      </c>
      <c r="L3086" s="60"/>
      <c r="M3086" s="303">
        <f t="shared" si="479"/>
        <v>54935.082422304004</v>
      </c>
      <c r="N3086" s="303">
        <f t="shared" si="480"/>
        <v>2.4223040018114261E-3</v>
      </c>
      <c r="O3086" s="372">
        <f t="shared" si="481"/>
        <v>54935.08</v>
      </c>
      <c r="P3086" s="373">
        <f t="shared" si="482"/>
        <v>0</v>
      </c>
    </row>
    <row r="3087" spans="1:16" s="195" customFormat="1" ht="15" x14ac:dyDescent="0.25">
      <c r="A3087" s="312" t="s">
        <v>7181</v>
      </c>
      <c r="B3087" s="314" t="s">
        <v>235</v>
      </c>
      <c r="C3087" s="332" t="s">
        <v>7182</v>
      </c>
      <c r="D3087" s="332" t="s">
        <v>7156</v>
      </c>
      <c r="E3087" s="333" t="s">
        <v>7183</v>
      </c>
      <c r="F3087" s="316" t="s">
        <v>217</v>
      </c>
      <c r="G3087" s="331">
        <v>4</v>
      </c>
      <c r="H3087" s="61">
        <f t="shared" si="483"/>
        <v>6322.54</v>
      </c>
      <c r="I3087" s="450">
        <v>25290.16</v>
      </c>
      <c r="J3087" s="439">
        <f t="shared" si="484"/>
        <v>7051.23</v>
      </c>
      <c r="K3087" s="390">
        <f t="shared" si="485"/>
        <v>28204.92</v>
      </c>
      <c r="L3087" s="60"/>
      <c r="M3087" s="303">
        <f t="shared" ref="M3087:M3150" si="486">I3087*O$13*P$13*O$10</f>
        <v>28204.929845299201</v>
      </c>
      <c r="N3087" s="303">
        <f t="shared" ref="N3087:N3150" si="487">M3087-K3087</f>
        <v>9.8452992024249397E-3</v>
      </c>
      <c r="O3087" s="372">
        <f t="shared" si="481"/>
        <v>28204.92</v>
      </c>
      <c r="P3087" s="373">
        <f t="shared" si="482"/>
        <v>0</v>
      </c>
    </row>
    <row r="3088" spans="1:16" s="195" customFormat="1" ht="15" x14ac:dyDescent="0.25">
      <c r="A3088" s="312" t="s">
        <v>7184</v>
      </c>
      <c r="B3088" s="314" t="s">
        <v>235</v>
      </c>
      <c r="C3088" s="332" t="s">
        <v>7185</v>
      </c>
      <c r="D3088" s="332" t="s">
        <v>6310</v>
      </c>
      <c r="E3088" s="333" t="s">
        <v>7186</v>
      </c>
      <c r="F3088" s="316" t="s">
        <v>217</v>
      </c>
      <c r="G3088" s="331">
        <v>1</v>
      </c>
      <c r="H3088" s="61">
        <f t="shared" si="483"/>
        <v>100664.68</v>
      </c>
      <c r="I3088" s="450">
        <v>100664.68</v>
      </c>
      <c r="J3088" s="439">
        <f t="shared" si="484"/>
        <v>112266.6</v>
      </c>
      <c r="K3088" s="390">
        <f t="shared" si="485"/>
        <v>112266.6</v>
      </c>
      <c r="L3088" s="60"/>
      <c r="M3088" s="303">
        <f t="shared" si="486"/>
        <v>112266.5984438016</v>
      </c>
      <c r="N3088" s="303">
        <f t="shared" si="487"/>
        <v>-1.5561984037049115E-3</v>
      </c>
      <c r="O3088" s="372">
        <f t="shared" si="481"/>
        <v>112266.6</v>
      </c>
      <c r="P3088" s="373">
        <f t="shared" si="482"/>
        <v>0</v>
      </c>
    </row>
    <row r="3089" spans="1:16" s="195" customFormat="1" ht="15" x14ac:dyDescent="0.25">
      <c r="A3089" s="312" t="s">
        <v>7187</v>
      </c>
      <c r="B3089" s="314" t="s">
        <v>235</v>
      </c>
      <c r="C3089" s="332" t="s">
        <v>7188</v>
      </c>
      <c r="D3089" s="332" t="s">
        <v>7189</v>
      </c>
      <c r="E3089" s="333" t="s">
        <v>7190</v>
      </c>
      <c r="F3089" s="316" t="s">
        <v>217</v>
      </c>
      <c r="G3089" s="331">
        <v>1</v>
      </c>
      <c r="H3089" s="61">
        <f t="shared" si="483"/>
        <v>42615.13</v>
      </c>
      <c r="I3089" s="450">
        <v>42615.13</v>
      </c>
      <c r="J3089" s="439">
        <f t="shared" si="484"/>
        <v>47526.66</v>
      </c>
      <c r="K3089" s="390">
        <f t="shared" si="485"/>
        <v>47526.66</v>
      </c>
      <c r="L3089" s="60"/>
      <c r="M3089" s="303">
        <f t="shared" si="486"/>
        <v>47526.656691705597</v>
      </c>
      <c r="N3089" s="303">
        <f t="shared" si="487"/>
        <v>-3.3082944064517505E-3</v>
      </c>
      <c r="O3089" s="372">
        <f t="shared" si="481"/>
        <v>47526.66</v>
      </c>
      <c r="P3089" s="373">
        <f t="shared" si="482"/>
        <v>0</v>
      </c>
    </row>
    <row r="3090" spans="1:16" s="195" customFormat="1" ht="15" x14ac:dyDescent="0.25">
      <c r="A3090" s="312" t="s">
        <v>7191</v>
      </c>
      <c r="B3090" s="314" t="s">
        <v>235</v>
      </c>
      <c r="C3090" s="332" t="s">
        <v>7192</v>
      </c>
      <c r="D3090" s="332" t="s">
        <v>7156</v>
      </c>
      <c r="E3090" s="333" t="s">
        <v>7193</v>
      </c>
      <c r="F3090" s="316" t="s">
        <v>217</v>
      </c>
      <c r="G3090" s="331">
        <v>1</v>
      </c>
      <c r="H3090" s="61">
        <f t="shared" si="483"/>
        <v>27118.720000000001</v>
      </c>
      <c r="I3090" s="450">
        <v>27118.720000000001</v>
      </c>
      <c r="J3090" s="439">
        <f t="shared" si="484"/>
        <v>30244.240000000002</v>
      </c>
      <c r="K3090" s="390">
        <f t="shared" si="485"/>
        <v>30244.240000000002</v>
      </c>
      <c r="L3090" s="60"/>
      <c r="M3090" s="303">
        <f t="shared" si="486"/>
        <v>30244.237090406401</v>
      </c>
      <c r="N3090" s="303">
        <f t="shared" si="487"/>
        <v>-2.9095936006342527E-3</v>
      </c>
      <c r="O3090" s="372">
        <f t="shared" ref="O3090:O3153" si="488">J3090*G3090</f>
        <v>30244.240000000002</v>
      </c>
      <c r="P3090" s="373">
        <f t="shared" ref="P3090:P3153" si="489">O3090-K3090</f>
        <v>0</v>
      </c>
    </row>
    <row r="3091" spans="1:16" s="195" customFormat="1" ht="15" x14ac:dyDescent="0.25">
      <c r="A3091" s="312" t="s">
        <v>7194</v>
      </c>
      <c r="B3091" s="314" t="s">
        <v>235</v>
      </c>
      <c r="C3091" s="332" t="s">
        <v>7195</v>
      </c>
      <c r="D3091" s="332" t="s">
        <v>7196</v>
      </c>
      <c r="E3091" s="333" t="s">
        <v>7197</v>
      </c>
      <c r="F3091" s="316" t="s">
        <v>217</v>
      </c>
      <c r="G3091" s="331">
        <v>2</v>
      </c>
      <c r="H3091" s="61">
        <f t="shared" si="483"/>
        <v>7787.69</v>
      </c>
      <c r="I3091" s="450">
        <v>15575.38</v>
      </c>
      <c r="J3091" s="439">
        <f t="shared" si="484"/>
        <v>8685.25</v>
      </c>
      <c r="K3091" s="390">
        <f t="shared" si="485"/>
        <v>17370.5</v>
      </c>
      <c r="L3091" s="60"/>
      <c r="M3091" s="303">
        <f t="shared" si="486"/>
        <v>17370.491140185601</v>
      </c>
      <c r="N3091" s="303">
        <f t="shared" si="487"/>
        <v>-8.8598143993294798E-3</v>
      </c>
      <c r="O3091" s="372">
        <f t="shared" si="488"/>
        <v>17370.5</v>
      </c>
      <c r="P3091" s="373">
        <f t="shared" si="489"/>
        <v>0</v>
      </c>
    </row>
    <row r="3092" spans="1:16" s="195" customFormat="1" ht="15" customHeight="1" x14ac:dyDescent="0.25">
      <c r="A3092" s="509" t="s">
        <v>7198</v>
      </c>
      <c r="B3092" s="510"/>
      <c r="C3092" s="510"/>
      <c r="D3092" s="510"/>
      <c r="E3092" s="510"/>
      <c r="F3092" s="511"/>
      <c r="G3092" s="322"/>
      <c r="H3092" s="455"/>
      <c r="I3092" s="447">
        <f>I3094</f>
        <v>6158793.9799999986</v>
      </c>
      <c r="J3092" s="448"/>
      <c r="K3092" s="393">
        <f>K3094</f>
        <v>6868589.3800000008</v>
      </c>
      <c r="L3092" s="305"/>
      <c r="M3092" s="303">
        <f t="shared" si="486"/>
        <v>6868614.2016322166</v>
      </c>
      <c r="N3092" s="303">
        <f t="shared" si="487"/>
        <v>24.821632215753198</v>
      </c>
      <c r="O3092" s="372">
        <f t="shared" si="488"/>
        <v>0</v>
      </c>
      <c r="P3092" s="373"/>
    </row>
    <row r="3093" spans="1:16" s="321" customFormat="1" ht="15" customHeight="1" x14ac:dyDescent="0.25">
      <c r="A3093" s="506" t="s">
        <v>1079</v>
      </c>
      <c r="B3093" s="507"/>
      <c r="C3093" s="507"/>
      <c r="D3093" s="507"/>
      <c r="E3093" s="507"/>
      <c r="F3093" s="508"/>
      <c r="G3093" s="319"/>
      <c r="H3093" s="452"/>
      <c r="I3093" s="453">
        <f>I3096+I3098+I3100+I3102+I3104+I3106+I3108+I3110+I3112+I3114+I3116+I3118+I3120+I3122+I3124+I3126+I3127+I3129+I3131+I3132+I3135+I3137+I3138+I3140+I3142+I3144+I3146+I3148+I3150</f>
        <v>1732679.3199999996</v>
      </c>
      <c r="J3093" s="457"/>
      <c r="K3093" s="394">
        <f>K3096+K3098+K3100+K3102+K3104+K3106+K3108+K3110+K3112+K3114+K3116+K3118+K3120+K3122+K3124+K3126+K3127+K3129+K3131+K3132+K3135+K3137+K3138+K3140+K3142+K3144+K3146+K3148+K3150</f>
        <v>1932374.5199999996</v>
      </c>
      <c r="L3093" s="320"/>
      <c r="M3093" s="303">
        <f t="shared" si="486"/>
        <v>1932376.0175894783</v>
      </c>
      <c r="N3093" s="303">
        <f t="shared" si="487"/>
        <v>1.4975894787348807</v>
      </c>
      <c r="O3093" s="372">
        <f t="shared" si="488"/>
        <v>0</v>
      </c>
      <c r="P3093" s="373"/>
    </row>
    <row r="3094" spans="1:16" s="195" customFormat="1" ht="15" x14ac:dyDescent="0.25">
      <c r="A3094" s="306" t="s">
        <v>3469</v>
      </c>
      <c r="B3094" s="502"/>
      <c r="C3094" s="502"/>
      <c r="D3094" s="502"/>
      <c r="E3094" s="307" t="s">
        <v>852</v>
      </c>
      <c r="F3094" s="308"/>
      <c r="G3094" s="309"/>
      <c r="H3094" s="334"/>
      <c r="I3094" s="334">
        <f>SUM(I3095:I3168)</f>
        <v>6158793.9799999986</v>
      </c>
      <c r="J3094" s="449"/>
      <c r="K3094" s="391">
        <f>SUM(K3095:K3168)</f>
        <v>6868589.3800000008</v>
      </c>
      <c r="L3094" s="310"/>
      <c r="M3094" s="303">
        <f t="shared" si="486"/>
        <v>6868614.2016322166</v>
      </c>
      <c r="N3094" s="303">
        <f t="shared" si="487"/>
        <v>24.821632215753198</v>
      </c>
      <c r="O3094" s="372">
        <f t="shared" si="488"/>
        <v>0</v>
      </c>
      <c r="P3094" s="373"/>
    </row>
    <row r="3095" spans="1:16" s="195" customFormat="1" ht="15" x14ac:dyDescent="0.25">
      <c r="A3095" s="312" t="s">
        <v>7199</v>
      </c>
      <c r="B3095" s="314" t="s">
        <v>356</v>
      </c>
      <c r="C3095" s="314" t="s">
        <v>2402</v>
      </c>
      <c r="D3095" s="314" t="s">
        <v>7200</v>
      </c>
      <c r="E3095" s="315" t="s">
        <v>7201</v>
      </c>
      <c r="F3095" s="316" t="s">
        <v>217</v>
      </c>
      <c r="G3095" s="331">
        <v>1</v>
      </c>
      <c r="H3095" s="61">
        <f t="shared" ref="H3095:H3158" si="490">ROUND(I3095/G3095,2)</f>
        <v>85127.43</v>
      </c>
      <c r="I3095" s="450">
        <v>85127.43</v>
      </c>
      <c r="J3095" s="439">
        <f t="shared" ref="J3095:J3158" si="491">ROUND(H3095*O$13*P$13*O$10,2)</f>
        <v>94938.63</v>
      </c>
      <c r="K3095" s="390">
        <f t="shared" ref="K3095:K3158" si="492">ROUND(J3095*G3095,2)</f>
        <v>94938.63</v>
      </c>
      <c r="L3095" s="60"/>
      <c r="M3095" s="303">
        <f t="shared" si="486"/>
        <v>94938.631905081595</v>
      </c>
      <c r="N3095" s="303">
        <f t="shared" si="487"/>
        <v>1.9050815899390727E-3</v>
      </c>
      <c r="O3095" s="372">
        <f t="shared" si="488"/>
        <v>94938.63</v>
      </c>
      <c r="P3095" s="373">
        <f t="shared" si="489"/>
        <v>0</v>
      </c>
    </row>
    <row r="3096" spans="1:16" s="195" customFormat="1" ht="15" x14ac:dyDescent="0.25">
      <c r="A3096" s="312" t="s">
        <v>7202</v>
      </c>
      <c r="B3096" s="314" t="s">
        <v>356</v>
      </c>
      <c r="C3096" s="332" t="s">
        <v>1067</v>
      </c>
      <c r="D3096" s="332" t="s">
        <v>7203</v>
      </c>
      <c r="E3096" s="333" t="s">
        <v>7204</v>
      </c>
      <c r="F3096" s="316" t="s">
        <v>217</v>
      </c>
      <c r="G3096" s="331">
        <v>1</v>
      </c>
      <c r="H3096" s="61">
        <f t="shared" si="490"/>
        <v>10758.98</v>
      </c>
      <c r="I3096" s="450">
        <v>10758.98</v>
      </c>
      <c r="J3096" s="439">
        <f t="shared" si="491"/>
        <v>11998.99</v>
      </c>
      <c r="K3096" s="390">
        <f t="shared" si="492"/>
        <v>11998.99</v>
      </c>
      <c r="L3096" s="60"/>
      <c r="M3096" s="303">
        <f t="shared" si="486"/>
        <v>11998.9860130176</v>
      </c>
      <c r="N3096" s="303">
        <f t="shared" si="487"/>
        <v>-3.9869823995104525E-3</v>
      </c>
      <c r="O3096" s="372">
        <f t="shared" si="488"/>
        <v>11998.99</v>
      </c>
      <c r="P3096" s="373">
        <f t="shared" si="489"/>
        <v>0</v>
      </c>
    </row>
    <row r="3097" spans="1:16" s="195" customFormat="1" ht="22.5" x14ac:dyDescent="0.25">
      <c r="A3097" s="312" t="s">
        <v>7205</v>
      </c>
      <c r="B3097" s="314" t="s">
        <v>356</v>
      </c>
      <c r="C3097" s="314" t="s">
        <v>2410</v>
      </c>
      <c r="D3097" s="314" t="s">
        <v>7206</v>
      </c>
      <c r="E3097" s="315" t="s">
        <v>7207</v>
      </c>
      <c r="F3097" s="316" t="s">
        <v>217</v>
      </c>
      <c r="G3097" s="331">
        <v>1</v>
      </c>
      <c r="H3097" s="61">
        <f t="shared" si="490"/>
        <v>5746.58</v>
      </c>
      <c r="I3097" s="450">
        <v>5746.58</v>
      </c>
      <c r="J3097" s="439">
        <f t="shared" si="491"/>
        <v>6408.89</v>
      </c>
      <c r="K3097" s="390">
        <f t="shared" si="492"/>
        <v>6408.89</v>
      </c>
      <c r="L3097" s="60"/>
      <c r="M3097" s="303">
        <f t="shared" si="486"/>
        <v>6408.8912743296005</v>
      </c>
      <c r="N3097" s="303">
        <f t="shared" si="487"/>
        <v>1.2743296001644921E-3</v>
      </c>
      <c r="O3097" s="372">
        <f t="shared" si="488"/>
        <v>6408.89</v>
      </c>
      <c r="P3097" s="373">
        <f t="shared" si="489"/>
        <v>0</v>
      </c>
    </row>
    <row r="3098" spans="1:16" s="195" customFormat="1" ht="15" x14ac:dyDescent="0.25">
      <c r="A3098" s="312" t="s">
        <v>7208</v>
      </c>
      <c r="B3098" s="314" t="s">
        <v>356</v>
      </c>
      <c r="C3098" s="332" t="s">
        <v>1081</v>
      </c>
      <c r="D3098" s="332" t="s">
        <v>7209</v>
      </c>
      <c r="E3098" s="333" t="s">
        <v>7210</v>
      </c>
      <c r="F3098" s="316" t="s">
        <v>217</v>
      </c>
      <c r="G3098" s="331">
        <v>1</v>
      </c>
      <c r="H3098" s="61">
        <f t="shared" si="490"/>
        <v>7532.87</v>
      </c>
      <c r="I3098" s="450">
        <v>7532.87</v>
      </c>
      <c r="J3098" s="439">
        <f t="shared" si="491"/>
        <v>8401.06</v>
      </c>
      <c r="K3098" s="390">
        <f t="shared" si="492"/>
        <v>8401.06</v>
      </c>
      <c r="L3098" s="60"/>
      <c r="M3098" s="303">
        <f t="shared" si="486"/>
        <v>8401.0567700543997</v>
      </c>
      <c r="N3098" s="303">
        <f t="shared" si="487"/>
        <v>-3.2299455997417681E-3</v>
      </c>
      <c r="O3098" s="372">
        <f t="shared" si="488"/>
        <v>8401.06</v>
      </c>
      <c r="P3098" s="373">
        <f t="shared" si="489"/>
        <v>0</v>
      </c>
    </row>
    <row r="3099" spans="1:16" s="195" customFormat="1" ht="22.5" x14ac:dyDescent="0.25">
      <c r="A3099" s="312" t="s">
        <v>7211</v>
      </c>
      <c r="B3099" s="314" t="s">
        <v>356</v>
      </c>
      <c r="C3099" s="314" t="s">
        <v>2421</v>
      </c>
      <c r="D3099" s="314" t="s">
        <v>409</v>
      </c>
      <c r="E3099" s="315" t="s">
        <v>410</v>
      </c>
      <c r="F3099" s="316" t="s">
        <v>217</v>
      </c>
      <c r="G3099" s="331">
        <v>1</v>
      </c>
      <c r="H3099" s="61">
        <f t="shared" si="490"/>
        <v>7536.47</v>
      </c>
      <c r="I3099" s="450">
        <v>7536.47</v>
      </c>
      <c r="J3099" s="439">
        <f t="shared" si="491"/>
        <v>8405.07</v>
      </c>
      <c r="K3099" s="390">
        <f t="shared" si="492"/>
        <v>8405.07</v>
      </c>
      <c r="L3099" s="60"/>
      <c r="M3099" s="303">
        <f t="shared" si="486"/>
        <v>8405.0716812864011</v>
      </c>
      <c r="N3099" s="303">
        <f t="shared" si="487"/>
        <v>1.6812864014355E-3</v>
      </c>
      <c r="O3099" s="372">
        <f t="shared" si="488"/>
        <v>8405.07</v>
      </c>
      <c r="P3099" s="373">
        <f t="shared" si="489"/>
        <v>0</v>
      </c>
    </row>
    <row r="3100" spans="1:16" s="195" customFormat="1" ht="15" x14ac:dyDescent="0.25">
      <c r="A3100" s="312" t="s">
        <v>7212</v>
      </c>
      <c r="B3100" s="314" t="s">
        <v>356</v>
      </c>
      <c r="C3100" s="332" t="s">
        <v>2398</v>
      </c>
      <c r="D3100" s="332" t="s">
        <v>7213</v>
      </c>
      <c r="E3100" s="333" t="s">
        <v>7214</v>
      </c>
      <c r="F3100" s="316" t="s">
        <v>274</v>
      </c>
      <c r="G3100" s="331">
        <v>1</v>
      </c>
      <c r="H3100" s="61">
        <f t="shared" si="490"/>
        <v>3492.97</v>
      </c>
      <c r="I3100" s="450">
        <v>3492.97</v>
      </c>
      <c r="J3100" s="439">
        <f t="shared" si="491"/>
        <v>3895.55</v>
      </c>
      <c r="K3100" s="390">
        <f t="shared" si="492"/>
        <v>3895.55</v>
      </c>
      <c r="L3100" s="60"/>
      <c r="M3100" s="303">
        <f t="shared" si="486"/>
        <v>3895.5456905664</v>
      </c>
      <c r="N3100" s="303">
        <f t="shared" si="487"/>
        <v>-4.3094336001558986E-3</v>
      </c>
      <c r="O3100" s="372">
        <f t="shared" si="488"/>
        <v>3895.55</v>
      </c>
      <c r="P3100" s="373">
        <f t="shared" si="489"/>
        <v>0</v>
      </c>
    </row>
    <row r="3101" spans="1:16" s="195" customFormat="1" ht="15" x14ac:dyDescent="0.25">
      <c r="A3101" s="312" t="s">
        <v>7215</v>
      </c>
      <c r="B3101" s="314" t="s">
        <v>356</v>
      </c>
      <c r="C3101" s="314" t="s">
        <v>2429</v>
      </c>
      <c r="D3101" s="314" t="s">
        <v>7216</v>
      </c>
      <c r="E3101" s="315" t="s">
        <v>7217</v>
      </c>
      <c r="F3101" s="316" t="s">
        <v>217</v>
      </c>
      <c r="G3101" s="331">
        <v>4</v>
      </c>
      <c r="H3101" s="61">
        <f t="shared" si="490"/>
        <v>6117.03</v>
      </c>
      <c r="I3101" s="450">
        <v>24468.11</v>
      </c>
      <c r="J3101" s="439">
        <f t="shared" si="491"/>
        <v>6822.04</v>
      </c>
      <c r="K3101" s="390">
        <f t="shared" si="492"/>
        <v>27288.16</v>
      </c>
      <c r="L3101" s="60"/>
      <c r="M3101" s="303">
        <f t="shared" si="486"/>
        <v>27288.136018003202</v>
      </c>
      <c r="N3101" s="303">
        <f t="shared" si="487"/>
        <v>-2.398199679737445E-2</v>
      </c>
      <c r="O3101" s="372">
        <f t="shared" si="488"/>
        <v>27288.16</v>
      </c>
      <c r="P3101" s="373">
        <f t="shared" si="489"/>
        <v>0</v>
      </c>
    </row>
    <row r="3102" spans="1:16" s="195" customFormat="1" ht="15" x14ac:dyDescent="0.25">
      <c r="A3102" s="312" t="s">
        <v>7218</v>
      </c>
      <c r="B3102" s="314" t="s">
        <v>356</v>
      </c>
      <c r="C3102" s="332" t="s">
        <v>2433</v>
      </c>
      <c r="D3102" s="332" t="s">
        <v>7219</v>
      </c>
      <c r="E3102" s="333" t="s">
        <v>7220</v>
      </c>
      <c r="F3102" s="316" t="s">
        <v>217</v>
      </c>
      <c r="G3102" s="331">
        <v>4</v>
      </c>
      <c r="H3102" s="61">
        <f t="shared" si="490"/>
        <v>3625.03</v>
      </c>
      <c r="I3102" s="450">
        <v>14500.12</v>
      </c>
      <c r="J3102" s="439">
        <f t="shared" si="491"/>
        <v>4042.83</v>
      </c>
      <c r="K3102" s="390">
        <f t="shared" si="492"/>
        <v>16171.32</v>
      </c>
      <c r="L3102" s="60"/>
      <c r="M3102" s="303">
        <f t="shared" si="486"/>
        <v>16171.304070374403</v>
      </c>
      <c r="N3102" s="303">
        <f t="shared" si="487"/>
        <v>-1.5929625596982078E-2</v>
      </c>
      <c r="O3102" s="372">
        <f t="shared" si="488"/>
        <v>16171.32</v>
      </c>
      <c r="P3102" s="373">
        <f t="shared" si="489"/>
        <v>0</v>
      </c>
    </row>
    <row r="3103" spans="1:16" s="195" customFormat="1" ht="22.5" x14ac:dyDescent="0.25">
      <c r="A3103" s="312" t="s">
        <v>7221</v>
      </c>
      <c r="B3103" s="314" t="s">
        <v>356</v>
      </c>
      <c r="C3103" s="314" t="s">
        <v>2438</v>
      </c>
      <c r="D3103" s="314" t="s">
        <v>7222</v>
      </c>
      <c r="E3103" s="315" t="s">
        <v>7223</v>
      </c>
      <c r="F3103" s="316" t="s">
        <v>217</v>
      </c>
      <c r="G3103" s="331">
        <v>3</v>
      </c>
      <c r="H3103" s="61">
        <f t="shared" si="490"/>
        <v>5024.33</v>
      </c>
      <c r="I3103" s="450">
        <v>15073</v>
      </c>
      <c r="J3103" s="439">
        <f t="shared" si="491"/>
        <v>5603.4</v>
      </c>
      <c r="K3103" s="390">
        <f t="shared" si="492"/>
        <v>16810.2</v>
      </c>
      <c r="L3103" s="60"/>
      <c r="M3103" s="303">
        <f t="shared" si="486"/>
        <v>16810.210277760001</v>
      </c>
      <c r="N3103" s="303">
        <f t="shared" si="487"/>
        <v>1.0277760000462877E-2</v>
      </c>
      <c r="O3103" s="372">
        <f t="shared" si="488"/>
        <v>16810.199999999997</v>
      </c>
      <c r="P3103" s="373">
        <f t="shared" si="489"/>
        <v>0</v>
      </c>
    </row>
    <row r="3104" spans="1:16" s="195" customFormat="1" ht="15" x14ac:dyDescent="0.25">
      <c r="A3104" s="312" t="s">
        <v>7224</v>
      </c>
      <c r="B3104" s="314" t="s">
        <v>356</v>
      </c>
      <c r="C3104" s="332" t="s">
        <v>2440</v>
      </c>
      <c r="D3104" s="332" t="s">
        <v>7213</v>
      </c>
      <c r="E3104" s="333" t="s">
        <v>7225</v>
      </c>
      <c r="F3104" s="316" t="s">
        <v>217</v>
      </c>
      <c r="G3104" s="331">
        <v>3</v>
      </c>
      <c r="H3104" s="61">
        <f t="shared" si="490"/>
        <v>4326.3599999999997</v>
      </c>
      <c r="I3104" s="450">
        <v>12979.08</v>
      </c>
      <c r="J3104" s="439">
        <f t="shared" si="491"/>
        <v>4824.99</v>
      </c>
      <c r="K3104" s="390">
        <f t="shared" si="492"/>
        <v>14474.97</v>
      </c>
      <c r="L3104" s="60"/>
      <c r="M3104" s="303">
        <f t="shared" si="486"/>
        <v>14474.959464729602</v>
      </c>
      <c r="N3104" s="303">
        <f t="shared" si="487"/>
        <v>-1.0535270397667773E-2</v>
      </c>
      <c r="O3104" s="372">
        <f t="shared" si="488"/>
        <v>14474.97</v>
      </c>
      <c r="P3104" s="373">
        <f t="shared" si="489"/>
        <v>0</v>
      </c>
    </row>
    <row r="3105" spans="1:16" s="195" customFormat="1" ht="15" x14ac:dyDescent="0.25">
      <c r="A3105" s="312" t="s">
        <v>7226</v>
      </c>
      <c r="B3105" s="314" t="s">
        <v>356</v>
      </c>
      <c r="C3105" s="314" t="s">
        <v>1071</v>
      </c>
      <c r="D3105" s="314" t="s">
        <v>7227</v>
      </c>
      <c r="E3105" s="315" t="s">
        <v>7228</v>
      </c>
      <c r="F3105" s="316" t="s">
        <v>217</v>
      </c>
      <c r="G3105" s="331">
        <v>1</v>
      </c>
      <c r="H3105" s="61">
        <f t="shared" si="490"/>
        <v>2590.14</v>
      </c>
      <c r="I3105" s="450">
        <v>2590.14</v>
      </c>
      <c r="J3105" s="439">
        <f t="shared" si="491"/>
        <v>2888.66</v>
      </c>
      <c r="K3105" s="390">
        <f t="shared" si="492"/>
        <v>2888.66</v>
      </c>
      <c r="L3105" s="60"/>
      <c r="M3105" s="303">
        <f t="shared" si="486"/>
        <v>2888.6617162368002</v>
      </c>
      <c r="N3105" s="303">
        <f t="shared" si="487"/>
        <v>1.7162368003482698E-3</v>
      </c>
      <c r="O3105" s="372">
        <f t="shared" si="488"/>
        <v>2888.66</v>
      </c>
      <c r="P3105" s="373">
        <f t="shared" si="489"/>
        <v>0</v>
      </c>
    </row>
    <row r="3106" spans="1:16" s="195" customFormat="1" ht="15" x14ac:dyDescent="0.25">
      <c r="A3106" s="312" t="s">
        <v>7229</v>
      </c>
      <c r="B3106" s="314" t="s">
        <v>356</v>
      </c>
      <c r="C3106" s="332" t="s">
        <v>3460</v>
      </c>
      <c r="D3106" s="332" t="s">
        <v>7213</v>
      </c>
      <c r="E3106" s="333" t="s">
        <v>7230</v>
      </c>
      <c r="F3106" s="316" t="s">
        <v>217</v>
      </c>
      <c r="G3106" s="331">
        <v>1</v>
      </c>
      <c r="H3106" s="61">
        <f t="shared" si="490"/>
        <v>42682.31</v>
      </c>
      <c r="I3106" s="450">
        <v>42682.31</v>
      </c>
      <c r="J3106" s="439">
        <f t="shared" si="491"/>
        <v>47601.58</v>
      </c>
      <c r="K3106" s="390">
        <f t="shared" si="492"/>
        <v>47601.58</v>
      </c>
      <c r="L3106" s="60"/>
      <c r="M3106" s="303">
        <f t="shared" si="486"/>
        <v>47601.579396307206</v>
      </c>
      <c r="N3106" s="303">
        <f t="shared" si="487"/>
        <v>-6.036927952663973E-4</v>
      </c>
      <c r="O3106" s="372">
        <f t="shared" si="488"/>
        <v>47601.58</v>
      </c>
      <c r="P3106" s="373">
        <f t="shared" si="489"/>
        <v>0</v>
      </c>
    </row>
    <row r="3107" spans="1:16" s="195" customFormat="1" ht="15" x14ac:dyDescent="0.25">
      <c r="A3107" s="312" t="s">
        <v>7231</v>
      </c>
      <c r="B3107" s="314" t="s">
        <v>356</v>
      </c>
      <c r="C3107" s="314" t="s">
        <v>1075</v>
      </c>
      <c r="D3107" s="314" t="s">
        <v>7232</v>
      </c>
      <c r="E3107" s="315" t="s">
        <v>7233</v>
      </c>
      <c r="F3107" s="316" t="s">
        <v>7234</v>
      </c>
      <c r="G3107" s="331">
        <v>3</v>
      </c>
      <c r="H3107" s="61">
        <f t="shared" si="490"/>
        <v>4024.8</v>
      </c>
      <c r="I3107" s="450">
        <v>12074.41</v>
      </c>
      <c r="J3107" s="439">
        <f t="shared" si="491"/>
        <v>4488.67</v>
      </c>
      <c r="K3107" s="390">
        <f t="shared" si="492"/>
        <v>13466.01</v>
      </c>
      <c r="L3107" s="60"/>
      <c r="M3107" s="303">
        <f t="shared" si="486"/>
        <v>13466.023424659201</v>
      </c>
      <c r="N3107" s="303">
        <f t="shared" si="487"/>
        <v>1.3424659200609312E-2</v>
      </c>
      <c r="O3107" s="372">
        <f t="shared" si="488"/>
        <v>13466.01</v>
      </c>
      <c r="P3107" s="373">
        <f t="shared" si="489"/>
        <v>0</v>
      </c>
    </row>
    <row r="3108" spans="1:16" s="195" customFormat="1" ht="15" x14ac:dyDescent="0.25">
      <c r="A3108" s="312" t="s">
        <v>7235</v>
      </c>
      <c r="B3108" s="314" t="s">
        <v>356</v>
      </c>
      <c r="C3108" s="332" t="s">
        <v>3469</v>
      </c>
      <c r="D3108" s="332" t="s">
        <v>7213</v>
      </c>
      <c r="E3108" s="333" t="s">
        <v>7236</v>
      </c>
      <c r="F3108" s="316" t="s">
        <v>217</v>
      </c>
      <c r="G3108" s="331">
        <v>3</v>
      </c>
      <c r="H3108" s="61">
        <f t="shared" si="490"/>
        <v>20624.439999999999</v>
      </c>
      <c r="I3108" s="450">
        <v>61873.32</v>
      </c>
      <c r="J3108" s="439">
        <f t="shared" si="491"/>
        <v>23001.47</v>
      </c>
      <c r="K3108" s="390">
        <f t="shared" si="492"/>
        <v>69004.41</v>
      </c>
      <c r="L3108" s="60"/>
      <c r="M3108" s="303">
        <f t="shared" si="486"/>
        <v>69004.413174758418</v>
      </c>
      <c r="N3108" s="303">
        <f t="shared" si="487"/>
        <v>3.1747584143886343E-3</v>
      </c>
      <c r="O3108" s="372">
        <f t="shared" si="488"/>
        <v>69004.41</v>
      </c>
      <c r="P3108" s="373">
        <f t="shared" si="489"/>
        <v>0</v>
      </c>
    </row>
    <row r="3109" spans="1:16" s="195" customFormat="1" ht="15" x14ac:dyDescent="0.25">
      <c r="A3109" s="312" t="s">
        <v>7237</v>
      </c>
      <c r="B3109" s="314" t="s">
        <v>356</v>
      </c>
      <c r="C3109" s="314" t="s">
        <v>2474</v>
      </c>
      <c r="D3109" s="314" t="s">
        <v>428</v>
      </c>
      <c r="E3109" s="315" t="s">
        <v>429</v>
      </c>
      <c r="F3109" s="316" t="s">
        <v>217</v>
      </c>
      <c r="G3109" s="331">
        <v>2</v>
      </c>
      <c r="H3109" s="61">
        <f t="shared" si="490"/>
        <v>1273.48</v>
      </c>
      <c r="I3109" s="450">
        <v>2546.9499999999998</v>
      </c>
      <c r="J3109" s="439">
        <f t="shared" si="491"/>
        <v>1420.25</v>
      </c>
      <c r="K3109" s="390">
        <f t="shared" si="492"/>
        <v>2840.5</v>
      </c>
      <c r="L3109" s="60"/>
      <c r="M3109" s="303">
        <f t="shared" si="486"/>
        <v>2840.4939339840003</v>
      </c>
      <c r="N3109" s="303">
        <f t="shared" si="487"/>
        <v>-6.0660159997496521E-3</v>
      </c>
      <c r="O3109" s="372">
        <f t="shared" si="488"/>
        <v>2840.5</v>
      </c>
      <c r="P3109" s="373">
        <f t="shared" si="489"/>
        <v>0</v>
      </c>
    </row>
    <row r="3110" spans="1:16" s="195" customFormat="1" ht="15" x14ac:dyDescent="0.25">
      <c r="A3110" s="312" t="s">
        <v>7238</v>
      </c>
      <c r="B3110" s="314" t="s">
        <v>356</v>
      </c>
      <c r="C3110" s="332" t="s">
        <v>3475</v>
      </c>
      <c r="D3110" s="332" t="s">
        <v>7213</v>
      </c>
      <c r="E3110" s="333" t="s">
        <v>7239</v>
      </c>
      <c r="F3110" s="316" t="s">
        <v>217</v>
      </c>
      <c r="G3110" s="331">
        <v>2</v>
      </c>
      <c r="H3110" s="61">
        <f t="shared" si="490"/>
        <v>7117.28</v>
      </c>
      <c r="I3110" s="450">
        <v>14234.56</v>
      </c>
      <c r="J3110" s="439">
        <f t="shared" si="491"/>
        <v>7937.57</v>
      </c>
      <c r="K3110" s="390">
        <f t="shared" si="492"/>
        <v>15875.14</v>
      </c>
      <c r="L3110" s="60"/>
      <c r="M3110" s="303">
        <f t="shared" si="486"/>
        <v>15875.1374518272</v>
      </c>
      <c r="N3110" s="303">
        <f t="shared" si="487"/>
        <v>-2.5481727989244973E-3</v>
      </c>
      <c r="O3110" s="372">
        <f t="shared" si="488"/>
        <v>15875.14</v>
      </c>
      <c r="P3110" s="373">
        <f t="shared" si="489"/>
        <v>0</v>
      </c>
    </row>
    <row r="3111" spans="1:16" s="195" customFormat="1" ht="15" x14ac:dyDescent="0.25">
      <c r="A3111" s="312" t="s">
        <v>7240</v>
      </c>
      <c r="B3111" s="314" t="s">
        <v>356</v>
      </c>
      <c r="C3111" s="314" t="s">
        <v>2489</v>
      </c>
      <c r="D3111" s="314" t="s">
        <v>439</v>
      </c>
      <c r="E3111" s="315" t="s">
        <v>440</v>
      </c>
      <c r="F3111" s="316" t="s">
        <v>217</v>
      </c>
      <c r="G3111" s="331">
        <v>1</v>
      </c>
      <c r="H3111" s="61">
        <f t="shared" si="490"/>
        <v>2627.4</v>
      </c>
      <c r="I3111" s="450">
        <v>2627.4</v>
      </c>
      <c r="J3111" s="439">
        <f t="shared" si="491"/>
        <v>2930.22</v>
      </c>
      <c r="K3111" s="390">
        <f t="shared" si="492"/>
        <v>2930.22</v>
      </c>
      <c r="L3111" s="60"/>
      <c r="M3111" s="303">
        <f t="shared" si="486"/>
        <v>2930.2160474880002</v>
      </c>
      <c r="N3111" s="303">
        <f t="shared" si="487"/>
        <v>-3.9525119996142166E-3</v>
      </c>
      <c r="O3111" s="372">
        <f t="shared" si="488"/>
        <v>2930.22</v>
      </c>
      <c r="P3111" s="373">
        <f t="shared" si="489"/>
        <v>0</v>
      </c>
    </row>
    <row r="3112" spans="1:16" s="195" customFormat="1" ht="15" x14ac:dyDescent="0.25">
      <c r="A3112" s="312" t="s">
        <v>7241</v>
      </c>
      <c r="B3112" s="314" t="s">
        <v>356</v>
      </c>
      <c r="C3112" s="332" t="s">
        <v>3481</v>
      </c>
      <c r="D3112" s="332" t="s">
        <v>7213</v>
      </c>
      <c r="E3112" s="333" t="s">
        <v>7242</v>
      </c>
      <c r="F3112" s="316" t="s">
        <v>217</v>
      </c>
      <c r="G3112" s="331">
        <v>1</v>
      </c>
      <c r="H3112" s="61">
        <f t="shared" si="490"/>
        <v>7686.63</v>
      </c>
      <c r="I3112" s="450">
        <v>7686.63</v>
      </c>
      <c r="J3112" s="439">
        <f t="shared" si="491"/>
        <v>8572.5400000000009</v>
      </c>
      <c r="K3112" s="390">
        <f t="shared" si="492"/>
        <v>8572.5400000000009</v>
      </c>
      <c r="L3112" s="60"/>
      <c r="M3112" s="303">
        <f t="shared" si="486"/>
        <v>8572.5380897856012</v>
      </c>
      <c r="N3112" s="303">
        <f t="shared" si="487"/>
        <v>-1.9102143996860832E-3</v>
      </c>
      <c r="O3112" s="372">
        <f t="shared" si="488"/>
        <v>8572.5400000000009</v>
      </c>
      <c r="P3112" s="373">
        <f t="shared" si="489"/>
        <v>0</v>
      </c>
    </row>
    <row r="3113" spans="1:16" s="195" customFormat="1" ht="15" x14ac:dyDescent="0.25">
      <c r="A3113" s="312" t="s">
        <v>7243</v>
      </c>
      <c r="B3113" s="314" t="s">
        <v>356</v>
      </c>
      <c r="C3113" s="314" t="s">
        <v>2495</v>
      </c>
      <c r="D3113" s="314" t="s">
        <v>7244</v>
      </c>
      <c r="E3113" s="315" t="s">
        <v>7245</v>
      </c>
      <c r="F3113" s="316" t="s">
        <v>217</v>
      </c>
      <c r="G3113" s="331">
        <v>1</v>
      </c>
      <c r="H3113" s="61">
        <f t="shared" si="490"/>
        <v>4530.5200000000004</v>
      </c>
      <c r="I3113" s="450">
        <v>4530.5200000000004</v>
      </c>
      <c r="J3113" s="439">
        <f t="shared" si="491"/>
        <v>5052.68</v>
      </c>
      <c r="K3113" s="390">
        <f t="shared" si="492"/>
        <v>5052.68</v>
      </c>
      <c r="L3113" s="60"/>
      <c r="M3113" s="303">
        <f t="shared" si="486"/>
        <v>5052.6765652224012</v>
      </c>
      <c r="N3113" s="303">
        <f t="shared" si="487"/>
        <v>-3.4347775990681839E-3</v>
      </c>
      <c r="O3113" s="372">
        <f t="shared" si="488"/>
        <v>5052.68</v>
      </c>
      <c r="P3113" s="373">
        <f t="shared" si="489"/>
        <v>0</v>
      </c>
    </row>
    <row r="3114" spans="1:16" s="195" customFormat="1" ht="15" x14ac:dyDescent="0.25">
      <c r="A3114" s="312" t="s">
        <v>7246</v>
      </c>
      <c r="B3114" s="314" t="s">
        <v>356</v>
      </c>
      <c r="C3114" s="332" t="s">
        <v>2497</v>
      </c>
      <c r="D3114" s="332" t="s">
        <v>7247</v>
      </c>
      <c r="E3114" s="333" t="s">
        <v>7248</v>
      </c>
      <c r="F3114" s="316" t="s">
        <v>217</v>
      </c>
      <c r="G3114" s="331">
        <v>1</v>
      </c>
      <c r="H3114" s="61">
        <f t="shared" si="490"/>
        <v>2561.66</v>
      </c>
      <c r="I3114" s="450">
        <v>2561.66</v>
      </c>
      <c r="J3114" s="439">
        <f t="shared" si="491"/>
        <v>2856.9</v>
      </c>
      <c r="K3114" s="390">
        <f t="shared" si="492"/>
        <v>2856.9</v>
      </c>
      <c r="L3114" s="60"/>
      <c r="M3114" s="303">
        <f t="shared" si="486"/>
        <v>2856.8993073791999</v>
      </c>
      <c r="N3114" s="303">
        <f t="shared" si="487"/>
        <v>-6.9262080023690942E-4</v>
      </c>
      <c r="O3114" s="372">
        <f t="shared" si="488"/>
        <v>2856.9</v>
      </c>
      <c r="P3114" s="373">
        <f t="shared" si="489"/>
        <v>0</v>
      </c>
    </row>
    <row r="3115" spans="1:16" s="195" customFormat="1" ht="15" x14ac:dyDescent="0.25">
      <c r="A3115" s="312" t="s">
        <v>7249</v>
      </c>
      <c r="B3115" s="314" t="s">
        <v>356</v>
      </c>
      <c r="C3115" s="314" t="s">
        <v>2499</v>
      </c>
      <c r="D3115" s="314" t="s">
        <v>439</v>
      </c>
      <c r="E3115" s="315" t="s">
        <v>440</v>
      </c>
      <c r="F3115" s="316" t="s">
        <v>217</v>
      </c>
      <c r="G3115" s="331">
        <v>2</v>
      </c>
      <c r="H3115" s="61">
        <f t="shared" si="490"/>
        <v>2627.4</v>
      </c>
      <c r="I3115" s="450">
        <v>5254.8</v>
      </c>
      <c r="J3115" s="439">
        <f t="shared" si="491"/>
        <v>2930.22</v>
      </c>
      <c r="K3115" s="390">
        <f t="shared" si="492"/>
        <v>5860.44</v>
      </c>
      <c r="L3115" s="60"/>
      <c r="M3115" s="303">
        <f t="shared" si="486"/>
        <v>5860.4320949760004</v>
      </c>
      <c r="N3115" s="303">
        <f t="shared" si="487"/>
        <v>-7.9050239992284332E-3</v>
      </c>
      <c r="O3115" s="372">
        <f t="shared" si="488"/>
        <v>5860.44</v>
      </c>
      <c r="P3115" s="373">
        <f t="shared" si="489"/>
        <v>0</v>
      </c>
    </row>
    <row r="3116" spans="1:16" s="195" customFormat="1" ht="15" x14ac:dyDescent="0.25">
      <c r="A3116" s="312" t="s">
        <v>7250</v>
      </c>
      <c r="B3116" s="314" t="s">
        <v>356</v>
      </c>
      <c r="C3116" s="332" t="s">
        <v>5984</v>
      </c>
      <c r="D3116" s="332" t="s">
        <v>7213</v>
      </c>
      <c r="E3116" s="333" t="s">
        <v>7251</v>
      </c>
      <c r="F3116" s="316" t="s">
        <v>217</v>
      </c>
      <c r="G3116" s="331">
        <v>2</v>
      </c>
      <c r="H3116" s="61">
        <f t="shared" si="490"/>
        <v>4960.28</v>
      </c>
      <c r="I3116" s="450">
        <v>9920.56</v>
      </c>
      <c r="J3116" s="439">
        <f t="shared" si="491"/>
        <v>5531.97</v>
      </c>
      <c r="K3116" s="390">
        <f t="shared" si="492"/>
        <v>11063.94</v>
      </c>
      <c r="L3116" s="60"/>
      <c r="M3116" s="303">
        <f t="shared" si="486"/>
        <v>11063.9354921472</v>
      </c>
      <c r="N3116" s="303">
        <f t="shared" si="487"/>
        <v>-4.5078528000885854E-3</v>
      </c>
      <c r="O3116" s="372">
        <f t="shared" si="488"/>
        <v>11063.94</v>
      </c>
      <c r="P3116" s="373">
        <f t="shared" si="489"/>
        <v>0</v>
      </c>
    </row>
    <row r="3117" spans="1:16" s="195" customFormat="1" ht="15" x14ac:dyDescent="0.25">
      <c r="A3117" s="312" t="s">
        <v>7252</v>
      </c>
      <c r="B3117" s="314" t="s">
        <v>356</v>
      </c>
      <c r="C3117" s="314" t="s">
        <v>2508</v>
      </c>
      <c r="D3117" s="314" t="s">
        <v>417</v>
      </c>
      <c r="E3117" s="315" t="s">
        <v>418</v>
      </c>
      <c r="F3117" s="316" t="s">
        <v>217</v>
      </c>
      <c r="G3117" s="331">
        <v>2</v>
      </c>
      <c r="H3117" s="61">
        <f t="shared" si="490"/>
        <v>1284.3599999999999</v>
      </c>
      <c r="I3117" s="450">
        <v>2568.71</v>
      </c>
      <c r="J3117" s="439">
        <f t="shared" si="491"/>
        <v>1432.39</v>
      </c>
      <c r="K3117" s="390">
        <f t="shared" si="492"/>
        <v>2864.78</v>
      </c>
      <c r="L3117" s="60"/>
      <c r="M3117" s="303">
        <f t="shared" si="486"/>
        <v>2864.7618418751999</v>
      </c>
      <c r="N3117" s="303">
        <f t="shared" si="487"/>
        <v>-1.8158124800265796E-2</v>
      </c>
      <c r="O3117" s="372">
        <f t="shared" si="488"/>
        <v>2864.78</v>
      </c>
      <c r="P3117" s="373">
        <f t="shared" si="489"/>
        <v>0</v>
      </c>
    </row>
    <row r="3118" spans="1:16" s="195" customFormat="1" ht="15" x14ac:dyDescent="0.25">
      <c r="A3118" s="312" t="s">
        <v>7253</v>
      </c>
      <c r="B3118" s="314" t="s">
        <v>356</v>
      </c>
      <c r="C3118" s="332" t="s">
        <v>5993</v>
      </c>
      <c r="D3118" s="332" t="s">
        <v>7219</v>
      </c>
      <c r="E3118" s="333" t="s">
        <v>7254</v>
      </c>
      <c r="F3118" s="316" t="s">
        <v>217</v>
      </c>
      <c r="G3118" s="331">
        <v>2</v>
      </c>
      <c r="H3118" s="61">
        <f t="shared" si="490"/>
        <v>1431.28</v>
      </c>
      <c r="I3118" s="450">
        <v>2862.56</v>
      </c>
      <c r="J3118" s="439">
        <f t="shared" si="491"/>
        <v>1596.24</v>
      </c>
      <c r="K3118" s="390">
        <f t="shared" si="492"/>
        <v>3192.48</v>
      </c>
      <c r="L3118" s="60"/>
      <c r="M3118" s="303">
        <f t="shared" si="486"/>
        <v>3192.4789711871999</v>
      </c>
      <c r="N3118" s="303">
        <f t="shared" si="487"/>
        <v>-1.0288128000865981E-3</v>
      </c>
      <c r="O3118" s="372">
        <f t="shared" si="488"/>
        <v>3192.48</v>
      </c>
      <c r="P3118" s="373">
        <f t="shared" si="489"/>
        <v>0</v>
      </c>
    </row>
    <row r="3119" spans="1:16" s="195" customFormat="1" ht="22.5" x14ac:dyDescent="0.25">
      <c r="A3119" s="312" t="s">
        <v>7255</v>
      </c>
      <c r="B3119" s="314" t="s">
        <v>356</v>
      </c>
      <c r="C3119" s="314" t="s">
        <v>2516</v>
      </c>
      <c r="D3119" s="314" t="s">
        <v>409</v>
      </c>
      <c r="E3119" s="315" t="s">
        <v>410</v>
      </c>
      <c r="F3119" s="316" t="s">
        <v>217</v>
      </c>
      <c r="G3119" s="331">
        <v>3</v>
      </c>
      <c r="H3119" s="61">
        <f t="shared" si="490"/>
        <v>7536.46</v>
      </c>
      <c r="I3119" s="450">
        <v>22609.39</v>
      </c>
      <c r="J3119" s="439">
        <f t="shared" si="491"/>
        <v>8405.06</v>
      </c>
      <c r="K3119" s="390">
        <f t="shared" si="492"/>
        <v>25215.18</v>
      </c>
      <c r="L3119" s="60"/>
      <c r="M3119" s="303">
        <f t="shared" si="486"/>
        <v>25215.192738796799</v>
      </c>
      <c r="N3119" s="303">
        <f t="shared" si="487"/>
        <v>1.2738796798657859E-2</v>
      </c>
      <c r="O3119" s="372">
        <f t="shared" si="488"/>
        <v>25215.18</v>
      </c>
      <c r="P3119" s="373">
        <f t="shared" si="489"/>
        <v>0</v>
      </c>
    </row>
    <row r="3120" spans="1:16" s="195" customFormat="1" ht="15" x14ac:dyDescent="0.25">
      <c r="A3120" s="312" t="s">
        <v>7256</v>
      </c>
      <c r="B3120" s="314" t="s">
        <v>356</v>
      </c>
      <c r="C3120" s="332" t="s">
        <v>5997</v>
      </c>
      <c r="D3120" s="332" t="s">
        <v>7213</v>
      </c>
      <c r="E3120" s="333" t="s">
        <v>7257</v>
      </c>
      <c r="F3120" s="316" t="s">
        <v>217</v>
      </c>
      <c r="G3120" s="331">
        <v>3</v>
      </c>
      <c r="H3120" s="61">
        <f t="shared" si="490"/>
        <v>61528.05</v>
      </c>
      <c r="I3120" s="450">
        <v>184584.15</v>
      </c>
      <c r="J3120" s="439">
        <f t="shared" si="491"/>
        <v>68619.350000000006</v>
      </c>
      <c r="K3120" s="390">
        <f t="shared" si="492"/>
        <v>205858.05</v>
      </c>
      <c r="L3120" s="60"/>
      <c r="M3120" s="303">
        <f t="shared" si="486"/>
        <v>205858.04919004801</v>
      </c>
      <c r="N3120" s="303">
        <f t="shared" si="487"/>
        <v>-8.0995197640731931E-4</v>
      </c>
      <c r="O3120" s="372">
        <f t="shared" si="488"/>
        <v>205858.05000000002</v>
      </c>
      <c r="P3120" s="373">
        <f t="shared" si="489"/>
        <v>0</v>
      </c>
    </row>
    <row r="3121" spans="1:16" s="195" customFormat="1" ht="15" x14ac:dyDescent="0.25">
      <c r="A3121" s="312" t="s">
        <v>7258</v>
      </c>
      <c r="B3121" s="314" t="s">
        <v>356</v>
      </c>
      <c r="C3121" s="314" t="s">
        <v>1085</v>
      </c>
      <c r="D3121" s="314" t="s">
        <v>7259</v>
      </c>
      <c r="E3121" s="315" t="s">
        <v>7260</v>
      </c>
      <c r="F3121" s="316" t="s">
        <v>217</v>
      </c>
      <c r="G3121" s="331">
        <v>22</v>
      </c>
      <c r="H3121" s="61">
        <f t="shared" si="490"/>
        <v>19090.86</v>
      </c>
      <c r="I3121" s="450">
        <v>419998.88</v>
      </c>
      <c r="J3121" s="439">
        <f t="shared" si="491"/>
        <v>21291.14</v>
      </c>
      <c r="K3121" s="390">
        <f t="shared" si="492"/>
        <v>468405.08</v>
      </c>
      <c r="L3121" s="60"/>
      <c r="M3121" s="303">
        <f t="shared" si="486"/>
        <v>468405.0613165056</v>
      </c>
      <c r="N3121" s="303">
        <f t="shared" si="487"/>
        <v>-1.8683494417928159E-2</v>
      </c>
      <c r="O3121" s="372">
        <f t="shared" si="488"/>
        <v>468405.07999999996</v>
      </c>
      <c r="P3121" s="373">
        <f t="shared" si="489"/>
        <v>0</v>
      </c>
    </row>
    <row r="3122" spans="1:16" s="195" customFormat="1" ht="15" x14ac:dyDescent="0.25">
      <c r="A3122" s="312" t="s">
        <v>7261</v>
      </c>
      <c r="B3122" s="314" t="s">
        <v>356</v>
      </c>
      <c r="C3122" s="332" t="s">
        <v>1086</v>
      </c>
      <c r="D3122" s="332" t="s">
        <v>7213</v>
      </c>
      <c r="E3122" s="333" t="s">
        <v>7262</v>
      </c>
      <c r="F3122" s="316" t="s">
        <v>217</v>
      </c>
      <c r="G3122" s="331">
        <v>22</v>
      </c>
      <c r="H3122" s="61">
        <f t="shared" si="490"/>
        <v>12141.27</v>
      </c>
      <c r="I3122" s="450">
        <v>267107.94</v>
      </c>
      <c r="J3122" s="439">
        <f t="shared" si="491"/>
        <v>13540.59</v>
      </c>
      <c r="K3122" s="390">
        <f t="shared" si="492"/>
        <v>297892.98</v>
      </c>
      <c r="L3122" s="60"/>
      <c r="M3122" s="303">
        <f t="shared" si="486"/>
        <v>297892.96346177277</v>
      </c>
      <c r="N3122" s="303">
        <f t="shared" si="487"/>
        <v>-1.6538227209821343E-2</v>
      </c>
      <c r="O3122" s="372">
        <f t="shared" si="488"/>
        <v>297892.98</v>
      </c>
      <c r="P3122" s="373">
        <f t="shared" si="489"/>
        <v>0</v>
      </c>
    </row>
    <row r="3123" spans="1:16" s="195" customFormat="1" ht="22.5" x14ac:dyDescent="0.25">
      <c r="A3123" s="312" t="s">
        <v>7263</v>
      </c>
      <c r="B3123" s="314" t="s">
        <v>356</v>
      </c>
      <c r="C3123" s="314" t="s">
        <v>1088</v>
      </c>
      <c r="D3123" s="314" t="s">
        <v>239</v>
      </c>
      <c r="E3123" s="315" t="s">
        <v>240</v>
      </c>
      <c r="F3123" s="316" t="s">
        <v>217</v>
      </c>
      <c r="G3123" s="331">
        <v>1</v>
      </c>
      <c r="H3123" s="61">
        <f t="shared" si="490"/>
        <v>3424.96</v>
      </c>
      <c r="I3123" s="450">
        <v>3424.96</v>
      </c>
      <c r="J3123" s="439">
        <f t="shared" si="491"/>
        <v>3819.7</v>
      </c>
      <c r="K3123" s="390">
        <f t="shared" si="492"/>
        <v>3819.7</v>
      </c>
      <c r="L3123" s="60"/>
      <c r="M3123" s="303">
        <f t="shared" si="486"/>
        <v>3819.6973258752</v>
      </c>
      <c r="N3123" s="303">
        <f t="shared" si="487"/>
        <v>-2.6741247997961182E-3</v>
      </c>
      <c r="O3123" s="372">
        <f t="shared" si="488"/>
        <v>3819.7</v>
      </c>
      <c r="P3123" s="373">
        <f t="shared" si="489"/>
        <v>0</v>
      </c>
    </row>
    <row r="3124" spans="1:16" s="195" customFormat="1" ht="15" x14ac:dyDescent="0.25">
      <c r="A3124" s="312" t="s">
        <v>7264</v>
      </c>
      <c r="B3124" s="314" t="s">
        <v>356</v>
      </c>
      <c r="C3124" s="332" t="s">
        <v>1091</v>
      </c>
      <c r="D3124" s="332" t="s">
        <v>7265</v>
      </c>
      <c r="E3124" s="333" t="s">
        <v>7266</v>
      </c>
      <c r="F3124" s="316" t="s">
        <v>217</v>
      </c>
      <c r="G3124" s="331">
        <v>1</v>
      </c>
      <c r="H3124" s="61">
        <f t="shared" si="490"/>
        <v>10700.54</v>
      </c>
      <c r="I3124" s="450">
        <v>10700.54</v>
      </c>
      <c r="J3124" s="439">
        <f t="shared" si="491"/>
        <v>11933.81</v>
      </c>
      <c r="K3124" s="390">
        <f t="shared" si="492"/>
        <v>11933.81</v>
      </c>
      <c r="L3124" s="60"/>
      <c r="M3124" s="303">
        <f t="shared" si="486"/>
        <v>11933.810620684802</v>
      </c>
      <c r="N3124" s="303">
        <f t="shared" si="487"/>
        <v>6.2068480292509776E-4</v>
      </c>
      <c r="O3124" s="372">
        <f t="shared" si="488"/>
        <v>11933.81</v>
      </c>
      <c r="P3124" s="373">
        <f t="shared" si="489"/>
        <v>0</v>
      </c>
    </row>
    <row r="3125" spans="1:16" s="195" customFormat="1" ht="15" x14ac:dyDescent="0.25">
      <c r="A3125" s="312" t="s">
        <v>7267</v>
      </c>
      <c r="B3125" s="314" t="s">
        <v>356</v>
      </c>
      <c r="C3125" s="314" t="s">
        <v>1096</v>
      </c>
      <c r="D3125" s="314" t="s">
        <v>7268</v>
      </c>
      <c r="E3125" s="315" t="s">
        <v>7269</v>
      </c>
      <c r="F3125" s="316" t="s">
        <v>217</v>
      </c>
      <c r="G3125" s="331">
        <v>20</v>
      </c>
      <c r="H3125" s="61">
        <f t="shared" si="490"/>
        <v>2305.96</v>
      </c>
      <c r="I3125" s="450">
        <v>46119.17</v>
      </c>
      <c r="J3125" s="439">
        <f t="shared" si="491"/>
        <v>2571.73</v>
      </c>
      <c r="K3125" s="390">
        <f t="shared" si="492"/>
        <v>51434.6</v>
      </c>
      <c r="L3125" s="60"/>
      <c r="M3125" s="303">
        <f t="shared" si="486"/>
        <v>51434.548234310401</v>
      </c>
      <c r="N3125" s="303">
        <f t="shared" si="487"/>
        <v>-5.1765689597232267E-2</v>
      </c>
      <c r="O3125" s="372">
        <f t="shared" si="488"/>
        <v>51434.6</v>
      </c>
      <c r="P3125" s="373">
        <f t="shared" si="489"/>
        <v>0</v>
      </c>
    </row>
    <row r="3126" spans="1:16" s="195" customFormat="1" ht="15" x14ac:dyDescent="0.25">
      <c r="A3126" s="312" t="s">
        <v>7270</v>
      </c>
      <c r="B3126" s="314" t="s">
        <v>356</v>
      </c>
      <c r="C3126" s="332" t="s">
        <v>1099</v>
      </c>
      <c r="D3126" s="332" t="s">
        <v>7213</v>
      </c>
      <c r="E3126" s="333" t="s">
        <v>7271</v>
      </c>
      <c r="F3126" s="316" t="s">
        <v>217</v>
      </c>
      <c r="G3126" s="331">
        <v>18</v>
      </c>
      <c r="H3126" s="61">
        <f t="shared" si="490"/>
        <v>2642.79</v>
      </c>
      <c r="I3126" s="450">
        <v>47570.22</v>
      </c>
      <c r="J3126" s="439">
        <f t="shared" si="491"/>
        <v>2947.38</v>
      </c>
      <c r="K3126" s="390">
        <f t="shared" si="492"/>
        <v>53052.84</v>
      </c>
      <c r="L3126" s="60"/>
      <c r="M3126" s="303">
        <f t="shared" si="486"/>
        <v>53052.836274086403</v>
      </c>
      <c r="N3126" s="303">
        <f t="shared" si="487"/>
        <v>-3.7259135933709331E-3</v>
      </c>
      <c r="O3126" s="372">
        <f t="shared" si="488"/>
        <v>53052.840000000004</v>
      </c>
      <c r="P3126" s="373">
        <f t="shared" si="489"/>
        <v>0</v>
      </c>
    </row>
    <row r="3127" spans="1:16" s="195" customFormat="1" ht="15" x14ac:dyDescent="0.25">
      <c r="A3127" s="312" t="s">
        <v>7272</v>
      </c>
      <c r="B3127" s="314" t="s">
        <v>356</v>
      </c>
      <c r="C3127" s="332" t="s">
        <v>3508</v>
      </c>
      <c r="D3127" s="332" t="s">
        <v>7213</v>
      </c>
      <c r="E3127" s="333" t="s">
        <v>7273</v>
      </c>
      <c r="F3127" s="316" t="s">
        <v>217</v>
      </c>
      <c r="G3127" s="331">
        <v>2</v>
      </c>
      <c r="H3127" s="61">
        <f t="shared" si="490"/>
        <v>10127.969999999999</v>
      </c>
      <c r="I3127" s="450">
        <v>20255.939999999999</v>
      </c>
      <c r="J3127" s="439">
        <f t="shared" si="491"/>
        <v>11295.25</v>
      </c>
      <c r="K3127" s="390">
        <f t="shared" si="492"/>
        <v>22590.5</v>
      </c>
      <c r="L3127" s="60"/>
      <c r="M3127" s="303">
        <f t="shared" si="486"/>
        <v>22590.500283532801</v>
      </c>
      <c r="N3127" s="303">
        <f t="shared" si="487"/>
        <v>2.8353280140436254E-4</v>
      </c>
      <c r="O3127" s="372">
        <f t="shared" si="488"/>
        <v>22590.5</v>
      </c>
      <c r="P3127" s="373">
        <f t="shared" si="489"/>
        <v>0</v>
      </c>
    </row>
    <row r="3128" spans="1:16" s="195" customFormat="1" ht="15" x14ac:dyDescent="0.25">
      <c r="A3128" s="312" t="s">
        <v>7274</v>
      </c>
      <c r="B3128" s="314" t="s">
        <v>356</v>
      </c>
      <c r="C3128" s="314" t="s">
        <v>1103</v>
      </c>
      <c r="D3128" s="314" t="s">
        <v>424</v>
      </c>
      <c r="E3128" s="315" t="s">
        <v>425</v>
      </c>
      <c r="F3128" s="316" t="s">
        <v>217</v>
      </c>
      <c r="G3128" s="331">
        <v>5</v>
      </c>
      <c r="H3128" s="61">
        <f t="shared" si="490"/>
        <v>12728.33</v>
      </c>
      <c r="I3128" s="450">
        <v>63641.64</v>
      </c>
      <c r="J3128" s="439">
        <f t="shared" si="491"/>
        <v>14195.31</v>
      </c>
      <c r="K3128" s="390">
        <f t="shared" si="492"/>
        <v>70976.55</v>
      </c>
      <c r="L3128" s="60"/>
      <c r="M3128" s="303">
        <f t="shared" si="486"/>
        <v>70976.537571916808</v>
      </c>
      <c r="N3128" s="303">
        <f t="shared" si="487"/>
        <v>-1.2428083195118234E-2</v>
      </c>
      <c r="O3128" s="372">
        <f t="shared" si="488"/>
        <v>70976.55</v>
      </c>
      <c r="P3128" s="373">
        <f t="shared" si="489"/>
        <v>0</v>
      </c>
    </row>
    <row r="3129" spans="1:16" s="195" customFormat="1" ht="22.5" x14ac:dyDescent="0.25">
      <c r="A3129" s="312" t="s">
        <v>7275</v>
      </c>
      <c r="B3129" s="314" t="s">
        <v>356</v>
      </c>
      <c r="C3129" s="332" t="s">
        <v>1106</v>
      </c>
      <c r="D3129" s="332" t="s">
        <v>7213</v>
      </c>
      <c r="E3129" s="333" t="s">
        <v>7276</v>
      </c>
      <c r="F3129" s="316" t="s">
        <v>217</v>
      </c>
      <c r="G3129" s="331">
        <v>5</v>
      </c>
      <c r="H3129" s="61">
        <f t="shared" si="490"/>
        <v>10677.29</v>
      </c>
      <c r="I3129" s="450">
        <v>53386.45</v>
      </c>
      <c r="J3129" s="439">
        <f t="shared" si="491"/>
        <v>11907.88</v>
      </c>
      <c r="K3129" s="390">
        <f t="shared" si="492"/>
        <v>59539.4</v>
      </c>
      <c r="L3129" s="60"/>
      <c r="M3129" s="303">
        <f t="shared" si="486"/>
        <v>59539.404928224001</v>
      </c>
      <c r="N3129" s="303">
        <f t="shared" si="487"/>
        <v>4.9282239997410215E-3</v>
      </c>
      <c r="O3129" s="372">
        <f t="shared" si="488"/>
        <v>59539.399999999994</v>
      </c>
      <c r="P3129" s="373">
        <f t="shared" si="489"/>
        <v>0</v>
      </c>
    </row>
    <row r="3130" spans="1:16" s="195" customFormat="1" ht="22.5" x14ac:dyDescent="0.25">
      <c r="A3130" s="312" t="s">
        <v>7277</v>
      </c>
      <c r="B3130" s="314" t="s">
        <v>356</v>
      </c>
      <c r="C3130" s="314" t="s">
        <v>1109</v>
      </c>
      <c r="D3130" s="314" t="s">
        <v>441</v>
      </c>
      <c r="E3130" s="315" t="s">
        <v>442</v>
      </c>
      <c r="F3130" s="316" t="s">
        <v>217</v>
      </c>
      <c r="G3130" s="331">
        <v>278</v>
      </c>
      <c r="H3130" s="61">
        <f t="shared" si="490"/>
        <v>1683.88</v>
      </c>
      <c r="I3130" s="450">
        <v>468118.23</v>
      </c>
      <c r="J3130" s="439">
        <f t="shared" si="491"/>
        <v>1877.95</v>
      </c>
      <c r="K3130" s="390">
        <f t="shared" si="492"/>
        <v>522070.1</v>
      </c>
      <c r="L3130" s="60"/>
      <c r="M3130" s="303">
        <f t="shared" si="486"/>
        <v>522070.31653637765</v>
      </c>
      <c r="N3130" s="303">
        <f t="shared" si="487"/>
        <v>0.21653637767303735</v>
      </c>
      <c r="O3130" s="372">
        <f t="shared" si="488"/>
        <v>522070.10000000003</v>
      </c>
      <c r="P3130" s="373">
        <f t="shared" si="489"/>
        <v>0</v>
      </c>
    </row>
    <row r="3131" spans="1:16" s="195" customFormat="1" ht="15" x14ac:dyDescent="0.25">
      <c r="A3131" s="312" t="s">
        <v>7278</v>
      </c>
      <c r="B3131" s="314" t="s">
        <v>356</v>
      </c>
      <c r="C3131" s="332" t="s">
        <v>3539</v>
      </c>
      <c r="D3131" s="332" t="s">
        <v>7279</v>
      </c>
      <c r="E3131" s="333" t="s">
        <v>7280</v>
      </c>
      <c r="F3131" s="316" t="s">
        <v>217</v>
      </c>
      <c r="G3131" s="331">
        <v>303</v>
      </c>
      <c r="H3131" s="61">
        <f t="shared" si="490"/>
        <v>1738.38</v>
      </c>
      <c r="I3131" s="450">
        <v>526729.14</v>
      </c>
      <c r="J3131" s="439">
        <f t="shared" si="491"/>
        <v>1938.73</v>
      </c>
      <c r="K3131" s="390">
        <f t="shared" si="492"/>
        <v>587435.18999999994</v>
      </c>
      <c r="L3131" s="60"/>
      <c r="M3131" s="303">
        <f t="shared" si="486"/>
        <v>587436.31677991676</v>
      </c>
      <c r="N3131" s="303">
        <f t="shared" si="487"/>
        <v>1.1267799168126658</v>
      </c>
      <c r="O3131" s="372">
        <f t="shared" si="488"/>
        <v>587435.19000000006</v>
      </c>
      <c r="P3131" s="373">
        <f t="shared" si="489"/>
        <v>0</v>
      </c>
    </row>
    <row r="3132" spans="1:16" s="195" customFormat="1" ht="15" x14ac:dyDescent="0.25">
      <c r="A3132" s="312" t="s">
        <v>7281</v>
      </c>
      <c r="B3132" s="314" t="s">
        <v>356</v>
      </c>
      <c r="C3132" s="332" t="s">
        <v>3543</v>
      </c>
      <c r="D3132" s="332" t="s">
        <v>7282</v>
      </c>
      <c r="E3132" s="333" t="s">
        <v>7283</v>
      </c>
      <c r="F3132" s="316" t="s">
        <v>217</v>
      </c>
      <c r="G3132" s="331">
        <v>4</v>
      </c>
      <c r="H3132" s="61">
        <f t="shared" si="490"/>
        <v>2407.5</v>
      </c>
      <c r="I3132" s="450">
        <v>9630</v>
      </c>
      <c r="J3132" s="439">
        <f t="shared" si="491"/>
        <v>2684.97</v>
      </c>
      <c r="K3132" s="390">
        <f t="shared" si="492"/>
        <v>10739.88</v>
      </c>
      <c r="L3132" s="60"/>
      <c r="M3132" s="303">
        <f t="shared" si="486"/>
        <v>10739.887545600001</v>
      </c>
      <c r="N3132" s="303">
        <f t="shared" si="487"/>
        <v>7.5456000013218727E-3</v>
      </c>
      <c r="O3132" s="372">
        <f t="shared" si="488"/>
        <v>10739.88</v>
      </c>
      <c r="P3132" s="373">
        <f t="shared" si="489"/>
        <v>0</v>
      </c>
    </row>
    <row r="3133" spans="1:16" s="195" customFormat="1" ht="22.5" x14ac:dyDescent="0.25">
      <c r="A3133" s="312" t="s">
        <v>7284</v>
      </c>
      <c r="B3133" s="314" t="s">
        <v>356</v>
      </c>
      <c r="C3133" s="314" t="s">
        <v>1112</v>
      </c>
      <c r="D3133" s="314" t="s">
        <v>443</v>
      </c>
      <c r="E3133" s="315" t="s">
        <v>444</v>
      </c>
      <c r="F3133" s="316" t="s">
        <v>217</v>
      </c>
      <c r="G3133" s="331">
        <v>25</v>
      </c>
      <c r="H3133" s="61">
        <f t="shared" si="490"/>
        <v>842.56</v>
      </c>
      <c r="I3133" s="450">
        <v>21063.99</v>
      </c>
      <c r="J3133" s="439">
        <f t="shared" si="491"/>
        <v>939.67</v>
      </c>
      <c r="K3133" s="390">
        <f t="shared" si="492"/>
        <v>23491.75</v>
      </c>
      <c r="L3133" s="60"/>
      <c r="M3133" s="303">
        <f t="shared" si="486"/>
        <v>23491.6805671488</v>
      </c>
      <c r="N3133" s="303">
        <f t="shared" si="487"/>
        <v>-6.9432851199962897E-2</v>
      </c>
      <c r="O3133" s="372">
        <f t="shared" si="488"/>
        <v>23491.75</v>
      </c>
      <c r="P3133" s="373">
        <f t="shared" si="489"/>
        <v>0</v>
      </c>
    </row>
    <row r="3134" spans="1:16" s="195" customFormat="1" ht="22.5" x14ac:dyDescent="0.25">
      <c r="A3134" s="312" t="s">
        <v>7285</v>
      </c>
      <c r="B3134" s="314" t="s">
        <v>356</v>
      </c>
      <c r="C3134" s="314" t="s">
        <v>2556</v>
      </c>
      <c r="D3134" s="314" t="s">
        <v>7286</v>
      </c>
      <c r="E3134" s="315" t="s">
        <v>7287</v>
      </c>
      <c r="F3134" s="316" t="s">
        <v>217</v>
      </c>
      <c r="G3134" s="331">
        <v>7</v>
      </c>
      <c r="H3134" s="61">
        <f t="shared" si="490"/>
        <v>1166.02</v>
      </c>
      <c r="I3134" s="450">
        <v>8162.12</v>
      </c>
      <c r="J3134" s="439">
        <f t="shared" si="491"/>
        <v>1300.4100000000001</v>
      </c>
      <c r="K3134" s="390">
        <f t="shared" si="492"/>
        <v>9102.8700000000008</v>
      </c>
      <c r="L3134" s="60"/>
      <c r="M3134" s="303">
        <f t="shared" si="486"/>
        <v>9102.8297958144012</v>
      </c>
      <c r="N3134" s="303">
        <f t="shared" si="487"/>
        <v>-4.0204185599577613E-2</v>
      </c>
      <c r="O3134" s="372">
        <f t="shared" si="488"/>
        <v>9102.8700000000008</v>
      </c>
      <c r="P3134" s="373">
        <f t="shared" si="489"/>
        <v>0</v>
      </c>
    </row>
    <row r="3135" spans="1:16" s="195" customFormat="1" ht="15" x14ac:dyDescent="0.25">
      <c r="A3135" s="312" t="s">
        <v>7288</v>
      </c>
      <c r="B3135" s="314" t="s">
        <v>356</v>
      </c>
      <c r="C3135" s="332" t="s">
        <v>3589</v>
      </c>
      <c r="D3135" s="332" t="s">
        <v>7279</v>
      </c>
      <c r="E3135" s="333" t="s">
        <v>7289</v>
      </c>
      <c r="F3135" s="316" t="s">
        <v>217</v>
      </c>
      <c r="G3135" s="331">
        <v>18</v>
      </c>
      <c r="H3135" s="61">
        <f t="shared" si="490"/>
        <v>910.81</v>
      </c>
      <c r="I3135" s="450">
        <v>16394.580000000002</v>
      </c>
      <c r="J3135" s="439">
        <f t="shared" si="491"/>
        <v>1015.78</v>
      </c>
      <c r="K3135" s="390">
        <f t="shared" si="492"/>
        <v>18284.04</v>
      </c>
      <c r="L3135" s="60"/>
      <c r="M3135" s="303">
        <f t="shared" si="486"/>
        <v>18284.106496089604</v>
      </c>
      <c r="N3135" s="303">
        <f t="shared" si="487"/>
        <v>6.6496089602878783E-2</v>
      </c>
      <c r="O3135" s="372">
        <f t="shared" si="488"/>
        <v>18284.04</v>
      </c>
      <c r="P3135" s="373">
        <f t="shared" si="489"/>
        <v>0</v>
      </c>
    </row>
    <row r="3136" spans="1:16" s="195" customFormat="1" ht="22.5" x14ac:dyDescent="0.25">
      <c r="A3136" s="312" t="s">
        <v>7290</v>
      </c>
      <c r="B3136" s="314" t="s">
        <v>356</v>
      </c>
      <c r="C3136" s="314" t="s">
        <v>1115</v>
      </c>
      <c r="D3136" s="314" t="s">
        <v>7291</v>
      </c>
      <c r="E3136" s="315" t="s">
        <v>7292</v>
      </c>
      <c r="F3136" s="316" t="s">
        <v>217</v>
      </c>
      <c r="G3136" s="331">
        <v>12</v>
      </c>
      <c r="H3136" s="61">
        <f t="shared" si="490"/>
        <v>2066.06</v>
      </c>
      <c r="I3136" s="450">
        <v>24792.73</v>
      </c>
      <c r="J3136" s="439">
        <f t="shared" si="491"/>
        <v>2304.1799999999998</v>
      </c>
      <c r="K3136" s="390">
        <f t="shared" si="492"/>
        <v>27650.16</v>
      </c>
      <c r="L3136" s="60"/>
      <c r="M3136" s="303">
        <f t="shared" si="486"/>
        <v>27650.169485817602</v>
      </c>
      <c r="N3136" s="303">
        <f t="shared" si="487"/>
        <v>9.4858176016714424E-3</v>
      </c>
      <c r="O3136" s="372">
        <f t="shared" si="488"/>
        <v>27650.159999999996</v>
      </c>
      <c r="P3136" s="373">
        <f t="shared" si="489"/>
        <v>0</v>
      </c>
    </row>
    <row r="3137" spans="1:16" s="195" customFormat="1" ht="22.5" x14ac:dyDescent="0.25">
      <c r="A3137" s="312" t="s">
        <v>7293</v>
      </c>
      <c r="B3137" s="314" t="s">
        <v>356</v>
      </c>
      <c r="C3137" s="332" t="s">
        <v>1118</v>
      </c>
      <c r="D3137" s="332" t="s">
        <v>7279</v>
      </c>
      <c r="E3137" s="333" t="s">
        <v>7294</v>
      </c>
      <c r="F3137" s="316" t="s">
        <v>217</v>
      </c>
      <c r="G3137" s="331">
        <v>9</v>
      </c>
      <c r="H3137" s="61">
        <f t="shared" si="490"/>
        <v>15776.61</v>
      </c>
      <c r="I3137" s="450">
        <v>141989.49</v>
      </c>
      <c r="J3137" s="439">
        <f t="shared" si="491"/>
        <v>17594.91</v>
      </c>
      <c r="K3137" s="390">
        <f t="shared" si="492"/>
        <v>158354.19</v>
      </c>
      <c r="L3137" s="60"/>
      <c r="M3137" s="303">
        <f t="shared" si="486"/>
        <v>158354.22172970881</v>
      </c>
      <c r="N3137" s="303">
        <f t="shared" si="487"/>
        <v>3.172970880405046E-2</v>
      </c>
      <c r="O3137" s="372">
        <f t="shared" si="488"/>
        <v>158354.19</v>
      </c>
      <c r="P3137" s="373">
        <f t="shared" si="489"/>
        <v>0</v>
      </c>
    </row>
    <row r="3138" spans="1:16" s="195" customFormat="1" ht="22.5" x14ac:dyDescent="0.25">
      <c r="A3138" s="312" t="s">
        <v>7295</v>
      </c>
      <c r="B3138" s="314" t="s">
        <v>356</v>
      </c>
      <c r="C3138" s="332" t="s">
        <v>1121</v>
      </c>
      <c r="D3138" s="332" t="s">
        <v>7279</v>
      </c>
      <c r="E3138" s="333" t="s">
        <v>7296</v>
      </c>
      <c r="F3138" s="316" t="s">
        <v>217</v>
      </c>
      <c r="G3138" s="331">
        <v>3</v>
      </c>
      <c r="H3138" s="61">
        <f t="shared" si="490"/>
        <v>2722.97</v>
      </c>
      <c r="I3138" s="450">
        <v>8168.91</v>
      </c>
      <c r="J3138" s="439">
        <f t="shared" si="491"/>
        <v>3036.8</v>
      </c>
      <c r="K3138" s="390">
        <f t="shared" si="492"/>
        <v>9110.4</v>
      </c>
      <c r="L3138" s="60"/>
      <c r="M3138" s="303">
        <f t="shared" si="486"/>
        <v>9110.4023644992012</v>
      </c>
      <c r="N3138" s="303">
        <f t="shared" si="487"/>
        <v>2.364499201576109E-3</v>
      </c>
      <c r="O3138" s="372">
        <f t="shared" si="488"/>
        <v>9110.4000000000015</v>
      </c>
      <c r="P3138" s="373">
        <f t="shared" si="489"/>
        <v>0</v>
      </c>
    </row>
    <row r="3139" spans="1:16" s="195" customFormat="1" ht="15" x14ac:dyDescent="0.25">
      <c r="A3139" s="312" t="s">
        <v>7297</v>
      </c>
      <c r="B3139" s="314" t="s">
        <v>356</v>
      </c>
      <c r="C3139" s="314" t="s">
        <v>1140</v>
      </c>
      <c r="D3139" s="314" t="s">
        <v>433</v>
      </c>
      <c r="E3139" s="315" t="s">
        <v>434</v>
      </c>
      <c r="F3139" s="316" t="s">
        <v>217</v>
      </c>
      <c r="G3139" s="331">
        <v>18</v>
      </c>
      <c r="H3139" s="61">
        <f t="shared" si="490"/>
        <v>3756.75</v>
      </c>
      <c r="I3139" s="450">
        <v>67621.53</v>
      </c>
      <c r="J3139" s="439">
        <f t="shared" si="491"/>
        <v>4189.7299999999996</v>
      </c>
      <c r="K3139" s="390">
        <f t="shared" si="492"/>
        <v>75415.14</v>
      </c>
      <c r="L3139" s="60"/>
      <c r="M3139" s="303">
        <f t="shared" si="486"/>
        <v>75415.122311673607</v>
      </c>
      <c r="N3139" s="303">
        <f t="shared" si="487"/>
        <v>-1.7688326392089948E-2</v>
      </c>
      <c r="O3139" s="372">
        <f t="shared" si="488"/>
        <v>75415.139999999985</v>
      </c>
      <c r="P3139" s="373">
        <f t="shared" si="489"/>
        <v>0</v>
      </c>
    </row>
    <row r="3140" spans="1:16" s="195" customFormat="1" ht="15" x14ac:dyDescent="0.25">
      <c r="A3140" s="312" t="s">
        <v>7298</v>
      </c>
      <c r="B3140" s="314" t="s">
        <v>356</v>
      </c>
      <c r="C3140" s="332" t="s">
        <v>1144</v>
      </c>
      <c r="D3140" s="332" t="s">
        <v>7219</v>
      </c>
      <c r="E3140" s="333" t="s">
        <v>7299</v>
      </c>
      <c r="F3140" s="316" t="s">
        <v>217</v>
      </c>
      <c r="G3140" s="331">
        <v>18</v>
      </c>
      <c r="H3140" s="61">
        <f t="shared" si="490"/>
        <v>607.97</v>
      </c>
      <c r="I3140" s="450">
        <v>10943.46</v>
      </c>
      <c r="J3140" s="439">
        <f t="shared" si="491"/>
        <v>678.04</v>
      </c>
      <c r="K3140" s="390">
        <f t="shared" si="492"/>
        <v>12204.72</v>
      </c>
      <c r="L3140" s="60"/>
      <c r="M3140" s="303">
        <f t="shared" si="486"/>
        <v>12204.7279085952</v>
      </c>
      <c r="N3140" s="303">
        <f t="shared" si="487"/>
        <v>7.9085952002060367E-3</v>
      </c>
      <c r="O3140" s="372">
        <f t="shared" si="488"/>
        <v>12204.72</v>
      </c>
      <c r="P3140" s="373">
        <f t="shared" si="489"/>
        <v>0</v>
      </c>
    </row>
    <row r="3141" spans="1:16" s="195" customFormat="1" ht="15" x14ac:dyDescent="0.25">
      <c r="A3141" s="312" t="s">
        <v>7300</v>
      </c>
      <c r="B3141" s="314" t="s">
        <v>356</v>
      </c>
      <c r="C3141" s="314" t="s">
        <v>3646</v>
      </c>
      <c r="D3141" s="314" t="s">
        <v>7216</v>
      </c>
      <c r="E3141" s="315" t="s">
        <v>7217</v>
      </c>
      <c r="F3141" s="316" t="s">
        <v>217</v>
      </c>
      <c r="G3141" s="331">
        <v>1</v>
      </c>
      <c r="H3141" s="61">
        <f t="shared" si="490"/>
        <v>6117.02</v>
      </c>
      <c r="I3141" s="450">
        <v>6117.02</v>
      </c>
      <c r="J3141" s="439">
        <f t="shared" si="491"/>
        <v>6822.03</v>
      </c>
      <c r="K3141" s="390">
        <f t="shared" si="492"/>
        <v>6822.03</v>
      </c>
      <c r="L3141" s="60"/>
      <c r="M3141" s="303">
        <f t="shared" si="486"/>
        <v>6822.0256401024008</v>
      </c>
      <c r="N3141" s="303">
        <f t="shared" si="487"/>
        <v>-4.3598975989880273E-3</v>
      </c>
      <c r="O3141" s="372">
        <f t="shared" si="488"/>
        <v>6822.03</v>
      </c>
      <c r="P3141" s="373">
        <f t="shared" si="489"/>
        <v>0</v>
      </c>
    </row>
    <row r="3142" spans="1:16" s="195" customFormat="1" ht="22.5" x14ac:dyDescent="0.25">
      <c r="A3142" s="312" t="s">
        <v>7301</v>
      </c>
      <c r="B3142" s="314" t="s">
        <v>356</v>
      </c>
      <c r="C3142" s="332" t="s">
        <v>3648</v>
      </c>
      <c r="D3142" s="332" t="s">
        <v>7209</v>
      </c>
      <c r="E3142" s="333" t="s">
        <v>7302</v>
      </c>
      <c r="F3142" s="316" t="s">
        <v>217</v>
      </c>
      <c r="G3142" s="331">
        <v>1</v>
      </c>
      <c r="H3142" s="61">
        <f t="shared" si="490"/>
        <v>23510.38</v>
      </c>
      <c r="I3142" s="450">
        <v>23510.38</v>
      </c>
      <c r="J3142" s="439">
        <f t="shared" si="491"/>
        <v>26220.02</v>
      </c>
      <c r="K3142" s="390">
        <f t="shared" si="492"/>
        <v>26220.02</v>
      </c>
      <c r="L3142" s="60"/>
      <c r="M3142" s="303">
        <f t="shared" si="486"/>
        <v>26220.024647385602</v>
      </c>
      <c r="N3142" s="303">
        <f t="shared" si="487"/>
        <v>4.6473856018565129E-3</v>
      </c>
      <c r="O3142" s="372">
        <f t="shared" si="488"/>
        <v>26220.02</v>
      </c>
      <c r="P3142" s="373">
        <f t="shared" si="489"/>
        <v>0</v>
      </c>
    </row>
    <row r="3143" spans="1:16" s="195" customFormat="1" ht="15" x14ac:dyDescent="0.25">
      <c r="A3143" s="312" t="s">
        <v>7303</v>
      </c>
      <c r="B3143" s="314" t="s">
        <v>356</v>
      </c>
      <c r="C3143" s="314" t="s">
        <v>1151</v>
      </c>
      <c r="D3143" s="314" t="s">
        <v>452</v>
      </c>
      <c r="E3143" s="315" t="s">
        <v>453</v>
      </c>
      <c r="F3143" s="316" t="s">
        <v>217</v>
      </c>
      <c r="G3143" s="331">
        <v>98</v>
      </c>
      <c r="H3143" s="61">
        <f t="shared" si="490"/>
        <v>2077.81</v>
      </c>
      <c r="I3143" s="450">
        <v>203625.54</v>
      </c>
      <c r="J3143" s="439">
        <f t="shared" si="491"/>
        <v>2317.2800000000002</v>
      </c>
      <c r="K3143" s="390">
        <f t="shared" si="492"/>
        <v>227093.44</v>
      </c>
      <c r="L3143" s="60"/>
      <c r="M3143" s="303">
        <f t="shared" si="486"/>
        <v>227094.0187966848</v>
      </c>
      <c r="N3143" s="303">
        <f t="shared" si="487"/>
        <v>0.57879668480018154</v>
      </c>
      <c r="O3143" s="372">
        <f t="shared" si="488"/>
        <v>227093.44000000003</v>
      </c>
      <c r="P3143" s="373">
        <f t="shared" si="489"/>
        <v>0</v>
      </c>
    </row>
    <row r="3144" spans="1:16" s="195" customFormat="1" ht="22.5" x14ac:dyDescent="0.25">
      <c r="A3144" s="312" t="s">
        <v>7304</v>
      </c>
      <c r="B3144" s="314" t="s">
        <v>356</v>
      </c>
      <c r="C3144" s="332" t="s">
        <v>1153</v>
      </c>
      <c r="D3144" s="332" t="s">
        <v>7213</v>
      </c>
      <c r="E3144" s="333" t="s">
        <v>7305</v>
      </c>
      <c r="F3144" s="316" t="s">
        <v>217</v>
      </c>
      <c r="G3144" s="331">
        <v>98</v>
      </c>
      <c r="H3144" s="61">
        <f t="shared" si="490"/>
        <v>1751.39</v>
      </c>
      <c r="I3144" s="450">
        <v>171636.22</v>
      </c>
      <c r="J3144" s="439">
        <f t="shared" si="491"/>
        <v>1953.24</v>
      </c>
      <c r="K3144" s="390">
        <f t="shared" si="492"/>
        <v>191417.52</v>
      </c>
      <c r="L3144" s="60"/>
      <c r="M3144" s="303">
        <f t="shared" si="486"/>
        <v>191417.8298600064</v>
      </c>
      <c r="N3144" s="303">
        <f t="shared" si="487"/>
        <v>0.30986000641132705</v>
      </c>
      <c r="O3144" s="372">
        <f t="shared" si="488"/>
        <v>191417.52</v>
      </c>
      <c r="P3144" s="373">
        <f t="shared" si="489"/>
        <v>0</v>
      </c>
    </row>
    <row r="3145" spans="1:16" s="195" customFormat="1" ht="22.5" x14ac:dyDescent="0.25">
      <c r="A3145" s="312" t="s">
        <v>7306</v>
      </c>
      <c r="B3145" s="314" t="s">
        <v>356</v>
      </c>
      <c r="C3145" s="314" t="s">
        <v>2583</v>
      </c>
      <c r="D3145" s="314" t="s">
        <v>509</v>
      </c>
      <c r="E3145" s="315" t="s">
        <v>510</v>
      </c>
      <c r="F3145" s="316" t="s">
        <v>217</v>
      </c>
      <c r="G3145" s="331">
        <v>2</v>
      </c>
      <c r="H3145" s="61">
        <f t="shared" si="490"/>
        <v>4096.88</v>
      </c>
      <c r="I3145" s="450">
        <v>8193.75</v>
      </c>
      <c r="J3145" s="439">
        <f t="shared" si="491"/>
        <v>4569.0600000000004</v>
      </c>
      <c r="K3145" s="390">
        <f t="shared" si="492"/>
        <v>9138.1200000000008</v>
      </c>
      <c r="L3145" s="60"/>
      <c r="M3145" s="303">
        <f t="shared" si="486"/>
        <v>9138.1052519999994</v>
      </c>
      <c r="N3145" s="303">
        <f t="shared" si="487"/>
        <v>-1.4748000001418404E-2</v>
      </c>
      <c r="O3145" s="372">
        <f t="shared" si="488"/>
        <v>9138.1200000000008</v>
      </c>
      <c r="P3145" s="373">
        <f t="shared" si="489"/>
        <v>0</v>
      </c>
    </row>
    <row r="3146" spans="1:16" s="195" customFormat="1" ht="15" x14ac:dyDescent="0.25">
      <c r="A3146" s="312" t="s">
        <v>7307</v>
      </c>
      <c r="B3146" s="314" t="s">
        <v>356</v>
      </c>
      <c r="C3146" s="332" t="s">
        <v>3659</v>
      </c>
      <c r="D3146" s="332" t="s">
        <v>7213</v>
      </c>
      <c r="E3146" s="333" t="s">
        <v>7308</v>
      </c>
      <c r="F3146" s="316" t="s">
        <v>217</v>
      </c>
      <c r="G3146" s="331">
        <v>2</v>
      </c>
      <c r="H3146" s="61">
        <f t="shared" si="490"/>
        <v>7293.44</v>
      </c>
      <c r="I3146" s="450">
        <v>14586.88</v>
      </c>
      <c r="J3146" s="439">
        <f t="shared" si="491"/>
        <v>8134.03</v>
      </c>
      <c r="K3146" s="390">
        <f t="shared" si="492"/>
        <v>16268.06</v>
      </c>
      <c r="L3146" s="60"/>
      <c r="M3146" s="303">
        <f t="shared" si="486"/>
        <v>16268.063431065601</v>
      </c>
      <c r="N3146" s="303">
        <f t="shared" si="487"/>
        <v>3.4310656010347884E-3</v>
      </c>
      <c r="O3146" s="372">
        <f t="shared" si="488"/>
        <v>16268.06</v>
      </c>
      <c r="P3146" s="373">
        <f t="shared" si="489"/>
        <v>0</v>
      </c>
    </row>
    <row r="3147" spans="1:16" s="195" customFormat="1" ht="15" x14ac:dyDescent="0.25">
      <c r="A3147" s="312" t="s">
        <v>7309</v>
      </c>
      <c r="B3147" s="314" t="s">
        <v>356</v>
      </c>
      <c r="C3147" s="314" t="s">
        <v>1168</v>
      </c>
      <c r="D3147" s="314" t="s">
        <v>447</v>
      </c>
      <c r="E3147" s="315" t="s">
        <v>448</v>
      </c>
      <c r="F3147" s="316" t="s">
        <v>217</v>
      </c>
      <c r="G3147" s="331">
        <v>46</v>
      </c>
      <c r="H3147" s="61">
        <f t="shared" si="490"/>
        <v>2103.41</v>
      </c>
      <c r="I3147" s="450">
        <v>96757.04</v>
      </c>
      <c r="J3147" s="439">
        <f t="shared" si="491"/>
        <v>2345.83</v>
      </c>
      <c r="K3147" s="390">
        <f t="shared" si="492"/>
        <v>107908.18</v>
      </c>
      <c r="L3147" s="60"/>
      <c r="M3147" s="303">
        <f t="shared" si="486"/>
        <v>107908.5907419648</v>
      </c>
      <c r="N3147" s="303">
        <f t="shared" si="487"/>
        <v>0.41074196480622049</v>
      </c>
      <c r="O3147" s="372">
        <f t="shared" si="488"/>
        <v>107908.18</v>
      </c>
      <c r="P3147" s="373">
        <f t="shared" si="489"/>
        <v>0</v>
      </c>
    </row>
    <row r="3148" spans="1:16" s="195" customFormat="1" ht="15" x14ac:dyDescent="0.25">
      <c r="A3148" s="312" t="s">
        <v>7310</v>
      </c>
      <c r="B3148" s="314" t="s">
        <v>356</v>
      </c>
      <c r="C3148" s="332" t="s">
        <v>1172</v>
      </c>
      <c r="D3148" s="332" t="s">
        <v>7213</v>
      </c>
      <c r="E3148" s="333" t="s">
        <v>7311</v>
      </c>
      <c r="F3148" s="316" t="s">
        <v>217</v>
      </c>
      <c r="G3148" s="331">
        <v>46</v>
      </c>
      <c r="H3148" s="61">
        <f t="shared" si="490"/>
        <v>283.02999999999997</v>
      </c>
      <c r="I3148" s="450">
        <v>13019.38</v>
      </c>
      <c r="J3148" s="439">
        <f t="shared" si="491"/>
        <v>315.64999999999998</v>
      </c>
      <c r="K3148" s="390">
        <f t="shared" si="492"/>
        <v>14519.9</v>
      </c>
      <c r="L3148" s="60"/>
      <c r="M3148" s="303">
        <f t="shared" si="486"/>
        <v>14519.904165465599</v>
      </c>
      <c r="N3148" s="303">
        <f t="shared" si="487"/>
        <v>4.1654655997263035E-3</v>
      </c>
      <c r="O3148" s="372">
        <f t="shared" si="488"/>
        <v>14519.9</v>
      </c>
      <c r="P3148" s="373">
        <f t="shared" si="489"/>
        <v>0</v>
      </c>
    </row>
    <row r="3149" spans="1:16" s="195" customFormat="1" ht="15" x14ac:dyDescent="0.25">
      <c r="A3149" s="312" t="s">
        <v>7312</v>
      </c>
      <c r="B3149" s="314" t="s">
        <v>356</v>
      </c>
      <c r="C3149" s="314" t="s">
        <v>2598</v>
      </c>
      <c r="D3149" s="314" t="s">
        <v>411</v>
      </c>
      <c r="E3149" s="315" t="s">
        <v>412</v>
      </c>
      <c r="F3149" s="316" t="s">
        <v>217</v>
      </c>
      <c r="G3149" s="331">
        <v>2</v>
      </c>
      <c r="H3149" s="61">
        <f t="shared" si="490"/>
        <v>8017.54</v>
      </c>
      <c r="I3149" s="450">
        <v>16035.07</v>
      </c>
      <c r="J3149" s="439">
        <f t="shared" si="491"/>
        <v>8941.59</v>
      </c>
      <c r="K3149" s="390">
        <f t="shared" si="492"/>
        <v>17883.18</v>
      </c>
      <c r="L3149" s="60"/>
      <c r="M3149" s="303">
        <f t="shared" si="486"/>
        <v>17883.1618469184</v>
      </c>
      <c r="N3149" s="303">
        <f t="shared" si="487"/>
        <v>-1.8153081600758014E-2</v>
      </c>
      <c r="O3149" s="372">
        <f t="shared" si="488"/>
        <v>17883.18</v>
      </c>
      <c r="P3149" s="373">
        <f t="shared" si="489"/>
        <v>0</v>
      </c>
    </row>
    <row r="3150" spans="1:16" s="195" customFormat="1" ht="22.5" x14ac:dyDescent="0.25">
      <c r="A3150" s="312" t="s">
        <v>7313</v>
      </c>
      <c r="B3150" s="314" t="s">
        <v>356</v>
      </c>
      <c r="C3150" s="332" t="s">
        <v>3671</v>
      </c>
      <c r="D3150" s="332" t="s">
        <v>7265</v>
      </c>
      <c r="E3150" s="333" t="s">
        <v>7314</v>
      </c>
      <c r="F3150" s="316" t="s">
        <v>217</v>
      </c>
      <c r="G3150" s="331">
        <v>2</v>
      </c>
      <c r="H3150" s="61">
        <f t="shared" si="490"/>
        <v>10690.01</v>
      </c>
      <c r="I3150" s="450">
        <v>21380.02</v>
      </c>
      <c r="J3150" s="439">
        <f t="shared" si="491"/>
        <v>11922.07</v>
      </c>
      <c r="K3150" s="390">
        <f t="shared" si="492"/>
        <v>23844.14</v>
      </c>
      <c r="L3150" s="60"/>
      <c r="M3150" s="303">
        <f t="shared" si="486"/>
        <v>23844.134010662401</v>
      </c>
      <c r="N3150" s="303">
        <f t="shared" si="487"/>
        <v>-5.9893375982937869E-3</v>
      </c>
      <c r="O3150" s="372">
        <f t="shared" si="488"/>
        <v>23844.14</v>
      </c>
      <c r="P3150" s="373">
        <f t="shared" si="489"/>
        <v>0</v>
      </c>
    </row>
    <row r="3151" spans="1:16" s="195" customFormat="1" ht="15" x14ac:dyDescent="0.25">
      <c r="A3151" s="312" t="s">
        <v>7315</v>
      </c>
      <c r="B3151" s="314" t="s">
        <v>356</v>
      </c>
      <c r="C3151" s="314" t="s">
        <v>2603</v>
      </c>
      <c r="D3151" s="314" t="s">
        <v>506</v>
      </c>
      <c r="E3151" s="315" t="s">
        <v>507</v>
      </c>
      <c r="F3151" s="316" t="s">
        <v>217</v>
      </c>
      <c r="G3151" s="331">
        <v>30</v>
      </c>
      <c r="H3151" s="61">
        <f t="shared" si="490"/>
        <v>506.75</v>
      </c>
      <c r="I3151" s="450">
        <v>15202.52</v>
      </c>
      <c r="J3151" s="439">
        <f t="shared" si="491"/>
        <v>565.15</v>
      </c>
      <c r="K3151" s="390">
        <f t="shared" si="492"/>
        <v>16954.5</v>
      </c>
      <c r="L3151" s="60"/>
      <c r="M3151" s="303">
        <f t="shared" ref="M3151:M3214" si="493">I3151*O$13*P$13*O$10</f>
        <v>16954.657861862401</v>
      </c>
      <c r="N3151" s="303">
        <f t="shared" ref="N3151:N3214" si="494">M3151-K3151</f>
        <v>0.1578618624007504</v>
      </c>
      <c r="O3151" s="372">
        <f t="shared" si="488"/>
        <v>16954.5</v>
      </c>
      <c r="P3151" s="373">
        <f t="shared" si="489"/>
        <v>0</v>
      </c>
    </row>
    <row r="3152" spans="1:16" s="195" customFormat="1" ht="15" x14ac:dyDescent="0.25">
      <c r="A3152" s="312" t="s">
        <v>7316</v>
      </c>
      <c r="B3152" s="314" t="s">
        <v>356</v>
      </c>
      <c r="C3152" s="314" t="s">
        <v>3676</v>
      </c>
      <c r="D3152" s="314" t="s">
        <v>7265</v>
      </c>
      <c r="E3152" s="315" t="s">
        <v>7317</v>
      </c>
      <c r="F3152" s="316" t="s">
        <v>217</v>
      </c>
      <c r="G3152" s="331">
        <v>22</v>
      </c>
      <c r="H3152" s="61">
        <f t="shared" si="490"/>
        <v>275.8</v>
      </c>
      <c r="I3152" s="450">
        <v>6067.6</v>
      </c>
      <c r="J3152" s="439">
        <f t="shared" si="491"/>
        <v>307.58999999999997</v>
      </c>
      <c r="K3152" s="390">
        <f t="shared" si="492"/>
        <v>6766.98</v>
      </c>
      <c r="L3152" s="60"/>
      <c r="M3152" s="303">
        <f t="shared" si="493"/>
        <v>6766.9098309120009</v>
      </c>
      <c r="N3152" s="303">
        <f t="shared" si="494"/>
        <v>-7.0169087998692703E-2</v>
      </c>
      <c r="O3152" s="372">
        <f t="shared" si="488"/>
        <v>6766.98</v>
      </c>
      <c r="P3152" s="373">
        <f t="shared" si="489"/>
        <v>0</v>
      </c>
    </row>
    <row r="3153" spans="1:16" s="195" customFormat="1" ht="15" x14ac:dyDescent="0.25">
      <c r="A3153" s="312" t="s">
        <v>7318</v>
      </c>
      <c r="B3153" s="314" t="s">
        <v>356</v>
      </c>
      <c r="C3153" s="314" t="s">
        <v>3678</v>
      </c>
      <c r="D3153" s="314" t="s">
        <v>7265</v>
      </c>
      <c r="E3153" s="315" t="s">
        <v>7319</v>
      </c>
      <c r="F3153" s="316" t="s">
        <v>217</v>
      </c>
      <c r="G3153" s="331">
        <v>8</v>
      </c>
      <c r="H3153" s="61">
        <f t="shared" si="490"/>
        <v>400.17</v>
      </c>
      <c r="I3153" s="450">
        <v>3201.36</v>
      </c>
      <c r="J3153" s="439">
        <f t="shared" si="491"/>
        <v>446.29</v>
      </c>
      <c r="K3153" s="390">
        <f t="shared" si="492"/>
        <v>3570.32</v>
      </c>
      <c r="L3153" s="60"/>
      <c r="M3153" s="303">
        <f t="shared" si="493"/>
        <v>3570.3267282432007</v>
      </c>
      <c r="N3153" s="303">
        <f t="shared" si="494"/>
        <v>6.7282432005413284E-3</v>
      </c>
      <c r="O3153" s="372">
        <f t="shared" si="488"/>
        <v>3570.32</v>
      </c>
      <c r="P3153" s="373">
        <f t="shared" si="489"/>
        <v>0</v>
      </c>
    </row>
    <row r="3154" spans="1:16" s="195" customFormat="1" ht="15" x14ac:dyDescent="0.25">
      <c r="A3154" s="312" t="s">
        <v>7320</v>
      </c>
      <c r="B3154" s="314" t="s">
        <v>356</v>
      </c>
      <c r="C3154" s="314" t="s">
        <v>1186</v>
      </c>
      <c r="D3154" s="314" t="s">
        <v>7321</v>
      </c>
      <c r="E3154" s="315" t="s">
        <v>7322</v>
      </c>
      <c r="F3154" s="316" t="s">
        <v>164</v>
      </c>
      <c r="G3154" s="331">
        <v>34</v>
      </c>
      <c r="H3154" s="61">
        <f t="shared" si="490"/>
        <v>16990.990000000002</v>
      </c>
      <c r="I3154" s="450">
        <v>577693.78</v>
      </c>
      <c r="J3154" s="439">
        <f t="shared" si="491"/>
        <v>18949.25</v>
      </c>
      <c r="K3154" s="390">
        <f t="shared" si="492"/>
        <v>644274.5</v>
      </c>
      <c r="L3154" s="60"/>
      <c r="M3154" s="303">
        <f t="shared" si="493"/>
        <v>644274.79054959363</v>
      </c>
      <c r="N3154" s="303">
        <f t="shared" si="494"/>
        <v>0.29054959362838417</v>
      </c>
      <c r="O3154" s="372">
        <f t="shared" ref="O3154:O3217" si="495">J3154*G3154</f>
        <v>644274.5</v>
      </c>
      <c r="P3154" s="373">
        <f t="shared" ref="P3154:P3217" si="496">O3154-K3154</f>
        <v>0</v>
      </c>
    </row>
    <row r="3155" spans="1:16" s="195" customFormat="1" ht="15" x14ac:dyDescent="0.25">
      <c r="A3155" s="312" t="s">
        <v>7323</v>
      </c>
      <c r="B3155" s="314" t="s">
        <v>356</v>
      </c>
      <c r="C3155" s="314" t="s">
        <v>2611</v>
      </c>
      <c r="D3155" s="314" t="s">
        <v>7265</v>
      </c>
      <c r="E3155" s="315" t="s">
        <v>7324</v>
      </c>
      <c r="F3155" s="316" t="s">
        <v>168</v>
      </c>
      <c r="G3155" s="331">
        <v>3400</v>
      </c>
      <c r="H3155" s="61">
        <f t="shared" si="490"/>
        <v>42.81</v>
      </c>
      <c r="I3155" s="450">
        <v>145554</v>
      </c>
      <c r="J3155" s="439">
        <f t="shared" si="491"/>
        <v>47.74</v>
      </c>
      <c r="K3155" s="390">
        <f t="shared" si="492"/>
        <v>162316</v>
      </c>
      <c r="L3155" s="60"/>
      <c r="M3155" s="303">
        <f t="shared" si="493"/>
        <v>162329.55262848001</v>
      </c>
      <c r="N3155" s="303">
        <f t="shared" si="494"/>
        <v>13.552628480014391</v>
      </c>
      <c r="O3155" s="372">
        <f t="shared" si="495"/>
        <v>162316</v>
      </c>
      <c r="P3155" s="373">
        <f t="shared" si="496"/>
        <v>0</v>
      </c>
    </row>
    <row r="3156" spans="1:16" s="195" customFormat="1" ht="15" x14ac:dyDescent="0.25">
      <c r="A3156" s="312" t="s">
        <v>7325</v>
      </c>
      <c r="B3156" s="314" t="s">
        <v>356</v>
      </c>
      <c r="C3156" s="314" t="s">
        <v>2613</v>
      </c>
      <c r="D3156" s="314" t="s">
        <v>502</v>
      </c>
      <c r="E3156" s="315" t="s">
        <v>503</v>
      </c>
      <c r="F3156" s="316" t="s">
        <v>164</v>
      </c>
      <c r="G3156" s="329">
        <v>0.3</v>
      </c>
      <c r="H3156" s="61">
        <f t="shared" si="490"/>
        <v>21265.07</v>
      </c>
      <c r="I3156" s="450">
        <v>6379.52</v>
      </c>
      <c r="J3156" s="439">
        <f t="shared" si="491"/>
        <v>23715.94</v>
      </c>
      <c r="K3156" s="390">
        <f t="shared" si="492"/>
        <v>7114.78</v>
      </c>
      <c r="L3156" s="60"/>
      <c r="M3156" s="303">
        <f t="shared" si="493"/>
        <v>7114.7795841024008</v>
      </c>
      <c r="N3156" s="303">
        <f t="shared" si="494"/>
        <v>-4.1589759894122835E-4</v>
      </c>
      <c r="O3156" s="372">
        <f t="shared" si="495"/>
        <v>7114.7819999999992</v>
      </c>
      <c r="P3156" s="373">
        <f t="shared" si="496"/>
        <v>1.9999999994979589E-3</v>
      </c>
    </row>
    <row r="3157" spans="1:16" s="195" customFormat="1" ht="15" x14ac:dyDescent="0.25">
      <c r="A3157" s="312" t="s">
        <v>7326</v>
      </c>
      <c r="B3157" s="314" t="s">
        <v>356</v>
      </c>
      <c r="C3157" s="314" t="s">
        <v>3700</v>
      </c>
      <c r="D3157" s="314" t="s">
        <v>7265</v>
      </c>
      <c r="E3157" s="315" t="s">
        <v>7327</v>
      </c>
      <c r="F3157" s="316" t="s">
        <v>168</v>
      </c>
      <c r="G3157" s="331">
        <v>30</v>
      </c>
      <c r="H3157" s="61">
        <f t="shared" si="490"/>
        <v>323.16000000000003</v>
      </c>
      <c r="I3157" s="450">
        <v>9694.7999999999993</v>
      </c>
      <c r="J3157" s="439">
        <f t="shared" si="491"/>
        <v>360.41</v>
      </c>
      <c r="K3157" s="390">
        <f t="shared" si="492"/>
        <v>10812.3</v>
      </c>
      <c r="L3157" s="60"/>
      <c r="M3157" s="303">
        <f t="shared" si="493"/>
        <v>10812.155947776</v>
      </c>
      <c r="N3157" s="303">
        <f t="shared" si="494"/>
        <v>-0.1440522239990969</v>
      </c>
      <c r="O3157" s="372">
        <f t="shared" si="495"/>
        <v>10812.300000000001</v>
      </c>
      <c r="P3157" s="373">
        <f t="shared" si="496"/>
        <v>0</v>
      </c>
    </row>
    <row r="3158" spans="1:16" s="195" customFormat="1" ht="15" x14ac:dyDescent="0.25">
      <c r="A3158" s="312" t="s">
        <v>7328</v>
      </c>
      <c r="B3158" s="314" t="s">
        <v>356</v>
      </c>
      <c r="C3158" s="314" t="s">
        <v>2620</v>
      </c>
      <c r="D3158" s="314" t="s">
        <v>249</v>
      </c>
      <c r="E3158" s="315" t="s">
        <v>250</v>
      </c>
      <c r="F3158" s="316" t="s">
        <v>164</v>
      </c>
      <c r="G3158" s="331">
        <v>6</v>
      </c>
      <c r="H3158" s="61">
        <f t="shared" si="490"/>
        <v>17457.939999999999</v>
      </c>
      <c r="I3158" s="450">
        <v>104747.66</v>
      </c>
      <c r="J3158" s="439">
        <f t="shared" si="491"/>
        <v>19470.02</v>
      </c>
      <c r="K3158" s="390">
        <f t="shared" si="492"/>
        <v>116820.12</v>
      </c>
      <c r="L3158" s="60"/>
      <c r="M3158" s="303">
        <f t="shared" si="493"/>
        <v>116820.1546276992</v>
      </c>
      <c r="N3158" s="303">
        <f t="shared" si="494"/>
        <v>3.462769920588471E-2</v>
      </c>
      <c r="O3158" s="372">
        <f t="shared" si="495"/>
        <v>116820.12</v>
      </c>
      <c r="P3158" s="373">
        <f t="shared" si="496"/>
        <v>0</v>
      </c>
    </row>
    <row r="3159" spans="1:16" s="195" customFormat="1" ht="15" x14ac:dyDescent="0.25">
      <c r="A3159" s="312" t="s">
        <v>7329</v>
      </c>
      <c r="B3159" s="314" t="s">
        <v>356</v>
      </c>
      <c r="C3159" s="314" t="s">
        <v>2622</v>
      </c>
      <c r="D3159" s="314" t="s">
        <v>7330</v>
      </c>
      <c r="E3159" s="315" t="s">
        <v>402</v>
      </c>
      <c r="F3159" s="316" t="s">
        <v>168</v>
      </c>
      <c r="G3159" s="329">
        <v>607.20000000000005</v>
      </c>
      <c r="H3159" s="61">
        <f t="shared" ref="H3159:H3168" si="497">ROUND(I3159/G3159,2)</f>
        <v>65.37</v>
      </c>
      <c r="I3159" s="450">
        <v>39694.49</v>
      </c>
      <c r="J3159" s="439">
        <f t="shared" ref="J3159:J3168" si="498">ROUND(H3159*O$13*P$13*O$10,2)</f>
        <v>72.900000000000006</v>
      </c>
      <c r="K3159" s="390">
        <f t="shared" ref="K3159:K3168" si="499">ROUND(J3159*G3159,2)</f>
        <v>44264.88</v>
      </c>
      <c r="L3159" s="60"/>
      <c r="M3159" s="303">
        <f t="shared" si="493"/>
        <v>44269.403819308798</v>
      </c>
      <c r="N3159" s="303">
        <f t="shared" si="494"/>
        <v>4.5238193088007392</v>
      </c>
      <c r="O3159" s="372">
        <f t="shared" si="495"/>
        <v>44264.880000000005</v>
      </c>
      <c r="P3159" s="373">
        <f t="shared" si="496"/>
        <v>0</v>
      </c>
    </row>
    <row r="3160" spans="1:16" s="195" customFormat="1" ht="15" x14ac:dyDescent="0.25">
      <c r="A3160" s="312" t="s">
        <v>7331</v>
      </c>
      <c r="B3160" s="314" t="s">
        <v>356</v>
      </c>
      <c r="C3160" s="314" t="s">
        <v>3704</v>
      </c>
      <c r="D3160" s="314" t="s">
        <v>3311</v>
      </c>
      <c r="E3160" s="315" t="s">
        <v>3312</v>
      </c>
      <c r="F3160" s="316" t="s">
        <v>243</v>
      </c>
      <c r="G3160" s="331">
        <v>1050</v>
      </c>
      <c r="H3160" s="61">
        <f t="shared" si="497"/>
        <v>373.56</v>
      </c>
      <c r="I3160" s="450">
        <v>392238</v>
      </c>
      <c r="J3160" s="439">
        <f t="shared" si="498"/>
        <v>416.61</v>
      </c>
      <c r="K3160" s="390">
        <f t="shared" si="499"/>
        <v>437440.5</v>
      </c>
      <c r="L3160" s="60"/>
      <c r="M3160" s="303">
        <f t="shared" si="493"/>
        <v>437444.65328256</v>
      </c>
      <c r="N3160" s="303">
        <f t="shared" si="494"/>
        <v>4.1532825600006618</v>
      </c>
      <c r="O3160" s="372">
        <f t="shared" si="495"/>
        <v>437440.5</v>
      </c>
      <c r="P3160" s="373">
        <f t="shared" si="496"/>
        <v>0</v>
      </c>
    </row>
    <row r="3161" spans="1:16" s="195" customFormat="1" ht="15" x14ac:dyDescent="0.25">
      <c r="A3161" s="312" t="s">
        <v>7332</v>
      </c>
      <c r="B3161" s="314" t="s">
        <v>356</v>
      </c>
      <c r="C3161" s="314" t="s">
        <v>2624</v>
      </c>
      <c r="D3161" s="314" t="s">
        <v>450</v>
      </c>
      <c r="E3161" s="315" t="s">
        <v>451</v>
      </c>
      <c r="F3161" s="316" t="s">
        <v>164</v>
      </c>
      <c r="G3161" s="329">
        <v>13.8</v>
      </c>
      <c r="H3161" s="61">
        <f t="shared" si="497"/>
        <v>49257.09</v>
      </c>
      <c r="I3161" s="450">
        <v>679747.81</v>
      </c>
      <c r="J3161" s="439">
        <f t="shared" si="498"/>
        <v>54934.12</v>
      </c>
      <c r="K3161" s="390">
        <f t="shared" si="499"/>
        <v>758090.86</v>
      </c>
      <c r="L3161" s="60"/>
      <c r="M3161" s="303">
        <f t="shared" si="493"/>
        <v>758090.86591566738</v>
      </c>
      <c r="N3161" s="303">
        <f t="shared" si="494"/>
        <v>5.9156673960387707E-3</v>
      </c>
      <c r="O3161" s="372">
        <f t="shared" si="495"/>
        <v>758090.85600000003</v>
      </c>
      <c r="P3161" s="373">
        <f t="shared" si="496"/>
        <v>-3.9999999571591616E-3</v>
      </c>
    </row>
    <row r="3162" spans="1:16" s="195" customFormat="1" ht="56.25" x14ac:dyDescent="0.25">
      <c r="A3162" s="312" t="s">
        <v>7333</v>
      </c>
      <c r="B3162" s="314" t="s">
        <v>356</v>
      </c>
      <c r="C3162" s="314" t="s">
        <v>7334</v>
      </c>
      <c r="D3162" s="314" t="s">
        <v>7335</v>
      </c>
      <c r="E3162" s="315" t="s">
        <v>7336</v>
      </c>
      <c r="F3162" s="316" t="s">
        <v>252</v>
      </c>
      <c r="G3162" s="326">
        <v>1.4076</v>
      </c>
      <c r="H3162" s="61">
        <f t="shared" si="497"/>
        <v>59298.76</v>
      </c>
      <c r="I3162" s="450">
        <v>83468.929999999993</v>
      </c>
      <c r="J3162" s="439">
        <f t="shared" si="498"/>
        <v>66133.13</v>
      </c>
      <c r="K3162" s="390">
        <f t="shared" si="499"/>
        <v>93088.99</v>
      </c>
      <c r="L3162" s="60"/>
      <c r="M3162" s="303">
        <f t="shared" si="493"/>
        <v>93088.984605561593</v>
      </c>
      <c r="N3162" s="303">
        <f t="shared" si="494"/>
        <v>-5.3944384126225486E-3</v>
      </c>
      <c r="O3162" s="372">
        <f t="shared" si="495"/>
        <v>93088.993788000007</v>
      </c>
      <c r="P3162" s="373">
        <f t="shared" si="496"/>
        <v>3.7880000018049031E-3</v>
      </c>
    </row>
    <row r="3163" spans="1:16" s="195" customFormat="1" ht="22.5" x14ac:dyDescent="0.25">
      <c r="A3163" s="312" t="s">
        <v>7337</v>
      </c>
      <c r="B3163" s="314" t="s">
        <v>356</v>
      </c>
      <c r="C3163" s="314" t="s">
        <v>2631</v>
      </c>
      <c r="D3163" s="314" t="s">
        <v>255</v>
      </c>
      <c r="E3163" s="315" t="s">
        <v>256</v>
      </c>
      <c r="F3163" s="316" t="s">
        <v>164</v>
      </c>
      <c r="G3163" s="329">
        <v>40.299999999999997</v>
      </c>
      <c r="H3163" s="61">
        <f t="shared" si="497"/>
        <v>11766.41</v>
      </c>
      <c r="I3163" s="450">
        <v>474186.37</v>
      </c>
      <c r="J3163" s="439">
        <f t="shared" si="498"/>
        <v>13122.53</v>
      </c>
      <c r="K3163" s="390">
        <f t="shared" si="499"/>
        <v>528837.96</v>
      </c>
      <c r="L3163" s="60"/>
      <c r="M3163" s="303">
        <f t="shared" si="493"/>
        <v>528837.82860397443</v>
      </c>
      <c r="N3163" s="303">
        <f t="shared" si="494"/>
        <v>-0.13139602553565055</v>
      </c>
      <c r="O3163" s="372">
        <f t="shared" si="495"/>
        <v>528837.95900000003</v>
      </c>
      <c r="P3163" s="373">
        <f t="shared" si="496"/>
        <v>-9.9999993108212948E-4</v>
      </c>
    </row>
    <row r="3164" spans="1:16" s="195" customFormat="1" ht="56.25" x14ac:dyDescent="0.25">
      <c r="A3164" s="312" t="s">
        <v>7338</v>
      </c>
      <c r="B3164" s="314" t="s">
        <v>356</v>
      </c>
      <c r="C3164" s="314" t="s">
        <v>2633</v>
      </c>
      <c r="D3164" s="314" t="s">
        <v>7339</v>
      </c>
      <c r="E3164" s="315" t="s">
        <v>7340</v>
      </c>
      <c r="F3164" s="316" t="s">
        <v>252</v>
      </c>
      <c r="G3164" s="326">
        <v>0.43859999999999999</v>
      </c>
      <c r="H3164" s="61">
        <f t="shared" si="497"/>
        <v>94287</v>
      </c>
      <c r="I3164" s="450">
        <v>41354.28</v>
      </c>
      <c r="J3164" s="439">
        <f t="shared" si="498"/>
        <v>105153.87</v>
      </c>
      <c r="K3164" s="390">
        <f t="shared" si="499"/>
        <v>46120.49</v>
      </c>
      <c r="L3164" s="60"/>
      <c r="M3164" s="303">
        <f t="shared" si="493"/>
        <v>46120.489795353606</v>
      </c>
      <c r="N3164" s="303">
        <f t="shared" si="494"/>
        <v>-2.0464639237616211E-4</v>
      </c>
      <c r="O3164" s="372">
        <f t="shared" si="495"/>
        <v>46120.487381999999</v>
      </c>
      <c r="P3164" s="373">
        <f t="shared" si="496"/>
        <v>-2.6179999986197799E-3</v>
      </c>
    </row>
    <row r="3165" spans="1:16" s="195" customFormat="1" ht="56.25" x14ac:dyDescent="0.25">
      <c r="A3165" s="312" t="s">
        <v>7341</v>
      </c>
      <c r="B3165" s="314" t="s">
        <v>356</v>
      </c>
      <c r="C3165" s="314" t="s">
        <v>3742</v>
      </c>
      <c r="D3165" s="314" t="s">
        <v>7335</v>
      </c>
      <c r="E3165" s="315" t="s">
        <v>7336</v>
      </c>
      <c r="F3165" s="316" t="s">
        <v>252</v>
      </c>
      <c r="G3165" s="326">
        <v>0.36720000000000003</v>
      </c>
      <c r="H3165" s="61">
        <f t="shared" si="497"/>
        <v>59298.67</v>
      </c>
      <c r="I3165" s="450">
        <v>21774.47</v>
      </c>
      <c r="J3165" s="439">
        <f t="shared" si="498"/>
        <v>66133.03</v>
      </c>
      <c r="K3165" s="390">
        <f t="shared" si="499"/>
        <v>24284.05</v>
      </c>
      <c r="L3165" s="60"/>
      <c r="M3165" s="303">
        <f t="shared" si="493"/>
        <v>24284.045603846404</v>
      </c>
      <c r="N3165" s="303">
        <f t="shared" si="494"/>
        <v>-4.3961535957350861E-3</v>
      </c>
      <c r="O3165" s="372">
        <f t="shared" si="495"/>
        <v>24284.048616</v>
      </c>
      <c r="P3165" s="373">
        <f t="shared" si="496"/>
        <v>-1.38399999923422E-3</v>
      </c>
    </row>
    <row r="3166" spans="1:16" s="195" customFormat="1" ht="56.25" x14ac:dyDescent="0.25">
      <c r="A3166" s="312" t="s">
        <v>7342</v>
      </c>
      <c r="B3166" s="314" t="s">
        <v>356</v>
      </c>
      <c r="C3166" s="314" t="s">
        <v>7343</v>
      </c>
      <c r="D3166" s="314" t="s">
        <v>7344</v>
      </c>
      <c r="E3166" s="315" t="s">
        <v>7345</v>
      </c>
      <c r="F3166" s="316" t="s">
        <v>252</v>
      </c>
      <c r="G3166" s="326">
        <v>2.8355999999999999</v>
      </c>
      <c r="H3166" s="61">
        <f t="shared" si="497"/>
        <v>49696.98</v>
      </c>
      <c r="I3166" s="450">
        <v>140920.76</v>
      </c>
      <c r="J3166" s="439">
        <f t="shared" si="498"/>
        <v>55424.71</v>
      </c>
      <c r="K3166" s="390">
        <f t="shared" si="499"/>
        <v>157162.31</v>
      </c>
      <c r="L3166" s="60"/>
      <c r="M3166" s="303">
        <f t="shared" si="493"/>
        <v>157162.31726277122</v>
      </c>
      <c r="N3166" s="303">
        <f t="shared" si="494"/>
        <v>7.2627712215762585E-3</v>
      </c>
      <c r="O3166" s="372">
        <f t="shared" si="495"/>
        <v>157162.307676</v>
      </c>
      <c r="P3166" s="373">
        <f t="shared" si="496"/>
        <v>-2.3240000009536743E-3</v>
      </c>
    </row>
    <row r="3167" spans="1:16" s="195" customFormat="1" ht="56.25" x14ac:dyDescent="0.25">
      <c r="A3167" s="312" t="s">
        <v>7346</v>
      </c>
      <c r="B3167" s="314" t="s">
        <v>356</v>
      </c>
      <c r="C3167" s="314" t="s">
        <v>7347</v>
      </c>
      <c r="D3167" s="314" t="s">
        <v>7348</v>
      </c>
      <c r="E3167" s="315" t="s">
        <v>7349</v>
      </c>
      <c r="F3167" s="316" t="s">
        <v>252</v>
      </c>
      <c r="G3167" s="326">
        <v>0.28560000000000002</v>
      </c>
      <c r="H3167" s="61">
        <f t="shared" si="497"/>
        <v>70327.87</v>
      </c>
      <c r="I3167" s="450">
        <v>20085.64</v>
      </c>
      <c r="J3167" s="439">
        <f t="shared" si="498"/>
        <v>78433.38</v>
      </c>
      <c r="K3167" s="390">
        <f t="shared" si="499"/>
        <v>22400.57</v>
      </c>
      <c r="L3167" s="60"/>
      <c r="M3167" s="303">
        <f t="shared" si="493"/>
        <v>22400.5726771968</v>
      </c>
      <c r="N3167" s="303">
        <f t="shared" si="494"/>
        <v>2.6771968005050439E-3</v>
      </c>
      <c r="O3167" s="372">
        <f t="shared" si="495"/>
        <v>22400.573328000002</v>
      </c>
      <c r="P3167" s="373">
        <f t="shared" si="496"/>
        <v>3.3280000025115442E-3</v>
      </c>
    </row>
    <row r="3168" spans="1:16" s="195" customFormat="1" ht="15" x14ac:dyDescent="0.25">
      <c r="A3168" s="312" t="s">
        <v>7350</v>
      </c>
      <c r="B3168" s="314" t="s">
        <v>356</v>
      </c>
      <c r="C3168" s="314" t="s">
        <v>7351</v>
      </c>
      <c r="D3168" s="314" t="s">
        <v>7352</v>
      </c>
      <c r="E3168" s="315" t="s">
        <v>7353</v>
      </c>
      <c r="F3168" s="316" t="s">
        <v>252</v>
      </c>
      <c r="G3168" s="326">
        <v>0.18360000000000001</v>
      </c>
      <c r="H3168" s="61">
        <f t="shared" si="497"/>
        <v>96280.45</v>
      </c>
      <c r="I3168" s="450">
        <v>17677.09</v>
      </c>
      <c r="J3168" s="439">
        <f t="shared" si="498"/>
        <v>107377.07</v>
      </c>
      <c r="K3168" s="390">
        <f t="shared" si="499"/>
        <v>19714.43</v>
      </c>
      <c r="L3168" s="60"/>
      <c r="M3168" s="303">
        <f t="shared" si="493"/>
        <v>19714.429775020799</v>
      </c>
      <c r="N3168" s="303">
        <f t="shared" si="494"/>
        <v>-2.2497920144814998E-4</v>
      </c>
      <c r="O3168" s="372">
        <f t="shared" si="495"/>
        <v>19714.430052000003</v>
      </c>
      <c r="P3168" s="373">
        <f t="shared" si="496"/>
        <v>5.2000003051944077E-5</v>
      </c>
    </row>
    <row r="3169" spans="1:16" s="195" customFormat="1" ht="15" customHeight="1" x14ac:dyDescent="0.25">
      <c r="A3169" s="509" t="s">
        <v>7354</v>
      </c>
      <c r="B3169" s="510"/>
      <c r="C3169" s="510"/>
      <c r="D3169" s="510"/>
      <c r="E3169" s="510"/>
      <c r="F3169" s="511"/>
      <c r="G3169" s="322"/>
      <c r="H3169" s="455"/>
      <c r="I3169" s="447">
        <f>I3171</f>
        <v>3313507.78</v>
      </c>
      <c r="J3169" s="448"/>
      <c r="K3169" s="393">
        <f>K3171</f>
        <v>3695372.9100000006</v>
      </c>
      <c r="L3169" s="305"/>
      <c r="M3169" s="303">
        <f t="shared" si="493"/>
        <v>3695399.8897892735</v>
      </c>
      <c r="N3169" s="303">
        <f t="shared" si="494"/>
        <v>26.979789272882044</v>
      </c>
      <c r="O3169" s="372">
        <f t="shared" si="495"/>
        <v>0</v>
      </c>
      <c r="P3169" s="373"/>
    </row>
    <row r="3170" spans="1:16" s="321" customFormat="1" ht="15" customHeight="1" x14ac:dyDescent="0.25">
      <c r="A3170" s="506" t="s">
        <v>1079</v>
      </c>
      <c r="B3170" s="507"/>
      <c r="C3170" s="507"/>
      <c r="D3170" s="507"/>
      <c r="E3170" s="507"/>
      <c r="F3170" s="508"/>
      <c r="G3170" s="319"/>
      <c r="H3170" s="452"/>
      <c r="I3170" s="453">
        <f>I3182+I3184+I3185+I3187+I3189+I3191+I3194+I3199+I3215+I3217</f>
        <v>669109.64</v>
      </c>
      <c r="J3170" s="454"/>
      <c r="K3170" s="394">
        <f>K3182+K3184+K3185+K3187+K3189+K3191+K3194+K3199+K3215+K3217</f>
        <v>746226.73</v>
      </c>
      <c r="L3170" s="320"/>
      <c r="M3170" s="303">
        <f t="shared" si="493"/>
        <v>746226.61363207689</v>
      </c>
      <c r="N3170" s="303">
        <f t="shared" si="494"/>
        <v>-0.11636792309582233</v>
      </c>
      <c r="O3170" s="372">
        <f t="shared" si="495"/>
        <v>0</v>
      </c>
      <c r="P3170" s="373"/>
    </row>
    <row r="3171" spans="1:16" s="195" customFormat="1" ht="15" x14ac:dyDescent="0.25">
      <c r="A3171" s="306" t="s">
        <v>3475</v>
      </c>
      <c r="B3171" s="502"/>
      <c r="C3171" s="502"/>
      <c r="D3171" s="502"/>
      <c r="E3171" s="307"/>
      <c r="F3171" s="308"/>
      <c r="G3171" s="309"/>
      <c r="H3171" s="334"/>
      <c r="I3171" s="334">
        <f>SUM(I3172:I3217)</f>
        <v>3313507.78</v>
      </c>
      <c r="J3171" s="449"/>
      <c r="K3171" s="391">
        <f>SUM(K3172:K3217)</f>
        <v>3695372.9100000006</v>
      </c>
      <c r="L3171" s="310"/>
      <c r="M3171" s="303">
        <f t="shared" si="493"/>
        <v>3695399.8897892735</v>
      </c>
      <c r="N3171" s="303">
        <f t="shared" si="494"/>
        <v>26.979789272882044</v>
      </c>
      <c r="O3171" s="372">
        <f t="shared" si="495"/>
        <v>0</v>
      </c>
      <c r="P3171" s="373"/>
    </row>
    <row r="3172" spans="1:16" s="195" customFormat="1" ht="22.5" x14ac:dyDescent="0.25">
      <c r="A3172" s="312" t="s">
        <v>7355</v>
      </c>
      <c r="B3172" s="314" t="s">
        <v>275</v>
      </c>
      <c r="C3172" s="314" t="s">
        <v>2402</v>
      </c>
      <c r="D3172" s="314" t="s">
        <v>7356</v>
      </c>
      <c r="E3172" s="315" t="s">
        <v>7357</v>
      </c>
      <c r="F3172" s="316" t="s">
        <v>217</v>
      </c>
      <c r="G3172" s="331">
        <v>1</v>
      </c>
      <c r="H3172" s="61">
        <f t="shared" ref="H3172:H3217" si="500">ROUND(I3172/G3172,2)</f>
        <v>3812.6</v>
      </c>
      <c r="I3172" s="450">
        <v>3812.6</v>
      </c>
      <c r="J3172" s="439">
        <f t="shared" ref="J3172:J3217" si="501">ROUND(H3172*O$13*P$13*O$10,2)</f>
        <v>4252.01</v>
      </c>
      <c r="K3172" s="390">
        <f t="shared" ref="K3172:K3217" si="502">ROUND(J3172*G3172,2)</f>
        <v>4252.01</v>
      </c>
      <c r="L3172" s="60"/>
      <c r="M3172" s="303">
        <f t="shared" si="493"/>
        <v>4252.0140453120002</v>
      </c>
      <c r="N3172" s="303">
        <f t="shared" si="494"/>
        <v>4.0453120000165654E-3</v>
      </c>
      <c r="O3172" s="372">
        <f t="shared" si="495"/>
        <v>4252.01</v>
      </c>
      <c r="P3172" s="373">
        <f t="shared" si="496"/>
        <v>0</v>
      </c>
    </row>
    <row r="3173" spans="1:16" s="195" customFormat="1" ht="15" x14ac:dyDescent="0.25">
      <c r="A3173" s="312" t="s">
        <v>7358</v>
      </c>
      <c r="B3173" s="314" t="s">
        <v>275</v>
      </c>
      <c r="C3173" s="314" t="s">
        <v>1067</v>
      </c>
      <c r="D3173" s="314" t="s">
        <v>7359</v>
      </c>
      <c r="E3173" s="315" t="s">
        <v>7360</v>
      </c>
      <c r="F3173" s="316" t="s">
        <v>217</v>
      </c>
      <c r="G3173" s="331">
        <v>1</v>
      </c>
      <c r="H3173" s="61">
        <f t="shared" si="500"/>
        <v>12551.23</v>
      </c>
      <c r="I3173" s="450">
        <v>12551.23</v>
      </c>
      <c r="J3173" s="439">
        <f t="shared" si="501"/>
        <v>13997.8</v>
      </c>
      <c r="K3173" s="390">
        <f t="shared" si="502"/>
        <v>13997.8</v>
      </c>
      <c r="L3173" s="60"/>
      <c r="M3173" s="303">
        <f t="shared" si="493"/>
        <v>13997.798417337601</v>
      </c>
      <c r="N3173" s="303">
        <f t="shared" si="494"/>
        <v>-1.5826623985049082E-3</v>
      </c>
      <c r="O3173" s="372">
        <f t="shared" si="495"/>
        <v>13997.8</v>
      </c>
      <c r="P3173" s="373">
        <f t="shared" si="496"/>
        <v>0</v>
      </c>
    </row>
    <row r="3174" spans="1:16" s="195" customFormat="1" ht="15" x14ac:dyDescent="0.25">
      <c r="A3174" s="312" t="s">
        <v>7361</v>
      </c>
      <c r="B3174" s="314" t="s">
        <v>275</v>
      </c>
      <c r="C3174" s="314" t="s">
        <v>3382</v>
      </c>
      <c r="D3174" s="314" t="s">
        <v>7359</v>
      </c>
      <c r="E3174" s="315" t="s">
        <v>7362</v>
      </c>
      <c r="F3174" s="316" t="s">
        <v>217</v>
      </c>
      <c r="G3174" s="331">
        <v>1</v>
      </c>
      <c r="H3174" s="61">
        <f t="shared" si="500"/>
        <v>1956.33</v>
      </c>
      <c r="I3174" s="450">
        <v>1956.33</v>
      </c>
      <c r="J3174" s="439">
        <f t="shared" si="501"/>
        <v>2181.8000000000002</v>
      </c>
      <c r="K3174" s="390">
        <f t="shared" si="502"/>
        <v>2181.8000000000002</v>
      </c>
      <c r="L3174" s="60"/>
      <c r="M3174" s="303">
        <f t="shared" si="493"/>
        <v>2181.8031362495999</v>
      </c>
      <c r="N3174" s="303">
        <f t="shared" si="494"/>
        <v>3.1362495997200313E-3</v>
      </c>
      <c r="O3174" s="372">
        <f t="shared" si="495"/>
        <v>2181.8000000000002</v>
      </c>
      <c r="P3174" s="373">
        <f t="shared" si="496"/>
        <v>0</v>
      </c>
    </row>
    <row r="3175" spans="1:16" s="195" customFormat="1" ht="15" x14ac:dyDescent="0.25">
      <c r="A3175" s="312" t="s">
        <v>7363</v>
      </c>
      <c r="B3175" s="314" t="s">
        <v>275</v>
      </c>
      <c r="C3175" s="314" t="s">
        <v>2410</v>
      </c>
      <c r="D3175" s="314" t="s">
        <v>430</v>
      </c>
      <c r="E3175" s="315" t="s">
        <v>431</v>
      </c>
      <c r="F3175" s="316" t="s">
        <v>217</v>
      </c>
      <c r="G3175" s="331">
        <v>4</v>
      </c>
      <c r="H3175" s="61">
        <f t="shared" si="500"/>
        <v>985.39</v>
      </c>
      <c r="I3175" s="450">
        <v>3941.54</v>
      </c>
      <c r="J3175" s="439">
        <f t="shared" si="501"/>
        <v>1098.96</v>
      </c>
      <c r="K3175" s="390">
        <f t="shared" si="502"/>
        <v>4395.84</v>
      </c>
      <c r="L3175" s="60"/>
      <c r="M3175" s="303">
        <f t="shared" si="493"/>
        <v>4395.8147826048007</v>
      </c>
      <c r="N3175" s="303">
        <f t="shared" si="494"/>
        <v>-2.5217395199433668E-2</v>
      </c>
      <c r="O3175" s="372">
        <f t="shared" si="495"/>
        <v>4395.84</v>
      </c>
      <c r="P3175" s="373">
        <f t="shared" si="496"/>
        <v>0</v>
      </c>
    </row>
    <row r="3176" spans="1:16" s="195" customFormat="1" ht="22.5" x14ac:dyDescent="0.25">
      <c r="A3176" s="312" t="s">
        <v>7364</v>
      </c>
      <c r="B3176" s="314" t="s">
        <v>275</v>
      </c>
      <c r="C3176" s="314" t="s">
        <v>1081</v>
      </c>
      <c r="D3176" s="314" t="s">
        <v>7365</v>
      </c>
      <c r="E3176" s="315" t="s">
        <v>7366</v>
      </c>
      <c r="F3176" s="316" t="s">
        <v>217</v>
      </c>
      <c r="G3176" s="331">
        <v>1</v>
      </c>
      <c r="H3176" s="61">
        <f t="shared" si="500"/>
        <v>4890.84</v>
      </c>
      <c r="I3176" s="450">
        <v>4890.84</v>
      </c>
      <c r="J3176" s="439">
        <f t="shared" si="501"/>
        <v>5454.52</v>
      </c>
      <c r="K3176" s="390">
        <f t="shared" si="502"/>
        <v>5454.52</v>
      </c>
      <c r="L3176" s="60"/>
      <c r="M3176" s="303">
        <f t="shared" si="493"/>
        <v>5454.5245694208006</v>
      </c>
      <c r="N3176" s="303">
        <f t="shared" si="494"/>
        <v>4.5694208001805237E-3</v>
      </c>
      <c r="O3176" s="372">
        <f t="shared" si="495"/>
        <v>5454.52</v>
      </c>
      <c r="P3176" s="373">
        <f t="shared" si="496"/>
        <v>0</v>
      </c>
    </row>
    <row r="3177" spans="1:16" s="195" customFormat="1" ht="15" x14ac:dyDescent="0.25">
      <c r="A3177" s="312" t="s">
        <v>7367</v>
      </c>
      <c r="B3177" s="314" t="s">
        <v>275</v>
      </c>
      <c r="C3177" s="314" t="s">
        <v>1187</v>
      </c>
      <c r="D3177" s="314" t="s">
        <v>7368</v>
      </c>
      <c r="E3177" s="315" t="s">
        <v>7369</v>
      </c>
      <c r="F3177" s="316" t="s">
        <v>217</v>
      </c>
      <c r="G3177" s="331">
        <v>1</v>
      </c>
      <c r="H3177" s="61">
        <f t="shared" si="500"/>
        <v>2454.88</v>
      </c>
      <c r="I3177" s="450">
        <v>2454.88</v>
      </c>
      <c r="J3177" s="439">
        <f t="shared" si="501"/>
        <v>2737.81</v>
      </c>
      <c r="K3177" s="390">
        <f t="shared" si="502"/>
        <v>2737.81</v>
      </c>
      <c r="L3177" s="60"/>
      <c r="M3177" s="303">
        <f t="shared" si="493"/>
        <v>2737.8125792256001</v>
      </c>
      <c r="N3177" s="303">
        <f t="shared" si="494"/>
        <v>2.5792256001295755E-3</v>
      </c>
      <c r="O3177" s="372">
        <f t="shared" si="495"/>
        <v>2737.81</v>
      </c>
      <c r="P3177" s="373">
        <f t="shared" si="496"/>
        <v>0</v>
      </c>
    </row>
    <row r="3178" spans="1:16" s="195" customFormat="1" ht="15" x14ac:dyDescent="0.25">
      <c r="A3178" s="312" t="s">
        <v>7370</v>
      </c>
      <c r="B3178" s="314" t="s">
        <v>275</v>
      </c>
      <c r="C3178" s="314" t="s">
        <v>1222</v>
      </c>
      <c r="D3178" s="314" t="s">
        <v>7368</v>
      </c>
      <c r="E3178" s="315" t="s">
        <v>7371</v>
      </c>
      <c r="F3178" s="316" t="s">
        <v>217</v>
      </c>
      <c r="G3178" s="331">
        <v>1</v>
      </c>
      <c r="H3178" s="61">
        <f t="shared" si="500"/>
        <v>410.2</v>
      </c>
      <c r="I3178" s="450">
        <v>410.2</v>
      </c>
      <c r="J3178" s="439">
        <f t="shared" si="501"/>
        <v>457.48</v>
      </c>
      <c r="K3178" s="390">
        <f t="shared" si="502"/>
        <v>457.48</v>
      </c>
      <c r="L3178" s="60"/>
      <c r="M3178" s="303">
        <f t="shared" si="493"/>
        <v>457.47682982400005</v>
      </c>
      <c r="N3178" s="303">
        <f t="shared" si="494"/>
        <v>-3.1701759999691603E-3</v>
      </c>
      <c r="O3178" s="372">
        <f t="shared" si="495"/>
        <v>457.48</v>
      </c>
      <c r="P3178" s="373">
        <f t="shared" si="496"/>
        <v>0</v>
      </c>
    </row>
    <row r="3179" spans="1:16" s="195" customFormat="1" ht="15" x14ac:dyDescent="0.25">
      <c r="A3179" s="312" t="s">
        <v>7372</v>
      </c>
      <c r="B3179" s="314" t="s">
        <v>275</v>
      </c>
      <c r="C3179" s="314" t="s">
        <v>1249</v>
      </c>
      <c r="D3179" s="314" t="s">
        <v>7368</v>
      </c>
      <c r="E3179" s="315" t="s">
        <v>7373</v>
      </c>
      <c r="F3179" s="316" t="s">
        <v>217</v>
      </c>
      <c r="G3179" s="331">
        <v>1</v>
      </c>
      <c r="H3179" s="61">
        <f t="shared" si="500"/>
        <v>550.76</v>
      </c>
      <c r="I3179" s="450">
        <v>550.76</v>
      </c>
      <c r="J3179" s="439">
        <f t="shared" si="501"/>
        <v>614.24</v>
      </c>
      <c r="K3179" s="390">
        <f t="shared" si="502"/>
        <v>614.24</v>
      </c>
      <c r="L3179" s="60"/>
      <c r="M3179" s="303">
        <f t="shared" si="493"/>
        <v>614.23680837120003</v>
      </c>
      <c r="N3179" s="303">
        <f t="shared" si="494"/>
        <v>-3.191628799982027E-3</v>
      </c>
      <c r="O3179" s="372">
        <f t="shared" si="495"/>
        <v>614.24</v>
      </c>
      <c r="P3179" s="373">
        <f t="shared" si="496"/>
        <v>0</v>
      </c>
    </row>
    <row r="3180" spans="1:16" s="195" customFormat="1" ht="15" x14ac:dyDescent="0.25">
      <c r="A3180" s="312" t="s">
        <v>7374</v>
      </c>
      <c r="B3180" s="314" t="s">
        <v>275</v>
      </c>
      <c r="C3180" s="314" t="s">
        <v>1276</v>
      </c>
      <c r="D3180" s="314" t="s">
        <v>7375</v>
      </c>
      <c r="E3180" s="315" t="s">
        <v>7376</v>
      </c>
      <c r="F3180" s="316" t="s">
        <v>217</v>
      </c>
      <c r="G3180" s="331">
        <v>1</v>
      </c>
      <c r="H3180" s="61">
        <f t="shared" si="500"/>
        <v>348.67</v>
      </c>
      <c r="I3180" s="450">
        <v>348.67</v>
      </c>
      <c r="J3180" s="439">
        <f t="shared" si="501"/>
        <v>388.86</v>
      </c>
      <c r="K3180" s="390">
        <f t="shared" si="502"/>
        <v>388.86</v>
      </c>
      <c r="L3180" s="60"/>
      <c r="M3180" s="303">
        <f t="shared" si="493"/>
        <v>388.85530535040004</v>
      </c>
      <c r="N3180" s="303">
        <f t="shared" si="494"/>
        <v>-4.6946495999691251E-3</v>
      </c>
      <c r="O3180" s="372">
        <f t="shared" si="495"/>
        <v>388.86</v>
      </c>
      <c r="P3180" s="373">
        <f t="shared" si="496"/>
        <v>0</v>
      </c>
    </row>
    <row r="3181" spans="1:16" s="195" customFormat="1" ht="15" x14ac:dyDescent="0.25">
      <c r="A3181" s="312" t="s">
        <v>7377</v>
      </c>
      <c r="B3181" s="314" t="s">
        <v>275</v>
      </c>
      <c r="C3181" s="314" t="s">
        <v>2421</v>
      </c>
      <c r="D3181" s="314" t="s">
        <v>424</v>
      </c>
      <c r="E3181" s="315" t="s">
        <v>425</v>
      </c>
      <c r="F3181" s="316" t="s">
        <v>217</v>
      </c>
      <c r="G3181" s="331">
        <v>1</v>
      </c>
      <c r="H3181" s="61">
        <f t="shared" si="500"/>
        <v>12728.32</v>
      </c>
      <c r="I3181" s="450">
        <v>12728.32</v>
      </c>
      <c r="J3181" s="439">
        <f t="shared" si="501"/>
        <v>14195.3</v>
      </c>
      <c r="K3181" s="390">
        <f t="shared" si="502"/>
        <v>14195.3</v>
      </c>
      <c r="L3181" s="60"/>
      <c r="M3181" s="303">
        <f t="shared" si="493"/>
        <v>14195.2985923584</v>
      </c>
      <c r="N3181" s="303">
        <f t="shared" si="494"/>
        <v>-1.4076415991439717E-3</v>
      </c>
      <c r="O3181" s="372">
        <f t="shared" si="495"/>
        <v>14195.3</v>
      </c>
      <c r="P3181" s="373">
        <f t="shared" si="496"/>
        <v>0</v>
      </c>
    </row>
    <row r="3182" spans="1:16" s="195" customFormat="1" ht="22.5" x14ac:dyDescent="0.25">
      <c r="A3182" s="312" t="s">
        <v>7378</v>
      </c>
      <c r="B3182" s="314" t="s">
        <v>275</v>
      </c>
      <c r="C3182" s="332" t="s">
        <v>2398</v>
      </c>
      <c r="D3182" s="332" t="s">
        <v>7379</v>
      </c>
      <c r="E3182" s="333" t="s">
        <v>7380</v>
      </c>
      <c r="F3182" s="316" t="s">
        <v>217</v>
      </c>
      <c r="G3182" s="331">
        <v>1</v>
      </c>
      <c r="H3182" s="61">
        <f t="shared" si="500"/>
        <v>118137.33</v>
      </c>
      <c r="I3182" s="450">
        <v>118137.33</v>
      </c>
      <c r="J3182" s="439">
        <f t="shared" si="501"/>
        <v>131753.03</v>
      </c>
      <c r="K3182" s="390">
        <f t="shared" si="502"/>
        <v>131753.03</v>
      </c>
      <c r="L3182" s="60"/>
      <c r="M3182" s="303">
        <f t="shared" si="493"/>
        <v>131753.02587096961</v>
      </c>
      <c r="N3182" s="303">
        <f t="shared" si="494"/>
        <v>-4.1290303925052285E-3</v>
      </c>
      <c r="O3182" s="372">
        <f t="shared" si="495"/>
        <v>131753.03</v>
      </c>
      <c r="P3182" s="373">
        <f t="shared" si="496"/>
        <v>0</v>
      </c>
    </row>
    <row r="3183" spans="1:16" s="195" customFormat="1" ht="15" x14ac:dyDescent="0.25">
      <c r="A3183" s="312" t="s">
        <v>7381</v>
      </c>
      <c r="B3183" s="314" t="s">
        <v>275</v>
      </c>
      <c r="C3183" s="314" t="s">
        <v>2429</v>
      </c>
      <c r="D3183" s="314" t="s">
        <v>421</v>
      </c>
      <c r="E3183" s="315" t="s">
        <v>422</v>
      </c>
      <c r="F3183" s="316" t="s">
        <v>217</v>
      </c>
      <c r="G3183" s="331">
        <v>28</v>
      </c>
      <c r="H3183" s="61">
        <f t="shared" si="500"/>
        <v>3019</v>
      </c>
      <c r="I3183" s="450">
        <v>84531.98</v>
      </c>
      <c r="J3183" s="439">
        <f t="shared" si="501"/>
        <v>3366.95</v>
      </c>
      <c r="K3183" s="390">
        <f t="shared" si="502"/>
        <v>94274.6</v>
      </c>
      <c r="L3183" s="60"/>
      <c r="M3183" s="303">
        <f t="shared" si="493"/>
        <v>94274.554434777601</v>
      </c>
      <c r="N3183" s="303">
        <f t="shared" si="494"/>
        <v>-4.5565222404547967E-2</v>
      </c>
      <c r="O3183" s="372">
        <f t="shared" si="495"/>
        <v>94274.599999999991</v>
      </c>
      <c r="P3183" s="373">
        <f t="shared" si="496"/>
        <v>0</v>
      </c>
    </row>
    <row r="3184" spans="1:16" s="195" customFormat="1" ht="22.5" x14ac:dyDescent="0.25">
      <c r="A3184" s="312" t="s">
        <v>7382</v>
      </c>
      <c r="B3184" s="314" t="s">
        <v>275</v>
      </c>
      <c r="C3184" s="332" t="s">
        <v>2433</v>
      </c>
      <c r="D3184" s="332" t="s">
        <v>7383</v>
      </c>
      <c r="E3184" s="333" t="s">
        <v>7384</v>
      </c>
      <c r="F3184" s="316" t="s">
        <v>217</v>
      </c>
      <c r="G3184" s="331">
        <v>14</v>
      </c>
      <c r="H3184" s="61">
        <f t="shared" si="500"/>
        <v>12850.99</v>
      </c>
      <c r="I3184" s="450">
        <v>179913.86</v>
      </c>
      <c r="J3184" s="439">
        <f t="shared" si="501"/>
        <v>14332.11</v>
      </c>
      <c r="K3184" s="390">
        <f t="shared" si="502"/>
        <v>200649.54</v>
      </c>
      <c r="L3184" s="60"/>
      <c r="M3184" s="303">
        <f t="shared" si="493"/>
        <v>200649.49369624321</v>
      </c>
      <c r="N3184" s="303">
        <f t="shared" si="494"/>
        <v>-4.6303756796987727E-2</v>
      </c>
      <c r="O3184" s="372">
        <f t="shared" si="495"/>
        <v>200649.54</v>
      </c>
      <c r="P3184" s="373">
        <f t="shared" si="496"/>
        <v>0</v>
      </c>
    </row>
    <row r="3185" spans="1:16" s="195" customFormat="1" ht="22.5" x14ac:dyDescent="0.25">
      <c r="A3185" s="312" t="s">
        <v>7385</v>
      </c>
      <c r="B3185" s="314" t="s">
        <v>275</v>
      </c>
      <c r="C3185" s="332" t="s">
        <v>3441</v>
      </c>
      <c r="D3185" s="332" t="s">
        <v>7383</v>
      </c>
      <c r="E3185" s="333" t="s">
        <v>7386</v>
      </c>
      <c r="F3185" s="316" t="s">
        <v>217</v>
      </c>
      <c r="G3185" s="331">
        <v>14</v>
      </c>
      <c r="H3185" s="61">
        <f t="shared" si="500"/>
        <v>11617.53</v>
      </c>
      <c r="I3185" s="450">
        <v>162645.42000000001</v>
      </c>
      <c r="J3185" s="439">
        <f t="shared" si="501"/>
        <v>12956.49</v>
      </c>
      <c r="K3185" s="390">
        <f t="shared" si="502"/>
        <v>181390.86</v>
      </c>
      <c r="L3185" s="60"/>
      <c r="M3185" s="303">
        <f t="shared" si="493"/>
        <v>181390.81210871044</v>
      </c>
      <c r="N3185" s="303">
        <f t="shared" si="494"/>
        <v>-4.7891289548715577E-2</v>
      </c>
      <c r="O3185" s="372">
        <f t="shared" si="495"/>
        <v>181390.86</v>
      </c>
      <c r="P3185" s="373">
        <f t="shared" si="496"/>
        <v>0</v>
      </c>
    </row>
    <row r="3186" spans="1:16" s="195" customFormat="1" ht="15" x14ac:dyDescent="0.25">
      <c r="A3186" s="312" t="s">
        <v>7387</v>
      </c>
      <c r="B3186" s="314" t="s">
        <v>275</v>
      </c>
      <c r="C3186" s="314" t="s">
        <v>2438</v>
      </c>
      <c r="D3186" s="314" t="s">
        <v>7388</v>
      </c>
      <c r="E3186" s="315" t="s">
        <v>7389</v>
      </c>
      <c r="F3186" s="316" t="s">
        <v>217</v>
      </c>
      <c r="G3186" s="331">
        <v>1</v>
      </c>
      <c r="H3186" s="61">
        <f t="shared" si="500"/>
        <v>7906.11</v>
      </c>
      <c r="I3186" s="450">
        <v>7906.11</v>
      </c>
      <c r="J3186" s="439">
        <f t="shared" si="501"/>
        <v>8817.31</v>
      </c>
      <c r="K3186" s="390">
        <f t="shared" si="502"/>
        <v>8817.31</v>
      </c>
      <c r="L3186" s="60"/>
      <c r="M3186" s="303">
        <f t="shared" si="493"/>
        <v>8817.3138445632012</v>
      </c>
      <c r="N3186" s="303">
        <f t="shared" si="494"/>
        <v>3.8445632017101161E-3</v>
      </c>
      <c r="O3186" s="372">
        <f t="shared" si="495"/>
        <v>8817.31</v>
      </c>
      <c r="P3186" s="373">
        <f t="shared" si="496"/>
        <v>0</v>
      </c>
    </row>
    <row r="3187" spans="1:16" s="195" customFormat="1" ht="15" x14ac:dyDescent="0.25">
      <c r="A3187" s="312" t="s">
        <v>7390</v>
      </c>
      <c r="B3187" s="314" t="s">
        <v>275</v>
      </c>
      <c r="C3187" s="332" t="s">
        <v>2440</v>
      </c>
      <c r="D3187" s="332" t="s">
        <v>7383</v>
      </c>
      <c r="E3187" s="333" t="s">
        <v>7391</v>
      </c>
      <c r="F3187" s="316" t="s">
        <v>217</v>
      </c>
      <c r="G3187" s="331">
        <v>1</v>
      </c>
      <c r="H3187" s="61">
        <f t="shared" si="500"/>
        <v>59983.73</v>
      </c>
      <c r="I3187" s="450">
        <v>59983.73</v>
      </c>
      <c r="J3187" s="439">
        <f t="shared" si="501"/>
        <v>66897.039999999994</v>
      </c>
      <c r="K3187" s="390">
        <f t="shared" si="502"/>
        <v>66897.039999999994</v>
      </c>
      <c r="L3187" s="60"/>
      <c r="M3187" s="303">
        <f t="shared" si="493"/>
        <v>66897.042031737612</v>
      </c>
      <c r="N3187" s="303">
        <f t="shared" si="494"/>
        <v>2.0317376183811575E-3</v>
      </c>
      <c r="O3187" s="372">
        <f t="shared" si="495"/>
        <v>66897.039999999994</v>
      </c>
      <c r="P3187" s="373">
        <f t="shared" si="496"/>
        <v>0</v>
      </c>
    </row>
    <row r="3188" spans="1:16" s="195" customFormat="1" ht="15" x14ac:dyDescent="0.25">
      <c r="A3188" s="312" t="s">
        <v>7392</v>
      </c>
      <c r="B3188" s="314" t="s">
        <v>275</v>
      </c>
      <c r="C3188" s="314" t="s">
        <v>1071</v>
      </c>
      <c r="D3188" s="314" t="s">
        <v>428</v>
      </c>
      <c r="E3188" s="315" t="s">
        <v>429</v>
      </c>
      <c r="F3188" s="316" t="s">
        <v>217</v>
      </c>
      <c r="G3188" s="331">
        <v>2</v>
      </c>
      <c r="H3188" s="61">
        <f t="shared" si="500"/>
        <v>1273.48</v>
      </c>
      <c r="I3188" s="450">
        <v>2546.9499999999998</v>
      </c>
      <c r="J3188" s="439">
        <f t="shared" si="501"/>
        <v>1420.25</v>
      </c>
      <c r="K3188" s="390">
        <f t="shared" si="502"/>
        <v>2840.5</v>
      </c>
      <c r="L3188" s="60"/>
      <c r="M3188" s="303">
        <f t="shared" si="493"/>
        <v>2840.4939339840003</v>
      </c>
      <c r="N3188" s="303">
        <f t="shared" si="494"/>
        <v>-6.0660159997496521E-3</v>
      </c>
      <c r="O3188" s="372">
        <f t="shared" si="495"/>
        <v>2840.5</v>
      </c>
      <c r="P3188" s="373">
        <f t="shared" si="496"/>
        <v>0</v>
      </c>
    </row>
    <row r="3189" spans="1:16" s="195" customFormat="1" ht="22.5" x14ac:dyDescent="0.25">
      <c r="A3189" s="312" t="s">
        <v>7393</v>
      </c>
      <c r="B3189" s="314" t="s">
        <v>275</v>
      </c>
      <c r="C3189" s="332" t="s">
        <v>3460</v>
      </c>
      <c r="D3189" s="332" t="s">
        <v>7394</v>
      </c>
      <c r="E3189" s="333" t="s">
        <v>7395</v>
      </c>
      <c r="F3189" s="316" t="s">
        <v>217</v>
      </c>
      <c r="G3189" s="331">
        <v>2</v>
      </c>
      <c r="H3189" s="61">
        <f t="shared" si="500"/>
        <v>11753.78</v>
      </c>
      <c r="I3189" s="450">
        <v>23507.56</v>
      </c>
      <c r="J3189" s="439">
        <f t="shared" si="501"/>
        <v>13108.44</v>
      </c>
      <c r="K3189" s="390">
        <f t="shared" si="502"/>
        <v>26216.880000000001</v>
      </c>
      <c r="L3189" s="60"/>
      <c r="M3189" s="303">
        <f t="shared" si="493"/>
        <v>26216.879633587203</v>
      </c>
      <c r="N3189" s="303">
        <f t="shared" si="494"/>
        <v>-3.664127980300691E-4</v>
      </c>
      <c r="O3189" s="372">
        <f t="shared" si="495"/>
        <v>26216.880000000001</v>
      </c>
      <c r="P3189" s="373">
        <f t="shared" si="496"/>
        <v>0</v>
      </c>
    </row>
    <row r="3190" spans="1:16" s="195" customFormat="1" ht="22.5" x14ac:dyDescent="0.25">
      <c r="A3190" s="312" t="s">
        <v>7396</v>
      </c>
      <c r="B3190" s="314" t="s">
        <v>275</v>
      </c>
      <c r="C3190" s="314" t="s">
        <v>1075</v>
      </c>
      <c r="D3190" s="314" t="s">
        <v>458</v>
      </c>
      <c r="E3190" s="315" t="s">
        <v>459</v>
      </c>
      <c r="F3190" s="316" t="s">
        <v>217</v>
      </c>
      <c r="G3190" s="331">
        <v>4</v>
      </c>
      <c r="H3190" s="61">
        <f t="shared" si="500"/>
        <v>8878.82</v>
      </c>
      <c r="I3190" s="450">
        <v>35515.269999999997</v>
      </c>
      <c r="J3190" s="439">
        <f t="shared" si="501"/>
        <v>9902.1299999999992</v>
      </c>
      <c r="K3190" s="390">
        <f t="shared" si="502"/>
        <v>39608.519999999997</v>
      </c>
      <c r="L3190" s="60"/>
      <c r="M3190" s="303">
        <f t="shared" si="493"/>
        <v>39608.515675142393</v>
      </c>
      <c r="N3190" s="303">
        <f t="shared" si="494"/>
        <v>-4.3248576039331965E-3</v>
      </c>
      <c r="O3190" s="372">
        <f t="shared" si="495"/>
        <v>39608.519999999997</v>
      </c>
      <c r="P3190" s="373">
        <f t="shared" si="496"/>
        <v>0</v>
      </c>
    </row>
    <row r="3191" spans="1:16" s="195" customFormat="1" ht="22.5" x14ac:dyDescent="0.25">
      <c r="A3191" s="312" t="s">
        <v>7397</v>
      </c>
      <c r="B3191" s="314" t="s">
        <v>275</v>
      </c>
      <c r="C3191" s="332" t="s">
        <v>3469</v>
      </c>
      <c r="D3191" s="332" t="s">
        <v>7398</v>
      </c>
      <c r="E3191" s="333" t="s">
        <v>7399</v>
      </c>
      <c r="F3191" s="316" t="s">
        <v>217</v>
      </c>
      <c r="G3191" s="331">
        <v>4</v>
      </c>
      <c r="H3191" s="61">
        <f t="shared" si="500"/>
        <v>15414.02</v>
      </c>
      <c r="I3191" s="450">
        <v>61656.08</v>
      </c>
      <c r="J3191" s="439">
        <f t="shared" si="501"/>
        <v>17190.53</v>
      </c>
      <c r="K3191" s="390">
        <f t="shared" si="502"/>
        <v>68762.12</v>
      </c>
      <c r="L3191" s="60"/>
      <c r="M3191" s="303">
        <f t="shared" si="493"/>
        <v>68762.135586969613</v>
      </c>
      <c r="N3191" s="303">
        <f t="shared" si="494"/>
        <v>1.558696961728856E-2</v>
      </c>
      <c r="O3191" s="372">
        <f t="shared" si="495"/>
        <v>68762.12</v>
      </c>
      <c r="P3191" s="373">
        <f t="shared" si="496"/>
        <v>0</v>
      </c>
    </row>
    <row r="3192" spans="1:16" s="195" customFormat="1" ht="22.5" x14ac:dyDescent="0.25">
      <c r="A3192" s="312" t="s">
        <v>7400</v>
      </c>
      <c r="B3192" s="314" t="s">
        <v>275</v>
      </c>
      <c r="C3192" s="314" t="s">
        <v>2474</v>
      </c>
      <c r="D3192" s="314" t="s">
        <v>7401</v>
      </c>
      <c r="E3192" s="315" t="s">
        <v>7402</v>
      </c>
      <c r="F3192" s="316" t="s">
        <v>217</v>
      </c>
      <c r="G3192" s="331">
        <v>4</v>
      </c>
      <c r="H3192" s="61">
        <f t="shared" si="500"/>
        <v>26348.36</v>
      </c>
      <c r="I3192" s="450">
        <v>105393.45</v>
      </c>
      <c r="J3192" s="439">
        <f t="shared" si="501"/>
        <v>29385.09</v>
      </c>
      <c r="K3192" s="390">
        <f t="shared" si="502"/>
        <v>117540.36</v>
      </c>
      <c r="L3192" s="60"/>
      <c r="M3192" s="303">
        <f t="shared" si="493"/>
        <v>117540.373940064</v>
      </c>
      <c r="N3192" s="303">
        <f t="shared" si="494"/>
        <v>1.3940064003691077E-2</v>
      </c>
      <c r="O3192" s="372">
        <f t="shared" si="495"/>
        <v>117540.36</v>
      </c>
      <c r="P3192" s="373">
        <f t="shared" si="496"/>
        <v>0</v>
      </c>
    </row>
    <row r="3193" spans="1:16" s="195" customFormat="1" ht="15" x14ac:dyDescent="0.25">
      <c r="A3193" s="312" t="s">
        <v>7403</v>
      </c>
      <c r="B3193" s="314" t="s">
        <v>275</v>
      </c>
      <c r="C3193" s="314" t="s">
        <v>2489</v>
      </c>
      <c r="D3193" s="314" t="s">
        <v>430</v>
      </c>
      <c r="E3193" s="315" t="s">
        <v>431</v>
      </c>
      <c r="F3193" s="316" t="s">
        <v>217</v>
      </c>
      <c r="G3193" s="331">
        <v>3</v>
      </c>
      <c r="H3193" s="61">
        <f t="shared" si="500"/>
        <v>985.39</v>
      </c>
      <c r="I3193" s="450">
        <v>2956.18</v>
      </c>
      <c r="J3193" s="439">
        <f t="shared" si="501"/>
        <v>1098.96</v>
      </c>
      <c r="K3193" s="390">
        <f t="shared" si="502"/>
        <v>3296.88</v>
      </c>
      <c r="L3193" s="60"/>
      <c r="M3193" s="303">
        <f t="shared" si="493"/>
        <v>3296.8889682816002</v>
      </c>
      <c r="N3193" s="303">
        <f t="shared" si="494"/>
        <v>8.9682816001186438E-3</v>
      </c>
      <c r="O3193" s="372">
        <f t="shared" si="495"/>
        <v>3296.88</v>
      </c>
      <c r="P3193" s="373">
        <f t="shared" si="496"/>
        <v>0</v>
      </c>
    </row>
    <row r="3194" spans="1:16" s="195" customFormat="1" ht="15" x14ac:dyDescent="0.25">
      <c r="A3194" s="312" t="s">
        <v>7404</v>
      </c>
      <c r="B3194" s="314" t="s">
        <v>275</v>
      </c>
      <c r="C3194" s="332" t="s">
        <v>3481</v>
      </c>
      <c r="D3194" s="332" t="s">
        <v>7398</v>
      </c>
      <c r="E3194" s="333" t="s">
        <v>7405</v>
      </c>
      <c r="F3194" s="316" t="s">
        <v>217</v>
      </c>
      <c r="G3194" s="331">
        <v>2</v>
      </c>
      <c r="H3194" s="61">
        <f t="shared" si="500"/>
        <v>12148.2</v>
      </c>
      <c r="I3194" s="450">
        <v>24296.400000000001</v>
      </c>
      <c r="J3194" s="439">
        <f t="shared" si="501"/>
        <v>13548.32</v>
      </c>
      <c r="K3194" s="390">
        <f t="shared" si="502"/>
        <v>27096.639999999999</v>
      </c>
      <c r="L3194" s="60"/>
      <c r="M3194" s="303">
        <f t="shared" si="493"/>
        <v>27096.635904768005</v>
      </c>
      <c r="N3194" s="303">
        <f t="shared" si="494"/>
        <v>-4.095231994142523E-3</v>
      </c>
      <c r="O3194" s="372">
        <f t="shared" si="495"/>
        <v>27096.639999999999</v>
      </c>
      <c r="P3194" s="373">
        <f t="shared" si="496"/>
        <v>0</v>
      </c>
    </row>
    <row r="3195" spans="1:16" s="195" customFormat="1" ht="15" x14ac:dyDescent="0.25">
      <c r="A3195" s="312" t="s">
        <v>7406</v>
      </c>
      <c r="B3195" s="314" t="s">
        <v>275</v>
      </c>
      <c r="C3195" s="314" t="s">
        <v>3483</v>
      </c>
      <c r="D3195" s="314" t="s">
        <v>7398</v>
      </c>
      <c r="E3195" s="315" t="s">
        <v>7407</v>
      </c>
      <c r="F3195" s="316" t="s">
        <v>217</v>
      </c>
      <c r="G3195" s="331">
        <v>1</v>
      </c>
      <c r="H3195" s="61">
        <f t="shared" si="500"/>
        <v>9370.0400000000009</v>
      </c>
      <c r="I3195" s="450">
        <v>9370.0400000000009</v>
      </c>
      <c r="J3195" s="439">
        <f t="shared" si="501"/>
        <v>10449.969999999999</v>
      </c>
      <c r="K3195" s="390">
        <f t="shared" si="502"/>
        <v>10449.969999999999</v>
      </c>
      <c r="L3195" s="60"/>
      <c r="M3195" s="303">
        <f t="shared" si="493"/>
        <v>10449.966344524801</v>
      </c>
      <c r="N3195" s="303">
        <f t="shared" si="494"/>
        <v>-3.6554751986841438E-3</v>
      </c>
      <c r="O3195" s="372">
        <f t="shared" si="495"/>
        <v>10449.969999999999</v>
      </c>
      <c r="P3195" s="373">
        <f t="shared" si="496"/>
        <v>0</v>
      </c>
    </row>
    <row r="3196" spans="1:16" s="195" customFormat="1" ht="22.5" x14ac:dyDescent="0.25">
      <c r="A3196" s="312" t="s">
        <v>7408</v>
      </c>
      <c r="B3196" s="314" t="s">
        <v>275</v>
      </c>
      <c r="C3196" s="314" t="s">
        <v>2495</v>
      </c>
      <c r="D3196" s="314" t="s">
        <v>7409</v>
      </c>
      <c r="E3196" s="315" t="s">
        <v>7410</v>
      </c>
      <c r="F3196" s="316" t="s">
        <v>164</v>
      </c>
      <c r="G3196" s="329">
        <v>1.2</v>
      </c>
      <c r="H3196" s="61">
        <f t="shared" si="500"/>
        <v>4849.17</v>
      </c>
      <c r="I3196" s="450">
        <v>5819</v>
      </c>
      <c r="J3196" s="439">
        <f t="shared" si="501"/>
        <v>5408.05</v>
      </c>
      <c r="K3196" s="390">
        <f t="shared" si="502"/>
        <v>6489.66</v>
      </c>
      <c r="L3196" s="60"/>
      <c r="M3196" s="303">
        <f t="shared" si="493"/>
        <v>6489.6579052800007</v>
      </c>
      <c r="N3196" s="303">
        <f t="shared" si="494"/>
        <v>-2.0947199991496745E-3</v>
      </c>
      <c r="O3196" s="372">
        <f t="shared" si="495"/>
        <v>6489.66</v>
      </c>
      <c r="P3196" s="373">
        <f t="shared" si="496"/>
        <v>0</v>
      </c>
    </row>
    <row r="3197" spans="1:16" s="195" customFormat="1" ht="15" x14ac:dyDescent="0.25">
      <c r="A3197" s="312" t="s">
        <v>7411</v>
      </c>
      <c r="B3197" s="314" t="s">
        <v>275</v>
      </c>
      <c r="C3197" s="314" t="s">
        <v>2497</v>
      </c>
      <c r="D3197" s="314" t="s">
        <v>7412</v>
      </c>
      <c r="E3197" s="315" t="s">
        <v>7413</v>
      </c>
      <c r="F3197" s="316" t="s">
        <v>217</v>
      </c>
      <c r="G3197" s="331">
        <v>120</v>
      </c>
      <c r="H3197" s="61">
        <f t="shared" si="500"/>
        <v>537.14</v>
      </c>
      <c r="I3197" s="450">
        <v>64456.800000000003</v>
      </c>
      <c r="J3197" s="439">
        <f t="shared" si="501"/>
        <v>599.04999999999995</v>
      </c>
      <c r="K3197" s="390">
        <f t="shared" si="502"/>
        <v>71886</v>
      </c>
      <c r="L3197" s="60"/>
      <c r="M3197" s="303">
        <f t="shared" si="493"/>
        <v>71885.647305216</v>
      </c>
      <c r="N3197" s="303">
        <f t="shared" si="494"/>
        <v>-0.35269478400005028</v>
      </c>
      <c r="O3197" s="372">
        <f t="shared" si="495"/>
        <v>71886</v>
      </c>
      <c r="P3197" s="373">
        <f t="shared" si="496"/>
        <v>0</v>
      </c>
    </row>
    <row r="3198" spans="1:16" s="195" customFormat="1" ht="22.5" x14ac:dyDescent="0.25">
      <c r="A3198" s="312" t="s">
        <v>7414</v>
      </c>
      <c r="B3198" s="314" t="s">
        <v>275</v>
      </c>
      <c r="C3198" s="314" t="s">
        <v>2499</v>
      </c>
      <c r="D3198" s="314" t="s">
        <v>3140</v>
      </c>
      <c r="E3198" s="315" t="s">
        <v>3141</v>
      </c>
      <c r="F3198" s="316" t="s">
        <v>291</v>
      </c>
      <c r="G3198" s="331">
        <v>2</v>
      </c>
      <c r="H3198" s="61">
        <f t="shared" si="500"/>
        <v>6479.16</v>
      </c>
      <c r="I3198" s="450">
        <v>12958.32</v>
      </c>
      <c r="J3198" s="439">
        <f t="shared" si="501"/>
        <v>7225.9</v>
      </c>
      <c r="K3198" s="390">
        <f t="shared" si="502"/>
        <v>14451.8</v>
      </c>
      <c r="L3198" s="60"/>
      <c r="M3198" s="303">
        <f t="shared" si="493"/>
        <v>14451.8068099584</v>
      </c>
      <c r="N3198" s="303">
        <f t="shared" si="494"/>
        <v>6.8099584004812641E-3</v>
      </c>
      <c r="O3198" s="372">
        <f t="shared" si="495"/>
        <v>14451.8</v>
      </c>
      <c r="P3198" s="373">
        <f t="shared" si="496"/>
        <v>0</v>
      </c>
    </row>
    <row r="3199" spans="1:16" s="195" customFormat="1" ht="15" x14ac:dyDescent="0.25">
      <c r="A3199" s="312" t="s">
        <v>7415</v>
      </c>
      <c r="B3199" s="314" t="s">
        <v>275</v>
      </c>
      <c r="C3199" s="332" t="s">
        <v>5984</v>
      </c>
      <c r="D3199" s="332" t="s">
        <v>7412</v>
      </c>
      <c r="E3199" s="333" t="s">
        <v>7416</v>
      </c>
      <c r="F3199" s="316" t="s">
        <v>217</v>
      </c>
      <c r="G3199" s="331">
        <v>2</v>
      </c>
      <c r="H3199" s="61">
        <f t="shared" si="500"/>
        <v>11201.59</v>
      </c>
      <c r="I3199" s="450">
        <v>22403.18</v>
      </c>
      <c r="J3199" s="439">
        <f t="shared" si="501"/>
        <v>12492.61</v>
      </c>
      <c r="K3199" s="390">
        <f t="shared" si="502"/>
        <v>24985.22</v>
      </c>
      <c r="L3199" s="60"/>
      <c r="M3199" s="303">
        <f t="shared" si="493"/>
        <v>24985.216392921604</v>
      </c>
      <c r="N3199" s="303">
        <f t="shared" si="494"/>
        <v>-3.6070783971808851E-3</v>
      </c>
      <c r="O3199" s="372">
        <f t="shared" si="495"/>
        <v>24985.22</v>
      </c>
      <c r="P3199" s="373">
        <f t="shared" si="496"/>
        <v>0</v>
      </c>
    </row>
    <row r="3200" spans="1:16" s="195" customFormat="1" ht="22.5" x14ac:dyDescent="0.25">
      <c r="A3200" s="312" t="s">
        <v>7417</v>
      </c>
      <c r="B3200" s="314" t="s">
        <v>275</v>
      </c>
      <c r="C3200" s="314" t="s">
        <v>2508</v>
      </c>
      <c r="D3200" s="314" t="s">
        <v>7409</v>
      </c>
      <c r="E3200" s="315" t="s">
        <v>7410</v>
      </c>
      <c r="F3200" s="316" t="s">
        <v>164</v>
      </c>
      <c r="G3200" s="329">
        <v>1.6</v>
      </c>
      <c r="H3200" s="61">
        <f t="shared" si="500"/>
        <v>4848.97</v>
      </c>
      <c r="I3200" s="450">
        <v>7758.35</v>
      </c>
      <c r="J3200" s="439">
        <f t="shared" si="501"/>
        <v>5407.83</v>
      </c>
      <c r="K3200" s="390">
        <f t="shared" si="502"/>
        <v>8652.5300000000007</v>
      </c>
      <c r="L3200" s="60"/>
      <c r="M3200" s="303">
        <f t="shared" si="493"/>
        <v>8652.5240435520009</v>
      </c>
      <c r="N3200" s="303">
        <f t="shared" si="494"/>
        <v>-5.9564479997789022E-3</v>
      </c>
      <c r="O3200" s="372">
        <f t="shared" si="495"/>
        <v>8652.5280000000002</v>
      </c>
      <c r="P3200" s="373">
        <f t="shared" si="496"/>
        <v>-2.0000000004074536E-3</v>
      </c>
    </row>
    <row r="3201" spans="1:16" s="195" customFormat="1" ht="15" x14ac:dyDescent="0.25">
      <c r="A3201" s="312" t="s">
        <v>7418</v>
      </c>
      <c r="B3201" s="314" t="s">
        <v>275</v>
      </c>
      <c r="C3201" s="314" t="s">
        <v>5993</v>
      </c>
      <c r="D3201" s="314" t="s">
        <v>7383</v>
      </c>
      <c r="E3201" s="315" t="s">
        <v>7419</v>
      </c>
      <c r="F3201" s="316" t="s">
        <v>168</v>
      </c>
      <c r="G3201" s="329">
        <v>163.19999999999999</v>
      </c>
      <c r="H3201" s="61">
        <f t="shared" si="500"/>
        <v>106.24</v>
      </c>
      <c r="I3201" s="450">
        <v>17338.37</v>
      </c>
      <c r="J3201" s="439">
        <f t="shared" si="501"/>
        <v>118.48</v>
      </c>
      <c r="K3201" s="390">
        <f t="shared" si="502"/>
        <v>19335.939999999999</v>
      </c>
      <c r="L3201" s="60"/>
      <c r="M3201" s="303">
        <f t="shared" si="493"/>
        <v>19336.671238214403</v>
      </c>
      <c r="N3201" s="303">
        <f t="shared" si="494"/>
        <v>0.73123821440458414</v>
      </c>
      <c r="O3201" s="372">
        <f t="shared" si="495"/>
        <v>19335.935999999998</v>
      </c>
      <c r="P3201" s="373">
        <f t="shared" si="496"/>
        <v>-4.0000000008149073E-3</v>
      </c>
    </row>
    <row r="3202" spans="1:16" s="195" customFormat="1" ht="15" x14ac:dyDescent="0.25">
      <c r="A3202" s="312" t="s">
        <v>7420</v>
      </c>
      <c r="B3202" s="314" t="s">
        <v>275</v>
      </c>
      <c r="C3202" s="314" t="s">
        <v>2516</v>
      </c>
      <c r="D3202" s="314" t="s">
        <v>7421</v>
      </c>
      <c r="E3202" s="315" t="s">
        <v>7422</v>
      </c>
      <c r="F3202" s="316" t="s">
        <v>164</v>
      </c>
      <c r="G3202" s="329">
        <v>0.8</v>
      </c>
      <c r="H3202" s="61">
        <f t="shared" si="500"/>
        <v>10711.26</v>
      </c>
      <c r="I3202" s="450">
        <v>8569.01</v>
      </c>
      <c r="J3202" s="439">
        <f t="shared" si="501"/>
        <v>11945.77</v>
      </c>
      <c r="K3202" s="390">
        <f t="shared" si="502"/>
        <v>9556.6200000000008</v>
      </c>
      <c r="L3202" s="60"/>
      <c r="M3202" s="303">
        <f t="shared" si="493"/>
        <v>9556.6151378112008</v>
      </c>
      <c r="N3202" s="303">
        <f t="shared" si="494"/>
        <v>-4.8621887999615865E-3</v>
      </c>
      <c r="O3202" s="372">
        <f t="shared" si="495"/>
        <v>9556.616</v>
      </c>
      <c r="P3202" s="373">
        <f t="shared" si="496"/>
        <v>-4.0000000008149073E-3</v>
      </c>
    </row>
    <row r="3203" spans="1:16" s="195" customFormat="1" ht="33.75" x14ac:dyDescent="0.25">
      <c r="A3203" s="312" t="s">
        <v>7423</v>
      </c>
      <c r="B3203" s="314" t="s">
        <v>275</v>
      </c>
      <c r="C3203" s="314" t="s">
        <v>5997</v>
      </c>
      <c r="D3203" s="314" t="s">
        <v>257</v>
      </c>
      <c r="E3203" s="315" t="s">
        <v>276</v>
      </c>
      <c r="F3203" s="316" t="s">
        <v>252</v>
      </c>
      <c r="G3203" s="326">
        <v>8.1600000000000006E-2</v>
      </c>
      <c r="H3203" s="61">
        <f t="shared" si="500"/>
        <v>41024.629999999997</v>
      </c>
      <c r="I3203" s="450">
        <v>3347.61</v>
      </c>
      <c r="J3203" s="439">
        <f t="shared" si="501"/>
        <v>45752.85</v>
      </c>
      <c r="K3203" s="390">
        <f t="shared" si="502"/>
        <v>3733.43</v>
      </c>
      <c r="L3203" s="60"/>
      <c r="M3203" s="303">
        <f t="shared" si="493"/>
        <v>3733.4324970432003</v>
      </c>
      <c r="N3203" s="303">
        <f t="shared" si="494"/>
        <v>2.497043200492044E-3</v>
      </c>
      <c r="O3203" s="372">
        <f t="shared" si="495"/>
        <v>3733.4325600000002</v>
      </c>
      <c r="P3203" s="373">
        <f t="shared" si="496"/>
        <v>2.5600000003578316E-3</v>
      </c>
    </row>
    <row r="3204" spans="1:16" s="195" customFormat="1" ht="15" x14ac:dyDescent="0.25">
      <c r="A3204" s="312" t="s">
        <v>7424</v>
      </c>
      <c r="B3204" s="314" t="s">
        <v>275</v>
      </c>
      <c r="C3204" s="314" t="s">
        <v>1085</v>
      </c>
      <c r="D3204" s="314" t="s">
        <v>249</v>
      </c>
      <c r="E3204" s="315" t="s">
        <v>250</v>
      </c>
      <c r="F3204" s="316" t="s">
        <v>164</v>
      </c>
      <c r="G3204" s="331">
        <v>22</v>
      </c>
      <c r="H3204" s="61">
        <f t="shared" si="500"/>
        <v>17457.939999999999</v>
      </c>
      <c r="I3204" s="450">
        <v>384074.71</v>
      </c>
      <c r="J3204" s="439">
        <f t="shared" si="501"/>
        <v>19470.02</v>
      </c>
      <c r="K3204" s="390">
        <f t="shared" si="502"/>
        <v>428340.44</v>
      </c>
      <c r="L3204" s="60"/>
      <c r="M3204" s="303">
        <f t="shared" si="493"/>
        <v>428340.51864059526</v>
      </c>
      <c r="N3204" s="303">
        <f t="shared" si="494"/>
        <v>7.8640595253091305E-2</v>
      </c>
      <c r="O3204" s="372">
        <f t="shared" si="495"/>
        <v>428340.44</v>
      </c>
      <c r="P3204" s="373">
        <f t="shared" si="496"/>
        <v>0</v>
      </c>
    </row>
    <row r="3205" spans="1:16" s="195" customFormat="1" ht="15" x14ac:dyDescent="0.25">
      <c r="A3205" s="312" t="s">
        <v>7425</v>
      </c>
      <c r="B3205" s="314" t="s">
        <v>275</v>
      </c>
      <c r="C3205" s="314" t="s">
        <v>1086</v>
      </c>
      <c r="D3205" s="314" t="s">
        <v>7330</v>
      </c>
      <c r="E3205" s="315" t="s">
        <v>402</v>
      </c>
      <c r="F3205" s="316" t="s">
        <v>168</v>
      </c>
      <c r="G3205" s="331">
        <v>2226</v>
      </c>
      <c r="H3205" s="61">
        <f t="shared" si="500"/>
        <v>65.37</v>
      </c>
      <c r="I3205" s="450">
        <v>145520.29999999999</v>
      </c>
      <c r="J3205" s="439">
        <f t="shared" si="501"/>
        <v>72.900000000000006</v>
      </c>
      <c r="K3205" s="390">
        <f t="shared" si="502"/>
        <v>162275.4</v>
      </c>
      <c r="L3205" s="60"/>
      <c r="M3205" s="303">
        <f t="shared" si="493"/>
        <v>162291.96859833598</v>
      </c>
      <c r="N3205" s="303">
        <f t="shared" si="494"/>
        <v>16.56859833598719</v>
      </c>
      <c r="O3205" s="372">
        <f t="shared" si="495"/>
        <v>162275.40000000002</v>
      </c>
      <c r="P3205" s="373">
        <f t="shared" si="496"/>
        <v>0</v>
      </c>
    </row>
    <row r="3206" spans="1:16" s="195" customFormat="1" ht="15" x14ac:dyDescent="0.25">
      <c r="A3206" s="312" t="s">
        <v>7426</v>
      </c>
      <c r="B3206" s="314" t="s">
        <v>275</v>
      </c>
      <c r="C3206" s="314" t="s">
        <v>6001</v>
      </c>
      <c r="D3206" s="314" t="s">
        <v>3311</v>
      </c>
      <c r="E3206" s="315" t="s">
        <v>3312</v>
      </c>
      <c r="F3206" s="316" t="s">
        <v>243</v>
      </c>
      <c r="G3206" s="331">
        <v>3850</v>
      </c>
      <c r="H3206" s="61">
        <f t="shared" si="500"/>
        <v>373.56</v>
      </c>
      <c r="I3206" s="450">
        <v>1438206</v>
      </c>
      <c r="J3206" s="439">
        <f t="shared" si="501"/>
        <v>416.61</v>
      </c>
      <c r="K3206" s="390">
        <f t="shared" si="502"/>
        <v>1603948.5</v>
      </c>
      <c r="L3206" s="60"/>
      <c r="M3206" s="303">
        <f t="shared" si="493"/>
        <v>1603963.7287027203</v>
      </c>
      <c r="N3206" s="303">
        <f t="shared" si="494"/>
        <v>15.22870272025466</v>
      </c>
      <c r="O3206" s="372">
        <f t="shared" si="495"/>
        <v>1603948.5</v>
      </c>
      <c r="P3206" s="373">
        <f t="shared" si="496"/>
        <v>0</v>
      </c>
    </row>
    <row r="3207" spans="1:16" s="195" customFormat="1" ht="22.5" x14ac:dyDescent="0.25">
      <c r="A3207" s="312" t="s">
        <v>7427</v>
      </c>
      <c r="B3207" s="314" t="s">
        <v>275</v>
      </c>
      <c r="C3207" s="314" t="s">
        <v>1088</v>
      </c>
      <c r="D3207" s="314" t="s">
        <v>255</v>
      </c>
      <c r="E3207" s="315" t="s">
        <v>256</v>
      </c>
      <c r="F3207" s="316" t="s">
        <v>164</v>
      </c>
      <c r="G3207" s="325">
        <v>11.65</v>
      </c>
      <c r="H3207" s="61">
        <f t="shared" si="500"/>
        <v>11766.46</v>
      </c>
      <c r="I3207" s="450">
        <v>137079.23000000001</v>
      </c>
      <c r="J3207" s="439">
        <f t="shared" si="501"/>
        <v>13122.58</v>
      </c>
      <c r="K3207" s="390">
        <f t="shared" si="502"/>
        <v>152878.06</v>
      </c>
      <c r="L3207" s="60"/>
      <c r="M3207" s="303">
        <f t="shared" si="493"/>
        <v>152878.03894469762</v>
      </c>
      <c r="N3207" s="303">
        <f t="shared" si="494"/>
        <v>-2.1055302378954366E-2</v>
      </c>
      <c r="O3207" s="372">
        <f t="shared" si="495"/>
        <v>152878.057</v>
      </c>
      <c r="P3207" s="373">
        <f t="shared" si="496"/>
        <v>-2.9999999969732016E-3</v>
      </c>
    </row>
    <row r="3208" spans="1:16" s="195" customFormat="1" ht="15" x14ac:dyDescent="0.25">
      <c r="A3208" s="312" t="s">
        <v>7428</v>
      </c>
      <c r="B3208" s="314" t="s">
        <v>275</v>
      </c>
      <c r="C3208" s="314" t="s">
        <v>1091</v>
      </c>
      <c r="D3208" s="314" t="s">
        <v>7429</v>
      </c>
      <c r="E3208" s="315" t="s">
        <v>7430</v>
      </c>
      <c r="F3208" s="316" t="s">
        <v>168</v>
      </c>
      <c r="G3208" s="329">
        <v>923.1</v>
      </c>
      <c r="H3208" s="61">
        <f t="shared" si="500"/>
        <v>26.16</v>
      </c>
      <c r="I3208" s="450">
        <v>24148.3</v>
      </c>
      <c r="J3208" s="439">
        <f t="shared" si="501"/>
        <v>29.18</v>
      </c>
      <c r="K3208" s="390">
        <f t="shared" si="502"/>
        <v>26936.06</v>
      </c>
      <c r="L3208" s="60"/>
      <c r="M3208" s="303">
        <f t="shared" si="493"/>
        <v>26931.466917696001</v>
      </c>
      <c r="N3208" s="303">
        <f t="shared" si="494"/>
        <v>-4.5930823039998359</v>
      </c>
      <c r="O3208" s="372">
        <f t="shared" si="495"/>
        <v>26936.058000000001</v>
      </c>
      <c r="P3208" s="373">
        <f t="shared" si="496"/>
        <v>-2.0000000004074536E-3</v>
      </c>
    </row>
    <row r="3209" spans="1:16" s="195" customFormat="1" ht="15" x14ac:dyDescent="0.25">
      <c r="A3209" s="312" t="s">
        <v>7431</v>
      </c>
      <c r="B3209" s="314" t="s">
        <v>275</v>
      </c>
      <c r="C3209" s="314" t="s">
        <v>1094</v>
      </c>
      <c r="D3209" s="314" t="s">
        <v>7429</v>
      </c>
      <c r="E3209" s="315" t="s">
        <v>7432</v>
      </c>
      <c r="F3209" s="316" t="s">
        <v>168</v>
      </c>
      <c r="G3209" s="329">
        <v>265.2</v>
      </c>
      <c r="H3209" s="61">
        <f t="shared" si="500"/>
        <v>29.75</v>
      </c>
      <c r="I3209" s="450">
        <v>7889.7</v>
      </c>
      <c r="J3209" s="439">
        <f t="shared" si="501"/>
        <v>33.18</v>
      </c>
      <c r="K3209" s="390">
        <f t="shared" si="502"/>
        <v>8799.34</v>
      </c>
      <c r="L3209" s="60"/>
      <c r="M3209" s="303">
        <f t="shared" si="493"/>
        <v>8799.0125408640015</v>
      </c>
      <c r="N3209" s="303">
        <f t="shared" si="494"/>
        <v>-0.32745913599865162</v>
      </c>
      <c r="O3209" s="372">
        <f t="shared" si="495"/>
        <v>8799.3359999999993</v>
      </c>
      <c r="P3209" s="373">
        <f t="shared" si="496"/>
        <v>-4.0000000008149073E-3</v>
      </c>
    </row>
    <row r="3210" spans="1:16" s="195" customFormat="1" ht="15" x14ac:dyDescent="0.25">
      <c r="A3210" s="312" t="s">
        <v>7433</v>
      </c>
      <c r="B3210" s="314" t="s">
        <v>275</v>
      </c>
      <c r="C3210" s="314" t="s">
        <v>1096</v>
      </c>
      <c r="D3210" s="314" t="s">
        <v>506</v>
      </c>
      <c r="E3210" s="315" t="s">
        <v>507</v>
      </c>
      <c r="F3210" s="316" t="s">
        <v>217</v>
      </c>
      <c r="G3210" s="331">
        <v>28</v>
      </c>
      <c r="H3210" s="61">
        <f t="shared" si="500"/>
        <v>506.75</v>
      </c>
      <c r="I3210" s="450">
        <v>14189.02</v>
      </c>
      <c r="J3210" s="439">
        <f t="shared" si="501"/>
        <v>565.15</v>
      </c>
      <c r="K3210" s="390">
        <f t="shared" si="502"/>
        <v>15824.2</v>
      </c>
      <c r="L3210" s="60"/>
      <c r="M3210" s="303">
        <f t="shared" si="493"/>
        <v>15824.348824742401</v>
      </c>
      <c r="N3210" s="303">
        <f t="shared" si="494"/>
        <v>0.14882474240039301</v>
      </c>
      <c r="O3210" s="372">
        <f t="shared" si="495"/>
        <v>15824.199999999999</v>
      </c>
      <c r="P3210" s="373">
        <f t="shared" si="496"/>
        <v>0</v>
      </c>
    </row>
    <row r="3211" spans="1:16" s="195" customFormat="1" ht="15" x14ac:dyDescent="0.25">
      <c r="A3211" s="312" t="s">
        <v>7434</v>
      </c>
      <c r="B3211" s="314" t="s">
        <v>275</v>
      </c>
      <c r="C3211" s="314" t="s">
        <v>1099</v>
      </c>
      <c r="D3211" s="314" t="s">
        <v>7435</v>
      </c>
      <c r="E3211" s="315" t="s">
        <v>7436</v>
      </c>
      <c r="F3211" s="316" t="s">
        <v>217</v>
      </c>
      <c r="G3211" s="331">
        <v>28</v>
      </c>
      <c r="H3211" s="61">
        <f t="shared" si="500"/>
        <v>172.11</v>
      </c>
      <c r="I3211" s="450">
        <v>4819.08</v>
      </c>
      <c r="J3211" s="439">
        <f t="shared" si="501"/>
        <v>191.95</v>
      </c>
      <c r="K3211" s="390">
        <f t="shared" si="502"/>
        <v>5374.6</v>
      </c>
      <c r="L3211" s="60"/>
      <c r="M3211" s="303">
        <f t="shared" si="493"/>
        <v>5374.4940055296001</v>
      </c>
      <c r="N3211" s="303">
        <f t="shared" si="494"/>
        <v>-0.10599447040021914</v>
      </c>
      <c r="O3211" s="372">
        <f t="shared" si="495"/>
        <v>5374.5999999999995</v>
      </c>
      <c r="P3211" s="373">
        <f t="shared" si="496"/>
        <v>0</v>
      </c>
    </row>
    <row r="3212" spans="1:16" s="195" customFormat="1" ht="22.5" x14ac:dyDescent="0.25">
      <c r="A3212" s="312" t="s">
        <v>7437</v>
      </c>
      <c r="B3212" s="314" t="s">
        <v>275</v>
      </c>
      <c r="C3212" s="314" t="s">
        <v>1103</v>
      </c>
      <c r="D3212" s="314" t="s">
        <v>7438</v>
      </c>
      <c r="E3212" s="315" t="s">
        <v>7439</v>
      </c>
      <c r="F3212" s="316" t="s">
        <v>217</v>
      </c>
      <c r="G3212" s="331">
        <v>28</v>
      </c>
      <c r="H3212" s="61">
        <f t="shared" si="500"/>
        <v>224.97</v>
      </c>
      <c r="I3212" s="450">
        <v>6299.11</v>
      </c>
      <c r="J3212" s="439">
        <f t="shared" si="501"/>
        <v>250.9</v>
      </c>
      <c r="K3212" s="390">
        <f t="shared" si="502"/>
        <v>7025.2</v>
      </c>
      <c r="L3212" s="60"/>
      <c r="M3212" s="303">
        <f t="shared" si="493"/>
        <v>7025.1020807232007</v>
      </c>
      <c r="N3212" s="303">
        <f t="shared" si="494"/>
        <v>-9.7919276799075305E-2</v>
      </c>
      <c r="O3212" s="372">
        <f t="shared" si="495"/>
        <v>7025.2</v>
      </c>
      <c r="P3212" s="373">
        <f t="shared" si="496"/>
        <v>0</v>
      </c>
    </row>
    <row r="3213" spans="1:16" s="195" customFormat="1" ht="15" x14ac:dyDescent="0.25">
      <c r="A3213" s="312" t="s">
        <v>7440</v>
      </c>
      <c r="B3213" s="314" t="s">
        <v>275</v>
      </c>
      <c r="C3213" s="314" t="s">
        <v>1106</v>
      </c>
      <c r="D3213" s="314" t="s">
        <v>7441</v>
      </c>
      <c r="E3213" s="315" t="s">
        <v>7442</v>
      </c>
      <c r="F3213" s="316" t="s">
        <v>217</v>
      </c>
      <c r="G3213" s="331">
        <v>28</v>
      </c>
      <c r="H3213" s="61">
        <f t="shared" si="500"/>
        <v>24.96</v>
      </c>
      <c r="I3213" s="450">
        <v>698.88</v>
      </c>
      <c r="J3213" s="439">
        <f t="shared" si="501"/>
        <v>27.84</v>
      </c>
      <c r="K3213" s="390">
        <f t="shared" si="502"/>
        <v>779.52</v>
      </c>
      <c r="L3213" s="60"/>
      <c r="M3213" s="303">
        <f t="shared" si="493"/>
        <v>779.42810050560001</v>
      </c>
      <c r="N3213" s="303">
        <f t="shared" si="494"/>
        <v>-9.1899494399967807E-2</v>
      </c>
      <c r="O3213" s="372">
        <f t="shared" si="495"/>
        <v>779.52</v>
      </c>
      <c r="P3213" s="373">
        <f t="shared" si="496"/>
        <v>0</v>
      </c>
    </row>
    <row r="3214" spans="1:16" s="195" customFormat="1" ht="15" x14ac:dyDescent="0.25">
      <c r="A3214" s="312" t="s">
        <v>7443</v>
      </c>
      <c r="B3214" s="314" t="s">
        <v>275</v>
      </c>
      <c r="C3214" s="314" t="s">
        <v>1109</v>
      </c>
      <c r="D3214" s="314" t="s">
        <v>424</v>
      </c>
      <c r="E3214" s="315" t="s">
        <v>425</v>
      </c>
      <c r="F3214" s="316" t="s">
        <v>217</v>
      </c>
      <c r="G3214" s="331">
        <v>4</v>
      </c>
      <c r="H3214" s="61">
        <f t="shared" si="500"/>
        <v>12728.33</v>
      </c>
      <c r="I3214" s="450">
        <v>50913.32</v>
      </c>
      <c r="J3214" s="439">
        <f t="shared" si="501"/>
        <v>14195.31</v>
      </c>
      <c r="K3214" s="390">
        <f t="shared" si="502"/>
        <v>56781.24</v>
      </c>
      <c r="L3214" s="60"/>
      <c r="M3214" s="303">
        <f t="shared" si="493"/>
        <v>56781.238979558409</v>
      </c>
      <c r="N3214" s="303">
        <f t="shared" si="494"/>
        <v>-1.0204415884800255E-3</v>
      </c>
      <c r="O3214" s="372">
        <f t="shared" si="495"/>
        <v>56781.24</v>
      </c>
      <c r="P3214" s="373">
        <f t="shared" si="496"/>
        <v>0</v>
      </c>
    </row>
    <row r="3215" spans="1:16" s="195" customFormat="1" ht="15" x14ac:dyDescent="0.25">
      <c r="A3215" s="312" t="s">
        <v>7444</v>
      </c>
      <c r="B3215" s="314" t="s">
        <v>275</v>
      </c>
      <c r="C3215" s="332" t="s">
        <v>3539</v>
      </c>
      <c r="D3215" s="332" t="s">
        <v>7445</v>
      </c>
      <c r="E3215" s="333" t="s">
        <v>7446</v>
      </c>
      <c r="F3215" s="316" t="s">
        <v>274</v>
      </c>
      <c r="G3215" s="331">
        <v>4</v>
      </c>
      <c r="H3215" s="61">
        <f t="shared" si="500"/>
        <v>3343.27</v>
      </c>
      <c r="I3215" s="450">
        <v>13373.08</v>
      </c>
      <c r="J3215" s="439">
        <f t="shared" si="501"/>
        <v>3728.59</v>
      </c>
      <c r="K3215" s="390">
        <f t="shared" si="502"/>
        <v>14914.36</v>
      </c>
      <c r="L3215" s="60"/>
      <c r="M3215" s="303">
        <f t="shared" ref="M3215:M3278" si="503">I3215*O$13*P$13*O$10</f>
        <v>14914.369194009601</v>
      </c>
      <c r="N3215" s="303">
        <f t="shared" ref="N3215:N3278" si="504">M3215-K3215</f>
        <v>9.1940096008329419E-3</v>
      </c>
      <c r="O3215" s="372">
        <f t="shared" si="495"/>
        <v>14914.36</v>
      </c>
      <c r="P3215" s="373">
        <f t="shared" si="496"/>
        <v>0</v>
      </c>
    </row>
    <row r="3216" spans="1:16" s="195" customFormat="1" ht="15" x14ac:dyDescent="0.25">
      <c r="A3216" s="312" t="s">
        <v>7447</v>
      </c>
      <c r="B3216" s="314" t="s">
        <v>275</v>
      </c>
      <c r="C3216" s="314" t="s">
        <v>1112</v>
      </c>
      <c r="D3216" s="314" t="s">
        <v>7268</v>
      </c>
      <c r="E3216" s="315" t="s">
        <v>7269</v>
      </c>
      <c r="F3216" s="316" t="s">
        <v>217</v>
      </c>
      <c r="G3216" s="331">
        <v>8</v>
      </c>
      <c r="H3216" s="61">
        <f t="shared" si="500"/>
        <v>2305.96</v>
      </c>
      <c r="I3216" s="450">
        <v>18447.68</v>
      </c>
      <c r="J3216" s="439">
        <f t="shared" si="501"/>
        <v>2571.73</v>
      </c>
      <c r="K3216" s="390">
        <f t="shared" si="502"/>
        <v>20573.84</v>
      </c>
      <c r="L3216" s="60"/>
      <c r="M3216" s="303">
        <f t="shared" si="503"/>
        <v>20573.832676761602</v>
      </c>
      <c r="N3216" s="303">
        <f t="shared" si="504"/>
        <v>-7.3232383983850013E-3</v>
      </c>
      <c r="O3216" s="372">
        <f t="shared" si="495"/>
        <v>20573.84</v>
      </c>
      <c r="P3216" s="373">
        <f t="shared" si="496"/>
        <v>0</v>
      </c>
    </row>
    <row r="3217" spans="1:16" s="195" customFormat="1" ht="15" x14ac:dyDescent="0.25">
      <c r="A3217" s="312" t="s">
        <v>7448</v>
      </c>
      <c r="B3217" s="314" t="s">
        <v>275</v>
      </c>
      <c r="C3217" s="332" t="s">
        <v>2556</v>
      </c>
      <c r="D3217" s="332" t="s">
        <v>7449</v>
      </c>
      <c r="E3217" s="333" t="s">
        <v>7450</v>
      </c>
      <c r="F3217" s="316" t="s">
        <v>217</v>
      </c>
      <c r="G3217" s="331">
        <v>8</v>
      </c>
      <c r="H3217" s="61">
        <f t="shared" si="500"/>
        <v>399.13</v>
      </c>
      <c r="I3217" s="450">
        <v>3193</v>
      </c>
      <c r="J3217" s="439">
        <f t="shared" si="501"/>
        <v>445.13</v>
      </c>
      <c r="K3217" s="390">
        <f t="shared" si="502"/>
        <v>3561.04</v>
      </c>
      <c r="L3217" s="60"/>
      <c r="M3217" s="303">
        <f t="shared" si="503"/>
        <v>3561.0032121600002</v>
      </c>
      <c r="N3217" s="303">
        <f t="shared" si="504"/>
        <v>-3.6787839999760763E-2</v>
      </c>
      <c r="O3217" s="372">
        <f t="shared" si="495"/>
        <v>3561.04</v>
      </c>
      <c r="P3217" s="373">
        <f t="shared" si="496"/>
        <v>0</v>
      </c>
    </row>
    <row r="3218" spans="1:16" s="195" customFormat="1" ht="15" customHeight="1" x14ac:dyDescent="0.25">
      <c r="A3218" s="509" t="s">
        <v>7451</v>
      </c>
      <c r="B3218" s="510"/>
      <c r="C3218" s="510"/>
      <c r="D3218" s="510"/>
      <c r="E3218" s="510"/>
      <c r="F3218" s="511"/>
      <c r="G3218" s="322"/>
      <c r="H3218" s="455"/>
      <c r="I3218" s="447">
        <f>I3220</f>
        <v>2022220.3000000007</v>
      </c>
      <c r="J3218" s="448"/>
      <c r="K3218" s="393">
        <f>K3220</f>
        <v>2255285.17</v>
      </c>
      <c r="L3218" s="305"/>
      <c r="M3218" s="303">
        <f t="shared" si="503"/>
        <v>2255287.4989023372</v>
      </c>
      <c r="N3218" s="303">
        <f t="shared" si="504"/>
        <v>2.3289023372344673</v>
      </c>
      <c r="O3218" s="372">
        <f t="shared" ref="O3218:O3281" si="505">J3218*G3218</f>
        <v>0</v>
      </c>
      <c r="P3218" s="373"/>
    </row>
    <row r="3219" spans="1:16" s="321" customFormat="1" ht="15" customHeight="1" x14ac:dyDescent="0.25">
      <c r="A3219" s="506" t="s">
        <v>1079</v>
      </c>
      <c r="B3219" s="507"/>
      <c r="C3219" s="507"/>
      <c r="D3219" s="507"/>
      <c r="E3219" s="507"/>
      <c r="F3219" s="508"/>
      <c r="G3219" s="319"/>
      <c r="H3219" s="452"/>
      <c r="I3219" s="453">
        <f>I3222+I3225+I3228+I3230+I3233+I3235+I3237+I3238+I3239+I3240+I3242</f>
        <v>237115.82</v>
      </c>
      <c r="J3219" s="454"/>
      <c r="K3219" s="394">
        <f>K3222+K3225+K3228+K3230+K3233+K3235+K3237+K3238+K3239+K3240+K3242</f>
        <v>264444.16000000003</v>
      </c>
      <c r="L3219" s="320"/>
      <c r="M3219" s="303">
        <f t="shared" si="503"/>
        <v>264444.15805635846</v>
      </c>
      <c r="N3219" s="303">
        <f t="shared" si="504"/>
        <v>-1.9436415750533342E-3</v>
      </c>
      <c r="O3219" s="372">
        <f t="shared" si="505"/>
        <v>0</v>
      </c>
      <c r="P3219" s="373"/>
    </row>
    <row r="3220" spans="1:16" s="195" customFormat="1" ht="15" x14ac:dyDescent="0.25">
      <c r="A3220" s="306" t="s">
        <v>3481</v>
      </c>
      <c r="B3220" s="502"/>
      <c r="C3220" s="502"/>
      <c r="D3220" s="502"/>
      <c r="E3220" s="307"/>
      <c r="F3220" s="308"/>
      <c r="G3220" s="309"/>
      <c r="H3220" s="334"/>
      <c r="I3220" s="334">
        <f>SUM(I3221:I3278)</f>
        <v>2022220.3000000007</v>
      </c>
      <c r="J3220" s="449"/>
      <c r="K3220" s="391">
        <f>SUM(K3221:K3278)</f>
        <v>2255285.17</v>
      </c>
      <c r="L3220" s="310"/>
      <c r="M3220" s="303">
        <f t="shared" si="503"/>
        <v>2255287.4989023372</v>
      </c>
      <c r="N3220" s="303">
        <f t="shared" si="504"/>
        <v>2.3289023372344673</v>
      </c>
      <c r="O3220" s="372">
        <f t="shared" si="505"/>
        <v>0</v>
      </c>
      <c r="P3220" s="373"/>
    </row>
    <row r="3221" spans="1:16" s="195" customFormat="1" ht="15" x14ac:dyDescent="0.25">
      <c r="A3221" s="312" t="s">
        <v>7452</v>
      </c>
      <c r="B3221" s="314" t="s">
        <v>406</v>
      </c>
      <c r="C3221" s="314" t="s">
        <v>2402</v>
      </c>
      <c r="D3221" s="314" t="s">
        <v>430</v>
      </c>
      <c r="E3221" s="315" t="s">
        <v>431</v>
      </c>
      <c r="F3221" s="316" t="s">
        <v>217</v>
      </c>
      <c r="G3221" s="331">
        <v>1</v>
      </c>
      <c r="H3221" s="61">
        <f t="shared" ref="H3221:H3278" si="506">ROUND(I3221/G3221,2)</f>
        <v>985.39</v>
      </c>
      <c r="I3221" s="450">
        <v>985.39</v>
      </c>
      <c r="J3221" s="439">
        <f t="shared" ref="J3221:J3278" si="507">ROUND(H3221*O$13*P$13*O$10,2)</f>
        <v>1098.96</v>
      </c>
      <c r="K3221" s="390">
        <f t="shared" ref="K3221:K3278" si="508">ROUND(J3221*G3221,2)</f>
        <v>1098.96</v>
      </c>
      <c r="L3221" s="60"/>
      <c r="M3221" s="303">
        <f t="shared" si="503"/>
        <v>1098.9592719167999</v>
      </c>
      <c r="N3221" s="303">
        <f t="shared" si="504"/>
        <v>-7.2808320010153693E-4</v>
      </c>
      <c r="O3221" s="372">
        <f t="shared" si="505"/>
        <v>1098.96</v>
      </c>
      <c r="P3221" s="373">
        <f t="shared" ref="P3221:P3278" si="509">O3221-K3221</f>
        <v>0</v>
      </c>
    </row>
    <row r="3222" spans="1:16" s="195" customFormat="1" ht="15" x14ac:dyDescent="0.25">
      <c r="A3222" s="312" t="s">
        <v>7453</v>
      </c>
      <c r="B3222" s="314" t="s">
        <v>406</v>
      </c>
      <c r="C3222" s="332" t="s">
        <v>1067</v>
      </c>
      <c r="D3222" s="332" t="s">
        <v>7454</v>
      </c>
      <c r="E3222" s="333" t="s">
        <v>7455</v>
      </c>
      <c r="F3222" s="316" t="s">
        <v>217</v>
      </c>
      <c r="G3222" s="331">
        <v>1</v>
      </c>
      <c r="H3222" s="61">
        <f t="shared" si="506"/>
        <v>8993.1200000000008</v>
      </c>
      <c r="I3222" s="450">
        <v>8993.1200000000008</v>
      </c>
      <c r="J3222" s="439">
        <f t="shared" si="507"/>
        <v>10029.61</v>
      </c>
      <c r="K3222" s="390">
        <f t="shared" si="508"/>
        <v>10029.61</v>
      </c>
      <c r="L3222" s="60"/>
      <c r="M3222" s="303">
        <f t="shared" si="503"/>
        <v>10029.605138534402</v>
      </c>
      <c r="N3222" s="303">
        <f t="shared" si="504"/>
        <v>-4.8614655988785671E-3</v>
      </c>
      <c r="O3222" s="372">
        <f t="shared" si="505"/>
        <v>10029.61</v>
      </c>
      <c r="P3222" s="373">
        <f t="shared" si="509"/>
        <v>0</v>
      </c>
    </row>
    <row r="3223" spans="1:16" s="195" customFormat="1" ht="15" x14ac:dyDescent="0.25">
      <c r="A3223" s="312" t="s">
        <v>7456</v>
      </c>
      <c r="B3223" s="314" t="s">
        <v>406</v>
      </c>
      <c r="C3223" s="314" t="s">
        <v>2410</v>
      </c>
      <c r="D3223" s="314" t="s">
        <v>7457</v>
      </c>
      <c r="E3223" s="315" t="s">
        <v>7458</v>
      </c>
      <c r="F3223" s="316" t="s">
        <v>217</v>
      </c>
      <c r="G3223" s="331">
        <v>1</v>
      </c>
      <c r="H3223" s="61">
        <f t="shared" si="506"/>
        <v>100887.66</v>
      </c>
      <c r="I3223" s="450">
        <v>100887.66</v>
      </c>
      <c r="J3223" s="439">
        <f t="shared" si="507"/>
        <v>112515.28</v>
      </c>
      <c r="K3223" s="390">
        <f t="shared" si="508"/>
        <v>112515.28</v>
      </c>
      <c r="L3223" s="60"/>
      <c r="M3223" s="303">
        <f t="shared" si="503"/>
        <v>112515.27758449921</v>
      </c>
      <c r="N3223" s="303">
        <f t="shared" si="504"/>
        <v>-2.415500784991309E-3</v>
      </c>
      <c r="O3223" s="372">
        <f t="shared" si="505"/>
        <v>112515.28</v>
      </c>
      <c r="P3223" s="373">
        <f t="shared" si="509"/>
        <v>0</v>
      </c>
    </row>
    <row r="3224" spans="1:16" s="195" customFormat="1" ht="15" x14ac:dyDescent="0.25">
      <c r="A3224" s="312" t="s">
        <v>7459</v>
      </c>
      <c r="B3224" s="314" t="s">
        <v>406</v>
      </c>
      <c r="C3224" s="314" t="s">
        <v>2421</v>
      </c>
      <c r="D3224" s="314" t="s">
        <v>7460</v>
      </c>
      <c r="E3224" s="315" t="s">
        <v>7461</v>
      </c>
      <c r="F3224" s="316" t="s">
        <v>217</v>
      </c>
      <c r="G3224" s="331">
        <v>1</v>
      </c>
      <c r="H3224" s="61">
        <f t="shared" si="506"/>
        <v>788.77</v>
      </c>
      <c r="I3224" s="450">
        <v>788.77</v>
      </c>
      <c r="J3224" s="439">
        <f t="shared" si="507"/>
        <v>879.68</v>
      </c>
      <c r="K3224" s="390">
        <f t="shared" si="508"/>
        <v>879.68</v>
      </c>
      <c r="L3224" s="60"/>
      <c r="M3224" s="303">
        <f t="shared" si="503"/>
        <v>879.67820346240001</v>
      </c>
      <c r="N3224" s="303">
        <f t="shared" si="504"/>
        <v>-1.7965375999438038E-3</v>
      </c>
      <c r="O3224" s="372">
        <f t="shared" si="505"/>
        <v>879.68</v>
      </c>
      <c r="P3224" s="373">
        <f t="shared" si="509"/>
        <v>0</v>
      </c>
    </row>
    <row r="3225" spans="1:16" s="195" customFormat="1" ht="22.5" x14ac:dyDescent="0.25">
      <c r="A3225" s="312" t="s">
        <v>7462</v>
      </c>
      <c r="B3225" s="314" t="s">
        <v>406</v>
      </c>
      <c r="C3225" s="332" t="s">
        <v>2398</v>
      </c>
      <c r="D3225" s="332" t="s">
        <v>7463</v>
      </c>
      <c r="E3225" s="333" t="s">
        <v>7464</v>
      </c>
      <c r="F3225" s="316" t="s">
        <v>217</v>
      </c>
      <c r="G3225" s="331">
        <v>1</v>
      </c>
      <c r="H3225" s="61">
        <f t="shared" si="506"/>
        <v>28966.720000000001</v>
      </c>
      <c r="I3225" s="450">
        <v>28966.720000000001</v>
      </c>
      <c r="J3225" s="439">
        <f t="shared" si="507"/>
        <v>32305.22</v>
      </c>
      <c r="K3225" s="390">
        <f t="shared" si="508"/>
        <v>32305.22</v>
      </c>
      <c r="L3225" s="60"/>
      <c r="M3225" s="303">
        <f t="shared" si="503"/>
        <v>32305.224856166406</v>
      </c>
      <c r="N3225" s="303">
        <f t="shared" si="504"/>
        <v>4.8561664043518249E-3</v>
      </c>
      <c r="O3225" s="372">
        <f t="shared" si="505"/>
        <v>32305.22</v>
      </c>
      <c r="P3225" s="373">
        <f t="shared" si="509"/>
        <v>0</v>
      </c>
    </row>
    <row r="3226" spans="1:16" s="195" customFormat="1" ht="22.5" x14ac:dyDescent="0.25">
      <c r="A3226" s="312" t="s">
        <v>7465</v>
      </c>
      <c r="B3226" s="314" t="s">
        <v>406</v>
      </c>
      <c r="C3226" s="314" t="s">
        <v>2429</v>
      </c>
      <c r="D3226" s="314" t="s">
        <v>7466</v>
      </c>
      <c r="E3226" s="315" t="s">
        <v>7467</v>
      </c>
      <c r="F3226" s="316" t="s">
        <v>217</v>
      </c>
      <c r="G3226" s="331">
        <v>1</v>
      </c>
      <c r="H3226" s="61">
        <f t="shared" si="506"/>
        <v>48915.17</v>
      </c>
      <c r="I3226" s="450">
        <v>48915.17</v>
      </c>
      <c r="J3226" s="439">
        <f t="shared" si="507"/>
        <v>54552.800000000003</v>
      </c>
      <c r="K3226" s="390">
        <f t="shared" si="508"/>
        <v>54552.800000000003</v>
      </c>
      <c r="L3226" s="60"/>
      <c r="M3226" s="303">
        <f t="shared" si="503"/>
        <v>54552.795957830407</v>
      </c>
      <c r="N3226" s="303">
        <f t="shared" si="504"/>
        <v>-4.0421695957775228E-3</v>
      </c>
      <c r="O3226" s="372">
        <f t="shared" si="505"/>
        <v>54552.800000000003</v>
      </c>
      <c r="P3226" s="373">
        <f t="shared" si="509"/>
        <v>0</v>
      </c>
    </row>
    <row r="3227" spans="1:16" s="195" customFormat="1" ht="15" x14ac:dyDescent="0.25">
      <c r="A3227" s="312" t="s">
        <v>7468</v>
      </c>
      <c r="B3227" s="314" t="s">
        <v>406</v>
      </c>
      <c r="C3227" s="314" t="s">
        <v>2438</v>
      </c>
      <c r="D3227" s="314" t="s">
        <v>7469</v>
      </c>
      <c r="E3227" s="315" t="s">
        <v>7470</v>
      </c>
      <c r="F3227" s="316" t="s">
        <v>217</v>
      </c>
      <c r="G3227" s="331">
        <v>1</v>
      </c>
      <c r="H3227" s="61">
        <f t="shared" si="506"/>
        <v>7400.58</v>
      </c>
      <c r="I3227" s="450">
        <v>7400.58</v>
      </c>
      <c r="J3227" s="439">
        <f t="shared" si="507"/>
        <v>8253.52</v>
      </c>
      <c r="K3227" s="390">
        <f t="shared" si="508"/>
        <v>8253.52</v>
      </c>
      <c r="L3227" s="60"/>
      <c r="M3227" s="303">
        <f t="shared" si="503"/>
        <v>8253.5199348096012</v>
      </c>
      <c r="N3227" s="303">
        <f t="shared" si="504"/>
        <v>-6.5190399254788645E-5</v>
      </c>
      <c r="O3227" s="372">
        <f t="shared" si="505"/>
        <v>8253.52</v>
      </c>
      <c r="P3227" s="373">
        <f t="shared" si="509"/>
        <v>0</v>
      </c>
    </row>
    <row r="3228" spans="1:16" s="195" customFormat="1" ht="22.5" x14ac:dyDescent="0.25">
      <c r="A3228" s="312" t="s">
        <v>7471</v>
      </c>
      <c r="B3228" s="314" t="s">
        <v>406</v>
      </c>
      <c r="C3228" s="332" t="s">
        <v>2440</v>
      </c>
      <c r="D3228" s="332" t="s">
        <v>7398</v>
      </c>
      <c r="E3228" s="333" t="s">
        <v>7472</v>
      </c>
      <c r="F3228" s="316" t="s">
        <v>217</v>
      </c>
      <c r="G3228" s="331">
        <v>1</v>
      </c>
      <c r="H3228" s="61">
        <f t="shared" si="506"/>
        <v>26696.95</v>
      </c>
      <c r="I3228" s="450">
        <v>26696.95</v>
      </c>
      <c r="J3228" s="439">
        <f t="shared" si="507"/>
        <v>29773.86</v>
      </c>
      <c r="K3228" s="390">
        <f t="shared" si="508"/>
        <v>29773.86</v>
      </c>
      <c r="L3228" s="60"/>
      <c r="M3228" s="303">
        <f t="shared" si="503"/>
        <v>29773.856781984003</v>
      </c>
      <c r="N3228" s="303">
        <f t="shared" si="504"/>
        <v>-3.2180159978452139E-3</v>
      </c>
      <c r="O3228" s="372">
        <f t="shared" si="505"/>
        <v>29773.86</v>
      </c>
      <c r="P3228" s="373">
        <f t="shared" si="509"/>
        <v>0</v>
      </c>
    </row>
    <row r="3229" spans="1:16" s="195" customFormat="1" ht="15" x14ac:dyDescent="0.25">
      <c r="A3229" s="312" t="s">
        <v>7473</v>
      </c>
      <c r="B3229" s="314" t="s">
        <v>406</v>
      </c>
      <c r="C3229" s="314" t="s">
        <v>1071</v>
      </c>
      <c r="D3229" s="314" t="s">
        <v>430</v>
      </c>
      <c r="E3229" s="315" t="s">
        <v>431</v>
      </c>
      <c r="F3229" s="316" t="s">
        <v>217</v>
      </c>
      <c r="G3229" s="331">
        <v>2</v>
      </c>
      <c r="H3229" s="61">
        <f t="shared" si="506"/>
        <v>985.38</v>
      </c>
      <c r="I3229" s="450">
        <v>1970.76</v>
      </c>
      <c r="J3229" s="439">
        <f t="shared" si="507"/>
        <v>1098.95</v>
      </c>
      <c r="K3229" s="390">
        <f t="shared" si="508"/>
        <v>2197.9</v>
      </c>
      <c r="L3229" s="60"/>
      <c r="M3229" s="303">
        <f t="shared" si="503"/>
        <v>2197.8962387711999</v>
      </c>
      <c r="N3229" s="303">
        <f t="shared" si="504"/>
        <v>-3.7612288001582783E-3</v>
      </c>
      <c r="O3229" s="372">
        <f t="shared" si="505"/>
        <v>2197.9</v>
      </c>
      <c r="P3229" s="373">
        <f t="shared" si="509"/>
        <v>0</v>
      </c>
    </row>
    <row r="3230" spans="1:16" s="195" customFormat="1" ht="15" x14ac:dyDescent="0.25">
      <c r="A3230" s="312" t="s">
        <v>7474</v>
      </c>
      <c r="B3230" s="314" t="s">
        <v>406</v>
      </c>
      <c r="C3230" s="332" t="s">
        <v>3460</v>
      </c>
      <c r="D3230" s="332" t="s">
        <v>7398</v>
      </c>
      <c r="E3230" s="333" t="s">
        <v>7475</v>
      </c>
      <c r="F3230" s="316" t="s">
        <v>217</v>
      </c>
      <c r="G3230" s="331">
        <v>2</v>
      </c>
      <c r="H3230" s="61">
        <f t="shared" si="506"/>
        <v>9019.2000000000007</v>
      </c>
      <c r="I3230" s="450">
        <v>18038.400000000001</v>
      </c>
      <c r="J3230" s="439">
        <f t="shared" si="507"/>
        <v>10058.69</v>
      </c>
      <c r="K3230" s="390">
        <f t="shared" si="508"/>
        <v>20117.38</v>
      </c>
      <c r="L3230" s="60"/>
      <c r="M3230" s="303">
        <f t="shared" si="503"/>
        <v>20117.381879808006</v>
      </c>
      <c r="N3230" s="303">
        <f t="shared" si="504"/>
        <v>1.8798080054693855E-3</v>
      </c>
      <c r="O3230" s="372">
        <f t="shared" si="505"/>
        <v>20117.38</v>
      </c>
      <c r="P3230" s="373">
        <f t="shared" si="509"/>
        <v>0</v>
      </c>
    </row>
    <row r="3231" spans="1:16" s="195" customFormat="1" ht="22.5" x14ac:dyDescent="0.25">
      <c r="A3231" s="312" t="s">
        <v>7476</v>
      </c>
      <c r="B3231" s="314" t="s">
        <v>406</v>
      </c>
      <c r="C3231" s="314" t="s">
        <v>1075</v>
      </c>
      <c r="D3231" s="314" t="s">
        <v>7401</v>
      </c>
      <c r="E3231" s="315" t="s">
        <v>7402</v>
      </c>
      <c r="F3231" s="316" t="s">
        <v>217</v>
      </c>
      <c r="G3231" s="331">
        <v>3</v>
      </c>
      <c r="H3231" s="61">
        <f t="shared" si="506"/>
        <v>26348.37</v>
      </c>
      <c r="I3231" s="450">
        <v>79045.100000000006</v>
      </c>
      <c r="J3231" s="439">
        <f t="shared" si="507"/>
        <v>29385.1</v>
      </c>
      <c r="K3231" s="390">
        <f t="shared" si="508"/>
        <v>88155.3</v>
      </c>
      <c r="L3231" s="60"/>
      <c r="M3231" s="303">
        <f t="shared" si="503"/>
        <v>88155.294395712015</v>
      </c>
      <c r="N3231" s="303">
        <f t="shared" si="504"/>
        <v>-5.6042879878077656E-3</v>
      </c>
      <c r="O3231" s="372">
        <f t="shared" si="505"/>
        <v>88155.299999999988</v>
      </c>
      <c r="P3231" s="373">
        <f t="shared" si="509"/>
        <v>0</v>
      </c>
    </row>
    <row r="3232" spans="1:16" s="195" customFormat="1" ht="22.5" x14ac:dyDescent="0.25">
      <c r="A3232" s="312" t="s">
        <v>7477</v>
      </c>
      <c r="B3232" s="314" t="s">
        <v>406</v>
      </c>
      <c r="C3232" s="314" t="s">
        <v>2474</v>
      </c>
      <c r="D3232" s="314" t="s">
        <v>7478</v>
      </c>
      <c r="E3232" s="315" t="s">
        <v>7479</v>
      </c>
      <c r="F3232" s="316" t="s">
        <v>217</v>
      </c>
      <c r="G3232" s="331">
        <v>1</v>
      </c>
      <c r="H3232" s="61">
        <f t="shared" si="506"/>
        <v>6911.26</v>
      </c>
      <c r="I3232" s="450">
        <v>6911.26</v>
      </c>
      <c r="J3232" s="439">
        <f t="shared" si="507"/>
        <v>7707.8</v>
      </c>
      <c r="K3232" s="390">
        <f t="shared" si="508"/>
        <v>7707.8</v>
      </c>
      <c r="L3232" s="60"/>
      <c r="M3232" s="303">
        <f t="shared" si="503"/>
        <v>7707.8042781312006</v>
      </c>
      <c r="N3232" s="303">
        <f t="shared" si="504"/>
        <v>4.2781312004080974E-3</v>
      </c>
      <c r="O3232" s="372">
        <f t="shared" si="505"/>
        <v>7707.8</v>
      </c>
      <c r="P3232" s="373">
        <f t="shared" si="509"/>
        <v>0</v>
      </c>
    </row>
    <row r="3233" spans="1:16" s="195" customFormat="1" ht="15" x14ac:dyDescent="0.25">
      <c r="A3233" s="312" t="s">
        <v>7480</v>
      </c>
      <c r="B3233" s="314" t="s">
        <v>406</v>
      </c>
      <c r="C3233" s="332" t="s">
        <v>3475</v>
      </c>
      <c r="D3233" s="332" t="s">
        <v>7359</v>
      </c>
      <c r="E3233" s="333" t="s">
        <v>7481</v>
      </c>
      <c r="F3233" s="316" t="s">
        <v>217</v>
      </c>
      <c r="G3233" s="331">
        <v>1</v>
      </c>
      <c r="H3233" s="61">
        <f t="shared" si="506"/>
        <v>7176.07</v>
      </c>
      <c r="I3233" s="450">
        <v>7176.07</v>
      </c>
      <c r="J3233" s="439">
        <f t="shared" si="507"/>
        <v>8003.13</v>
      </c>
      <c r="K3233" s="390">
        <f t="shared" si="508"/>
        <v>8003.13</v>
      </c>
      <c r="L3233" s="60"/>
      <c r="M3233" s="303">
        <f t="shared" si="503"/>
        <v>8003.1344568384002</v>
      </c>
      <c r="N3233" s="303">
        <f t="shared" si="504"/>
        <v>4.456838400074048E-3</v>
      </c>
      <c r="O3233" s="372">
        <f t="shared" si="505"/>
        <v>8003.13</v>
      </c>
      <c r="P3233" s="373">
        <f t="shared" si="509"/>
        <v>0</v>
      </c>
    </row>
    <row r="3234" spans="1:16" s="195" customFormat="1" ht="22.5" x14ac:dyDescent="0.25">
      <c r="A3234" s="312" t="s">
        <v>7482</v>
      </c>
      <c r="B3234" s="314" t="s">
        <v>406</v>
      </c>
      <c r="C3234" s="314" t="s">
        <v>2489</v>
      </c>
      <c r="D3234" s="314" t="s">
        <v>7483</v>
      </c>
      <c r="E3234" s="315" t="s">
        <v>7484</v>
      </c>
      <c r="F3234" s="316" t="s">
        <v>217</v>
      </c>
      <c r="G3234" s="331">
        <v>2</v>
      </c>
      <c r="H3234" s="61">
        <f t="shared" si="506"/>
        <v>42605.440000000002</v>
      </c>
      <c r="I3234" s="450">
        <v>85210.87</v>
      </c>
      <c r="J3234" s="439">
        <f t="shared" si="507"/>
        <v>47515.85</v>
      </c>
      <c r="K3234" s="390">
        <f t="shared" si="508"/>
        <v>95031.7</v>
      </c>
      <c r="L3234" s="60"/>
      <c r="M3234" s="303">
        <f t="shared" si="503"/>
        <v>95031.688625414405</v>
      </c>
      <c r="N3234" s="303">
        <f t="shared" si="504"/>
        <v>-1.1374585592420772E-2</v>
      </c>
      <c r="O3234" s="372">
        <f t="shared" si="505"/>
        <v>95031.7</v>
      </c>
      <c r="P3234" s="373">
        <f t="shared" si="509"/>
        <v>0</v>
      </c>
    </row>
    <row r="3235" spans="1:16" s="195" customFormat="1" ht="33.75" x14ac:dyDescent="0.25">
      <c r="A3235" s="312" t="s">
        <v>7485</v>
      </c>
      <c r="B3235" s="314" t="s">
        <v>406</v>
      </c>
      <c r="C3235" s="332" t="s">
        <v>3481</v>
      </c>
      <c r="D3235" s="332" t="s">
        <v>7454</v>
      </c>
      <c r="E3235" s="333" t="s">
        <v>7486</v>
      </c>
      <c r="F3235" s="316" t="s">
        <v>217</v>
      </c>
      <c r="G3235" s="331">
        <v>2</v>
      </c>
      <c r="H3235" s="61">
        <f t="shared" si="506"/>
        <v>4499.62</v>
      </c>
      <c r="I3235" s="450">
        <v>8999.24</v>
      </c>
      <c r="J3235" s="439">
        <f t="shared" si="507"/>
        <v>5018.22</v>
      </c>
      <c r="K3235" s="390">
        <f t="shared" si="508"/>
        <v>10036.44</v>
      </c>
      <c r="L3235" s="60"/>
      <c r="M3235" s="303">
        <f t="shared" si="503"/>
        <v>10036.430487628801</v>
      </c>
      <c r="N3235" s="303">
        <f t="shared" si="504"/>
        <v>-9.5123711998894578E-3</v>
      </c>
      <c r="O3235" s="372">
        <f t="shared" si="505"/>
        <v>10036.44</v>
      </c>
      <c r="P3235" s="373">
        <f t="shared" si="509"/>
        <v>0</v>
      </c>
    </row>
    <row r="3236" spans="1:16" s="195" customFormat="1" ht="15" x14ac:dyDescent="0.25">
      <c r="A3236" s="312" t="s">
        <v>7487</v>
      </c>
      <c r="B3236" s="314" t="s">
        <v>406</v>
      </c>
      <c r="C3236" s="314" t="s">
        <v>2495</v>
      </c>
      <c r="D3236" s="314" t="s">
        <v>430</v>
      </c>
      <c r="E3236" s="315" t="s">
        <v>431</v>
      </c>
      <c r="F3236" s="316" t="s">
        <v>217</v>
      </c>
      <c r="G3236" s="331">
        <v>5</v>
      </c>
      <c r="H3236" s="61">
        <f t="shared" si="506"/>
        <v>985.39</v>
      </c>
      <c r="I3236" s="450">
        <v>4926.93</v>
      </c>
      <c r="J3236" s="439">
        <f t="shared" si="507"/>
        <v>1098.96</v>
      </c>
      <c r="K3236" s="390">
        <f t="shared" si="508"/>
        <v>5494.8</v>
      </c>
      <c r="L3236" s="60"/>
      <c r="M3236" s="303">
        <f t="shared" si="503"/>
        <v>5494.7740545216011</v>
      </c>
      <c r="N3236" s="303">
        <f t="shared" si="504"/>
        <v>-2.5945478399080457E-2</v>
      </c>
      <c r="O3236" s="372">
        <f t="shared" si="505"/>
        <v>5494.8</v>
      </c>
      <c r="P3236" s="373">
        <f t="shared" si="509"/>
        <v>0</v>
      </c>
    </row>
    <row r="3237" spans="1:16" s="195" customFormat="1" ht="15" x14ac:dyDescent="0.25">
      <c r="A3237" s="312" t="s">
        <v>7488</v>
      </c>
      <c r="B3237" s="314" t="s">
        <v>406</v>
      </c>
      <c r="C3237" s="332" t="s">
        <v>2497</v>
      </c>
      <c r="D3237" s="332" t="s">
        <v>7489</v>
      </c>
      <c r="E3237" s="333" t="s">
        <v>7490</v>
      </c>
      <c r="F3237" s="316" t="s">
        <v>217</v>
      </c>
      <c r="G3237" s="331">
        <v>1</v>
      </c>
      <c r="H3237" s="61">
        <f t="shared" si="506"/>
        <v>4132.84</v>
      </c>
      <c r="I3237" s="450">
        <v>4132.84</v>
      </c>
      <c r="J3237" s="439">
        <f t="shared" si="507"/>
        <v>4609.16</v>
      </c>
      <c r="K3237" s="390">
        <f t="shared" si="508"/>
        <v>4609.16</v>
      </c>
      <c r="L3237" s="60"/>
      <c r="M3237" s="303">
        <f t="shared" si="503"/>
        <v>4609.1627044608003</v>
      </c>
      <c r="N3237" s="303">
        <f t="shared" si="504"/>
        <v>2.7044608004871407E-3</v>
      </c>
      <c r="O3237" s="372">
        <f t="shared" si="505"/>
        <v>4609.16</v>
      </c>
      <c r="P3237" s="373">
        <f t="shared" si="509"/>
        <v>0</v>
      </c>
    </row>
    <row r="3238" spans="1:16" s="195" customFormat="1" ht="15" x14ac:dyDescent="0.25">
      <c r="A3238" s="312" t="s">
        <v>7491</v>
      </c>
      <c r="B3238" s="314" t="s">
        <v>406</v>
      </c>
      <c r="C3238" s="332" t="s">
        <v>3490</v>
      </c>
      <c r="D3238" s="332" t="s">
        <v>7489</v>
      </c>
      <c r="E3238" s="333" t="s">
        <v>7492</v>
      </c>
      <c r="F3238" s="316" t="s">
        <v>217</v>
      </c>
      <c r="G3238" s="331">
        <v>2</v>
      </c>
      <c r="H3238" s="61">
        <f t="shared" si="506"/>
        <v>4955.42</v>
      </c>
      <c r="I3238" s="450">
        <v>9910.84</v>
      </c>
      <c r="J3238" s="439">
        <f t="shared" si="507"/>
        <v>5526.55</v>
      </c>
      <c r="K3238" s="390">
        <f t="shared" si="508"/>
        <v>11053.1</v>
      </c>
      <c r="L3238" s="60"/>
      <c r="M3238" s="303">
        <f t="shared" si="503"/>
        <v>11053.095231820802</v>
      </c>
      <c r="N3238" s="303">
        <f t="shared" si="504"/>
        <v>-4.7681791984359734E-3</v>
      </c>
      <c r="O3238" s="372">
        <f t="shared" si="505"/>
        <v>11053.1</v>
      </c>
      <c r="P3238" s="373">
        <f t="shared" si="509"/>
        <v>0</v>
      </c>
    </row>
    <row r="3239" spans="1:16" s="195" customFormat="1" ht="15" x14ac:dyDescent="0.25">
      <c r="A3239" s="312" t="s">
        <v>7493</v>
      </c>
      <c r="B3239" s="314" t="s">
        <v>406</v>
      </c>
      <c r="C3239" s="332" t="s">
        <v>3493</v>
      </c>
      <c r="D3239" s="332" t="s">
        <v>7489</v>
      </c>
      <c r="E3239" s="333" t="s">
        <v>7494</v>
      </c>
      <c r="F3239" s="316" t="s">
        <v>217</v>
      </c>
      <c r="G3239" s="331">
        <v>1</v>
      </c>
      <c r="H3239" s="61">
        <f t="shared" si="506"/>
        <v>6193.88</v>
      </c>
      <c r="I3239" s="450">
        <v>6193.88</v>
      </c>
      <c r="J3239" s="439">
        <f t="shared" si="507"/>
        <v>6907.74</v>
      </c>
      <c r="K3239" s="390">
        <f t="shared" si="508"/>
        <v>6907.74</v>
      </c>
      <c r="L3239" s="60"/>
      <c r="M3239" s="303">
        <f t="shared" si="503"/>
        <v>6907.7439949056006</v>
      </c>
      <c r="N3239" s="303">
        <f t="shared" si="504"/>
        <v>3.9949056008481421E-3</v>
      </c>
      <c r="O3239" s="372">
        <f t="shared" si="505"/>
        <v>6907.74</v>
      </c>
      <c r="P3239" s="373">
        <f t="shared" si="509"/>
        <v>0</v>
      </c>
    </row>
    <row r="3240" spans="1:16" s="195" customFormat="1" ht="15" x14ac:dyDescent="0.25">
      <c r="A3240" s="312" t="s">
        <v>7495</v>
      </c>
      <c r="B3240" s="314" t="s">
        <v>406</v>
      </c>
      <c r="C3240" s="332" t="s">
        <v>7496</v>
      </c>
      <c r="D3240" s="332" t="s">
        <v>7497</v>
      </c>
      <c r="E3240" s="333" t="s">
        <v>7498</v>
      </c>
      <c r="F3240" s="316" t="s">
        <v>217</v>
      </c>
      <c r="G3240" s="331">
        <v>1</v>
      </c>
      <c r="H3240" s="61">
        <f t="shared" si="506"/>
        <v>80700.14</v>
      </c>
      <c r="I3240" s="450">
        <v>80700.14</v>
      </c>
      <c r="J3240" s="439">
        <f t="shared" si="507"/>
        <v>90001.08</v>
      </c>
      <c r="K3240" s="390">
        <f t="shared" si="508"/>
        <v>90001.08</v>
      </c>
      <c r="L3240" s="60"/>
      <c r="M3240" s="303">
        <f t="shared" si="503"/>
        <v>90001.082919436798</v>
      </c>
      <c r="N3240" s="303">
        <f t="shared" si="504"/>
        <v>2.9194367962190881E-3</v>
      </c>
      <c r="O3240" s="372">
        <f t="shared" si="505"/>
        <v>90001.08</v>
      </c>
      <c r="P3240" s="373">
        <f t="shared" si="509"/>
        <v>0</v>
      </c>
    </row>
    <row r="3241" spans="1:16" s="195" customFormat="1" ht="15" x14ac:dyDescent="0.25">
      <c r="A3241" s="312" t="s">
        <v>7499</v>
      </c>
      <c r="B3241" s="314" t="s">
        <v>406</v>
      </c>
      <c r="C3241" s="314" t="s">
        <v>2499</v>
      </c>
      <c r="D3241" s="314" t="s">
        <v>426</v>
      </c>
      <c r="E3241" s="315" t="s">
        <v>427</v>
      </c>
      <c r="F3241" s="316" t="s">
        <v>217</v>
      </c>
      <c r="G3241" s="331">
        <v>1</v>
      </c>
      <c r="H3241" s="61">
        <f t="shared" si="506"/>
        <v>9070.1200000000008</v>
      </c>
      <c r="I3241" s="450">
        <v>9070.1200000000008</v>
      </c>
      <c r="J3241" s="439">
        <f t="shared" si="507"/>
        <v>10115.48</v>
      </c>
      <c r="K3241" s="390">
        <f t="shared" si="508"/>
        <v>10115.48</v>
      </c>
      <c r="L3241" s="60"/>
      <c r="M3241" s="303">
        <f t="shared" si="503"/>
        <v>10115.479628774403</v>
      </c>
      <c r="N3241" s="303">
        <f t="shared" si="504"/>
        <v>-3.7122559660929255E-4</v>
      </c>
      <c r="O3241" s="372">
        <f t="shared" si="505"/>
        <v>10115.48</v>
      </c>
      <c r="P3241" s="373">
        <f t="shared" si="509"/>
        <v>0</v>
      </c>
    </row>
    <row r="3242" spans="1:16" s="195" customFormat="1" ht="22.5" x14ac:dyDescent="0.25">
      <c r="A3242" s="312" t="s">
        <v>7500</v>
      </c>
      <c r="B3242" s="314" t="s">
        <v>406</v>
      </c>
      <c r="C3242" s="332" t="s">
        <v>5984</v>
      </c>
      <c r="D3242" s="332" t="s">
        <v>7359</v>
      </c>
      <c r="E3242" s="333" t="s">
        <v>7501</v>
      </c>
      <c r="F3242" s="316" t="s">
        <v>217</v>
      </c>
      <c r="G3242" s="331">
        <v>1</v>
      </c>
      <c r="H3242" s="61">
        <f t="shared" si="506"/>
        <v>37307.620000000003</v>
      </c>
      <c r="I3242" s="450">
        <v>37307.620000000003</v>
      </c>
      <c r="J3242" s="439">
        <f t="shared" si="507"/>
        <v>41607.440000000002</v>
      </c>
      <c r="K3242" s="390">
        <f t="shared" si="508"/>
        <v>41607.440000000002</v>
      </c>
      <c r="L3242" s="60"/>
      <c r="M3242" s="303">
        <f t="shared" si="503"/>
        <v>41607.439604774409</v>
      </c>
      <c r="N3242" s="303">
        <f t="shared" si="504"/>
        <v>-3.9522559382021427E-4</v>
      </c>
      <c r="O3242" s="372">
        <f t="shared" si="505"/>
        <v>41607.440000000002</v>
      </c>
      <c r="P3242" s="373">
        <f t="shared" si="509"/>
        <v>0</v>
      </c>
    </row>
    <row r="3243" spans="1:16" s="195" customFormat="1" ht="15" x14ac:dyDescent="0.25">
      <c r="A3243" s="312" t="s">
        <v>7502</v>
      </c>
      <c r="B3243" s="314" t="s">
        <v>406</v>
      </c>
      <c r="C3243" s="314" t="s">
        <v>2508</v>
      </c>
      <c r="D3243" s="314" t="s">
        <v>430</v>
      </c>
      <c r="E3243" s="315" t="s">
        <v>431</v>
      </c>
      <c r="F3243" s="316" t="s">
        <v>217</v>
      </c>
      <c r="G3243" s="331">
        <v>4</v>
      </c>
      <c r="H3243" s="61">
        <f t="shared" si="506"/>
        <v>985.39</v>
      </c>
      <c r="I3243" s="450">
        <v>3941.54</v>
      </c>
      <c r="J3243" s="439">
        <f t="shared" si="507"/>
        <v>1098.96</v>
      </c>
      <c r="K3243" s="390">
        <f t="shared" si="508"/>
        <v>4395.84</v>
      </c>
      <c r="L3243" s="60"/>
      <c r="M3243" s="303">
        <f t="shared" si="503"/>
        <v>4395.8147826048007</v>
      </c>
      <c r="N3243" s="303">
        <f t="shared" si="504"/>
        <v>-2.5217395199433668E-2</v>
      </c>
      <c r="O3243" s="372">
        <f t="shared" si="505"/>
        <v>4395.84</v>
      </c>
      <c r="P3243" s="373">
        <f t="shared" si="509"/>
        <v>0</v>
      </c>
    </row>
    <row r="3244" spans="1:16" s="195" customFormat="1" ht="22.5" x14ac:dyDescent="0.25">
      <c r="A3244" s="312" t="s">
        <v>7503</v>
      </c>
      <c r="B3244" s="314" t="s">
        <v>406</v>
      </c>
      <c r="C3244" s="314" t="s">
        <v>5993</v>
      </c>
      <c r="D3244" s="314" t="s">
        <v>7365</v>
      </c>
      <c r="E3244" s="315" t="s">
        <v>7366</v>
      </c>
      <c r="F3244" s="316" t="s">
        <v>217</v>
      </c>
      <c r="G3244" s="331">
        <v>1</v>
      </c>
      <c r="H3244" s="61">
        <f t="shared" si="506"/>
        <v>4942.3599999999997</v>
      </c>
      <c r="I3244" s="450">
        <v>4942.3599999999997</v>
      </c>
      <c r="J3244" s="439">
        <f t="shared" si="507"/>
        <v>5511.98</v>
      </c>
      <c r="K3244" s="390">
        <f t="shared" si="508"/>
        <v>5511.98</v>
      </c>
      <c r="L3244" s="60"/>
      <c r="M3244" s="303">
        <f t="shared" si="503"/>
        <v>5511.9824101632003</v>
      </c>
      <c r="N3244" s="303">
        <f t="shared" si="504"/>
        <v>2.410163200693205E-3</v>
      </c>
      <c r="O3244" s="372">
        <f t="shared" si="505"/>
        <v>5511.98</v>
      </c>
      <c r="P3244" s="373">
        <f t="shared" si="509"/>
        <v>0</v>
      </c>
    </row>
    <row r="3245" spans="1:16" s="195" customFormat="1" ht="15" x14ac:dyDescent="0.25">
      <c r="A3245" s="312" t="s">
        <v>7504</v>
      </c>
      <c r="B3245" s="314" t="s">
        <v>406</v>
      </c>
      <c r="C3245" s="314" t="s">
        <v>7505</v>
      </c>
      <c r="D3245" s="314" t="s">
        <v>7454</v>
      </c>
      <c r="E3245" s="315" t="s">
        <v>7506</v>
      </c>
      <c r="F3245" s="316" t="s">
        <v>217</v>
      </c>
      <c r="G3245" s="331">
        <v>1</v>
      </c>
      <c r="H3245" s="61">
        <f t="shared" si="506"/>
        <v>3529.73</v>
      </c>
      <c r="I3245" s="450">
        <v>3529.73</v>
      </c>
      <c r="J3245" s="439">
        <f t="shared" si="507"/>
        <v>3936.54</v>
      </c>
      <c r="K3245" s="390">
        <f t="shared" si="508"/>
        <v>3936.54</v>
      </c>
      <c r="L3245" s="60"/>
      <c r="M3245" s="303">
        <f t="shared" si="503"/>
        <v>3936.5423952576002</v>
      </c>
      <c r="N3245" s="303">
        <f t="shared" si="504"/>
        <v>2.395257600255718E-3</v>
      </c>
      <c r="O3245" s="372">
        <f t="shared" si="505"/>
        <v>3936.54</v>
      </c>
      <c r="P3245" s="373">
        <f t="shared" si="509"/>
        <v>0</v>
      </c>
    </row>
    <row r="3246" spans="1:16" s="195" customFormat="1" ht="15" x14ac:dyDescent="0.25">
      <c r="A3246" s="312" t="s">
        <v>7507</v>
      </c>
      <c r="B3246" s="314" t="s">
        <v>406</v>
      </c>
      <c r="C3246" s="314" t="s">
        <v>7508</v>
      </c>
      <c r="D3246" s="314" t="s">
        <v>7509</v>
      </c>
      <c r="E3246" s="315" t="s">
        <v>7510</v>
      </c>
      <c r="F3246" s="316" t="s">
        <v>217</v>
      </c>
      <c r="G3246" s="331">
        <v>1</v>
      </c>
      <c r="H3246" s="61">
        <f t="shared" si="506"/>
        <v>348.67</v>
      </c>
      <c r="I3246" s="450">
        <v>348.67</v>
      </c>
      <c r="J3246" s="439">
        <f t="shared" si="507"/>
        <v>388.86</v>
      </c>
      <c r="K3246" s="390">
        <f t="shared" si="508"/>
        <v>388.86</v>
      </c>
      <c r="L3246" s="60"/>
      <c r="M3246" s="303">
        <f t="shared" si="503"/>
        <v>388.85530535040004</v>
      </c>
      <c r="N3246" s="303">
        <f t="shared" si="504"/>
        <v>-4.6946495999691251E-3</v>
      </c>
      <c r="O3246" s="372">
        <f t="shared" si="505"/>
        <v>388.86</v>
      </c>
      <c r="P3246" s="373">
        <f t="shared" si="509"/>
        <v>0</v>
      </c>
    </row>
    <row r="3247" spans="1:16" s="195" customFormat="1" ht="15" x14ac:dyDescent="0.25">
      <c r="A3247" s="312" t="s">
        <v>7511</v>
      </c>
      <c r="B3247" s="314" t="s">
        <v>406</v>
      </c>
      <c r="C3247" s="314" t="s">
        <v>7512</v>
      </c>
      <c r="D3247" s="314" t="s">
        <v>7368</v>
      </c>
      <c r="E3247" s="315" t="s">
        <v>7513</v>
      </c>
      <c r="F3247" s="316" t="s">
        <v>217</v>
      </c>
      <c r="G3247" s="331">
        <v>1</v>
      </c>
      <c r="H3247" s="61">
        <f t="shared" si="506"/>
        <v>550.76</v>
      </c>
      <c r="I3247" s="450">
        <v>550.76</v>
      </c>
      <c r="J3247" s="439">
        <f t="shared" si="507"/>
        <v>614.24</v>
      </c>
      <c r="K3247" s="390">
        <f t="shared" si="508"/>
        <v>614.24</v>
      </c>
      <c r="L3247" s="60"/>
      <c r="M3247" s="303">
        <f t="shared" si="503"/>
        <v>614.23680837120003</v>
      </c>
      <c r="N3247" s="303">
        <f t="shared" si="504"/>
        <v>-3.191628799982027E-3</v>
      </c>
      <c r="O3247" s="372">
        <f t="shared" si="505"/>
        <v>614.24</v>
      </c>
      <c r="P3247" s="373">
        <f t="shared" si="509"/>
        <v>0</v>
      </c>
    </row>
    <row r="3248" spans="1:16" s="195" customFormat="1" ht="15" x14ac:dyDescent="0.25">
      <c r="A3248" s="312" t="s">
        <v>7514</v>
      </c>
      <c r="B3248" s="314" t="s">
        <v>406</v>
      </c>
      <c r="C3248" s="314" t="s">
        <v>2516</v>
      </c>
      <c r="D3248" s="314" t="s">
        <v>7515</v>
      </c>
      <c r="E3248" s="315" t="s">
        <v>7516</v>
      </c>
      <c r="F3248" s="316" t="s">
        <v>217</v>
      </c>
      <c r="G3248" s="331">
        <v>1</v>
      </c>
      <c r="H3248" s="61">
        <f t="shared" si="506"/>
        <v>1059.27</v>
      </c>
      <c r="I3248" s="450">
        <v>1059.27</v>
      </c>
      <c r="J3248" s="439">
        <f t="shared" si="507"/>
        <v>1181.3499999999999</v>
      </c>
      <c r="K3248" s="390">
        <f t="shared" si="508"/>
        <v>1181.3499999999999</v>
      </c>
      <c r="L3248" s="60"/>
      <c r="M3248" s="303">
        <f t="shared" si="503"/>
        <v>1181.3541724224001</v>
      </c>
      <c r="N3248" s="303">
        <f t="shared" si="504"/>
        <v>4.1724224001882249E-3</v>
      </c>
      <c r="O3248" s="372">
        <f t="shared" si="505"/>
        <v>1181.3499999999999</v>
      </c>
      <c r="P3248" s="373">
        <f t="shared" si="509"/>
        <v>0</v>
      </c>
    </row>
    <row r="3249" spans="1:16" s="195" customFormat="1" ht="15" x14ac:dyDescent="0.25">
      <c r="A3249" s="312" t="s">
        <v>7517</v>
      </c>
      <c r="B3249" s="314" t="s">
        <v>406</v>
      </c>
      <c r="C3249" s="314" t="s">
        <v>5997</v>
      </c>
      <c r="D3249" s="314" t="s">
        <v>7359</v>
      </c>
      <c r="E3249" s="315" t="s">
        <v>7518</v>
      </c>
      <c r="F3249" s="316" t="s">
        <v>217</v>
      </c>
      <c r="G3249" s="331">
        <v>1</v>
      </c>
      <c r="H3249" s="61">
        <f t="shared" si="506"/>
        <v>3591.11</v>
      </c>
      <c r="I3249" s="450">
        <v>3591.11</v>
      </c>
      <c r="J3249" s="439">
        <f t="shared" si="507"/>
        <v>4005</v>
      </c>
      <c r="K3249" s="390">
        <f t="shared" si="508"/>
        <v>4005</v>
      </c>
      <c r="L3249" s="60"/>
      <c r="M3249" s="303">
        <f t="shared" si="503"/>
        <v>4004.9966317632002</v>
      </c>
      <c r="N3249" s="303">
        <f t="shared" si="504"/>
        <v>-3.3682367998153495E-3</v>
      </c>
      <c r="O3249" s="372">
        <f t="shared" si="505"/>
        <v>4005</v>
      </c>
      <c r="P3249" s="373">
        <f t="shared" si="509"/>
        <v>0</v>
      </c>
    </row>
    <row r="3250" spans="1:16" s="195" customFormat="1" ht="22.5" x14ac:dyDescent="0.25">
      <c r="A3250" s="312" t="s">
        <v>7519</v>
      </c>
      <c r="B3250" s="314" t="s">
        <v>406</v>
      </c>
      <c r="C3250" s="314" t="s">
        <v>1085</v>
      </c>
      <c r="D3250" s="314" t="s">
        <v>7438</v>
      </c>
      <c r="E3250" s="315" t="s">
        <v>7439</v>
      </c>
      <c r="F3250" s="316" t="s">
        <v>217</v>
      </c>
      <c r="G3250" s="331">
        <v>330</v>
      </c>
      <c r="H3250" s="61">
        <f t="shared" si="506"/>
        <v>224.97</v>
      </c>
      <c r="I3250" s="450">
        <v>74239.47</v>
      </c>
      <c r="J3250" s="439">
        <f t="shared" si="507"/>
        <v>250.9</v>
      </c>
      <c r="K3250" s="390">
        <f t="shared" si="508"/>
        <v>82797</v>
      </c>
      <c r="L3250" s="60"/>
      <c r="M3250" s="303">
        <f t="shared" si="503"/>
        <v>82795.800544646409</v>
      </c>
      <c r="N3250" s="303">
        <f t="shared" si="504"/>
        <v>-1.1994553535914747</v>
      </c>
      <c r="O3250" s="372">
        <f t="shared" si="505"/>
        <v>82797</v>
      </c>
      <c r="P3250" s="373">
        <f t="shared" si="509"/>
        <v>0</v>
      </c>
    </row>
    <row r="3251" spans="1:16" s="195" customFormat="1" ht="15" x14ac:dyDescent="0.25">
      <c r="A3251" s="312" t="s">
        <v>7520</v>
      </c>
      <c r="B3251" s="314" t="s">
        <v>406</v>
      </c>
      <c r="C3251" s="314" t="s">
        <v>1086</v>
      </c>
      <c r="D3251" s="314" t="s">
        <v>7521</v>
      </c>
      <c r="E3251" s="315" t="s">
        <v>7522</v>
      </c>
      <c r="F3251" s="316" t="s">
        <v>217</v>
      </c>
      <c r="G3251" s="331">
        <v>330</v>
      </c>
      <c r="H3251" s="61">
        <f t="shared" si="506"/>
        <v>59.86</v>
      </c>
      <c r="I3251" s="450">
        <v>19753.8</v>
      </c>
      <c r="J3251" s="439">
        <f t="shared" si="507"/>
        <v>66.760000000000005</v>
      </c>
      <c r="K3251" s="390">
        <f t="shared" si="508"/>
        <v>22030.799999999999</v>
      </c>
      <c r="L3251" s="60"/>
      <c r="M3251" s="303">
        <f t="shared" si="503"/>
        <v>22030.487081856001</v>
      </c>
      <c r="N3251" s="303">
        <f t="shared" si="504"/>
        <v>-0.31291814399810391</v>
      </c>
      <c r="O3251" s="372">
        <f t="shared" si="505"/>
        <v>22030.800000000003</v>
      </c>
      <c r="P3251" s="373">
        <f t="shared" si="509"/>
        <v>0</v>
      </c>
    </row>
    <row r="3252" spans="1:16" s="195" customFormat="1" ht="15" x14ac:dyDescent="0.25">
      <c r="A3252" s="312" t="s">
        <v>7523</v>
      </c>
      <c r="B3252" s="314" t="s">
        <v>406</v>
      </c>
      <c r="C3252" s="314" t="s">
        <v>1088</v>
      </c>
      <c r="D3252" s="314" t="s">
        <v>7524</v>
      </c>
      <c r="E3252" s="315" t="s">
        <v>7525</v>
      </c>
      <c r="F3252" s="316" t="s">
        <v>217</v>
      </c>
      <c r="G3252" s="331">
        <v>35</v>
      </c>
      <c r="H3252" s="61">
        <f t="shared" si="506"/>
        <v>930.47</v>
      </c>
      <c r="I3252" s="450">
        <v>32566.28</v>
      </c>
      <c r="J3252" s="439">
        <f t="shared" si="507"/>
        <v>1037.71</v>
      </c>
      <c r="K3252" s="390">
        <f t="shared" si="508"/>
        <v>36319.85</v>
      </c>
      <c r="L3252" s="60"/>
      <c r="M3252" s="303">
        <f t="shared" si="503"/>
        <v>36319.645376793596</v>
      </c>
      <c r="N3252" s="303">
        <f t="shared" si="504"/>
        <v>-0.20462320640217513</v>
      </c>
      <c r="O3252" s="372">
        <f t="shared" si="505"/>
        <v>36319.85</v>
      </c>
      <c r="P3252" s="373">
        <f t="shared" si="509"/>
        <v>0</v>
      </c>
    </row>
    <row r="3253" spans="1:16" s="195" customFormat="1" ht="15" x14ac:dyDescent="0.25">
      <c r="A3253" s="312" t="s">
        <v>7526</v>
      </c>
      <c r="B3253" s="314" t="s">
        <v>406</v>
      </c>
      <c r="C3253" s="314" t="s">
        <v>1091</v>
      </c>
      <c r="D3253" s="314" t="s">
        <v>7521</v>
      </c>
      <c r="E3253" s="315" t="s">
        <v>7527</v>
      </c>
      <c r="F3253" s="316" t="s">
        <v>217</v>
      </c>
      <c r="G3253" s="331">
        <v>4</v>
      </c>
      <c r="H3253" s="61">
        <f t="shared" si="506"/>
        <v>1491.7</v>
      </c>
      <c r="I3253" s="450">
        <v>5966.8</v>
      </c>
      <c r="J3253" s="439">
        <f t="shared" si="507"/>
        <v>1663.62</v>
      </c>
      <c r="K3253" s="390">
        <f t="shared" si="508"/>
        <v>6654.48</v>
      </c>
      <c r="L3253" s="60"/>
      <c r="M3253" s="303">
        <f t="shared" si="503"/>
        <v>6654.4923164160009</v>
      </c>
      <c r="N3253" s="303">
        <f t="shared" si="504"/>
        <v>1.2316416001340258E-2</v>
      </c>
      <c r="O3253" s="372">
        <f t="shared" si="505"/>
        <v>6654.48</v>
      </c>
      <c r="P3253" s="373">
        <f t="shared" si="509"/>
        <v>0</v>
      </c>
    </row>
    <row r="3254" spans="1:16" s="195" customFormat="1" ht="15" x14ac:dyDescent="0.25">
      <c r="A3254" s="312" t="s">
        <v>7528</v>
      </c>
      <c r="B3254" s="314" t="s">
        <v>406</v>
      </c>
      <c r="C3254" s="314" t="s">
        <v>1094</v>
      </c>
      <c r="D3254" s="314" t="s">
        <v>7521</v>
      </c>
      <c r="E3254" s="315" t="s">
        <v>7529</v>
      </c>
      <c r="F3254" s="316" t="s">
        <v>217</v>
      </c>
      <c r="G3254" s="331">
        <v>31</v>
      </c>
      <c r="H3254" s="61">
        <f t="shared" si="506"/>
        <v>563.52</v>
      </c>
      <c r="I3254" s="450">
        <v>17469.12</v>
      </c>
      <c r="J3254" s="439">
        <f t="shared" si="507"/>
        <v>628.47</v>
      </c>
      <c r="K3254" s="390">
        <f t="shared" si="508"/>
        <v>19482.57</v>
      </c>
      <c r="L3254" s="60"/>
      <c r="M3254" s="303">
        <f t="shared" si="503"/>
        <v>19482.490583654399</v>
      </c>
      <c r="N3254" s="303">
        <f t="shared" si="504"/>
        <v>-7.941634560120292E-2</v>
      </c>
      <c r="O3254" s="372">
        <f t="shared" si="505"/>
        <v>19482.57</v>
      </c>
      <c r="P3254" s="373">
        <f t="shared" si="509"/>
        <v>0</v>
      </c>
    </row>
    <row r="3255" spans="1:16" s="195" customFormat="1" ht="15" x14ac:dyDescent="0.25">
      <c r="A3255" s="312" t="s">
        <v>7530</v>
      </c>
      <c r="B3255" s="314" t="s">
        <v>406</v>
      </c>
      <c r="C3255" s="314" t="s">
        <v>1096</v>
      </c>
      <c r="D3255" s="314" t="s">
        <v>502</v>
      </c>
      <c r="E3255" s="315" t="s">
        <v>503</v>
      </c>
      <c r="F3255" s="316" t="s">
        <v>164</v>
      </c>
      <c r="G3255" s="331">
        <v>3</v>
      </c>
      <c r="H3255" s="61">
        <f t="shared" si="506"/>
        <v>21263.98</v>
      </c>
      <c r="I3255" s="450">
        <v>63791.94</v>
      </c>
      <c r="J3255" s="439">
        <f t="shared" si="507"/>
        <v>23714.720000000001</v>
      </c>
      <c r="K3255" s="390">
        <f t="shared" si="508"/>
        <v>71144.160000000003</v>
      </c>
      <c r="L3255" s="60"/>
      <c r="M3255" s="303">
        <f t="shared" si="503"/>
        <v>71144.160115852806</v>
      </c>
      <c r="N3255" s="303">
        <f t="shared" si="504"/>
        <v>1.1585280299186707E-4</v>
      </c>
      <c r="O3255" s="372">
        <f t="shared" si="505"/>
        <v>71144.160000000003</v>
      </c>
      <c r="P3255" s="373">
        <f t="shared" si="509"/>
        <v>0</v>
      </c>
    </row>
    <row r="3256" spans="1:16" s="195" customFormat="1" ht="15" x14ac:dyDescent="0.25">
      <c r="A3256" s="312" t="s">
        <v>7531</v>
      </c>
      <c r="B3256" s="314" t="s">
        <v>406</v>
      </c>
      <c r="C3256" s="314" t="s">
        <v>1099</v>
      </c>
      <c r="D3256" s="314" t="s">
        <v>7532</v>
      </c>
      <c r="E3256" s="315" t="s">
        <v>7533</v>
      </c>
      <c r="F3256" s="316" t="s">
        <v>168</v>
      </c>
      <c r="G3256" s="331">
        <v>300</v>
      </c>
      <c r="H3256" s="61">
        <f t="shared" si="506"/>
        <v>459.51</v>
      </c>
      <c r="I3256" s="450">
        <v>137853</v>
      </c>
      <c r="J3256" s="439">
        <f t="shared" si="507"/>
        <v>512.47</v>
      </c>
      <c r="K3256" s="390">
        <f t="shared" si="508"/>
        <v>153741</v>
      </c>
      <c r="L3256" s="60"/>
      <c r="M3256" s="303">
        <f t="shared" si="503"/>
        <v>153740.98835135999</v>
      </c>
      <c r="N3256" s="303">
        <f t="shared" si="504"/>
        <v>-1.1648640007479116E-2</v>
      </c>
      <c r="O3256" s="372">
        <f t="shared" si="505"/>
        <v>153741</v>
      </c>
      <c r="P3256" s="373">
        <f t="shared" si="509"/>
        <v>0</v>
      </c>
    </row>
    <row r="3257" spans="1:16" s="195" customFormat="1" ht="15" x14ac:dyDescent="0.25">
      <c r="A3257" s="312" t="s">
        <v>7534</v>
      </c>
      <c r="B3257" s="314" t="s">
        <v>406</v>
      </c>
      <c r="C3257" s="314" t="s">
        <v>3508</v>
      </c>
      <c r="D3257" s="314" t="s">
        <v>7532</v>
      </c>
      <c r="E3257" s="315" t="s">
        <v>7535</v>
      </c>
      <c r="F3257" s="316" t="s">
        <v>217</v>
      </c>
      <c r="G3257" s="331">
        <v>35</v>
      </c>
      <c r="H3257" s="61">
        <f t="shared" si="506"/>
        <v>83.17</v>
      </c>
      <c r="I3257" s="450">
        <v>2910.95</v>
      </c>
      <c r="J3257" s="439">
        <f t="shared" si="507"/>
        <v>92.76</v>
      </c>
      <c r="K3257" s="390">
        <f t="shared" si="508"/>
        <v>3246.6</v>
      </c>
      <c r="L3257" s="60"/>
      <c r="M3257" s="303">
        <f t="shared" si="503"/>
        <v>3246.4460696639999</v>
      </c>
      <c r="N3257" s="303">
        <f t="shared" si="504"/>
        <v>-0.15393033600003037</v>
      </c>
      <c r="O3257" s="372">
        <f t="shared" si="505"/>
        <v>3246.6000000000004</v>
      </c>
      <c r="P3257" s="373">
        <f t="shared" si="509"/>
        <v>0</v>
      </c>
    </row>
    <row r="3258" spans="1:16" s="195" customFormat="1" ht="15" x14ac:dyDescent="0.25">
      <c r="A3258" s="312" t="s">
        <v>7536</v>
      </c>
      <c r="B3258" s="314" t="s">
        <v>406</v>
      </c>
      <c r="C3258" s="314" t="s">
        <v>3511</v>
      </c>
      <c r="D3258" s="314" t="s">
        <v>7532</v>
      </c>
      <c r="E3258" s="315" t="s">
        <v>7537</v>
      </c>
      <c r="F3258" s="316" t="s">
        <v>217</v>
      </c>
      <c r="G3258" s="331">
        <v>5</v>
      </c>
      <c r="H3258" s="61">
        <f t="shared" si="506"/>
        <v>763.37</v>
      </c>
      <c r="I3258" s="450">
        <v>3816.85</v>
      </c>
      <c r="J3258" s="439">
        <f t="shared" si="507"/>
        <v>851.35</v>
      </c>
      <c r="K3258" s="390">
        <f t="shared" si="508"/>
        <v>4256.75</v>
      </c>
      <c r="L3258" s="60"/>
      <c r="M3258" s="303">
        <f t="shared" si="503"/>
        <v>4256.753871072</v>
      </c>
      <c r="N3258" s="303">
        <f t="shared" si="504"/>
        <v>3.8710720000381116E-3</v>
      </c>
      <c r="O3258" s="372">
        <f t="shared" si="505"/>
        <v>4256.75</v>
      </c>
      <c r="P3258" s="373">
        <f t="shared" si="509"/>
        <v>0</v>
      </c>
    </row>
    <row r="3259" spans="1:16" s="195" customFormat="1" ht="15" x14ac:dyDescent="0.25">
      <c r="A3259" s="312" t="s">
        <v>7538</v>
      </c>
      <c r="B3259" s="314" t="s">
        <v>406</v>
      </c>
      <c r="C3259" s="314" t="s">
        <v>3514</v>
      </c>
      <c r="D3259" s="314" t="s">
        <v>7532</v>
      </c>
      <c r="E3259" s="315" t="s">
        <v>7539</v>
      </c>
      <c r="F3259" s="316" t="s">
        <v>217</v>
      </c>
      <c r="G3259" s="331">
        <v>20</v>
      </c>
      <c r="H3259" s="61">
        <f t="shared" si="506"/>
        <v>623.08000000000004</v>
      </c>
      <c r="I3259" s="450">
        <v>12461.6</v>
      </c>
      <c r="J3259" s="439">
        <f t="shared" si="507"/>
        <v>694.89</v>
      </c>
      <c r="K3259" s="390">
        <f t="shared" si="508"/>
        <v>13897.8</v>
      </c>
      <c r="L3259" s="60"/>
      <c r="M3259" s="303">
        <f t="shared" si="503"/>
        <v>13897.838280192</v>
      </c>
      <c r="N3259" s="303">
        <f t="shared" si="504"/>
        <v>3.8280192000456736E-2</v>
      </c>
      <c r="O3259" s="372">
        <f t="shared" si="505"/>
        <v>13897.8</v>
      </c>
      <c r="P3259" s="373">
        <f t="shared" si="509"/>
        <v>0</v>
      </c>
    </row>
    <row r="3260" spans="1:16" s="195" customFormat="1" ht="15" x14ac:dyDescent="0.25">
      <c r="A3260" s="312" t="s">
        <v>7540</v>
      </c>
      <c r="B3260" s="314" t="s">
        <v>406</v>
      </c>
      <c r="C3260" s="314" t="s">
        <v>3517</v>
      </c>
      <c r="D3260" s="314" t="s">
        <v>7532</v>
      </c>
      <c r="E3260" s="315" t="s">
        <v>7541</v>
      </c>
      <c r="F3260" s="316" t="s">
        <v>217</v>
      </c>
      <c r="G3260" s="331">
        <v>5</v>
      </c>
      <c r="H3260" s="61">
        <f t="shared" si="506"/>
        <v>453.34</v>
      </c>
      <c r="I3260" s="450">
        <v>2266.6999999999998</v>
      </c>
      <c r="J3260" s="439">
        <f t="shared" si="507"/>
        <v>505.59</v>
      </c>
      <c r="K3260" s="390">
        <f t="shared" si="508"/>
        <v>2527.9499999999998</v>
      </c>
      <c r="L3260" s="60"/>
      <c r="M3260" s="303">
        <f t="shared" si="503"/>
        <v>2527.9442471040002</v>
      </c>
      <c r="N3260" s="303">
        <f t="shared" si="504"/>
        <v>-5.7528959996488993E-3</v>
      </c>
      <c r="O3260" s="372">
        <f t="shared" si="505"/>
        <v>2527.9499999999998</v>
      </c>
      <c r="P3260" s="373">
        <f t="shared" si="509"/>
        <v>0</v>
      </c>
    </row>
    <row r="3261" spans="1:16" s="195" customFormat="1" ht="15" x14ac:dyDescent="0.25">
      <c r="A3261" s="312" t="s">
        <v>7542</v>
      </c>
      <c r="B3261" s="314" t="s">
        <v>406</v>
      </c>
      <c r="C3261" s="314" t="s">
        <v>3520</v>
      </c>
      <c r="D3261" s="314" t="s">
        <v>7532</v>
      </c>
      <c r="E3261" s="315" t="s">
        <v>7543</v>
      </c>
      <c r="F3261" s="316" t="s">
        <v>217</v>
      </c>
      <c r="G3261" s="331">
        <v>10</v>
      </c>
      <c r="H3261" s="61">
        <f t="shared" si="506"/>
        <v>397.49</v>
      </c>
      <c r="I3261" s="450">
        <v>3974.9</v>
      </c>
      <c r="J3261" s="439">
        <f t="shared" si="507"/>
        <v>443.3</v>
      </c>
      <c r="K3261" s="390">
        <f t="shared" si="508"/>
        <v>4433</v>
      </c>
      <c r="L3261" s="60"/>
      <c r="M3261" s="303">
        <f t="shared" si="503"/>
        <v>4433.0196266880002</v>
      </c>
      <c r="N3261" s="303">
        <f t="shared" si="504"/>
        <v>1.962668800024403E-2</v>
      </c>
      <c r="O3261" s="372">
        <f t="shared" si="505"/>
        <v>4433</v>
      </c>
      <c r="P3261" s="373">
        <f t="shared" si="509"/>
        <v>0</v>
      </c>
    </row>
    <row r="3262" spans="1:16" s="195" customFormat="1" ht="15" x14ac:dyDescent="0.25">
      <c r="A3262" s="312" t="s">
        <v>7544</v>
      </c>
      <c r="B3262" s="314" t="s">
        <v>406</v>
      </c>
      <c r="C3262" s="314" t="s">
        <v>3523</v>
      </c>
      <c r="D3262" s="314" t="s">
        <v>7532</v>
      </c>
      <c r="E3262" s="315" t="s">
        <v>7545</v>
      </c>
      <c r="F3262" s="316" t="s">
        <v>217</v>
      </c>
      <c r="G3262" s="331">
        <v>150</v>
      </c>
      <c r="H3262" s="61">
        <f t="shared" si="506"/>
        <v>531</v>
      </c>
      <c r="I3262" s="450">
        <v>79650</v>
      </c>
      <c r="J3262" s="439">
        <f t="shared" si="507"/>
        <v>592.20000000000005</v>
      </c>
      <c r="K3262" s="390">
        <f t="shared" si="508"/>
        <v>88830</v>
      </c>
      <c r="L3262" s="60"/>
      <c r="M3262" s="303">
        <f t="shared" si="503"/>
        <v>88829.911007999995</v>
      </c>
      <c r="N3262" s="303">
        <f t="shared" si="504"/>
        <v>-8.8992000004509464E-2</v>
      </c>
      <c r="O3262" s="372">
        <f t="shared" si="505"/>
        <v>88830</v>
      </c>
      <c r="P3262" s="373">
        <f t="shared" si="509"/>
        <v>0</v>
      </c>
    </row>
    <row r="3263" spans="1:16" s="195" customFormat="1" ht="15" x14ac:dyDescent="0.25">
      <c r="A3263" s="312" t="s">
        <v>7546</v>
      </c>
      <c r="B3263" s="314" t="s">
        <v>406</v>
      </c>
      <c r="C3263" s="314" t="s">
        <v>1103</v>
      </c>
      <c r="D3263" s="314" t="s">
        <v>7547</v>
      </c>
      <c r="E3263" s="315" t="s">
        <v>7548</v>
      </c>
      <c r="F3263" s="316" t="s">
        <v>168</v>
      </c>
      <c r="G3263" s="331">
        <v>36</v>
      </c>
      <c r="H3263" s="61">
        <f t="shared" si="506"/>
        <v>2659.81</v>
      </c>
      <c r="I3263" s="450">
        <v>95753.08</v>
      </c>
      <c r="J3263" s="439">
        <f t="shared" si="507"/>
        <v>2966.36</v>
      </c>
      <c r="K3263" s="390">
        <f t="shared" si="508"/>
        <v>106788.96</v>
      </c>
      <c r="L3263" s="60"/>
      <c r="M3263" s="303">
        <f t="shared" si="503"/>
        <v>106788.92121960961</v>
      </c>
      <c r="N3263" s="303">
        <f t="shared" si="504"/>
        <v>-3.8780390401370823E-2</v>
      </c>
      <c r="O3263" s="372">
        <f t="shared" si="505"/>
        <v>106788.96</v>
      </c>
      <c r="P3263" s="373">
        <f t="shared" si="509"/>
        <v>0</v>
      </c>
    </row>
    <row r="3264" spans="1:16" s="195" customFormat="1" ht="15" x14ac:dyDescent="0.25">
      <c r="A3264" s="312" t="s">
        <v>7549</v>
      </c>
      <c r="B3264" s="314" t="s">
        <v>406</v>
      </c>
      <c r="C3264" s="314" t="s">
        <v>1109</v>
      </c>
      <c r="D3264" s="314" t="s">
        <v>7550</v>
      </c>
      <c r="E3264" s="315" t="s">
        <v>7551</v>
      </c>
      <c r="F3264" s="316" t="s">
        <v>168</v>
      </c>
      <c r="G3264" s="331">
        <v>36</v>
      </c>
      <c r="H3264" s="61">
        <f t="shared" si="506"/>
        <v>527.91</v>
      </c>
      <c r="I3264" s="450">
        <v>19004.7</v>
      </c>
      <c r="J3264" s="439">
        <f t="shared" si="507"/>
        <v>588.75</v>
      </c>
      <c r="K3264" s="390">
        <f t="shared" si="508"/>
        <v>21195</v>
      </c>
      <c r="L3264" s="60"/>
      <c r="M3264" s="303">
        <f t="shared" si="503"/>
        <v>21195.050969664004</v>
      </c>
      <c r="N3264" s="303">
        <f t="shared" si="504"/>
        <v>5.0969664003787329E-2</v>
      </c>
      <c r="O3264" s="372">
        <f t="shared" si="505"/>
        <v>21195</v>
      </c>
      <c r="P3264" s="373">
        <f t="shared" si="509"/>
        <v>0</v>
      </c>
    </row>
    <row r="3265" spans="1:16" s="195" customFormat="1" ht="15" x14ac:dyDescent="0.25">
      <c r="A3265" s="312" t="s">
        <v>7552</v>
      </c>
      <c r="B3265" s="314" t="s">
        <v>406</v>
      </c>
      <c r="C3265" s="314" t="s">
        <v>3539</v>
      </c>
      <c r="D3265" s="314" t="s">
        <v>7553</v>
      </c>
      <c r="E3265" s="315" t="s">
        <v>7554</v>
      </c>
      <c r="F3265" s="316" t="s">
        <v>217</v>
      </c>
      <c r="G3265" s="331">
        <v>14</v>
      </c>
      <c r="H3265" s="61">
        <f t="shared" si="506"/>
        <v>415.9</v>
      </c>
      <c r="I3265" s="450">
        <v>5822.6</v>
      </c>
      <c r="J3265" s="439">
        <f t="shared" si="507"/>
        <v>463.83</v>
      </c>
      <c r="K3265" s="390">
        <f t="shared" si="508"/>
        <v>6493.62</v>
      </c>
      <c r="L3265" s="60"/>
      <c r="M3265" s="303">
        <f t="shared" si="503"/>
        <v>6493.6728165120003</v>
      </c>
      <c r="N3265" s="303">
        <f t="shared" si="504"/>
        <v>5.2816512000390503E-2</v>
      </c>
      <c r="O3265" s="372">
        <f t="shared" si="505"/>
        <v>6493.62</v>
      </c>
      <c r="P3265" s="373">
        <f t="shared" si="509"/>
        <v>0</v>
      </c>
    </row>
    <row r="3266" spans="1:16" s="195" customFormat="1" ht="15" x14ac:dyDescent="0.25">
      <c r="A3266" s="312" t="s">
        <v>7555</v>
      </c>
      <c r="B3266" s="314" t="s">
        <v>406</v>
      </c>
      <c r="C3266" s="314" t="s">
        <v>3543</v>
      </c>
      <c r="D3266" s="314" t="s">
        <v>7553</v>
      </c>
      <c r="E3266" s="315" t="s">
        <v>7556</v>
      </c>
      <c r="F3266" s="316" t="s">
        <v>217</v>
      </c>
      <c r="G3266" s="331">
        <v>10</v>
      </c>
      <c r="H3266" s="61">
        <f t="shared" si="506"/>
        <v>2371.0500000000002</v>
      </c>
      <c r="I3266" s="450">
        <v>23710.5</v>
      </c>
      <c r="J3266" s="439">
        <f t="shared" si="507"/>
        <v>2644.32</v>
      </c>
      <c r="K3266" s="390">
        <f t="shared" si="508"/>
        <v>26443.200000000001</v>
      </c>
      <c r="L3266" s="60"/>
      <c r="M3266" s="303">
        <f t="shared" si="503"/>
        <v>26443.20910176</v>
      </c>
      <c r="N3266" s="303">
        <f t="shared" si="504"/>
        <v>9.1017599988845177E-3</v>
      </c>
      <c r="O3266" s="372">
        <f t="shared" si="505"/>
        <v>26443.200000000001</v>
      </c>
      <c r="P3266" s="373">
        <f t="shared" si="509"/>
        <v>0</v>
      </c>
    </row>
    <row r="3267" spans="1:16" s="195" customFormat="1" ht="15" x14ac:dyDescent="0.25">
      <c r="A3267" s="312" t="s">
        <v>7557</v>
      </c>
      <c r="B3267" s="314" t="s">
        <v>406</v>
      </c>
      <c r="C3267" s="314" t="s">
        <v>3547</v>
      </c>
      <c r="D3267" s="314" t="s">
        <v>7553</v>
      </c>
      <c r="E3267" s="315" t="s">
        <v>7558</v>
      </c>
      <c r="F3267" s="316" t="s">
        <v>217</v>
      </c>
      <c r="G3267" s="331">
        <v>6</v>
      </c>
      <c r="H3267" s="61">
        <f t="shared" si="506"/>
        <v>930.52</v>
      </c>
      <c r="I3267" s="450">
        <v>5583.12</v>
      </c>
      <c r="J3267" s="439">
        <f t="shared" si="507"/>
        <v>1037.77</v>
      </c>
      <c r="K3267" s="390">
        <f t="shared" si="508"/>
        <v>6226.62</v>
      </c>
      <c r="L3267" s="60"/>
      <c r="M3267" s="303">
        <f t="shared" si="503"/>
        <v>6226.5919993344005</v>
      </c>
      <c r="N3267" s="303">
        <f t="shared" si="504"/>
        <v>-2.800066559939296E-2</v>
      </c>
      <c r="O3267" s="372">
        <f t="shared" si="505"/>
        <v>6226.62</v>
      </c>
      <c r="P3267" s="373">
        <f t="shared" si="509"/>
        <v>0</v>
      </c>
    </row>
    <row r="3268" spans="1:16" s="195" customFormat="1" ht="15" x14ac:dyDescent="0.25">
      <c r="A3268" s="312" t="s">
        <v>7559</v>
      </c>
      <c r="B3268" s="314" t="s">
        <v>406</v>
      </c>
      <c r="C3268" s="314" t="s">
        <v>3551</v>
      </c>
      <c r="D3268" s="314" t="s">
        <v>7553</v>
      </c>
      <c r="E3268" s="315" t="s">
        <v>7560</v>
      </c>
      <c r="F3268" s="316" t="s">
        <v>217</v>
      </c>
      <c r="G3268" s="331">
        <v>6</v>
      </c>
      <c r="H3268" s="61">
        <f t="shared" si="506"/>
        <v>211.79</v>
      </c>
      <c r="I3268" s="450">
        <v>1270.74</v>
      </c>
      <c r="J3268" s="439">
        <f t="shared" si="507"/>
        <v>236.2</v>
      </c>
      <c r="K3268" s="390">
        <f t="shared" si="508"/>
        <v>1417.2</v>
      </c>
      <c r="L3268" s="60"/>
      <c r="M3268" s="303">
        <f t="shared" si="503"/>
        <v>1417.1967497088001</v>
      </c>
      <c r="N3268" s="303">
        <f t="shared" si="504"/>
        <v>-3.2502911999472417E-3</v>
      </c>
      <c r="O3268" s="372">
        <f t="shared" si="505"/>
        <v>1417.1999999999998</v>
      </c>
      <c r="P3268" s="373">
        <f t="shared" si="509"/>
        <v>0</v>
      </c>
    </row>
    <row r="3269" spans="1:16" s="195" customFormat="1" ht="15" x14ac:dyDescent="0.25">
      <c r="A3269" s="312" t="s">
        <v>7561</v>
      </c>
      <c r="B3269" s="314" t="s">
        <v>406</v>
      </c>
      <c r="C3269" s="314" t="s">
        <v>1112</v>
      </c>
      <c r="D3269" s="314" t="s">
        <v>7421</v>
      </c>
      <c r="E3269" s="315" t="s">
        <v>7422</v>
      </c>
      <c r="F3269" s="316" t="s">
        <v>164</v>
      </c>
      <c r="G3269" s="325">
        <v>0.18</v>
      </c>
      <c r="H3269" s="61">
        <f t="shared" si="506"/>
        <v>10711.61</v>
      </c>
      <c r="I3269" s="450">
        <v>1928.09</v>
      </c>
      <c r="J3269" s="439">
        <f t="shared" si="507"/>
        <v>11946.16</v>
      </c>
      <c r="K3269" s="390">
        <f t="shared" si="508"/>
        <v>2150.31</v>
      </c>
      <c r="L3269" s="60"/>
      <c r="M3269" s="303">
        <f t="shared" si="503"/>
        <v>2150.3083881408002</v>
      </c>
      <c r="N3269" s="303">
        <f t="shared" si="504"/>
        <v>-1.6118591997837939E-3</v>
      </c>
      <c r="O3269" s="372">
        <f t="shared" si="505"/>
        <v>2150.3087999999998</v>
      </c>
      <c r="P3269" s="373">
        <f t="shared" si="509"/>
        <v>-1.2000000001535227E-3</v>
      </c>
    </row>
    <row r="3270" spans="1:16" s="195" customFormat="1" ht="22.5" x14ac:dyDescent="0.25">
      <c r="A3270" s="312" t="s">
        <v>7562</v>
      </c>
      <c r="B3270" s="314" t="s">
        <v>406</v>
      </c>
      <c r="C3270" s="314" t="s">
        <v>1115</v>
      </c>
      <c r="D3270" s="314" t="s">
        <v>255</v>
      </c>
      <c r="E3270" s="315" t="s">
        <v>256</v>
      </c>
      <c r="F3270" s="316" t="s">
        <v>164</v>
      </c>
      <c r="G3270" s="329">
        <v>0.1</v>
      </c>
      <c r="H3270" s="61">
        <f t="shared" si="506"/>
        <v>11761.1</v>
      </c>
      <c r="I3270" s="450">
        <v>1176.1099999999999</v>
      </c>
      <c r="J3270" s="439">
        <f t="shared" si="507"/>
        <v>13116.6</v>
      </c>
      <c r="K3270" s="390">
        <f t="shared" si="508"/>
        <v>1311.66</v>
      </c>
      <c r="L3270" s="60"/>
      <c r="M3270" s="303">
        <f t="shared" si="503"/>
        <v>1311.6603469632</v>
      </c>
      <c r="N3270" s="303">
        <f t="shared" si="504"/>
        <v>3.4696319994509395E-4</v>
      </c>
      <c r="O3270" s="372">
        <f t="shared" si="505"/>
        <v>1311.66</v>
      </c>
      <c r="P3270" s="373">
        <f t="shared" si="509"/>
        <v>0</v>
      </c>
    </row>
    <row r="3271" spans="1:16" s="195" customFormat="1" ht="22.5" x14ac:dyDescent="0.25">
      <c r="A3271" s="312" t="s">
        <v>7563</v>
      </c>
      <c r="B3271" s="314" t="s">
        <v>406</v>
      </c>
      <c r="C3271" s="314" t="s">
        <v>1140</v>
      </c>
      <c r="D3271" s="314" t="s">
        <v>7564</v>
      </c>
      <c r="E3271" s="315" t="s">
        <v>7565</v>
      </c>
      <c r="F3271" s="316" t="s">
        <v>164</v>
      </c>
      <c r="G3271" s="325">
        <v>0.73</v>
      </c>
      <c r="H3271" s="61">
        <f t="shared" si="506"/>
        <v>8311.4699999999993</v>
      </c>
      <c r="I3271" s="450">
        <v>6067.37</v>
      </c>
      <c r="J3271" s="439">
        <f t="shared" si="507"/>
        <v>9269.39</v>
      </c>
      <c r="K3271" s="390">
        <f t="shared" si="508"/>
        <v>6766.65</v>
      </c>
      <c r="L3271" s="60"/>
      <c r="M3271" s="303">
        <f t="shared" si="503"/>
        <v>6766.6533226944002</v>
      </c>
      <c r="N3271" s="303">
        <f t="shared" si="504"/>
        <v>3.322694400594628E-3</v>
      </c>
      <c r="O3271" s="372">
        <f t="shared" si="505"/>
        <v>6766.6546999999991</v>
      </c>
      <c r="P3271" s="373">
        <f t="shared" si="509"/>
        <v>4.6999999995023245E-3</v>
      </c>
    </row>
    <row r="3272" spans="1:16" s="195" customFormat="1" ht="15" x14ac:dyDescent="0.25">
      <c r="A3272" s="312" t="s">
        <v>7566</v>
      </c>
      <c r="B3272" s="314" t="s">
        <v>406</v>
      </c>
      <c r="C3272" s="314" t="s">
        <v>3646</v>
      </c>
      <c r="D3272" s="314" t="s">
        <v>450</v>
      </c>
      <c r="E3272" s="315" t="s">
        <v>451</v>
      </c>
      <c r="F3272" s="316" t="s">
        <v>164</v>
      </c>
      <c r="G3272" s="325">
        <v>13.45</v>
      </c>
      <c r="H3272" s="61">
        <f t="shared" si="506"/>
        <v>49257.08</v>
      </c>
      <c r="I3272" s="450">
        <v>662507.69999999995</v>
      </c>
      <c r="J3272" s="439">
        <f t="shared" si="507"/>
        <v>54934.11</v>
      </c>
      <c r="K3272" s="390">
        <f t="shared" si="508"/>
        <v>738863.78</v>
      </c>
      <c r="L3272" s="60"/>
      <c r="M3272" s="303">
        <f t="shared" si="503"/>
        <v>738863.779449024</v>
      </c>
      <c r="N3272" s="303">
        <f t="shared" si="504"/>
        <v>-5.5097602307796478E-4</v>
      </c>
      <c r="O3272" s="372">
        <f t="shared" si="505"/>
        <v>738863.77949999995</v>
      </c>
      <c r="P3272" s="373">
        <f t="shared" si="509"/>
        <v>-5.0000008195638657E-4</v>
      </c>
    </row>
    <row r="3273" spans="1:16" s="195" customFormat="1" ht="15" x14ac:dyDescent="0.25">
      <c r="A3273" s="312" t="s">
        <v>7567</v>
      </c>
      <c r="B3273" s="314" t="s">
        <v>406</v>
      </c>
      <c r="C3273" s="314" t="s">
        <v>3648</v>
      </c>
      <c r="D3273" s="314" t="s">
        <v>7568</v>
      </c>
      <c r="E3273" s="315" t="s">
        <v>7569</v>
      </c>
      <c r="F3273" s="316" t="s">
        <v>168</v>
      </c>
      <c r="G3273" s="325">
        <v>57.12</v>
      </c>
      <c r="H3273" s="61">
        <f t="shared" si="506"/>
        <v>98.84</v>
      </c>
      <c r="I3273" s="450">
        <v>5645.74</v>
      </c>
      <c r="J3273" s="439">
        <f t="shared" si="507"/>
        <v>110.23</v>
      </c>
      <c r="K3273" s="390">
        <f t="shared" si="508"/>
        <v>6296.34</v>
      </c>
      <c r="L3273" s="60"/>
      <c r="M3273" s="303">
        <f t="shared" si="503"/>
        <v>6296.4291497087997</v>
      </c>
      <c r="N3273" s="303">
        <f t="shared" si="504"/>
        <v>8.9149708799595828E-2</v>
      </c>
      <c r="O3273" s="372">
        <f t="shared" si="505"/>
        <v>6296.3375999999998</v>
      </c>
      <c r="P3273" s="373">
        <f t="shared" si="509"/>
        <v>-2.4000000003070454E-3</v>
      </c>
    </row>
    <row r="3274" spans="1:16" s="195" customFormat="1" ht="15" x14ac:dyDescent="0.25">
      <c r="A3274" s="312" t="s">
        <v>7570</v>
      </c>
      <c r="B3274" s="314" t="s">
        <v>406</v>
      </c>
      <c r="C3274" s="314" t="s">
        <v>3650</v>
      </c>
      <c r="D3274" s="314" t="s">
        <v>7568</v>
      </c>
      <c r="E3274" s="315" t="s">
        <v>7571</v>
      </c>
      <c r="F3274" s="316" t="s">
        <v>168</v>
      </c>
      <c r="G3274" s="325">
        <v>12.24</v>
      </c>
      <c r="H3274" s="61">
        <f t="shared" si="506"/>
        <v>723.14</v>
      </c>
      <c r="I3274" s="450">
        <v>8851.23</v>
      </c>
      <c r="J3274" s="439">
        <f t="shared" si="507"/>
        <v>806.48</v>
      </c>
      <c r="K3274" s="390">
        <f t="shared" si="508"/>
        <v>9871.32</v>
      </c>
      <c r="L3274" s="60"/>
      <c r="M3274" s="303">
        <f t="shared" si="503"/>
        <v>9871.3618733376006</v>
      </c>
      <c r="N3274" s="303">
        <f t="shared" si="504"/>
        <v>4.1873337600918603E-2</v>
      </c>
      <c r="O3274" s="372">
        <f t="shared" si="505"/>
        <v>9871.3152000000009</v>
      </c>
      <c r="P3274" s="373">
        <f t="shared" si="509"/>
        <v>-4.7999999987951014E-3</v>
      </c>
    </row>
    <row r="3275" spans="1:16" s="195" customFormat="1" ht="15" x14ac:dyDescent="0.25">
      <c r="A3275" s="312" t="s">
        <v>7572</v>
      </c>
      <c r="B3275" s="314" t="s">
        <v>406</v>
      </c>
      <c r="C3275" s="314" t="s">
        <v>3652</v>
      </c>
      <c r="D3275" s="314" t="s">
        <v>7573</v>
      </c>
      <c r="E3275" s="315" t="s">
        <v>7574</v>
      </c>
      <c r="F3275" s="316" t="s">
        <v>168</v>
      </c>
      <c r="G3275" s="331">
        <v>1326</v>
      </c>
      <c r="H3275" s="61">
        <f t="shared" si="506"/>
        <v>84.19</v>
      </c>
      <c r="I3275" s="450">
        <v>111635.94</v>
      </c>
      <c r="J3275" s="439">
        <f t="shared" si="507"/>
        <v>93.89</v>
      </c>
      <c r="K3275" s="390">
        <f t="shared" si="508"/>
        <v>124498.14</v>
      </c>
      <c r="L3275" s="60"/>
      <c r="M3275" s="303">
        <f t="shared" si="503"/>
        <v>124502.33038913281</v>
      </c>
      <c r="N3275" s="303">
        <f t="shared" si="504"/>
        <v>4.1903891328111058</v>
      </c>
      <c r="O3275" s="372">
        <f t="shared" si="505"/>
        <v>124498.14</v>
      </c>
      <c r="P3275" s="373">
        <f t="shared" si="509"/>
        <v>0</v>
      </c>
    </row>
    <row r="3276" spans="1:16" s="195" customFormat="1" ht="15" x14ac:dyDescent="0.25">
      <c r="A3276" s="312" t="s">
        <v>7575</v>
      </c>
      <c r="B3276" s="314" t="s">
        <v>406</v>
      </c>
      <c r="C3276" s="314" t="s">
        <v>7576</v>
      </c>
      <c r="D3276" s="314" t="s">
        <v>7573</v>
      </c>
      <c r="E3276" s="315" t="s">
        <v>7577</v>
      </c>
      <c r="F3276" s="316" t="s">
        <v>168</v>
      </c>
      <c r="G3276" s="329">
        <v>45.9</v>
      </c>
      <c r="H3276" s="61">
        <f t="shared" si="506"/>
        <v>136.58000000000001</v>
      </c>
      <c r="I3276" s="450">
        <v>6269.02</v>
      </c>
      <c r="J3276" s="439">
        <f t="shared" si="507"/>
        <v>152.32</v>
      </c>
      <c r="K3276" s="390">
        <f t="shared" si="508"/>
        <v>6991.49</v>
      </c>
      <c r="L3276" s="60"/>
      <c r="M3276" s="303">
        <f t="shared" si="503"/>
        <v>6991.5441143424005</v>
      </c>
      <c r="N3276" s="303">
        <f t="shared" si="504"/>
        <v>5.4114342400680471E-2</v>
      </c>
      <c r="O3276" s="372">
        <f t="shared" si="505"/>
        <v>6991.4879999999994</v>
      </c>
      <c r="P3276" s="373">
        <f t="shared" si="509"/>
        <v>-2.0000000004074536E-3</v>
      </c>
    </row>
    <row r="3277" spans="1:16" s="195" customFormat="1" ht="15" x14ac:dyDescent="0.25">
      <c r="A3277" s="312" t="s">
        <v>7578</v>
      </c>
      <c r="B3277" s="314" t="s">
        <v>406</v>
      </c>
      <c r="C3277" s="314" t="s">
        <v>7579</v>
      </c>
      <c r="D3277" s="314" t="s">
        <v>7568</v>
      </c>
      <c r="E3277" s="315" t="s">
        <v>7580</v>
      </c>
      <c r="F3277" s="316" t="s">
        <v>168</v>
      </c>
      <c r="G3277" s="325">
        <v>9.18</v>
      </c>
      <c r="H3277" s="61">
        <f t="shared" si="506"/>
        <v>782.69</v>
      </c>
      <c r="I3277" s="450">
        <v>7185.09</v>
      </c>
      <c r="J3277" s="439">
        <f t="shared" si="507"/>
        <v>872.9</v>
      </c>
      <c r="K3277" s="390">
        <f t="shared" si="508"/>
        <v>8013.22</v>
      </c>
      <c r="L3277" s="60"/>
      <c r="M3277" s="303">
        <f t="shared" si="503"/>
        <v>8013.1940399808009</v>
      </c>
      <c r="N3277" s="303">
        <f t="shared" si="504"/>
        <v>-2.5960019199374074E-2</v>
      </c>
      <c r="O3277" s="372">
        <f t="shared" si="505"/>
        <v>8013.2219999999998</v>
      </c>
      <c r="P3277" s="373">
        <f t="shared" si="509"/>
        <v>1.9999999994979589E-3</v>
      </c>
    </row>
    <row r="3278" spans="1:16" s="195" customFormat="1" ht="22.5" x14ac:dyDescent="0.25">
      <c r="A3278" s="312" t="s">
        <v>7581</v>
      </c>
      <c r="B3278" s="314" t="s">
        <v>406</v>
      </c>
      <c r="C3278" s="314" t="s">
        <v>7582</v>
      </c>
      <c r="D3278" s="314" t="s">
        <v>7583</v>
      </c>
      <c r="E3278" s="315" t="s">
        <v>7584</v>
      </c>
      <c r="F3278" s="316" t="s">
        <v>252</v>
      </c>
      <c r="G3278" s="326">
        <v>1.0200000000000001E-2</v>
      </c>
      <c r="H3278" s="61">
        <f t="shared" si="506"/>
        <v>185881.37</v>
      </c>
      <c r="I3278" s="450">
        <v>1895.99</v>
      </c>
      <c r="J3278" s="439">
        <f t="shared" si="507"/>
        <v>207304.78</v>
      </c>
      <c r="K3278" s="390">
        <f t="shared" si="508"/>
        <v>2114.5100000000002</v>
      </c>
      <c r="L3278" s="60"/>
      <c r="M3278" s="303">
        <f t="shared" si="503"/>
        <v>2114.5087629888003</v>
      </c>
      <c r="N3278" s="303">
        <f t="shared" si="504"/>
        <v>-1.2370111999189248E-3</v>
      </c>
      <c r="O3278" s="372">
        <f t="shared" si="505"/>
        <v>2114.5087560000002</v>
      </c>
      <c r="P3278" s="373">
        <f t="shared" si="509"/>
        <v>-1.2440000000424334E-3</v>
      </c>
    </row>
    <row r="3279" spans="1:16" s="195" customFormat="1" ht="15" customHeight="1" x14ac:dyDescent="0.25">
      <c r="A3279" s="509" t="s">
        <v>7585</v>
      </c>
      <c r="B3279" s="510"/>
      <c r="C3279" s="510"/>
      <c r="D3279" s="510"/>
      <c r="E3279" s="510"/>
      <c r="F3279" s="511"/>
      <c r="G3279" s="322"/>
      <c r="H3279" s="455"/>
      <c r="I3279" s="447">
        <f>I3281</f>
        <v>1863096.3699999999</v>
      </c>
      <c r="J3279" s="448"/>
      <c r="K3279" s="393">
        <f>K3281</f>
        <v>2077824.4700000002</v>
      </c>
      <c r="L3279" s="305"/>
      <c r="M3279" s="303">
        <f t="shared" ref="M3279:M3342" si="510">I3279*O$13*P$13*O$10</f>
        <v>2077824.0395031744</v>
      </c>
      <c r="N3279" s="303">
        <f t="shared" ref="N3279:N3342" si="511">M3279-K3279</f>
        <v>-0.43049682583659887</v>
      </c>
      <c r="O3279" s="372">
        <f t="shared" si="505"/>
        <v>0</v>
      </c>
      <c r="P3279" s="373"/>
    </row>
    <row r="3280" spans="1:16" s="321" customFormat="1" ht="15" customHeight="1" x14ac:dyDescent="0.25">
      <c r="A3280" s="506" t="s">
        <v>1079</v>
      </c>
      <c r="B3280" s="507"/>
      <c r="C3280" s="507"/>
      <c r="D3280" s="507"/>
      <c r="E3280" s="507"/>
      <c r="F3280" s="508"/>
      <c r="G3280" s="319"/>
      <c r="H3280" s="452"/>
      <c r="I3280" s="453">
        <f>I3283+I3285+I3286+I3288+I3290+I3292+I3294+I3297+I3298+I3299+I3300+I3303+I3304+I3305+I3306+I3307+I3309+I3311+I3313+I3315+I3317+I3321+I3323+I3325+I3326+I3328+I3341+I3342+I3343+I3345+I3346+I3347</f>
        <v>824433.26</v>
      </c>
      <c r="J3280" s="454"/>
      <c r="K3280" s="394">
        <f>K3283+K3285+K3286+K3288+K3290+K3292+K3294+K3297+K3298+K3299+K3300+K3303+K3304+K3305+K3306+K3307+K3309+K3311+K3313+K3315+K3317+K3321+K3323+K3325+K3326+K3328+K3341+K3342+K3343+K3345+K3346+K3347</f>
        <v>919451.6999999996</v>
      </c>
      <c r="L3280" s="320"/>
      <c r="M3280" s="303">
        <f t="shared" si="510"/>
        <v>919451.76544677117</v>
      </c>
      <c r="N3280" s="303">
        <f t="shared" si="511"/>
        <v>6.5446771564893425E-2</v>
      </c>
      <c r="O3280" s="372">
        <f t="shared" si="505"/>
        <v>0</v>
      </c>
      <c r="P3280" s="373"/>
    </row>
    <row r="3281" spans="1:16" s="195" customFormat="1" ht="15" x14ac:dyDescent="0.25">
      <c r="A3281" s="306" t="s">
        <v>2497</v>
      </c>
      <c r="B3281" s="502"/>
      <c r="C3281" s="502"/>
      <c r="D3281" s="502"/>
      <c r="E3281" s="307" t="s">
        <v>987</v>
      </c>
      <c r="F3281" s="308"/>
      <c r="G3281" s="309"/>
      <c r="H3281" s="334"/>
      <c r="I3281" s="334">
        <f>SUM(I3282:I3364)</f>
        <v>1863096.3699999999</v>
      </c>
      <c r="J3281" s="449"/>
      <c r="K3281" s="391">
        <f>SUM(K3282:K3364)</f>
        <v>2077824.4700000002</v>
      </c>
      <c r="L3281" s="310"/>
      <c r="M3281" s="303">
        <f t="shared" si="510"/>
        <v>2077824.0395031744</v>
      </c>
      <c r="N3281" s="303">
        <f t="shared" si="511"/>
        <v>-0.43049682583659887</v>
      </c>
      <c r="O3281" s="372">
        <f t="shared" si="505"/>
        <v>0</v>
      </c>
      <c r="P3281" s="373"/>
    </row>
    <row r="3282" spans="1:16" s="195" customFormat="1" ht="15" x14ac:dyDescent="0.25">
      <c r="A3282" s="312" t="s">
        <v>7586</v>
      </c>
      <c r="B3282" s="314" t="s">
        <v>438</v>
      </c>
      <c r="C3282" s="314" t="s">
        <v>2402</v>
      </c>
      <c r="D3282" s="314" t="s">
        <v>7587</v>
      </c>
      <c r="E3282" s="315" t="s">
        <v>7588</v>
      </c>
      <c r="F3282" s="316" t="s">
        <v>217</v>
      </c>
      <c r="G3282" s="331">
        <v>2</v>
      </c>
      <c r="H3282" s="61">
        <f t="shared" ref="H3282:H3347" si="512">ROUND(I3282/G3282,2)</f>
        <v>1859.53</v>
      </c>
      <c r="I3282" s="450">
        <v>3719.05</v>
      </c>
      <c r="J3282" s="439">
        <f t="shared" ref="J3282:J3347" si="513">ROUND(H3282*O$13*P$13*O$10,2)</f>
        <v>2073.85</v>
      </c>
      <c r="K3282" s="390">
        <f t="shared" ref="K3282:K3347" si="514">ROUND(J3282*G3282,2)</f>
        <v>4147.7</v>
      </c>
      <c r="L3282" s="60"/>
      <c r="M3282" s="303">
        <f t="shared" si="510"/>
        <v>4147.6821159360006</v>
      </c>
      <c r="N3282" s="303">
        <f t="shared" si="511"/>
        <v>-1.7884063999190403E-2</v>
      </c>
      <c r="O3282" s="372">
        <f t="shared" ref="O3282:O3345" si="515">J3282*G3282</f>
        <v>4147.7</v>
      </c>
      <c r="P3282" s="373">
        <f t="shared" ref="P3282:P3345" si="516">O3282-K3282</f>
        <v>0</v>
      </c>
    </row>
    <row r="3283" spans="1:16" s="195" customFormat="1" ht="15" x14ac:dyDescent="0.25">
      <c r="A3283" s="312" t="s">
        <v>7589</v>
      </c>
      <c r="B3283" s="314" t="s">
        <v>438</v>
      </c>
      <c r="C3283" s="332" t="s">
        <v>1067</v>
      </c>
      <c r="D3283" s="332" t="s">
        <v>7590</v>
      </c>
      <c r="E3283" s="333" t="s">
        <v>7591</v>
      </c>
      <c r="F3283" s="316" t="s">
        <v>217</v>
      </c>
      <c r="G3283" s="331">
        <v>2</v>
      </c>
      <c r="H3283" s="61">
        <f t="shared" si="512"/>
        <v>62470.1</v>
      </c>
      <c r="I3283" s="450">
        <v>124940.2</v>
      </c>
      <c r="J3283" s="439">
        <f t="shared" si="513"/>
        <v>69669.97</v>
      </c>
      <c r="K3283" s="390">
        <f t="shared" si="514"/>
        <v>139339.94</v>
      </c>
      <c r="L3283" s="60"/>
      <c r="M3283" s="303">
        <f t="shared" si="510"/>
        <v>139339.94786342402</v>
      </c>
      <c r="N3283" s="303">
        <f t="shared" si="511"/>
        <v>7.8634240198880434E-3</v>
      </c>
      <c r="O3283" s="372">
        <f t="shared" si="515"/>
        <v>139339.94</v>
      </c>
      <c r="P3283" s="373">
        <f t="shared" si="516"/>
        <v>0</v>
      </c>
    </row>
    <row r="3284" spans="1:16" s="195" customFormat="1" ht="15" x14ac:dyDescent="0.25">
      <c r="A3284" s="312" t="s">
        <v>7592</v>
      </c>
      <c r="B3284" s="314" t="s">
        <v>438</v>
      </c>
      <c r="C3284" s="314" t="s">
        <v>2410</v>
      </c>
      <c r="D3284" s="314" t="s">
        <v>7593</v>
      </c>
      <c r="E3284" s="315" t="s">
        <v>7594</v>
      </c>
      <c r="F3284" s="316" t="s">
        <v>217</v>
      </c>
      <c r="G3284" s="331">
        <v>2</v>
      </c>
      <c r="H3284" s="61">
        <f t="shared" si="512"/>
        <v>5280.07</v>
      </c>
      <c r="I3284" s="450">
        <v>10560.14</v>
      </c>
      <c r="J3284" s="439">
        <f t="shared" si="513"/>
        <v>5888.61</v>
      </c>
      <c r="K3284" s="390">
        <f t="shared" si="514"/>
        <v>11777.22</v>
      </c>
      <c r="L3284" s="60"/>
      <c r="M3284" s="303">
        <f t="shared" si="510"/>
        <v>11777.229082636801</v>
      </c>
      <c r="N3284" s="303">
        <f t="shared" si="511"/>
        <v>9.0826368013949832E-3</v>
      </c>
      <c r="O3284" s="372">
        <f t="shared" si="515"/>
        <v>11777.22</v>
      </c>
      <c r="P3284" s="373">
        <f t="shared" si="516"/>
        <v>0</v>
      </c>
    </row>
    <row r="3285" spans="1:16" s="195" customFormat="1" ht="22.5" x14ac:dyDescent="0.25">
      <c r="A3285" s="312" t="s">
        <v>7595</v>
      </c>
      <c r="B3285" s="314" t="s">
        <v>438</v>
      </c>
      <c r="C3285" s="332" t="s">
        <v>1081</v>
      </c>
      <c r="D3285" s="332" t="s">
        <v>7596</v>
      </c>
      <c r="E3285" s="333" t="s">
        <v>7597</v>
      </c>
      <c r="F3285" s="316" t="s">
        <v>217</v>
      </c>
      <c r="G3285" s="331">
        <v>2</v>
      </c>
      <c r="H3285" s="61">
        <f t="shared" si="512"/>
        <v>113658.52</v>
      </c>
      <c r="I3285" s="450">
        <v>227317.04</v>
      </c>
      <c r="J3285" s="439">
        <f t="shared" si="513"/>
        <v>126758.02</v>
      </c>
      <c r="K3285" s="390">
        <f t="shared" si="514"/>
        <v>253516.04</v>
      </c>
      <c r="L3285" s="60"/>
      <c r="M3285" s="303">
        <f t="shared" si="510"/>
        <v>253516.03808916485</v>
      </c>
      <c r="N3285" s="303">
        <f t="shared" si="511"/>
        <v>-1.9108351552858949E-3</v>
      </c>
      <c r="O3285" s="372">
        <f t="shared" si="515"/>
        <v>253516.04</v>
      </c>
      <c r="P3285" s="373">
        <f t="shared" si="516"/>
        <v>0</v>
      </c>
    </row>
    <row r="3286" spans="1:16" s="195" customFormat="1" ht="15" x14ac:dyDescent="0.25">
      <c r="A3286" s="312" t="s">
        <v>7598</v>
      </c>
      <c r="B3286" s="314" t="s">
        <v>438</v>
      </c>
      <c r="C3286" s="332" t="s">
        <v>1187</v>
      </c>
      <c r="D3286" s="332" t="s">
        <v>7599</v>
      </c>
      <c r="E3286" s="333" t="s">
        <v>7600</v>
      </c>
      <c r="F3286" s="316" t="s">
        <v>217</v>
      </c>
      <c r="G3286" s="331">
        <v>6</v>
      </c>
      <c r="H3286" s="61">
        <f t="shared" si="512"/>
        <v>7354.09</v>
      </c>
      <c r="I3286" s="450">
        <v>44124.54</v>
      </c>
      <c r="J3286" s="439">
        <f t="shared" si="513"/>
        <v>8201.67</v>
      </c>
      <c r="K3286" s="390">
        <f t="shared" si="514"/>
        <v>49210.02</v>
      </c>
      <c r="L3286" s="60"/>
      <c r="M3286" s="303">
        <f t="shared" si="510"/>
        <v>49210.030903564802</v>
      </c>
      <c r="N3286" s="303">
        <f t="shared" si="511"/>
        <v>1.0903564805630594E-2</v>
      </c>
      <c r="O3286" s="372">
        <f t="shared" si="515"/>
        <v>49210.020000000004</v>
      </c>
      <c r="P3286" s="373">
        <f t="shared" si="516"/>
        <v>0</v>
      </c>
    </row>
    <row r="3287" spans="1:16" s="195" customFormat="1" ht="15" x14ac:dyDescent="0.25">
      <c r="A3287" s="312" t="s">
        <v>7601</v>
      </c>
      <c r="B3287" s="314" t="s">
        <v>438</v>
      </c>
      <c r="C3287" s="314" t="s">
        <v>2421</v>
      </c>
      <c r="D3287" s="314" t="s">
        <v>435</v>
      </c>
      <c r="E3287" s="315" t="s">
        <v>7602</v>
      </c>
      <c r="F3287" s="316" t="s">
        <v>217</v>
      </c>
      <c r="G3287" s="331">
        <v>1</v>
      </c>
      <c r="H3287" s="61">
        <f t="shared" si="512"/>
        <v>2516.02</v>
      </c>
      <c r="I3287" s="450">
        <v>2516.02</v>
      </c>
      <c r="J3287" s="439">
        <f t="shared" si="513"/>
        <v>2806</v>
      </c>
      <c r="K3287" s="390">
        <f t="shared" si="514"/>
        <v>2806</v>
      </c>
      <c r="L3287" s="60"/>
      <c r="M3287" s="303">
        <f t="shared" si="510"/>
        <v>2805.9991549824003</v>
      </c>
      <c r="N3287" s="303">
        <f t="shared" si="511"/>
        <v>-8.4501759965860401E-4</v>
      </c>
      <c r="O3287" s="372">
        <f t="shared" si="515"/>
        <v>2806</v>
      </c>
      <c r="P3287" s="373">
        <f t="shared" si="516"/>
        <v>0</v>
      </c>
    </row>
    <row r="3288" spans="1:16" s="195" customFormat="1" ht="22.5" x14ac:dyDescent="0.25">
      <c r="A3288" s="312" t="s">
        <v>7603</v>
      </c>
      <c r="B3288" s="314" t="s">
        <v>438</v>
      </c>
      <c r="C3288" s="332" t="s">
        <v>2398</v>
      </c>
      <c r="D3288" s="332" t="s">
        <v>7604</v>
      </c>
      <c r="E3288" s="333" t="s">
        <v>7605</v>
      </c>
      <c r="F3288" s="316" t="s">
        <v>217</v>
      </c>
      <c r="G3288" s="331">
        <v>1</v>
      </c>
      <c r="H3288" s="61">
        <f t="shared" si="512"/>
        <v>6123.31</v>
      </c>
      <c r="I3288" s="450">
        <v>6123.31</v>
      </c>
      <c r="J3288" s="439">
        <f t="shared" si="513"/>
        <v>6829.04</v>
      </c>
      <c r="K3288" s="390">
        <f t="shared" si="514"/>
        <v>6829.04</v>
      </c>
      <c r="L3288" s="60"/>
      <c r="M3288" s="303">
        <f t="shared" si="510"/>
        <v>6829.0405822272005</v>
      </c>
      <c r="N3288" s="303">
        <f t="shared" si="511"/>
        <v>5.8222720053890953E-4</v>
      </c>
      <c r="O3288" s="372">
        <f t="shared" si="515"/>
        <v>6829.04</v>
      </c>
      <c r="P3288" s="373">
        <f t="shared" si="516"/>
        <v>0</v>
      </c>
    </row>
    <row r="3289" spans="1:16" s="195" customFormat="1" ht="15" x14ac:dyDescent="0.25">
      <c r="A3289" s="312" t="s">
        <v>7606</v>
      </c>
      <c r="B3289" s="314" t="s">
        <v>438</v>
      </c>
      <c r="C3289" s="314" t="s">
        <v>3086</v>
      </c>
      <c r="D3289" s="314" t="s">
        <v>7607</v>
      </c>
      <c r="E3289" s="315" t="s">
        <v>7608</v>
      </c>
      <c r="F3289" s="316" t="s">
        <v>217</v>
      </c>
      <c r="G3289" s="331">
        <v>600</v>
      </c>
      <c r="H3289" s="61">
        <f t="shared" si="512"/>
        <v>19.95</v>
      </c>
      <c r="I3289" s="450">
        <v>11970</v>
      </c>
      <c r="J3289" s="439">
        <f t="shared" si="513"/>
        <v>22.25</v>
      </c>
      <c r="K3289" s="390">
        <f t="shared" si="514"/>
        <v>13350</v>
      </c>
      <c r="L3289" s="60"/>
      <c r="M3289" s="303">
        <f t="shared" si="510"/>
        <v>13349.5798464</v>
      </c>
      <c r="N3289" s="303">
        <f t="shared" si="511"/>
        <v>-0.42015360000004875</v>
      </c>
      <c r="O3289" s="372">
        <f t="shared" si="515"/>
        <v>13350</v>
      </c>
      <c r="P3289" s="373">
        <f t="shared" si="516"/>
        <v>0</v>
      </c>
    </row>
    <row r="3290" spans="1:16" s="195" customFormat="1" ht="15" x14ac:dyDescent="0.25">
      <c r="A3290" s="312" t="s">
        <v>7609</v>
      </c>
      <c r="B3290" s="314" t="s">
        <v>438</v>
      </c>
      <c r="C3290" s="332" t="s">
        <v>3137</v>
      </c>
      <c r="D3290" s="332" t="s">
        <v>7610</v>
      </c>
      <c r="E3290" s="333" t="s">
        <v>7611</v>
      </c>
      <c r="F3290" s="316" t="s">
        <v>274</v>
      </c>
      <c r="G3290" s="331">
        <v>1</v>
      </c>
      <c r="H3290" s="61">
        <f t="shared" si="512"/>
        <v>29925.89</v>
      </c>
      <c r="I3290" s="450">
        <v>29925.89</v>
      </c>
      <c r="J3290" s="439">
        <f t="shared" si="513"/>
        <v>33374.94</v>
      </c>
      <c r="K3290" s="390">
        <f t="shared" si="514"/>
        <v>33374.94</v>
      </c>
      <c r="L3290" s="60"/>
      <c r="M3290" s="303">
        <f t="shared" si="510"/>
        <v>33374.942191276801</v>
      </c>
      <c r="N3290" s="303">
        <f t="shared" si="511"/>
        <v>2.1912767988396809E-3</v>
      </c>
      <c r="O3290" s="372">
        <f t="shared" si="515"/>
        <v>33374.94</v>
      </c>
      <c r="P3290" s="373">
        <f t="shared" si="516"/>
        <v>0</v>
      </c>
    </row>
    <row r="3291" spans="1:16" s="195" customFormat="1" ht="15" x14ac:dyDescent="0.25">
      <c r="A3291" s="312" t="s">
        <v>7612</v>
      </c>
      <c r="B3291" s="314" t="s">
        <v>438</v>
      </c>
      <c r="C3291" s="314" t="s">
        <v>2429</v>
      </c>
      <c r="D3291" s="314" t="s">
        <v>424</v>
      </c>
      <c r="E3291" s="315" t="s">
        <v>425</v>
      </c>
      <c r="F3291" s="316" t="s">
        <v>217</v>
      </c>
      <c r="G3291" s="331">
        <v>2</v>
      </c>
      <c r="H3291" s="61">
        <f t="shared" si="512"/>
        <v>12728.34</v>
      </c>
      <c r="I3291" s="450">
        <v>25456.67</v>
      </c>
      <c r="J3291" s="439">
        <f t="shared" si="513"/>
        <v>14195.32</v>
      </c>
      <c r="K3291" s="390">
        <f t="shared" si="514"/>
        <v>28390.639999999999</v>
      </c>
      <c r="L3291" s="60"/>
      <c r="M3291" s="303">
        <f t="shared" si="510"/>
        <v>28390.6306423104</v>
      </c>
      <c r="N3291" s="303">
        <f t="shared" si="511"/>
        <v>-9.3576895997102838E-3</v>
      </c>
      <c r="O3291" s="372">
        <f t="shared" si="515"/>
        <v>28390.639999999999</v>
      </c>
      <c r="P3291" s="373">
        <f t="shared" si="516"/>
        <v>0</v>
      </c>
    </row>
    <row r="3292" spans="1:16" s="195" customFormat="1" ht="15" x14ac:dyDescent="0.25">
      <c r="A3292" s="312" t="s">
        <v>7613</v>
      </c>
      <c r="B3292" s="314" t="s">
        <v>438</v>
      </c>
      <c r="C3292" s="332" t="s">
        <v>2433</v>
      </c>
      <c r="D3292" s="332" t="s">
        <v>7445</v>
      </c>
      <c r="E3292" s="333" t="s">
        <v>7614</v>
      </c>
      <c r="F3292" s="316" t="s">
        <v>274</v>
      </c>
      <c r="G3292" s="331">
        <v>2</v>
      </c>
      <c r="H3292" s="61">
        <f t="shared" si="512"/>
        <v>1546.94</v>
      </c>
      <c r="I3292" s="450">
        <v>3093.88</v>
      </c>
      <c r="J3292" s="439">
        <f t="shared" si="513"/>
        <v>1725.23</v>
      </c>
      <c r="K3292" s="390">
        <f t="shared" si="514"/>
        <v>3450.46</v>
      </c>
      <c r="L3292" s="60"/>
      <c r="M3292" s="303">
        <f t="shared" si="510"/>
        <v>3450.4593229056004</v>
      </c>
      <c r="N3292" s="303">
        <f t="shared" si="511"/>
        <v>-6.7709439963437035E-4</v>
      </c>
      <c r="O3292" s="372">
        <f t="shared" si="515"/>
        <v>3450.46</v>
      </c>
      <c r="P3292" s="373">
        <f t="shared" si="516"/>
        <v>0</v>
      </c>
    </row>
    <row r="3293" spans="1:16" s="195" customFormat="1" ht="15" x14ac:dyDescent="0.25">
      <c r="A3293" s="312" t="s">
        <v>7615</v>
      </c>
      <c r="B3293" s="314" t="s">
        <v>438</v>
      </c>
      <c r="C3293" s="314" t="s">
        <v>2438</v>
      </c>
      <c r="D3293" s="314" t="s">
        <v>7268</v>
      </c>
      <c r="E3293" s="315" t="s">
        <v>7269</v>
      </c>
      <c r="F3293" s="316" t="s">
        <v>217</v>
      </c>
      <c r="G3293" s="331">
        <v>2</v>
      </c>
      <c r="H3293" s="61">
        <f t="shared" si="512"/>
        <v>2305.9499999999998</v>
      </c>
      <c r="I3293" s="450">
        <v>4611.8999999999996</v>
      </c>
      <c r="J3293" s="439">
        <f t="shared" si="513"/>
        <v>2571.7199999999998</v>
      </c>
      <c r="K3293" s="390">
        <f t="shared" si="514"/>
        <v>5143.4399999999996</v>
      </c>
      <c r="L3293" s="60"/>
      <c r="M3293" s="303">
        <f t="shared" si="510"/>
        <v>5143.4358641279996</v>
      </c>
      <c r="N3293" s="303">
        <f t="shared" si="511"/>
        <v>-4.1358720000062021E-3</v>
      </c>
      <c r="O3293" s="372">
        <f t="shared" si="515"/>
        <v>5143.4399999999996</v>
      </c>
      <c r="P3293" s="373">
        <f t="shared" si="516"/>
        <v>0</v>
      </c>
    </row>
    <row r="3294" spans="1:16" s="195" customFormat="1" ht="15" x14ac:dyDescent="0.25">
      <c r="A3294" s="312" t="s">
        <v>7616</v>
      </c>
      <c r="B3294" s="314" t="s">
        <v>438</v>
      </c>
      <c r="C3294" s="332" t="s">
        <v>2440</v>
      </c>
      <c r="D3294" s="332" t="s">
        <v>7617</v>
      </c>
      <c r="E3294" s="333" t="s">
        <v>7450</v>
      </c>
      <c r="F3294" s="316" t="s">
        <v>217</v>
      </c>
      <c r="G3294" s="331">
        <v>2</v>
      </c>
      <c r="H3294" s="61">
        <f t="shared" si="512"/>
        <v>399.13</v>
      </c>
      <c r="I3294" s="450">
        <v>798.25</v>
      </c>
      <c r="J3294" s="439">
        <f t="shared" si="513"/>
        <v>445.13</v>
      </c>
      <c r="K3294" s="390">
        <f t="shared" si="514"/>
        <v>890.26</v>
      </c>
      <c r="L3294" s="60"/>
      <c r="M3294" s="303">
        <f t="shared" si="510"/>
        <v>890.25080304000005</v>
      </c>
      <c r="N3294" s="303">
        <f t="shared" si="511"/>
        <v>-9.1969599999401908E-3</v>
      </c>
      <c r="O3294" s="372">
        <f t="shared" si="515"/>
        <v>890.26</v>
      </c>
      <c r="P3294" s="373">
        <f t="shared" si="516"/>
        <v>0</v>
      </c>
    </row>
    <row r="3295" spans="1:16" s="195" customFormat="1" ht="15" customHeight="1" x14ac:dyDescent="0.25">
      <c r="A3295" s="323"/>
      <c r="B3295" s="512" t="s">
        <v>7618</v>
      </c>
      <c r="C3295" s="513"/>
      <c r="D3295" s="513"/>
      <c r="E3295" s="514"/>
      <c r="F3295" s="324"/>
      <c r="G3295" s="324"/>
      <c r="H3295" s="324"/>
      <c r="I3295" s="324"/>
      <c r="J3295" s="449"/>
      <c r="K3295" s="392"/>
      <c r="L3295" s="311"/>
      <c r="M3295" s="303">
        <f t="shared" si="510"/>
        <v>0</v>
      </c>
      <c r="N3295" s="303">
        <f t="shared" si="511"/>
        <v>0</v>
      </c>
      <c r="O3295" s="372">
        <f t="shared" si="515"/>
        <v>0</v>
      </c>
      <c r="P3295" s="373">
        <f t="shared" si="516"/>
        <v>0</v>
      </c>
    </row>
    <row r="3296" spans="1:16" s="195" customFormat="1" ht="15" x14ac:dyDescent="0.25">
      <c r="A3296" s="312" t="s">
        <v>7619</v>
      </c>
      <c r="B3296" s="314" t="s">
        <v>438</v>
      </c>
      <c r="C3296" s="314" t="s">
        <v>1071</v>
      </c>
      <c r="D3296" s="314" t="s">
        <v>436</v>
      </c>
      <c r="E3296" s="315" t="s">
        <v>437</v>
      </c>
      <c r="F3296" s="316" t="s">
        <v>217</v>
      </c>
      <c r="G3296" s="331">
        <v>1</v>
      </c>
      <c r="H3296" s="61">
        <f t="shared" si="512"/>
        <v>3753.81</v>
      </c>
      <c r="I3296" s="450">
        <v>3753.81</v>
      </c>
      <c r="J3296" s="439">
        <f t="shared" si="513"/>
        <v>4186.45</v>
      </c>
      <c r="K3296" s="390">
        <f t="shared" si="514"/>
        <v>4186.45</v>
      </c>
      <c r="L3296" s="60"/>
      <c r="M3296" s="303">
        <f t="shared" si="510"/>
        <v>4186.4483143872003</v>
      </c>
      <c r="N3296" s="303">
        <f t="shared" si="511"/>
        <v>-1.6856127995197312E-3</v>
      </c>
      <c r="O3296" s="372">
        <f t="shared" si="515"/>
        <v>4186.45</v>
      </c>
      <c r="P3296" s="373">
        <f t="shared" si="516"/>
        <v>0</v>
      </c>
    </row>
    <row r="3297" spans="1:16" s="195" customFormat="1" ht="15" x14ac:dyDescent="0.25">
      <c r="A3297" s="312" t="s">
        <v>7620</v>
      </c>
      <c r="B3297" s="314" t="s">
        <v>438</v>
      </c>
      <c r="C3297" s="332" t="s">
        <v>3460</v>
      </c>
      <c r="D3297" s="332" t="s">
        <v>7599</v>
      </c>
      <c r="E3297" s="333" t="s">
        <v>7621</v>
      </c>
      <c r="F3297" s="316" t="s">
        <v>217</v>
      </c>
      <c r="G3297" s="331">
        <v>4</v>
      </c>
      <c r="H3297" s="61">
        <f t="shared" si="512"/>
        <v>4542.6000000000004</v>
      </c>
      <c r="I3297" s="450">
        <v>18170.400000000001</v>
      </c>
      <c r="J3297" s="439">
        <f t="shared" si="513"/>
        <v>5066.1499999999996</v>
      </c>
      <c r="K3297" s="390">
        <f t="shared" si="514"/>
        <v>20264.599999999999</v>
      </c>
      <c r="L3297" s="60"/>
      <c r="M3297" s="303">
        <f t="shared" si="510"/>
        <v>20264.595291648002</v>
      </c>
      <c r="N3297" s="303">
        <f t="shared" si="511"/>
        <v>-4.7083519966690801E-3</v>
      </c>
      <c r="O3297" s="372">
        <f t="shared" si="515"/>
        <v>20264.599999999999</v>
      </c>
      <c r="P3297" s="373">
        <f t="shared" si="516"/>
        <v>0</v>
      </c>
    </row>
    <row r="3298" spans="1:16" s="195" customFormat="1" ht="15" x14ac:dyDescent="0.25">
      <c r="A3298" s="312" t="s">
        <v>7622</v>
      </c>
      <c r="B3298" s="314" t="s">
        <v>438</v>
      </c>
      <c r="C3298" s="332" t="s">
        <v>3462</v>
      </c>
      <c r="D3298" s="332" t="s">
        <v>7599</v>
      </c>
      <c r="E3298" s="333" t="s">
        <v>7623</v>
      </c>
      <c r="F3298" s="316" t="s">
        <v>217</v>
      </c>
      <c r="G3298" s="331">
        <v>12</v>
      </c>
      <c r="H3298" s="61">
        <f t="shared" si="512"/>
        <v>626.14</v>
      </c>
      <c r="I3298" s="450">
        <v>7513.68</v>
      </c>
      <c r="J3298" s="439">
        <f t="shared" si="513"/>
        <v>698.3</v>
      </c>
      <c r="K3298" s="390">
        <f t="shared" si="514"/>
        <v>8379.6</v>
      </c>
      <c r="L3298" s="60"/>
      <c r="M3298" s="303">
        <f t="shared" si="510"/>
        <v>8379.6550626816006</v>
      </c>
      <c r="N3298" s="303">
        <f t="shared" si="511"/>
        <v>5.5062681600247743E-2</v>
      </c>
      <c r="O3298" s="372">
        <f t="shared" si="515"/>
        <v>8379.5999999999985</v>
      </c>
      <c r="P3298" s="373">
        <f t="shared" si="516"/>
        <v>0</v>
      </c>
    </row>
    <row r="3299" spans="1:16" s="195" customFormat="1" ht="22.5" x14ac:dyDescent="0.25">
      <c r="A3299" s="312" t="s">
        <v>7624</v>
      </c>
      <c r="B3299" s="314" t="s">
        <v>438</v>
      </c>
      <c r="C3299" s="332" t="s">
        <v>3464</v>
      </c>
      <c r="D3299" s="332" t="s">
        <v>7599</v>
      </c>
      <c r="E3299" s="333" t="s">
        <v>7625</v>
      </c>
      <c r="F3299" s="316" t="s">
        <v>217</v>
      </c>
      <c r="G3299" s="331">
        <v>6</v>
      </c>
      <c r="H3299" s="61">
        <f t="shared" si="512"/>
        <v>666.05</v>
      </c>
      <c r="I3299" s="450">
        <v>3996.3</v>
      </c>
      <c r="J3299" s="439">
        <f t="shared" si="513"/>
        <v>742.81</v>
      </c>
      <c r="K3299" s="390">
        <f t="shared" si="514"/>
        <v>4456.8599999999997</v>
      </c>
      <c r="L3299" s="60"/>
      <c r="M3299" s="303">
        <f t="shared" si="510"/>
        <v>4456.8860434560002</v>
      </c>
      <c r="N3299" s="303">
        <f t="shared" si="511"/>
        <v>2.6043456000479637E-2</v>
      </c>
      <c r="O3299" s="372">
        <f t="shared" si="515"/>
        <v>4456.8599999999997</v>
      </c>
      <c r="P3299" s="373">
        <f t="shared" si="516"/>
        <v>0</v>
      </c>
    </row>
    <row r="3300" spans="1:16" s="195" customFormat="1" ht="15" x14ac:dyDescent="0.25">
      <c r="A3300" s="312" t="s">
        <v>7626</v>
      </c>
      <c r="B3300" s="314" t="s">
        <v>438</v>
      </c>
      <c r="C3300" s="332" t="s">
        <v>7627</v>
      </c>
      <c r="D3300" s="332" t="s">
        <v>7599</v>
      </c>
      <c r="E3300" s="333" t="s">
        <v>7628</v>
      </c>
      <c r="F3300" s="316" t="s">
        <v>217</v>
      </c>
      <c r="G3300" s="331">
        <v>2</v>
      </c>
      <c r="H3300" s="61">
        <f t="shared" si="512"/>
        <v>1114.17</v>
      </c>
      <c r="I3300" s="450">
        <v>2228.34</v>
      </c>
      <c r="J3300" s="439">
        <f t="shared" si="513"/>
        <v>1242.58</v>
      </c>
      <c r="K3300" s="390">
        <f t="shared" si="514"/>
        <v>2485.16</v>
      </c>
      <c r="L3300" s="60"/>
      <c r="M3300" s="303">
        <f t="shared" si="510"/>
        <v>2485.1631374208005</v>
      </c>
      <c r="N3300" s="303">
        <f t="shared" si="511"/>
        <v>3.1374208006127446E-3</v>
      </c>
      <c r="O3300" s="372">
        <f t="shared" si="515"/>
        <v>2485.16</v>
      </c>
      <c r="P3300" s="373">
        <f t="shared" si="516"/>
        <v>0</v>
      </c>
    </row>
    <row r="3301" spans="1:16" s="195" customFormat="1" ht="15" customHeight="1" x14ac:dyDescent="0.25">
      <c r="A3301" s="323"/>
      <c r="B3301" s="512" t="s">
        <v>7629</v>
      </c>
      <c r="C3301" s="513"/>
      <c r="D3301" s="513"/>
      <c r="E3301" s="514"/>
      <c r="F3301" s="324"/>
      <c r="G3301" s="324"/>
      <c r="H3301" s="324"/>
      <c r="I3301" s="324"/>
      <c r="J3301" s="449"/>
      <c r="K3301" s="392"/>
      <c r="L3301" s="311"/>
      <c r="M3301" s="303">
        <f t="shared" si="510"/>
        <v>0</v>
      </c>
      <c r="N3301" s="303">
        <f t="shared" si="511"/>
        <v>0</v>
      </c>
      <c r="O3301" s="372">
        <f t="shared" si="515"/>
        <v>0</v>
      </c>
      <c r="P3301" s="373">
        <f t="shared" si="516"/>
        <v>0</v>
      </c>
    </row>
    <row r="3302" spans="1:16" s="195" customFormat="1" ht="15" x14ac:dyDescent="0.25">
      <c r="A3302" s="312" t="s">
        <v>7630</v>
      </c>
      <c r="B3302" s="314" t="s">
        <v>438</v>
      </c>
      <c r="C3302" s="314" t="s">
        <v>1075</v>
      </c>
      <c r="D3302" s="314" t="s">
        <v>436</v>
      </c>
      <c r="E3302" s="315" t="s">
        <v>437</v>
      </c>
      <c r="F3302" s="316" t="s">
        <v>217</v>
      </c>
      <c r="G3302" s="331">
        <v>1</v>
      </c>
      <c r="H3302" s="61">
        <f t="shared" si="512"/>
        <v>3753.81</v>
      </c>
      <c r="I3302" s="450">
        <v>3753.81</v>
      </c>
      <c r="J3302" s="439">
        <f t="shared" si="513"/>
        <v>4186.45</v>
      </c>
      <c r="K3302" s="390">
        <f t="shared" si="514"/>
        <v>4186.45</v>
      </c>
      <c r="L3302" s="60"/>
      <c r="M3302" s="303">
        <f t="shared" si="510"/>
        <v>4186.4483143872003</v>
      </c>
      <c r="N3302" s="303">
        <f t="shared" si="511"/>
        <v>-1.6856127995197312E-3</v>
      </c>
      <c r="O3302" s="372">
        <f t="shared" si="515"/>
        <v>4186.45</v>
      </c>
      <c r="P3302" s="373">
        <f t="shared" si="516"/>
        <v>0</v>
      </c>
    </row>
    <row r="3303" spans="1:16" s="195" customFormat="1" ht="15" x14ac:dyDescent="0.25">
      <c r="A3303" s="312" t="s">
        <v>7631</v>
      </c>
      <c r="B3303" s="314" t="s">
        <v>438</v>
      </c>
      <c r="C3303" s="332" t="s">
        <v>3469</v>
      </c>
      <c r="D3303" s="332" t="s">
        <v>7599</v>
      </c>
      <c r="E3303" s="333" t="s">
        <v>7632</v>
      </c>
      <c r="F3303" s="316" t="s">
        <v>217</v>
      </c>
      <c r="G3303" s="331">
        <v>2</v>
      </c>
      <c r="H3303" s="61">
        <f t="shared" si="512"/>
        <v>13658.49</v>
      </c>
      <c r="I3303" s="450">
        <v>27316.98</v>
      </c>
      <c r="J3303" s="439">
        <f t="shared" si="513"/>
        <v>15232.67</v>
      </c>
      <c r="K3303" s="390">
        <f t="shared" si="514"/>
        <v>30465.34</v>
      </c>
      <c r="L3303" s="60"/>
      <c r="M3303" s="303">
        <f t="shared" si="510"/>
        <v>30465.347173977603</v>
      </c>
      <c r="N3303" s="303">
        <f t="shared" si="511"/>
        <v>7.173977603088133E-3</v>
      </c>
      <c r="O3303" s="372">
        <f t="shared" si="515"/>
        <v>30465.34</v>
      </c>
      <c r="P3303" s="373">
        <f t="shared" si="516"/>
        <v>0</v>
      </c>
    </row>
    <row r="3304" spans="1:16" s="195" customFormat="1" ht="15" x14ac:dyDescent="0.25">
      <c r="A3304" s="312" t="s">
        <v>7633</v>
      </c>
      <c r="B3304" s="314" t="s">
        <v>438</v>
      </c>
      <c r="C3304" s="332" t="s">
        <v>3471</v>
      </c>
      <c r="D3304" s="332" t="s">
        <v>7599</v>
      </c>
      <c r="E3304" s="333" t="s">
        <v>7621</v>
      </c>
      <c r="F3304" s="316" t="s">
        <v>217</v>
      </c>
      <c r="G3304" s="331">
        <v>2</v>
      </c>
      <c r="H3304" s="61">
        <f t="shared" si="512"/>
        <v>4542.6000000000004</v>
      </c>
      <c r="I3304" s="450">
        <v>9085.2000000000007</v>
      </c>
      <c r="J3304" s="439">
        <f t="shared" si="513"/>
        <v>5066.1499999999996</v>
      </c>
      <c r="K3304" s="390">
        <f t="shared" si="514"/>
        <v>10132.299999999999</v>
      </c>
      <c r="L3304" s="60"/>
      <c r="M3304" s="303">
        <f t="shared" si="510"/>
        <v>10132.297645824001</v>
      </c>
      <c r="N3304" s="303">
        <f t="shared" si="511"/>
        <v>-2.3541759983345401E-3</v>
      </c>
      <c r="O3304" s="372">
        <f t="shared" si="515"/>
        <v>10132.299999999999</v>
      </c>
      <c r="P3304" s="373">
        <f t="shared" si="516"/>
        <v>0</v>
      </c>
    </row>
    <row r="3305" spans="1:16" s="195" customFormat="1" ht="15" x14ac:dyDescent="0.25">
      <c r="A3305" s="312" t="s">
        <v>7634</v>
      </c>
      <c r="B3305" s="314" t="s">
        <v>438</v>
      </c>
      <c r="C3305" s="332" t="s">
        <v>7635</v>
      </c>
      <c r="D3305" s="332" t="s">
        <v>7599</v>
      </c>
      <c r="E3305" s="333" t="s">
        <v>7636</v>
      </c>
      <c r="F3305" s="316" t="s">
        <v>217</v>
      </c>
      <c r="G3305" s="331">
        <v>4</v>
      </c>
      <c r="H3305" s="61">
        <f t="shared" si="512"/>
        <v>2136.25</v>
      </c>
      <c r="I3305" s="450">
        <v>8545</v>
      </c>
      <c r="J3305" s="439">
        <f t="shared" si="513"/>
        <v>2382.46</v>
      </c>
      <c r="K3305" s="390">
        <f t="shared" si="514"/>
        <v>9529.84</v>
      </c>
      <c r="L3305" s="60"/>
      <c r="M3305" s="303">
        <f t="shared" si="510"/>
        <v>9529.8379103999996</v>
      </c>
      <c r="N3305" s="303">
        <f t="shared" si="511"/>
        <v>-2.0896000005450333E-3</v>
      </c>
      <c r="O3305" s="372">
        <f t="shared" si="515"/>
        <v>9529.84</v>
      </c>
      <c r="P3305" s="373">
        <f t="shared" si="516"/>
        <v>0</v>
      </c>
    </row>
    <row r="3306" spans="1:16" s="195" customFormat="1" ht="22.5" x14ac:dyDescent="0.25">
      <c r="A3306" s="312" t="s">
        <v>7637</v>
      </c>
      <c r="B3306" s="314" t="s">
        <v>438</v>
      </c>
      <c r="C3306" s="332" t="s">
        <v>7638</v>
      </c>
      <c r="D3306" s="332" t="s">
        <v>7599</v>
      </c>
      <c r="E3306" s="333" t="s">
        <v>7625</v>
      </c>
      <c r="F3306" s="316" t="s">
        <v>217</v>
      </c>
      <c r="G3306" s="331">
        <v>4</v>
      </c>
      <c r="H3306" s="61">
        <f t="shared" si="512"/>
        <v>666.05</v>
      </c>
      <c r="I3306" s="450">
        <v>2664.2</v>
      </c>
      <c r="J3306" s="439">
        <f t="shared" si="513"/>
        <v>742.81</v>
      </c>
      <c r="K3306" s="390">
        <f t="shared" si="514"/>
        <v>2971.24</v>
      </c>
      <c r="L3306" s="60"/>
      <c r="M3306" s="303">
        <f t="shared" si="510"/>
        <v>2971.2573623039998</v>
      </c>
      <c r="N3306" s="303">
        <f t="shared" si="511"/>
        <v>1.7362304000016593E-2</v>
      </c>
      <c r="O3306" s="372">
        <f t="shared" si="515"/>
        <v>2971.24</v>
      </c>
      <c r="P3306" s="373">
        <f t="shared" si="516"/>
        <v>0</v>
      </c>
    </row>
    <row r="3307" spans="1:16" s="195" customFormat="1" ht="15" x14ac:dyDescent="0.25">
      <c r="A3307" s="312" t="s">
        <v>7639</v>
      </c>
      <c r="B3307" s="314" t="s">
        <v>438</v>
      </c>
      <c r="C3307" s="332" t="s">
        <v>7640</v>
      </c>
      <c r="D3307" s="332" t="s">
        <v>7599</v>
      </c>
      <c r="E3307" s="333" t="s">
        <v>7628</v>
      </c>
      <c r="F3307" s="316" t="s">
        <v>217</v>
      </c>
      <c r="G3307" s="331">
        <v>4</v>
      </c>
      <c r="H3307" s="61">
        <f t="shared" si="512"/>
        <v>1114.17</v>
      </c>
      <c r="I3307" s="450">
        <v>4456.68</v>
      </c>
      <c r="J3307" s="439">
        <f t="shared" si="513"/>
        <v>1242.58</v>
      </c>
      <c r="K3307" s="390">
        <f t="shared" si="514"/>
        <v>4970.32</v>
      </c>
      <c r="L3307" s="60"/>
      <c r="M3307" s="303">
        <f t="shared" si="510"/>
        <v>4970.3262748416009</v>
      </c>
      <c r="N3307" s="303">
        <f t="shared" si="511"/>
        <v>6.2748416012254893E-3</v>
      </c>
      <c r="O3307" s="372">
        <f t="shared" si="515"/>
        <v>4970.32</v>
      </c>
      <c r="P3307" s="373">
        <f t="shared" si="516"/>
        <v>0</v>
      </c>
    </row>
    <row r="3308" spans="1:16" s="195" customFormat="1" ht="15" x14ac:dyDescent="0.25">
      <c r="A3308" s="312" t="s">
        <v>7641</v>
      </c>
      <c r="B3308" s="314" t="s">
        <v>438</v>
      </c>
      <c r="C3308" s="314" t="s">
        <v>2474</v>
      </c>
      <c r="D3308" s="314" t="s">
        <v>428</v>
      </c>
      <c r="E3308" s="315" t="s">
        <v>429</v>
      </c>
      <c r="F3308" s="316" t="s">
        <v>217</v>
      </c>
      <c r="G3308" s="331">
        <v>1</v>
      </c>
      <c r="H3308" s="61">
        <f t="shared" si="512"/>
        <v>1273.49</v>
      </c>
      <c r="I3308" s="450">
        <v>1273.49</v>
      </c>
      <c r="J3308" s="439">
        <f t="shared" si="513"/>
        <v>1420.26</v>
      </c>
      <c r="K3308" s="390">
        <f t="shared" si="514"/>
        <v>1420.26</v>
      </c>
      <c r="L3308" s="60"/>
      <c r="M3308" s="303">
        <f t="shared" si="510"/>
        <v>1420.2636957888001</v>
      </c>
      <c r="N3308" s="303">
        <f t="shared" si="511"/>
        <v>3.6957888000870298E-3</v>
      </c>
      <c r="O3308" s="372">
        <f t="shared" si="515"/>
        <v>1420.26</v>
      </c>
      <c r="P3308" s="373">
        <f t="shared" si="516"/>
        <v>0</v>
      </c>
    </row>
    <row r="3309" spans="1:16" s="195" customFormat="1" ht="15" x14ac:dyDescent="0.25">
      <c r="A3309" s="312" t="s">
        <v>7642</v>
      </c>
      <c r="B3309" s="314" t="s">
        <v>438</v>
      </c>
      <c r="C3309" s="332" t="s">
        <v>3475</v>
      </c>
      <c r="D3309" s="332" t="s">
        <v>7394</v>
      </c>
      <c r="E3309" s="333" t="s">
        <v>7643</v>
      </c>
      <c r="F3309" s="316" t="s">
        <v>217</v>
      </c>
      <c r="G3309" s="331">
        <v>1</v>
      </c>
      <c r="H3309" s="61">
        <f t="shared" si="512"/>
        <v>26089.23</v>
      </c>
      <c r="I3309" s="450">
        <v>26089.23</v>
      </c>
      <c r="J3309" s="439">
        <f t="shared" si="513"/>
        <v>29096.1</v>
      </c>
      <c r="K3309" s="390">
        <f t="shared" si="514"/>
        <v>29096.1</v>
      </c>
      <c r="L3309" s="60"/>
      <c r="M3309" s="303">
        <f t="shared" si="510"/>
        <v>29096.095155897601</v>
      </c>
      <c r="N3309" s="303">
        <f t="shared" si="511"/>
        <v>-4.8441023973282427E-3</v>
      </c>
      <c r="O3309" s="372">
        <f t="shared" si="515"/>
        <v>29096.1</v>
      </c>
      <c r="P3309" s="373">
        <f t="shared" si="516"/>
        <v>0</v>
      </c>
    </row>
    <row r="3310" spans="1:16" s="195" customFormat="1" ht="15" x14ac:dyDescent="0.25">
      <c r="A3310" s="312" t="s">
        <v>7644</v>
      </c>
      <c r="B3310" s="314" t="s">
        <v>438</v>
      </c>
      <c r="C3310" s="314" t="s">
        <v>2489</v>
      </c>
      <c r="D3310" s="314" t="s">
        <v>424</v>
      </c>
      <c r="E3310" s="315" t="s">
        <v>425</v>
      </c>
      <c r="F3310" s="316" t="s">
        <v>217</v>
      </c>
      <c r="G3310" s="331">
        <v>1</v>
      </c>
      <c r="H3310" s="61">
        <f t="shared" si="512"/>
        <v>12728.32</v>
      </c>
      <c r="I3310" s="450">
        <v>12728.32</v>
      </c>
      <c r="J3310" s="439">
        <f t="shared" si="513"/>
        <v>14195.3</v>
      </c>
      <c r="K3310" s="390">
        <f t="shared" si="514"/>
        <v>14195.3</v>
      </c>
      <c r="L3310" s="60"/>
      <c r="M3310" s="303">
        <f t="shared" si="510"/>
        <v>14195.2985923584</v>
      </c>
      <c r="N3310" s="303">
        <f t="shared" si="511"/>
        <v>-1.4076415991439717E-3</v>
      </c>
      <c r="O3310" s="372">
        <f t="shared" si="515"/>
        <v>14195.3</v>
      </c>
      <c r="P3310" s="373">
        <f t="shared" si="516"/>
        <v>0</v>
      </c>
    </row>
    <row r="3311" spans="1:16" s="195" customFormat="1" ht="15" x14ac:dyDescent="0.25">
      <c r="A3311" s="312" t="s">
        <v>7645</v>
      </c>
      <c r="B3311" s="314" t="s">
        <v>438</v>
      </c>
      <c r="C3311" s="332" t="s">
        <v>3481</v>
      </c>
      <c r="D3311" s="332" t="s">
        <v>7646</v>
      </c>
      <c r="E3311" s="333" t="s">
        <v>7647</v>
      </c>
      <c r="F3311" s="316" t="s">
        <v>217</v>
      </c>
      <c r="G3311" s="331">
        <v>1</v>
      </c>
      <c r="H3311" s="61">
        <f t="shared" si="512"/>
        <v>138107.37</v>
      </c>
      <c r="I3311" s="450">
        <v>138107.37</v>
      </c>
      <c r="J3311" s="439">
        <f t="shared" si="513"/>
        <v>154024.68</v>
      </c>
      <c r="K3311" s="390">
        <f t="shared" si="514"/>
        <v>154024.68</v>
      </c>
      <c r="L3311" s="60"/>
      <c r="M3311" s="303">
        <f t="shared" si="510"/>
        <v>154024.67528749441</v>
      </c>
      <c r="N3311" s="303">
        <f t="shared" si="511"/>
        <v>-4.7125055862125009E-3</v>
      </c>
      <c r="O3311" s="372">
        <f t="shared" si="515"/>
        <v>154024.68</v>
      </c>
      <c r="P3311" s="373">
        <f t="shared" si="516"/>
        <v>0</v>
      </c>
    </row>
    <row r="3312" spans="1:16" s="195" customFormat="1" ht="22.5" x14ac:dyDescent="0.25">
      <c r="A3312" s="312" t="s">
        <v>7648</v>
      </c>
      <c r="B3312" s="314" t="s">
        <v>438</v>
      </c>
      <c r="C3312" s="314" t="s">
        <v>2495</v>
      </c>
      <c r="D3312" s="314" t="s">
        <v>407</v>
      </c>
      <c r="E3312" s="315" t="s">
        <v>408</v>
      </c>
      <c r="F3312" s="316" t="s">
        <v>217</v>
      </c>
      <c r="G3312" s="331">
        <v>1</v>
      </c>
      <c r="H3312" s="61">
        <f t="shared" si="512"/>
        <v>12241.76</v>
      </c>
      <c r="I3312" s="450">
        <v>12241.76</v>
      </c>
      <c r="J3312" s="439">
        <f t="shared" si="513"/>
        <v>13652.66</v>
      </c>
      <c r="K3312" s="390">
        <f t="shared" si="514"/>
        <v>13652.66</v>
      </c>
      <c r="L3312" s="60"/>
      <c r="M3312" s="303">
        <f t="shared" si="510"/>
        <v>13652.661034291201</v>
      </c>
      <c r="N3312" s="303">
        <f t="shared" si="511"/>
        <v>1.0342912009946303E-3</v>
      </c>
      <c r="O3312" s="372">
        <f t="shared" si="515"/>
        <v>13652.66</v>
      </c>
      <c r="P3312" s="373">
        <f t="shared" si="516"/>
        <v>0</v>
      </c>
    </row>
    <row r="3313" spans="1:16" s="195" customFormat="1" ht="15" x14ac:dyDescent="0.25">
      <c r="A3313" s="312" t="s">
        <v>7649</v>
      </c>
      <c r="B3313" s="314" t="s">
        <v>438</v>
      </c>
      <c r="C3313" s="332" t="s">
        <v>2497</v>
      </c>
      <c r="D3313" s="332" t="s">
        <v>7650</v>
      </c>
      <c r="E3313" s="333" t="s">
        <v>7651</v>
      </c>
      <c r="F3313" s="316" t="s">
        <v>217</v>
      </c>
      <c r="G3313" s="331">
        <v>1</v>
      </c>
      <c r="H3313" s="61">
        <f t="shared" si="512"/>
        <v>3231.68</v>
      </c>
      <c r="I3313" s="450">
        <v>3231.68</v>
      </c>
      <c r="J3313" s="439">
        <f t="shared" si="513"/>
        <v>3604.14</v>
      </c>
      <c r="K3313" s="390">
        <f t="shared" si="514"/>
        <v>3604.14</v>
      </c>
      <c r="L3313" s="60"/>
      <c r="M3313" s="303">
        <f t="shared" si="510"/>
        <v>3604.1412028416003</v>
      </c>
      <c r="N3313" s="303">
        <f t="shared" si="511"/>
        <v>1.2028416003886377E-3</v>
      </c>
      <c r="O3313" s="372">
        <f t="shared" si="515"/>
        <v>3604.14</v>
      </c>
      <c r="P3313" s="373">
        <f t="shared" si="516"/>
        <v>0</v>
      </c>
    </row>
    <row r="3314" spans="1:16" s="195" customFormat="1" ht="15" x14ac:dyDescent="0.25">
      <c r="A3314" s="312" t="s">
        <v>7652</v>
      </c>
      <c r="B3314" s="314" t="s">
        <v>438</v>
      </c>
      <c r="C3314" s="314" t="s">
        <v>2499</v>
      </c>
      <c r="D3314" s="314" t="s">
        <v>7216</v>
      </c>
      <c r="E3314" s="315" t="s">
        <v>7217</v>
      </c>
      <c r="F3314" s="316" t="s">
        <v>217</v>
      </c>
      <c r="G3314" s="331">
        <v>7</v>
      </c>
      <c r="H3314" s="61">
        <f t="shared" si="512"/>
        <v>6117.03</v>
      </c>
      <c r="I3314" s="450">
        <v>42819.199999999997</v>
      </c>
      <c r="J3314" s="439">
        <f t="shared" si="513"/>
        <v>6822.04</v>
      </c>
      <c r="K3314" s="390">
        <f t="shared" si="514"/>
        <v>47754.28</v>
      </c>
      <c r="L3314" s="60"/>
      <c r="M3314" s="303">
        <f t="shared" si="510"/>
        <v>47754.246395903996</v>
      </c>
      <c r="N3314" s="303">
        <f t="shared" si="511"/>
        <v>-3.3604096002818551E-2</v>
      </c>
      <c r="O3314" s="372">
        <f t="shared" si="515"/>
        <v>47754.28</v>
      </c>
      <c r="P3314" s="373">
        <f t="shared" si="516"/>
        <v>0</v>
      </c>
    </row>
    <row r="3315" spans="1:16" s="195" customFormat="1" ht="15" x14ac:dyDescent="0.25">
      <c r="A3315" s="312" t="s">
        <v>7653</v>
      </c>
      <c r="B3315" s="314" t="s">
        <v>438</v>
      </c>
      <c r="C3315" s="332" t="s">
        <v>5984</v>
      </c>
      <c r="D3315" s="332" t="s">
        <v>7654</v>
      </c>
      <c r="E3315" s="333" t="s">
        <v>7655</v>
      </c>
      <c r="F3315" s="316" t="s">
        <v>217</v>
      </c>
      <c r="G3315" s="331">
        <v>7</v>
      </c>
      <c r="H3315" s="61">
        <f t="shared" si="512"/>
        <v>2513.1</v>
      </c>
      <c r="I3315" s="450">
        <v>17591.68</v>
      </c>
      <c r="J3315" s="439">
        <f t="shared" si="513"/>
        <v>2802.74</v>
      </c>
      <c r="K3315" s="390">
        <f t="shared" si="514"/>
        <v>19619.18</v>
      </c>
      <c r="L3315" s="60"/>
      <c r="M3315" s="303">
        <f t="shared" si="510"/>
        <v>19619.176006041602</v>
      </c>
      <c r="N3315" s="303">
        <f t="shared" si="511"/>
        <v>-3.9939583984960336E-3</v>
      </c>
      <c r="O3315" s="372">
        <f t="shared" si="515"/>
        <v>19619.18</v>
      </c>
      <c r="P3315" s="373">
        <f t="shared" si="516"/>
        <v>0</v>
      </c>
    </row>
    <row r="3316" spans="1:16" s="195" customFormat="1" ht="15" x14ac:dyDescent="0.25">
      <c r="A3316" s="312" t="s">
        <v>7656</v>
      </c>
      <c r="B3316" s="314" t="s">
        <v>438</v>
      </c>
      <c r="C3316" s="314" t="s">
        <v>2508</v>
      </c>
      <c r="D3316" s="314" t="s">
        <v>417</v>
      </c>
      <c r="E3316" s="315" t="s">
        <v>418</v>
      </c>
      <c r="F3316" s="316" t="s">
        <v>217</v>
      </c>
      <c r="G3316" s="331">
        <v>1</v>
      </c>
      <c r="H3316" s="61">
        <f t="shared" si="512"/>
        <v>1284.3599999999999</v>
      </c>
      <c r="I3316" s="450">
        <v>1284.3599999999999</v>
      </c>
      <c r="J3316" s="439">
        <f t="shared" si="513"/>
        <v>1432.39</v>
      </c>
      <c r="K3316" s="390">
        <f t="shared" si="514"/>
        <v>1432.39</v>
      </c>
      <c r="L3316" s="60"/>
      <c r="M3316" s="303">
        <f t="shared" si="510"/>
        <v>1432.3864972032</v>
      </c>
      <c r="N3316" s="303">
        <f t="shared" si="511"/>
        <v>-3.5027968001486443E-3</v>
      </c>
      <c r="O3316" s="372">
        <f t="shared" si="515"/>
        <v>1432.39</v>
      </c>
      <c r="P3316" s="373">
        <f t="shared" si="516"/>
        <v>0</v>
      </c>
    </row>
    <row r="3317" spans="1:16" s="195" customFormat="1" ht="15" x14ac:dyDescent="0.25">
      <c r="A3317" s="312" t="s">
        <v>7657</v>
      </c>
      <c r="B3317" s="314" t="s">
        <v>438</v>
      </c>
      <c r="C3317" s="332" t="s">
        <v>5993</v>
      </c>
      <c r="D3317" s="332" t="s">
        <v>7658</v>
      </c>
      <c r="E3317" s="333" t="s">
        <v>7659</v>
      </c>
      <c r="F3317" s="316" t="s">
        <v>248</v>
      </c>
      <c r="G3317" s="329">
        <v>0.1</v>
      </c>
      <c r="H3317" s="61">
        <f t="shared" si="512"/>
        <v>3670.9</v>
      </c>
      <c r="I3317" s="450">
        <v>367.09</v>
      </c>
      <c r="J3317" s="439">
        <f t="shared" si="513"/>
        <v>4093.98</v>
      </c>
      <c r="K3317" s="390">
        <f t="shared" si="514"/>
        <v>409.4</v>
      </c>
      <c r="L3317" s="60"/>
      <c r="M3317" s="303">
        <f t="shared" si="510"/>
        <v>409.39826782080002</v>
      </c>
      <c r="N3317" s="303">
        <f t="shared" si="511"/>
        <v>-1.7321791999620473E-3</v>
      </c>
      <c r="O3317" s="372">
        <f t="shared" si="515"/>
        <v>409.39800000000002</v>
      </c>
      <c r="P3317" s="373">
        <f t="shared" si="516"/>
        <v>-1.9999999999527063E-3</v>
      </c>
    </row>
    <row r="3318" spans="1:16" s="195" customFormat="1" ht="15" x14ac:dyDescent="0.25">
      <c r="A3318" s="312" t="s">
        <v>7660</v>
      </c>
      <c r="B3318" s="314" t="s">
        <v>438</v>
      </c>
      <c r="C3318" s="314" t="s">
        <v>2516</v>
      </c>
      <c r="D3318" s="314" t="s">
        <v>7661</v>
      </c>
      <c r="E3318" s="315" t="s">
        <v>7662</v>
      </c>
      <c r="F3318" s="316" t="s">
        <v>217</v>
      </c>
      <c r="G3318" s="331">
        <v>1</v>
      </c>
      <c r="H3318" s="61">
        <f t="shared" si="512"/>
        <v>6522.98</v>
      </c>
      <c r="I3318" s="450">
        <v>6522.98</v>
      </c>
      <c r="J3318" s="439">
        <f t="shared" si="513"/>
        <v>7274.77</v>
      </c>
      <c r="K3318" s="390">
        <f t="shared" si="514"/>
        <v>7274.77</v>
      </c>
      <c r="L3318" s="60"/>
      <c r="M3318" s="303">
        <f t="shared" si="510"/>
        <v>7274.7737966976001</v>
      </c>
      <c r="N3318" s="303">
        <f t="shared" si="511"/>
        <v>3.7966975996823749E-3</v>
      </c>
      <c r="O3318" s="372">
        <f t="shared" si="515"/>
        <v>7274.77</v>
      </c>
      <c r="P3318" s="373">
        <f t="shared" si="516"/>
        <v>0</v>
      </c>
    </row>
    <row r="3319" spans="1:16" s="195" customFormat="1" ht="15" x14ac:dyDescent="0.25">
      <c r="A3319" s="312" t="s">
        <v>7663</v>
      </c>
      <c r="B3319" s="314" t="s">
        <v>438</v>
      </c>
      <c r="C3319" s="314" t="s">
        <v>5997</v>
      </c>
      <c r="D3319" s="314" t="s">
        <v>7203</v>
      </c>
      <c r="E3319" s="315" t="s">
        <v>7664</v>
      </c>
      <c r="F3319" s="316" t="s">
        <v>217</v>
      </c>
      <c r="G3319" s="331">
        <v>1</v>
      </c>
      <c r="H3319" s="61">
        <f t="shared" si="512"/>
        <v>17034.740000000002</v>
      </c>
      <c r="I3319" s="450">
        <v>17034.740000000002</v>
      </c>
      <c r="J3319" s="439">
        <f t="shared" si="513"/>
        <v>18998.05</v>
      </c>
      <c r="K3319" s="390">
        <f t="shared" si="514"/>
        <v>18998.05</v>
      </c>
      <c r="L3319" s="60"/>
      <c r="M3319" s="303">
        <f t="shared" si="510"/>
        <v>18998.046933388803</v>
      </c>
      <c r="N3319" s="303">
        <f t="shared" si="511"/>
        <v>-3.0666111961181741E-3</v>
      </c>
      <c r="O3319" s="372">
        <f t="shared" si="515"/>
        <v>18998.05</v>
      </c>
      <c r="P3319" s="373">
        <f t="shared" si="516"/>
        <v>0</v>
      </c>
    </row>
    <row r="3320" spans="1:16" s="195" customFormat="1" ht="15" x14ac:dyDescent="0.25">
      <c r="A3320" s="312" t="s">
        <v>7665</v>
      </c>
      <c r="B3320" s="314" t="s">
        <v>438</v>
      </c>
      <c r="C3320" s="314" t="s">
        <v>1085</v>
      </c>
      <c r="D3320" s="314" t="s">
        <v>430</v>
      </c>
      <c r="E3320" s="315" t="s">
        <v>431</v>
      </c>
      <c r="F3320" s="316" t="s">
        <v>217</v>
      </c>
      <c r="G3320" s="331">
        <v>1</v>
      </c>
      <c r="H3320" s="61">
        <f t="shared" si="512"/>
        <v>985.39</v>
      </c>
      <c r="I3320" s="450">
        <v>985.39</v>
      </c>
      <c r="J3320" s="439">
        <f t="shared" si="513"/>
        <v>1098.96</v>
      </c>
      <c r="K3320" s="390">
        <f t="shared" si="514"/>
        <v>1098.96</v>
      </c>
      <c r="L3320" s="60"/>
      <c r="M3320" s="303">
        <f t="shared" si="510"/>
        <v>1098.9592719167999</v>
      </c>
      <c r="N3320" s="303">
        <f t="shared" si="511"/>
        <v>-7.2808320010153693E-4</v>
      </c>
      <c r="O3320" s="372">
        <f t="shared" si="515"/>
        <v>1098.96</v>
      </c>
      <c r="P3320" s="373">
        <f t="shared" si="516"/>
        <v>0</v>
      </c>
    </row>
    <row r="3321" spans="1:16" s="195" customFormat="1" ht="15" x14ac:dyDescent="0.25">
      <c r="A3321" s="312" t="s">
        <v>7666</v>
      </c>
      <c r="B3321" s="314" t="s">
        <v>438</v>
      </c>
      <c r="C3321" s="332" t="s">
        <v>1086</v>
      </c>
      <c r="D3321" s="332" t="s">
        <v>7667</v>
      </c>
      <c r="E3321" s="333" t="s">
        <v>7668</v>
      </c>
      <c r="F3321" s="316" t="s">
        <v>217</v>
      </c>
      <c r="G3321" s="331">
        <v>1</v>
      </c>
      <c r="H3321" s="61">
        <f t="shared" si="512"/>
        <v>1887.64</v>
      </c>
      <c r="I3321" s="450">
        <v>1887.64</v>
      </c>
      <c r="J3321" s="439">
        <f t="shared" si="513"/>
        <v>2105.1999999999998</v>
      </c>
      <c r="K3321" s="390">
        <f t="shared" si="514"/>
        <v>2105.1999999999998</v>
      </c>
      <c r="L3321" s="60"/>
      <c r="M3321" s="303">
        <f t="shared" si="510"/>
        <v>2105.1963994368002</v>
      </c>
      <c r="N3321" s="303">
        <f t="shared" si="511"/>
        <v>-3.6005631995976728E-3</v>
      </c>
      <c r="O3321" s="372">
        <f t="shared" si="515"/>
        <v>2105.1999999999998</v>
      </c>
      <c r="P3321" s="373">
        <f t="shared" si="516"/>
        <v>0</v>
      </c>
    </row>
    <row r="3322" spans="1:16" s="195" customFormat="1" ht="33.75" x14ac:dyDescent="0.25">
      <c r="A3322" s="312" t="s">
        <v>7669</v>
      </c>
      <c r="B3322" s="314" t="s">
        <v>438</v>
      </c>
      <c r="C3322" s="314" t="s">
        <v>1088</v>
      </c>
      <c r="D3322" s="314" t="s">
        <v>445</v>
      </c>
      <c r="E3322" s="315" t="s">
        <v>446</v>
      </c>
      <c r="F3322" s="316" t="s">
        <v>217</v>
      </c>
      <c r="G3322" s="331">
        <v>3</v>
      </c>
      <c r="H3322" s="61">
        <f t="shared" si="512"/>
        <v>1368.94</v>
      </c>
      <c r="I3322" s="450">
        <v>4106.83</v>
      </c>
      <c r="J3322" s="439">
        <f t="shared" si="513"/>
        <v>1526.71</v>
      </c>
      <c r="K3322" s="390">
        <f t="shared" si="514"/>
        <v>4580.13</v>
      </c>
      <c r="L3322" s="60"/>
      <c r="M3322" s="303">
        <f t="shared" si="510"/>
        <v>4580.1549708095999</v>
      </c>
      <c r="N3322" s="303">
        <f t="shared" si="511"/>
        <v>2.4970809599835775E-2</v>
      </c>
      <c r="O3322" s="372">
        <f t="shared" si="515"/>
        <v>4580.13</v>
      </c>
      <c r="P3322" s="373">
        <f t="shared" si="516"/>
        <v>0</v>
      </c>
    </row>
    <row r="3323" spans="1:16" s="195" customFormat="1" ht="15" x14ac:dyDescent="0.25">
      <c r="A3323" s="312" t="s">
        <v>7670</v>
      </c>
      <c r="B3323" s="314" t="s">
        <v>438</v>
      </c>
      <c r="C3323" s="332" t="s">
        <v>1091</v>
      </c>
      <c r="D3323" s="332" t="s">
        <v>7203</v>
      </c>
      <c r="E3323" s="333" t="s">
        <v>7671</v>
      </c>
      <c r="F3323" s="316" t="s">
        <v>291</v>
      </c>
      <c r="G3323" s="331">
        <v>3</v>
      </c>
      <c r="H3323" s="61">
        <f t="shared" si="512"/>
        <v>10282.23</v>
      </c>
      <c r="I3323" s="450">
        <v>30846.69</v>
      </c>
      <c r="J3323" s="439">
        <f t="shared" si="513"/>
        <v>11467.29</v>
      </c>
      <c r="K3323" s="390">
        <f t="shared" si="514"/>
        <v>34401.870000000003</v>
      </c>
      <c r="L3323" s="60"/>
      <c r="M3323" s="303">
        <f t="shared" si="510"/>
        <v>34401.867264172797</v>
      </c>
      <c r="N3323" s="303">
        <f t="shared" si="511"/>
        <v>-2.7358272054698318E-3</v>
      </c>
      <c r="O3323" s="372">
        <f t="shared" si="515"/>
        <v>34401.870000000003</v>
      </c>
      <c r="P3323" s="373">
        <f t="shared" si="516"/>
        <v>0</v>
      </c>
    </row>
    <row r="3324" spans="1:16" s="195" customFormat="1" ht="15" x14ac:dyDescent="0.25">
      <c r="A3324" s="312" t="s">
        <v>7672</v>
      </c>
      <c r="B3324" s="314" t="s">
        <v>438</v>
      </c>
      <c r="C3324" s="314" t="s">
        <v>1096</v>
      </c>
      <c r="D3324" s="314" t="s">
        <v>7673</v>
      </c>
      <c r="E3324" s="315" t="s">
        <v>7674</v>
      </c>
      <c r="F3324" s="316" t="s">
        <v>217</v>
      </c>
      <c r="G3324" s="331">
        <v>2</v>
      </c>
      <c r="H3324" s="61">
        <f t="shared" si="512"/>
        <v>4834.49</v>
      </c>
      <c r="I3324" s="450">
        <v>9668.9699999999993</v>
      </c>
      <c r="J3324" s="439">
        <f t="shared" si="513"/>
        <v>5391.68</v>
      </c>
      <c r="K3324" s="390">
        <f t="shared" si="514"/>
        <v>10783.36</v>
      </c>
      <c r="L3324" s="60"/>
      <c r="M3324" s="303">
        <f t="shared" si="510"/>
        <v>10783.3489596864</v>
      </c>
      <c r="N3324" s="303">
        <f t="shared" si="511"/>
        <v>-1.1040313600460649E-2</v>
      </c>
      <c r="O3324" s="372">
        <f t="shared" si="515"/>
        <v>10783.36</v>
      </c>
      <c r="P3324" s="373">
        <f t="shared" si="516"/>
        <v>0</v>
      </c>
    </row>
    <row r="3325" spans="1:16" s="195" customFormat="1" ht="15" x14ac:dyDescent="0.25">
      <c r="A3325" s="312" t="s">
        <v>7675</v>
      </c>
      <c r="B3325" s="314" t="s">
        <v>438</v>
      </c>
      <c r="C3325" s="332" t="s">
        <v>1099</v>
      </c>
      <c r="D3325" s="332" t="s">
        <v>7676</v>
      </c>
      <c r="E3325" s="333" t="s">
        <v>7677</v>
      </c>
      <c r="F3325" s="316" t="s">
        <v>217</v>
      </c>
      <c r="G3325" s="331">
        <v>1</v>
      </c>
      <c r="H3325" s="61">
        <f t="shared" si="512"/>
        <v>9023.81</v>
      </c>
      <c r="I3325" s="450">
        <v>9023.81</v>
      </c>
      <c r="J3325" s="439">
        <f t="shared" si="513"/>
        <v>10063.83</v>
      </c>
      <c r="K3325" s="390">
        <f t="shared" si="514"/>
        <v>10063.83</v>
      </c>
      <c r="L3325" s="60"/>
      <c r="M3325" s="303">
        <f t="shared" si="510"/>
        <v>10063.8322567872</v>
      </c>
      <c r="N3325" s="303">
        <f t="shared" si="511"/>
        <v>2.2567872001673095E-3</v>
      </c>
      <c r="O3325" s="372">
        <f t="shared" si="515"/>
        <v>10063.83</v>
      </c>
      <c r="P3325" s="373">
        <f t="shared" si="516"/>
        <v>0</v>
      </c>
    </row>
    <row r="3326" spans="1:16" s="195" customFormat="1" ht="15" x14ac:dyDescent="0.25">
      <c r="A3326" s="312" t="s">
        <v>7678</v>
      </c>
      <c r="B3326" s="314" t="s">
        <v>438</v>
      </c>
      <c r="C3326" s="332" t="s">
        <v>3508</v>
      </c>
      <c r="D3326" s="332" t="s">
        <v>7676</v>
      </c>
      <c r="E3326" s="333" t="s">
        <v>7679</v>
      </c>
      <c r="F3326" s="316" t="s">
        <v>217</v>
      </c>
      <c r="G3326" s="331">
        <v>1</v>
      </c>
      <c r="H3326" s="61">
        <f t="shared" si="512"/>
        <v>6445.58</v>
      </c>
      <c r="I3326" s="450">
        <v>6445.58</v>
      </c>
      <c r="J3326" s="439">
        <f t="shared" si="513"/>
        <v>7188.45</v>
      </c>
      <c r="K3326" s="390">
        <f t="shared" si="514"/>
        <v>7188.45</v>
      </c>
      <c r="L3326" s="60"/>
      <c r="M3326" s="303">
        <f t="shared" si="510"/>
        <v>7188.4532052096001</v>
      </c>
      <c r="N3326" s="303">
        <f t="shared" si="511"/>
        <v>3.2052096003098995E-3</v>
      </c>
      <c r="O3326" s="372">
        <f t="shared" si="515"/>
        <v>7188.45</v>
      </c>
      <c r="P3326" s="373">
        <f t="shared" si="516"/>
        <v>0</v>
      </c>
    </row>
    <row r="3327" spans="1:16" s="195" customFormat="1" ht="22.5" x14ac:dyDescent="0.25">
      <c r="A3327" s="312" t="s">
        <v>7680</v>
      </c>
      <c r="B3327" s="314" t="s">
        <v>438</v>
      </c>
      <c r="C3327" s="314" t="s">
        <v>1103</v>
      </c>
      <c r="D3327" s="314" t="s">
        <v>2475</v>
      </c>
      <c r="E3327" s="315" t="s">
        <v>2476</v>
      </c>
      <c r="F3327" s="316" t="s">
        <v>217</v>
      </c>
      <c r="G3327" s="331">
        <v>6</v>
      </c>
      <c r="H3327" s="61">
        <f t="shared" si="512"/>
        <v>1801.8</v>
      </c>
      <c r="I3327" s="450">
        <v>10810.82</v>
      </c>
      <c r="J3327" s="439">
        <f t="shared" si="513"/>
        <v>2009.46</v>
      </c>
      <c r="K3327" s="390">
        <f t="shared" si="514"/>
        <v>12056.76</v>
      </c>
      <c r="L3327" s="60"/>
      <c r="M3327" s="303">
        <f t="shared" si="510"/>
        <v>12056.800734758401</v>
      </c>
      <c r="N3327" s="303">
        <f t="shared" si="511"/>
        <v>4.0734758400503779E-2</v>
      </c>
      <c r="O3327" s="372">
        <f t="shared" si="515"/>
        <v>12056.76</v>
      </c>
      <c r="P3327" s="373">
        <f t="shared" si="516"/>
        <v>0</v>
      </c>
    </row>
    <row r="3328" spans="1:16" s="195" customFormat="1" ht="15" x14ac:dyDescent="0.25">
      <c r="A3328" s="312" t="s">
        <v>7681</v>
      </c>
      <c r="B3328" s="314" t="s">
        <v>438</v>
      </c>
      <c r="C3328" s="332" t="s">
        <v>1106</v>
      </c>
      <c r="D3328" s="332" t="s">
        <v>7682</v>
      </c>
      <c r="E3328" s="333" t="s">
        <v>7683</v>
      </c>
      <c r="F3328" s="316" t="s">
        <v>217</v>
      </c>
      <c r="G3328" s="331">
        <v>6</v>
      </c>
      <c r="H3328" s="61">
        <f t="shared" si="512"/>
        <v>488.02</v>
      </c>
      <c r="I3328" s="450">
        <v>2928.12</v>
      </c>
      <c r="J3328" s="439">
        <f t="shared" si="513"/>
        <v>544.27</v>
      </c>
      <c r="K3328" s="390">
        <f t="shared" si="514"/>
        <v>3265.62</v>
      </c>
      <c r="L3328" s="60"/>
      <c r="M3328" s="303">
        <f t="shared" si="510"/>
        <v>3265.5949657343999</v>
      </c>
      <c r="N3328" s="303">
        <f t="shared" si="511"/>
        <v>-2.503426559997024E-2</v>
      </c>
      <c r="O3328" s="372">
        <f t="shared" si="515"/>
        <v>3265.62</v>
      </c>
      <c r="P3328" s="373">
        <f t="shared" si="516"/>
        <v>0</v>
      </c>
    </row>
    <row r="3329" spans="1:16" s="195" customFormat="1" ht="22.5" x14ac:dyDescent="0.25">
      <c r="A3329" s="312" t="s">
        <v>7684</v>
      </c>
      <c r="B3329" s="314" t="s">
        <v>438</v>
      </c>
      <c r="C3329" s="314" t="s">
        <v>1109</v>
      </c>
      <c r="D3329" s="314" t="s">
        <v>239</v>
      </c>
      <c r="E3329" s="315" t="s">
        <v>240</v>
      </c>
      <c r="F3329" s="316" t="s">
        <v>217</v>
      </c>
      <c r="G3329" s="331">
        <v>1</v>
      </c>
      <c r="H3329" s="61">
        <f t="shared" si="512"/>
        <v>3424.96</v>
      </c>
      <c r="I3329" s="450">
        <v>3424.96</v>
      </c>
      <c r="J3329" s="439">
        <f t="shared" si="513"/>
        <v>3819.7</v>
      </c>
      <c r="K3329" s="390">
        <f t="shared" si="514"/>
        <v>3819.7</v>
      </c>
      <c r="L3329" s="60"/>
      <c r="M3329" s="303">
        <f t="shared" si="510"/>
        <v>3819.6973258752</v>
      </c>
      <c r="N3329" s="303">
        <f t="shared" si="511"/>
        <v>-2.6741247997961182E-3</v>
      </c>
      <c r="O3329" s="372">
        <f t="shared" si="515"/>
        <v>3819.7</v>
      </c>
      <c r="P3329" s="373">
        <f t="shared" si="516"/>
        <v>0</v>
      </c>
    </row>
    <row r="3330" spans="1:16" s="195" customFormat="1" ht="15" x14ac:dyDescent="0.25">
      <c r="A3330" s="312" t="s">
        <v>7685</v>
      </c>
      <c r="B3330" s="314" t="s">
        <v>438</v>
      </c>
      <c r="C3330" s="314" t="s">
        <v>3539</v>
      </c>
      <c r="D3330" s="314" t="s">
        <v>7203</v>
      </c>
      <c r="E3330" s="315" t="s">
        <v>7686</v>
      </c>
      <c r="F3330" s="316" t="s">
        <v>217</v>
      </c>
      <c r="G3330" s="331">
        <v>1</v>
      </c>
      <c r="H3330" s="61">
        <f t="shared" si="512"/>
        <v>767.34</v>
      </c>
      <c r="I3330" s="450">
        <v>767.34</v>
      </c>
      <c r="J3330" s="439">
        <f t="shared" si="513"/>
        <v>855.78</v>
      </c>
      <c r="K3330" s="390">
        <f t="shared" si="514"/>
        <v>855.78</v>
      </c>
      <c r="L3330" s="60"/>
      <c r="M3330" s="303">
        <f t="shared" si="510"/>
        <v>855.77832910080008</v>
      </c>
      <c r="N3330" s="303">
        <f t="shared" si="511"/>
        <v>-1.6708991998939382E-3</v>
      </c>
      <c r="O3330" s="372">
        <f t="shared" si="515"/>
        <v>855.78</v>
      </c>
      <c r="P3330" s="373">
        <f t="shared" si="516"/>
        <v>0</v>
      </c>
    </row>
    <row r="3331" spans="1:16" s="195" customFormat="1" ht="15" x14ac:dyDescent="0.25">
      <c r="A3331" s="312" t="s">
        <v>7687</v>
      </c>
      <c r="B3331" s="314" t="s">
        <v>438</v>
      </c>
      <c r="C3331" s="314" t="s">
        <v>3543</v>
      </c>
      <c r="D3331" s="314" t="s">
        <v>7688</v>
      </c>
      <c r="E3331" s="315" t="s">
        <v>7689</v>
      </c>
      <c r="F3331" s="316" t="s">
        <v>217</v>
      </c>
      <c r="G3331" s="331">
        <v>1</v>
      </c>
      <c r="H3331" s="61">
        <f t="shared" si="512"/>
        <v>537.14</v>
      </c>
      <c r="I3331" s="450">
        <v>537.14</v>
      </c>
      <c r="J3331" s="439">
        <f t="shared" si="513"/>
        <v>599.04999999999995</v>
      </c>
      <c r="K3331" s="390">
        <f t="shared" si="514"/>
        <v>599.04999999999995</v>
      </c>
      <c r="L3331" s="60"/>
      <c r="M3331" s="303">
        <f t="shared" si="510"/>
        <v>599.04706087680006</v>
      </c>
      <c r="N3331" s="303">
        <f t="shared" si="511"/>
        <v>-2.9391231998943113E-3</v>
      </c>
      <c r="O3331" s="372">
        <f t="shared" si="515"/>
        <v>599.04999999999995</v>
      </c>
      <c r="P3331" s="373">
        <f t="shared" si="516"/>
        <v>0</v>
      </c>
    </row>
    <row r="3332" spans="1:16" s="195" customFormat="1" ht="15" x14ac:dyDescent="0.25">
      <c r="A3332" s="312" t="s">
        <v>7690</v>
      </c>
      <c r="B3332" s="314" t="s">
        <v>438</v>
      </c>
      <c r="C3332" s="314" t="s">
        <v>3547</v>
      </c>
      <c r="D3332" s="314" t="s">
        <v>7691</v>
      </c>
      <c r="E3332" s="315" t="s">
        <v>7692</v>
      </c>
      <c r="F3332" s="316" t="s">
        <v>217</v>
      </c>
      <c r="G3332" s="331">
        <v>1</v>
      </c>
      <c r="H3332" s="61">
        <f t="shared" si="512"/>
        <v>115.1</v>
      </c>
      <c r="I3332" s="450">
        <v>115.1</v>
      </c>
      <c r="J3332" s="439">
        <f t="shared" si="513"/>
        <v>128.37</v>
      </c>
      <c r="K3332" s="390">
        <f t="shared" si="514"/>
        <v>128.37</v>
      </c>
      <c r="L3332" s="60"/>
      <c r="M3332" s="303">
        <f t="shared" si="510"/>
        <v>128.36563411200001</v>
      </c>
      <c r="N3332" s="303">
        <f t="shared" si="511"/>
        <v>-4.365887999995266E-3</v>
      </c>
      <c r="O3332" s="372">
        <f t="shared" si="515"/>
        <v>128.37</v>
      </c>
      <c r="P3332" s="373">
        <f t="shared" si="516"/>
        <v>0</v>
      </c>
    </row>
    <row r="3333" spans="1:16" s="195" customFormat="1" ht="22.5" x14ac:dyDescent="0.25">
      <c r="A3333" s="312" t="s">
        <v>7693</v>
      </c>
      <c r="B3333" s="314" t="s">
        <v>438</v>
      </c>
      <c r="C3333" s="314" t="s">
        <v>3551</v>
      </c>
      <c r="D3333" s="314" t="s">
        <v>7694</v>
      </c>
      <c r="E3333" s="315" t="s">
        <v>7695</v>
      </c>
      <c r="F3333" s="316" t="s">
        <v>217</v>
      </c>
      <c r="G3333" s="331">
        <v>1</v>
      </c>
      <c r="H3333" s="61">
        <f t="shared" si="512"/>
        <v>17341.669999999998</v>
      </c>
      <c r="I3333" s="450">
        <v>17341.669999999998</v>
      </c>
      <c r="J3333" s="439">
        <f t="shared" si="513"/>
        <v>19340.349999999999</v>
      </c>
      <c r="K3333" s="390">
        <f t="shared" si="514"/>
        <v>19340.349999999999</v>
      </c>
      <c r="L3333" s="60"/>
      <c r="M3333" s="303">
        <f t="shared" si="510"/>
        <v>19340.351573510397</v>
      </c>
      <c r="N3333" s="303">
        <f t="shared" si="511"/>
        <v>1.5735103988845367E-3</v>
      </c>
      <c r="O3333" s="372">
        <f t="shared" si="515"/>
        <v>19340.349999999999</v>
      </c>
      <c r="P3333" s="373">
        <f t="shared" si="516"/>
        <v>0</v>
      </c>
    </row>
    <row r="3334" spans="1:16" s="195" customFormat="1" ht="33.75" x14ac:dyDescent="0.25">
      <c r="A3334" s="312" t="s">
        <v>7696</v>
      </c>
      <c r="B3334" s="314" t="s">
        <v>438</v>
      </c>
      <c r="C3334" s="314" t="s">
        <v>1112</v>
      </c>
      <c r="D3334" s="314" t="s">
        <v>445</v>
      </c>
      <c r="E3334" s="315" t="s">
        <v>446</v>
      </c>
      <c r="F3334" s="316" t="s">
        <v>217</v>
      </c>
      <c r="G3334" s="331">
        <v>5</v>
      </c>
      <c r="H3334" s="61">
        <f t="shared" si="512"/>
        <v>1368.95</v>
      </c>
      <c r="I3334" s="450">
        <v>6844.74</v>
      </c>
      <c r="J3334" s="439">
        <f t="shared" si="513"/>
        <v>1526.73</v>
      </c>
      <c r="K3334" s="390">
        <f t="shared" si="514"/>
        <v>7633.65</v>
      </c>
      <c r="L3334" s="60"/>
      <c r="M3334" s="303">
        <f t="shared" si="510"/>
        <v>7633.6176405888009</v>
      </c>
      <c r="N3334" s="303">
        <f t="shared" si="511"/>
        <v>-3.2359411198740418E-2</v>
      </c>
      <c r="O3334" s="372">
        <f t="shared" si="515"/>
        <v>7633.65</v>
      </c>
      <c r="P3334" s="373">
        <f t="shared" si="516"/>
        <v>0</v>
      </c>
    </row>
    <row r="3335" spans="1:16" s="195" customFormat="1" ht="15" x14ac:dyDescent="0.25">
      <c r="A3335" s="312" t="s">
        <v>7697</v>
      </c>
      <c r="B3335" s="314" t="s">
        <v>438</v>
      </c>
      <c r="C3335" s="314" t="s">
        <v>2556</v>
      </c>
      <c r="D3335" s="314" t="s">
        <v>7203</v>
      </c>
      <c r="E3335" s="315" t="s">
        <v>7698</v>
      </c>
      <c r="F3335" s="316" t="s">
        <v>217</v>
      </c>
      <c r="G3335" s="331">
        <v>5</v>
      </c>
      <c r="H3335" s="61">
        <f t="shared" si="512"/>
        <v>741.24</v>
      </c>
      <c r="I3335" s="450">
        <v>3706.2</v>
      </c>
      <c r="J3335" s="439">
        <f t="shared" si="513"/>
        <v>826.67</v>
      </c>
      <c r="K3335" s="390">
        <f t="shared" si="514"/>
        <v>4133.3500000000004</v>
      </c>
      <c r="L3335" s="60"/>
      <c r="M3335" s="303">
        <f t="shared" si="510"/>
        <v>4133.3511133440006</v>
      </c>
      <c r="N3335" s="303">
        <f t="shared" si="511"/>
        <v>1.1133440002595307E-3</v>
      </c>
      <c r="O3335" s="372">
        <f t="shared" si="515"/>
        <v>4133.3499999999995</v>
      </c>
      <c r="P3335" s="373">
        <f t="shared" si="516"/>
        <v>0</v>
      </c>
    </row>
    <row r="3336" spans="1:16" s="195" customFormat="1" ht="15" x14ac:dyDescent="0.25">
      <c r="A3336" s="312" t="s">
        <v>7699</v>
      </c>
      <c r="B3336" s="314" t="s">
        <v>438</v>
      </c>
      <c r="C3336" s="314" t="s">
        <v>1115</v>
      </c>
      <c r="D3336" s="314" t="s">
        <v>1485</v>
      </c>
      <c r="E3336" s="315" t="s">
        <v>7700</v>
      </c>
      <c r="F3336" s="316" t="s">
        <v>217</v>
      </c>
      <c r="G3336" s="331">
        <v>7</v>
      </c>
      <c r="H3336" s="61">
        <f t="shared" si="512"/>
        <v>1265.29</v>
      </c>
      <c r="I3336" s="450">
        <v>8857</v>
      </c>
      <c r="J3336" s="439">
        <f t="shared" si="513"/>
        <v>1411.12</v>
      </c>
      <c r="K3336" s="390">
        <f t="shared" si="514"/>
        <v>9877.84</v>
      </c>
      <c r="L3336" s="60"/>
      <c r="M3336" s="303">
        <f t="shared" si="510"/>
        <v>9877.7968838400011</v>
      </c>
      <c r="N3336" s="303">
        <f t="shared" si="511"/>
        <v>-4.3116159999044612E-2</v>
      </c>
      <c r="O3336" s="372">
        <f t="shared" si="515"/>
        <v>9877.84</v>
      </c>
      <c r="P3336" s="373">
        <f t="shared" si="516"/>
        <v>0</v>
      </c>
    </row>
    <row r="3337" spans="1:16" s="195" customFormat="1" ht="15" x14ac:dyDescent="0.25">
      <c r="A3337" s="312" t="s">
        <v>7701</v>
      </c>
      <c r="B3337" s="314" t="s">
        <v>438</v>
      </c>
      <c r="C3337" s="314" t="s">
        <v>1118</v>
      </c>
      <c r="D3337" s="314" t="s">
        <v>7702</v>
      </c>
      <c r="E3337" s="315" t="s">
        <v>7703</v>
      </c>
      <c r="F3337" s="316" t="s">
        <v>217</v>
      </c>
      <c r="G3337" s="331">
        <v>7</v>
      </c>
      <c r="H3337" s="61">
        <f t="shared" si="512"/>
        <v>3069.32</v>
      </c>
      <c r="I3337" s="450">
        <v>21485.24</v>
      </c>
      <c r="J3337" s="439">
        <f t="shared" si="513"/>
        <v>3423.07</v>
      </c>
      <c r="K3337" s="390">
        <f t="shared" si="514"/>
        <v>23961.49</v>
      </c>
      <c r="L3337" s="60"/>
      <c r="M3337" s="303">
        <f t="shared" si="510"/>
        <v>23961.480943948802</v>
      </c>
      <c r="N3337" s="303">
        <f t="shared" si="511"/>
        <v>-9.0560511998774018E-3</v>
      </c>
      <c r="O3337" s="372">
        <f t="shared" si="515"/>
        <v>23961.49</v>
      </c>
      <c r="P3337" s="373">
        <f t="shared" si="516"/>
        <v>0</v>
      </c>
    </row>
    <row r="3338" spans="1:16" s="195" customFormat="1" ht="33.75" x14ac:dyDescent="0.25">
      <c r="A3338" s="312" t="s">
        <v>7704</v>
      </c>
      <c r="B3338" s="314" t="s">
        <v>438</v>
      </c>
      <c r="C3338" s="314" t="s">
        <v>1140</v>
      </c>
      <c r="D3338" s="314" t="s">
        <v>445</v>
      </c>
      <c r="E3338" s="315" t="s">
        <v>446</v>
      </c>
      <c r="F3338" s="316" t="s">
        <v>217</v>
      </c>
      <c r="G3338" s="331">
        <v>11</v>
      </c>
      <c r="H3338" s="61">
        <f t="shared" si="512"/>
        <v>1368.95</v>
      </c>
      <c r="I3338" s="450">
        <v>15058.43</v>
      </c>
      <c r="J3338" s="439">
        <f t="shared" si="513"/>
        <v>1526.73</v>
      </c>
      <c r="K3338" s="390">
        <f t="shared" si="514"/>
        <v>16794.03</v>
      </c>
      <c r="L3338" s="60"/>
      <c r="M3338" s="303">
        <f t="shared" si="510"/>
        <v>16793.961039801601</v>
      </c>
      <c r="N3338" s="303">
        <f t="shared" si="511"/>
        <v>-6.8960198397689965E-2</v>
      </c>
      <c r="O3338" s="372">
        <f t="shared" si="515"/>
        <v>16794.03</v>
      </c>
      <c r="P3338" s="373">
        <f t="shared" si="516"/>
        <v>0</v>
      </c>
    </row>
    <row r="3339" spans="1:16" s="195" customFormat="1" ht="15" x14ac:dyDescent="0.25">
      <c r="A3339" s="312" t="s">
        <v>7705</v>
      </c>
      <c r="B3339" s="314" t="s">
        <v>438</v>
      </c>
      <c r="C3339" s="314" t="s">
        <v>1144</v>
      </c>
      <c r="D3339" s="314" t="s">
        <v>7694</v>
      </c>
      <c r="E3339" s="315" t="s">
        <v>7706</v>
      </c>
      <c r="F3339" s="316" t="s">
        <v>217</v>
      </c>
      <c r="G3339" s="331">
        <v>11</v>
      </c>
      <c r="H3339" s="61">
        <f t="shared" si="512"/>
        <v>17341.669999999998</v>
      </c>
      <c r="I3339" s="450">
        <v>190758.37</v>
      </c>
      <c r="J3339" s="439">
        <f t="shared" si="513"/>
        <v>19340.349999999999</v>
      </c>
      <c r="K3339" s="390">
        <f t="shared" si="514"/>
        <v>212743.85</v>
      </c>
      <c r="L3339" s="60"/>
      <c r="M3339" s="303">
        <f t="shared" si="510"/>
        <v>212743.86730861443</v>
      </c>
      <c r="N3339" s="303">
        <f t="shared" si="511"/>
        <v>1.7308614420471713E-2</v>
      </c>
      <c r="O3339" s="372">
        <f t="shared" si="515"/>
        <v>212743.84999999998</v>
      </c>
      <c r="P3339" s="373">
        <f t="shared" si="516"/>
        <v>0</v>
      </c>
    </row>
    <row r="3340" spans="1:16" s="195" customFormat="1" ht="15" x14ac:dyDescent="0.25">
      <c r="A3340" s="312" t="s">
        <v>7707</v>
      </c>
      <c r="B3340" s="314" t="s">
        <v>438</v>
      </c>
      <c r="C3340" s="314" t="s">
        <v>3646</v>
      </c>
      <c r="D3340" s="314" t="s">
        <v>424</v>
      </c>
      <c r="E3340" s="315" t="s">
        <v>425</v>
      </c>
      <c r="F3340" s="316" t="s">
        <v>217</v>
      </c>
      <c r="G3340" s="331">
        <v>5</v>
      </c>
      <c r="H3340" s="61">
        <f t="shared" si="512"/>
        <v>12728.33</v>
      </c>
      <c r="I3340" s="450">
        <v>63641.64</v>
      </c>
      <c r="J3340" s="439">
        <f t="shared" si="513"/>
        <v>14195.31</v>
      </c>
      <c r="K3340" s="390">
        <f t="shared" si="514"/>
        <v>70976.55</v>
      </c>
      <c r="L3340" s="60"/>
      <c r="M3340" s="303">
        <f t="shared" si="510"/>
        <v>70976.537571916808</v>
      </c>
      <c r="N3340" s="303">
        <f t="shared" si="511"/>
        <v>-1.2428083195118234E-2</v>
      </c>
      <c r="O3340" s="372">
        <f t="shared" si="515"/>
        <v>70976.55</v>
      </c>
      <c r="P3340" s="373">
        <f t="shared" si="516"/>
        <v>0</v>
      </c>
    </row>
    <row r="3341" spans="1:16" s="195" customFormat="1" ht="15" x14ac:dyDescent="0.25">
      <c r="A3341" s="312" t="s">
        <v>7708</v>
      </c>
      <c r="B3341" s="314" t="s">
        <v>438</v>
      </c>
      <c r="C3341" s="332" t="s">
        <v>3648</v>
      </c>
      <c r="D3341" s="332" t="s">
        <v>7709</v>
      </c>
      <c r="E3341" s="333" t="s">
        <v>7710</v>
      </c>
      <c r="F3341" s="316" t="s">
        <v>217</v>
      </c>
      <c r="G3341" s="331">
        <v>1</v>
      </c>
      <c r="H3341" s="61">
        <f t="shared" si="512"/>
        <v>3456.99</v>
      </c>
      <c r="I3341" s="450">
        <v>3456.99</v>
      </c>
      <c r="J3341" s="439">
        <f t="shared" si="513"/>
        <v>3855.42</v>
      </c>
      <c r="K3341" s="390">
        <f t="shared" si="514"/>
        <v>3855.42</v>
      </c>
      <c r="L3341" s="60"/>
      <c r="M3341" s="303">
        <f t="shared" si="510"/>
        <v>3855.4188833088001</v>
      </c>
      <c r="N3341" s="303">
        <f t="shared" si="511"/>
        <v>-1.1166911999680451E-3</v>
      </c>
      <c r="O3341" s="372">
        <f t="shared" si="515"/>
        <v>3855.42</v>
      </c>
      <c r="P3341" s="373">
        <f t="shared" si="516"/>
        <v>0</v>
      </c>
    </row>
    <row r="3342" spans="1:16" s="195" customFormat="1" ht="15" x14ac:dyDescent="0.25">
      <c r="A3342" s="312" t="s">
        <v>7711</v>
      </c>
      <c r="B3342" s="314" t="s">
        <v>438</v>
      </c>
      <c r="C3342" s="332" t="s">
        <v>3650</v>
      </c>
      <c r="D3342" s="332" t="s">
        <v>7712</v>
      </c>
      <c r="E3342" s="333" t="s">
        <v>7713</v>
      </c>
      <c r="F3342" s="316" t="s">
        <v>217</v>
      </c>
      <c r="G3342" s="331">
        <v>3</v>
      </c>
      <c r="H3342" s="61">
        <f t="shared" si="512"/>
        <v>2215.89</v>
      </c>
      <c r="I3342" s="450">
        <v>6647.67</v>
      </c>
      <c r="J3342" s="439">
        <f t="shared" si="513"/>
        <v>2471.2800000000002</v>
      </c>
      <c r="K3342" s="390">
        <f t="shared" si="514"/>
        <v>7413.84</v>
      </c>
      <c r="L3342" s="60"/>
      <c r="M3342" s="303">
        <f t="shared" si="510"/>
        <v>7413.8347082304008</v>
      </c>
      <c r="N3342" s="303">
        <f t="shared" si="511"/>
        <v>-5.2917695993528469E-3</v>
      </c>
      <c r="O3342" s="372">
        <f t="shared" si="515"/>
        <v>7413.84</v>
      </c>
      <c r="P3342" s="373">
        <f t="shared" si="516"/>
        <v>0</v>
      </c>
    </row>
    <row r="3343" spans="1:16" s="195" customFormat="1" ht="22.5" x14ac:dyDescent="0.25">
      <c r="A3343" s="312" t="s">
        <v>7714</v>
      </c>
      <c r="B3343" s="314" t="s">
        <v>438</v>
      </c>
      <c r="C3343" s="332" t="s">
        <v>3652</v>
      </c>
      <c r="D3343" s="332" t="s">
        <v>7646</v>
      </c>
      <c r="E3343" s="333" t="s">
        <v>7715</v>
      </c>
      <c r="F3343" s="316" t="s">
        <v>217</v>
      </c>
      <c r="G3343" s="331">
        <v>1</v>
      </c>
      <c r="H3343" s="61">
        <f t="shared" si="512"/>
        <v>41435.839999999997</v>
      </c>
      <c r="I3343" s="450">
        <v>41435.839999999997</v>
      </c>
      <c r="J3343" s="439">
        <f t="shared" si="513"/>
        <v>46211.45</v>
      </c>
      <c r="K3343" s="390">
        <f t="shared" si="514"/>
        <v>46211.45</v>
      </c>
      <c r="L3343" s="60"/>
      <c r="M3343" s="303">
        <f t="shared" ref="M3343:M3406" si="517">I3343*O$13*P$13*O$10</f>
        <v>46211.449839820794</v>
      </c>
      <c r="N3343" s="303">
        <f t="shared" ref="N3343:N3406" si="518">M3343-K3343</f>
        <v>-1.6017920279409736E-4</v>
      </c>
      <c r="O3343" s="372">
        <f t="shared" si="515"/>
        <v>46211.45</v>
      </c>
      <c r="P3343" s="373">
        <f t="shared" si="516"/>
        <v>0</v>
      </c>
    </row>
    <row r="3344" spans="1:16" s="195" customFormat="1" ht="15" x14ac:dyDescent="0.25">
      <c r="A3344" s="312" t="s">
        <v>7716</v>
      </c>
      <c r="B3344" s="314" t="s">
        <v>438</v>
      </c>
      <c r="C3344" s="314" t="s">
        <v>1151</v>
      </c>
      <c r="D3344" s="314" t="s">
        <v>7268</v>
      </c>
      <c r="E3344" s="315" t="s">
        <v>7269</v>
      </c>
      <c r="F3344" s="316" t="s">
        <v>217</v>
      </c>
      <c r="G3344" s="331">
        <v>8</v>
      </c>
      <c r="H3344" s="61">
        <f t="shared" si="512"/>
        <v>2305.96</v>
      </c>
      <c r="I3344" s="450">
        <v>18447.68</v>
      </c>
      <c r="J3344" s="439">
        <f t="shared" si="513"/>
        <v>2571.73</v>
      </c>
      <c r="K3344" s="390">
        <f t="shared" si="514"/>
        <v>20573.84</v>
      </c>
      <c r="L3344" s="60"/>
      <c r="M3344" s="303">
        <f t="shared" si="517"/>
        <v>20573.832676761602</v>
      </c>
      <c r="N3344" s="303">
        <f t="shared" si="518"/>
        <v>-7.3232383983850013E-3</v>
      </c>
      <c r="O3344" s="372">
        <f t="shared" si="515"/>
        <v>20573.84</v>
      </c>
      <c r="P3344" s="373">
        <f t="shared" si="516"/>
        <v>0</v>
      </c>
    </row>
    <row r="3345" spans="1:16" s="195" customFormat="1" ht="15" x14ac:dyDescent="0.25">
      <c r="A3345" s="312" t="s">
        <v>7717</v>
      </c>
      <c r="B3345" s="314" t="s">
        <v>438</v>
      </c>
      <c r="C3345" s="332" t="s">
        <v>1153</v>
      </c>
      <c r="D3345" s="332" t="s">
        <v>7718</v>
      </c>
      <c r="E3345" s="333" t="s">
        <v>7719</v>
      </c>
      <c r="F3345" s="316" t="s">
        <v>274</v>
      </c>
      <c r="G3345" s="331">
        <v>2</v>
      </c>
      <c r="H3345" s="61">
        <f t="shared" si="512"/>
        <v>4975.37</v>
      </c>
      <c r="I3345" s="450">
        <v>9950.74</v>
      </c>
      <c r="J3345" s="439">
        <f t="shared" si="513"/>
        <v>5548.8</v>
      </c>
      <c r="K3345" s="390">
        <f t="shared" si="514"/>
        <v>11097.6</v>
      </c>
      <c r="L3345" s="60"/>
      <c r="M3345" s="303">
        <f t="shared" si="517"/>
        <v>11097.593831308801</v>
      </c>
      <c r="N3345" s="303">
        <f t="shared" si="518"/>
        <v>-6.1686911994911497E-3</v>
      </c>
      <c r="O3345" s="372">
        <f t="shared" si="515"/>
        <v>11097.6</v>
      </c>
      <c r="P3345" s="373">
        <f t="shared" si="516"/>
        <v>0</v>
      </c>
    </row>
    <row r="3346" spans="1:16" s="195" customFormat="1" ht="15" x14ac:dyDescent="0.25">
      <c r="A3346" s="312" t="s">
        <v>7720</v>
      </c>
      <c r="B3346" s="314" t="s">
        <v>438</v>
      </c>
      <c r="C3346" s="332" t="s">
        <v>1155</v>
      </c>
      <c r="D3346" s="332" t="s">
        <v>7718</v>
      </c>
      <c r="E3346" s="333" t="s">
        <v>7721</v>
      </c>
      <c r="F3346" s="316" t="s">
        <v>274</v>
      </c>
      <c r="G3346" s="331">
        <v>3</v>
      </c>
      <c r="H3346" s="61">
        <f t="shared" si="512"/>
        <v>1020.54</v>
      </c>
      <c r="I3346" s="450">
        <v>3061.62</v>
      </c>
      <c r="J3346" s="439">
        <f t="shared" si="513"/>
        <v>1138.1600000000001</v>
      </c>
      <c r="K3346" s="390">
        <f t="shared" si="514"/>
        <v>3414.48</v>
      </c>
      <c r="L3346" s="60"/>
      <c r="M3346" s="303">
        <f t="shared" si="517"/>
        <v>3414.4812572544001</v>
      </c>
      <c r="N3346" s="303">
        <f t="shared" si="518"/>
        <v>1.2572544001159258E-3</v>
      </c>
      <c r="O3346" s="372">
        <f t="shared" ref="O3346:O3409" si="519">J3346*G3346</f>
        <v>3414.4800000000005</v>
      </c>
      <c r="P3346" s="373">
        <f t="shared" ref="P3346:P3409" si="520">O3346-K3346</f>
        <v>0</v>
      </c>
    </row>
    <row r="3347" spans="1:16" s="195" customFormat="1" ht="15" x14ac:dyDescent="0.25">
      <c r="A3347" s="312" t="s">
        <v>7722</v>
      </c>
      <c r="B3347" s="314" t="s">
        <v>438</v>
      </c>
      <c r="C3347" s="332" t="s">
        <v>1157</v>
      </c>
      <c r="D3347" s="332" t="s">
        <v>7718</v>
      </c>
      <c r="E3347" s="333" t="s">
        <v>7723</v>
      </c>
      <c r="F3347" s="316" t="s">
        <v>274</v>
      </c>
      <c r="G3347" s="331">
        <v>3</v>
      </c>
      <c r="H3347" s="61">
        <f t="shared" si="512"/>
        <v>1020.54</v>
      </c>
      <c r="I3347" s="450">
        <v>3061.62</v>
      </c>
      <c r="J3347" s="439">
        <f t="shared" si="513"/>
        <v>1138.1600000000001</v>
      </c>
      <c r="K3347" s="390">
        <f t="shared" si="514"/>
        <v>3414.48</v>
      </c>
      <c r="L3347" s="60"/>
      <c r="M3347" s="303">
        <f t="shared" si="517"/>
        <v>3414.4812572544001</v>
      </c>
      <c r="N3347" s="303">
        <f t="shared" si="518"/>
        <v>1.2572544001159258E-3</v>
      </c>
      <c r="O3347" s="372">
        <f t="shared" si="519"/>
        <v>3414.4800000000005</v>
      </c>
      <c r="P3347" s="373">
        <f t="shared" si="520"/>
        <v>0</v>
      </c>
    </row>
    <row r="3348" spans="1:16" s="195" customFormat="1" ht="22.5" x14ac:dyDescent="0.25">
      <c r="A3348" s="312" t="s">
        <v>7724</v>
      </c>
      <c r="B3348" s="314" t="s">
        <v>438</v>
      </c>
      <c r="C3348" s="314" t="s">
        <v>2583</v>
      </c>
      <c r="D3348" s="314" t="s">
        <v>7438</v>
      </c>
      <c r="E3348" s="315" t="s">
        <v>7439</v>
      </c>
      <c r="F3348" s="316" t="s">
        <v>217</v>
      </c>
      <c r="G3348" s="331">
        <v>10</v>
      </c>
      <c r="H3348" s="61">
        <f t="shared" ref="H3348:H3364" si="521">ROUND(I3348/G3348,2)</f>
        <v>224.97</v>
      </c>
      <c r="I3348" s="450">
        <v>2249.6799999999998</v>
      </c>
      <c r="J3348" s="439">
        <f t="shared" ref="J3348:J3364" si="522">ROUND(H3348*O$13*P$13*O$10,2)</f>
        <v>250.9</v>
      </c>
      <c r="K3348" s="390">
        <f t="shared" ref="K3348:K3364" si="523">ROUND(J3348*G3348,2)</f>
        <v>2509</v>
      </c>
      <c r="L3348" s="60"/>
      <c r="M3348" s="303">
        <f t="shared" si="517"/>
        <v>2508.9626390016001</v>
      </c>
      <c r="N3348" s="303">
        <f t="shared" si="518"/>
        <v>-3.7360998399890377E-2</v>
      </c>
      <c r="O3348" s="372">
        <f t="shared" si="519"/>
        <v>2509</v>
      </c>
      <c r="P3348" s="373">
        <f t="shared" si="520"/>
        <v>0</v>
      </c>
    </row>
    <row r="3349" spans="1:16" s="195" customFormat="1" ht="15" x14ac:dyDescent="0.25">
      <c r="A3349" s="312" t="s">
        <v>7725</v>
      </c>
      <c r="B3349" s="314" t="s">
        <v>438</v>
      </c>
      <c r="C3349" s="314" t="s">
        <v>3659</v>
      </c>
      <c r="D3349" s="314" t="s">
        <v>7726</v>
      </c>
      <c r="E3349" s="315" t="s">
        <v>7727</v>
      </c>
      <c r="F3349" s="316" t="s">
        <v>217</v>
      </c>
      <c r="G3349" s="331">
        <v>10</v>
      </c>
      <c r="H3349" s="61">
        <f t="shared" si="521"/>
        <v>15.35</v>
      </c>
      <c r="I3349" s="450">
        <v>153.5</v>
      </c>
      <c r="J3349" s="439">
        <f t="shared" si="522"/>
        <v>17.12</v>
      </c>
      <c r="K3349" s="390">
        <f t="shared" si="523"/>
        <v>171.2</v>
      </c>
      <c r="L3349" s="60"/>
      <c r="M3349" s="303">
        <f t="shared" si="517"/>
        <v>171.19135392000001</v>
      </c>
      <c r="N3349" s="303">
        <f t="shared" si="518"/>
        <v>-8.6460799999770188E-3</v>
      </c>
      <c r="O3349" s="372">
        <f t="shared" si="519"/>
        <v>171.20000000000002</v>
      </c>
      <c r="P3349" s="373">
        <f t="shared" si="520"/>
        <v>0</v>
      </c>
    </row>
    <row r="3350" spans="1:16" s="195" customFormat="1" ht="15" x14ac:dyDescent="0.25">
      <c r="A3350" s="312" t="s">
        <v>7728</v>
      </c>
      <c r="B3350" s="314" t="s">
        <v>438</v>
      </c>
      <c r="C3350" s="314" t="s">
        <v>1168</v>
      </c>
      <c r="D3350" s="314" t="s">
        <v>7321</v>
      </c>
      <c r="E3350" s="315" t="s">
        <v>7322</v>
      </c>
      <c r="F3350" s="316" t="s">
        <v>164</v>
      </c>
      <c r="G3350" s="329">
        <v>4.5</v>
      </c>
      <c r="H3350" s="61">
        <f t="shared" si="521"/>
        <v>16991</v>
      </c>
      <c r="I3350" s="450">
        <v>76459.490000000005</v>
      </c>
      <c r="J3350" s="439">
        <f t="shared" si="522"/>
        <v>18949.27</v>
      </c>
      <c r="K3350" s="390">
        <f t="shared" si="523"/>
        <v>85271.72</v>
      </c>
      <c r="L3350" s="60"/>
      <c r="M3350" s="303">
        <f t="shared" si="517"/>
        <v>85271.684776108814</v>
      </c>
      <c r="N3350" s="303">
        <f t="shared" si="518"/>
        <v>-3.5223891187342815E-2</v>
      </c>
      <c r="O3350" s="372">
        <f t="shared" si="519"/>
        <v>85271.714999999997</v>
      </c>
      <c r="P3350" s="373">
        <f t="shared" si="520"/>
        <v>-5.0000000046566129E-3</v>
      </c>
    </row>
    <row r="3351" spans="1:16" s="195" customFormat="1" ht="15" x14ac:dyDescent="0.25">
      <c r="A3351" s="312" t="s">
        <v>7729</v>
      </c>
      <c r="B3351" s="314" t="s">
        <v>438</v>
      </c>
      <c r="C3351" s="314" t="s">
        <v>1172</v>
      </c>
      <c r="D3351" s="314" t="s">
        <v>7730</v>
      </c>
      <c r="E3351" s="315" t="s">
        <v>7731</v>
      </c>
      <c r="F3351" s="316" t="s">
        <v>168</v>
      </c>
      <c r="G3351" s="331">
        <v>300</v>
      </c>
      <c r="H3351" s="61">
        <f t="shared" si="521"/>
        <v>171.88</v>
      </c>
      <c r="I3351" s="450">
        <v>51564</v>
      </c>
      <c r="J3351" s="439">
        <f t="shared" si="522"/>
        <v>191.69</v>
      </c>
      <c r="K3351" s="390">
        <f t="shared" si="523"/>
        <v>57507</v>
      </c>
      <c r="L3351" s="60"/>
      <c r="M3351" s="303">
        <f t="shared" si="517"/>
        <v>57506.911879680003</v>
      </c>
      <c r="N3351" s="303">
        <f t="shared" si="518"/>
        <v>-8.8120319996960461E-2</v>
      </c>
      <c r="O3351" s="372">
        <f t="shared" si="519"/>
        <v>57507</v>
      </c>
      <c r="P3351" s="373">
        <f t="shared" si="520"/>
        <v>0</v>
      </c>
    </row>
    <row r="3352" spans="1:16" s="195" customFormat="1" ht="15" x14ac:dyDescent="0.25">
      <c r="A3352" s="312" t="s">
        <v>7732</v>
      </c>
      <c r="B3352" s="314" t="s">
        <v>438</v>
      </c>
      <c r="C3352" s="314" t="s">
        <v>1174</v>
      </c>
      <c r="D3352" s="314" t="s">
        <v>7730</v>
      </c>
      <c r="E3352" s="315" t="s">
        <v>7733</v>
      </c>
      <c r="F3352" s="316" t="s">
        <v>168</v>
      </c>
      <c r="G3352" s="331">
        <v>150</v>
      </c>
      <c r="H3352" s="61">
        <f t="shared" si="521"/>
        <v>33.159999999999997</v>
      </c>
      <c r="I3352" s="450">
        <v>4974</v>
      </c>
      <c r="J3352" s="439">
        <f t="shared" si="522"/>
        <v>36.979999999999997</v>
      </c>
      <c r="K3352" s="390">
        <f t="shared" si="523"/>
        <v>5547</v>
      </c>
      <c r="L3352" s="60"/>
      <c r="M3352" s="303">
        <f t="shared" si="517"/>
        <v>5547.2690188799997</v>
      </c>
      <c r="N3352" s="303">
        <f t="shared" si="518"/>
        <v>0.26901887999974861</v>
      </c>
      <c r="O3352" s="372">
        <f t="shared" si="519"/>
        <v>5546.9999999999991</v>
      </c>
      <c r="P3352" s="373">
        <f t="shared" si="520"/>
        <v>0</v>
      </c>
    </row>
    <row r="3353" spans="1:16" s="195" customFormat="1" ht="15" x14ac:dyDescent="0.25">
      <c r="A3353" s="312" t="s">
        <v>7734</v>
      </c>
      <c r="B3353" s="314" t="s">
        <v>438</v>
      </c>
      <c r="C3353" s="314" t="s">
        <v>2598</v>
      </c>
      <c r="D3353" s="314" t="s">
        <v>506</v>
      </c>
      <c r="E3353" s="315" t="s">
        <v>507</v>
      </c>
      <c r="F3353" s="316" t="s">
        <v>217</v>
      </c>
      <c r="G3353" s="331">
        <v>2</v>
      </c>
      <c r="H3353" s="61">
        <f t="shared" si="521"/>
        <v>506.75</v>
      </c>
      <c r="I3353" s="450">
        <v>1013.5</v>
      </c>
      <c r="J3353" s="439">
        <f t="shared" si="522"/>
        <v>565.15</v>
      </c>
      <c r="K3353" s="390">
        <f t="shared" si="523"/>
        <v>1130.3</v>
      </c>
      <c r="L3353" s="60"/>
      <c r="M3353" s="303">
        <f t="shared" si="517"/>
        <v>1130.3090371200001</v>
      </c>
      <c r="N3353" s="303">
        <f t="shared" si="518"/>
        <v>9.0371200001300167E-3</v>
      </c>
      <c r="O3353" s="372">
        <f t="shared" si="519"/>
        <v>1130.3</v>
      </c>
      <c r="P3353" s="373">
        <f t="shared" si="520"/>
        <v>0</v>
      </c>
    </row>
    <row r="3354" spans="1:16" s="195" customFormat="1" ht="15" x14ac:dyDescent="0.25">
      <c r="A3354" s="312" t="s">
        <v>7735</v>
      </c>
      <c r="B3354" s="314" t="s">
        <v>438</v>
      </c>
      <c r="C3354" s="314" t="s">
        <v>3671</v>
      </c>
      <c r="D3354" s="314" t="s">
        <v>7203</v>
      </c>
      <c r="E3354" s="315" t="s">
        <v>7736</v>
      </c>
      <c r="F3354" s="316" t="s">
        <v>217</v>
      </c>
      <c r="G3354" s="331">
        <v>1</v>
      </c>
      <c r="H3354" s="61">
        <f t="shared" si="521"/>
        <v>600.05999999999995</v>
      </c>
      <c r="I3354" s="450">
        <v>600.05999999999995</v>
      </c>
      <c r="J3354" s="439">
        <f t="shared" si="522"/>
        <v>669.22</v>
      </c>
      <c r="K3354" s="390">
        <f t="shared" si="523"/>
        <v>669.22</v>
      </c>
      <c r="L3354" s="60"/>
      <c r="M3354" s="303">
        <f t="shared" si="517"/>
        <v>669.21878718719995</v>
      </c>
      <c r="N3354" s="303">
        <f t="shared" si="518"/>
        <v>-1.2128128000767902E-3</v>
      </c>
      <c r="O3354" s="372">
        <f t="shared" si="519"/>
        <v>669.22</v>
      </c>
      <c r="P3354" s="373">
        <f t="shared" si="520"/>
        <v>0</v>
      </c>
    </row>
    <row r="3355" spans="1:16" s="195" customFormat="1" ht="15" x14ac:dyDescent="0.25">
      <c r="A3355" s="312" t="s">
        <v>7737</v>
      </c>
      <c r="B3355" s="314" t="s">
        <v>438</v>
      </c>
      <c r="C3355" s="314" t="s">
        <v>3673</v>
      </c>
      <c r="D3355" s="314" t="s">
        <v>7203</v>
      </c>
      <c r="E3355" s="315" t="s">
        <v>7738</v>
      </c>
      <c r="F3355" s="316" t="s">
        <v>217</v>
      </c>
      <c r="G3355" s="331">
        <v>1</v>
      </c>
      <c r="H3355" s="61">
        <f t="shared" si="521"/>
        <v>758.12</v>
      </c>
      <c r="I3355" s="450">
        <v>758.12</v>
      </c>
      <c r="J3355" s="439">
        <f t="shared" si="522"/>
        <v>845.5</v>
      </c>
      <c r="K3355" s="390">
        <f t="shared" si="523"/>
        <v>845.5</v>
      </c>
      <c r="L3355" s="60"/>
      <c r="M3355" s="303">
        <f t="shared" si="517"/>
        <v>845.49569533440012</v>
      </c>
      <c r="N3355" s="303">
        <f t="shared" si="518"/>
        <v>-4.3046655998750794E-3</v>
      </c>
      <c r="O3355" s="372">
        <f t="shared" si="519"/>
        <v>845.5</v>
      </c>
      <c r="P3355" s="373">
        <f t="shared" si="520"/>
        <v>0</v>
      </c>
    </row>
    <row r="3356" spans="1:16" s="195" customFormat="1" ht="22.5" x14ac:dyDescent="0.25">
      <c r="A3356" s="312" t="s">
        <v>7739</v>
      </c>
      <c r="B3356" s="314" t="s">
        <v>438</v>
      </c>
      <c r="C3356" s="314" t="s">
        <v>2603</v>
      </c>
      <c r="D3356" s="314" t="s">
        <v>255</v>
      </c>
      <c r="E3356" s="315" t="s">
        <v>256</v>
      </c>
      <c r="F3356" s="316" t="s">
        <v>164</v>
      </c>
      <c r="G3356" s="329">
        <v>4.5</v>
      </c>
      <c r="H3356" s="61">
        <f t="shared" si="521"/>
        <v>11766.42</v>
      </c>
      <c r="I3356" s="450">
        <v>52948.91</v>
      </c>
      <c r="J3356" s="439">
        <f t="shared" si="522"/>
        <v>13122.54</v>
      </c>
      <c r="K3356" s="390">
        <f t="shared" si="523"/>
        <v>59051.43</v>
      </c>
      <c r="L3356" s="60"/>
      <c r="M3356" s="303">
        <f t="shared" si="517"/>
        <v>59051.43707809921</v>
      </c>
      <c r="N3356" s="303">
        <f t="shared" si="518"/>
        <v>7.0780992100480944E-3</v>
      </c>
      <c r="O3356" s="372">
        <f t="shared" si="519"/>
        <v>59051.430000000008</v>
      </c>
      <c r="P3356" s="373">
        <f t="shared" si="520"/>
        <v>0</v>
      </c>
    </row>
    <row r="3357" spans="1:16" s="195" customFormat="1" ht="15" x14ac:dyDescent="0.25">
      <c r="A3357" s="312" t="s">
        <v>7740</v>
      </c>
      <c r="B3357" s="314" t="s">
        <v>438</v>
      </c>
      <c r="C3357" s="314" t="s">
        <v>3676</v>
      </c>
      <c r="D3357" s="314" t="s">
        <v>7741</v>
      </c>
      <c r="E3357" s="315" t="s">
        <v>7742</v>
      </c>
      <c r="F3357" s="316" t="s">
        <v>252</v>
      </c>
      <c r="G3357" s="318">
        <v>0.40799999999999997</v>
      </c>
      <c r="H3357" s="61">
        <f t="shared" si="521"/>
        <v>60353.77</v>
      </c>
      <c r="I3357" s="450">
        <v>24624.34</v>
      </c>
      <c r="J3357" s="439">
        <f t="shared" si="522"/>
        <v>67309.73</v>
      </c>
      <c r="K3357" s="390">
        <f t="shared" si="523"/>
        <v>27462.37</v>
      </c>
      <c r="L3357" s="60"/>
      <c r="M3357" s="303">
        <f t="shared" si="517"/>
        <v>27462.372012940803</v>
      </c>
      <c r="N3357" s="303">
        <f t="shared" si="518"/>
        <v>2.0129408039792906E-3</v>
      </c>
      <c r="O3357" s="372">
        <f t="shared" si="519"/>
        <v>27462.369839999996</v>
      </c>
      <c r="P3357" s="373">
        <f t="shared" si="520"/>
        <v>-1.6000000323401764E-4</v>
      </c>
    </row>
    <row r="3358" spans="1:16" s="195" customFormat="1" ht="15" x14ac:dyDescent="0.25">
      <c r="A3358" s="312" t="s">
        <v>7743</v>
      </c>
      <c r="B3358" s="314" t="s">
        <v>438</v>
      </c>
      <c r="C3358" s="314" t="s">
        <v>3678</v>
      </c>
      <c r="D3358" s="314" t="s">
        <v>7744</v>
      </c>
      <c r="E3358" s="315" t="s">
        <v>7745</v>
      </c>
      <c r="F3358" s="316" t="s">
        <v>252</v>
      </c>
      <c r="G3358" s="318">
        <v>5.0999999999999997E-2</v>
      </c>
      <c r="H3358" s="61">
        <f t="shared" si="521"/>
        <v>213057.06</v>
      </c>
      <c r="I3358" s="450">
        <v>10865.91</v>
      </c>
      <c r="J3358" s="439">
        <f t="shared" si="522"/>
        <v>237612.55</v>
      </c>
      <c r="K3358" s="390">
        <f t="shared" si="523"/>
        <v>12118.24</v>
      </c>
      <c r="L3358" s="60"/>
      <c r="M3358" s="303">
        <f t="shared" si="517"/>
        <v>12118.2400291392</v>
      </c>
      <c r="N3358" s="303">
        <f t="shared" si="518"/>
        <v>2.9139200705685653E-5</v>
      </c>
      <c r="O3358" s="372">
        <f t="shared" si="519"/>
        <v>12118.240049999999</v>
      </c>
      <c r="P3358" s="373">
        <f t="shared" si="520"/>
        <v>4.9999998736893758E-5</v>
      </c>
    </row>
    <row r="3359" spans="1:16" s="195" customFormat="1" ht="15" x14ac:dyDescent="0.25">
      <c r="A3359" s="312" t="s">
        <v>7746</v>
      </c>
      <c r="B3359" s="314" t="s">
        <v>438</v>
      </c>
      <c r="C3359" s="314" t="s">
        <v>1186</v>
      </c>
      <c r="D3359" s="314" t="s">
        <v>450</v>
      </c>
      <c r="E3359" s="315" t="s">
        <v>451</v>
      </c>
      <c r="F3359" s="316" t="s">
        <v>164</v>
      </c>
      <c r="G3359" s="325">
        <v>3.95</v>
      </c>
      <c r="H3359" s="61">
        <f t="shared" si="521"/>
        <v>49257.14</v>
      </c>
      <c r="I3359" s="450">
        <v>194565.69</v>
      </c>
      <c r="J3359" s="439">
        <f t="shared" si="522"/>
        <v>54934.18</v>
      </c>
      <c r="K3359" s="390">
        <f t="shared" si="523"/>
        <v>216990.01</v>
      </c>
      <c r="L3359" s="60"/>
      <c r="M3359" s="303">
        <f t="shared" si="517"/>
        <v>216989.99281745282</v>
      </c>
      <c r="N3359" s="303">
        <f t="shared" si="518"/>
        <v>-1.7182547191623598E-2</v>
      </c>
      <c r="O3359" s="372">
        <f t="shared" si="519"/>
        <v>216990.011</v>
      </c>
      <c r="P3359" s="373">
        <f t="shared" si="520"/>
        <v>9.9999998928979039E-4</v>
      </c>
    </row>
    <row r="3360" spans="1:16" s="195" customFormat="1" ht="56.25" x14ac:dyDescent="0.25">
      <c r="A3360" s="312" t="s">
        <v>7747</v>
      </c>
      <c r="B3360" s="314" t="s">
        <v>438</v>
      </c>
      <c r="C3360" s="314" t="s">
        <v>2611</v>
      </c>
      <c r="D3360" s="314" t="s">
        <v>7748</v>
      </c>
      <c r="E3360" s="315" t="s">
        <v>7749</v>
      </c>
      <c r="F3360" s="316" t="s">
        <v>252</v>
      </c>
      <c r="G3360" s="326">
        <v>0.18360000000000001</v>
      </c>
      <c r="H3360" s="61">
        <f t="shared" si="521"/>
        <v>113344.28</v>
      </c>
      <c r="I3360" s="450">
        <v>20810.009999999998</v>
      </c>
      <c r="J3360" s="439">
        <f t="shared" si="522"/>
        <v>126407.56</v>
      </c>
      <c r="K3360" s="390">
        <f t="shared" si="523"/>
        <v>23208.43</v>
      </c>
      <c r="L3360" s="60"/>
      <c r="M3360" s="303">
        <f t="shared" si="517"/>
        <v>23208.4285797312</v>
      </c>
      <c r="N3360" s="303">
        <f t="shared" si="518"/>
        <v>-1.4202687998476904E-3</v>
      </c>
      <c r="O3360" s="372">
        <f t="shared" si="519"/>
        <v>23208.428016000002</v>
      </c>
      <c r="P3360" s="373">
        <f t="shared" si="520"/>
        <v>-1.9839999986288603E-3</v>
      </c>
    </row>
    <row r="3361" spans="1:16" s="195" customFormat="1" ht="56.25" x14ac:dyDescent="0.25">
      <c r="A3361" s="312" t="s">
        <v>7750</v>
      </c>
      <c r="B3361" s="314" t="s">
        <v>438</v>
      </c>
      <c r="C3361" s="314" t="s">
        <v>3682</v>
      </c>
      <c r="D3361" s="314" t="s">
        <v>7335</v>
      </c>
      <c r="E3361" s="315" t="s">
        <v>7336</v>
      </c>
      <c r="F3361" s="316" t="s">
        <v>252</v>
      </c>
      <c r="G3361" s="326">
        <v>1.0200000000000001E-2</v>
      </c>
      <c r="H3361" s="61">
        <f t="shared" si="521"/>
        <v>59297.06</v>
      </c>
      <c r="I3361" s="450">
        <v>604.83000000000004</v>
      </c>
      <c r="J3361" s="439">
        <f t="shared" si="522"/>
        <v>66131.23</v>
      </c>
      <c r="K3361" s="390">
        <f t="shared" si="523"/>
        <v>674.54</v>
      </c>
      <c r="L3361" s="60"/>
      <c r="M3361" s="303">
        <f t="shared" si="517"/>
        <v>674.53854456960005</v>
      </c>
      <c r="N3361" s="303">
        <f t="shared" si="518"/>
        <v>-1.4554303999148033E-3</v>
      </c>
      <c r="O3361" s="372">
        <f t="shared" si="519"/>
        <v>674.538546</v>
      </c>
      <c r="P3361" s="373">
        <f t="shared" si="520"/>
        <v>-1.4539999999669817E-3</v>
      </c>
    </row>
    <row r="3362" spans="1:16" s="195" customFormat="1" ht="15" x14ac:dyDescent="0.25">
      <c r="A3362" s="312" t="s">
        <v>7751</v>
      </c>
      <c r="B3362" s="314" t="s">
        <v>438</v>
      </c>
      <c r="C3362" s="314" t="s">
        <v>3684</v>
      </c>
      <c r="D3362" s="314" t="s">
        <v>7568</v>
      </c>
      <c r="E3362" s="315" t="s">
        <v>7752</v>
      </c>
      <c r="F3362" s="316" t="s">
        <v>252</v>
      </c>
      <c r="G3362" s="326">
        <v>5.1000000000000004E-3</v>
      </c>
      <c r="H3362" s="61">
        <f t="shared" si="521"/>
        <v>177700</v>
      </c>
      <c r="I3362" s="450">
        <v>906.27</v>
      </c>
      <c r="J3362" s="439">
        <f t="shared" si="522"/>
        <v>198180.48000000001</v>
      </c>
      <c r="K3362" s="390">
        <f t="shared" si="523"/>
        <v>1010.72</v>
      </c>
      <c r="L3362" s="60"/>
      <c r="M3362" s="303">
        <f t="shared" si="517"/>
        <v>1010.7204450624001</v>
      </c>
      <c r="N3362" s="303">
        <f t="shared" si="518"/>
        <v>4.4506240010377951E-4</v>
      </c>
      <c r="O3362" s="372">
        <f t="shared" si="519"/>
        <v>1010.7204480000001</v>
      </c>
      <c r="P3362" s="373">
        <f t="shared" si="520"/>
        <v>4.4800000011946395E-4</v>
      </c>
    </row>
    <row r="3363" spans="1:16" s="195" customFormat="1" ht="15" x14ac:dyDescent="0.25">
      <c r="A3363" s="312" t="s">
        <v>7753</v>
      </c>
      <c r="B3363" s="314" t="s">
        <v>438</v>
      </c>
      <c r="C3363" s="314" t="s">
        <v>3686</v>
      </c>
      <c r="D3363" s="314" t="s">
        <v>7568</v>
      </c>
      <c r="E3363" s="315" t="s">
        <v>7754</v>
      </c>
      <c r="F3363" s="316" t="s">
        <v>252</v>
      </c>
      <c r="G3363" s="326">
        <v>0.18360000000000001</v>
      </c>
      <c r="H3363" s="61">
        <f t="shared" si="521"/>
        <v>301311.98</v>
      </c>
      <c r="I3363" s="450">
        <v>55320.88</v>
      </c>
      <c r="J3363" s="439">
        <f t="shared" si="522"/>
        <v>336039.13</v>
      </c>
      <c r="K3363" s="390">
        <f t="shared" si="523"/>
        <v>61696.78</v>
      </c>
      <c r="L3363" s="60"/>
      <c r="M3363" s="303">
        <f t="shared" si="517"/>
        <v>61696.784021145606</v>
      </c>
      <c r="N3363" s="303">
        <f t="shared" si="518"/>
        <v>4.0211456071119756E-3</v>
      </c>
      <c r="O3363" s="372">
        <f t="shared" si="519"/>
        <v>61696.784268000003</v>
      </c>
      <c r="P3363" s="373">
        <f t="shared" si="520"/>
        <v>4.2680000042309985E-3</v>
      </c>
    </row>
    <row r="3364" spans="1:16" s="195" customFormat="1" ht="33.75" x14ac:dyDescent="0.25">
      <c r="A3364" s="312" t="s">
        <v>7755</v>
      </c>
      <c r="B3364" s="314" t="s">
        <v>438</v>
      </c>
      <c r="C3364" s="314" t="s">
        <v>3688</v>
      </c>
      <c r="D3364" s="314" t="s">
        <v>7756</v>
      </c>
      <c r="E3364" s="315" t="s">
        <v>7757</v>
      </c>
      <c r="F3364" s="316" t="s">
        <v>252</v>
      </c>
      <c r="G3364" s="326">
        <v>2.0400000000000001E-2</v>
      </c>
      <c r="H3364" s="61">
        <f t="shared" si="521"/>
        <v>168634.8</v>
      </c>
      <c r="I3364" s="450">
        <v>3440.15</v>
      </c>
      <c r="J3364" s="439">
        <f t="shared" si="522"/>
        <v>188070.49</v>
      </c>
      <c r="K3364" s="390">
        <f t="shared" si="523"/>
        <v>3836.64</v>
      </c>
      <c r="L3364" s="60"/>
      <c r="M3364" s="303">
        <f t="shared" si="517"/>
        <v>3836.6380207680004</v>
      </c>
      <c r="N3364" s="303">
        <f t="shared" si="518"/>
        <v>-1.9792319994849095E-3</v>
      </c>
      <c r="O3364" s="372">
        <f t="shared" si="519"/>
        <v>3836.6379959999999</v>
      </c>
      <c r="P3364" s="373">
        <f t="shared" si="520"/>
        <v>-2.0039999999426072E-3</v>
      </c>
    </row>
    <row r="3365" spans="1:16" s="195" customFormat="1" ht="15" customHeight="1" x14ac:dyDescent="0.25">
      <c r="A3365" s="509" t="s">
        <v>7758</v>
      </c>
      <c r="B3365" s="510"/>
      <c r="C3365" s="510"/>
      <c r="D3365" s="510"/>
      <c r="E3365" s="510"/>
      <c r="F3365" s="511"/>
      <c r="G3365" s="322"/>
      <c r="H3365" s="455"/>
      <c r="I3365" s="447">
        <f>I3367+I3388+I3408+I3432</f>
        <v>5797872.5999999996</v>
      </c>
      <c r="J3365" s="448"/>
      <c r="K3365" s="393">
        <f>K3367+K3388+K3408+K3432</f>
        <v>6466102.0500000007</v>
      </c>
      <c r="L3365" s="305"/>
      <c r="M3365" s="303">
        <f t="shared" si="517"/>
        <v>6466095.5065125125</v>
      </c>
      <c r="N3365" s="303">
        <f t="shared" si="518"/>
        <v>-6.5434874882921576</v>
      </c>
      <c r="O3365" s="372">
        <f t="shared" si="519"/>
        <v>0</v>
      </c>
      <c r="P3365" s="373"/>
    </row>
    <row r="3366" spans="1:16" s="321" customFormat="1" ht="15" customHeight="1" x14ac:dyDescent="0.25">
      <c r="A3366" s="506" t="s">
        <v>1079</v>
      </c>
      <c r="B3366" s="507"/>
      <c r="C3366" s="507"/>
      <c r="D3366" s="507"/>
      <c r="E3366" s="507"/>
      <c r="F3366" s="508"/>
      <c r="G3366" s="319"/>
      <c r="H3366" s="452"/>
      <c r="I3366" s="453">
        <f>I3369+I3371+I3374+I3387+I3390+I3392+I3396+I3410+I3416+I3426</f>
        <v>999163.50999999989</v>
      </c>
      <c r="J3366" s="454"/>
      <c r="K3366" s="394">
        <f>K3369+K3371+K3374+K3387+K3390+K3392+K3396+K3410+K3416+K3426</f>
        <v>1114320.3099999998</v>
      </c>
      <c r="L3366" s="320"/>
      <c r="M3366" s="303">
        <f t="shared" si="517"/>
        <v>1114320.2219176511</v>
      </c>
      <c r="N3366" s="303">
        <f t="shared" si="518"/>
        <v>-8.8082348695024848E-2</v>
      </c>
      <c r="O3366" s="372">
        <f t="shared" si="519"/>
        <v>0</v>
      </c>
      <c r="P3366" s="373"/>
    </row>
    <row r="3367" spans="1:16" s="195" customFormat="1" ht="15" x14ac:dyDescent="0.25">
      <c r="A3367" s="306" t="s">
        <v>5984</v>
      </c>
      <c r="B3367" s="502"/>
      <c r="C3367" s="502"/>
      <c r="D3367" s="502"/>
      <c r="E3367" s="307" t="s">
        <v>7759</v>
      </c>
      <c r="F3367" s="308"/>
      <c r="G3367" s="309"/>
      <c r="H3367" s="334"/>
      <c r="I3367" s="334">
        <f>SUM(I3368:I3387)</f>
        <v>1241425.55</v>
      </c>
      <c r="J3367" s="449"/>
      <c r="K3367" s="391">
        <f>SUM(K3368:K3387)</f>
        <v>1384503.4700000002</v>
      </c>
      <c r="L3367" s="310"/>
      <c r="M3367" s="303">
        <f t="shared" si="517"/>
        <v>1384503.717885216</v>
      </c>
      <c r="N3367" s="303">
        <f t="shared" si="518"/>
        <v>0.2478852157946676</v>
      </c>
      <c r="O3367" s="372">
        <f t="shared" si="519"/>
        <v>0</v>
      </c>
      <c r="P3367" s="373"/>
    </row>
    <row r="3368" spans="1:16" s="195" customFormat="1" ht="15" x14ac:dyDescent="0.25">
      <c r="A3368" s="312" t="s">
        <v>7760</v>
      </c>
      <c r="B3368" s="314" t="s">
        <v>501</v>
      </c>
      <c r="C3368" s="314" t="s">
        <v>2402</v>
      </c>
      <c r="D3368" s="314" t="s">
        <v>426</v>
      </c>
      <c r="E3368" s="315" t="s">
        <v>427</v>
      </c>
      <c r="F3368" s="316" t="s">
        <v>217</v>
      </c>
      <c r="G3368" s="331">
        <v>1</v>
      </c>
      <c r="H3368" s="61">
        <f t="shared" ref="H3368:H3387" si="524">ROUND(I3368/G3368,2)</f>
        <v>9070.1200000000008</v>
      </c>
      <c r="I3368" s="450">
        <v>9070.1200000000008</v>
      </c>
      <c r="J3368" s="439">
        <f t="shared" ref="J3368:J3387" si="525">ROUND(H3368*O$13*P$13*O$10,2)</f>
        <v>10115.48</v>
      </c>
      <c r="K3368" s="390">
        <f t="shared" ref="K3368:K3387" si="526">ROUND(J3368*G3368,2)</f>
        <v>10115.48</v>
      </c>
      <c r="L3368" s="60"/>
      <c r="M3368" s="303">
        <f t="shared" si="517"/>
        <v>10115.479628774403</v>
      </c>
      <c r="N3368" s="303">
        <f t="shared" si="518"/>
        <v>-3.7122559660929255E-4</v>
      </c>
      <c r="O3368" s="372">
        <f t="shared" si="519"/>
        <v>10115.48</v>
      </c>
      <c r="P3368" s="373">
        <f t="shared" si="520"/>
        <v>0</v>
      </c>
    </row>
    <row r="3369" spans="1:16" s="195" customFormat="1" ht="15" x14ac:dyDescent="0.25">
      <c r="A3369" s="312" t="s">
        <v>7761</v>
      </c>
      <c r="B3369" s="314" t="s">
        <v>501</v>
      </c>
      <c r="C3369" s="332" t="s">
        <v>1067</v>
      </c>
      <c r="D3369" s="332" t="s">
        <v>7762</v>
      </c>
      <c r="E3369" s="333" t="s">
        <v>7763</v>
      </c>
      <c r="F3369" s="316" t="s">
        <v>217</v>
      </c>
      <c r="G3369" s="331">
        <v>1</v>
      </c>
      <c r="H3369" s="61">
        <f t="shared" si="524"/>
        <v>59698.31</v>
      </c>
      <c r="I3369" s="450">
        <v>59698.31</v>
      </c>
      <c r="J3369" s="439">
        <f t="shared" si="525"/>
        <v>66578.73</v>
      </c>
      <c r="K3369" s="390">
        <f t="shared" si="526"/>
        <v>66578.73</v>
      </c>
      <c r="L3369" s="60"/>
      <c r="M3369" s="303">
        <f t="shared" si="517"/>
        <v>66578.726486227199</v>
      </c>
      <c r="N3369" s="303">
        <f t="shared" si="518"/>
        <v>-3.5137727973051369E-3</v>
      </c>
      <c r="O3369" s="372">
        <f t="shared" si="519"/>
        <v>66578.73</v>
      </c>
      <c r="P3369" s="373">
        <f t="shared" si="520"/>
        <v>0</v>
      </c>
    </row>
    <row r="3370" spans="1:16" s="195" customFormat="1" ht="15" x14ac:dyDescent="0.25">
      <c r="A3370" s="312" t="s">
        <v>7764</v>
      </c>
      <c r="B3370" s="314" t="s">
        <v>501</v>
      </c>
      <c r="C3370" s="314" t="s">
        <v>2410</v>
      </c>
      <c r="D3370" s="314" t="s">
        <v>7765</v>
      </c>
      <c r="E3370" s="315" t="s">
        <v>7766</v>
      </c>
      <c r="F3370" s="316" t="s">
        <v>217</v>
      </c>
      <c r="G3370" s="331">
        <v>1</v>
      </c>
      <c r="H3370" s="61">
        <f t="shared" si="524"/>
        <v>38584.639999999999</v>
      </c>
      <c r="I3370" s="450">
        <v>38584.639999999999</v>
      </c>
      <c r="J3370" s="439">
        <f t="shared" si="525"/>
        <v>43031.64</v>
      </c>
      <c r="K3370" s="390">
        <f t="shared" si="526"/>
        <v>43031.64</v>
      </c>
      <c r="L3370" s="60"/>
      <c r="M3370" s="303">
        <f t="shared" si="517"/>
        <v>43031.640144076802</v>
      </c>
      <c r="N3370" s="303">
        <f t="shared" si="518"/>
        <v>1.4407680282602087E-4</v>
      </c>
      <c r="O3370" s="372">
        <f t="shared" si="519"/>
        <v>43031.64</v>
      </c>
      <c r="P3370" s="373">
        <f t="shared" si="520"/>
        <v>0</v>
      </c>
    </row>
    <row r="3371" spans="1:16" s="195" customFormat="1" ht="15" x14ac:dyDescent="0.25">
      <c r="A3371" s="312" t="s">
        <v>7767</v>
      </c>
      <c r="B3371" s="314" t="s">
        <v>501</v>
      </c>
      <c r="C3371" s="332" t="s">
        <v>1081</v>
      </c>
      <c r="D3371" s="332" t="s">
        <v>7768</v>
      </c>
      <c r="E3371" s="333" t="s">
        <v>7769</v>
      </c>
      <c r="F3371" s="316" t="s">
        <v>217</v>
      </c>
      <c r="G3371" s="331">
        <v>1</v>
      </c>
      <c r="H3371" s="61">
        <f t="shared" si="524"/>
        <v>122772.87</v>
      </c>
      <c r="I3371" s="450">
        <v>122772.87</v>
      </c>
      <c r="J3371" s="439">
        <f t="shared" si="525"/>
        <v>136922.82999999999</v>
      </c>
      <c r="K3371" s="390">
        <f t="shared" si="526"/>
        <v>136922.82999999999</v>
      </c>
      <c r="L3371" s="60"/>
      <c r="M3371" s="303">
        <f t="shared" si="517"/>
        <v>136922.82631885441</v>
      </c>
      <c r="N3371" s="303">
        <f t="shared" si="518"/>
        <v>-3.6811455793213099E-3</v>
      </c>
      <c r="O3371" s="372">
        <f t="shared" si="519"/>
        <v>136922.82999999999</v>
      </c>
      <c r="P3371" s="373">
        <f t="shared" si="520"/>
        <v>0</v>
      </c>
    </row>
    <row r="3372" spans="1:16" s="195" customFormat="1" ht="22.5" x14ac:dyDescent="0.25">
      <c r="A3372" s="312" t="s">
        <v>7770</v>
      </c>
      <c r="B3372" s="314" t="s">
        <v>501</v>
      </c>
      <c r="C3372" s="314" t="s">
        <v>2421</v>
      </c>
      <c r="D3372" s="314" t="s">
        <v>7771</v>
      </c>
      <c r="E3372" s="315" t="s">
        <v>7772</v>
      </c>
      <c r="F3372" s="316" t="s">
        <v>291</v>
      </c>
      <c r="G3372" s="331">
        <v>1</v>
      </c>
      <c r="H3372" s="61">
        <f t="shared" si="524"/>
        <v>165584.10999999999</v>
      </c>
      <c r="I3372" s="450">
        <v>165584.10999999999</v>
      </c>
      <c r="J3372" s="439">
        <f t="shared" si="525"/>
        <v>184668.2</v>
      </c>
      <c r="K3372" s="390">
        <f t="shared" si="526"/>
        <v>184668.2</v>
      </c>
      <c r="L3372" s="60"/>
      <c r="M3372" s="303">
        <f t="shared" si="517"/>
        <v>184668.19529992322</v>
      </c>
      <c r="N3372" s="303">
        <f t="shared" si="518"/>
        <v>-4.7000767954159528E-3</v>
      </c>
      <c r="O3372" s="372">
        <f t="shared" si="519"/>
        <v>184668.2</v>
      </c>
      <c r="P3372" s="373">
        <f t="shared" si="520"/>
        <v>0</v>
      </c>
    </row>
    <row r="3373" spans="1:16" s="195" customFormat="1" ht="15" x14ac:dyDescent="0.25">
      <c r="A3373" s="312" t="s">
        <v>7773</v>
      </c>
      <c r="B3373" s="314" t="s">
        <v>501</v>
      </c>
      <c r="C3373" s="314" t="s">
        <v>2429</v>
      </c>
      <c r="D3373" s="314" t="s">
        <v>7774</v>
      </c>
      <c r="E3373" s="315" t="s">
        <v>7775</v>
      </c>
      <c r="F3373" s="316" t="s">
        <v>7776</v>
      </c>
      <c r="G3373" s="331">
        <v>1</v>
      </c>
      <c r="H3373" s="61">
        <f t="shared" si="524"/>
        <v>14497.96</v>
      </c>
      <c r="I3373" s="450">
        <v>14497.96</v>
      </c>
      <c r="J3373" s="439">
        <f t="shared" si="525"/>
        <v>16168.9</v>
      </c>
      <c r="K3373" s="390">
        <f t="shared" si="526"/>
        <v>16168.9</v>
      </c>
      <c r="L3373" s="60"/>
      <c r="M3373" s="303">
        <f t="shared" si="517"/>
        <v>16168.8951236352</v>
      </c>
      <c r="N3373" s="303">
        <f t="shared" si="518"/>
        <v>-4.8763647992018377E-3</v>
      </c>
      <c r="O3373" s="372">
        <f t="shared" si="519"/>
        <v>16168.9</v>
      </c>
      <c r="P3373" s="373">
        <f t="shared" si="520"/>
        <v>0</v>
      </c>
    </row>
    <row r="3374" spans="1:16" s="195" customFormat="1" ht="15" x14ac:dyDescent="0.25">
      <c r="A3374" s="312" t="s">
        <v>7777</v>
      </c>
      <c r="B3374" s="314" t="s">
        <v>501</v>
      </c>
      <c r="C3374" s="332" t="s">
        <v>2433</v>
      </c>
      <c r="D3374" s="332" t="s">
        <v>7762</v>
      </c>
      <c r="E3374" s="333" t="s">
        <v>7778</v>
      </c>
      <c r="F3374" s="316" t="s">
        <v>217</v>
      </c>
      <c r="G3374" s="331">
        <v>1</v>
      </c>
      <c r="H3374" s="61">
        <f t="shared" si="524"/>
        <v>4358.4399999999996</v>
      </c>
      <c r="I3374" s="450">
        <v>4358.4399999999996</v>
      </c>
      <c r="J3374" s="439">
        <f t="shared" si="525"/>
        <v>4860.76</v>
      </c>
      <c r="K3374" s="390">
        <f t="shared" si="526"/>
        <v>4860.76</v>
      </c>
      <c r="L3374" s="60"/>
      <c r="M3374" s="303">
        <f t="shared" si="517"/>
        <v>4860.7638083327993</v>
      </c>
      <c r="N3374" s="303">
        <f t="shared" si="518"/>
        <v>3.8083327990534599E-3</v>
      </c>
      <c r="O3374" s="372">
        <f t="shared" si="519"/>
        <v>4860.76</v>
      </c>
      <c r="P3374" s="373">
        <f t="shared" si="520"/>
        <v>0</v>
      </c>
    </row>
    <row r="3375" spans="1:16" s="195" customFormat="1" ht="15" x14ac:dyDescent="0.25">
      <c r="A3375" s="312" t="s">
        <v>7779</v>
      </c>
      <c r="B3375" s="314" t="s">
        <v>501</v>
      </c>
      <c r="C3375" s="314" t="s">
        <v>2438</v>
      </c>
      <c r="D3375" s="314" t="s">
        <v>7780</v>
      </c>
      <c r="E3375" s="315" t="s">
        <v>7781</v>
      </c>
      <c r="F3375" s="316" t="s">
        <v>7776</v>
      </c>
      <c r="G3375" s="331">
        <v>1</v>
      </c>
      <c r="H3375" s="61">
        <f t="shared" si="524"/>
        <v>9963.2099999999991</v>
      </c>
      <c r="I3375" s="450">
        <v>9963.2099999999991</v>
      </c>
      <c r="J3375" s="439">
        <f t="shared" si="525"/>
        <v>11111.5</v>
      </c>
      <c r="K3375" s="390">
        <f t="shared" si="526"/>
        <v>11111.5</v>
      </c>
      <c r="L3375" s="60"/>
      <c r="M3375" s="303">
        <f t="shared" si="517"/>
        <v>11111.501037715199</v>
      </c>
      <c r="N3375" s="303">
        <f t="shared" si="518"/>
        <v>1.0377151993452571E-3</v>
      </c>
      <c r="O3375" s="372">
        <f t="shared" si="519"/>
        <v>11111.5</v>
      </c>
      <c r="P3375" s="373">
        <f t="shared" si="520"/>
        <v>0</v>
      </c>
    </row>
    <row r="3376" spans="1:16" s="195" customFormat="1" ht="15" x14ac:dyDescent="0.25">
      <c r="A3376" s="312" t="s">
        <v>7782</v>
      </c>
      <c r="B3376" s="314" t="s">
        <v>501</v>
      </c>
      <c r="C3376" s="314" t="s">
        <v>2440</v>
      </c>
      <c r="D3376" s="314" t="s">
        <v>7412</v>
      </c>
      <c r="E3376" s="315" t="s">
        <v>7783</v>
      </c>
      <c r="F3376" s="316" t="s">
        <v>217</v>
      </c>
      <c r="G3376" s="331">
        <v>10</v>
      </c>
      <c r="H3376" s="61">
        <f t="shared" si="524"/>
        <v>537.14</v>
      </c>
      <c r="I3376" s="450">
        <v>5371.4</v>
      </c>
      <c r="J3376" s="439">
        <f t="shared" si="525"/>
        <v>599.04999999999995</v>
      </c>
      <c r="K3376" s="390">
        <f t="shared" si="526"/>
        <v>5990.5</v>
      </c>
      <c r="L3376" s="60"/>
      <c r="M3376" s="303">
        <f t="shared" si="517"/>
        <v>5990.4706087680006</v>
      </c>
      <c r="N3376" s="303">
        <f t="shared" si="518"/>
        <v>-2.939123199939786E-2</v>
      </c>
      <c r="O3376" s="372">
        <f t="shared" si="519"/>
        <v>5990.5</v>
      </c>
      <c r="P3376" s="373">
        <f t="shared" si="520"/>
        <v>0</v>
      </c>
    </row>
    <row r="3377" spans="1:16" s="195" customFormat="1" ht="15" x14ac:dyDescent="0.25">
      <c r="A3377" s="312" t="s">
        <v>7784</v>
      </c>
      <c r="B3377" s="314" t="s">
        <v>501</v>
      </c>
      <c r="C3377" s="314" t="s">
        <v>1071</v>
      </c>
      <c r="D3377" s="314" t="s">
        <v>7785</v>
      </c>
      <c r="E3377" s="315" t="s">
        <v>7786</v>
      </c>
      <c r="F3377" s="316" t="s">
        <v>217</v>
      </c>
      <c r="G3377" s="331">
        <v>1</v>
      </c>
      <c r="H3377" s="61">
        <f t="shared" si="524"/>
        <v>94655.45</v>
      </c>
      <c r="I3377" s="450">
        <v>94655.45</v>
      </c>
      <c r="J3377" s="439">
        <f t="shared" si="525"/>
        <v>105564.79</v>
      </c>
      <c r="K3377" s="390">
        <f t="shared" si="526"/>
        <v>105564.79</v>
      </c>
      <c r="L3377" s="60"/>
      <c r="M3377" s="303">
        <f t="shared" si="517"/>
        <v>105564.78593750401</v>
      </c>
      <c r="N3377" s="303">
        <f t="shared" si="518"/>
        <v>-4.0624959801789373E-3</v>
      </c>
      <c r="O3377" s="372">
        <f t="shared" si="519"/>
        <v>105564.79</v>
      </c>
      <c r="P3377" s="373">
        <f t="shared" si="520"/>
        <v>0</v>
      </c>
    </row>
    <row r="3378" spans="1:16" s="195" customFormat="1" ht="15" x14ac:dyDescent="0.25">
      <c r="A3378" s="312" t="s">
        <v>7787</v>
      </c>
      <c r="B3378" s="314" t="s">
        <v>501</v>
      </c>
      <c r="C3378" s="314" t="s">
        <v>1075</v>
      </c>
      <c r="D3378" s="314" t="s">
        <v>7788</v>
      </c>
      <c r="E3378" s="315" t="s">
        <v>7789</v>
      </c>
      <c r="F3378" s="316" t="s">
        <v>291</v>
      </c>
      <c r="G3378" s="331">
        <v>1</v>
      </c>
      <c r="H3378" s="61">
        <f t="shared" si="524"/>
        <v>324491.40000000002</v>
      </c>
      <c r="I3378" s="450">
        <v>324491.40000000002</v>
      </c>
      <c r="J3378" s="439">
        <f t="shared" si="525"/>
        <v>361890.05</v>
      </c>
      <c r="K3378" s="390">
        <f t="shared" si="526"/>
        <v>361890.05</v>
      </c>
      <c r="L3378" s="60"/>
      <c r="M3378" s="303">
        <f t="shared" si="517"/>
        <v>361890.04626316804</v>
      </c>
      <c r="N3378" s="303">
        <f t="shared" si="518"/>
        <v>-3.73683194629848E-3</v>
      </c>
      <c r="O3378" s="372">
        <f t="shared" si="519"/>
        <v>361890.05</v>
      </c>
      <c r="P3378" s="373">
        <f t="shared" si="520"/>
        <v>0</v>
      </c>
    </row>
    <row r="3379" spans="1:16" s="195" customFormat="1" ht="15" x14ac:dyDescent="0.25">
      <c r="A3379" s="312" t="s">
        <v>7790</v>
      </c>
      <c r="B3379" s="314" t="s">
        <v>501</v>
      </c>
      <c r="C3379" s="314" t="s">
        <v>2474</v>
      </c>
      <c r="D3379" s="314" t="s">
        <v>7524</v>
      </c>
      <c r="E3379" s="315" t="s">
        <v>7525</v>
      </c>
      <c r="F3379" s="316" t="s">
        <v>217</v>
      </c>
      <c r="G3379" s="331">
        <v>25</v>
      </c>
      <c r="H3379" s="61">
        <f t="shared" si="524"/>
        <v>930.46</v>
      </c>
      <c r="I3379" s="450">
        <v>23261.62</v>
      </c>
      <c r="J3379" s="439">
        <f t="shared" si="525"/>
        <v>1037.7</v>
      </c>
      <c r="K3379" s="390">
        <f t="shared" si="526"/>
        <v>25942.5</v>
      </c>
      <c r="L3379" s="60"/>
      <c r="M3379" s="303">
        <f t="shared" si="517"/>
        <v>25942.594281254402</v>
      </c>
      <c r="N3379" s="303">
        <f t="shared" si="518"/>
        <v>9.4281254401721526E-2</v>
      </c>
      <c r="O3379" s="372">
        <f t="shared" si="519"/>
        <v>25942.5</v>
      </c>
      <c r="P3379" s="373">
        <f t="shared" si="520"/>
        <v>0</v>
      </c>
    </row>
    <row r="3380" spans="1:16" s="195" customFormat="1" ht="15" x14ac:dyDescent="0.25">
      <c r="A3380" s="312" t="s">
        <v>7791</v>
      </c>
      <c r="B3380" s="314" t="s">
        <v>501</v>
      </c>
      <c r="C3380" s="314" t="s">
        <v>3475</v>
      </c>
      <c r="D3380" s="314" t="s">
        <v>7792</v>
      </c>
      <c r="E3380" s="315" t="s">
        <v>7793</v>
      </c>
      <c r="F3380" s="316" t="s">
        <v>217</v>
      </c>
      <c r="G3380" s="331">
        <v>25</v>
      </c>
      <c r="H3380" s="61">
        <f t="shared" si="524"/>
        <v>268.57</v>
      </c>
      <c r="I3380" s="450">
        <v>6714.25</v>
      </c>
      <c r="J3380" s="439">
        <f t="shared" si="525"/>
        <v>299.52</v>
      </c>
      <c r="K3380" s="390">
        <f t="shared" si="526"/>
        <v>7488</v>
      </c>
      <c r="L3380" s="60"/>
      <c r="M3380" s="303">
        <f t="shared" si="517"/>
        <v>7488.0882609600003</v>
      </c>
      <c r="N3380" s="303">
        <f t="shared" si="518"/>
        <v>8.8260960000297928E-2</v>
      </c>
      <c r="O3380" s="372">
        <f t="shared" si="519"/>
        <v>7488</v>
      </c>
      <c r="P3380" s="373">
        <f t="shared" si="520"/>
        <v>0</v>
      </c>
    </row>
    <row r="3381" spans="1:16" s="195" customFormat="1" ht="15" x14ac:dyDescent="0.25">
      <c r="A3381" s="312" t="s">
        <v>7794</v>
      </c>
      <c r="B3381" s="314" t="s">
        <v>501</v>
      </c>
      <c r="C3381" s="314" t="s">
        <v>2489</v>
      </c>
      <c r="D3381" s="314" t="s">
        <v>7460</v>
      </c>
      <c r="E3381" s="315" t="s">
        <v>7795</v>
      </c>
      <c r="F3381" s="316" t="s">
        <v>217</v>
      </c>
      <c r="G3381" s="331">
        <v>32</v>
      </c>
      <c r="H3381" s="61">
        <f t="shared" si="524"/>
        <v>788.78</v>
      </c>
      <c r="I3381" s="450">
        <v>25241.08</v>
      </c>
      <c r="J3381" s="439">
        <f t="shared" si="525"/>
        <v>879.69</v>
      </c>
      <c r="K3381" s="390">
        <f t="shared" si="526"/>
        <v>28150.080000000002</v>
      </c>
      <c r="L3381" s="60"/>
      <c r="M3381" s="303">
        <f t="shared" si="517"/>
        <v>28150.193222169604</v>
      </c>
      <c r="N3381" s="303">
        <f t="shared" si="518"/>
        <v>0.11322216960252263</v>
      </c>
      <c r="O3381" s="372">
        <f t="shared" si="519"/>
        <v>28150.080000000002</v>
      </c>
      <c r="P3381" s="373">
        <f t="shared" si="520"/>
        <v>0</v>
      </c>
    </row>
    <row r="3382" spans="1:16" s="195" customFormat="1" ht="15" x14ac:dyDescent="0.25">
      <c r="A3382" s="312" t="s">
        <v>7796</v>
      </c>
      <c r="B3382" s="314" t="s">
        <v>501</v>
      </c>
      <c r="C3382" s="314" t="s">
        <v>3481</v>
      </c>
      <c r="D3382" s="314" t="s">
        <v>7797</v>
      </c>
      <c r="E3382" s="315" t="s">
        <v>7798</v>
      </c>
      <c r="F3382" s="316" t="s">
        <v>217</v>
      </c>
      <c r="G3382" s="331">
        <v>5</v>
      </c>
      <c r="H3382" s="61">
        <f t="shared" si="524"/>
        <v>24861.51</v>
      </c>
      <c r="I3382" s="450">
        <v>124307.55</v>
      </c>
      <c r="J3382" s="439">
        <f t="shared" si="525"/>
        <v>27726.880000000001</v>
      </c>
      <c r="K3382" s="390">
        <f t="shared" si="526"/>
        <v>138634.4</v>
      </c>
      <c r="L3382" s="60"/>
      <c r="M3382" s="303">
        <f t="shared" si="517"/>
        <v>138634.38297705603</v>
      </c>
      <c r="N3382" s="303">
        <f t="shared" si="518"/>
        <v>-1.7022943968186155E-2</v>
      </c>
      <c r="O3382" s="372">
        <f t="shared" si="519"/>
        <v>138634.4</v>
      </c>
      <c r="P3382" s="373">
        <f t="shared" si="520"/>
        <v>0</v>
      </c>
    </row>
    <row r="3383" spans="1:16" s="195" customFormat="1" ht="15" x14ac:dyDescent="0.25">
      <c r="A3383" s="312" t="s">
        <v>7799</v>
      </c>
      <c r="B3383" s="314" t="s">
        <v>501</v>
      </c>
      <c r="C3383" s="314" t="s">
        <v>3483</v>
      </c>
      <c r="D3383" s="314" t="s">
        <v>7797</v>
      </c>
      <c r="E3383" s="315" t="s">
        <v>7800</v>
      </c>
      <c r="F3383" s="316" t="s">
        <v>217</v>
      </c>
      <c r="G3383" s="331">
        <v>1</v>
      </c>
      <c r="H3383" s="61">
        <f t="shared" si="524"/>
        <v>5064.3900000000003</v>
      </c>
      <c r="I3383" s="450">
        <v>5064.3900000000003</v>
      </c>
      <c r="J3383" s="439">
        <f t="shared" si="525"/>
        <v>5648.08</v>
      </c>
      <c r="K3383" s="390">
        <f t="shared" si="526"/>
        <v>5648.08</v>
      </c>
      <c r="L3383" s="60"/>
      <c r="M3383" s="303">
        <f t="shared" si="517"/>
        <v>5648.0767483968011</v>
      </c>
      <c r="N3383" s="303">
        <f t="shared" si="518"/>
        <v>-3.2516031988052418E-3</v>
      </c>
      <c r="O3383" s="372">
        <f t="shared" si="519"/>
        <v>5648.08</v>
      </c>
      <c r="P3383" s="373">
        <f t="shared" si="520"/>
        <v>0</v>
      </c>
    </row>
    <row r="3384" spans="1:16" s="195" customFormat="1" ht="15" x14ac:dyDescent="0.25">
      <c r="A3384" s="312" t="s">
        <v>7801</v>
      </c>
      <c r="B3384" s="314" t="s">
        <v>501</v>
      </c>
      <c r="C3384" s="314" t="s">
        <v>7802</v>
      </c>
      <c r="D3384" s="314" t="s">
        <v>7797</v>
      </c>
      <c r="E3384" s="315" t="s">
        <v>7803</v>
      </c>
      <c r="F3384" s="316" t="s">
        <v>217</v>
      </c>
      <c r="G3384" s="331">
        <v>1</v>
      </c>
      <c r="H3384" s="61">
        <f t="shared" si="524"/>
        <v>17188.2</v>
      </c>
      <c r="I3384" s="450">
        <v>17188.2</v>
      </c>
      <c r="J3384" s="439">
        <f t="shared" si="525"/>
        <v>19169.189999999999</v>
      </c>
      <c r="K3384" s="390">
        <f t="shared" si="526"/>
        <v>19169.189999999999</v>
      </c>
      <c r="L3384" s="60"/>
      <c r="M3384" s="303">
        <f t="shared" si="517"/>
        <v>19169.193677184001</v>
      </c>
      <c r="N3384" s="303">
        <f t="shared" si="518"/>
        <v>3.6771840022993274E-3</v>
      </c>
      <c r="O3384" s="372">
        <f t="shared" si="519"/>
        <v>19169.189999999999</v>
      </c>
      <c r="P3384" s="373">
        <f t="shared" si="520"/>
        <v>0</v>
      </c>
    </row>
    <row r="3385" spans="1:16" s="195" customFormat="1" ht="15" x14ac:dyDescent="0.25">
      <c r="A3385" s="312" t="s">
        <v>7804</v>
      </c>
      <c r="B3385" s="314" t="s">
        <v>501</v>
      </c>
      <c r="C3385" s="314" t="s">
        <v>7805</v>
      </c>
      <c r="D3385" s="314" t="s">
        <v>7797</v>
      </c>
      <c r="E3385" s="315" t="s">
        <v>7806</v>
      </c>
      <c r="F3385" s="316" t="s">
        <v>217</v>
      </c>
      <c r="G3385" s="331">
        <v>25</v>
      </c>
      <c r="H3385" s="61">
        <f t="shared" si="524"/>
        <v>4928.55</v>
      </c>
      <c r="I3385" s="450">
        <v>123213.75</v>
      </c>
      <c r="J3385" s="439">
        <f t="shared" si="525"/>
        <v>5496.58</v>
      </c>
      <c r="K3385" s="390">
        <f t="shared" si="526"/>
        <v>137414.5</v>
      </c>
      <c r="L3385" s="60"/>
      <c r="M3385" s="303">
        <f t="shared" si="517"/>
        <v>137414.51911440003</v>
      </c>
      <c r="N3385" s="303">
        <f t="shared" si="518"/>
        <v>1.9114400027319789E-2</v>
      </c>
      <c r="O3385" s="372">
        <f t="shared" si="519"/>
        <v>137414.5</v>
      </c>
      <c r="P3385" s="373">
        <f t="shared" si="520"/>
        <v>0</v>
      </c>
    </row>
    <row r="3386" spans="1:16" s="195" customFormat="1" ht="15" x14ac:dyDescent="0.25">
      <c r="A3386" s="312" t="s">
        <v>7807</v>
      </c>
      <c r="B3386" s="314" t="s">
        <v>501</v>
      </c>
      <c r="C3386" s="314" t="s">
        <v>2495</v>
      </c>
      <c r="D3386" s="314" t="s">
        <v>424</v>
      </c>
      <c r="E3386" s="315" t="s">
        <v>425</v>
      </c>
      <c r="F3386" s="316" t="s">
        <v>217</v>
      </c>
      <c r="G3386" s="331">
        <v>1</v>
      </c>
      <c r="H3386" s="61">
        <f t="shared" si="524"/>
        <v>12728.32</v>
      </c>
      <c r="I3386" s="450">
        <v>12728.32</v>
      </c>
      <c r="J3386" s="439">
        <f t="shared" si="525"/>
        <v>14195.3</v>
      </c>
      <c r="K3386" s="390">
        <f t="shared" si="526"/>
        <v>14195.3</v>
      </c>
      <c r="L3386" s="60"/>
      <c r="M3386" s="303">
        <f t="shared" si="517"/>
        <v>14195.2985923584</v>
      </c>
      <c r="N3386" s="303">
        <f t="shared" si="518"/>
        <v>-1.4076415991439717E-3</v>
      </c>
      <c r="O3386" s="372">
        <f t="shared" si="519"/>
        <v>14195.3</v>
      </c>
      <c r="P3386" s="373">
        <f t="shared" si="520"/>
        <v>0</v>
      </c>
    </row>
    <row r="3387" spans="1:16" s="195" customFormat="1" ht="15" x14ac:dyDescent="0.25">
      <c r="A3387" s="312" t="s">
        <v>7808</v>
      </c>
      <c r="B3387" s="314" t="s">
        <v>501</v>
      </c>
      <c r="C3387" s="332" t="s">
        <v>2497</v>
      </c>
      <c r="D3387" s="332" t="s">
        <v>7646</v>
      </c>
      <c r="E3387" s="333" t="s">
        <v>7809</v>
      </c>
      <c r="F3387" s="316" t="s">
        <v>217</v>
      </c>
      <c r="G3387" s="331">
        <v>1</v>
      </c>
      <c r="H3387" s="61">
        <f t="shared" si="524"/>
        <v>54658.48</v>
      </c>
      <c r="I3387" s="450">
        <v>54658.48</v>
      </c>
      <c r="J3387" s="439">
        <f t="shared" si="525"/>
        <v>60958.04</v>
      </c>
      <c r="K3387" s="390">
        <f t="shared" si="526"/>
        <v>60958.04</v>
      </c>
      <c r="L3387" s="60"/>
      <c r="M3387" s="303">
        <f t="shared" si="517"/>
        <v>60958.040354457611</v>
      </c>
      <c r="N3387" s="303">
        <f t="shared" si="518"/>
        <v>3.5445761022856459E-4</v>
      </c>
      <c r="O3387" s="372">
        <f t="shared" si="519"/>
        <v>60958.04</v>
      </c>
      <c r="P3387" s="373">
        <f t="shared" si="520"/>
        <v>0</v>
      </c>
    </row>
    <row r="3388" spans="1:16" s="195" customFormat="1" ht="15" x14ac:dyDescent="0.25">
      <c r="A3388" s="306" t="s">
        <v>5988</v>
      </c>
      <c r="B3388" s="502"/>
      <c r="C3388" s="502"/>
      <c r="D3388" s="502"/>
      <c r="E3388" s="307" t="s">
        <v>505</v>
      </c>
      <c r="F3388" s="308"/>
      <c r="G3388" s="309"/>
      <c r="H3388" s="334"/>
      <c r="I3388" s="334">
        <f>SUM(I3389:I3407)</f>
        <v>2012021.6700000002</v>
      </c>
      <c r="J3388" s="449"/>
      <c r="K3388" s="391">
        <f>SUM(K3389:K3407)</f>
        <v>2243913.1900000004</v>
      </c>
      <c r="L3388" s="310"/>
      <c r="M3388" s="303">
        <f t="shared" si="517"/>
        <v>2243913.4449751112</v>
      </c>
      <c r="N3388" s="303">
        <f t="shared" si="518"/>
        <v>0.25497511075809598</v>
      </c>
      <c r="O3388" s="372">
        <f t="shared" si="519"/>
        <v>0</v>
      </c>
      <c r="P3388" s="373"/>
    </row>
    <row r="3389" spans="1:16" s="195" customFormat="1" ht="15" x14ac:dyDescent="0.25">
      <c r="A3389" s="312" t="s">
        <v>7810</v>
      </c>
      <c r="B3389" s="314" t="s">
        <v>501</v>
      </c>
      <c r="C3389" s="314" t="s">
        <v>2499</v>
      </c>
      <c r="D3389" s="314" t="s">
        <v>7811</v>
      </c>
      <c r="E3389" s="315" t="s">
        <v>7812</v>
      </c>
      <c r="F3389" s="316" t="s">
        <v>291</v>
      </c>
      <c r="G3389" s="331">
        <v>1</v>
      </c>
      <c r="H3389" s="61">
        <f t="shared" ref="H3389:H3407" si="527">ROUND(I3389/G3389,2)</f>
        <v>760083.06</v>
      </c>
      <c r="I3389" s="450">
        <v>760083.06</v>
      </c>
      <c r="J3389" s="439">
        <f t="shared" ref="J3389:J3407" si="528">ROUND(H3389*O$13*P$13*O$10,2)</f>
        <v>847685</v>
      </c>
      <c r="K3389" s="390">
        <f t="shared" ref="K3389:K3407" si="529">ROUND(J3389*G3389,2)</f>
        <v>847685</v>
      </c>
      <c r="L3389" s="60"/>
      <c r="M3389" s="303">
        <f t="shared" si="517"/>
        <v>847685.00412414735</v>
      </c>
      <c r="N3389" s="303">
        <f t="shared" si="518"/>
        <v>4.1241473518311977E-3</v>
      </c>
      <c r="O3389" s="372">
        <f t="shared" si="519"/>
        <v>847685</v>
      </c>
      <c r="P3389" s="373">
        <f t="shared" si="520"/>
        <v>0</v>
      </c>
    </row>
    <row r="3390" spans="1:16" s="195" customFormat="1" ht="15" x14ac:dyDescent="0.25">
      <c r="A3390" s="312" t="s">
        <v>7813</v>
      </c>
      <c r="B3390" s="314" t="s">
        <v>501</v>
      </c>
      <c r="C3390" s="332" t="s">
        <v>5984</v>
      </c>
      <c r="D3390" s="332" t="s">
        <v>7814</v>
      </c>
      <c r="E3390" s="333" t="s">
        <v>7815</v>
      </c>
      <c r="F3390" s="316" t="s">
        <v>217</v>
      </c>
      <c r="G3390" s="331">
        <v>1</v>
      </c>
      <c r="H3390" s="61">
        <f t="shared" si="527"/>
        <v>407605.93</v>
      </c>
      <c r="I3390" s="450">
        <v>407605.93</v>
      </c>
      <c r="J3390" s="439">
        <f t="shared" si="528"/>
        <v>454583.79</v>
      </c>
      <c r="K3390" s="390">
        <f t="shared" si="529"/>
        <v>454583.79</v>
      </c>
      <c r="L3390" s="60"/>
      <c r="M3390" s="303">
        <f t="shared" si="517"/>
        <v>454583.78516300162</v>
      </c>
      <c r="N3390" s="303">
        <f t="shared" si="518"/>
        <v>-4.8369983560405672E-3</v>
      </c>
      <c r="O3390" s="372">
        <f t="shared" si="519"/>
        <v>454583.79</v>
      </c>
      <c r="P3390" s="373">
        <f t="shared" si="520"/>
        <v>0</v>
      </c>
    </row>
    <row r="3391" spans="1:16" s="195" customFormat="1" ht="15" x14ac:dyDescent="0.25">
      <c r="A3391" s="312" t="s">
        <v>7816</v>
      </c>
      <c r="B3391" s="314" t="s">
        <v>501</v>
      </c>
      <c r="C3391" s="314" t="s">
        <v>2508</v>
      </c>
      <c r="D3391" s="314" t="s">
        <v>7817</v>
      </c>
      <c r="E3391" s="315" t="s">
        <v>7818</v>
      </c>
      <c r="F3391" s="316" t="s">
        <v>291</v>
      </c>
      <c r="G3391" s="331">
        <v>1</v>
      </c>
      <c r="H3391" s="61">
        <f t="shared" si="527"/>
        <v>274804.53999999998</v>
      </c>
      <c r="I3391" s="450">
        <v>274804.53999999998</v>
      </c>
      <c r="J3391" s="439">
        <f t="shared" si="528"/>
        <v>306476.62</v>
      </c>
      <c r="K3391" s="390">
        <f t="shared" si="529"/>
        <v>306476.62</v>
      </c>
      <c r="L3391" s="60"/>
      <c r="M3391" s="303">
        <f t="shared" si="517"/>
        <v>306476.62062516483</v>
      </c>
      <c r="N3391" s="303">
        <f t="shared" si="518"/>
        <v>6.2516483012586832E-4</v>
      </c>
      <c r="O3391" s="372">
        <f t="shared" si="519"/>
        <v>306476.62</v>
      </c>
      <c r="P3391" s="373">
        <f t="shared" si="520"/>
        <v>0</v>
      </c>
    </row>
    <row r="3392" spans="1:16" s="195" customFormat="1" ht="15" x14ac:dyDescent="0.25">
      <c r="A3392" s="312" t="s">
        <v>7819</v>
      </c>
      <c r="B3392" s="314" t="s">
        <v>501</v>
      </c>
      <c r="C3392" s="332" t="s">
        <v>5993</v>
      </c>
      <c r="D3392" s="332" t="s">
        <v>7820</v>
      </c>
      <c r="E3392" s="333" t="s">
        <v>7821</v>
      </c>
      <c r="F3392" s="316" t="s">
        <v>217</v>
      </c>
      <c r="G3392" s="331">
        <v>1</v>
      </c>
      <c r="H3392" s="61">
        <f t="shared" si="527"/>
        <v>263904.3</v>
      </c>
      <c r="I3392" s="450">
        <v>263904.3</v>
      </c>
      <c r="J3392" s="439">
        <f t="shared" si="528"/>
        <v>294320.09000000003</v>
      </c>
      <c r="K3392" s="390">
        <f t="shared" si="529"/>
        <v>294320.09000000003</v>
      </c>
      <c r="L3392" s="60"/>
      <c r="M3392" s="303">
        <f t="shared" si="517"/>
        <v>294320.09395641601</v>
      </c>
      <c r="N3392" s="303">
        <f t="shared" si="518"/>
        <v>3.9564159815199673E-3</v>
      </c>
      <c r="O3392" s="372">
        <f t="shared" si="519"/>
        <v>294320.09000000003</v>
      </c>
      <c r="P3392" s="373">
        <f t="shared" si="520"/>
        <v>0</v>
      </c>
    </row>
    <row r="3393" spans="1:16" s="195" customFormat="1" ht="22.5" x14ac:dyDescent="0.25">
      <c r="A3393" s="312" t="s">
        <v>7822</v>
      </c>
      <c r="B3393" s="314" t="s">
        <v>501</v>
      </c>
      <c r="C3393" s="314" t="s">
        <v>2516</v>
      </c>
      <c r="D3393" s="314" t="s">
        <v>7823</v>
      </c>
      <c r="E3393" s="315" t="s">
        <v>7824</v>
      </c>
      <c r="F3393" s="316" t="s">
        <v>248</v>
      </c>
      <c r="G3393" s="331">
        <v>2</v>
      </c>
      <c r="H3393" s="61">
        <f t="shared" si="527"/>
        <v>2102.91</v>
      </c>
      <c r="I3393" s="450">
        <v>4205.82</v>
      </c>
      <c r="J3393" s="439">
        <f t="shared" si="528"/>
        <v>2345.2800000000002</v>
      </c>
      <c r="K3393" s="390">
        <f t="shared" si="529"/>
        <v>4690.5600000000004</v>
      </c>
      <c r="L3393" s="60"/>
      <c r="M3393" s="303">
        <f t="shared" si="517"/>
        <v>4690.5538771583997</v>
      </c>
      <c r="N3393" s="303">
        <f t="shared" si="518"/>
        <v>-6.1228416006997577E-3</v>
      </c>
      <c r="O3393" s="372">
        <f t="shared" si="519"/>
        <v>4690.5600000000004</v>
      </c>
      <c r="P3393" s="373">
        <f t="shared" si="520"/>
        <v>0</v>
      </c>
    </row>
    <row r="3394" spans="1:16" s="195" customFormat="1" ht="15" x14ac:dyDescent="0.25">
      <c r="A3394" s="312" t="s">
        <v>7825</v>
      </c>
      <c r="B3394" s="314" t="s">
        <v>501</v>
      </c>
      <c r="C3394" s="314" t="s">
        <v>1085</v>
      </c>
      <c r="D3394" s="314" t="s">
        <v>7826</v>
      </c>
      <c r="E3394" s="315" t="s">
        <v>7827</v>
      </c>
      <c r="F3394" s="316" t="s">
        <v>248</v>
      </c>
      <c r="G3394" s="331">
        <v>2</v>
      </c>
      <c r="H3394" s="61">
        <f t="shared" si="527"/>
        <v>4969.9799999999996</v>
      </c>
      <c r="I3394" s="450">
        <v>9939.9500000000007</v>
      </c>
      <c r="J3394" s="439">
        <f t="shared" si="528"/>
        <v>5542.79</v>
      </c>
      <c r="K3394" s="390">
        <f t="shared" si="529"/>
        <v>11085.58</v>
      </c>
      <c r="L3394" s="60"/>
      <c r="M3394" s="303">
        <f t="shared" si="517"/>
        <v>11085.560250144003</v>
      </c>
      <c r="N3394" s="303">
        <f t="shared" si="518"/>
        <v>-1.974985599736101E-2</v>
      </c>
      <c r="O3394" s="372">
        <f t="shared" si="519"/>
        <v>11085.58</v>
      </c>
      <c r="P3394" s="373">
        <f t="shared" si="520"/>
        <v>0</v>
      </c>
    </row>
    <row r="3395" spans="1:16" s="195" customFormat="1" ht="15" x14ac:dyDescent="0.25">
      <c r="A3395" s="312" t="s">
        <v>7828</v>
      </c>
      <c r="B3395" s="314" t="s">
        <v>501</v>
      </c>
      <c r="C3395" s="314" t="s">
        <v>1088</v>
      </c>
      <c r="D3395" s="314" t="s">
        <v>7829</v>
      </c>
      <c r="E3395" s="315" t="s">
        <v>7830</v>
      </c>
      <c r="F3395" s="316" t="s">
        <v>217</v>
      </c>
      <c r="G3395" s="331">
        <v>1</v>
      </c>
      <c r="H3395" s="61">
        <f t="shared" si="527"/>
        <v>18101.509999999998</v>
      </c>
      <c r="I3395" s="450">
        <v>18101.509999999998</v>
      </c>
      <c r="J3395" s="439">
        <f t="shared" si="528"/>
        <v>20187.77</v>
      </c>
      <c r="K3395" s="390">
        <f t="shared" si="529"/>
        <v>20187.77</v>
      </c>
      <c r="L3395" s="60"/>
      <c r="M3395" s="303">
        <f t="shared" si="517"/>
        <v>20187.765504211202</v>
      </c>
      <c r="N3395" s="303">
        <f t="shared" si="518"/>
        <v>-4.4957887985219713E-3</v>
      </c>
      <c r="O3395" s="372">
        <f t="shared" si="519"/>
        <v>20187.77</v>
      </c>
      <c r="P3395" s="373">
        <f t="shared" si="520"/>
        <v>0</v>
      </c>
    </row>
    <row r="3396" spans="1:16" s="195" customFormat="1" ht="15" x14ac:dyDescent="0.25">
      <c r="A3396" s="312" t="s">
        <v>7831</v>
      </c>
      <c r="B3396" s="314" t="s">
        <v>501</v>
      </c>
      <c r="C3396" s="332" t="s">
        <v>1091</v>
      </c>
      <c r="D3396" s="332" t="s">
        <v>7768</v>
      </c>
      <c r="E3396" s="333" t="s">
        <v>7832</v>
      </c>
      <c r="F3396" s="316" t="s">
        <v>217</v>
      </c>
      <c r="G3396" s="331">
        <v>1</v>
      </c>
      <c r="H3396" s="61">
        <f t="shared" si="527"/>
        <v>9002.32</v>
      </c>
      <c r="I3396" s="450">
        <v>9002.32</v>
      </c>
      <c r="J3396" s="439">
        <f t="shared" si="528"/>
        <v>10039.870000000001</v>
      </c>
      <c r="K3396" s="390">
        <f t="shared" si="529"/>
        <v>10039.870000000001</v>
      </c>
      <c r="L3396" s="60"/>
      <c r="M3396" s="303">
        <f t="shared" si="517"/>
        <v>10039.8654672384</v>
      </c>
      <c r="N3396" s="303">
        <f t="shared" si="518"/>
        <v>-4.5327616007853067E-3</v>
      </c>
      <c r="O3396" s="372">
        <f t="shared" si="519"/>
        <v>10039.870000000001</v>
      </c>
      <c r="P3396" s="373">
        <f t="shared" si="520"/>
        <v>0</v>
      </c>
    </row>
    <row r="3397" spans="1:16" s="195" customFormat="1" ht="15" x14ac:dyDescent="0.25">
      <c r="A3397" s="312" t="s">
        <v>7833</v>
      </c>
      <c r="B3397" s="314" t="s">
        <v>501</v>
      </c>
      <c r="C3397" s="314" t="s">
        <v>1096</v>
      </c>
      <c r="D3397" s="314" t="s">
        <v>476</v>
      </c>
      <c r="E3397" s="315" t="s">
        <v>7834</v>
      </c>
      <c r="F3397" s="316" t="s">
        <v>217</v>
      </c>
      <c r="G3397" s="331">
        <v>1</v>
      </c>
      <c r="H3397" s="61">
        <f t="shared" si="527"/>
        <v>6275.89</v>
      </c>
      <c r="I3397" s="450">
        <v>6275.89</v>
      </c>
      <c r="J3397" s="439">
        <f t="shared" si="528"/>
        <v>6999.21</v>
      </c>
      <c r="K3397" s="390">
        <f t="shared" si="529"/>
        <v>6999.21</v>
      </c>
      <c r="L3397" s="60"/>
      <c r="M3397" s="303">
        <f t="shared" si="517"/>
        <v>6999.2059032768011</v>
      </c>
      <c r="N3397" s="303">
        <f t="shared" si="518"/>
        <v>-4.0967231989270658E-3</v>
      </c>
      <c r="O3397" s="372">
        <f t="shared" si="519"/>
        <v>6999.21</v>
      </c>
      <c r="P3397" s="373">
        <f t="shared" si="520"/>
        <v>0</v>
      </c>
    </row>
    <row r="3398" spans="1:16" s="195" customFormat="1" ht="15" x14ac:dyDescent="0.25">
      <c r="A3398" s="312" t="s">
        <v>7835</v>
      </c>
      <c r="B3398" s="314" t="s">
        <v>501</v>
      </c>
      <c r="C3398" s="314" t="s">
        <v>1099</v>
      </c>
      <c r="D3398" s="314" t="s">
        <v>7836</v>
      </c>
      <c r="E3398" s="315" t="s">
        <v>7837</v>
      </c>
      <c r="F3398" s="316" t="s">
        <v>217</v>
      </c>
      <c r="G3398" s="331">
        <v>1</v>
      </c>
      <c r="H3398" s="61">
        <f t="shared" si="527"/>
        <v>583.17999999999995</v>
      </c>
      <c r="I3398" s="450">
        <v>583.17999999999995</v>
      </c>
      <c r="J3398" s="439">
        <f t="shared" si="528"/>
        <v>650.39</v>
      </c>
      <c r="K3398" s="390">
        <f t="shared" si="529"/>
        <v>650.39</v>
      </c>
      <c r="L3398" s="60"/>
      <c r="M3398" s="303">
        <f t="shared" si="517"/>
        <v>650.3933145215999</v>
      </c>
      <c r="N3398" s="303">
        <f t="shared" si="518"/>
        <v>3.3145215999184074E-3</v>
      </c>
      <c r="O3398" s="372">
        <f t="shared" si="519"/>
        <v>650.39</v>
      </c>
      <c r="P3398" s="373">
        <f t="shared" si="520"/>
        <v>0</v>
      </c>
    </row>
    <row r="3399" spans="1:16" s="195" customFormat="1" ht="22.5" x14ac:dyDescent="0.25">
      <c r="A3399" s="312" t="s">
        <v>7838</v>
      </c>
      <c r="B3399" s="314" t="s">
        <v>501</v>
      </c>
      <c r="C3399" s="314" t="s">
        <v>1103</v>
      </c>
      <c r="D3399" s="314" t="s">
        <v>7839</v>
      </c>
      <c r="E3399" s="315" t="s">
        <v>7840</v>
      </c>
      <c r="F3399" s="316" t="s">
        <v>7841</v>
      </c>
      <c r="G3399" s="331">
        <v>1</v>
      </c>
      <c r="H3399" s="61">
        <f t="shared" si="527"/>
        <v>10673.26</v>
      </c>
      <c r="I3399" s="450">
        <v>10673.26</v>
      </c>
      <c r="J3399" s="439">
        <f t="shared" si="528"/>
        <v>11903.39</v>
      </c>
      <c r="K3399" s="390">
        <f t="shared" si="529"/>
        <v>11903.39</v>
      </c>
      <c r="L3399" s="60"/>
      <c r="M3399" s="303">
        <f t="shared" si="517"/>
        <v>11903.386515571201</v>
      </c>
      <c r="N3399" s="303">
        <f t="shared" si="518"/>
        <v>-3.4844287984014954E-3</v>
      </c>
      <c r="O3399" s="372">
        <f t="shared" si="519"/>
        <v>11903.39</v>
      </c>
      <c r="P3399" s="373">
        <f t="shared" si="520"/>
        <v>0</v>
      </c>
    </row>
    <row r="3400" spans="1:16" s="195" customFormat="1" ht="22.5" x14ac:dyDescent="0.25">
      <c r="A3400" s="312" t="s">
        <v>7842</v>
      </c>
      <c r="B3400" s="314" t="s">
        <v>501</v>
      </c>
      <c r="C3400" s="314" t="s">
        <v>1109</v>
      </c>
      <c r="D3400" s="314" t="s">
        <v>7843</v>
      </c>
      <c r="E3400" s="315" t="s">
        <v>7844</v>
      </c>
      <c r="F3400" s="316" t="s">
        <v>7841</v>
      </c>
      <c r="G3400" s="331">
        <v>2</v>
      </c>
      <c r="H3400" s="61">
        <f t="shared" si="527"/>
        <v>8538.0499999999993</v>
      </c>
      <c r="I3400" s="450">
        <v>17076.099999999999</v>
      </c>
      <c r="J3400" s="439">
        <f t="shared" si="528"/>
        <v>9522.09</v>
      </c>
      <c r="K3400" s="390">
        <f t="shared" si="529"/>
        <v>19044.18</v>
      </c>
      <c r="L3400" s="60"/>
      <c r="M3400" s="303">
        <f t="shared" si="517"/>
        <v>19044.173802432</v>
      </c>
      <c r="N3400" s="303">
        <f t="shared" si="518"/>
        <v>-6.1975680000614375E-3</v>
      </c>
      <c r="O3400" s="372">
        <f t="shared" si="519"/>
        <v>19044.18</v>
      </c>
      <c r="P3400" s="373">
        <f t="shared" si="520"/>
        <v>0</v>
      </c>
    </row>
    <row r="3401" spans="1:16" s="195" customFormat="1" ht="22.5" x14ac:dyDescent="0.25">
      <c r="A3401" s="312" t="s">
        <v>7845</v>
      </c>
      <c r="B3401" s="314" t="s">
        <v>501</v>
      </c>
      <c r="C3401" s="314" t="s">
        <v>1112</v>
      </c>
      <c r="D3401" s="314" t="s">
        <v>7846</v>
      </c>
      <c r="E3401" s="315" t="s">
        <v>7847</v>
      </c>
      <c r="F3401" s="316" t="s">
        <v>248</v>
      </c>
      <c r="G3401" s="329">
        <v>0.4</v>
      </c>
      <c r="H3401" s="61">
        <f t="shared" si="527"/>
        <v>12069.5</v>
      </c>
      <c r="I3401" s="450">
        <v>4827.8</v>
      </c>
      <c r="J3401" s="439">
        <f t="shared" si="528"/>
        <v>13460.55</v>
      </c>
      <c r="K3401" s="390">
        <f t="shared" si="529"/>
        <v>5384.22</v>
      </c>
      <c r="L3401" s="60"/>
      <c r="M3401" s="303">
        <f t="shared" si="517"/>
        <v>5384.219012736</v>
      </c>
      <c r="N3401" s="303">
        <f t="shared" si="518"/>
        <v>-9.8726400028681383E-4</v>
      </c>
      <c r="O3401" s="372">
        <f t="shared" si="519"/>
        <v>5384.22</v>
      </c>
      <c r="P3401" s="373">
        <f t="shared" si="520"/>
        <v>0</v>
      </c>
    </row>
    <row r="3402" spans="1:16" s="195" customFormat="1" ht="15" x14ac:dyDescent="0.25">
      <c r="A3402" s="312" t="s">
        <v>7848</v>
      </c>
      <c r="B3402" s="314" t="s">
        <v>501</v>
      </c>
      <c r="C3402" s="314" t="s">
        <v>1115</v>
      </c>
      <c r="D3402" s="314" t="s">
        <v>433</v>
      </c>
      <c r="E3402" s="315" t="s">
        <v>434</v>
      </c>
      <c r="F3402" s="316" t="s">
        <v>217</v>
      </c>
      <c r="G3402" s="331">
        <v>10</v>
      </c>
      <c r="H3402" s="61">
        <f t="shared" si="527"/>
        <v>3756.75</v>
      </c>
      <c r="I3402" s="450">
        <v>37567.519999999997</v>
      </c>
      <c r="J3402" s="439">
        <f t="shared" si="528"/>
        <v>4189.7299999999996</v>
      </c>
      <c r="K3402" s="390">
        <f t="shared" si="529"/>
        <v>41897.300000000003</v>
      </c>
      <c r="L3402" s="60"/>
      <c r="M3402" s="303">
        <f t="shared" si="517"/>
        <v>41897.293890662397</v>
      </c>
      <c r="N3402" s="303">
        <f t="shared" si="518"/>
        <v>-6.1093376061762683E-3</v>
      </c>
      <c r="O3402" s="372">
        <f t="shared" si="519"/>
        <v>41897.299999999996</v>
      </c>
      <c r="P3402" s="373">
        <f t="shared" si="520"/>
        <v>0</v>
      </c>
    </row>
    <row r="3403" spans="1:16" s="195" customFormat="1" ht="15" x14ac:dyDescent="0.25">
      <c r="A3403" s="312" t="s">
        <v>7849</v>
      </c>
      <c r="B3403" s="314" t="s">
        <v>501</v>
      </c>
      <c r="C3403" s="314" t="s">
        <v>1118</v>
      </c>
      <c r="D3403" s="314" t="s">
        <v>7850</v>
      </c>
      <c r="E3403" s="315" t="s">
        <v>7851</v>
      </c>
      <c r="F3403" s="316" t="s">
        <v>217</v>
      </c>
      <c r="G3403" s="331">
        <v>10</v>
      </c>
      <c r="H3403" s="61">
        <f t="shared" si="527"/>
        <v>560.15</v>
      </c>
      <c r="I3403" s="450">
        <v>5601.5</v>
      </c>
      <c r="J3403" s="439">
        <f t="shared" si="528"/>
        <v>624.71</v>
      </c>
      <c r="K3403" s="390">
        <f t="shared" si="529"/>
        <v>6247.1</v>
      </c>
      <c r="L3403" s="60"/>
      <c r="M3403" s="303">
        <f t="shared" si="517"/>
        <v>6247.0903516799999</v>
      </c>
      <c r="N3403" s="303">
        <f t="shared" si="518"/>
        <v>-9.6483200004513492E-3</v>
      </c>
      <c r="O3403" s="372">
        <f t="shared" si="519"/>
        <v>6247.1</v>
      </c>
      <c r="P3403" s="373">
        <f t="shared" si="520"/>
        <v>0</v>
      </c>
    </row>
    <row r="3404" spans="1:16" s="195" customFormat="1" ht="15" x14ac:dyDescent="0.25">
      <c r="A3404" s="312" t="s">
        <v>7852</v>
      </c>
      <c r="B3404" s="314" t="s">
        <v>501</v>
      </c>
      <c r="C3404" s="314" t="s">
        <v>1140</v>
      </c>
      <c r="D3404" s="314" t="s">
        <v>7524</v>
      </c>
      <c r="E3404" s="315" t="s">
        <v>7525</v>
      </c>
      <c r="F3404" s="316" t="s">
        <v>217</v>
      </c>
      <c r="G3404" s="331">
        <v>29</v>
      </c>
      <c r="H3404" s="61">
        <f t="shared" si="527"/>
        <v>930.46</v>
      </c>
      <c r="I3404" s="450">
        <v>26983.47</v>
      </c>
      <c r="J3404" s="439">
        <f t="shared" si="528"/>
        <v>1037.7</v>
      </c>
      <c r="K3404" s="390">
        <f t="shared" si="529"/>
        <v>30093.3</v>
      </c>
      <c r="L3404" s="60"/>
      <c r="M3404" s="303">
        <f t="shared" si="517"/>
        <v>30093.399105926404</v>
      </c>
      <c r="N3404" s="303">
        <f t="shared" si="518"/>
        <v>9.9105926405172795E-2</v>
      </c>
      <c r="O3404" s="372">
        <f t="shared" si="519"/>
        <v>30093.300000000003</v>
      </c>
      <c r="P3404" s="373">
        <f t="shared" si="520"/>
        <v>0</v>
      </c>
    </row>
    <row r="3405" spans="1:16" s="195" customFormat="1" ht="15" x14ac:dyDescent="0.25">
      <c r="A3405" s="312" t="s">
        <v>7853</v>
      </c>
      <c r="B3405" s="314" t="s">
        <v>501</v>
      </c>
      <c r="C3405" s="314" t="s">
        <v>1144</v>
      </c>
      <c r="D3405" s="314" t="s">
        <v>7792</v>
      </c>
      <c r="E3405" s="315" t="s">
        <v>7854</v>
      </c>
      <c r="F3405" s="316" t="s">
        <v>217</v>
      </c>
      <c r="G3405" s="331">
        <v>29</v>
      </c>
      <c r="H3405" s="61">
        <f t="shared" si="527"/>
        <v>36.83</v>
      </c>
      <c r="I3405" s="450">
        <v>1068.07</v>
      </c>
      <c r="J3405" s="439">
        <f t="shared" si="528"/>
        <v>41.07</v>
      </c>
      <c r="K3405" s="390">
        <f t="shared" si="529"/>
        <v>1191.03</v>
      </c>
      <c r="L3405" s="60"/>
      <c r="M3405" s="303">
        <f t="shared" si="517"/>
        <v>1191.1683998783999</v>
      </c>
      <c r="N3405" s="303">
        <f t="shared" si="518"/>
        <v>0.13839987839992318</v>
      </c>
      <c r="O3405" s="372">
        <f t="shared" si="519"/>
        <v>1191.03</v>
      </c>
      <c r="P3405" s="373">
        <f t="shared" si="520"/>
        <v>0</v>
      </c>
    </row>
    <row r="3406" spans="1:16" s="195" customFormat="1" ht="15" x14ac:dyDescent="0.25">
      <c r="A3406" s="312" t="s">
        <v>7855</v>
      </c>
      <c r="B3406" s="314" t="s">
        <v>501</v>
      </c>
      <c r="C3406" s="314" t="s">
        <v>3646</v>
      </c>
      <c r="D3406" s="314" t="s">
        <v>452</v>
      </c>
      <c r="E3406" s="315" t="s">
        <v>453</v>
      </c>
      <c r="F3406" s="316" t="s">
        <v>217</v>
      </c>
      <c r="G3406" s="331">
        <v>29</v>
      </c>
      <c r="H3406" s="61">
        <f t="shared" si="527"/>
        <v>2077.81</v>
      </c>
      <c r="I3406" s="450">
        <v>60256.54</v>
      </c>
      <c r="J3406" s="439">
        <f t="shared" si="528"/>
        <v>2317.2800000000002</v>
      </c>
      <c r="K3406" s="390">
        <f t="shared" si="529"/>
        <v>67201.119999999995</v>
      </c>
      <c r="L3406" s="60"/>
      <c r="M3406" s="303">
        <f t="shared" si="517"/>
        <v>67201.294235404814</v>
      </c>
      <c r="N3406" s="303">
        <f t="shared" si="518"/>
        <v>0.17423540481831878</v>
      </c>
      <c r="O3406" s="372">
        <f t="shared" si="519"/>
        <v>67201.12000000001</v>
      </c>
      <c r="P3406" s="373">
        <f t="shared" si="520"/>
        <v>0</v>
      </c>
    </row>
    <row r="3407" spans="1:16" s="195" customFormat="1" ht="15" x14ac:dyDescent="0.25">
      <c r="A3407" s="312" t="s">
        <v>7856</v>
      </c>
      <c r="B3407" s="314" t="s">
        <v>501</v>
      </c>
      <c r="C3407" s="314" t="s">
        <v>3648</v>
      </c>
      <c r="D3407" s="314" t="s">
        <v>7857</v>
      </c>
      <c r="E3407" s="315" t="s">
        <v>7858</v>
      </c>
      <c r="F3407" s="316" t="s">
        <v>217</v>
      </c>
      <c r="G3407" s="331">
        <v>29</v>
      </c>
      <c r="H3407" s="61">
        <f t="shared" si="527"/>
        <v>3222.79</v>
      </c>
      <c r="I3407" s="450">
        <v>93460.91</v>
      </c>
      <c r="J3407" s="439">
        <f t="shared" si="528"/>
        <v>3594.23</v>
      </c>
      <c r="K3407" s="390">
        <f t="shared" si="529"/>
        <v>104232.67</v>
      </c>
      <c r="L3407" s="60"/>
      <c r="M3407" s="303">
        <f t="shared" ref="M3407:M3470" si="530">I3407*O$13*P$13*O$10</f>
        <v>104232.57147553921</v>
      </c>
      <c r="N3407" s="303">
        <f t="shared" ref="N3407:N3470" si="531">M3407-K3407</f>
        <v>-9.8524460787302814E-2</v>
      </c>
      <c r="O3407" s="372">
        <f t="shared" si="519"/>
        <v>104232.67</v>
      </c>
      <c r="P3407" s="373">
        <f t="shared" si="520"/>
        <v>0</v>
      </c>
    </row>
    <row r="3408" spans="1:16" s="195" customFormat="1" ht="15" x14ac:dyDescent="0.25">
      <c r="A3408" s="306" t="s">
        <v>7859</v>
      </c>
      <c r="B3408" s="502"/>
      <c r="C3408" s="502"/>
      <c r="D3408" s="502"/>
      <c r="E3408" s="307" t="s">
        <v>7860</v>
      </c>
      <c r="F3408" s="308"/>
      <c r="G3408" s="309"/>
      <c r="H3408" s="334"/>
      <c r="I3408" s="334">
        <f>SUM(I3409:I3431)</f>
        <v>1586296.21</v>
      </c>
      <c r="J3408" s="449"/>
      <c r="K3408" s="391">
        <f>SUM(K3409:K3431)</f>
        <v>1769121.52</v>
      </c>
      <c r="L3408" s="310"/>
      <c r="M3408" s="303">
        <f t="shared" si="530"/>
        <v>1769121.7974466751</v>
      </c>
      <c r="N3408" s="303">
        <f t="shared" si="531"/>
        <v>0.27744667511433363</v>
      </c>
      <c r="O3408" s="372">
        <f t="shared" si="519"/>
        <v>0</v>
      </c>
      <c r="P3408" s="373"/>
    </row>
    <row r="3409" spans="1:16" s="195" customFormat="1" ht="15" x14ac:dyDescent="0.25">
      <c r="A3409" s="312" t="s">
        <v>7861</v>
      </c>
      <c r="B3409" s="314" t="s">
        <v>501</v>
      </c>
      <c r="C3409" s="314" t="s">
        <v>1151</v>
      </c>
      <c r="D3409" s="314" t="s">
        <v>7829</v>
      </c>
      <c r="E3409" s="315" t="s">
        <v>7830</v>
      </c>
      <c r="F3409" s="316" t="s">
        <v>217</v>
      </c>
      <c r="G3409" s="331">
        <v>1</v>
      </c>
      <c r="H3409" s="61">
        <f t="shared" ref="H3409:H3431" si="532">ROUND(I3409/G3409,2)</f>
        <v>18101.509999999998</v>
      </c>
      <c r="I3409" s="450">
        <v>18101.509999999998</v>
      </c>
      <c r="J3409" s="439">
        <f t="shared" ref="J3409:J3431" si="533">ROUND(H3409*O$13*P$13*O$10,2)</f>
        <v>20187.77</v>
      </c>
      <c r="K3409" s="390">
        <f t="shared" ref="K3409:K3431" si="534">ROUND(J3409*G3409,2)</f>
        <v>20187.77</v>
      </c>
      <c r="L3409" s="60"/>
      <c r="M3409" s="303">
        <f t="shared" si="530"/>
        <v>20187.765504211202</v>
      </c>
      <c r="N3409" s="303">
        <f t="shared" si="531"/>
        <v>-4.4957887985219713E-3</v>
      </c>
      <c r="O3409" s="372">
        <f t="shared" si="519"/>
        <v>20187.77</v>
      </c>
      <c r="P3409" s="373">
        <f t="shared" si="520"/>
        <v>0</v>
      </c>
    </row>
    <row r="3410" spans="1:16" s="195" customFormat="1" ht="15" x14ac:dyDescent="0.25">
      <c r="A3410" s="312" t="s">
        <v>7862</v>
      </c>
      <c r="B3410" s="314" t="s">
        <v>501</v>
      </c>
      <c r="C3410" s="332" t="s">
        <v>1153</v>
      </c>
      <c r="D3410" s="332" t="s">
        <v>7768</v>
      </c>
      <c r="E3410" s="333" t="s">
        <v>7863</v>
      </c>
      <c r="F3410" s="316" t="s">
        <v>217</v>
      </c>
      <c r="G3410" s="331">
        <v>1</v>
      </c>
      <c r="H3410" s="61">
        <f t="shared" si="532"/>
        <v>1457.94</v>
      </c>
      <c r="I3410" s="450">
        <v>1457.94</v>
      </c>
      <c r="J3410" s="439">
        <f t="shared" si="533"/>
        <v>1625.97</v>
      </c>
      <c r="K3410" s="390">
        <f t="shared" si="534"/>
        <v>1625.97</v>
      </c>
      <c r="L3410" s="60"/>
      <c r="M3410" s="303">
        <f t="shared" si="530"/>
        <v>1625.9721337728001</v>
      </c>
      <c r="N3410" s="303">
        <f t="shared" si="531"/>
        <v>2.133772800107181E-3</v>
      </c>
      <c r="O3410" s="372">
        <f t="shared" ref="O3410:O3473" si="535">J3410*G3410</f>
        <v>1625.97</v>
      </c>
      <c r="P3410" s="373">
        <f t="shared" ref="P3410:P3473" si="536">O3410-K3410</f>
        <v>0</v>
      </c>
    </row>
    <row r="3411" spans="1:16" s="195" customFormat="1" ht="22.5" x14ac:dyDescent="0.25">
      <c r="A3411" s="312" t="s">
        <v>7864</v>
      </c>
      <c r="B3411" s="314" t="s">
        <v>501</v>
      </c>
      <c r="C3411" s="314" t="s">
        <v>2583</v>
      </c>
      <c r="D3411" s="314" t="s">
        <v>476</v>
      </c>
      <c r="E3411" s="315" t="s">
        <v>7865</v>
      </c>
      <c r="F3411" s="316" t="s">
        <v>217</v>
      </c>
      <c r="G3411" s="331">
        <v>2</v>
      </c>
      <c r="H3411" s="61">
        <f t="shared" si="532"/>
        <v>6275.89</v>
      </c>
      <c r="I3411" s="450">
        <v>12551.77</v>
      </c>
      <c r="J3411" s="439">
        <f t="shared" si="533"/>
        <v>6999.21</v>
      </c>
      <c r="K3411" s="390">
        <f t="shared" si="534"/>
        <v>13998.42</v>
      </c>
      <c r="L3411" s="60"/>
      <c r="M3411" s="303">
        <f t="shared" si="530"/>
        <v>13998.4006540224</v>
      </c>
      <c r="N3411" s="303">
        <f t="shared" si="531"/>
        <v>-1.9345977600096376E-2</v>
      </c>
      <c r="O3411" s="372">
        <f t="shared" si="535"/>
        <v>13998.42</v>
      </c>
      <c r="P3411" s="373">
        <f t="shared" si="536"/>
        <v>0</v>
      </c>
    </row>
    <row r="3412" spans="1:16" s="195" customFormat="1" ht="15" x14ac:dyDescent="0.25">
      <c r="A3412" s="312" t="s">
        <v>7866</v>
      </c>
      <c r="B3412" s="314" t="s">
        <v>501</v>
      </c>
      <c r="C3412" s="314" t="s">
        <v>3659</v>
      </c>
      <c r="D3412" s="314" t="s">
        <v>7836</v>
      </c>
      <c r="E3412" s="315" t="s">
        <v>7837</v>
      </c>
      <c r="F3412" s="316" t="s">
        <v>217</v>
      </c>
      <c r="G3412" s="331">
        <v>2</v>
      </c>
      <c r="H3412" s="61">
        <f t="shared" si="532"/>
        <v>583.17999999999995</v>
      </c>
      <c r="I3412" s="450">
        <v>1166.3599999999999</v>
      </c>
      <c r="J3412" s="439">
        <f t="shared" si="533"/>
        <v>650.39</v>
      </c>
      <c r="K3412" s="390">
        <f t="shared" si="534"/>
        <v>1300.78</v>
      </c>
      <c r="L3412" s="60"/>
      <c r="M3412" s="303">
        <f t="shared" si="530"/>
        <v>1300.7866290431998</v>
      </c>
      <c r="N3412" s="303">
        <f t="shared" si="531"/>
        <v>6.6290431998368149E-3</v>
      </c>
      <c r="O3412" s="372">
        <f t="shared" si="535"/>
        <v>1300.78</v>
      </c>
      <c r="P3412" s="373">
        <f t="shared" si="536"/>
        <v>0</v>
      </c>
    </row>
    <row r="3413" spans="1:16" s="195" customFormat="1" ht="22.5" x14ac:dyDescent="0.25">
      <c r="A3413" s="312" t="s">
        <v>7867</v>
      </c>
      <c r="B3413" s="314" t="s">
        <v>501</v>
      </c>
      <c r="C3413" s="314" t="s">
        <v>1168</v>
      </c>
      <c r="D3413" s="314" t="s">
        <v>7839</v>
      </c>
      <c r="E3413" s="315" t="s">
        <v>7840</v>
      </c>
      <c r="F3413" s="316" t="s">
        <v>7841</v>
      </c>
      <c r="G3413" s="331">
        <v>1</v>
      </c>
      <c r="H3413" s="61">
        <f t="shared" si="532"/>
        <v>10673.26</v>
      </c>
      <c r="I3413" s="450">
        <v>10673.26</v>
      </c>
      <c r="J3413" s="439">
        <f t="shared" si="533"/>
        <v>11903.39</v>
      </c>
      <c r="K3413" s="390">
        <f t="shared" si="534"/>
        <v>11903.39</v>
      </c>
      <c r="L3413" s="60"/>
      <c r="M3413" s="303">
        <f t="shared" si="530"/>
        <v>11903.386515571201</v>
      </c>
      <c r="N3413" s="303">
        <f t="shared" si="531"/>
        <v>-3.4844287984014954E-3</v>
      </c>
      <c r="O3413" s="372">
        <f t="shared" si="535"/>
        <v>11903.39</v>
      </c>
      <c r="P3413" s="373">
        <f t="shared" si="536"/>
        <v>0</v>
      </c>
    </row>
    <row r="3414" spans="1:16" s="195" customFormat="1" ht="22.5" x14ac:dyDescent="0.25">
      <c r="A3414" s="312" t="s">
        <v>7868</v>
      </c>
      <c r="B3414" s="314" t="s">
        <v>501</v>
      </c>
      <c r="C3414" s="314" t="s">
        <v>2598</v>
      </c>
      <c r="D3414" s="314" t="s">
        <v>7843</v>
      </c>
      <c r="E3414" s="315" t="s">
        <v>7844</v>
      </c>
      <c r="F3414" s="316" t="s">
        <v>7841</v>
      </c>
      <c r="G3414" s="331">
        <v>24</v>
      </c>
      <c r="H3414" s="61">
        <f t="shared" si="532"/>
        <v>8538.0499999999993</v>
      </c>
      <c r="I3414" s="450">
        <v>204913.3</v>
      </c>
      <c r="J3414" s="439">
        <f t="shared" si="533"/>
        <v>9522.09</v>
      </c>
      <c r="K3414" s="390">
        <f t="shared" si="534"/>
        <v>228530.16</v>
      </c>
      <c r="L3414" s="60"/>
      <c r="M3414" s="303">
        <f t="shared" si="530"/>
        <v>228530.19715449598</v>
      </c>
      <c r="N3414" s="303">
        <f t="shared" si="531"/>
        <v>3.7154495978029445E-2</v>
      </c>
      <c r="O3414" s="372">
        <f t="shared" si="535"/>
        <v>228530.16</v>
      </c>
      <c r="P3414" s="373">
        <f t="shared" si="536"/>
        <v>0</v>
      </c>
    </row>
    <row r="3415" spans="1:16" s="195" customFormat="1" ht="15" x14ac:dyDescent="0.25">
      <c r="A3415" s="312" t="s">
        <v>7869</v>
      </c>
      <c r="B3415" s="314" t="s">
        <v>501</v>
      </c>
      <c r="C3415" s="314" t="s">
        <v>2603</v>
      </c>
      <c r="D3415" s="314" t="s">
        <v>7870</v>
      </c>
      <c r="E3415" s="315" t="s">
        <v>7871</v>
      </c>
      <c r="F3415" s="316" t="s">
        <v>217</v>
      </c>
      <c r="G3415" s="331">
        <v>1</v>
      </c>
      <c r="H3415" s="61">
        <f t="shared" si="532"/>
        <v>3201.51</v>
      </c>
      <c r="I3415" s="450">
        <v>3201.51</v>
      </c>
      <c r="J3415" s="439">
        <f t="shared" si="533"/>
        <v>3570.49</v>
      </c>
      <c r="K3415" s="390">
        <f t="shared" si="534"/>
        <v>3570.49</v>
      </c>
      <c r="L3415" s="60"/>
      <c r="M3415" s="303">
        <f t="shared" si="530"/>
        <v>3570.4940162112007</v>
      </c>
      <c r="N3415" s="303">
        <f t="shared" si="531"/>
        <v>4.0162112009056727E-3</v>
      </c>
      <c r="O3415" s="372">
        <f t="shared" si="535"/>
        <v>3570.49</v>
      </c>
      <c r="P3415" s="373">
        <f t="shared" si="536"/>
        <v>0</v>
      </c>
    </row>
    <row r="3416" spans="1:16" s="195" customFormat="1" ht="15" x14ac:dyDescent="0.25">
      <c r="A3416" s="312" t="s">
        <v>7872</v>
      </c>
      <c r="B3416" s="314" t="s">
        <v>501</v>
      </c>
      <c r="C3416" s="332" t="s">
        <v>3676</v>
      </c>
      <c r="D3416" s="332" t="s">
        <v>7768</v>
      </c>
      <c r="E3416" s="333" t="s">
        <v>7873</v>
      </c>
      <c r="F3416" s="316" t="s">
        <v>217</v>
      </c>
      <c r="G3416" s="331">
        <v>1</v>
      </c>
      <c r="H3416" s="61">
        <f t="shared" si="532"/>
        <v>4680.72</v>
      </c>
      <c r="I3416" s="450">
        <v>4680.72</v>
      </c>
      <c r="J3416" s="439">
        <f t="shared" si="533"/>
        <v>5220.1899999999996</v>
      </c>
      <c r="K3416" s="390">
        <f t="shared" si="534"/>
        <v>5220.1899999999996</v>
      </c>
      <c r="L3416" s="60"/>
      <c r="M3416" s="303">
        <f t="shared" si="530"/>
        <v>5220.1875838464002</v>
      </c>
      <c r="N3416" s="303">
        <f t="shared" si="531"/>
        <v>-2.4161535993698635E-3</v>
      </c>
      <c r="O3416" s="372">
        <f t="shared" si="535"/>
        <v>5220.1899999999996</v>
      </c>
      <c r="P3416" s="373">
        <f t="shared" si="536"/>
        <v>0</v>
      </c>
    </row>
    <row r="3417" spans="1:16" s="195" customFormat="1" ht="22.5" x14ac:dyDescent="0.25">
      <c r="A3417" s="312" t="s">
        <v>7874</v>
      </c>
      <c r="B3417" s="314" t="s">
        <v>501</v>
      </c>
      <c r="C3417" s="314" t="s">
        <v>1186</v>
      </c>
      <c r="D3417" s="314" t="s">
        <v>7875</v>
      </c>
      <c r="E3417" s="315" t="s">
        <v>7876</v>
      </c>
      <c r="F3417" s="316" t="s">
        <v>7841</v>
      </c>
      <c r="G3417" s="331">
        <v>1</v>
      </c>
      <c r="H3417" s="61">
        <f t="shared" si="532"/>
        <v>12808.39</v>
      </c>
      <c r="I3417" s="450">
        <v>12808.39</v>
      </c>
      <c r="J3417" s="439">
        <f t="shared" si="533"/>
        <v>14284.6</v>
      </c>
      <c r="K3417" s="390">
        <f t="shared" si="534"/>
        <v>14284.6</v>
      </c>
      <c r="L3417" s="60"/>
      <c r="M3417" s="303">
        <f t="shared" si="530"/>
        <v>14284.5969096768</v>
      </c>
      <c r="N3417" s="303">
        <f t="shared" si="531"/>
        <v>-3.09032320001279E-3</v>
      </c>
      <c r="O3417" s="372">
        <f t="shared" si="535"/>
        <v>14284.6</v>
      </c>
      <c r="P3417" s="373">
        <f t="shared" si="536"/>
        <v>0</v>
      </c>
    </row>
    <row r="3418" spans="1:16" s="195" customFormat="1" ht="22.5" x14ac:dyDescent="0.25">
      <c r="A3418" s="312" t="s">
        <v>7877</v>
      </c>
      <c r="B3418" s="314" t="s">
        <v>501</v>
      </c>
      <c r="C3418" s="314" t="s">
        <v>2613</v>
      </c>
      <c r="D3418" s="314" t="s">
        <v>7878</v>
      </c>
      <c r="E3418" s="315" t="s">
        <v>7879</v>
      </c>
      <c r="F3418" s="316" t="s">
        <v>7841</v>
      </c>
      <c r="G3418" s="331">
        <v>24</v>
      </c>
      <c r="H3418" s="61">
        <f t="shared" si="532"/>
        <v>8538.0499999999993</v>
      </c>
      <c r="I3418" s="450">
        <v>204913.3</v>
      </c>
      <c r="J3418" s="439">
        <f t="shared" si="533"/>
        <v>9522.09</v>
      </c>
      <c r="K3418" s="390">
        <f t="shared" si="534"/>
        <v>228530.16</v>
      </c>
      <c r="L3418" s="60"/>
      <c r="M3418" s="303">
        <f t="shared" si="530"/>
        <v>228530.19715449598</v>
      </c>
      <c r="N3418" s="303">
        <f t="shared" si="531"/>
        <v>3.7154495978029445E-2</v>
      </c>
      <c r="O3418" s="372">
        <f t="shared" si="535"/>
        <v>228530.16</v>
      </c>
      <c r="P3418" s="373">
        <f t="shared" si="536"/>
        <v>0</v>
      </c>
    </row>
    <row r="3419" spans="1:16" s="195" customFormat="1" ht="15" x14ac:dyDescent="0.25">
      <c r="A3419" s="312" t="s">
        <v>7880</v>
      </c>
      <c r="B3419" s="314" t="s">
        <v>501</v>
      </c>
      <c r="C3419" s="314" t="s">
        <v>2620</v>
      </c>
      <c r="D3419" s="314" t="s">
        <v>433</v>
      </c>
      <c r="E3419" s="315" t="s">
        <v>434</v>
      </c>
      <c r="F3419" s="316" t="s">
        <v>217</v>
      </c>
      <c r="G3419" s="331">
        <v>24</v>
      </c>
      <c r="H3419" s="61">
        <f t="shared" si="532"/>
        <v>3756.75</v>
      </c>
      <c r="I3419" s="450">
        <v>90162.07</v>
      </c>
      <c r="J3419" s="439">
        <f t="shared" si="533"/>
        <v>4189.7299999999996</v>
      </c>
      <c r="K3419" s="390">
        <f t="shared" si="534"/>
        <v>100553.52</v>
      </c>
      <c r="L3419" s="60"/>
      <c r="M3419" s="303">
        <f t="shared" si="530"/>
        <v>100553.5298731584</v>
      </c>
      <c r="N3419" s="303">
        <f t="shared" si="531"/>
        <v>9.8731584002962336E-3</v>
      </c>
      <c r="O3419" s="372">
        <f t="shared" si="535"/>
        <v>100553.51999999999</v>
      </c>
      <c r="P3419" s="373">
        <f t="shared" si="536"/>
        <v>0</v>
      </c>
    </row>
    <row r="3420" spans="1:16" s="195" customFormat="1" ht="15" x14ac:dyDescent="0.25">
      <c r="A3420" s="312" t="s">
        <v>7881</v>
      </c>
      <c r="B3420" s="314" t="s">
        <v>501</v>
      </c>
      <c r="C3420" s="314" t="s">
        <v>2622</v>
      </c>
      <c r="D3420" s="314" t="s">
        <v>7768</v>
      </c>
      <c r="E3420" s="315" t="s">
        <v>7882</v>
      </c>
      <c r="F3420" s="316" t="s">
        <v>217</v>
      </c>
      <c r="G3420" s="331">
        <v>8</v>
      </c>
      <c r="H3420" s="61">
        <f t="shared" si="532"/>
        <v>598.53</v>
      </c>
      <c r="I3420" s="450">
        <v>4788.24</v>
      </c>
      <c r="J3420" s="439">
        <f t="shared" si="533"/>
        <v>667.51</v>
      </c>
      <c r="K3420" s="390">
        <f t="shared" si="534"/>
        <v>5340.08</v>
      </c>
      <c r="L3420" s="60"/>
      <c r="M3420" s="303">
        <f t="shared" si="530"/>
        <v>5340.0995993088</v>
      </c>
      <c r="N3420" s="303">
        <f t="shared" si="531"/>
        <v>1.9599308800025028E-2</v>
      </c>
      <c r="O3420" s="372">
        <f t="shared" si="535"/>
        <v>5340.08</v>
      </c>
      <c r="P3420" s="373">
        <f t="shared" si="536"/>
        <v>0</v>
      </c>
    </row>
    <row r="3421" spans="1:16" s="195" customFormat="1" ht="15" x14ac:dyDescent="0.25">
      <c r="A3421" s="312" t="s">
        <v>7883</v>
      </c>
      <c r="B3421" s="314" t="s">
        <v>501</v>
      </c>
      <c r="C3421" s="314" t="s">
        <v>3704</v>
      </c>
      <c r="D3421" s="314" t="s">
        <v>7768</v>
      </c>
      <c r="E3421" s="315" t="s">
        <v>7884</v>
      </c>
      <c r="F3421" s="316" t="s">
        <v>217</v>
      </c>
      <c r="G3421" s="331">
        <v>16</v>
      </c>
      <c r="H3421" s="61">
        <f t="shared" si="532"/>
        <v>383.67</v>
      </c>
      <c r="I3421" s="450">
        <v>6138.72</v>
      </c>
      <c r="J3421" s="439">
        <f t="shared" si="533"/>
        <v>427.89</v>
      </c>
      <c r="K3421" s="390">
        <f t="shared" si="534"/>
        <v>6846.24</v>
      </c>
      <c r="L3421" s="60"/>
      <c r="M3421" s="303">
        <f t="shared" si="530"/>
        <v>6846.2266328064006</v>
      </c>
      <c r="N3421" s="303">
        <f t="shared" si="531"/>
        <v>-1.3367193599151506E-2</v>
      </c>
      <c r="O3421" s="372">
        <f t="shared" si="535"/>
        <v>6846.24</v>
      </c>
      <c r="P3421" s="373">
        <f t="shared" si="536"/>
        <v>0</v>
      </c>
    </row>
    <row r="3422" spans="1:16" s="195" customFormat="1" ht="15" x14ac:dyDescent="0.25">
      <c r="A3422" s="312" t="s">
        <v>7885</v>
      </c>
      <c r="B3422" s="314" t="s">
        <v>501</v>
      </c>
      <c r="C3422" s="314" t="s">
        <v>3706</v>
      </c>
      <c r="D3422" s="314" t="s">
        <v>7441</v>
      </c>
      <c r="E3422" s="315" t="s">
        <v>7886</v>
      </c>
      <c r="F3422" s="316" t="s">
        <v>291</v>
      </c>
      <c r="G3422" s="331">
        <v>1</v>
      </c>
      <c r="H3422" s="61">
        <f t="shared" si="532"/>
        <v>161.13</v>
      </c>
      <c r="I3422" s="450">
        <v>161.13</v>
      </c>
      <c r="J3422" s="439">
        <f t="shared" si="533"/>
        <v>179.7</v>
      </c>
      <c r="K3422" s="390">
        <f t="shared" si="534"/>
        <v>179.7</v>
      </c>
      <c r="L3422" s="60"/>
      <c r="M3422" s="303">
        <f t="shared" si="530"/>
        <v>179.70073522560003</v>
      </c>
      <c r="N3422" s="303">
        <f t="shared" si="531"/>
        <v>7.3522560003880244E-4</v>
      </c>
      <c r="O3422" s="372">
        <f t="shared" si="535"/>
        <v>179.7</v>
      </c>
      <c r="P3422" s="373">
        <f t="shared" si="536"/>
        <v>0</v>
      </c>
    </row>
    <row r="3423" spans="1:16" s="195" customFormat="1" ht="15" x14ac:dyDescent="0.25">
      <c r="A3423" s="312" t="s">
        <v>7887</v>
      </c>
      <c r="B3423" s="314" t="s">
        <v>501</v>
      </c>
      <c r="C3423" s="314" t="s">
        <v>2624</v>
      </c>
      <c r="D3423" s="314" t="s">
        <v>7524</v>
      </c>
      <c r="E3423" s="315" t="s">
        <v>7525</v>
      </c>
      <c r="F3423" s="316" t="s">
        <v>217</v>
      </c>
      <c r="G3423" s="331">
        <v>52</v>
      </c>
      <c r="H3423" s="61">
        <f t="shared" si="532"/>
        <v>930.46</v>
      </c>
      <c r="I3423" s="450">
        <v>48384.160000000003</v>
      </c>
      <c r="J3423" s="439">
        <f t="shared" si="533"/>
        <v>1037.7</v>
      </c>
      <c r="K3423" s="390">
        <f t="shared" si="534"/>
        <v>53960.4</v>
      </c>
      <c r="L3423" s="60"/>
      <c r="M3423" s="303">
        <f t="shared" si="530"/>
        <v>53960.585398579206</v>
      </c>
      <c r="N3423" s="303">
        <f t="shared" si="531"/>
        <v>0.18539857920404756</v>
      </c>
      <c r="O3423" s="372">
        <f t="shared" si="535"/>
        <v>53960.4</v>
      </c>
      <c r="P3423" s="373">
        <f t="shared" si="536"/>
        <v>0</v>
      </c>
    </row>
    <row r="3424" spans="1:16" s="195" customFormat="1" ht="15" x14ac:dyDescent="0.25">
      <c r="A3424" s="312" t="s">
        <v>7888</v>
      </c>
      <c r="B3424" s="314" t="s">
        <v>501</v>
      </c>
      <c r="C3424" s="314" t="s">
        <v>7334</v>
      </c>
      <c r="D3424" s="314" t="s">
        <v>7792</v>
      </c>
      <c r="E3424" s="315" t="s">
        <v>7889</v>
      </c>
      <c r="F3424" s="316" t="s">
        <v>217</v>
      </c>
      <c r="G3424" s="331">
        <v>52</v>
      </c>
      <c r="H3424" s="61">
        <f t="shared" si="532"/>
        <v>360.64</v>
      </c>
      <c r="I3424" s="450">
        <v>18753.28</v>
      </c>
      <c r="J3424" s="439">
        <f t="shared" si="533"/>
        <v>402.2</v>
      </c>
      <c r="K3424" s="390">
        <f t="shared" si="534"/>
        <v>20914.400000000001</v>
      </c>
      <c r="L3424" s="60"/>
      <c r="M3424" s="303">
        <f t="shared" si="530"/>
        <v>20914.6540302336</v>
      </c>
      <c r="N3424" s="303">
        <f t="shared" si="531"/>
        <v>0.25403023359831423</v>
      </c>
      <c r="O3424" s="372">
        <f t="shared" si="535"/>
        <v>20914.399999999998</v>
      </c>
      <c r="P3424" s="373">
        <f t="shared" si="536"/>
        <v>0</v>
      </c>
    </row>
    <row r="3425" spans="1:16" s="195" customFormat="1" ht="15" x14ac:dyDescent="0.25">
      <c r="A3425" s="312" t="s">
        <v>7890</v>
      </c>
      <c r="B3425" s="314" t="s">
        <v>501</v>
      </c>
      <c r="C3425" s="314" t="s">
        <v>2631</v>
      </c>
      <c r="D3425" s="314" t="s">
        <v>7891</v>
      </c>
      <c r="E3425" s="315" t="s">
        <v>7892</v>
      </c>
      <c r="F3425" s="316" t="s">
        <v>217</v>
      </c>
      <c r="G3425" s="331">
        <v>52</v>
      </c>
      <c r="H3425" s="61">
        <f t="shared" si="532"/>
        <v>5902.63</v>
      </c>
      <c r="I3425" s="450">
        <v>306936.82</v>
      </c>
      <c r="J3425" s="439">
        <f t="shared" si="533"/>
        <v>6582.93</v>
      </c>
      <c r="K3425" s="390">
        <f t="shared" si="534"/>
        <v>342312.36</v>
      </c>
      <c r="L3425" s="60"/>
      <c r="M3425" s="303">
        <f t="shared" si="530"/>
        <v>342312.24614787847</v>
      </c>
      <c r="N3425" s="303">
        <f t="shared" si="531"/>
        <v>-0.11385212151799351</v>
      </c>
      <c r="O3425" s="372">
        <f t="shared" si="535"/>
        <v>342312.36</v>
      </c>
      <c r="P3425" s="373">
        <f t="shared" si="536"/>
        <v>0</v>
      </c>
    </row>
    <row r="3426" spans="1:16" s="195" customFormat="1" ht="15" x14ac:dyDescent="0.25">
      <c r="A3426" s="312" t="s">
        <v>7893</v>
      </c>
      <c r="B3426" s="314" t="s">
        <v>501</v>
      </c>
      <c r="C3426" s="332" t="s">
        <v>2633</v>
      </c>
      <c r="D3426" s="332" t="s">
        <v>7768</v>
      </c>
      <c r="E3426" s="333" t="s">
        <v>7894</v>
      </c>
      <c r="F3426" s="316" t="s">
        <v>217</v>
      </c>
      <c r="G3426" s="331">
        <v>52</v>
      </c>
      <c r="H3426" s="61">
        <f t="shared" si="532"/>
        <v>1365.85</v>
      </c>
      <c r="I3426" s="450">
        <v>71024.2</v>
      </c>
      <c r="J3426" s="439">
        <f t="shared" si="533"/>
        <v>1523.27</v>
      </c>
      <c r="K3426" s="390">
        <f t="shared" si="534"/>
        <v>79210.039999999994</v>
      </c>
      <c r="L3426" s="60"/>
      <c r="M3426" s="303">
        <f t="shared" si="530"/>
        <v>79209.960645504005</v>
      </c>
      <c r="N3426" s="303">
        <f t="shared" si="531"/>
        <v>-7.9354495988809504E-2</v>
      </c>
      <c r="O3426" s="372">
        <f t="shared" si="535"/>
        <v>79210.039999999994</v>
      </c>
      <c r="P3426" s="373">
        <f t="shared" si="536"/>
        <v>0</v>
      </c>
    </row>
    <row r="3427" spans="1:16" s="195" customFormat="1" ht="22.5" x14ac:dyDescent="0.25">
      <c r="A3427" s="312" t="s">
        <v>7895</v>
      </c>
      <c r="B3427" s="314" t="s">
        <v>501</v>
      </c>
      <c r="C3427" s="314" t="s">
        <v>1189</v>
      </c>
      <c r="D3427" s="314" t="s">
        <v>7846</v>
      </c>
      <c r="E3427" s="315" t="s">
        <v>7847</v>
      </c>
      <c r="F3427" s="316" t="s">
        <v>248</v>
      </c>
      <c r="G3427" s="331">
        <v>9</v>
      </c>
      <c r="H3427" s="61">
        <f t="shared" si="532"/>
        <v>12069.56</v>
      </c>
      <c r="I3427" s="450">
        <v>108626.05</v>
      </c>
      <c r="J3427" s="439">
        <f t="shared" si="533"/>
        <v>13460.61</v>
      </c>
      <c r="K3427" s="390">
        <f t="shared" si="534"/>
        <v>121145.49</v>
      </c>
      <c r="L3427" s="60"/>
      <c r="M3427" s="303">
        <f t="shared" si="530"/>
        <v>121145.54117577602</v>
      </c>
      <c r="N3427" s="303">
        <f t="shared" si="531"/>
        <v>5.1175776010495611E-2</v>
      </c>
      <c r="O3427" s="372">
        <f t="shared" si="535"/>
        <v>121145.49</v>
      </c>
      <c r="P3427" s="373">
        <f t="shared" si="536"/>
        <v>0</v>
      </c>
    </row>
    <row r="3428" spans="1:16" s="195" customFormat="1" ht="22.5" x14ac:dyDescent="0.25">
      <c r="A3428" s="312" t="s">
        <v>7896</v>
      </c>
      <c r="B3428" s="314" t="s">
        <v>501</v>
      </c>
      <c r="C3428" s="314" t="s">
        <v>2639</v>
      </c>
      <c r="D3428" s="314" t="s">
        <v>7897</v>
      </c>
      <c r="E3428" s="315" t="s">
        <v>7898</v>
      </c>
      <c r="F3428" s="316" t="s">
        <v>217</v>
      </c>
      <c r="G3428" s="331">
        <v>1</v>
      </c>
      <c r="H3428" s="61">
        <f t="shared" si="532"/>
        <v>16065.73</v>
      </c>
      <c r="I3428" s="450">
        <v>16065.73</v>
      </c>
      <c r="J3428" s="439">
        <f t="shared" si="533"/>
        <v>17917.36</v>
      </c>
      <c r="K3428" s="390">
        <f t="shared" si="534"/>
        <v>17917.36</v>
      </c>
      <c r="L3428" s="60"/>
      <c r="M3428" s="303">
        <f t="shared" si="530"/>
        <v>17917.355507577598</v>
      </c>
      <c r="N3428" s="303">
        <f t="shared" si="531"/>
        <v>-4.4924224021087866E-3</v>
      </c>
      <c r="O3428" s="372">
        <f t="shared" si="535"/>
        <v>17917.36</v>
      </c>
      <c r="P3428" s="373">
        <f t="shared" si="536"/>
        <v>0</v>
      </c>
    </row>
    <row r="3429" spans="1:16" s="195" customFormat="1" ht="22.5" x14ac:dyDescent="0.25">
      <c r="A3429" s="312" t="s">
        <v>7899</v>
      </c>
      <c r="B3429" s="314" t="s">
        <v>501</v>
      </c>
      <c r="C3429" s="314" t="s">
        <v>2646</v>
      </c>
      <c r="D3429" s="314" t="s">
        <v>7900</v>
      </c>
      <c r="E3429" s="315" t="s">
        <v>7901</v>
      </c>
      <c r="F3429" s="316" t="s">
        <v>217</v>
      </c>
      <c r="G3429" s="331">
        <v>24</v>
      </c>
      <c r="H3429" s="61">
        <f t="shared" si="532"/>
        <v>14942.29</v>
      </c>
      <c r="I3429" s="450">
        <v>358614.92</v>
      </c>
      <c r="J3429" s="439">
        <f t="shared" si="533"/>
        <v>16664.439999999999</v>
      </c>
      <c r="K3429" s="390">
        <f t="shared" si="534"/>
        <v>399946.56</v>
      </c>
      <c r="L3429" s="60"/>
      <c r="M3429" s="303">
        <f t="shared" si="530"/>
        <v>399946.40840855043</v>
      </c>
      <c r="N3429" s="303">
        <f t="shared" si="531"/>
        <v>-0.15159144956851378</v>
      </c>
      <c r="O3429" s="372">
        <f t="shared" si="535"/>
        <v>399946.55999999994</v>
      </c>
      <c r="P3429" s="373">
        <f t="shared" si="536"/>
        <v>0</v>
      </c>
    </row>
    <row r="3430" spans="1:16" s="195" customFormat="1" ht="15" x14ac:dyDescent="0.25">
      <c r="A3430" s="312" t="s">
        <v>7902</v>
      </c>
      <c r="B3430" s="314" t="s">
        <v>501</v>
      </c>
      <c r="C3430" s="314" t="s">
        <v>1200</v>
      </c>
      <c r="D3430" s="314" t="s">
        <v>7903</v>
      </c>
      <c r="E3430" s="315" t="s">
        <v>7904</v>
      </c>
      <c r="F3430" s="316" t="s">
        <v>7841</v>
      </c>
      <c r="G3430" s="331">
        <v>1</v>
      </c>
      <c r="H3430" s="61">
        <f t="shared" si="532"/>
        <v>5336.62</v>
      </c>
      <c r="I3430" s="450">
        <v>5336.62</v>
      </c>
      <c r="J3430" s="439">
        <f t="shared" si="533"/>
        <v>5951.68</v>
      </c>
      <c r="K3430" s="390">
        <f t="shared" si="534"/>
        <v>5951.68</v>
      </c>
      <c r="L3430" s="60"/>
      <c r="M3430" s="303">
        <f t="shared" si="530"/>
        <v>5951.6821052544001</v>
      </c>
      <c r="N3430" s="303">
        <f t="shared" si="531"/>
        <v>2.105254399793921E-3</v>
      </c>
      <c r="O3430" s="372">
        <f t="shared" si="535"/>
        <v>5951.68</v>
      </c>
      <c r="P3430" s="373">
        <f t="shared" si="536"/>
        <v>0</v>
      </c>
    </row>
    <row r="3431" spans="1:16" s="195" customFormat="1" ht="15" x14ac:dyDescent="0.25">
      <c r="A3431" s="312" t="s">
        <v>7905</v>
      </c>
      <c r="B3431" s="314" t="s">
        <v>501</v>
      </c>
      <c r="C3431" s="314" t="s">
        <v>1211</v>
      </c>
      <c r="D3431" s="314" t="s">
        <v>7906</v>
      </c>
      <c r="E3431" s="315" t="s">
        <v>7907</v>
      </c>
      <c r="F3431" s="316" t="s">
        <v>7841</v>
      </c>
      <c r="G3431" s="331">
        <v>24</v>
      </c>
      <c r="H3431" s="61">
        <f t="shared" si="532"/>
        <v>3201.51</v>
      </c>
      <c r="I3431" s="450">
        <v>76836.210000000006</v>
      </c>
      <c r="J3431" s="439">
        <f t="shared" si="533"/>
        <v>3570.49</v>
      </c>
      <c r="K3431" s="390">
        <f t="shared" si="534"/>
        <v>85691.76</v>
      </c>
      <c r="L3431" s="60"/>
      <c r="M3431" s="303">
        <f t="shared" si="530"/>
        <v>85691.82293147521</v>
      </c>
      <c r="N3431" s="303">
        <f t="shared" si="531"/>
        <v>6.2931475215009414E-2</v>
      </c>
      <c r="O3431" s="372">
        <f t="shared" si="535"/>
        <v>85691.76</v>
      </c>
      <c r="P3431" s="373">
        <f t="shared" si="536"/>
        <v>0</v>
      </c>
    </row>
    <row r="3432" spans="1:16" s="195" customFormat="1" ht="15" x14ac:dyDescent="0.25">
      <c r="A3432" s="306" t="s">
        <v>7908</v>
      </c>
      <c r="B3432" s="502"/>
      <c r="C3432" s="502"/>
      <c r="D3432" s="502"/>
      <c r="E3432" s="307" t="s">
        <v>234</v>
      </c>
      <c r="F3432" s="308"/>
      <c r="G3432" s="309"/>
      <c r="H3432" s="334"/>
      <c r="I3432" s="334">
        <f>SUM(I3433:I3446)</f>
        <v>958129.17</v>
      </c>
      <c r="J3432" s="449"/>
      <c r="K3432" s="391">
        <f>SUM(K3433:K3446)</f>
        <v>1068563.8699999999</v>
      </c>
      <c r="L3432" s="310"/>
      <c r="M3432" s="303">
        <f t="shared" si="530"/>
        <v>1068556.5462055106</v>
      </c>
      <c r="N3432" s="303">
        <f t="shared" si="531"/>
        <v>-7.3237944892607629</v>
      </c>
      <c r="O3432" s="372">
        <f t="shared" si="535"/>
        <v>0</v>
      </c>
      <c r="P3432" s="373"/>
    </row>
    <row r="3433" spans="1:16" s="195" customFormat="1" ht="15" x14ac:dyDescent="0.25">
      <c r="A3433" s="312" t="s">
        <v>7909</v>
      </c>
      <c r="B3433" s="314" t="s">
        <v>501</v>
      </c>
      <c r="C3433" s="314" t="s">
        <v>2658</v>
      </c>
      <c r="D3433" s="314" t="s">
        <v>249</v>
      </c>
      <c r="E3433" s="315" t="s">
        <v>250</v>
      </c>
      <c r="F3433" s="316" t="s">
        <v>164</v>
      </c>
      <c r="G3433" s="331">
        <v>20</v>
      </c>
      <c r="H3433" s="61">
        <f t="shared" ref="H3433:H3446" si="537">ROUND(I3433/G3433,2)</f>
        <v>17457.939999999999</v>
      </c>
      <c r="I3433" s="450">
        <v>349158.83</v>
      </c>
      <c r="J3433" s="439">
        <f t="shared" ref="J3433:J3446" si="538">ROUND(H3433*O$13*P$13*O$10,2)</f>
        <v>19470.02</v>
      </c>
      <c r="K3433" s="390">
        <f t="shared" ref="K3433:K3446" si="539">ROUND(J3433*G3433,2)</f>
        <v>389400.4</v>
      </c>
      <c r="L3433" s="60"/>
      <c r="M3433" s="303">
        <f t="shared" si="530"/>
        <v>389400.47453304962</v>
      </c>
      <c r="N3433" s="303">
        <f t="shared" si="531"/>
        <v>7.4533049599267542E-2</v>
      </c>
      <c r="O3433" s="372">
        <f t="shared" si="535"/>
        <v>389400.4</v>
      </c>
      <c r="P3433" s="373">
        <f t="shared" si="536"/>
        <v>0</v>
      </c>
    </row>
    <row r="3434" spans="1:16" s="195" customFormat="1" ht="15" x14ac:dyDescent="0.25">
      <c r="A3434" s="312" t="s">
        <v>7910</v>
      </c>
      <c r="B3434" s="314" t="s">
        <v>501</v>
      </c>
      <c r="C3434" s="314" t="s">
        <v>3775</v>
      </c>
      <c r="D3434" s="314" t="s">
        <v>3311</v>
      </c>
      <c r="E3434" s="315" t="s">
        <v>3312</v>
      </c>
      <c r="F3434" s="316" t="s">
        <v>243</v>
      </c>
      <c r="G3434" s="331">
        <v>35</v>
      </c>
      <c r="H3434" s="61">
        <f t="shared" si="537"/>
        <v>373.56</v>
      </c>
      <c r="I3434" s="450">
        <v>13074.6</v>
      </c>
      <c r="J3434" s="439">
        <f t="shared" si="538"/>
        <v>416.61</v>
      </c>
      <c r="K3434" s="390">
        <f t="shared" si="539"/>
        <v>14581.35</v>
      </c>
      <c r="L3434" s="60"/>
      <c r="M3434" s="303">
        <f t="shared" si="530"/>
        <v>14581.488442752003</v>
      </c>
      <c r="N3434" s="303">
        <f t="shared" si="531"/>
        <v>0.13844275200244738</v>
      </c>
      <c r="O3434" s="372">
        <f t="shared" si="535"/>
        <v>14581.35</v>
      </c>
      <c r="P3434" s="373">
        <f t="shared" si="536"/>
        <v>0</v>
      </c>
    </row>
    <row r="3435" spans="1:16" s="195" customFormat="1" ht="22.5" x14ac:dyDescent="0.25">
      <c r="A3435" s="312" t="s">
        <v>7911</v>
      </c>
      <c r="B3435" s="314" t="s">
        <v>501</v>
      </c>
      <c r="C3435" s="314" t="s">
        <v>3778</v>
      </c>
      <c r="D3435" s="314" t="s">
        <v>7912</v>
      </c>
      <c r="E3435" s="315" t="s">
        <v>414</v>
      </c>
      <c r="F3435" s="316" t="s">
        <v>251</v>
      </c>
      <c r="G3435" s="325">
        <v>131.56</v>
      </c>
      <c r="H3435" s="61">
        <f t="shared" si="537"/>
        <v>167.25</v>
      </c>
      <c r="I3435" s="450">
        <v>22003.79</v>
      </c>
      <c r="J3435" s="439">
        <f t="shared" si="538"/>
        <v>186.53</v>
      </c>
      <c r="K3435" s="390">
        <f t="shared" si="539"/>
        <v>24539.89</v>
      </c>
      <c r="L3435" s="60"/>
      <c r="M3435" s="303">
        <f t="shared" si="530"/>
        <v>24539.7954493248</v>
      </c>
      <c r="N3435" s="303">
        <f t="shared" si="531"/>
        <v>-9.4550675199570833E-2</v>
      </c>
      <c r="O3435" s="372">
        <f t="shared" si="535"/>
        <v>24539.8868</v>
      </c>
      <c r="P3435" s="373">
        <f t="shared" si="536"/>
        <v>-3.1999999991967343E-3</v>
      </c>
    </row>
    <row r="3436" spans="1:16" s="195" customFormat="1" ht="22.5" x14ac:dyDescent="0.25">
      <c r="A3436" s="312" t="s">
        <v>7913</v>
      </c>
      <c r="B3436" s="314" t="s">
        <v>501</v>
      </c>
      <c r="C3436" s="314" t="s">
        <v>3781</v>
      </c>
      <c r="D3436" s="314" t="s">
        <v>7914</v>
      </c>
      <c r="E3436" s="315" t="s">
        <v>413</v>
      </c>
      <c r="F3436" s="316" t="s">
        <v>251</v>
      </c>
      <c r="G3436" s="325">
        <v>70.84</v>
      </c>
      <c r="H3436" s="61">
        <f t="shared" si="537"/>
        <v>127.26</v>
      </c>
      <c r="I3436" s="450">
        <v>9015.4500000000007</v>
      </c>
      <c r="J3436" s="439">
        <f t="shared" si="538"/>
        <v>141.93</v>
      </c>
      <c r="K3436" s="390">
        <f t="shared" si="539"/>
        <v>10054.32</v>
      </c>
      <c r="L3436" s="60"/>
      <c r="M3436" s="303">
        <f t="shared" si="530"/>
        <v>10054.508740704003</v>
      </c>
      <c r="N3436" s="303">
        <f t="shared" si="531"/>
        <v>0.18874070400306664</v>
      </c>
      <c r="O3436" s="372">
        <f t="shared" si="535"/>
        <v>10054.3212</v>
      </c>
      <c r="P3436" s="373">
        <f t="shared" si="536"/>
        <v>1.2000000006082701E-3</v>
      </c>
    </row>
    <row r="3437" spans="1:16" s="195" customFormat="1" ht="22.5" x14ac:dyDescent="0.25">
      <c r="A3437" s="312" t="s">
        <v>7915</v>
      </c>
      <c r="B3437" s="314" t="s">
        <v>501</v>
      </c>
      <c r="C3437" s="314" t="s">
        <v>2673</v>
      </c>
      <c r="D3437" s="314" t="s">
        <v>279</v>
      </c>
      <c r="E3437" s="315" t="s">
        <v>280</v>
      </c>
      <c r="F3437" s="316" t="s">
        <v>122</v>
      </c>
      <c r="G3437" s="326">
        <v>0.15920000000000001</v>
      </c>
      <c r="H3437" s="61">
        <f t="shared" si="537"/>
        <v>62768.22</v>
      </c>
      <c r="I3437" s="450">
        <v>9992.7000000000007</v>
      </c>
      <c r="J3437" s="439">
        <f t="shared" si="538"/>
        <v>70002.45</v>
      </c>
      <c r="K3437" s="390">
        <f t="shared" si="539"/>
        <v>11144.39</v>
      </c>
      <c r="L3437" s="60"/>
      <c r="M3437" s="303">
        <f t="shared" si="530"/>
        <v>11144.389852224003</v>
      </c>
      <c r="N3437" s="303">
        <f t="shared" si="531"/>
        <v>-1.4777599608351011E-4</v>
      </c>
      <c r="O3437" s="372">
        <f t="shared" si="535"/>
        <v>11144.39004</v>
      </c>
      <c r="P3437" s="373">
        <f t="shared" si="536"/>
        <v>4.000000080850441E-5</v>
      </c>
    </row>
    <row r="3438" spans="1:16" s="195" customFormat="1" ht="15" x14ac:dyDescent="0.25">
      <c r="A3438" s="312" t="s">
        <v>7916</v>
      </c>
      <c r="B3438" s="314" t="s">
        <v>501</v>
      </c>
      <c r="C3438" s="314" t="s">
        <v>2675</v>
      </c>
      <c r="D3438" s="314" t="s">
        <v>7792</v>
      </c>
      <c r="E3438" s="315" t="s">
        <v>7917</v>
      </c>
      <c r="F3438" s="316" t="s">
        <v>168</v>
      </c>
      <c r="G3438" s="331">
        <v>80</v>
      </c>
      <c r="H3438" s="61">
        <f t="shared" si="537"/>
        <v>161.13</v>
      </c>
      <c r="I3438" s="450">
        <v>12890.4</v>
      </c>
      <c r="J3438" s="439">
        <f t="shared" si="538"/>
        <v>179.7</v>
      </c>
      <c r="K3438" s="390">
        <f t="shared" si="539"/>
        <v>14376</v>
      </c>
      <c r="L3438" s="60"/>
      <c r="M3438" s="303">
        <f t="shared" si="530"/>
        <v>14376.058818048001</v>
      </c>
      <c r="N3438" s="303">
        <f t="shared" si="531"/>
        <v>5.8818048000830458E-2</v>
      </c>
      <c r="O3438" s="372">
        <f t="shared" si="535"/>
        <v>14376</v>
      </c>
      <c r="P3438" s="373">
        <f t="shared" si="536"/>
        <v>0</v>
      </c>
    </row>
    <row r="3439" spans="1:16" s="195" customFormat="1" ht="22.5" x14ac:dyDescent="0.25">
      <c r="A3439" s="312" t="s">
        <v>7918</v>
      </c>
      <c r="B3439" s="314" t="s">
        <v>501</v>
      </c>
      <c r="C3439" s="314" t="s">
        <v>2677</v>
      </c>
      <c r="D3439" s="314" t="s">
        <v>7409</v>
      </c>
      <c r="E3439" s="315" t="s">
        <v>7410</v>
      </c>
      <c r="F3439" s="316" t="s">
        <v>164</v>
      </c>
      <c r="G3439" s="329">
        <v>0.8</v>
      </c>
      <c r="H3439" s="61">
        <f t="shared" si="537"/>
        <v>4413.1499999999996</v>
      </c>
      <c r="I3439" s="450">
        <v>3530.52</v>
      </c>
      <c r="J3439" s="439">
        <f t="shared" si="538"/>
        <v>4921.78</v>
      </c>
      <c r="K3439" s="390">
        <f t="shared" si="539"/>
        <v>3937.42</v>
      </c>
      <c r="L3439" s="60"/>
      <c r="M3439" s="303">
        <f t="shared" si="530"/>
        <v>3937.4234452224005</v>
      </c>
      <c r="N3439" s="303">
        <f t="shared" si="531"/>
        <v>3.4452224003871379E-3</v>
      </c>
      <c r="O3439" s="372">
        <f t="shared" si="535"/>
        <v>3937.424</v>
      </c>
      <c r="P3439" s="373">
        <f t="shared" si="536"/>
        <v>3.9999999999054126E-3</v>
      </c>
    </row>
    <row r="3440" spans="1:16" s="195" customFormat="1" ht="22.5" x14ac:dyDescent="0.25">
      <c r="A3440" s="312" t="s">
        <v>7919</v>
      </c>
      <c r="B3440" s="314" t="s">
        <v>501</v>
      </c>
      <c r="C3440" s="314" t="s">
        <v>2682</v>
      </c>
      <c r="D3440" s="314" t="s">
        <v>255</v>
      </c>
      <c r="E3440" s="315" t="s">
        <v>256</v>
      </c>
      <c r="F3440" s="316" t="s">
        <v>164</v>
      </c>
      <c r="G3440" s="329">
        <v>28.4</v>
      </c>
      <c r="H3440" s="61">
        <f t="shared" si="537"/>
        <v>11766.44</v>
      </c>
      <c r="I3440" s="450">
        <v>334166.81</v>
      </c>
      <c r="J3440" s="439">
        <f t="shared" si="538"/>
        <v>13122.56</v>
      </c>
      <c r="K3440" s="390">
        <f t="shared" si="539"/>
        <v>372680.7</v>
      </c>
      <c r="L3440" s="60"/>
      <c r="M3440" s="303">
        <f t="shared" si="530"/>
        <v>372680.57745294721</v>
      </c>
      <c r="N3440" s="303">
        <f t="shared" si="531"/>
        <v>-0.12254705280065536</v>
      </c>
      <c r="O3440" s="372">
        <f t="shared" si="535"/>
        <v>372680.70399999997</v>
      </c>
      <c r="P3440" s="373">
        <f t="shared" si="536"/>
        <v>3.9999999571591616E-3</v>
      </c>
    </row>
    <row r="3441" spans="1:16" s="195" customFormat="1" ht="22.5" x14ac:dyDescent="0.25">
      <c r="A3441" s="312" t="s">
        <v>7920</v>
      </c>
      <c r="B3441" s="314" t="s">
        <v>501</v>
      </c>
      <c r="C3441" s="314" t="s">
        <v>1224</v>
      </c>
      <c r="D3441" s="314" t="s">
        <v>415</v>
      </c>
      <c r="E3441" s="315" t="s">
        <v>416</v>
      </c>
      <c r="F3441" s="316" t="s">
        <v>164</v>
      </c>
      <c r="G3441" s="329">
        <v>9.1999999999999993</v>
      </c>
      <c r="H3441" s="61">
        <f t="shared" si="537"/>
        <v>5729.39</v>
      </c>
      <c r="I3441" s="450">
        <v>52710.36</v>
      </c>
      <c r="J3441" s="439">
        <f t="shared" si="538"/>
        <v>6389.72</v>
      </c>
      <c r="K3441" s="390">
        <f t="shared" si="539"/>
        <v>58785.42</v>
      </c>
      <c r="L3441" s="60"/>
      <c r="M3441" s="303">
        <f t="shared" si="530"/>
        <v>58785.393446323207</v>
      </c>
      <c r="N3441" s="303">
        <f t="shared" si="531"/>
        <v>-2.6553676791081671E-2</v>
      </c>
      <c r="O3441" s="372">
        <f t="shared" si="535"/>
        <v>58785.423999999999</v>
      </c>
      <c r="P3441" s="373">
        <f t="shared" si="536"/>
        <v>4.0000000008149073E-3</v>
      </c>
    </row>
    <row r="3442" spans="1:16" s="195" customFormat="1" ht="33.75" x14ac:dyDescent="0.25">
      <c r="A3442" s="312" t="s">
        <v>7921</v>
      </c>
      <c r="B3442" s="314" t="s">
        <v>501</v>
      </c>
      <c r="C3442" s="314" t="s">
        <v>1225</v>
      </c>
      <c r="D3442" s="314" t="s">
        <v>7922</v>
      </c>
      <c r="E3442" s="315" t="s">
        <v>7923</v>
      </c>
      <c r="F3442" s="316" t="s">
        <v>252</v>
      </c>
      <c r="G3442" s="318">
        <v>0.35699999999999998</v>
      </c>
      <c r="H3442" s="61">
        <f t="shared" si="537"/>
        <v>116495.41</v>
      </c>
      <c r="I3442" s="450">
        <v>41588.86</v>
      </c>
      <c r="J3442" s="439">
        <f t="shared" si="538"/>
        <v>129921.87</v>
      </c>
      <c r="K3442" s="390">
        <f t="shared" si="539"/>
        <v>46382.11</v>
      </c>
      <c r="L3442" s="60"/>
      <c r="M3442" s="303">
        <f t="shared" si="530"/>
        <v>46382.105872243199</v>
      </c>
      <c r="N3442" s="303">
        <f t="shared" si="531"/>
        <v>-4.1277568016084842E-3</v>
      </c>
      <c r="O3442" s="372">
        <f t="shared" si="535"/>
        <v>46382.10759</v>
      </c>
      <c r="P3442" s="373">
        <f t="shared" si="536"/>
        <v>-2.4100000009639189E-3</v>
      </c>
    </row>
    <row r="3443" spans="1:16" s="195" customFormat="1" ht="15" x14ac:dyDescent="0.25">
      <c r="A3443" s="312" t="s">
        <v>7924</v>
      </c>
      <c r="B3443" s="314" t="s">
        <v>501</v>
      </c>
      <c r="C3443" s="314" t="s">
        <v>1226</v>
      </c>
      <c r="D3443" s="314" t="s">
        <v>7429</v>
      </c>
      <c r="E3443" s="315" t="s">
        <v>7925</v>
      </c>
      <c r="F3443" s="316" t="s">
        <v>168</v>
      </c>
      <c r="G3443" s="331">
        <v>1326</v>
      </c>
      <c r="H3443" s="61">
        <f t="shared" si="537"/>
        <v>40.08</v>
      </c>
      <c r="I3443" s="450">
        <v>53146.080000000002</v>
      </c>
      <c r="J3443" s="439">
        <f t="shared" si="538"/>
        <v>44.7</v>
      </c>
      <c r="K3443" s="390">
        <f t="shared" si="539"/>
        <v>59272.2</v>
      </c>
      <c r="L3443" s="60"/>
      <c r="M3443" s="303">
        <f t="shared" si="530"/>
        <v>59271.331535769605</v>
      </c>
      <c r="N3443" s="303">
        <f t="shared" si="531"/>
        <v>-0.86846423039241927</v>
      </c>
      <c r="O3443" s="372">
        <f t="shared" si="535"/>
        <v>59272.200000000004</v>
      </c>
      <c r="P3443" s="373">
        <f t="shared" si="536"/>
        <v>0</v>
      </c>
    </row>
    <row r="3444" spans="1:16" s="195" customFormat="1" ht="15" x14ac:dyDescent="0.25">
      <c r="A3444" s="312" t="s">
        <v>7926</v>
      </c>
      <c r="B3444" s="314" t="s">
        <v>501</v>
      </c>
      <c r="C3444" s="314" t="s">
        <v>1228</v>
      </c>
      <c r="D3444" s="314" t="s">
        <v>7429</v>
      </c>
      <c r="E3444" s="315" t="s">
        <v>7927</v>
      </c>
      <c r="F3444" s="316" t="s">
        <v>168</v>
      </c>
      <c r="G3444" s="329">
        <v>1295.4000000000001</v>
      </c>
      <c r="H3444" s="61">
        <f t="shared" si="537"/>
        <v>26.43</v>
      </c>
      <c r="I3444" s="450">
        <v>34237.42</v>
      </c>
      <c r="J3444" s="439">
        <f t="shared" si="538"/>
        <v>29.48</v>
      </c>
      <c r="K3444" s="390">
        <f t="shared" si="539"/>
        <v>38188.39</v>
      </c>
      <c r="L3444" s="60"/>
      <c r="M3444" s="303">
        <f t="shared" si="530"/>
        <v>38183.389475750395</v>
      </c>
      <c r="N3444" s="303">
        <f t="shared" si="531"/>
        <v>-5.0005242496044957</v>
      </c>
      <c r="O3444" s="372">
        <f t="shared" si="535"/>
        <v>38188.392</v>
      </c>
      <c r="P3444" s="373">
        <f t="shared" si="536"/>
        <v>2.0000000004074536E-3</v>
      </c>
    </row>
    <row r="3445" spans="1:16" s="195" customFormat="1" ht="15" x14ac:dyDescent="0.25">
      <c r="A3445" s="312" t="s">
        <v>7928</v>
      </c>
      <c r="B3445" s="314" t="s">
        <v>501</v>
      </c>
      <c r="C3445" s="314" t="s">
        <v>7929</v>
      </c>
      <c r="D3445" s="314" t="s">
        <v>7429</v>
      </c>
      <c r="E3445" s="315" t="s">
        <v>7930</v>
      </c>
      <c r="F3445" s="316" t="s">
        <v>168</v>
      </c>
      <c r="G3445" s="331">
        <v>618</v>
      </c>
      <c r="H3445" s="61">
        <f t="shared" si="537"/>
        <v>17.059999999999999</v>
      </c>
      <c r="I3445" s="450">
        <v>10543.08</v>
      </c>
      <c r="J3445" s="439">
        <f t="shared" si="538"/>
        <v>19.03</v>
      </c>
      <c r="K3445" s="390">
        <f t="shared" si="539"/>
        <v>11760.54</v>
      </c>
      <c r="L3445" s="60"/>
      <c r="M3445" s="303">
        <f t="shared" si="530"/>
        <v>11758.202864409601</v>
      </c>
      <c r="N3445" s="303">
        <f t="shared" si="531"/>
        <v>-2.3371355904000666</v>
      </c>
      <c r="O3445" s="372">
        <f t="shared" si="535"/>
        <v>11760.54</v>
      </c>
      <c r="P3445" s="373">
        <f t="shared" si="536"/>
        <v>0</v>
      </c>
    </row>
    <row r="3446" spans="1:16" s="195" customFormat="1" ht="15" x14ac:dyDescent="0.25">
      <c r="A3446" s="312" t="s">
        <v>7931</v>
      </c>
      <c r="B3446" s="314" t="s">
        <v>501</v>
      </c>
      <c r="C3446" s="314" t="s">
        <v>7932</v>
      </c>
      <c r="D3446" s="314" t="s">
        <v>7429</v>
      </c>
      <c r="E3446" s="315" t="s">
        <v>7933</v>
      </c>
      <c r="F3446" s="316" t="s">
        <v>168</v>
      </c>
      <c r="G3446" s="329">
        <v>326.39999999999998</v>
      </c>
      <c r="H3446" s="61">
        <f t="shared" si="537"/>
        <v>36.979999999999997</v>
      </c>
      <c r="I3446" s="450">
        <v>12070.27</v>
      </c>
      <c r="J3446" s="439">
        <f t="shared" si="538"/>
        <v>41.24</v>
      </c>
      <c r="K3446" s="390">
        <f t="shared" si="539"/>
        <v>13460.74</v>
      </c>
      <c r="L3446" s="60"/>
      <c r="M3446" s="303">
        <f t="shared" si="530"/>
        <v>13461.406276742402</v>
      </c>
      <c r="N3446" s="303">
        <f t="shared" si="531"/>
        <v>0.66627674240226042</v>
      </c>
      <c r="O3446" s="372">
        <f t="shared" si="535"/>
        <v>13460.735999999999</v>
      </c>
      <c r="P3446" s="373">
        <f t="shared" si="536"/>
        <v>-4.0000000008149073E-3</v>
      </c>
    </row>
    <row r="3447" spans="1:16" s="195" customFormat="1" ht="15" customHeight="1" x14ac:dyDescent="0.25">
      <c r="A3447" s="509" t="s">
        <v>7934</v>
      </c>
      <c r="B3447" s="510"/>
      <c r="C3447" s="510"/>
      <c r="D3447" s="510"/>
      <c r="E3447" s="510"/>
      <c r="F3447" s="511"/>
      <c r="G3447" s="322"/>
      <c r="H3447" s="455"/>
      <c r="I3447" s="447">
        <f>I3449</f>
        <v>7984094.1600000011</v>
      </c>
      <c r="J3447" s="448"/>
      <c r="K3447" s="393">
        <f>K3449</f>
        <v>8904285.7400000021</v>
      </c>
      <c r="L3447" s="305"/>
      <c r="M3447" s="303">
        <f t="shared" si="530"/>
        <v>8904285.9223137815</v>
      </c>
      <c r="N3447" s="303">
        <f t="shared" si="531"/>
        <v>0.18231377936899662</v>
      </c>
      <c r="O3447" s="372">
        <f t="shared" si="535"/>
        <v>0</v>
      </c>
      <c r="P3447" s="373"/>
    </row>
    <row r="3448" spans="1:16" s="321" customFormat="1" ht="15" customHeight="1" x14ac:dyDescent="0.25">
      <c r="A3448" s="506" t="s">
        <v>1079</v>
      </c>
      <c r="B3448" s="507"/>
      <c r="C3448" s="507"/>
      <c r="D3448" s="507"/>
      <c r="E3448" s="507"/>
      <c r="F3448" s="508"/>
      <c r="G3448" s="319"/>
      <c r="H3448" s="452"/>
      <c r="I3448" s="453">
        <f>I3451+I3455</f>
        <v>6529153.8700000001</v>
      </c>
      <c r="J3448" s="454"/>
      <c r="K3448" s="394">
        <f>K3451+K3455</f>
        <v>7281659.2199999997</v>
      </c>
      <c r="L3448" s="320"/>
      <c r="M3448" s="303">
        <f t="shared" si="530"/>
        <v>7281659.2244775752</v>
      </c>
      <c r="N3448" s="303">
        <f t="shared" si="531"/>
        <v>4.477575421333313E-3</v>
      </c>
      <c r="O3448" s="372">
        <f t="shared" si="535"/>
        <v>0</v>
      </c>
      <c r="P3448" s="373"/>
    </row>
    <row r="3449" spans="1:16" s="195" customFormat="1" ht="15" x14ac:dyDescent="0.25">
      <c r="A3449" s="306" t="s">
        <v>5993</v>
      </c>
      <c r="B3449" s="502"/>
      <c r="C3449" s="502"/>
      <c r="D3449" s="502"/>
      <c r="E3449" s="307" t="s">
        <v>7935</v>
      </c>
      <c r="F3449" s="308"/>
      <c r="G3449" s="309"/>
      <c r="H3449" s="334"/>
      <c r="I3449" s="334">
        <f>SUM(I3450:I3463)</f>
        <v>7984094.1600000011</v>
      </c>
      <c r="J3449" s="449"/>
      <c r="K3449" s="391">
        <f>SUM(K3450:K3463)</f>
        <v>8904285.7400000021</v>
      </c>
      <c r="L3449" s="310"/>
      <c r="M3449" s="303">
        <f t="shared" si="530"/>
        <v>8904285.9223137815</v>
      </c>
      <c r="N3449" s="303">
        <f t="shared" si="531"/>
        <v>0.18231377936899662</v>
      </c>
      <c r="O3449" s="372">
        <f t="shared" si="535"/>
        <v>0</v>
      </c>
      <c r="P3449" s="373"/>
    </row>
    <row r="3450" spans="1:16" s="195" customFormat="1" ht="22.5" x14ac:dyDescent="0.25">
      <c r="A3450" s="312" t="s">
        <v>7936</v>
      </c>
      <c r="B3450" s="314" t="s">
        <v>854</v>
      </c>
      <c r="C3450" s="314" t="s">
        <v>2402</v>
      </c>
      <c r="D3450" s="314" t="s">
        <v>911</v>
      </c>
      <c r="E3450" s="315" t="s">
        <v>912</v>
      </c>
      <c r="F3450" s="316" t="s">
        <v>217</v>
      </c>
      <c r="G3450" s="331">
        <v>1</v>
      </c>
      <c r="H3450" s="61">
        <f t="shared" ref="H3450:H3463" si="540">ROUND(I3450/G3450,2)</f>
        <v>1090958.6100000001</v>
      </c>
      <c r="I3450" s="450">
        <v>1090958.6100000001</v>
      </c>
      <c r="J3450" s="439">
        <f t="shared" ref="J3450:J3463" si="541">ROUND(H3450*O$13*P$13*O$10,2)</f>
        <v>1216694.99</v>
      </c>
      <c r="K3450" s="390">
        <f t="shared" ref="K3450:K3463" si="542">ROUND(J3450*G3450,2)</f>
        <v>1216694.99</v>
      </c>
      <c r="L3450" s="60"/>
      <c r="M3450" s="303">
        <f t="shared" si="530"/>
        <v>1216694.9935933633</v>
      </c>
      <c r="N3450" s="303">
        <f t="shared" si="531"/>
        <v>3.5933633334934711E-3</v>
      </c>
      <c r="O3450" s="372">
        <f t="shared" si="535"/>
        <v>1216694.99</v>
      </c>
      <c r="P3450" s="373">
        <f t="shared" si="536"/>
        <v>0</v>
      </c>
    </row>
    <row r="3451" spans="1:16" s="195" customFormat="1" ht="22.5" x14ac:dyDescent="0.25">
      <c r="A3451" s="312" t="s">
        <v>7937</v>
      </c>
      <c r="B3451" s="314" t="s">
        <v>854</v>
      </c>
      <c r="C3451" s="332" t="s">
        <v>1067</v>
      </c>
      <c r="D3451" s="332" t="s">
        <v>7938</v>
      </c>
      <c r="E3451" s="333" t="s">
        <v>7939</v>
      </c>
      <c r="F3451" s="316" t="s">
        <v>217</v>
      </c>
      <c r="G3451" s="331">
        <v>1</v>
      </c>
      <c r="H3451" s="61">
        <f t="shared" si="540"/>
        <v>4049728.35</v>
      </c>
      <c r="I3451" s="450">
        <v>4049728.35</v>
      </c>
      <c r="J3451" s="439">
        <f t="shared" si="541"/>
        <v>4516472.18</v>
      </c>
      <c r="K3451" s="390">
        <f t="shared" si="542"/>
        <v>4516472.18</v>
      </c>
      <c r="L3451" s="60"/>
      <c r="M3451" s="303">
        <f t="shared" si="530"/>
        <v>4516472.1774899522</v>
      </c>
      <c r="N3451" s="303">
        <f t="shared" si="531"/>
        <v>-2.5100475177168846E-3</v>
      </c>
      <c r="O3451" s="372">
        <f t="shared" si="535"/>
        <v>4516472.18</v>
      </c>
      <c r="P3451" s="373">
        <f t="shared" si="536"/>
        <v>0</v>
      </c>
    </row>
    <row r="3452" spans="1:16" s="195" customFormat="1" ht="33.75" x14ac:dyDescent="0.25">
      <c r="A3452" s="312" t="s">
        <v>7940</v>
      </c>
      <c r="B3452" s="314" t="s">
        <v>854</v>
      </c>
      <c r="C3452" s="314" t="s">
        <v>2410</v>
      </c>
      <c r="D3452" s="314" t="s">
        <v>913</v>
      </c>
      <c r="E3452" s="315" t="s">
        <v>7941</v>
      </c>
      <c r="F3452" s="316" t="s">
        <v>217</v>
      </c>
      <c r="G3452" s="331">
        <v>-6</v>
      </c>
      <c r="H3452" s="61">
        <f t="shared" si="540"/>
        <v>57659.32</v>
      </c>
      <c r="I3452" s="450">
        <v>-345955.92</v>
      </c>
      <c r="J3452" s="439">
        <f t="shared" si="541"/>
        <v>64304.74</v>
      </c>
      <c r="K3452" s="390">
        <f t="shared" si="542"/>
        <v>-385828.44</v>
      </c>
      <c r="L3452" s="60"/>
      <c r="M3452" s="303">
        <f t="shared" si="530"/>
        <v>-385828.41916247044</v>
      </c>
      <c r="N3452" s="303">
        <f t="shared" si="531"/>
        <v>2.0837529562413692E-2</v>
      </c>
      <c r="O3452" s="372">
        <f t="shared" si="535"/>
        <v>-385828.44</v>
      </c>
      <c r="P3452" s="373">
        <f t="shared" si="536"/>
        <v>0</v>
      </c>
    </row>
    <row r="3453" spans="1:16" s="195" customFormat="1" ht="33.75" x14ac:dyDescent="0.25">
      <c r="A3453" s="312" t="s">
        <v>7942</v>
      </c>
      <c r="B3453" s="314" t="s">
        <v>854</v>
      </c>
      <c r="C3453" s="314" t="s">
        <v>2421</v>
      </c>
      <c r="D3453" s="314" t="s">
        <v>914</v>
      </c>
      <c r="E3453" s="315" t="s">
        <v>7943</v>
      </c>
      <c r="F3453" s="316" t="s">
        <v>168</v>
      </c>
      <c r="G3453" s="329">
        <v>-21.2</v>
      </c>
      <c r="H3453" s="61">
        <f t="shared" si="540"/>
        <v>9308.17</v>
      </c>
      <c r="I3453" s="450">
        <v>-197333.14</v>
      </c>
      <c r="J3453" s="439">
        <f t="shared" si="541"/>
        <v>10380.969999999999</v>
      </c>
      <c r="K3453" s="390">
        <f t="shared" si="542"/>
        <v>-220076.56</v>
      </c>
      <c r="L3453" s="60"/>
      <c r="M3453" s="303">
        <f t="shared" si="530"/>
        <v>-220076.40006439685</v>
      </c>
      <c r="N3453" s="303">
        <f t="shared" si="531"/>
        <v>0.15993560315109789</v>
      </c>
      <c r="O3453" s="372">
        <f t="shared" si="535"/>
        <v>-220076.56399999998</v>
      </c>
      <c r="P3453" s="373">
        <f t="shared" si="536"/>
        <v>-3.999999986262992E-3</v>
      </c>
    </row>
    <row r="3454" spans="1:16" s="195" customFormat="1" ht="33.75" x14ac:dyDescent="0.25">
      <c r="A3454" s="312" t="s">
        <v>7944</v>
      </c>
      <c r="B3454" s="314" t="s">
        <v>854</v>
      </c>
      <c r="C3454" s="314" t="s">
        <v>2429</v>
      </c>
      <c r="D3454" s="314" t="s">
        <v>7945</v>
      </c>
      <c r="E3454" s="315" t="s">
        <v>7946</v>
      </c>
      <c r="F3454" s="316" t="s">
        <v>217</v>
      </c>
      <c r="G3454" s="331">
        <v>2</v>
      </c>
      <c r="H3454" s="61">
        <f t="shared" si="540"/>
        <v>717957.53</v>
      </c>
      <c r="I3454" s="450">
        <v>1435915.06</v>
      </c>
      <c r="J3454" s="439">
        <f t="shared" si="541"/>
        <v>800704.38</v>
      </c>
      <c r="K3454" s="390">
        <f t="shared" si="542"/>
        <v>1601408.76</v>
      </c>
      <c r="L3454" s="60"/>
      <c r="M3454" s="303">
        <f t="shared" si="530"/>
        <v>1601408.7507199876</v>
      </c>
      <c r="N3454" s="303">
        <f t="shared" si="531"/>
        <v>-9.2800124548375607E-3</v>
      </c>
      <c r="O3454" s="372">
        <f t="shared" si="535"/>
        <v>1601408.76</v>
      </c>
      <c r="P3454" s="373">
        <f t="shared" si="536"/>
        <v>0</v>
      </c>
    </row>
    <row r="3455" spans="1:16" s="195" customFormat="1" ht="22.5" x14ac:dyDescent="0.25">
      <c r="A3455" s="312" t="s">
        <v>7947</v>
      </c>
      <c r="B3455" s="314" t="s">
        <v>854</v>
      </c>
      <c r="C3455" s="332" t="s">
        <v>2433</v>
      </c>
      <c r="D3455" s="332" t="s">
        <v>7938</v>
      </c>
      <c r="E3455" s="333" t="s">
        <v>7948</v>
      </c>
      <c r="F3455" s="316" t="s">
        <v>217</v>
      </c>
      <c r="G3455" s="331">
        <v>2</v>
      </c>
      <c r="H3455" s="61">
        <f>ROUND(I3455/G3455,2)</f>
        <v>1239712.76</v>
      </c>
      <c r="I3455" s="450">
        <v>2479425.52</v>
      </c>
      <c r="J3455" s="439">
        <f t="shared" si="541"/>
        <v>1382593.52</v>
      </c>
      <c r="K3455" s="390">
        <f t="shared" si="542"/>
        <v>2765187.04</v>
      </c>
      <c r="L3455" s="60"/>
      <c r="M3455" s="303">
        <f t="shared" si="530"/>
        <v>2765187.0469876225</v>
      </c>
      <c r="N3455" s="303">
        <f t="shared" si="531"/>
        <v>6.9876224733889103E-3</v>
      </c>
      <c r="O3455" s="372">
        <f t="shared" si="535"/>
        <v>2765187.04</v>
      </c>
      <c r="P3455" s="373">
        <f t="shared" si="536"/>
        <v>0</v>
      </c>
    </row>
    <row r="3456" spans="1:16" s="195" customFormat="1" ht="22.5" x14ac:dyDescent="0.25">
      <c r="A3456" s="312" t="s">
        <v>7949</v>
      </c>
      <c r="B3456" s="314" t="s">
        <v>854</v>
      </c>
      <c r="C3456" s="314" t="s">
        <v>2438</v>
      </c>
      <c r="D3456" s="314" t="s">
        <v>7950</v>
      </c>
      <c r="E3456" s="315" t="s">
        <v>7951</v>
      </c>
      <c r="F3456" s="316" t="s">
        <v>217</v>
      </c>
      <c r="G3456" s="331">
        <v>-8</v>
      </c>
      <c r="H3456" s="61">
        <f t="shared" si="540"/>
        <v>40169.279999999999</v>
      </c>
      <c r="I3456" s="450">
        <v>-321354.27</v>
      </c>
      <c r="J3456" s="439">
        <f t="shared" si="541"/>
        <v>44798.91</v>
      </c>
      <c r="K3456" s="390">
        <f t="shared" si="542"/>
        <v>-358391.28</v>
      </c>
      <c r="L3456" s="60"/>
      <c r="M3456" s="303">
        <f t="shared" si="530"/>
        <v>-358391.35224282241</v>
      </c>
      <c r="N3456" s="303">
        <f t="shared" si="531"/>
        <v>-7.2242822381667793E-2</v>
      </c>
      <c r="O3456" s="372">
        <f t="shared" si="535"/>
        <v>-358391.28</v>
      </c>
      <c r="P3456" s="373">
        <f t="shared" si="536"/>
        <v>0</v>
      </c>
    </row>
    <row r="3457" spans="1:16" s="195" customFormat="1" ht="22.5" x14ac:dyDescent="0.25">
      <c r="A3457" s="312" t="s">
        <v>7952</v>
      </c>
      <c r="B3457" s="314" t="s">
        <v>854</v>
      </c>
      <c r="C3457" s="314" t="s">
        <v>1071</v>
      </c>
      <c r="D3457" s="314" t="s">
        <v>7953</v>
      </c>
      <c r="E3457" s="315" t="s">
        <v>7954</v>
      </c>
      <c r="F3457" s="316" t="s">
        <v>168</v>
      </c>
      <c r="G3457" s="331">
        <v>-30</v>
      </c>
      <c r="H3457" s="61">
        <f t="shared" si="540"/>
        <v>9176.27</v>
      </c>
      <c r="I3457" s="450">
        <v>-275287.96000000002</v>
      </c>
      <c r="J3457" s="439">
        <f t="shared" si="541"/>
        <v>10233.86</v>
      </c>
      <c r="K3457" s="390">
        <f t="shared" si="542"/>
        <v>-307015.8</v>
      </c>
      <c r="L3457" s="60"/>
      <c r="M3457" s="303">
        <f t="shared" si="530"/>
        <v>-307015.75628843525</v>
      </c>
      <c r="N3457" s="303">
        <f t="shared" si="531"/>
        <v>4.3711564736440778E-2</v>
      </c>
      <c r="O3457" s="372">
        <f t="shared" si="535"/>
        <v>-307015.80000000005</v>
      </c>
      <c r="P3457" s="373">
        <f t="shared" si="536"/>
        <v>0</v>
      </c>
    </row>
    <row r="3458" spans="1:16" s="195" customFormat="1" ht="15" x14ac:dyDescent="0.25">
      <c r="A3458" s="312" t="s">
        <v>7955</v>
      </c>
      <c r="B3458" s="314" t="s">
        <v>854</v>
      </c>
      <c r="C3458" s="314" t="s">
        <v>1075</v>
      </c>
      <c r="D3458" s="314" t="s">
        <v>7956</v>
      </c>
      <c r="E3458" s="315" t="s">
        <v>7957</v>
      </c>
      <c r="F3458" s="316" t="s">
        <v>217</v>
      </c>
      <c r="G3458" s="331">
        <v>32</v>
      </c>
      <c r="H3458" s="61">
        <f t="shared" si="540"/>
        <v>572.79</v>
      </c>
      <c r="I3458" s="450">
        <v>18329.37</v>
      </c>
      <c r="J3458" s="439">
        <f t="shared" si="541"/>
        <v>638.80999999999995</v>
      </c>
      <c r="K3458" s="390">
        <f t="shared" si="542"/>
        <v>20441.919999999998</v>
      </c>
      <c r="L3458" s="60"/>
      <c r="M3458" s="303">
        <f t="shared" si="530"/>
        <v>20441.887080134402</v>
      </c>
      <c r="N3458" s="303">
        <f t="shared" si="531"/>
        <v>-3.2919865596340969E-2</v>
      </c>
      <c r="O3458" s="372">
        <f t="shared" si="535"/>
        <v>20441.919999999998</v>
      </c>
      <c r="P3458" s="373">
        <f t="shared" si="536"/>
        <v>0</v>
      </c>
    </row>
    <row r="3459" spans="1:16" s="195" customFormat="1" ht="15" x14ac:dyDescent="0.25">
      <c r="A3459" s="312" t="s">
        <v>7958</v>
      </c>
      <c r="B3459" s="314" t="s">
        <v>854</v>
      </c>
      <c r="C3459" s="314" t="s">
        <v>3469</v>
      </c>
      <c r="D3459" s="314" t="s">
        <v>7959</v>
      </c>
      <c r="E3459" s="315" t="s">
        <v>7960</v>
      </c>
      <c r="F3459" s="316" t="s">
        <v>217</v>
      </c>
      <c r="G3459" s="331">
        <v>32</v>
      </c>
      <c r="H3459" s="61">
        <f t="shared" si="540"/>
        <v>956.18</v>
      </c>
      <c r="I3459" s="450">
        <v>30597.759999999998</v>
      </c>
      <c r="J3459" s="439">
        <f t="shared" si="541"/>
        <v>1066.3800000000001</v>
      </c>
      <c r="K3459" s="390">
        <f t="shared" si="542"/>
        <v>34124.160000000003</v>
      </c>
      <c r="L3459" s="60"/>
      <c r="M3459" s="303">
        <f t="shared" si="530"/>
        <v>34124.247305011202</v>
      </c>
      <c r="N3459" s="303">
        <f t="shared" si="531"/>
        <v>8.7305011198623106E-2</v>
      </c>
      <c r="O3459" s="372">
        <f t="shared" si="535"/>
        <v>34124.160000000003</v>
      </c>
      <c r="P3459" s="373">
        <f t="shared" si="536"/>
        <v>0</v>
      </c>
    </row>
    <row r="3460" spans="1:16" s="195" customFormat="1" ht="15" x14ac:dyDescent="0.25">
      <c r="A3460" s="312" t="s">
        <v>7961</v>
      </c>
      <c r="B3460" s="314" t="s">
        <v>854</v>
      </c>
      <c r="C3460" s="314" t="s">
        <v>2474</v>
      </c>
      <c r="D3460" s="314" t="s">
        <v>511</v>
      </c>
      <c r="E3460" s="315" t="s">
        <v>512</v>
      </c>
      <c r="F3460" s="316" t="s">
        <v>513</v>
      </c>
      <c r="G3460" s="325">
        <v>0.09</v>
      </c>
      <c r="H3460" s="61">
        <f>ROUND(I3460/G3460,2)</f>
        <v>67996.11</v>
      </c>
      <c r="I3460" s="450">
        <v>6119.65</v>
      </c>
      <c r="J3460" s="439">
        <f t="shared" si="541"/>
        <v>75832.87</v>
      </c>
      <c r="K3460" s="390">
        <f t="shared" si="542"/>
        <v>6824.96</v>
      </c>
      <c r="L3460" s="60"/>
      <c r="M3460" s="303">
        <f t="shared" si="530"/>
        <v>6824.9587558080002</v>
      </c>
      <c r="N3460" s="303">
        <f t="shared" si="531"/>
        <v>-1.2441919998309459E-3</v>
      </c>
      <c r="O3460" s="372">
        <f t="shared" si="535"/>
        <v>6824.9582999999993</v>
      </c>
      <c r="P3460" s="373">
        <f t="shared" si="536"/>
        <v>-1.7000000007101335E-3</v>
      </c>
    </row>
    <row r="3461" spans="1:16" s="195" customFormat="1" ht="15" x14ac:dyDescent="0.25">
      <c r="A3461" s="312" t="s">
        <v>7962</v>
      </c>
      <c r="B3461" s="314" t="s">
        <v>854</v>
      </c>
      <c r="C3461" s="314" t="s">
        <v>3475</v>
      </c>
      <c r="D3461" s="314" t="s">
        <v>7963</v>
      </c>
      <c r="E3461" s="315" t="s">
        <v>7964</v>
      </c>
      <c r="F3461" s="316" t="s">
        <v>248</v>
      </c>
      <c r="G3461" s="329">
        <v>0.9</v>
      </c>
      <c r="H3461" s="61">
        <f t="shared" si="540"/>
        <v>6798.79</v>
      </c>
      <c r="I3461" s="450">
        <v>6118.91</v>
      </c>
      <c r="J3461" s="439">
        <f t="shared" si="541"/>
        <v>7582.37</v>
      </c>
      <c r="K3461" s="390">
        <f t="shared" si="542"/>
        <v>6824.13</v>
      </c>
      <c r="L3461" s="60"/>
      <c r="M3461" s="303">
        <f t="shared" si="530"/>
        <v>6824.1334684991998</v>
      </c>
      <c r="N3461" s="303">
        <f t="shared" si="531"/>
        <v>3.4684991996982717E-3</v>
      </c>
      <c r="O3461" s="372">
        <f t="shared" si="535"/>
        <v>6824.1329999999998</v>
      </c>
      <c r="P3461" s="373">
        <f t="shared" si="536"/>
        <v>2.9999999997016857E-3</v>
      </c>
    </row>
    <row r="3462" spans="1:16" s="195" customFormat="1" ht="22.5" x14ac:dyDescent="0.25">
      <c r="A3462" s="312" t="s">
        <v>7965</v>
      </c>
      <c r="B3462" s="314" t="s">
        <v>854</v>
      </c>
      <c r="C3462" s="314" t="s">
        <v>2489</v>
      </c>
      <c r="D3462" s="314" t="s">
        <v>896</v>
      </c>
      <c r="E3462" s="315" t="s">
        <v>897</v>
      </c>
      <c r="F3462" s="316" t="s">
        <v>248</v>
      </c>
      <c r="G3462" s="329">
        <v>0.6</v>
      </c>
      <c r="H3462" s="61">
        <f t="shared" si="540"/>
        <v>3455.68</v>
      </c>
      <c r="I3462" s="450">
        <v>2073.41</v>
      </c>
      <c r="J3462" s="439">
        <f t="shared" si="541"/>
        <v>3853.96</v>
      </c>
      <c r="K3462" s="390">
        <f t="shared" si="542"/>
        <v>2312.38</v>
      </c>
      <c r="L3462" s="60"/>
      <c r="M3462" s="303">
        <f t="shared" si="530"/>
        <v>2312.3769715392</v>
      </c>
      <c r="N3462" s="303">
        <f t="shared" si="531"/>
        <v>-3.0284608001238666E-3</v>
      </c>
      <c r="O3462" s="372">
        <f t="shared" si="535"/>
        <v>2312.3759999999997</v>
      </c>
      <c r="P3462" s="373">
        <f t="shared" si="536"/>
        <v>-4.0000000003601599E-3</v>
      </c>
    </row>
    <row r="3463" spans="1:16" s="195" customFormat="1" ht="22.5" x14ac:dyDescent="0.25">
      <c r="A3463" s="312" t="s">
        <v>7966</v>
      </c>
      <c r="B3463" s="314" t="s">
        <v>854</v>
      </c>
      <c r="C3463" s="314" t="s">
        <v>3481</v>
      </c>
      <c r="D3463" s="314" t="s">
        <v>7967</v>
      </c>
      <c r="E3463" s="315" t="s">
        <v>7968</v>
      </c>
      <c r="F3463" s="316" t="s">
        <v>217</v>
      </c>
      <c r="G3463" s="331">
        <v>6</v>
      </c>
      <c r="H3463" s="61">
        <f t="shared" si="540"/>
        <v>793.14</v>
      </c>
      <c r="I3463" s="450">
        <v>4758.8100000000004</v>
      </c>
      <c r="J3463" s="439">
        <f t="shared" si="541"/>
        <v>884.55</v>
      </c>
      <c r="K3463" s="390">
        <f t="shared" si="542"/>
        <v>5307.3</v>
      </c>
      <c r="L3463" s="60"/>
      <c r="M3463" s="303">
        <f t="shared" si="530"/>
        <v>5307.2776999872012</v>
      </c>
      <c r="N3463" s="303">
        <f t="shared" si="531"/>
        <v>-2.2300012798950775E-2</v>
      </c>
      <c r="O3463" s="372">
        <f t="shared" si="535"/>
        <v>5307.2999999999993</v>
      </c>
      <c r="P3463" s="373">
        <f t="shared" si="536"/>
        <v>0</v>
      </c>
    </row>
    <row r="3464" spans="1:16" s="195" customFormat="1" ht="15" customHeight="1" x14ac:dyDescent="0.25">
      <c r="A3464" s="503" t="s">
        <v>534</v>
      </c>
      <c r="B3464" s="504"/>
      <c r="C3464" s="504"/>
      <c r="D3464" s="504"/>
      <c r="E3464" s="504"/>
      <c r="F3464" s="505"/>
      <c r="G3464" s="301"/>
      <c r="H3464" s="443"/>
      <c r="I3464" s="444">
        <f>I3466+I3666+I3750+I3776+I3868+I3904+I4010+I4058</f>
        <v>16509220.18</v>
      </c>
      <c r="J3464" s="451"/>
      <c r="K3464" s="396">
        <f>K3466+K3666+K3750+K3776+K3868+K3904+K4010+K4058</f>
        <v>18411959.650000002</v>
      </c>
      <c r="L3464" s="302"/>
      <c r="M3464" s="303">
        <f t="shared" si="530"/>
        <v>18411959.314511962</v>
      </c>
      <c r="N3464" s="303">
        <f t="shared" si="531"/>
        <v>-0.33548804000020027</v>
      </c>
      <c r="O3464" s="372">
        <f t="shared" si="535"/>
        <v>0</v>
      </c>
      <c r="P3464" s="373"/>
    </row>
    <row r="3465" spans="1:16" s="321" customFormat="1" ht="15" customHeight="1" x14ac:dyDescent="0.25">
      <c r="A3465" s="506" t="s">
        <v>1079</v>
      </c>
      <c r="B3465" s="507"/>
      <c r="C3465" s="507"/>
      <c r="D3465" s="507"/>
      <c r="E3465" s="507"/>
      <c r="F3465" s="508"/>
      <c r="G3465" s="319"/>
      <c r="H3465" s="452"/>
      <c r="I3465" s="453">
        <f>I3467+I3667+I3751+I3777+I3869+I3905+I4011+I4059</f>
        <v>6458411.2699999996</v>
      </c>
      <c r="J3465" s="454"/>
      <c r="K3465" s="394">
        <f>K3467+K3667+K3751+K3777+K3869+K3905+K4011+K4059</f>
        <v>7202763.4899999993</v>
      </c>
      <c r="L3465" s="320"/>
      <c r="M3465" s="303">
        <f t="shared" si="530"/>
        <v>7202763.3191106617</v>
      </c>
      <c r="N3465" s="303">
        <f t="shared" si="531"/>
        <v>-0.17088933754712343</v>
      </c>
      <c r="O3465" s="372">
        <f t="shared" si="535"/>
        <v>0</v>
      </c>
      <c r="P3465" s="373"/>
    </row>
    <row r="3466" spans="1:16" s="195" customFormat="1" ht="15" customHeight="1" x14ac:dyDescent="0.25">
      <c r="A3466" s="509" t="s">
        <v>7969</v>
      </c>
      <c r="B3466" s="510"/>
      <c r="C3466" s="510"/>
      <c r="D3466" s="510"/>
      <c r="E3466" s="510"/>
      <c r="F3466" s="511"/>
      <c r="G3466" s="322"/>
      <c r="H3466" s="455"/>
      <c r="I3466" s="447">
        <f>I3468+I3508+I3519+I3549+I3653</f>
        <v>5736910.1600000001</v>
      </c>
      <c r="J3466" s="448"/>
      <c r="K3466" s="393">
        <f>K3468+K3508+K3519+K3549+K3653</f>
        <v>6398107.2400000002</v>
      </c>
      <c r="L3466" s="305"/>
      <c r="M3466" s="303">
        <f t="shared" si="530"/>
        <v>6398106.9550997</v>
      </c>
      <c r="N3466" s="303">
        <f t="shared" si="531"/>
        <v>-0.28490030020475388</v>
      </c>
      <c r="O3466" s="372">
        <f t="shared" si="535"/>
        <v>0</v>
      </c>
      <c r="P3466" s="373"/>
    </row>
    <row r="3467" spans="1:16" s="321" customFormat="1" ht="15" customHeight="1" x14ac:dyDescent="0.25">
      <c r="A3467" s="506" t="s">
        <v>1079</v>
      </c>
      <c r="B3467" s="507"/>
      <c r="C3467" s="507"/>
      <c r="D3467" s="507"/>
      <c r="E3467" s="507"/>
      <c r="F3467" s="508"/>
      <c r="G3467" s="319"/>
      <c r="H3467" s="452"/>
      <c r="I3467" s="453">
        <f>I3665</f>
        <v>43333.72</v>
      </c>
      <c r="J3467" s="454"/>
      <c r="K3467" s="394">
        <f>K3665</f>
        <v>48328.06</v>
      </c>
      <c r="L3467" s="320"/>
      <c r="M3467" s="303">
        <f t="shared" si="530"/>
        <v>48328.066431206404</v>
      </c>
      <c r="N3467" s="303">
        <f t="shared" si="531"/>
        <v>6.4312064059777185E-3</v>
      </c>
      <c r="O3467" s="372">
        <f t="shared" si="535"/>
        <v>0</v>
      </c>
      <c r="P3467" s="373"/>
    </row>
    <row r="3468" spans="1:16" s="195" customFormat="1" ht="15" x14ac:dyDescent="0.25">
      <c r="A3468" s="306" t="s">
        <v>5997</v>
      </c>
      <c r="B3468" s="502"/>
      <c r="C3468" s="502"/>
      <c r="D3468" s="502"/>
      <c r="E3468" s="307" t="s">
        <v>7970</v>
      </c>
      <c r="F3468" s="308"/>
      <c r="G3468" s="309"/>
      <c r="H3468" s="334"/>
      <c r="I3468" s="334">
        <f>SUM(I3470:I3507)</f>
        <v>619740.88000000012</v>
      </c>
      <c r="J3468" s="449"/>
      <c r="K3468" s="391">
        <f>SUM(K3470:K3507)</f>
        <v>691167.89</v>
      </c>
      <c r="L3468" s="310"/>
      <c r="M3468" s="303">
        <f t="shared" si="530"/>
        <v>691167.95001154579</v>
      </c>
      <c r="N3468" s="303">
        <f t="shared" si="531"/>
        <v>6.0011545778252184E-2</v>
      </c>
      <c r="O3468" s="372">
        <f t="shared" si="535"/>
        <v>0</v>
      </c>
      <c r="P3468" s="373"/>
    </row>
    <row r="3469" spans="1:16" s="195" customFormat="1" ht="15" customHeight="1" x14ac:dyDescent="0.25">
      <c r="A3469" s="323"/>
      <c r="B3469" s="512" t="s">
        <v>7971</v>
      </c>
      <c r="C3469" s="513"/>
      <c r="D3469" s="513"/>
      <c r="E3469" s="514"/>
      <c r="F3469" s="324"/>
      <c r="G3469" s="324"/>
      <c r="H3469" s="324"/>
      <c r="I3469" s="324"/>
      <c r="J3469" s="449"/>
      <c r="K3469" s="392"/>
      <c r="L3469" s="311"/>
      <c r="M3469" s="303">
        <f t="shared" si="530"/>
        <v>0</v>
      </c>
      <c r="N3469" s="303">
        <f t="shared" si="531"/>
        <v>0</v>
      </c>
      <c r="O3469" s="372">
        <f t="shared" si="535"/>
        <v>0</v>
      </c>
      <c r="P3469" s="373">
        <f t="shared" si="536"/>
        <v>0</v>
      </c>
    </row>
    <row r="3470" spans="1:16" s="195" customFormat="1" ht="22.5" x14ac:dyDescent="0.25">
      <c r="A3470" s="312" t="s">
        <v>7972</v>
      </c>
      <c r="B3470" s="313" t="s">
        <v>7973</v>
      </c>
      <c r="C3470" s="314" t="s">
        <v>1085</v>
      </c>
      <c r="D3470" s="314" t="s">
        <v>7974</v>
      </c>
      <c r="E3470" s="315" t="s">
        <v>7975</v>
      </c>
      <c r="F3470" s="316" t="s">
        <v>116</v>
      </c>
      <c r="G3470" s="326">
        <v>2.8799999999999999E-2</v>
      </c>
      <c r="H3470" s="61">
        <f t="shared" ref="H3470:H3474" si="543">ROUND(I3470/G3470,2)</f>
        <v>2249164.58</v>
      </c>
      <c r="I3470" s="450">
        <v>64775.94</v>
      </c>
      <c r="J3470" s="439">
        <f t="shared" ref="J3470:J3474" si="544">ROUND(H3470*O$13*P$13*O$10,2)</f>
        <v>2508387.8199999998</v>
      </c>
      <c r="K3470" s="390">
        <f t="shared" ref="K3470:K3474" si="545">ROUND(J3470*G3470,2)</f>
        <v>72241.570000000007</v>
      </c>
      <c r="L3470" s="60"/>
      <c r="M3470" s="303">
        <f t="shared" si="530"/>
        <v>72241.569185932807</v>
      </c>
      <c r="N3470" s="303">
        <f t="shared" si="531"/>
        <v>-8.1406719982624054E-4</v>
      </c>
      <c r="O3470" s="372">
        <f t="shared" si="535"/>
        <v>72241.569215999989</v>
      </c>
      <c r="P3470" s="373">
        <f t="shared" si="536"/>
        <v>-7.8400001802947372E-4</v>
      </c>
    </row>
    <row r="3471" spans="1:16" s="195" customFormat="1" ht="22.5" x14ac:dyDescent="0.25">
      <c r="A3471" s="312" t="s">
        <v>7976</v>
      </c>
      <c r="B3471" s="313" t="s">
        <v>7973</v>
      </c>
      <c r="C3471" s="314" t="s">
        <v>1086</v>
      </c>
      <c r="D3471" s="314" t="s">
        <v>1296</v>
      </c>
      <c r="E3471" s="315" t="s">
        <v>759</v>
      </c>
      <c r="F3471" s="316" t="s">
        <v>111</v>
      </c>
      <c r="G3471" s="318">
        <v>2.923</v>
      </c>
      <c r="H3471" s="61">
        <f t="shared" si="543"/>
        <v>5725.3</v>
      </c>
      <c r="I3471" s="450">
        <v>16735.060000000001</v>
      </c>
      <c r="J3471" s="439">
        <f t="shared" si="544"/>
        <v>6385.16</v>
      </c>
      <c r="K3471" s="390">
        <f t="shared" si="545"/>
        <v>18663.82</v>
      </c>
      <c r="L3471" s="60"/>
      <c r="M3471" s="303">
        <f t="shared" ref="M3471:M3534" si="546">I3471*O$13*P$13*O$10</f>
        <v>18663.827878387205</v>
      </c>
      <c r="N3471" s="303">
        <f t="shared" ref="N3471:N3534" si="547">M3471-K3471</f>
        <v>7.8783872049825732E-3</v>
      </c>
      <c r="O3471" s="372">
        <f t="shared" si="535"/>
        <v>18663.822680000001</v>
      </c>
      <c r="P3471" s="373">
        <f t="shared" si="536"/>
        <v>2.6800000014191028E-3</v>
      </c>
    </row>
    <row r="3472" spans="1:16" s="195" customFormat="1" ht="22.5" x14ac:dyDescent="0.25">
      <c r="A3472" s="312" t="s">
        <v>7977</v>
      </c>
      <c r="B3472" s="313" t="s">
        <v>7973</v>
      </c>
      <c r="C3472" s="314" t="s">
        <v>6001</v>
      </c>
      <c r="D3472" s="314" t="s">
        <v>1122</v>
      </c>
      <c r="E3472" s="315" t="s">
        <v>127</v>
      </c>
      <c r="F3472" s="316" t="s">
        <v>122</v>
      </c>
      <c r="G3472" s="317">
        <v>0.17807999999999999</v>
      </c>
      <c r="H3472" s="61">
        <f t="shared" si="543"/>
        <v>47193.23</v>
      </c>
      <c r="I3472" s="450">
        <v>8404.17</v>
      </c>
      <c r="J3472" s="439">
        <f t="shared" si="544"/>
        <v>52632.4</v>
      </c>
      <c r="K3472" s="390">
        <f t="shared" si="545"/>
        <v>9372.7800000000007</v>
      </c>
      <c r="L3472" s="60"/>
      <c r="M3472" s="303">
        <f t="shared" si="546"/>
        <v>9372.7768135103997</v>
      </c>
      <c r="N3472" s="303">
        <f t="shared" si="547"/>
        <v>-3.1864896009210497E-3</v>
      </c>
      <c r="O3472" s="372">
        <f t="shared" si="535"/>
        <v>9372.777791999999</v>
      </c>
      <c r="P3472" s="373">
        <f t="shared" si="536"/>
        <v>-2.2080000017012935E-3</v>
      </c>
    </row>
    <row r="3473" spans="1:16" s="195" customFormat="1" ht="22.5" x14ac:dyDescent="0.25">
      <c r="A3473" s="312" t="s">
        <v>7978</v>
      </c>
      <c r="B3473" s="313" t="s">
        <v>7973</v>
      </c>
      <c r="C3473" s="314" t="s">
        <v>7979</v>
      </c>
      <c r="D3473" s="314" t="s">
        <v>1124</v>
      </c>
      <c r="E3473" s="315" t="s">
        <v>1125</v>
      </c>
      <c r="F3473" s="316" t="s">
        <v>122</v>
      </c>
      <c r="G3473" s="317">
        <v>7.3679999999999995E-2</v>
      </c>
      <c r="H3473" s="61">
        <f t="shared" si="543"/>
        <v>43835.1</v>
      </c>
      <c r="I3473" s="450">
        <v>3229.77</v>
      </c>
      <c r="J3473" s="439">
        <f t="shared" si="544"/>
        <v>48887.23</v>
      </c>
      <c r="K3473" s="390">
        <f t="shared" si="545"/>
        <v>3602.01</v>
      </c>
      <c r="L3473" s="60"/>
      <c r="M3473" s="303">
        <f t="shared" si="546"/>
        <v>3602.0110693824004</v>
      </c>
      <c r="N3473" s="303">
        <f t="shared" si="547"/>
        <v>1.0693824001464236E-3</v>
      </c>
      <c r="O3473" s="372">
        <f t="shared" si="535"/>
        <v>3602.0111063999998</v>
      </c>
      <c r="P3473" s="373">
        <f t="shared" si="536"/>
        <v>1.1063999995712948E-3</v>
      </c>
    </row>
    <row r="3474" spans="1:16" s="195" customFormat="1" ht="22.5" x14ac:dyDescent="0.25">
      <c r="A3474" s="312" t="s">
        <v>7980</v>
      </c>
      <c r="B3474" s="313" t="s">
        <v>7973</v>
      </c>
      <c r="C3474" s="314" t="s">
        <v>7981</v>
      </c>
      <c r="D3474" s="314" t="s">
        <v>1128</v>
      </c>
      <c r="E3474" s="315" t="s">
        <v>1129</v>
      </c>
      <c r="F3474" s="316" t="s">
        <v>122</v>
      </c>
      <c r="G3474" s="317">
        <v>0.26172000000000001</v>
      </c>
      <c r="H3474" s="61">
        <f t="shared" si="543"/>
        <v>43773.54</v>
      </c>
      <c r="I3474" s="450">
        <v>11456.41</v>
      </c>
      <c r="J3474" s="439">
        <f t="shared" si="544"/>
        <v>48818.58</v>
      </c>
      <c r="K3474" s="390">
        <f t="shared" si="545"/>
        <v>12776.8</v>
      </c>
      <c r="L3474" s="60"/>
      <c r="M3474" s="303">
        <f t="shared" si="546"/>
        <v>12776.796996499201</v>
      </c>
      <c r="N3474" s="303">
        <f t="shared" si="547"/>
        <v>-3.0035007985134143E-3</v>
      </c>
      <c r="O3474" s="372">
        <f t="shared" ref="O3474:O3537" si="548">J3474*G3474</f>
        <v>12776.798757600001</v>
      </c>
      <c r="P3474" s="373">
        <f t="shared" ref="P3474:P3537" si="549">O3474-K3474</f>
        <v>-1.2423999978636857E-3</v>
      </c>
    </row>
    <row r="3475" spans="1:16" s="195" customFormat="1" ht="15" customHeight="1" x14ac:dyDescent="0.25">
      <c r="A3475" s="323"/>
      <c r="B3475" s="512" t="s">
        <v>7982</v>
      </c>
      <c r="C3475" s="513"/>
      <c r="D3475" s="513"/>
      <c r="E3475" s="514"/>
      <c r="F3475" s="324"/>
      <c r="G3475" s="324"/>
      <c r="H3475" s="324"/>
      <c r="I3475" s="324"/>
      <c r="J3475" s="449"/>
      <c r="K3475" s="392"/>
      <c r="L3475" s="311"/>
      <c r="M3475" s="303">
        <f t="shared" si="546"/>
        <v>0</v>
      </c>
      <c r="N3475" s="303">
        <f t="shared" si="547"/>
        <v>0</v>
      </c>
      <c r="O3475" s="372">
        <f t="shared" si="548"/>
        <v>0</v>
      </c>
      <c r="P3475" s="373">
        <f t="shared" si="549"/>
        <v>0</v>
      </c>
    </row>
    <row r="3476" spans="1:16" s="195" customFormat="1" ht="22.5" x14ac:dyDescent="0.25">
      <c r="A3476" s="312" t="s">
        <v>7983</v>
      </c>
      <c r="B3476" s="313" t="s">
        <v>7973</v>
      </c>
      <c r="C3476" s="314" t="s">
        <v>1088</v>
      </c>
      <c r="D3476" s="314" t="s">
        <v>7974</v>
      </c>
      <c r="E3476" s="315" t="s">
        <v>7975</v>
      </c>
      <c r="F3476" s="316" t="s">
        <v>116</v>
      </c>
      <c r="G3476" s="326">
        <v>3.8399999999999997E-2</v>
      </c>
      <c r="H3476" s="61">
        <f t="shared" ref="H3476:H3480" si="550">ROUND(I3476/G3476,2)</f>
        <v>2249154.4300000002</v>
      </c>
      <c r="I3476" s="450">
        <v>86367.53</v>
      </c>
      <c r="J3476" s="439">
        <f t="shared" ref="J3476:J3480" si="551">ROUND(H3476*O$13*P$13*O$10,2)</f>
        <v>2508376.5</v>
      </c>
      <c r="K3476" s="390">
        <f t="shared" ref="K3476:K3480" si="552">ROUND(J3476*G3476,2)</f>
        <v>96321.66</v>
      </c>
      <c r="L3476" s="60"/>
      <c r="M3476" s="303">
        <f t="shared" si="546"/>
        <v>96321.657299193612</v>
      </c>
      <c r="N3476" s="303">
        <f t="shared" si="547"/>
        <v>-2.7008063916582614E-3</v>
      </c>
      <c r="O3476" s="372">
        <f t="shared" si="548"/>
        <v>96321.657599999991</v>
      </c>
      <c r="P3476" s="373">
        <f t="shared" si="549"/>
        <v>-2.4000000121304765E-3</v>
      </c>
    </row>
    <row r="3477" spans="1:16" s="195" customFormat="1" ht="22.5" x14ac:dyDescent="0.25">
      <c r="A3477" s="312" t="s">
        <v>7984</v>
      </c>
      <c r="B3477" s="313" t="s">
        <v>7973</v>
      </c>
      <c r="C3477" s="314" t="s">
        <v>1091</v>
      </c>
      <c r="D3477" s="314" t="s">
        <v>1296</v>
      </c>
      <c r="E3477" s="315" t="s">
        <v>759</v>
      </c>
      <c r="F3477" s="316" t="s">
        <v>111</v>
      </c>
      <c r="G3477" s="318">
        <v>3.8980000000000001</v>
      </c>
      <c r="H3477" s="61">
        <f t="shared" si="550"/>
        <v>5725.33</v>
      </c>
      <c r="I3477" s="450">
        <v>22317.32</v>
      </c>
      <c r="J3477" s="439">
        <f t="shared" si="551"/>
        <v>6385.19</v>
      </c>
      <c r="K3477" s="390">
        <f t="shared" si="552"/>
        <v>24889.47</v>
      </c>
      <c r="L3477" s="60"/>
      <c r="M3477" s="303">
        <f t="shared" si="546"/>
        <v>24889.460760038404</v>
      </c>
      <c r="N3477" s="303">
        <f t="shared" si="547"/>
        <v>-9.2399615969043225E-3</v>
      </c>
      <c r="O3477" s="372">
        <f t="shared" si="548"/>
        <v>24889.47062</v>
      </c>
      <c r="P3477" s="373">
        <f t="shared" si="549"/>
        <v>6.1999999888939783E-4</v>
      </c>
    </row>
    <row r="3478" spans="1:16" s="195" customFormat="1" ht="22.5" x14ac:dyDescent="0.25">
      <c r="A3478" s="312" t="s">
        <v>7985</v>
      </c>
      <c r="B3478" s="313" t="s">
        <v>7973</v>
      </c>
      <c r="C3478" s="314" t="s">
        <v>1094</v>
      </c>
      <c r="D3478" s="314" t="s">
        <v>1122</v>
      </c>
      <c r="E3478" s="315" t="s">
        <v>127</v>
      </c>
      <c r="F3478" s="316" t="s">
        <v>122</v>
      </c>
      <c r="G3478" s="326">
        <v>0.23319999999999999</v>
      </c>
      <c r="H3478" s="61">
        <f t="shared" si="550"/>
        <v>47193.4</v>
      </c>
      <c r="I3478" s="450">
        <v>11005.5</v>
      </c>
      <c r="J3478" s="439">
        <f t="shared" si="551"/>
        <v>52632.59</v>
      </c>
      <c r="K3478" s="390">
        <f t="shared" si="552"/>
        <v>12273.92</v>
      </c>
      <c r="L3478" s="60"/>
      <c r="M3478" s="303">
        <f t="shared" si="546"/>
        <v>12273.918212160001</v>
      </c>
      <c r="N3478" s="303">
        <f t="shared" si="547"/>
        <v>-1.7878399994515348E-3</v>
      </c>
      <c r="O3478" s="372">
        <f t="shared" si="548"/>
        <v>12273.919987999998</v>
      </c>
      <c r="P3478" s="373">
        <f t="shared" si="549"/>
        <v>-1.2000002243439667E-5</v>
      </c>
    </row>
    <row r="3479" spans="1:16" s="195" customFormat="1" ht="22.5" x14ac:dyDescent="0.25">
      <c r="A3479" s="312" t="s">
        <v>7986</v>
      </c>
      <c r="B3479" s="313" t="s">
        <v>7973</v>
      </c>
      <c r="C3479" s="314" t="s">
        <v>7987</v>
      </c>
      <c r="D3479" s="314" t="s">
        <v>1124</v>
      </c>
      <c r="E3479" s="315" t="s">
        <v>1125</v>
      </c>
      <c r="F3479" s="316" t="s">
        <v>122</v>
      </c>
      <c r="G3479" s="317">
        <v>9.1759999999999994E-2</v>
      </c>
      <c r="H3479" s="61">
        <f t="shared" si="550"/>
        <v>43835.11</v>
      </c>
      <c r="I3479" s="450">
        <v>4022.31</v>
      </c>
      <c r="J3479" s="439">
        <f t="shared" si="551"/>
        <v>48887.24</v>
      </c>
      <c r="K3479" s="390">
        <f t="shared" si="552"/>
        <v>4485.8900000000003</v>
      </c>
      <c r="L3479" s="60"/>
      <c r="M3479" s="303">
        <f t="shared" si="546"/>
        <v>4485.8937771072005</v>
      </c>
      <c r="N3479" s="303">
        <f t="shared" si="547"/>
        <v>3.7771072002215078E-3</v>
      </c>
      <c r="O3479" s="372">
        <f t="shared" si="548"/>
        <v>4485.8931423999993</v>
      </c>
      <c r="P3479" s="373">
        <f t="shared" si="549"/>
        <v>3.1423999989783624E-3</v>
      </c>
    </row>
    <row r="3480" spans="1:16" s="195" customFormat="1" ht="22.5" x14ac:dyDescent="0.25">
      <c r="A3480" s="312" t="s">
        <v>7988</v>
      </c>
      <c r="B3480" s="313" t="s">
        <v>7973</v>
      </c>
      <c r="C3480" s="314" t="s">
        <v>7989</v>
      </c>
      <c r="D3480" s="314" t="s">
        <v>1128</v>
      </c>
      <c r="E3480" s="315" t="s">
        <v>1129</v>
      </c>
      <c r="F3480" s="316" t="s">
        <v>122</v>
      </c>
      <c r="G3480" s="317">
        <v>0.33188000000000001</v>
      </c>
      <c r="H3480" s="61">
        <f t="shared" si="550"/>
        <v>43773.59</v>
      </c>
      <c r="I3480" s="450">
        <v>14527.58</v>
      </c>
      <c r="J3480" s="439">
        <f t="shared" si="551"/>
        <v>48818.63</v>
      </c>
      <c r="K3480" s="390">
        <f t="shared" si="552"/>
        <v>16201.93</v>
      </c>
      <c r="L3480" s="60"/>
      <c r="M3480" s="303">
        <f t="shared" si="546"/>
        <v>16201.928921049601</v>
      </c>
      <c r="N3480" s="303">
        <f t="shared" si="547"/>
        <v>-1.0789503994601546E-3</v>
      </c>
      <c r="O3480" s="372">
        <f t="shared" si="548"/>
        <v>16201.926924399999</v>
      </c>
      <c r="P3480" s="373">
        <f t="shared" si="549"/>
        <v>-3.0756000014662277E-3</v>
      </c>
    </row>
    <row r="3481" spans="1:16" s="195" customFormat="1" ht="15" customHeight="1" x14ac:dyDescent="0.25">
      <c r="A3481" s="323"/>
      <c r="B3481" s="512" t="s">
        <v>7990</v>
      </c>
      <c r="C3481" s="513"/>
      <c r="D3481" s="513"/>
      <c r="E3481" s="514"/>
      <c r="F3481" s="324"/>
      <c r="G3481" s="324"/>
      <c r="H3481" s="324"/>
      <c r="I3481" s="324"/>
      <c r="J3481" s="449"/>
      <c r="K3481" s="392"/>
      <c r="L3481" s="311"/>
      <c r="M3481" s="303">
        <f t="shared" si="546"/>
        <v>0</v>
      </c>
      <c r="N3481" s="303">
        <f t="shared" si="547"/>
        <v>0</v>
      </c>
      <c r="O3481" s="372">
        <f t="shared" si="548"/>
        <v>0</v>
      </c>
      <c r="P3481" s="373">
        <f t="shared" si="549"/>
        <v>0</v>
      </c>
    </row>
    <row r="3482" spans="1:16" s="195" customFormat="1" ht="22.5" x14ac:dyDescent="0.25">
      <c r="A3482" s="312" t="s">
        <v>7991</v>
      </c>
      <c r="B3482" s="313" t="s">
        <v>7973</v>
      </c>
      <c r="C3482" s="314" t="s">
        <v>1096</v>
      </c>
      <c r="D3482" s="314" t="s">
        <v>1141</v>
      </c>
      <c r="E3482" s="315" t="s">
        <v>1142</v>
      </c>
      <c r="F3482" s="316" t="s">
        <v>116</v>
      </c>
      <c r="G3482" s="318">
        <v>1.7000000000000001E-2</v>
      </c>
      <c r="H3482" s="61">
        <f t="shared" ref="H3482:H3485" si="553">ROUND(I3482/G3482,2)</f>
        <v>1891978.82</v>
      </c>
      <c r="I3482" s="450">
        <v>32163.64</v>
      </c>
      <c r="J3482" s="439">
        <f t="shared" ref="J3482:J3485" si="554">ROUND(H3482*O$13*P$13*O$10,2)</f>
        <v>2110035.2799999998</v>
      </c>
      <c r="K3482" s="390">
        <f t="shared" ref="K3482:K3485" si="555">ROUND(J3482*G3482,2)</f>
        <v>35870.6</v>
      </c>
      <c r="L3482" s="60"/>
      <c r="M3482" s="303">
        <f t="shared" si="546"/>
        <v>35870.599860556802</v>
      </c>
      <c r="N3482" s="303">
        <f t="shared" si="547"/>
        <v>-1.3944319653091952E-4</v>
      </c>
      <c r="O3482" s="372">
        <f t="shared" si="548"/>
        <v>35870.599759999997</v>
      </c>
      <c r="P3482" s="373">
        <f t="shared" si="549"/>
        <v>-2.4000000121304765E-4</v>
      </c>
    </row>
    <row r="3483" spans="1:16" s="195" customFormat="1" ht="22.5" x14ac:dyDescent="0.25">
      <c r="A3483" s="312" t="s">
        <v>7992</v>
      </c>
      <c r="B3483" s="313" t="s">
        <v>7973</v>
      </c>
      <c r="C3483" s="314" t="s">
        <v>1099</v>
      </c>
      <c r="D3483" s="314" t="s">
        <v>589</v>
      </c>
      <c r="E3483" s="315" t="s">
        <v>590</v>
      </c>
      <c r="F3483" s="316" t="s">
        <v>111</v>
      </c>
      <c r="G3483" s="326">
        <v>1.7255</v>
      </c>
      <c r="H3483" s="61">
        <f t="shared" si="553"/>
        <v>5725.33</v>
      </c>
      <c r="I3483" s="450">
        <v>9879.0499999999993</v>
      </c>
      <c r="J3483" s="439">
        <f t="shared" si="554"/>
        <v>6385.19</v>
      </c>
      <c r="K3483" s="390">
        <f t="shared" si="555"/>
        <v>11017.65</v>
      </c>
      <c r="L3483" s="60"/>
      <c r="M3483" s="303">
        <f t="shared" si="546"/>
        <v>11017.641335136001</v>
      </c>
      <c r="N3483" s="303">
        <f t="shared" si="547"/>
        <v>-8.6648639990016818E-3</v>
      </c>
      <c r="O3483" s="372">
        <f t="shared" si="548"/>
        <v>11017.645344999999</v>
      </c>
      <c r="P3483" s="373">
        <f t="shared" si="549"/>
        <v>-4.6550000006391201E-3</v>
      </c>
    </row>
    <row r="3484" spans="1:16" s="195" customFormat="1" ht="22.5" x14ac:dyDescent="0.25">
      <c r="A3484" s="312" t="s">
        <v>7993</v>
      </c>
      <c r="B3484" s="313" t="s">
        <v>7973</v>
      </c>
      <c r="C3484" s="314" t="s">
        <v>3508</v>
      </c>
      <c r="D3484" s="314" t="s">
        <v>126</v>
      </c>
      <c r="E3484" s="315" t="s">
        <v>127</v>
      </c>
      <c r="F3484" s="316" t="s">
        <v>122</v>
      </c>
      <c r="G3484" s="326">
        <v>4.1300000000000003E-2</v>
      </c>
      <c r="H3484" s="61">
        <f t="shared" si="553"/>
        <v>47192.49</v>
      </c>
      <c r="I3484" s="450">
        <v>1949.05</v>
      </c>
      <c r="J3484" s="439">
        <f t="shared" si="554"/>
        <v>52631.57</v>
      </c>
      <c r="K3484" s="390">
        <f t="shared" si="555"/>
        <v>2173.6799999999998</v>
      </c>
      <c r="L3484" s="60"/>
      <c r="M3484" s="303">
        <f t="shared" si="546"/>
        <v>2173.6840935360001</v>
      </c>
      <c r="N3484" s="303">
        <f t="shared" si="547"/>
        <v>4.0935360002549714E-3</v>
      </c>
      <c r="O3484" s="372">
        <f t="shared" si="548"/>
        <v>2173.683841</v>
      </c>
      <c r="P3484" s="373">
        <f t="shared" si="549"/>
        <v>3.8410000001931621E-3</v>
      </c>
    </row>
    <row r="3485" spans="1:16" s="195" customFormat="1" ht="22.5" x14ac:dyDescent="0.25">
      <c r="A3485" s="312" t="s">
        <v>7994</v>
      </c>
      <c r="B3485" s="313" t="s">
        <v>7973</v>
      </c>
      <c r="C3485" s="314" t="s">
        <v>3511</v>
      </c>
      <c r="D3485" s="314" t="s">
        <v>7995</v>
      </c>
      <c r="E3485" s="315" t="s">
        <v>1133</v>
      </c>
      <c r="F3485" s="316" t="s">
        <v>122</v>
      </c>
      <c r="G3485" s="317">
        <v>9.3420000000000003E-2</v>
      </c>
      <c r="H3485" s="61">
        <f t="shared" si="553"/>
        <v>43773.17</v>
      </c>
      <c r="I3485" s="450">
        <v>4089.29</v>
      </c>
      <c r="J3485" s="439">
        <f t="shared" si="554"/>
        <v>48818.16</v>
      </c>
      <c r="K3485" s="390">
        <f t="shared" si="555"/>
        <v>4560.59</v>
      </c>
      <c r="L3485" s="60"/>
      <c r="M3485" s="303">
        <f t="shared" si="546"/>
        <v>4560.5934310848006</v>
      </c>
      <c r="N3485" s="303">
        <f t="shared" si="547"/>
        <v>3.4310848004679428E-3</v>
      </c>
      <c r="O3485" s="372">
        <f t="shared" si="548"/>
        <v>4560.5925072000009</v>
      </c>
      <c r="P3485" s="373">
        <f t="shared" si="549"/>
        <v>2.5072000007639872E-3</v>
      </c>
    </row>
    <row r="3486" spans="1:16" s="195" customFormat="1" ht="15" customHeight="1" x14ac:dyDescent="0.25">
      <c r="A3486" s="323"/>
      <c r="B3486" s="512" t="s">
        <v>545</v>
      </c>
      <c r="C3486" s="513"/>
      <c r="D3486" s="513"/>
      <c r="E3486" s="514"/>
      <c r="F3486" s="324"/>
      <c r="G3486" s="324"/>
      <c r="H3486" s="324"/>
      <c r="I3486" s="324"/>
      <c r="J3486" s="449"/>
      <c r="K3486" s="392"/>
      <c r="L3486" s="311"/>
      <c r="M3486" s="303">
        <f t="shared" si="546"/>
        <v>0</v>
      </c>
      <c r="N3486" s="303">
        <f t="shared" si="547"/>
        <v>0</v>
      </c>
      <c r="O3486" s="372">
        <f t="shared" si="548"/>
        <v>0</v>
      </c>
      <c r="P3486" s="373">
        <f t="shared" si="549"/>
        <v>0</v>
      </c>
    </row>
    <row r="3487" spans="1:16" s="195" customFormat="1" ht="22.5" x14ac:dyDescent="0.25">
      <c r="A3487" s="312" t="s">
        <v>7996</v>
      </c>
      <c r="B3487" s="313" t="s">
        <v>7973</v>
      </c>
      <c r="C3487" s="314" t="s">
        <v>1103</v>
      </c>
      <c r="D3487" s="314" t="s">
        <v>7997</v>
      </c>
      <c r="E3487" s="315" t="s">
        <v>7998</v>
      </c>
      <c r="F3487" s="316" t="s">
        <v>116</v>
      </c>
      <c r="G3487" s="326">
        <v>3.1300000000000001E-2</v>
      </c>
      <c r="H3487" s="61">
        <f t="shared" ref="H3487:H3488" si="556">ROUND(I3487/G3487,2)</f>
        <v>753483.39</v>
      </c>
      <c r="I3487" s="450">
        <v>23584.03</v>
      </c>
      <c r="J3487" s="439">
        <f t="shared" ref="J3487:J3488" si="557">ROUND(H3487*O$13*P$13*O$10,2)</f>
        <v>840324.7</v>
      </c>
      <c r="K3487" s="390">
        <f t="shared" ref="K3487:K3488" si="558">ROUND(J3487*G3487,2)</f>
        <v>26302.16</v>
      </c>
      <c r="L3487" s="60"/>
      <c r="M3487" s="303">
        <f t="shared" si="546"/>
        <v>26302.1630396736</v>
      </c>
      <c r="N3487" s="303">
        <f t="shared" si="547"/>
        <v>3.0396736001421232E-3</v>
      </c>
      <c r="O3487" s="372">
        <f t="shared" si="548"/>
        <v>26302.163110000001</v>
      </c>
      <c r="P3487" s="373">
        <f t="shared" si="549"/>
        <v>3.1100000014703255E-3</v>
      </c>
    </row>
    <row r="3488" spans="1:16" s="195" customFormat="1" ht="22.5" x14ac:dyDescent="0.25">
      <c r="A3488" s="312" t="s">
        <v>7999</v>
      </c>
      <c r="B3488" s="313" t="s">
        <v>7973</v>
      </c>
      <c r="C3488" s="314" t="s">
        <v>1106</v>
      </c>
      <c r="D3488" s="314" t="s">
        <v>1296</v>
      </c>
      <c r="E3488" s="315" t="s">
        <v>759</v>
      </c>
      <c r="F3488" s="316" t="s">
        <v>111</v>
      </c>
      <c r="G3488" s="326">
        <v>3.1911999999999998</v>
      </c>
      <c r="H3488" s="61">
        <f t="shared" si="556"/>
        <v>5725.32</v>
      </c>
      <c r="I3488" s="450">
        <v>18270.650000000001</v>
      </c>
      <c r="J3488" s="439">
        <f t="shared" si="557"/>
        <v>6385.18</v>
      </c>
      <c r="K3488" s="390">
        <f t="shared" si="558"/>
        <v>20376.39</v>
      </c>
      <c r="L3488" s="60"/>
      <c r="M3488" s="303">
        <f t="shared" si="546"/>
        <v>20376.399416928001</v>
      </c>
      <c r="N3488" s="303">
        <f t="shared" si="547"/>
        <v>9.4169280018832069E-3</v>
      </c>
      <c r="O3488" s="372">
        <f t="shared" si="548"/>
        <v>20376.386416000001</v>
      </c>
      <c r="P3488" s="373">
        <f t="shared" si="549"/>
        <v>-3.5839999982272275E-3</v>
      </c>
    </row>
    <row r="3489" spans="1:16" s="195" customFormat="1" ht="15" customHeight="1" x14ac:dyDescent="0.25">
      <c r="A3489" s="323"/>
      <c r="B3489" s="512" t="s">
        <v>8000</v>
      </c>
      <c r="C3489" s="513"/>
      <c r="D3489" s="513"/>
      <c r="E3489" s="514"/>
      <c r="F3489" s="324"/>
      <c r="G3489" s="324"/>
      <c r="H3489" s="324"/>
      <c r="I3489" s="324"/>
      <c r="J3489" s="449"/>
      <c r="K3489" s="392"/>
      <c r="L3489" s="311"/>
      <c r="M3489" s="303">
        <f t="shared" si="546"/>
        <v>0</v>
      </c>
      <c r="N3489" s="303">
        <f t="shared" si="547"/>
        <v>0</v>
      </c>
      <c r="O3489" s="372">
        <f t="shared" si="548"/>
        <v>0</v>
      </c>
      <c r="P3489" s="373">
        <f t="shared" si="549"/>
        <v>0</v>
      </c>
    </row>
    <row r="3490" spans="1:16" s="195" customFormat="1" ht="22.5" x14ac:dyDescent="0.25">
      <c r="A3490" s="312" t="s">
        <v>8001</v>
      </c>
      <c r="B3490" s="313" t="s">
        <v>7973</v>
      </c>
      <c r="C3490" s="314" t="s">
        <v>1109</v>
      </c>
      <c r="D3490" s="314" t="s">
        <v>1169</v>
      </c>
      <c r="E3490" s="315" t="s">
        <v>1170</v>
      </c>
      <c r="F3490" s="316" t="s">
        <v>116</v>
      </c>
      <c r="G3490" s="326">
        <v>9.4100000000000003E-2</v>
      </c>
      <c r="H3490" s="61">
        <f t="shared" ref="H3490:H3493" si="559">ROUND(I3490/G3490,2)</f>
        <v>1216955.58</v>
      </c>
      <c r="I3490" s="450">
        <v>114515.52</v>
      </c>
      <c r="J3490" s="439">
        <f t="shared" ref="J3490:J3493" si="560">ROUND(H3490*O$13*P$13*O$10,2)</f>
        <v>1357213.51</v>
      </c>
      <c r="K3490" s="390">
        <f t="shared" ref="K3490:K3493" si="561">ROUND(J3490*G3490,2)</f>
        <v>127713.79</v>
      </c>
      <c r="L3490" s="60"/>
      <c r="M3490" s="303">
        <f t="shared" si="546"/>
        <v>127713.79096842241</v>
      </c>
      <c r="N3490" s="303">
        <f t="shared" si="547"/>
        <v>9.6842242055572569E-4</v>
      </c>
      <c r="O3490" s="372">
        <f t="shared" si="548"/>
        <v>127713.791291</v>
      </c>
      <c r="P3490" s="373">
        <f t="shared" si="549"/>
        <v>1.2910000077681616E-3</v>
      </c>
    </row>
    <row r="3491" spans="1:16" s="195" customFormat="1" ht="22.5" x14ac:dyDescent="0.25">
      <c r="A3491" s="312" t="s">
        <v>8002</v>
      </c>
      <c r="B3491" s="313" t="s">
        <v>7973</v>
      </c>
      <c r="C3491" s="314" t="s">
        <v>3539</v>
      </c>
      <c r="D3491" s="314" t="s">
        <v>1296</v>
      </c>
      <c r="E3491" s="315" t="s">
        <v>759</v>
      </c>
      <c r="F3491" s="316" t="s">
        <v>111</v>
      </c>
      <c r="G3491" s="318">
        <v>9.5510000000000002</v>
      </c>
      <c r="H3491" s="61">
        <f t="shared" si="559"/>
        <v>5725.31</v>
      </c>
      <c r="I3491" s="450">
        <v>54682.48</v>
      </c>
      <c r="J3491" s="439">
        <f t="shared" si="560"/>
        <v>6385.17</v>
      </c>
      <c r="K3491" s="390">
        <f t="shared" si="561"/>
        <v>60984.76</v>
      </c>
      <c r="L3491" s="60"/>
      <c r="M3491" s="303">
        <f t="shared" si="546"/>
        <v>60984.806429337608</v>
      </c>
      <c r="N3491" s="303">
        <f t="shared" si="547"/>
        <v>4.6429337606241461E-2</v>
      </c>
      <c r="O3491" s="372">
        <f t="shared" si="548"/>
        <v>60984.758670000003</v>
      </c>
      <c r="P3491" s="373">
        <f t="shared" si="549"/>
        <v>-1.3299999991431832E-3</v>
      </c>
    </row>
    <row r="3492" spans="1:16" s="195" customFormat="1" ht="22.5" x14ac:dyDescent="0.25">
      <c r="A3492" s="312" t="s">
        <v>8003</v>
      </c>
      <c r="B3492" s="313" t="s">
        <v>7973</v>
      </c>
      <c r="C3492" s="314" t="s">
        <v>3543</v>
      </c>
      <c r="D3492" s="314" t="s">
        <v>1175</v>
      </c>
      <c r="E3492" s="315" t="s">
        <v>121</v>
      </c>
      <c r="F3492" s="316" t="s">
        <v>122</v>
      </c>
      <c r="G3492" s="317">
        <v>6.7280000000000006E-2</v>
      </c>
      <c r="H3492" s="61">
        <f t="shared" si="559"/>
        <v>47289.39</v>
      </c>
      <c r="I3492" s="450">
        <v>3181.63</v>
      </c>
      <c r="J3492" s="439">
        <f t="shared" si="560"/>
        <v>52739.64</v>
      </c>
      <c r="K3492" s="390">
        <f t="shared" si="561"/>
        <v>3548.32</v>
      </c>
      <c r="L3492" s="60"/>
      <c r="M3492" s="303">
        <f t="shared" si="546"/>
        <v>3548.3227841856001</v>
      </c>
      <c r="N3492" s="303">
        <f t="shared" si="547"/>
        <v>2.7841855999213294E-3</v>
      </c>
      <c r="O3492" s="372">
        <f t="shared" si="548"/>
        <v>3548.3229792000002</v>
      </c>
      <c r="P3492" s="373">
        <f t="shared" si="549"/>
        <v>2.9792000000270491E-3</v>
      </c>
    </row>
    <row r="3493" spans="1:16" s="195" customFormat="1" ht="22.5" x14ac:dyDescent="0.25">
      <c r="A3493" s="312" t="s">
        <v>8004</v>
      </c>
      <c r="B3493" s="313" t="s">
        <v>7973</v>
      </c>
      <c r="C3493" s="314" t="s">
        <v>3547</v>
      </c>
      <c r="D3493" s="314" t="s">
        <v>1178</v>
      </c>
      <c r="E3493" s="315" t="s">
        <v>1179</v>
      </c>
      <c r="F3493" s="316" t="s">
        <v>122</v>
      </c>
      <c r="G3493" s="317">
        <v>0.90181</v>
      </c>
      <c r="H3493" s="61">
        <f t="shared" si="559"/>
        <v>45567.39</v>
      </c>
      <c r="I3493" s="450">
        <v>41093.129999999997</v>
      </c>
      <c r="J3493" s="439">
        <f t="shared" si="560"/>
        <v>50819.17</v>
      </c>
      <c r="K3493" s="390">
        <f t="shared" si="561"/>
        <v>45829.24</v>
      </c>
      <c r="L3493" s="60"/>
      <c r="M3493" s="303">
        <f t="shared" si="546"/>
        <v>45829.241443065606</v>
      </c>
      <c r="N3493" s="303">
        <f t="shared" si="547"/>
        <v>1.4430656083277427E-3</v>
      </c>
      <c r="O3493" s="372">
        <f t="shared" si="548"/>
        <v>45829.235697700002</v>
      </c>
      <c r="P3493" s="373">
        <f t="shared" si="549"/>
        <v>-4.3022999961976893E-3</v>
      </c>
    </row>
    <row r="3494" spans="1:16" s="195" customFormat="1" ht="15" customHeight="1" x14ac:dyDescent="0.25">
      <c r="A3494" s="323"/>
      <c r="B3494" s="512" t="s">
        <v>8005</v>
      </c>
      <c r="C3494" s="513"/>
      <c r="D3494" s="513"/>
      <c r="E3494" s="514"/>
      <c r="F3494" s="324"/>
      <c r="G3494" s="324"/>
      <c r="H3494" s="324"/>
      <c r="I3494" s="324"/>
      <c r="J3494" s="449"/>
      <c r="K3494" s="392"/>
      <c r="L3494" s="311"/>
      <c r="M3494" s="303">
        <f t="shared" si="546"/>
        <v>0</v>
      </c>
      <c r="N3494" s="303">
        <f t="shared" si="547"/>
        <v>0</v>
      </c>
      <c r="O3494" s="372">
        <f t="shared" si="548"/>
        <v>0</v>
      </c>
      <c r="P3494" s="373">
        <f t="shared" si="549"/>
        <v>0</v>
      </c>
    </row>
    <row r="3495" spans="1:16" s="195" customFormat="1" ht="22.5" x14ac:dyDescent="0.25">
      <c r="A3495" s="312" t="s">
        <v>8006</v>
      </c>
      <c r="B3495" s="313" t="s">
        <v>7973</v>
      </c>
      <c r="C3495" s="314" t="s">
        <v>1112</v>
      </c>
      <c r="D3495" s="314" t="s">
        <v>8007</v>
      </c>
      <c r="E3495" s="315" t="s">
        <v>8008</v>
      </c>
      <c r="F3495" s="316" t="s">
        <v>116</v>
      </c>
      <c r="G3495" s="326">
        <v>2.2599999999999999E-2</v>
      </c>
      <c r="H3495" s="61">
        <f t="shared" ref="H3495:H3503" si="562">ROUND(I3495/G3495,2)</f>
        <v>20345.580000000002</v>
      </c>
      <c r="I3495" s="450">
        <v>459.81</v>
      </c>
      <c r="J3495" s="439">
        <f t="shared" ref="J3495:J3503" si="563">ROUND(H3495*O$13*P$13*O$10,2)</f>
        <v>22690.47</v>
      </c>
      <c r="K3495" s="390">
        <f t="shared" ref="K3495:K3503" si="564">ROUND(J3495*G3495,2)</f>
        <v>512.79999999999995</v>
      </c>
      <c r="L3495" s="60"/>
      <c r="M3495" s="303">
        <f t="shared" si="546"/>
        <v>512.80453710720008</v>
      </c>
      <c r="N3495" s="303">
        <f t="shared" si="547"/>
        <v>4.5371072001216817E-3</v>
      </c>
      <c r="O3495" s="372">
        <f t="shared" si="548"/>
        <v>512.80462199999999</v>
      </c>
      <c r="P3495" s="373">
        <f t="shared" si="549"/>
        <v>4.6220000000403161E-3</v>
      </c>
    </row>
    <row r="3496" spans="1:16" s="195" customFormat="1" ht="22.5" x14ac:dyDescent="0.25">
      <c r="A3496" s="312" t="s">
        <v>8009</v>
      </c>
      <c r="B3496" s="313" t="s">
        <v>7973</v>
      </c>
      <c r="C3496" s="314" t="s">
        <v>1115</v>
      </c>
      <c r="D3496" s="314" t="s">
        <v>109</v>
      </c>
      <c r="E3496" s="315" t="s">
        <v>110</v>
      </c>
      <c r="F3496" s="316" t="s">
        <v>111</v>
      </c>
      <c r="G3496" s="318">
        <v>0.754</v>
      </c>
      <c r="H3496" s="61">
        <f t="shared" si="562"/>
        <v>3547.81</v>
      </c>
      <c r="I3496" s="450">
        <v>2675.05</v>
      </c>
      <c r="J3496" s="439">
        <f t="shared" si="563"/>
        <v>3956.71</v>
      </c>
      <c r="K3496" s="390">
        <f t="shared" si="564"/>
        <v>2983.36</v>
      </c>
      <c r="L3496" s="60"/>
      <c r="M3496" s="303">
        <f t="shared" si="546"/>
        <v>2983.3578586560006</v>
      </c>
      <c r="N3496" s="303">
        <f t="shared" si="547"/>
        <v>-2.1413439994830696E-3</v>
      </c>
      <c r="O3496" s="372">
        <f t="shared" si="548"/>
        <v>2983.35934</v>
      </c>
      <c r="P3496" s="373">
        <f t="shared" si="549"/>
        <v>-6.6000000015264959E-4</v>
      </c>
    </row>
    <row r="3497" spans="1:16" s="195" customFormat="1" ht="22.5" x14ac:dyDescent="0.25">
      <c r="A3497" s="312" t="s">
        <v>8010</v>
      </c>
      <c r="B3497" s="313" t="s">
        <v>7973</v>
      </c>
      <c r="C3497" s="314" t="s">
        <v>1118</v>
      </c>
      <c r="D3497" s="314" t="s">
        <v>8011</v>
      </c>
      <c r="E3497" s="315" t="s">
        <v>8012</v>
      </c>
      <c r="F3497" s="316" t="s">
        <v>111</v>
      </c>
      <c r="G3497" s="326">
        <v>0.98019999999999996</v>
      </c>
      <c r="H3497" s="61">
        <f t="shared" si="562"/>
        <v>1378.22</v>
      </c>
      <c r="I3497" s="450">
        <v>1350.93</v>
      </c>
      <c r="J3497" s="439">
        <f t="shared" si="563"/>
        <v>1537.06</v>
      </c>
      <c r="K3497" s="390">
        <f t="shared" si="564"/>
        <v>1506.63</v>
      </c>
      <c r="L3497" s="60"/>
      <c r="M3497" s="303">
        <f t="shared" si="546"/>
        <v>1506.6288974016002</v>
      </c>
      <c r="N3497" s="303">
        <f t="shared" si="547"/>
        <v>-1.10259839993887E-3</v>
      </c>
      <c r="O3497" s="372">
        <f t="shared" si="548"/>
        <v>1506.6262119999999</v>
      </c>
      <c r="P3497" s="373">
        <f t="shared" si="549"/>
        <v>-3.7880000002132874E-3</v>
      </c>
    </row>
    <row r="3498" spans="1:16" s="195" customFormat="1" ht="22.5" x14ac:dyDescent="0.25">
      <c r="A3498" s="312" t="s">
        <v>8013</v>
      </c>
      <c r="B3498" s="313" t="s">
        <v>7973</v>
      </c>
      <c r="C3498" s="314" t="s">
        <v>1140</v>
      </c>
      <c r="D3498" s="314" t="s">
        <v>527</v>
      </c>
      <c r="E3498" s="315" t="s">
        <v>528</v>
      </c>
      <c r="F3498" s="316" t="s">
        <v>116</v>
      </c>
      <c r="G3498" s="326">
        <v>2.64E-2</v>
      </c>
      <c r="H3498" s="61">
        <f t="shared" si="562"/>
        <v>90883.71</v>
      </c>
      <c r="I3498" s="450">
        <v>2399.33</v>
      </c>
      <c r="J3498" s="439">
        <f t="shared" si="563"/>
        <v>101358.34</v>
      </c>
      <c r="K3498" s="390">
        <f t="shared" si="564"/>
        <v>2675.86</v>
      </c>
      <c r="L3498" s="60"/>
      <c r="M3498" s="303">
        <f t="shared" si="546"/>
        <v>2675.8602684095999</v>
      </c>
      <c r="N3498" s="303">
        <f t="shared" si="547"/>
        <v>2.6840959981200285E-4</v>
      </c>
      <c r="O3498" s="372">
        <f t="shared" si="548"/>
        <v>2675.8601759999997</v>
      </c>
      <c r="P3498" s="373">
        <f t="shared" si="549"/>
        <v>1.7599999955564272E-4</v>
      </c>
    </row>
    <row r="3499" spans="1:16" s="195" customFormat="1" ht="22.5" x14ac:dyDescent="0.25">
      <c r="A3499" s="312" t="s">
        <v>8014</v>
      </c>
      <c r="B3499" s="313" t="s">
        <v>7973</v>
      </c>
      <c r="C3499" s="314" t="s">
        <v>3646</v>
      </c>
      <c r="D3499" s="314" t="s">
        <v>748</v>
      </c>
      <c r="E3499" s="315" t="s">
        <v>8015</v>
      </c>
      <c r="F3499" s="316" t="s">
        <v>125</v>
      </c>
      <c r="G3499" s="326">
        <v>6.4799999999999996E-2</v>
      </c>
      <c r="H3499" s="61">
        <f t="shared" si="562"/>
        <v>9759.1</v>
      </c>
      <c r="I3499" s="450">
        <v>632.39</v>
      </c>
      <c r="J3499" s="439">
        <f t="shared" si="563"/>
        <v>10883.87</v>
      </c>
      <c r="K3499" s="390">
        <f t="shared" si="564"/>
        <v>705.27</v>
      </c>
      <c r="L3499" s="60"/>
      <c r="M3499" s="303">
        <f t="shared" si="546"/>
        <v>705.2749205568</v>
      </c>
      <c r="N3499" s="303">
        <f t="shared" si="547"/>
        <v>4.9205568000161293E-3</v>
      </c>
      <c r="O3499" s="372">
        <f t="shared" si="548"/>
        <v>705.27477599999997</v>
      </c>
      <c r="P3499" s="373">
        <f t="shared" si="549"/>
        <v>4.775999999992564E-3</v>
      </c>
    </row>
    <row r="3500" spans="1:16" s="195" customFormat="1" ht="22.5" x14ac:dyDescent="0.25">
      <c r="A3500" s="312" t="s">
        <v>8016</v>
      </c>
      <c r="B3500" s="313" t="s">
        <v>7973</v>
      </c>
      <c r="C3500" s="314" t="s">
        <v>3648</v>
      </c>
      <c r="D3500" s="314" t="s">
        <v>8011</v>
      </c>
      <c r="E3500" s="315" t="s">
        <v>8012</v>
      </c>
      <c r="F3500" s="316" t="s">
        <v>111</v>
      </c>
      <c r="G3500" s="318">
        <v>0.66100000000000003</v>
      </c>
      <c r="H3500" s="61">
        <f t="shared" si="562"/>
        <v>1378.18</v>
      </c>
      <c r="I3500" s="450">
        <v>910.98</v>
      </c>
      <c r="J3500" s="439">
        <f t="shared" si="563"/>
        <v>1537.02</v>
      </c>
      <c r="K3500" s="390">
        <f t="shared" si="564"/>
        <v>1015.97</v>
      </c>
      <c r="L3500" s="60"/>
      <c r="M3500" s="303">
        <f t="shared" si="546"/>
        <v>1015.9732872576001</v>
      </c>
      <c r="N3500" s="303">
        <f t="shared" si="547"/>
        <v>3.2872576000499976E-3</v>
      </c>
      <c r="O3500" s="372">
        <f t="shared" si="548"/>
        <v>1015.97022</v>
      </c>
      <c r="P3500" s="373">
        <f t="shared" si="549"/>
        <v>2.2000000001298758E-4</v>
      </c>
    </row>
    <row r="3501" spans="1:16" s="195" customFormat="1" ht="22.5" x14ac:dyDescent="0.25">
      <c r="A3501" s="312" t="s">
        <v>8017</v>
      </c>
      <c r="B3501" s="313" t="s">
        <v>7973</v>
      </c>
      <c r="C3501" s="314" t="s">
        <v>1151</v>
      </c>
      <c r="D3501" s="314" t="s">
        <v>8018</v>
      </c>
      <c r="E3501" s="315" t="s">
        <v>8019</v>
      </c>
      <c r="F3501" s="316" t="s">
        <v>111</v>
      </c>
      <c r="G3501" s="325">
        <v>1.26</v>
      </c>
      <c r="H3501" s="61">
        <f t="shared" si="562"/>
        <v>7276.09</v>
      </c>
      <c r="I3501" s="450">
        <v>9167.8700000000008</v>
      </c>
      <c r="J3501" s="439">
        <f t="shared" si="563"/>
        <v>8114.68</v>
      </c>
      <c r="K3501" s="390">
        <f t="shared" si="564"/>
        <v>10224.5</v>
      </c>
      <c r="L3501" s="60"/>
      <c r="M3501" s="303">
        <f t="shared" si="546"/>
        <v>10224.495621254402</v>
      </c>
      <c r="N3501" s="303">
        <f t="shared" si="547"/>
        <v>-4.3787455979327206E-3</v>
      </c>
      <c r="O3501" s="372">
        <f t="shared" si="548"/>
        <v>10224.496800000001</v>
      </c>
      <c r="P3501" s="373">
        <f t="shared" si="549"/>
        <v>-3.1999999991967343E-3</v>
      </c>
    </row>
    <row r="3502" spans="1:16" s="195" customFormat="1" ht="22.5" x14ac:dyDescent="0.25">
      <c r="A3502" s="312" t="s">
        <v>8020</v>
      </c>
      <c r="B3502" s="313" t="s">
        <v>7973</v>
      </c>
      <c r="C3502" s="314" t="s">
        <v>1153</v>
      </c>
      <c r="D3502" s="314" t="s">
        <v>1296</v>
      </c>
      <c r="E3502" s="315" t="s">
        <v>759</v>
      </c>
      <c r="F3502" s="316" t="s">
        <v>111</v>
      </c>
      <c r="G3502" s="318">
        <v>1.2789999999999999</v>
      </c>
      <c r="H3502" s="61">
        <f t="shared" si="562"/>
        <v>5725.34</v>
      </c>
      <c r="I3502" s="450">
        <v>7322.71</v>
      </c>
      <c r="J3502" s="439">
        <f t="shared" si="563"/>
        <v>6385.2</v>
      </c>
      <c r="K3502" s="390">
        <f t="shared" si="564"/>
        <v>8166.67</v>
      </c>
      <c r="L3502" s="60"/>
      <c r="M3502" s="303">
        <f t="shared" si="546"/>
        <v>8166.6751743552004</v>
      </c>
      <c r="N3502" s="303">
        <f t="shared" si="547"/>
        <v>5.1743552003244986E-3</v>
      </c>
      <c r="O3502" s="372">
        <f t="shared" si="548"/>
        <v>8166.670799999999</v>
      </c>
      <c r="P3502" s="373">
        <f t="shared" si="549"/>
        <v>7.9999999888968887E-4</v>
      </c>
    </row>
    <row r="3503" spans="1:16" s="195" customFormat="1" ht="22.5" x14ac:dyDescent="0.25">
      <c r="A3503" s="312" t="s">
        <v>8021</v>
      </c>
      <c r="B3503" s="313" t="s">
        <v>7973</v>
      </c>
      <c r="C3503" s="314" t="s">
        <v>1155</v>
      </c>
      <c r="D3503" s="314" t="s">
        <v>1095</v>
      </c>
      <c r="E3503" s="315" t="s">
        <v>132</v>
      </c>
      <c r="F3503" s="316" t="s">
        <v>122</v>
      </c>
      <c r="G3503" s="317">
        <v>1.197E-2</v>
      </c>
      <c r="H3503" s="61">
        <f t="shared" si="562"/>
        <v>74856.31</v>
      </c>
      <c r="I3503" s="450">
        <v>896.03</v>
      </c>
      <c r="J3503" s="439">
        <f t="shared" si="563"/>
        <v>83483.73</v>
      </c>
      <c r="K3503" s="390">
        <f t="shared" si="564"/>
        <v>999.3</v>
      </c>
      <c r="L3503" s="60"/>
      <c r="M3503" s="303">
        <f t="shared" si="546"/>
        <v>999.30025311359998</v>
      </c>
      <c r="N3503" s="303">
        <f t="shared" si="547"/>
        <v>2.5311360002433503E-4</v>
      </c>
      <c r="O3503" s="372">
        <f t="shared" si="548"/>
        <v>999.30024809999998</v>
      </c>
      <c r="P3503" s="373">
        <f t="shared" si="549"/>
        <v>2.4810000002162269E-4</v>
      </c>
    </row>
    <row r="3504" spans="1:16" s="195" customFormat="1" ht="15" customHeight="1" x14ac:dyDescent="0.25">
      <c r="A3504" s="323"/>
      <c r="B3504" s="512" t="s">
        <v>8022</v>
      </c>
      <c r="C3504" s="513"/>
      <c r="D3504" s="513"/>
      <c r="E3504" s="514"/>
      <c r="F3504" s="324"/>
      <c r="G3504" s="324"/>
      <c r="H3504" s="324"/>
      <c r="I3504" s="324"/>
      <c r="J3504" s="449"/>
      <c r="K3504" s="392"/>
      <c r="L3504" s="311"/>
      <c r="M3504" s="303">
        <f t="shared" si="546"/>
        <v>0</v>
      </c>
      <c r="N3504" s="303">
        <f t="shared" si="547"/>
        <v>0</v>
      </c>
      <c r="O3504" s="372">
        <f t="shared" si="548"/>
        <v>0</v>
      </c>
      <c r="P3504" s="373">
        <f t="shared" si="549"/>
        <v>0</v>
      </c>
    </row>
    <row r="3505" spans="1:16" s="195" customFormat="1" ht="22.5" x14ac:dyDescent="0.25">
      <c r="A3505" s="312" t="s">
        <v>8023</v>
      </c>
      <c r="B3505" s="313" t="s">
        <v>7973</v>
      </c>
      <c r="C3505" s="314" t="s">
        <v>2583</v>
      </c>
      <c r="D3505" s="314" t="s">
        <v>8024</v>
      </c>
      <c r="E3505" s="315" t="s">
        <v>8025</v>
      </c>
      <c r="F3505" s="316" t="s">
        <v>125</v>
      </c>
      <c r="G3505" s="326">
        <v>0.2356</v>
      </c>
      <c r="H3505" s="61">
        <f t="shared" ref="H3505:H3507" si="565">ROUND(I3505/G3505,2)</f>
        <v>42985.19</v>
      </c>
      <c r="I3505" s="450">
        <v>10127.31</v>
      </c>
      <c r="J3505" s="439">
        <f t="shared" ref="J3505:J3507" si="566">ROUND(H3505*O$13*P$13*O$10,2)</f>
        <v>47939.37</v>
      </c>
      <c r="K3505" s="390">
        <f t="shared" ref="K3505:K3507" si="567">ROUND(J3505*G3505,2)</f>
        <v>11294.52</v>
      </c>
      <c r="L3505" s="60"/>
      <c r="M3505" s="303">
        <f t="shared" si="546"/>
        <v>11294.514074707202</v>
      </c>
      <c r="N3505" s="303">
        <f t="shared" si="547"/>
        <v>-5.9252927985653514E-3</v>
      </c>
      <c r="O3505" s="372">
        <f t="shared" si="548"/>
        <v>11294.515572</v>
      </c>
      <c r="P3505" s="373">
        <f t="shared" si="549"/>
        <v>-4.4280000001890585E-3</v>
      </c>
    </row>
    <row r="3506" spans="1:16" s="195" customFormat="1" ht="22.5" x14ac:dyDescent="0.25">
      <c r="A3506" s="312" t="s">
        <v>8026</v>
      </c>
      <c r="B3506" s="313" t="s">
        <v>7973</v>
      </c>
      <c r="C3506" s="314" t="s">
        <v>3659</v>
      </c>
      <c r="D3506" s="314" t="s">
        <v>8027</v>
      </c>
      <c r="E3506" s="315" t="s">
        <v>8028</v>
      </c>
      <c r="F3506" s="316" t="s">
        <v>111</v>
      </c>
      <c r="G3506" s="317">
        <v>0.73036000000000001</v>
      </c>
      <c r="H3506" s="61">
        <f t="shared" si="565"/>
        <v>3223.1</v>
      </c>
      <c r="I3506" s="450">
        <v>2354.02</v>
      </c>
      <c r="J3506" s="439">
        <f t="shared" si="566"/>
        <v>3594.57</v>
      </c>
      <c r="K3506" s="390">
        <f t="shared" si="567"/>
        <v>2625.33</v>
      </c>
      <c r="L3506" s="60"/>
      <c r="M3506" s="303">
        <f t="shared" si="546"/>
        <v>2625.3281495424003</v>
      </c>
      <c r="N3506" s="303">
        <f t="shared" si="547"/>
        <v>-1.8504575996303174E-3</v>
      </c>
      <c r="O3506" s="372">
        <f t="shared" si="548"/>
        <v>2625.3301452000001</v>
      </c>
      <c r="P3506" s="373">
        <f t="shared" si="549"/>
        <v>1.4520000013362733E-4</v>
      </c>
    </row>
    <row r="3507" spans="1:16" s="195" customFormat="1" ht="22.5" x14ac:dyDescent="0.25">
      <c r="A3507" s="312" t="s">
        <v>8029</v>
      </c>
      <c r="B3507" s="313" t="s">
        <v>7973</v>
      </c>
      <c r="C3507" s="314" t="s">
        <v>1168</v>
      </c>
      <c r="D3507" s="314" t="s">
        <v>124</v>
      </c>
      <c r="E3507" s="315" t="s">
        <v>8030</v>
      </c>
      <c r="F3507" s="316" t="s">
        <v>125</v>
      </c>
      <c r="G3507" s="318">
        <v>1.008</v>
      </c>
      <c r="H3507" s="61">
        <f t="shared" si="565"/>
        <v>34915.07</v>
      </c>
      <c r="I3507" s="450">
        <v>35194.39</v>
      </c>
      <c r="J3507" s="439">
        <f t="shared" si="566"/>
        <v>38939.14</v>
      </c>
      <c r="K3507" s="390">
        <f t="shared" si="567"/>
        <v>39250.65</v>
      </c>
      <c r="L3507" s="60"/>
      <c r="M3507" s="303">
        <f t="shared" si="546"/>
        <v>39250.653253996803</v>
      </c>
      <c r="N3507" s="303">
        <f t="shared" si="547"/>
        <v>3.2539968015043996E-3</v>
      </c>
      <c r="O3507" s="372">
        <f t="shared" si="548"/>
        <v>39250.653120000003</v>
      </c>
      <c r="P3507" s="373">
        <f t="shared" si="549"/>
        <v>3.1200000012177043E-3</v>
      </c>
    </row>
    <row r="3508" spans="1:16" s="195" customFormat="1" ht="15" x14ac:dyDescent="0.25">
      <c r="A3508" s="306" t="s">
        <v>8031</v>
      </c>
      <c r="B3508" s="502"/>
      <c r="C3508" s="502"/>
      <c r="D3508" s="502"/>
      <c r="E3508" s="307" t="s">
        <v>8032</v>
      </c>
      <c r="F3508" s="308"/>
      <c r="G3508" s="309"/>
      <c r="H3508" s="334"/>
      <c r="I3508" s="334">
        <f>SUM(I3509:I3518)</f>
        <v>760120.1100000001</v>
      </c>
      <c r="J3508" s="449"/>
      <c r="K3508" s="391">
        <f>SUM(K3509:K3518)</f>
        <v>847726.34</v>
      </c>
      <c r="L3508" s="310"/>
      <c r="M3508" s="303">
        <f t="shared" si="546"/>
        <v>847726.32425224339</v>
      </c>
      <c r="N3508" s="303">
        <f t="shared" si="547"/>
        <v>-1.574775658082217E-2</v>
      </c>
      <c r="O3508" s="372">
        <f t="shared" si="548"/>
        <v>0</v>
      </c>
      <c r="P3508" s="373"/>
    </row>
    <row r="3509" spans="1:16" s="195" customFormat="1" ht="22.5" x14ac:dyDescent="0.25">
      <c r="A3509" s="312" t="s">
        <v>8033</v>
      </c>
      <c r="B3509" s="313" t="s">
        <v>7973</v>
      </c>
      <c r="C3509" s="314" t="s">
        <v>2598</v>
      </c>
      <c r="D3509" s="314" t="s">
        <v>134</v>
      </c>
      <c r="E3509" s="315" t="s">
        <v>1313</v>
      </c>
      <c r="F3509" s="316" t="s">
        <v>111</v>
      </c>
      <c r="G3509" s="325">
        <v>43.06</v>
      </c>
      <c r="H3509" s="61">
        <f t="shared" ref="H3509:H3518" si="568">ROUND(I3509/G3509,2)</f>
        <v>4197.6499999999996</v>
      </c>
      <c r="I3509" s="450">
        <v>180750.85</v>
      </c>
      <c r="J3509" s="439">
        <f t="shared" ref="J3509:J3518" si="569">ROUND(H3509*O$13*P$13*O$10,2)</f>
        <v>4681.4399999999996</v>
      </c>
      <c r="K3509" s="390">
        <f t="shared" ref="K3509:K3518" si="570">ROUND(J3509*G3509,2)</f>
        <v>201582.81</v>
      </c>
      <c r="L3509" s="60"/>
      <c r="M3509" s="303">
        <f t="shared" si="546"/>
        <v>201582.949405152</v>
      </c>
      <c r="N3509" s="303">
        <f t="shared" si="547"/>
        <v>0.13940515200374648</v>
      </c>
      <c r="O3509" s="372">
        <f t="shared" si="548"/>
        <v>201582.8064</v>
      </c>
      <c r="P3509" s="373">
        <f t="shared" si="549"/>
        <v>-3.599999996367842E-3</v>
      </c>
    </row>
    <row r="3510" spans="1:16" s="195" customFormat="1" ht="22.5" x14ac:dyDescent="0.25">
      <c r="A3510" s="312" t="s">
        <v>8034</v>
      </c>
      <c r="B3510" s="313" t="s">
        <v>7973</v>
      </c>
      <c r="C3510" s="314" t="s">
        <v>3671</v>
      </c>
      <c r="D3510" s="314" t="s">
        <v>1316</v>
      </c>
      <c r="E3510" s="315" t="s">
        <v>136</v>
      </c>
      <c r="F3510" s="316" t="s">
        <v>111</v>
      </c>
      <c r="G3510" s="325">
        <v>43.49</v>
      </c>
      <c r="H3510" s="61">
        <f t="shared" si="568"/>
        <v>8842.34</v>
      </c>
      <c r="I3510" s="450">
        <v>384553.19</v>
      </c>
      <c r="J3510" s="439">
        <f t="shared" si="569"/>
        <v>9861.4500000000007</v>
      </c>
      <c r="K3510" s="390">
        <f t="shared" si="570"/>
        <v>428874.46</v>
      </c>
      <c r="L3510" s="60"/>
      <c r="M3510" s="303">
        <f t="shared" si="546"/>
        <v>428874.14495345287</v>
      </c>
      <c r="N3510" s="303">
        <f t="shared" si="547"/>
        <v>-0.31504654715536162</v>
      </c>
      <c r="O3510" s="372">
        <f t="shared" si="548"/>
        <v>428874.46050000004</v>
      </c>
      <c r="P3510" s="373">
        <f t="shared" si="549"/>
        <v>5.0000002374872565E-4</v>
      </c>
    </row>
    <row r="3511" spans="1:16" s="195" customFormat="1" ht="22.5" x14ac:dyDescent="0.25">
      <c r="A3511" s="312" t="s">
        <v>8035</v>
      </c>
      <c r="B3511" s="313" t="s">
        <v>7973</v>
      </c>
      <c r="C3511" s="314" t="s">
        <v>3673</v>
      </c>
      <c r="D3511" s="314" t="s">
        <v>8036</v>
      </c>
      <c r="E3511" s="315" t="s">
        <v>8037</v>
      </c>
      <c r="F3511" s="316" t="s">
        <v>122</v>
      </c>
      <c r="G3511" s="326">
        <v>0.88270000000000004</v>
      </c>
      <c r="H3511" s="61">
        <f t="shared" si="568"/>
        <v>23330.52</v>
      </c>
      <c r="I3511" s="450">
        <v>20593.849999999999</v>
      </c>
      <c r="J3511" s="439">
        <f t="shared" si="569"/>
        <v>26019.439999999999</v>
      </c>
      <c r="K3511" s="390">
        <f t="shared" si="570"/>
        <v>22967.360000000001</v>
      </c>
      <c r="L3511" s="60"/>
      <c r="M3511" s="303">
        <f t="shared" si="546"/>
        <v>22967.355465312001</v>
      </c>
      <c r="N3511" s="303">
        <f t="shared" si="547"/>
        <v>-4.5346879996941425E-3</v>
      </c>
      <c r="O3511" s="372">
        <f t="shared" si="548"/>
        <v>22967.359688</v>
      </c>
      <c r="P3511" s="373">
        <f t="shared" si="549"/>
        <v>-3.1200000012177043E-4</v>
      </c>
    </row>
    <row r="3512" spans="1:16" s="195" customFormat="1" ht="22.5" x14ac:dyDescent="0.25">
      <c r="A3512" s="312" t="s">
        <v>8038</v>
      </c>
      <c r="B3512" s="313" t="s">
        <v>7973</v>
      </c>
      <c r="C3512" s="314" t="s">
        <v>2603</v>
      </c>
      <c r="D3512" s="314" t="s">
        <v>1342</v>
      </c>
      <c r="E3512" s="315" t="s">
        <v>1343</v>
      </c>
      <c r="F3512" s="316" t="s">
        <v>122</v>
      </c>
      <c r="G3512" s="318">
        <v>0.189</v>
      </c>
      <c r="H3512" s="61">
        <f t="shared" si="568"/>
        <v>62918.25</v>
      </c>
      <c r="I3512" s="450">
        <v>11891.55</v>
      </c>
      <c r="J3512" s="439">
        <f t="shared" si="569"/>
        <v>70169.77</v>
      </c>
      <c r="K3512" s="390">
        <f t="shared" si="570"/>
        <v>13262.09</v>
      </c>
      <c r="L3512" s="60"/>
      <c r="M3512" s="303">
        <f t="shared" si="546"/>
        <v>13262.088239135999</v>
      </c>
      <c r="N3512" s="303">
        <f t="shared" si="547"/>
        <v>-1.7608640009711962E-3</v>
      </c>
      <c r="O3512" s="372">
        <f t="shared" si="548"/>
        <v>13262.08653</v>
      </c>
      <c r="P3512" s="373">
        <f t="shared" si="549"/>
        <v>-3.4699999996519182E-3</v>
      </c>
    </row>
    <row r="3513" spans="1:16" s="195" customFormat="1" ht="22.5" x14ac:dyDescent="0.25">
      <c r="A3513" s="312" t="s">
        <v>8039</v>
      </c>
      <c r="B3513" s="313" t="s">
        <v>7973</v>
      </c>
      <c r="C3513" s="314" t="s">
        <v>3676</v>
      </c>
      <c r="D3513" s="314" t="s">
        <v>1122</v>
      </c>
      <c r="E3513" s="315" t="s">
        <v>127</v>
      </c>
      <c r="F3513" s="316" t="s">
        <v>122</v>
      </c>
      <c r="G3513" s="318">
        <v>0.189</v>
      </c>
      <c r="H3513" s="61">
        <f t="shared" si="568"/>
        <v>47193.17</v>
      </c>
      <c r="I3513" s="450">
        <v>8919.51</v>
      </c>
      <c r="J3513" s="439">
        <f t="shared" si="569"/>
        <v>52632.33</v>
      </c>
      <c r="K3513" s="390">
        <f t="shared" si="570"/>
        <v>9947.51</v>
      </c>
      <c r="L3513" s="60"/>
      <c r="M3513" s="303">
        <f t="shared" si="546"/>
        <v>9947.5113563712002</v>
      </c>
      <c r="N3513" s="303">
        <f t="shared" si="547"/>
        <v>1.3563712000177475E-3</v>
      </c>
      <c r="O3513" s="372">
        <f t="shared" si="548"/>
        <v>9947.51037</v>
      </c>
      <c r="P3513" s="373">
        <f t="shared" si="549"/>
        <v>3.6999999974796083E-4</v>
      </c>
    </row>
    <row r="3514" spans="1:16" s="195" customFormat="1" ht="22.5" x14ac:dyDescent="0.25">
      <c r="A3514" s="312" t="s">
        <v>8040</v>
      </c>
      <c r="B3514" s="313" t="s">
        <v>7973</v>
      </c>
      <c r="C3514" s="314" t="s">
        <v>1186</v>
      </c>
      <c r="D3514" s="314" t="s">
        <v>1334</v>
      </c>
      <c r="E3514" s="315" t="s">
        <v>1335</v>
      </c>
      <c r="F3514" s="316" t="s">
        <v>125</v>
      </c>
      <c r="G3514" s="326">
        <v>0.53029999999999999</v>
      </c>
      <c r="H3514" s="61">
        <f t="shared" si="568"/>
        <v>90223.93</v>
      </c>
      <c r="I3514" s="450">
        <v>47845.75</v>
      </c>
      <c r="J3514" s="439">
        <f t="shared" si="569"/>
        <v>100622.52</v>
      </c>
      <c r="K3514" s="390">
        <f t="shared" si="570"/>
        <v>53360.12</v>
      </c>
      <c r="L3514" s="60"/>
      <c r="M3514" s="303">
        <f t="shared" si="546"/>
        <v>53360.121966240004</v>
      </c>
      <c r="N3514" s="303">
        <f t="shared" si="547"/>
        <v>1.966240000911057E-3</v>
      </c>
      <c r="O3514" s="372">
        <f t="shared" si="548"/>
        <v>53360.122356</v>
      </c>
      <c r="P3514" s="373">
        <f t="shared" si="549"/>
        <v>2.3559999972349033E-3</v>
      </c>
    </row>
    <row r="3515" spans="1:16" s="195" customFormat="1" ht="22.5" x14ac:dyDescent="0.25">
      <c r="A3515" s="312" t="s">
        <v>8041</v>
      </c>
      <c r="B3515" s="313" t="s">
        <v>7973</v>
      </c>
      <c r="C3515" s="314" t="s">
        <v>2611</v>
      </c>
      <c r="D3515" s="314" t="s">
        <v>1316</v>
      </c>
      <c r="E3515" s="315" t="s">
        <v>136</v>
      </c>
      <c r="F3515" s="316" t="s">
        <v>111</v>
      </c>
      <c r="G3515" s="325">
        <v>10.71</v>
      </c>
      <c r="H3515" s="61">
        <f t="shared" si="568"/>
        <v>8842.34</v>
      </c>
      <c r="I3515" s="450">
        <v>94701.45</v>
      </c>
      <c r="J3515" s="439">
        <f t="shared" si="569"/>
        <v>9861.4500000000007</v>
      </c>
      <c r="K3515" s="390">
        <f t="shared" si="570"/>
        <v>105616.13</v>
      </c>
      <c r="L3515" s="60"/>
      <c r="M3515" s="303">
        <f t="shared" si="546"/>
        <v>105616.087581024</v>
      </c>
      <c r="N3515" s="303">
        <f t="shared" si="547"/>
        <v>-4.2418976008775644E-2</v>
      </c>
      <c r="O3515" s="372">
        <f t="shared" si="548"/>
        <v>105616.12950000001</v>
      </c>
      <c r="P3515" s="373">
        <f t="shared" si="549"/>
        <v>-4.999999946448952E-4</v>
      </c>
    </row>
    <row r="3516" spans="1:16" s="195" customFormat="1" ht="22.5" x14ac:dyDescent="0.25">
      <c r="A3516" s="312" t="s">
        <v>8042</v>
      </c>
      <c r="B3516" s="313" t="s">
        <v>7973</v>
      </c>
      <c r="C3516" s="314" t="s">
        <v>3682</v>
      </c>
      <c r="D3516" s="314" t="s">
        <v>8043</v>
      </c>
      <c r="E3516" s="315" t="s">
        <v>138</v>
      </c>
      <c r="F3516" s="316" t="s">
        <v>139</v>
      </c>
      <c r="G3516" s="329">
        <v>217.4</v>
      </c>
      <c r="H3516" s="61">
        <f t="shared" si="568"/>
        <v>14.52</v>
      </c>
      <c r="I3516" s="450">
        <v>3156.16</v>
      </c>
      <c r="J3516" s="439">
        <f t="shared" si="569"/>
        <v>16.190000000000001</v>
      </c>
      <c r="K3516" s="390">
        <f t="shared" si="570"/>
        <v>3519.71</v>
      </c>
      <c r="L3516" s="60"/>
      <c r="M3516" s="303">
        <f t="shared" si="546"/>
        <v>3519.9172872192003</v>
      </c>
      <c r="N3516" s="303">
        <f t="shared" si="547"/>
        <v>0.20728721920022508</v>
      </c>
      <c r="O3516" s="372">
        <f t="shared" si="548"/>
        <v>3519.7060000000006</v>
      </c>
      <c r="P3516" s="373">
        <f t="shared" si="549"/>
        <v>-3.9999999994506652E-3</v>
      </c>
    </row>
    <row r="3517" spans="1:16" s="195" customFormat="1" ht="22.5" x14ac:dyDescent="0.25">
      <c r="A3517" s="312" t="s">
        <v>8044</v>
      </c>
      <c r="B3517" s="313" t="s">
        <v>7973</v>
      </c>
      <c r="C3517" s="314" t="s">
        <v>2613</v>
      </c>
      <c r="D3517" s="314" t="s">
        <v>1342</v>
      </c>
      <c r="E3517" s="315" t="s">
        <v>1343</v>
      </c>
      <c r="F3517" s="316" t="s">
        <v>122</v>
      </c>
      <c r="G3517" s="325">
        <v>7.0000000000000007E-2</v>
      </c>
      <c r="H3517" s="61">
        <f t="shared" si="568"/>
        <v>62918</v>
      </c>
      <c r="I3517" s="450">
        <v>4404.26</v>
      </c>
      <c r="J3517" s="439">
        <f t="shared" si="569"/>
        <v>70169.5</v>
      </c>
      <c r="K3517" s="390">
        <f t="shared" si="570"/>
        <v>4911.87</v>
      </c>
      <c r="L3517" s="60"/>
      <c r="M3517" s="303">
        <f t="shared" si="546"/>
        <v>4911.8647062912014</v>
      </c>
      <c r="N3517" s="303">
        <f t="shared" si="547"/>
        <v>-5.2937087984901154E-3</v>
      </c>
      <c r="O3517" s="372">
        <f t="shared" si="548"/>
        <v>4911.8650000000007</v>
      </c>
      <c r="P3517" s="373">
        <f t="shared" si="549"/>
        <v>-4.9999999991996447E-3</v>
      </c>
    </row>
    <row r="3518" spans="1:16" s="195" customFormat="1" ht="22.5" x14ac:dyDescent="0.25">
      <c r="A3518" s="312" t="s">
        <v>8045</v>
      </c>
      <c r="B3518" s="313" t="s">
        <v>7973</v>
      </c>
      <c r="C3518" s="314" t="s">
        <v>3700</v>
      </c>
      <c r="D3518" s="314" t="s">
        <v>1122</v>
      </c>
      <c r="E3518" s="315" t="s">
        <v>127</v>
      </c>
      <c r="F3518" s="316" t="s">
        <v>122</v>
      </c>
      <c r="G3518" s="325">
        <v>7.0000000000000007E-2</v>
      </c>
      <c r="H3518" s="61">
        <f t="shared" si="568"/>
        <v>47193.43</v>
      </c>
      <c r="I3518" s="450">
        <v>3303.54</v>
      </c>
      <c r="J3518" s="439">
        <f t="shared" si="569"/>
        <v>52632.62</v>
      </c>
      <c r="K3518" s="390">
        <f t="shared" si="570"/>
        <v>3684.28</v>
      </c>
      <c r="L3518" s="60"/>
      <c r="M3518" s="303">
        <f t="shared" si="546"/>
        <v>3684.2832920448</v>
      </c>
      <c r="N3518" s="303">
        <f t="shared" si="547"/>
        <v>3.2920447997639712E-3</v>
      </c>
      <c r="O3518" s="372">
        <f t="shared" si="548"/>
        <v>3684.2834000000007</v>
      </c>
      <c r="P3518" s="373">
        <f t="shared" si="549"/>
        <v>3.4000000005107722E-3</v>
      </c>
    </row>
    <row r="3519" spans="1:16" s="195" customFormat="1" ht="15" x14ac:dyDescent="0.25">
      <c r="A3519" s="306" t="s">
        <v>8046</v>
      </c>
      <c r="B3519" s="502"/>
      <c r="C3519" s="502"/>
      <c r="D3519" s="502"/>
      <c r="E3519" s="307" t="s">
        <v>591</v>
      </c>
      <c r="F3519" s="308"/>
      <c r="G3519" s="309"/>
      <c r="H3519" s="334"/>
      <c r="I3519" s="334">
        <f>SUM(I3520:I3548)</f>
        <v>440088.41</v>
      </c>
      <c r="J3519" s="449"/>
      <c r="K3519" s="391">
        <f>SUM(K3520:K3548)</f>
        <v>490809.97000000003</v>
      </c>
      <c r="L3519" s="310"/>
      <c r="M3519" s="303">
        <f t="shared" si="546"/>
        <v>490809.97232833918</v>
      </c>
      <c r="N3519" s="303">
        <f t="shared" si="547"/>
        <v>2.3283391492441297E-3</v>
      </c>
      <c r="O3519" s="372">
        <f t="shared" si="548"/>
        <v>0</v>
      </c>
      <c r="P3519" s="373"/>
    </row>
    <row r="3520" spans="1:16" s="195" customFormat="1" ht="22.5" x14ac:dyDescent="0.25">
      <c r="A3520" s="312" t="s">
        <v>8047</v>
      </c>
      <c r="B3520" s="313" t="s">
        <v>7973</v>
      </c>
      <c r="C3520" s="314" t="s">
        <v>2620</v>
      </c>
      <c r="D3520" s="314" t="s">
        <v>1425</v>
      </c>
      <c r="E3520" s="315" t="s">
        <v>1426</v>
      </c>
      <c r="F3520" s="316" t="s">
        <v>147</v>
      </c>
      <c r="G3520" s="318">
        <v>4.242</v>
      </c>
      <c r="H3520" s="61">
        <f t="shared" ref="H3520:H3544" si="571">ROUND(I3520/G3520,2)</f>
        <v>3128.96</v>
      </c>
      <c r="I3520" s="450">
        <v>13273.04</v>
      </c>
      <c r="J3520" s="439">
        <f t="shared" ref="J3520:J3544" si="572">ROUND(H3520*O$13*P$13*O$10,2)</f>
        <v>3489.58</v>
      </c>
      <c r="K3520" s="390">
        <f t="shared" ref="K3520:K3544" si="573">ROUND(J3520*G3520,2)</f>
        <v>14802.8</v>
      </c>
      <c r="L3520" s="60"/>
      <c r="M3520" s="303">
        <f t="shared" si="546"/>
        <v>14802.799271884802</v>
      </c>
      <c r="N3520" s="303">
        <f t="shared" si="547"/>
        <v>-7.2811519748938736E-4</v>
      </c>
      <c r="O3520" s="372">
        <f t="shared" si="548"/>
        <v>14802.798359999999</v>
      </c>
      <c r="P3520" s="373">
        <f t="shared" si="549"/>
        <v>-1.6400000004068715E-3</v>
      </c>
    </row>
    <row r="3521" spans="1:16" s="195" customFormat="1" ht="22.5" x14ac:dyDescent="0.25">
      <c r="A3521" s="312" t="s">
        <v>8048</v>
      </c>
      <c r="B3521" s="313" t="s">
        <v>7973</v>
      </c>
      <c r="C3521" s="314" t="s">
        <v>2622</v>
      </c>
      <c r="D3521" s="314" t="s">
        <v>8049</v>
      </c>
      <c r="E3521" s="315" t="s">
        <v>8050</v>
      </c>
      <c r="F3521" s="316" t="s">
        <v>217</v>
      </c>
      <c r="G3521" s="331">
        <v>2</v>
      </c>
      <c r="H3521" s="61">
        <f t="shared" si="571"/>
        <v>24628.47</v>
      </c>
      <c r="I3521" s="450">
        <v>49256.94</v>
      </c>
      <c r="J3521" s="439">
        <f t="shared" si="572"/>
        <v>27466.98</v>
      </c>
      <c r="K3521" s="390">
        <f t="shared" si="573"/>
        <v>54933.96</v>
      </c>
      <c r="L3521" s="60"/>
      <c r="M3521" s="303">
        <f t="shared" si="546"/>
        <v>54933.956016652803</v>
      </c>
      <c r="N3521" s="303">
        <f t="shared" si="547"/>
        <v>-3.9833471964811906E-3</v>
      </c>
      <c r="O3521" s="372">
        <f t="shared" si="548"/>
        <v>54933.96</v>
      </c>
      <c r="P3521" s="373">
        <f t="shared" si="549"/>
        <v>0</v>
      </c>
    </row>
    <row r="3522" spans="1:16" s="195" customFormat="1" ht="22.5" x14ac:dyDescent="0.25">
      <c r="A3522" s="312" t="s">
        <v>8051</v>
      </c>
      <c r="B3522" s="313" t="s">
        <v>7973</v>
      </c>
      <c r="C3522" s="314" t="s">
        <v>2624</v>
      </c>
      <c r="D3522" s="314" t="s">
        <v>597</v>
      </c>
      <c r="E3522" s="315" t="s">
        <v>598</v>
      </c>
      <c r="F3522" s="316" t="s">
        <v>125</v>
      </c>
      <c r="G3522" s="318">
        <v>2.1000000000000001E-2</v>
      </c>
      <c r="H3522" s="61">
        <f t="shared" si="571"/>
        <v>134807.62</v>
      </c>
      <c r="I3522" s="450">
        <v>2830.96</v>
      </c>
      <c r="J3522" s="439">
        <f t="shared" si="572"/>
        <v>150344.62</v>
      </c>
      <c r="K3522" s="390">
        <f t="shared" si="573"/>
        <v>3157.24</v>
      </c>
      <c r="L3522" s="60"/>
      <c r="M3522" s="303">
        <f t="shared" si="546"/>
        <v>3157.2369725952003</v>
      </c>
      <c r="N3522" s="303">
        <f t="shared" si="547"/>
        <v>-3.0274047994680586E-3</v>
      </c>
      <c r="O3522" s="372">
        <f t="shared" si="548"/>
        <v>3157.23702</v>
      </c>
      <c r="P3522" s="373">
        <f t="shared" si="549"/>
        <v>-2.9799999997521809E-3</v>
      </c>
    </row>
    <row r="3523" spans="1:16" s="195" customFormat="1" ht="22.5" x14ac:dyDescent="0.25">
      <c r="A3523" s="312" t="s">
        <v>8052</v>
      </c>
      <c r="B3523" s="313" t="s">
        <v>7973</v>
      </c>
      <c r="C3523" s="314" t="s">
        <v>7334</v>
      </c>
      <c r="D3523" s="314" t="s">
        <v>8053</v>
      </c>
      <c r="E3523" s="315" t="s">
        <v>600</v>
      </c>
      <c r="F3523" s="316" t="s">
        <v>139</v>
      </c>
      <c r="G3523" s="326">
        <v>0.78749999999999998</v>
      </c>
      <c r="H3523" s="61">
        <f t="shared" si="571"/>
        <v>88.51</v>
      </c>
      <c r="I3523" s="450">
        <v>69.7</v>
      </c>
      <c r="J3523" s="439">
        <f t="shared" si="572"/>
        <v>98.71</v>
      </c>
      <c r="K3523" s="390">
        <f t="shared" si="573"/>
        <v>77.73</v>
      </c>
      <c r="L3523" s="60"/>
      <c r="M3523" s="303">
        <f t="shared" si="546"/>
        <v>77.733142464000011</v>
      </c>
      <c r="N3523" s="303">
        <f t="shared" si="547"/>
        <v>3.1424640000068393E-3</v>
      </c>
      <c r="O3523" s="372">
        <f t="shared" si="548"/>
        <v>77.734124999999992</v>
      </c>
      <c r="P3523" s="373">
        <f t="shared" si="549"/>
        <v>4.1249999999877218E-3</v>
      </c>
    </row>
    <row r="3524" spans="1:16" s="195" customFormat="1" ht="22.5" x14ac:dyDescent="0.25">
      <c r="A3524" s="312" t="s">
        <v>8054</v>
      </c>
      <c r="B3524" s="313" t="s">
        <v>7973</v>
      </c>
      <c r="C3524" s="314" t="s">
        <v>6115</v>
      </c>
      <c r="D3524" s="314" t="s">
        <v>8055</v>
      </c>
      <c r="E3524" s="315" t="s">
        <v>8056</v>
      </c>
      <c r="F3524" s="316" t="s">
        <v>291</v>
      </c>
      <c r="G3524" s="331">
        <v>1</v>
      </c>
      <c r="H3524" s="61">
        <f t="shared" si="571"/>
        <v>803.83</v>
      </c>
      <c r="I3524" s="450">
        <v>803.83</v>
      </c>
      <c r="J3524" s="439">
        <f t="shared" si="572"/>
        <v>896.47</v>
      </c>
      <c r="K3524" s="390">
        <f t="shared" si="573"/>
        <v>896.47</v>
      </c>
      <c r="L3524" s="60"/>
      <c r="M3524" s="303">
        <f t="shared" si="546"/>
        <v>896.4739154496001</v>
      </c>
      <c r="N3524" s="303">
        <f t="shared" si="547"/>
        <v>3.9154496000719519E-3</v>
      </c>
      <c r="O3524" s="372">
        <f t="shared" si="548"/>
        <v>896.47</v>
      </c>
      <c r="P3524" s="373">
        <f t="shared" si="549"/>
        <v>0</v>
      </c>
    </row>
    <row r="3525" spans="1:16" s="195" customFormat="1" ht="22.5" x14ac:dyDescent="0.25">
      <c r="A3525" s="312" t="s">
        <v>8057</v>
      </c>
      <c r="B3525" s="313" t="s">
        <v>7973</v>
      </c>
      <c r="C3525" s="314" t="s">
        <v>6119</v>
      </c>
      <c r="D3525" s="314" t="s">
        <v>602</v>
      </c>
      <c r="E3525" s="315" t="s">
        <v>603</v>
      </c>
      <c r="F3525" s="316" t="s">
        <v>147</v>
      </c>
      <c r="G3525" s="329">
        <v>2.1</v>
      </c>
      <c r="H3525" s="61">
        <f t="shared" si="571"/>
        <v>1947.69</v>
      </c>
      <c r="I3525" s="450">
        <v>4090.14</v>
      </c>
      <c r="J3525" s="439">
        <f t="shared" si="572"/>
        <v>2172.17</v>
      </c>
      <c r="K3525" s="390">
        <f t="shared" si="573"/>
        <v>4561.5600000000004</v>
      </c>
      <c r="L3525" s="60"/>
      <c r="M3525" s="303">
        <f t="shared" si="546"/>
        <v>4561.5413962368002</v>
      </c>
      <c r="N3525" s="303">
        <f t="shared" si="547"/>
        <v>-1.860376320018986E-2</v>
      </c>
      <c r="O3525" s="372">
        <f t="shared" si="548"/>
        <v>4561.5570000000007</v>
      </c>
      <c r="P3525" s="373">
        <f t="shared" si="549"/>
        <v>-2.9999999997016857E-3</v>
      </c>
    </row>
    <row r="3526" spans="1:16" s="195" customFormat="1" ht="22.5" x14ac:dyDescent="0.25">
      <c r="A3526" s="312" t="s">
        <v>8058</v>
      </c>
      <c r="B3526" s="313" t="s">
        <v>7973</v>
      </c>
      <c r="C3526" s="314" t="s">
        <v>2631</v>
      </c>
      <c r="D3526" s="314" t="s">
        <v>593</v>
      </c>
      <c r="E3526" s="315" t="s">
        <v>594</v>
      </c>
      <c r="F3526" s="316" t="s">
        <v>147</v>
      </c>
      <c r="G3526" s="329">
        <v>2.1</v>
      </c>
      <c r="H3526" s="61">
        <f t="shared" si="571"/>
        <v>3267.72</v>
      </c>
      <c r="I3526" s="450">
        <v>6862.22</v>
      </c>
      <c r="J3526" s="439">
        <f t="shared" si="572"/>
        <v>3644.33</v>
      </c>
      <c r="K3526" s="390">
        <f t="shared" si="573"/>
        <v>7653.09</v>
      </c>
      <c r="L3526" s="60"/>
      <c r="M3526" s="303">
        <f t="shared" si="546"/>
        <v>7653.1122651264013</v>
      </c>
      <c r="N3526" s="303">
        <f t="shared" si="547"/>
        <v>2.2265126401180169E-2</v>
      </c>
      <c r="O3526" s="372">
        <f t="shared" si="548"/>
        <v>7653.0929999999998</v>
      </c>
      <c r="P3526" s="373">
        <f t="shared" si="549"/>
        <v>2.9999999997016857E-3</v>
      </c>
    </row>
    <row r="3527" spans="1:16" s="195" customFormat="1" ht="22.5" x14ac:dyDescent="0.25">
      <c r="A3527" s="312" t="s">
        <v>8059</v>
      </c>
      <c r="B3527" s="313" t="s">
        <v>7973</v>
      </c>
      <c r="C3527" s="314" t="s">
        <v>2633</v>
      </c>
      <c r="D3527" s="314" t="s">
        <v>1417</v>
      </c>
      <c r="E3527" s="315" t="s">
        <v>1418</v>
      </c>
      <c r="F3527" s="316" t="s">
        <v>147</v>
      </c>
      <c r="G3527" s="329">
        <v>2.1</v>
      </c>
      <c r="H3527" s="61">
        <f t="shared" si="571"/>
        <v>15274.68</v>
      </c>
      <c r="I3527" s="450">
        <v>32076.83</v>
      </c>
      <c r="J3527" s="439">
        <f t="shared" si="572"/>
        <v>17035.13</v>
      </c>
      <c r="K3527" s="390">
        <f t="shared" si="573"/>
        <v>35773.769999999997</v>
      </c>
      <c r="L3527" s="60"/>
      <c r="M3527" s="303">
        <f t="shared" si="546"/>
        <v>35773.7847372096</v>
      </c>
      <c r="N3527" s="303">
        <f t="shared" si="547"/>
        <v>1.473720960348146E-2</v>
      </c>
      <c r="O3527" s="372">
        <f t="shared" si="548"/>
        <v>35773.773000000001</v>
      </c>
      <c r="P3527" s="373">
        <f t="shared" si="549"/>
        <v>3.0000000042491592E-3</v>
      </c>
    </row>
    <row r="3528" spans="1:16" s="195" customFormat="1" ht="22.5" x14ac:dyDescent="0.25">
      <c r="A3528" s="312" t="s">
        <v>8060</v>
      </c>
      <c r="B3528" s="313" t="s">
        <v>7973</v>
      </c>
      <c r="C3528" s="314" t="s">
        <v>3742</v>
      </c>
      <c r="D3528" s="314" t="s">
        <v>8055</v>
      </c>
      <c r="E3528" s="315" t="s">
        <v>8056</v>
      </c>
      <c r="F3528" s="316" t="s">
        <v>291</v>
      </c>
      <c r="G3528" s="331">
        <v>2</v>
      </c>
      <c r="H3528" s="61">
        <f t="shared" si="571"/>
        <v>803.84</v>
      </c>
      <c r="I3528" s="450">
        <v>1607.67</v>
      </c>
      <c r="J3528" s="439">
        <f t="shared" si="572"/>
        <v>896.49</v>
      </c>
      <c r="K3528" s="390">
        <f t="shared" si="573"/>
        <v>1792.98</v>
      </c>
      <c r="L3528" s="60"/>
      <c r="M3528" s="303">
        <f t="shared" si="546"/>
        <v>1792.9589834304002</v>
      </c>
      <c r="N3528" s="303">
        <f t="shared" si="547"/>
        <v>-2.1016569599851209E-2</v>
      </c>
      <c r="O3528" s="372">
        <f t="shared" si="548"/>
        <v>1792.98</v>
      </c>
      <c r="P3528" s="373">
        <f t="shared" si="549"/>
        <v>0</v>
      </c>
    </row>
    <row r="3529" spans="1:16" s="195" customFormat="1" ht="22.5" x14ac:dyDescent="0.25">
      <c r="A3529" s="312" t="s">
        <v>8061</v>
      </c>
      <c r="B3529" s="313" t="s">
        <v>7973</v>
      </c>
      <c r="C3529" s="314" t="s">
        <v>1189</v>
      </c>
      <c r="D3529" s="314" t="s">
        <v>1437</v>
      </c>
      <c r="E3529" s="315" t="s">
        <v>1438</v>
      </c>
      <c r="F3529" s="316" t="s">
        <v>147</v>
      </c>
      <c r="G3529" s="318">
        <v>2.415</v>
      </c>
      <c r="H3529" s="61">
        <f t="shared" si="571"/>
        <v>3816.69</v>
      </c>
      <c r="I3529" s="450">
        <v>9217.31</v>
      </c>
      <c r="J3529" s="439">
        <f t="shared" si="572"/>
        <v>4256.58</v>
      </c>
      <c r="K3529" s="390">
        <f t="shared" si="573"/>
        <v>10279.64</v>
      </c>
      <c r="L3529" s="60"/>
      <c r="M3529" s="303">
        <f t="shared" si="546"/>
        <v>10279.633735507201</v>
      </c>
      <c r="N3529" s="303">
        <f t="shared" si="547"/>
        <v>-6.2644927984365495E-3</v>
      </c>
      <c r="O3529" s="372">
        <f t="shared" si="548"/>
        <v>10279.6407</v>
      </c>
      <c r="P3529" s="373">
        <f t="shared" si="549"/>
        <v>7.0000000050640665E-4</v>
      </c>
    </row>
    <row r="3530" spans="1:16" s="195" customFormat="1" ht="22.5" x14ac:dyDescent="0.25">
      <c r="A3530" s="312" t="s">
        <v>8062</v>
      </c>
      <c r="B3530" s="313" t="s">
        <v>7973</v>
      </c>
      <c r="C3530" s="314" t="s">
        <v>1190</v>
      </c>
      <c r="D3530" s="314" t="s">
        <v>8063</v>
      </c>
      <c r="E3530" s="315" t="s">
        <v>8064</v>
      </c>
      <c r="F3530" s="316" t="s">
        <v>217</v>
      </c>
      <c r="G3530" s="331">
        <v>1</v>
      </c>
      <c r="H3530" s="61">
        <f t="shared" si="571"/>
        <v>36448.5</v>
      </c>
      <c r="I3530" s="450">
        <v>36448.5</v>
      </c>
      <c r="J3530" s="439">
        <f t="shared" si="572"/>
        <v>40649.300000000003</v>
      </c>
      <c r="K3530" s="390">
        <f t="shared" si="573"/>
        <v>40649.300000000003</v>
      </c>
      <c r="L3530" s="60"/>
      <c r="M3530" s="303">
        <f t="shared" si="546"/>
        <v>40649.303344320004</v>
      </c>
      <c r="N3530" s="303">
        <f t="shared" si="547"/>
        <v>3.3443200009060092E-3</v>
      </c>
      <c r="O3530" s="372">
        <f t="shared" si="548"/>
        <v>40649.300000000003</v>
      </c>
      <c r="P3530" s="373">
        <f t="shared" si="549"/>
        <v>0</v>
      </c>
    </row>
    <row r="3531" spans="1:16" s="195" customFormat="1" ht="33.75" x14ac:dyDescent="0.25">
      <c r="A3531" s="312" t="s">
        <v>8065</v>
      </c>
      <c r="B3531" s="313" t="s">
        <v>7973</v>
      </c>
      <c r="C3531" s="314" t="s">
        <v>2639</v>
      </c>
      <c r="D3531" s="314" t="s">
        <v>154</v>
      </c>
      <c r="E3531" s="315" t="s">
        <v>8066</v>
      </c>
      <c r="F3531" s="316" t="s">
        <v>125</v>
      </c>
      <c r="G3531" s="318">
        <v>0.111</v>
      </c>
      <c r="H3531" s="61">
        <f t="shared" si="571"/>
        <v>199884.5</v>
      </c>
      <c r="I3531" s="450">
        <v>22187.18</v>
      </c>
      <c r="J3531" s="439">
        <f t="shared" si="572"/>
        <v>222921.81</v>
      </c>
      <c r="K3531" s="390">
        <f t="shared" si="573"/>
        <v>24744.32</v>
      </c>
      <c r="L3531" s="60"/>
      <c r="M3531" s="303">
        <f t="shared" si="546"/>
        <v>24744.321719001604</v>
      </c>
      <c r="N3531" s="303">
        <f t="shared" si="547"/>
        <v>1.7190016042150091E-3</v>
      </c>
      <c r="O3531" s="372">
        <f t="shared" si="548"/>
        <v>24744.320909999999</v>
      </c>
      <c r="P3531" s="373">
        <f t="shared" si="549"/>
        <v>9.0999999883933924E-4</v>
      </c>
    </row>
    <row r="3532" spans="1:16" s="195" customFormat="1" ht="33.75" x14ac:dyDescent="0.25">
      <c r="A3532" s="312" t="s">
        <v>8067</v>
      </c>
      <c r="B3532" s="313" t="s">
        <v>7973</v>
      </c>
      <c r="C3532" s="314" t="s">
        <v>3749</v>
      </c>
      <c r="D3532" s="314" t="s">
        <v>1591</v>
      </c>
      <c r="E3532" s="315" t="s">
        <v>1592</v>
      </c>
      <c r="F3532" s="316" t="s">
        <v>147</v>
      </c>
      <c r="G3532" s="329">
        <v>11.1</v>
      </c>
      <c r="H3532" s="61">
        <f t="shared" si="571"/>
        <v>17986.91</v>
      </c>
      <c r="I3532" s="450">
        <v>199654.75</v>
      </c>
      <c r="J3532" s="439">
        <f t="shared" si="572"/>
        <v>20059.96</v>
      </c>
      <c r="K3532" s="390">
        <f t="shared" si="573"/>
        <v>222665.56</v>
      </c>
      <c r="L3532" s="60"/>
      <c r="M3532" s="303">
        <f t="shared" si="546"/>
        <v>222665.58286031999</v>
      </c>
      <c r="N3532" s="303">
        <f t="shared" si="547"/>
        <v>2.286031999392435E-2</v>
      </c>
      <c r="O3532" s="372">
        <f t="shared" si="548"/>
        <v>222665.55599999998</v>
      </c>
      <c r="P3532" s="373">
        <f t="shared" si="549"/>
        <v>-4.0000000153668225E-3</v>
      </c>
    </row>
    <row r="3533" spans="1:16" s="195" customFormat="1" ht="22.5" x14ac:dyDescent="0.25">
      <c r="A3533" s="312" t="s">
        <v>8068</v>
      </c>
      <c r="B3533" s="313" t="s">
        <v>7973</v>
      </c>
      <c r="C3533" s="314" t="s">
        <v>2646</v>
      </c>
      <c r="D3533" s="314" t="s">
        <v>379</v>
      </c>
      <c r="E3533" s="315" t="s">
        <v>8069</v>
      </c>
      <c r="F3533" s="316" t="s">
        <v>217</v>
      </c>
      <c r="G3533" s="331">
        <v>2</v>
      </c>
      <c r="H3533" s="61">
        <f t="shared" si="571"/>
        <v>2193.84</v>
      </c>
      <c r="I3533" s="450">
        <v>4387.67</v>
      </c>
      <c r="J3533" s="439">
        <f t="shared" si="572"/>
        <v>2446.69</v>
      </c>
      <c r="K3533" s="390">
        <f t="shared" si="573"/>
        <v>4893.38</v>
      </c>
      <c r="L3533" s="60"/>
      <c r="M3533" s="303">
        <f t="shared" si="546"/>
        <v>4893.3626570304004</v>
      </c>
      <c r="N3533" s="303">
        <f t="shared" si="547"/>
        <v>-1.7342969599667413E-2</v>
      </c>
      <c r="O3533" s="372">
        <f t="shared" si="548"/>
        <v>4893.38</v>
      </c>
      <c r="P3533" s="373">
        <f t="shared" si="549"/>
        <v>0</v>
      </c>
    </row>
    <row r="3534" spans="1:16" s="195" customFormat="1" ht="22.5" x14ac:dyDescent="0.25">
      <c r="A3534" s="312" t="s">
        <v>8070</v>
      </c>
      <c r="B3534" s="313" t="s">
        <v>7973</v>
      </c>
      <c r="C3534" s="314" t="s">
        <v>2648</v>
      </c>
      <c r="D3534" s="314" t="s">
        <v>8071</v>
      </c>
      <c r="E3534" s="315" t="s">
        <v>8072</v>
      </c>
      <c r="F3534" s="316" t="s">
        <v>122</v>
      </c>
      <c r="G3534" s="325">
        <v>0.04</v>
      </c>
      <c r="H3534" s="61">
        <f t="shared" si="571"/>
        <v>67037</v>
      </c>
      <c r="I3534" s="450">
        <v>2681.48</v>
      </c>
      <c r="J3534" s="439">
        <f t="shared" si="572"/>
        <v>74763.22</v>
      </c>
      <c r="K3534" s="390">
        <f t="shared" si="573"/>
        <v>2990.53</v>
      </c>
      <c r="L3534" s="60"/>
      <c r="M3534" s="303">
        <f t="shared" si="546"/>
        <v>2990.5289362176004</v>
      </c>
      <c r="N3534" s="303">
        <f t="shared" si="547"/>
        <v>-1.0637823997967644E-3</v>
      </c>
      <c r="O3534" s="372">
        <f t="shared" si="548"/>
        <v>2990.5288</v>
      </c>
      <c r="P3534" s="373">
        <f t="shared" si="549"/>
        <v>-1.2000000001535227E-3</v>
      </c>
    </row>
    <row r="3535" spans="1:16" s="195" customFormat="1" ht="22.5" x14ac:dyDescent="0.25">
      <c r="A3535" s="312" t="s">
        <v>8073</v>
      </c>
      <c r="B3535" s="313" t="s">
        <v>7973</v>
      </c>
      <c r="C3535" s="314" t="s">
        <v>1200</v>
      </c>
      <c r="D3535" s="314" t="s">
        <v>232</v>
      </c>
      <c r="E3535" s="315" t="s">
        <v>233</v>
      </c>
      <c r="F3535" s="316" t="s">
        <v>125</v>
      </c>
      <c r="G3535" s="326">
        <v>1.6799999999999999E-2</v>
      </c>
      <c r="H3535" s="61">
        <f t="shared" si="571"/>
        <v>289070.83</v>
      </c>
      <c r="I3535" s="450">
        <v>4856.3900000000003</v>
      </c>
      <c r="J3535" s="439">
        <f t="shared" si="572"/>
        <v>322387.15000000002</v>
      </c>
      <c r="K3535" s="390">
        <f t="shared" si="573"/>
        <v>5416.1</v>
      </c>
      <c r="L3535" s="60"/>
      <c r="M3535" s="303">
        <f t="shared" ref="M3535:M3598" si="574">I3535*O$13*P$13*O$10</f>
        <v>5416.1040994368004</v>
      </c>
      <c r="N3535" s="303">
        <f t="shared" ref="N3535:N3598" si="575">M3535-K3535</f>
        <v>4.0994368000610848E-3</v>
      </c>
      <c r="O3535" s="372">
        <f t="shared" si="548"/>
        <v>5416.10412</v>
      </c>
      <c r="P3535" s="373">
        <f t="shared" si="549"/>
        <v>4.1199999996024417E-3</v>
      </c>
    </row>
    <row r="3536" spans="1:16" s="195" customFormat="1" ht="22.5" x14ac:dyDescent="0.25">
      <c r="A3536" s="312" t="s">
        <v>8074</v>
      </c>
      <c r="B3536" s="313" t="s">
        <v>7973</v>
      </c>
      <c r="C3536" s="314" t="s">
        <v>1204</v>
      </c>
      <c r="D3536" s="314" t="s">
        <v>8075</v>
      </c>
      <c r="E3536" s="315" t="s">
        <v>8076</v>
      </c>
      <c r="F3536" s="316" t="s">
        <v>147</v>
      </c>
      <c r="G3536" s="325">
        <v>1.68</v>
      </c>
      <c r="H3536" s="61">
        <f t="shared" si="571"/>
        <v>12126.7</v>
      </c>
      <c r="I3536" s="450">
        <v>20372.86</v>
      </c>
      <c r="J3536" s="439">
        <f t="shared" si="572"/>
        <v>13524.34</v>
      </c>
      <c r="K3536" s="390">
        <f t="shared" si="573"/>
        <v>22720.89</v>
      </c>
      <c r="L3536" s="60"/>
      <c r="M3536" s="303">
        <f t="shared" si="574"/>
        <v>22720.895678323202</v>
      </c>
      <c r="N3536" s="303">
        <f t="shared" si="575"/>
        <v>5.6783232030284125E-3</v>
      </c>
      <c r="O3536" s="372">
        <f t="shared" si="548"/>
        <v>22720.891199999998</v>
      </c>
      <c r="P3536" s="373">
        <f t="shared" si="549"/>
        <v>1.1999999987892807E-3</v>
      </c>
    </row>
    <row r="3537" spans="1:16" s="195" customFormat="1" ht="22.5" x14ac:dyDescent="0.25">
      <c r="A3537" s="312" t="s">
        <v>8077</v>
      </c>
      <c r="B3537" s="313" t="s">
        <v>7973</v>
      </c>
      <c r="C3537" s="314" t="s">
        <v>1211</v>
      </c>
      <c r="D3537" s="314" t="s">
        <v>1485</v>
      </c>
      <c r="E3537" s="315" t="s">
        <v>8078</v>
      </c>
      <c r="F3537" s="316" t="s">
        <v>217</v>
      </c>
      <c r="G3537" s="331">
        <v>4</v>
      </c>
      <c r="H3537" s="61">
        <f t="shared" si="571"/>
        <v>1265.29</v>
      </c>
      <c r="I3537" s="450">
        <v>5061.1400000000003</v>
      </c>
      <c r="J3537" s="439">
        <f t="shared" si="572"/>
        <v>1411.12</v>
      </c>
      <c r="K3537" s="390">
        <f t="shared" si="573"/>
        <v>5644.48</v>
      </c>
      <c r="L3537" s="60"/>
      <c r="M3537" s="303">
        <f t="shared" si="574"/>
        <v>5644.4521757568009</v>
      </c>
      <c r="N3537" s="303">
        <f t="shared" si="575"/>
        <v>-2.7824243198665499E-2</v>
      </c>
      <c r="O3537" s="372">
        <f t="shared" si="548"/>
        <v>5644.48</v>
      </c>
      <c r="P3537" s="373">
        <f t="shared" si="549"/>
        <v>0</v>
      </c>
    </row>
    <row r="3538" spans="1:16" s="195" customFormat="1" ht="22.5" x14ac:dyDescent="0.25">
      <c r="A3538" s="312" t="s">
        <v>8079</v>
      </c>
      <c r="B3538" s="313" t="s">
        <v>7973</v>
      </c>
      <c r="C3538" s="314" t="s">
        <v>1213</v>
      </c>
      <c r="D3538" s="314" t="s">
        <v>1489</v>
      </c>
      <c r="E3538" s="315" t="s">
        <v>1490</v>
      </c>
      <c r="F3538" s="316" t="s">
        <v>217</v>
      </c>
      <c r="G3538" s="331">
        <v>4</v>
      </c>
      <c r="H3538" s="61">
        <f t="shared" si="571"/>
        <v>3636.01</v>
      </c>
      <c r="I3538" s="450">
        <v>14544.05</v>
      </c>
      <c r="J3538" s="439">
        <f t="shared" si="572"/>
        <v>4055.07</v>
      </c>
      <c r="K3538" s="390">
        <f t="shared" si="573"/>
        <v>16220.28</v>
      </c>
      <c r="L3538" s="60"/>
      <c r="M3538" s="303">
        <f t="shared" si="574"/>
        <v>16220.297139936001</v>
      </c>
      <c r="N3538" s="303">
        <f t="shared" si="575"/>
        <v>1.7139936000603484E-2</v>
      </c>
      <c r="O3538" s="372">
        <f t="shared" ref="O3538:O3601" si="576">J3538*G3538</f>
        <v>16220.28</v>
      </c>
      <c r="P3538" s="373">
        <f t="shared" ref="P3538:P3601" si="577">O3538-K3538</f>
        <v>0</v>
      </c>
    </row>
    <row r="3539" spans="1:16" s="195" customFormat="1" ht="22.5" x14ac:dyDescent="0.25">
      <c r="A3539" s="312" t="s">
        <v>8080</v>
      </c>
      <c r="B3539" s="313" t="s">
        <v>7973</v>
      </c>
      <c r="C3539" s="314" t="s">
        <v>2658</v>
      </c>
      <c r="D3539" s="314" t="s">
        <v>1493</v>
      </c>
      <c r="E3539" s="315" t="s">
        <v>1494</v>
      </c>
      <c r="F3539" s="316" t="s">
        <v>164</v>
      </c>
      <c r="G3539" s="318">
        <v>0.112</v>
      </c>
      <c r="H3539" s="61">
        <f t="shared" si="571"/>
        <v>7479.11</v>
      </c>
      <c r="I3539" s="450">
        <v>837.66</v>
      </c>
      <c r="J3539" s="439">
        <f t="shared" si="572"/>
        <v>8341.1</v>
      </c>
      <c r="K3539" s="390">
        <f t="shared" si="573"/>
        <v>934.2</v>
      </c>
      <c r="L3539" s="60"/>
      <c r="M3539" s="303">
        <f t="shared" si="574"/>
        <v>934.20292849920008</v>
      </c>
      <c r="N3539" s="303">
        <f t="shared" si="575"/>
        <v>2.9284992000384591E-3</v>
      </c>
      <c r="O3539" s="372">
        <f t="shared" si="576"/>
        <v>934.20320000000004</v>
      </c>
      <c r="P3539" s="373">
        <f t="shared" si="577"/>
        <v>3.1999999999925421E-3</v>
      </c>
    </row>
    <row r="3540" spans="1:16" s="195" customFormat="1" ht="22.5" x14ac:dyDescent="0.25">
      <c r="A3540" s="312" t="s">
        <v>8081</v>
      </c>
      <c r="B3540" s="313" t="s">
        <v>7973</v>
      </c>
      <c r="C3540" s="314" t="s">
        <v>3775</v>
      </c>
      <c r="D3540" s="314" t="s">
        <v>1497</v>
      </c>
      <c r="E3540" s="315" t="s">
        <v>1498</v>
      </c>
      <c r="F3540" s="316" t="s">
        <v>168</v>
      </c>
      <c r="G3540" s="325">
        <v>12.54</v>
      </c>
      <c r="H3540" s="61">
        <f t="shared" si="571"/>
        <v>59.6</v>
      </c>
      <c r="I3540" s="450">
        <v>747.37</v>
      </c>
      <c r="J3540" s="439">
        <f t="shared" si="572"/>
        <v>66.47</v>
      </c>
      <c r="K3540" s="390">
        <f t="shared" si="573"/>
        <v>833.53</v>
      </c>
      <c r="L3540" s="60"/>
      <c r="M3540" s="303">
        <f t="shared" si="574"/>
        <v>833.5067242944001</v>
      </c>
      <c r="N3540" s="303">
        <f t="shared" si="575"/>
        <v>-2.3275705599871799E-2</v>
      </c>
      <c r="O3540" s="372">
        <f t="shared" si="576"/>
        <v>833.53379999999993</v>
      </c>
      <c r="P3540" s="373">
        <f t="shared" si="577"/>
        <v>3.7999999999556167E-3</v>
      </c>
    </row>
    <row r="3541" spans="1:16" s="195" customFormat="1" ht="22.5" x14ac:dyDescent="0.25">
      <c r="A3541" s="312" t="s">
        <v>8082</v>
      </c>
      <c r="B3541" s="313" t="s">
        <v>7973</v>
      </c>
      <c r="C3541" s="314" t="s">
        <v>2673</v>
      </c>
      <c r="D3541" s="314" t="s">
        <v>162</v>
      </c>
      <c r="E3541" s="315" t="s">
        <v>163</v>
      </c>
      <c r="F3541" s="316" t="s">
        <v>164</v>
      </c>
      <c r="G3541" s="325">
        <v>0.06</v>
      </c>
      <c r="H3541" s="61">
        <f t="shared" si="571"/>
        <v>45311.5</v>
      </c>
      <c r="I3541" s="450">
        <v>2718.69</v>
      </c>
      <c r="J3541" s="439">
        <f t="shared" si="572"/>
        <v>50533.79</v>
      </c>
      <c r="K3541" s="390">
        <f t="shared" si="573"/>
        <v>3032.03</v>
      </c>
      <c r="L3541" s="60"/>
      <c r="M3541" s="303">
        <f t="shared" si="574"/>
        <v>3032.0275048128001</v>
      </c>
      <c r="N3541" s="303">
        <f t="shared" si="575"/>
        <v>-2.4951872001111042E-3</v>
      </c>
      <c r="O3541" s="372">
        <f t="shared" si="576"/>
        <v>3032.0273999999999</v>
      </c>
      <c r="P3541" s="373">
        <f t="shared" si="577"/>
        <v>-2.6000000002568413E-3</v>
      </c>
    </row>
    <row r="3542" spans="1:16" s="195" customFormat="1" ht="22.5" x14ac:dyDescent="0.25">
      <c r="A3542" s="312" t="s">
        <v>8083</v>
      </c>
      <c r="B3542" s="313" t="s">
        <v>7973</v>
      </c>
      <c r="C3542" s="314" t="s">
        <v>2675</v>
      </c>
      <c r="D3542" s="314" t="s">
        <v>1609</v>
      </c>
      <c r="E3542" s="315" t="s">
        <v>1610</v>
      </c>
      <c r="F3542" s="316" t="s">
        <v>168</v>
      </c>
      <c r="G3542" s="331">
        <v>6</v>
      </c>
      <c r="H3542" s="61">
        <f t="shared" si="571"/>
        <v>220.15</v>
      </c>
      <c r="I3542" s="450">
        <v>1320.87</v>
      </c>
      <c r="J3542" s="439">
        <f t="shared" si="572"/>
        <v>245.52</v>
      </c>
      <c r="K3542" s="390">
        <f t="shared" si="573"/>
        <v>1473.12</v>
      </c>
      <c r="L3542" s="60"/>
      <c r="M3542" s="303">
        <f t="shared" si="574"/>
        <v>1473.1043886144</v>
      </c>
      <c r="N3542" s="303">
        <f t="shared" si="575"/>
        <v>-1.5611385599868299E-2</v>
      </c>
      <c r="O3542" s="372">
        <f t="shared" si="576"/>
        <v>1473.1200000000001</v>
      </c>
      <c r="P3542" s="373">
        <f t="shared" si="577"/>
        <v>0</v>
      </c>
    </row>
    <row r="3543" spans="1:16" s="195" customFormat="1" ht="22.5" x14ac:dyDescent="0.25">
      <c r="A3543" s="312" t="s">
        <v>8084</v>
      </c>
      <c r="B3543" s="313" t="s">
        <v>7973</v>
      </c>
      <c r="C3543" s="314" t="s">
        <v>2677</v>
      </c>
      <c r="D3543" s="314" t="s">
        <v>183</v>
      </c>
      <c r="E3543" s="315" t="s">
        <v>8085</v>
      </c>
      <c r="F3543" s="316" t="s">
        <v>125</v>
      </c>
      <c r="G3543" s="325">
        <v>0.04</v>
      </c>
      <c r="H3543" s="61">
        <f t="shared" si="571"/>
        <v>15382.75</v>
      </c>
      <c r="I3543" s="450">
        <v>615.30999999999995</v>
      </c>
      <c r="J3543" s="439">
        <f t="shared" si="572"/>
        <v>17155.66</v>
      </c>
      <c r="K3543" s="390">
        <f t="shared" si="573"/>
        <v>686.23</v>
      </c>
      <c r="L3543" s="60"/>
      <c r="M3543" s="303">
        <f t="shared" si="574"/>
        <v>686.22639726720001</v>
      </c>
      <c r="N3543" s="303">
        <f t="shared" si="575"/>
        <v>-3.60273280000456E-3</v>
      </c>
      <c r="O3543" s="372">
        <f t="shared" si="576"/>
        <v>686.22640000000001</v>
      </c>
      <c r="P3543" s="373">
        <f t="shared" si="577"/>
        <v>-3.6000000000058208E-3</v>
      </c>
    </row>
    <row r="3544" spans="1:16" s="195" customFormat="1" ht="22.5" x14ac:dyDescent="0.25">
      <c r="A3544" s="312" t="s">
        <v>8086</v>
      </c>
      <c r="B3544" s="313" t="s">
        <v>7973</v>
      </c>
      <c r="C3544" s="314" t="s">
        <v>2682</v>
      </c>
      <c r="D3544" s="314" t="s">
        <v>186</v>
      </c>
      <c r="E3544" s="315" t="s">
        <v>1113</v>
      </c>
      <c r="F3544" s="316" t="s">
        <v>125</v>
      </c>
      <c r="G3544" s="325">
        <v>0.04</v>
      </c>
      <c r="H3544" s="61">
        <f t="shared" si="571"/>
        <v>7172.5</v>
      </c>
      <c r="I3544" s="450">
        <v>286.89999999999998</v>
      </c>
      <c r="J3544" s="439">
        <f t="shared" si="572"/>
        <v>7999.15</v>
      </c>
      <c r="K3544" s="390">
        <f t="shared" si="573"/>
        <v>319.97000000000003</v>
      </c>
      <c r="L3544" s="60"/>
      <c r="M3544" s="303">
        <f t="shared" si="574"/>
        <v>319.966120128</v>
      </c>
      <c r="N3544" s="303">
        <f t="shared" si="575"/>
        <v>-3.8798720000272624E-3</v>
      </c>
      <c r="O3544" s="372">
        <f t="shared" si="576"/>
        <v>319.96600000000001</v>
      </c>
      <c r="P3544" s="373">
        <f t="shared" si="577"/>
        <v>-4.0000000000190994E-3</v>
      </c>
    </row>
    <row r="3545" spans="1:16" s="195" customFormat="1" ht="15" customHeight="1" x14ac:dyDescent="0.25">
      <c r="A3545" s="323"/>
      <c r="B3545" s="512" t="s">
        <v>1612</v>
      </c>
      <c r="C3545" s="513"/>
      <c r="D3545" s="513"/>
      <c r="E3545" s="514"/>
      <c r="F3545" s="324"/>
      <c r="G3545" s="324"/>
      <c r="H3545" s="324"/>
      <c r="I3545" s="324"/>
      <c r="J3545" s="449"/>
      <c r="K3545" s="392"/>
      <c r="L3545" s="311"/>
      <c r="M3545" s="303">
        <f t="shared" si="574"/>
        <v>0</v>
      </c>
      <c r="N3545" s="303">
        <f t="shared" si="575"/>
        <v>0</v>
      </c>
      <c r="O3545" s="372">
        <f t="shared" si="576"/>
        <v>0</v>
      </c>
      <c r="P3545" s="373">
        <f t="shared" si="577"/>
        <v>0</v>
      </c>
    </row>
    <row r="3546" spans="1:16" s="195" customFormat="1" ht="22.5" x14ac:dyDescent="0.25">
      <c r="A3546" s="312" t="s">
        <v>8087</v>
      </c>
      <c r="B3546" s="313" t="s">
        <v>7973</v>
      </c>
      <c r="C3546" s="314" t="s">
        <v>1224</v>
      </c>
      <c r="D3546" s="314" t="s">
        <v>170</v>
      </c>
      <c r="E3546" s="315" t="s">
        <v>1614</v>
      </c>
      <c r="F3546" s="316" t="s">
        <v>125</v>
      </c>
      <c r="G3546" s="318">
        <v>1.4999999999999999E-2</v>
      </c>
      <c r="H3546" s="61">
        <f t="shared" ref="H3546:H3548" si="578">ROUND(I3546/G3546,2)</f>
        <v>170334</v>
      </c>
      <c r="I3546" s="450">
        <v>2555.0100000000002</v>
      </c>
      <c r="J3546" s="439">
        <f t="shared" ref="J3546:J3548" si="579">ROUND(H3546*O$13*P$13*O$10,2)</f>
        <v>189965.52</v>
      </c>
      <c r="K3546" s="390">
        <f t="shared" ref="K3546:K3548" si="580">ROUND(J3546*G3546,2)</f>
        <v>2849.48</v>
      </c>
      <c r="L3546" s="60"/>
      <c r="M3546" s="303">
        <f t="shared" si="574"/>
        <v>2849.4828741312003</v>
      </c>
      <c r="N3546" s="303">
        <f t="shared" si="575"/>
        <v>2.8741312003148778E-3</v>
      </c>
      <c r="O3546" s="372">
        <f t="shared" si="576"/>
        <v>2849.4827999999998</v>
      </c>
      <c r="P3546" s="373">
        <f t="shared" si="577"/>
        <v>2.7999999997518898E-3</v>
      </c>
    </row>
    <row r="3547" spans="1:16" s="195" customFormat="1" ht="22.5" x14ac:dyDescent="0.25">
      <c r="A3547" s="312" t="s">
        <v>8088</v>
      </c>
      <c r="B3547" s="313" t="s">
        <v>7973</v>
      </c>
      <c r="C3547" s="314" t="s">
        <v>1225</v>
      </c>
      <c r="D3547" s="314" t="s">
        <v>1616</v>
      </c>
      <c r="E3547" s="315" t="s">
        <v>1617</v>
      </c>
      <c r="F3547" s="316" t="s">
        <v>122</v>
      </c>
      <c r="G3547" s="317">
        <v>-1.1730000000000001E-2</v>
      </c>
      <c r="H3547" s="61">
        <f t="shared" si="578"/>
        <v>72653.88</v>
      </c>
      <c r="I3547" s="450">
        <v>-852.23</v>
      </c>
      <c r="J3547" s="439">
        <f t="shared" si="579"/>
        <v>81027.47</v>
      </c>
      <c r="K3547" s="390">
        <f t="shared" si="580"/>
        <v>-950.45</v>
      </c>
      <c r="L3547" s="60"/>
      <c r="M3547" s="303">
        <f t="shared" si="574"/>
        <v>-950.45216645760013</v>
      </c>
      <c r="N3547" s="303">
        <f t="shared" si="575"/>
        <v>-2.1664576000830493E-3</v>
      </c>
      <c r="O3547" s="372">
        <f t="shared" si="576"/>
        <v>-950.45222310000008</v>
      </c>
      <c r="P3547" s="373">
        <f t="shared" si="577"/>
        <v>-2.2231000000374479E-3</v>
      </c>
    </row>
    <row r="3548" spans="1:16" s="195" customFormat="1" ht="22.5" x14ac:dyDescent="0.25">
      <c r="A3548" s="312" t="s">
        <v>8089</v>
      </c>
      <c r="B3548" s="313" t="s">
        <v>7973</v>
      </c>
      <c r="C3548" s="314" t="s">
        <v>1226</v>
      </c>
      <c r="D3548" s="314" t="s">
        <v>1619</v>
      </c>
      <c r="E3548" s="315" t="s">
        <v>1620</v>
      </c>
      <c r="F3548" s="316" t="s">
        <v>1621</v>
      </c>
      <c r="G3548" s="325">
        <v>6.18</v>
      </c>
      <c r="H3548" s="61">
        <f t="shared" si="578"/>
        <v>255.04</v>
      </c>
      <c r="I3548" s="450">
        <v>1576.17</v>
      </c>
      <c r="J3548" s="439">
        <f t="shared" si="579"/>
        <v>284.43</v>
      </c>
      <c r="K3548" s="390">
        <f t="shared" si="580"/>
        <v>1757.78</v>
      </c>
      <c r="L3548" s="60"/>
      <c r="M3548" s="303">
        <f t="shared" si="574"/>
        <v>1757.8285101504</v>
      </c>
      <c r="N3548" s="303">
        <f t="shared" si="575"/>
        <v>4.8510150400034036E-2</v>
      </c>
      <c r="O3548" s="372">
        <f t="shared" si="576"/>
        <v>1757.7773999999999</v>
      </c>
      <c r="P3548" s="373">
        <f t="shared" si="577"/>
        <v>-2.6000000000294676E-3</v>
      </c>
    </row>
    <row r="3549" spans="1:16" s="195" customFormat="1" ht="15" x14ac:dyDescent="0.25">
      <c r="A3549" s="306" t="s">
        <v>8090</v>
      </c>
      <c r="B3549" s="502"/>
      <c r="C3549" s="502"/>
      <c r="D3549" s="502"/>
      <c r="E3549" s="307" t="s">
        <v>8091</v>
      </c>
      <c r="F3549" s="308"/>
      <c r="G3549" s="309"/>
      <c r="H3549" s="334"/>
      <c r="I3549" s="334">
        <f>SUM(I3550:I3652)</f>
        <v>2570635.63</v>
      </c>
      <c r="J3549" s="449"/>
      <c r="K3549" s="391">
        <f>SUM(K3550:K3652)</f>
        <v>2866909.61</v>
      </c>
      <c r="L3549" s="310"/>
      <c r="M3549" s="303">
        <f t="shared" si="574"/>
        <v>2866909.4067406659</v>
      </c>
      <c r="N3549" s="303">
        <f t="shared" si="575"/>
        <v>-0.20325933396816254</v>
      </c>
      <c r="O3549" s="372">
        <f t="shared" si="576"/>
        <v>0</v>
      </c>
      <c r="P3549" s="373"/>
    </row>
    <row r="3550" spans="1:16" s="195" customFormat="1" ht="15" customHeight="1" x14ac:dyDescent="0.25">
      <c r="A3550" s="323"/>
      <c r="B3550" s="512" t="s">
        <v>551</v>
      </c>
      <c r="C3550" s="513"/>
      <c r="D3550" s="513"/>
      <c r="E3550" s="514"/>
      <c r="F3550" s="324"/>
      <c r="G3550" s="324"/>
      <c r="H3550" s="324"/>
      <c r="I3550" s="324"/>
      <c r="J3550" s="449"/>
      <c r="K3550" s="392"/>
      <c r="L3550" s="311"/>
      <c r="M3550" s="303">
        <f t="shared" si="574"/>
        <v>0</v>
      </c>
      <c r="N3550" s="303">
        <f t="shared" si="575"/>
        <v>0</v>
      </c>
      <c r="O3550" s="372">
        <f t="shared" si="576"/>
        <v>0</v>
      </c>
      <c r="P3550" s="373">
        <f t="shared" si="577"/>
        <v>0</v>
      </c>
    </row>
    <row r="3551" spans="1:16" s="195" customFormat="1" ht="22.5" x14ac:dyDescent="0.25">
      <c r="A3551" s="312" t="s">
        <v>8092</v>
      </c>
      <c r="B3551" s="313" t="s">
        <v>7973</v>
      </c>
      <c r="C3551" s="314" t="s">
        <v>2707</v>
      </c>
      <c r="D3551" s="314" t="s">
        <v>748</v>
      </c>
      <c r="E3551" s="315" t="s">
        <v>749</v>
      </c>
      <c r="F3551" s="316" t="s">
        <v>125</v>
      </c>
      <c r="G3551" s="318">
        <v>0.109</v>
      </c>
      <c r="H3551" s="61">
        <f t="shared" ref="H3551:H3588" si="581">ROUND(I3551/G3551,2)</f>
        <v>9749.27</v>
      </c>
      <c r="I3551" s="450">
        <v>1062.67</v>
      </c>
      <c r="J3551" s="439">
        <f t="shared" ref="J3551:J3588" si="582">ROUND(H3551*O$13*P$13*O$10,2)</f>
        <v>10872.9</v>
      </c>
      <c r="K3551" s="390">
        <f t="shared" ref="K3551:K3588" si="583">ROUND(J3551*G3551,2)</f>
        <v>1185.1500000000001</v>
      </c>
      <c r="L3551" s="60"/>
      <c r="M3551" s="303">
        <f t="shared" si="574"/>
        <v>1185.1460330304001</v>
      </c>
      <c r="N3551" s="303">
        <f t="shared" si="575"/>
        <v>-3.9669696000146359E-3</v>
      </c>
      <c r="O3551" s="372">
        <f t="shared" si="576"/>
        <v>1185.1460999999999</v>
      </c>
      <c r="P3551" s="373">
        <f t="shared" si="577"/>
        <v>-3.9000000001578883E-3</v>
      </c>
    </row>
    <row r="3552" spans="1:16" s="195" customFormat="1" ht="22.5" x14ac:dyDescent="0.25">
      <c r="A3552" s="312" t="s">
        <v>8093</v>
      </c>
      <c r="B3552" s="313" t="s">
        <v>7973</v>
      </c>
      <c r="C3552" s="314" t="s">
        <v>2709</v>
      </c>
      <c r="D3552" s="314" t="s">
        <v>113</v>
      </c>
      <c r="E3552" s="315" t="s">
        <v>114</v>
      </c>
      <c r="F3552" s="316" t="s">
        <v>111</v>
      </c>
      <c r="G3552" s="326">
        <v>0.55589999999999995</v>
      </c>
      <c r="H3552" s="61">
        <f t="shared" si="581"/>
        <v>1403.71</v>
      </c>
      <c r="I3552" s="450">
        <v>780.32</v>
      </c>
      <c r="J3552" s="439">
        <f t="shared" si="582"/>
        <v>1565.49</v>
      </c>
      <c r="K3552" s="390">
        <f t="shared" si="583"/>
        <v>870.26</v>
      </c>
      <c r="L3552" s="60"/>
      <c r="M3552" s="303">
        <f t="shared" si="574"/>
        <v>870.25431459840013</v>
      </c>
      <c r="N3552" s="303">
        <f t="shared" si="575"/>
        <v>-5.6854015998624163E-3</v>
      </c>
      <c r="O3552" s="372">
        <f t="shared" si="576"/>
        <v>870.25589099999991</v>
      </c>
      <c r="P3552" s="373">
        <f t="shared" si="577"/>
        <v>-4.1090000000849614E-3</v>
      </c>
    </row>
    <row r="3553" spans="1:16" s="195" customFormat="1" ht="22.5" x14ac:dyDescent="0.25">
      <c r="A3553" s="312" t="s">
        <v>8094</v>
      </c>
      <c r="B3553" s="313" t="s">
        <v>7973</v>
      </c>
      <c r="C3553" s="314" t="s">
        <v>2711</v>
      </c>
      <c r="D3553" s="314" t="s">
        <v>8095</v>
      </c>
      <c r="E3553" s="315" t="s">
        <v>8096</v>
      </c>
      <c r="F3553" s="316" t="s">
        <v>111</v>
      </c>
      <c r="G3553" s="325">
        <v>0.04</v>
      </c>
      <c r="H3553" s="61">
        <f t="shared" si="581"/>
        <v>3975.5</v>
      </c>
      <c r="I3553" s="450">
        <v>159.02000000000001</v>
      </c>
      <c r="J3553" s="439">
        <f t="shared" si="582"/>
        <v>4433.6899999999996</v>
      </c>
      <c r="K3553" s="390">
        <f t="shared" si="583"/>
        <v>177.35</v>
      </c>
      <c r="L3553" s="60"/>
      <c r="M3553" s="303">
        <f t="shared" si="574"/>
        <v>177.34755114240005</v>
      </c>
      <c r="N3553" s="303">
        <f t="shared" si="575"/>
        <v>-2.4488575999441764E-3</v>
      </c>
      <c r="O3553" s="372">
        <f t="shared" si="576"/>
        <v>177.3476</v>
      </c>
      <c r="P3553" s="373">
        <f t="shared" si="577"/>
        <v>-2.3999999999944066E-3</v>
      </c>
    </row>
    <row r="3554" spans="1:16" s="195" customFormat="1" ht="22.5" x14ac:dyDescent="0.25">
      <c r="A3554" s="312" t="s">
        <v>8097</v>
      </c>
      <c r="B3554" s="313" t="s">
        <v>7973</v>
      </c>
      <c r="C3554" s="314" t="s">
        <v>8098</v>
      </c>
      <c r="D3554" s="314" t="s">
        <v>8099</v>
      </c>
      <c r="E3554" s="315" t="s">
        <v>8100</v>
      </c>
      <c r="F3554" s="316" t="s">
        <v>111</v>
      </c>
      <c r="G3554" s="326">
        <v>4.0800000000000003E-2</v>
      </c>
      <c r="H3554" s="61">
        <f t="shared" si="581"/>
        <v>5025.25</v>
      </c>
      <c r="I3554" s="450">
        <v>205.03</v>
      </c>
      <c r="J3554" s="439">
        <f t="shared" si="582"/>
        <v>5604.43</v>
      </c>
      <c r="K3554" s="390">
        <f t="shared" si="583"/>
        <v>228.66</v>
      </c>
      <c r="L3554" s="60"/>
      <c r="M3554" s="303">
        <f t="shared" si="574"/>
        <v>228.66034719360002</v>
      </c>
      <c r="N3554" s="303">
        <f t="shared" si="575"/>
        <v>3.4719360002100075E-4</v>
      </c>
      <c r="O3554" s="372">
        <f t="shared" si="576"/>
        <v>228.66074400000002</v>
      </c>
      <c r="P3554" s="373">
        <f t="shared" si="577"/>
        <v>7.4400000002583511E-4</v>
      </c>
    </row>
    <row r="3555" spans="1:16" s="195" customFormat="1" ht="22.5" x14ac:dyDescent="0.25">
      <c r="A3555" s="312" t="s">
        <v>8101</v>
      </c>
      <c r="B3555" s="313" t="s">
        <v>7973</v>
      </c>
      <c r="C3555" s="314" t="s">
        <v>1230</v>
      </c>
      <c r="D3555" s="314" t="s">
        <v>558</v>
      </c>
      <c r="E3555" s="315" t="s">
        <v>559</v>
      </c>
      <c r="F3555" s="316" t="s">
        <v>122</v>
      </c>
      <c r="G3555" s="317">
        <v>0.52878999999999998</v>
      </c>
      <c r="H3555" s="61">
        <f t="shared" si="581"/>
        <v>15774.84</v>
      </c>
      <c r="I3555" s="450">
        <v>8341.58</v>
      </c>
      <c r="J3555" s="439">
        <f t="shared" si="582"/>
        <v>17592.939999999999</v>
      </c>
      <c r="K3555" s="390">
        <f t="shared" si="583"/>
        <v>9302.9699999999993</v>
      </c>
      <c r="L3555" s="60"/>
      <c r="M3555" s="303">
        <f t="shared" si="574"/>
        <v>9302.9731207296009</v>
      </c>
      <c r="N3555" s="303">
        <f t="shared" si="575"/>
        <v>3.1207296015054453E-3</v>
      </c>
      <c r="O3555" s="372">
        <f t="shared" si="576"/>
        <v>9302.9707425999986</v>
      </c>
      <c r="P3555" s="373">
        <f t="shared" si="577"/>
        <v>7.4259999928472098E-4</v>
      </c>
    </row>
    <row r="3556" spans="1:16" s="195" customFormat="1" ht="22.5" x14ac:dyDescent="0.25">
      <c r="A3556" s="312" t="s">
        <v>8102</v>
      </c>
      <c r="B3556" s="313" t="s">
        <v>7973</v>
      </c>
      <c r="C3556" s="314" t="s">
        <v>1232</v>
      </c>
      <c r="D3556" s="314" t="s">
        <v>8103</v>
      </c>
      <c r="E3556" s="315" t="s">
        <v>1262</v>
      </c>
      <c r="F3556" s="316" t="s">
        <v>122</v>
      </c>
      <c r="G3556" s="317">
        <v>0.52873000000000003</v>
      </c>
      <c r="H3556" s="61">
        <f t="shared" si="581"/>
        <v>45670.78</v>
      </c>
      <c r="I3556" s="450">
        <v>24147.51</v>
      </c>
      <c r="J3556" s="439">
        <f t="shared" si="582"/>
        <v>50934.48</v>
      </c>
      <c r="K3556" s="390">
        <f t="shared" si="583"/>
        <v>26930.59</v>
      </c>
      <c r="L3556" s="60"/>
      <c r="M3556" s="303">
        <f t="shared" si="574"/>
        <v>26930.585867731199</v>
      </c>
      <c r="N3556" s="303">
        <f t="shared" si="575"/>
        <v>-4.1322688011860009E-3</v>
      </c>
      <c r="O3556" s="372">
        <f t="shared" si="576"/>
        <v>26930.587610400002</v>
      </c>
      <c r="P3556" s="373">
        <f t="shared" si="577"/>
        <v>-2.389599998423364E-3</v>
      </c>
    </row>
    <row r="3557" spans="1:16" s="195" customFormat="1" ht="33.75" x14ac:dyDescent="0.25">
      <c r="A3557" s="312" t="s">
        <v>8104</v>
      </c>
      <c r="B3557" s="313" t="s">
        <v>7973</v>
      </c>
      <c r="C3557" s="314" t="s">
        <v>1238</v>
      </c>
      <c r="D3557" s="314" t="s">
        <v>1842</v>
      </c>
      <c r="E3557" s="315" t="s">
        <v>1843</v>
      </c>
      <c r="F3557" s="316" t="s">
        <v>125</v>
      </c>
      <c r="G3557" s="318">
        <v>0.59599999999999997</v>
      </c>
      <c r="H3557" s="61">
        <f t="shared" si="581"/>
        <v>215388.84</v>
      </c>
      <c r="I3557" s="450">
        <v>128371.75</v>
      </c>
      <c r="J3557" s="439">
        <f t="shared" si="582"/>
        <v>240213.08</v>
      </c>
      <c r="K3557" s="390">
        <f t="shared" si="583"/>
        <v>143167</v>
      </c>
      <c r="L3557" s="60"/>
      <c r="M3557" s="303">
        <f t="shared" si="574"/>
        <v>143166.99470736002</v>
      </c>
      <c r="N3557" s="303">
        <f t="shared" si="575"/>
        <v>-5.2926399803254753E-3</v>
      </c>
      <c r="O3557" s="372">
        <f t="shared" si="576"/>
        <v>143166.99567999999</v>
      </c>
      <c r="P3557" s="373">
        <f t="shared" si="577"/>
        <v>-4.3200000072829425E-3</v>
      </c>
    </row>
    <row r="3558" spans="1:16" s="195" customFormat="1" ht="22.5" x14ac:dyDescent="0.25">
      <c r="A3558" s="312" t="s">
        <v>8105</v>
      </c>
      <c r="B3558" s="313" t="s">
        <v>7973</v>
      </c>
      <c r="C3558" s="314" t="s">
        <v>2732</v>
      </c>
      <c r="D3558" s="314" t="s">
        <v>200</v>
      </c>
      <c r="E3558" s="315" t="s">
        <v>201</v>
      </c>
      <c r="F3558" s="316" t="s">
        <v>125</v>
      </c>
      <c r="G3558" s="318">
        <v>0.65500000000000003</v>
      </c>
      <c r="H3558" s="61">
        <f t="shared" si="581"/>
        <v>39990</v>
      </c>
      <c r="I3558" s="450">
        <v>26193.45</v>
      </c>
      <c r="J3558" s="439">
        <f t="shared" si="582"/>
        <v>44598.97</v>
      </c>
      <c r="K3558" s="390">
        <f t="shared" si="583"/>
        <v>29212.33</v>
      </c>
      <c r="L3558" s="60"/>
      <c r="M3558" s="303">
        <f t="shared" si="574"/>
        <v>29212.326836064003</v>
      </c>
      <c r="N3558" s="303">
        <f t="shared" si="575"/>
        <v>-3.1639359986002091E-3</v>
      </c>
      <c r="O3558" s="372">
        <f t="shared" si="576"/>
        <v>29212.325350000003</v>
      </c>
      <c r="P3558" s="373">
        <f t="shared" si="577"/>
        <v>-4.6499999989464413E-3</v>
      </c>
    </row>
    <row r="3559" spans="1:16" s="195" customFormat="1" ht="22.5" x14ac:dyDescent="0.25">
      <c r="A3559" s="312" t="s">
        <v>8106</v>
      </c>
      <c r="B3559" s="313" t="s">
        <v>7973</v>
      </c>
      <c r="C3559" s="314" t="s">
        <v>8107</v>
      </c>
      <c r="D3559" s="314" t="s">
        <v>1814</v>
      </c>
      <c r="E3559" s="315" t="s">
        <v>579</v>
      </c>
      <c r="F3559" s="316" t="s">
        <v>111</v>
      </c>
      <c r="G3559" s="326">
        <v>1.3362000000000001</v>
      </c>
      <c r="H3559" s="61">
        <f t="shared" si="581"/>
        <v>7147.56</v>
      </c>
      <c r="I3559" s="450">
        <v>9550.57</v>
      </c>
      <c r="J3559" s="439">
        <f t="shared" si="582"/>
        <v>7971.34</v>
      </c>
      <c r="K3559" s="390">
        <f t="shared" si="583"/>
        <v>10651.3</v>
      </c>
      <c r="L3559" s="60"/>
      <c r="M3559" s="303">
        <f t="shared" si="574"/>
        <v>10651.3029902784</v>
      </c>
      <c r="N3559" s="303">
        <f t="shared" si="575"/>
        <v>2.9902784008299932E-3</v>
      </c>
      <c r="O3559" s="372">
        <f t="shared" si="576"/>
        <v>10651.304508000001</v>
      </c>
      <c r="P3559" s="373">
        <f t="shared" si="577"/>
        <v>4.5080000018060673E-3</v>
      </c>
    </row>
    <row r="3560" spans="1:16" s="195" customFormat="1" ht="22.5" x14ac:dyDescent="0.25">
      <c r="A3560" s="312" t="s">
        <v>8108</v>
      </c>
      <c r="B3560" s="313" t="s">
        <v>7973</v>
      </c>
      <c r="C3560" s="314" t="s">
        <v>2737</v>
      </c>
      <c r="D3560" s="314" t="s">
        <v>210</v>
      </c>
      <c r="E3560" s="315" t="s">
        <v>8109</v>
      </c>
      <c r="F3560" s="316" t="s">
        <v>125</v>
      </c>
      <c r="G3560" s="318">
        <v>0.65500000000000003</v>
      </c>
      <c r="H3560" s="61">
        <f t="shared" si="581"/>
        <v>3225.11</v>
      </c>
      <c r="I3560" s="450">
        <v>2112.4499999999998</v>
      </c>
      <c r="J3560" s="439">
        <f t="shared" si="582"/>
        <v>3596.81</v>
      </c>
      <c r="K3560" s="390">
        <f t="shared" si="583"/>
        <v>2355.91</v>
      </c>
      <c r="L3560" s="60"/>
      <c r="M3560" s="303">
        <f t="shared" si="574"/>
        <v>2355.9164533439998</v>
      </c>
      <c r="N3560" s="303">
        <f t="shared" si="575"/>
        <v>6.453343999965E-3</v>
      </c>
      <c r="O3560" s="372">
        <f t="shared" si="576"/>
        <v>2355.9105500000001</v>
      </c>
      <c r="P3560" s="373">
        <f t="shared" si="577"/>
        <v>5.5000000020299922E-4</v>
      </c>
    </row>
    <row r="3561" spans="1:16" s="195" customFormat="1" ht="22.5" x14ac:dyDescent="0.25">
      <c r="A3561" s="312" t="s">
        <v>8110</v>
      </c>
      <c r="B3561" s="313" t="s">
        <v>7973</v>
      </c>
      <c r="C3561" s="314" t="s">
        <v>2739</v>
      </c>
      <c r="D3561" s="314" t="s">
        <v>1814</v>
      </c>
      <c r="E3561" s="315" t="s">
        <v>579</v>
      </c>
      <c r="F3561" s="316" t="s">
        <v>111</v>
      </c>
      <c r="G3561" s="326">
        <v>1.3362000000000001</v>
      </c>
      <c r="H3561" s="61">
        <f t="shared" si="581"/>
        <v>7147.56</v>
      </c>
      <c r="I3561" s="450">
        <v>9550.57</v>
      </c>
      <c r="J3561" s="439">
        <f t="shared" si="582"/>
        <v>7971.34</v>
      </c>
      <c r="K3561" s="390">
        <f t="shared" si="583"/>
        <v>10651.3</v>
      </c>
      <c r="L3561" s="60"/>
      <c r="M3561" s="303">
        <f t="shared" si="574"/>
        <v>10651.3029902784</v>
      </c>
      <c r="N3561" s="303">
        <f t="shared" si="575"/>
        <v>2.9902784008299932E-3</v>
      </c>
      <c r="O3561" s="372">
        <f t="shared" si="576"/>
        <v>10651.304508000001</v>
      </c>
      <c r="P3561" s="373">
        <f t="shared" si="577"/>
        <v>4.5080000018060673E-3</v>
      </c>
    </row>
    <row r="3562" spans="1:16" s="195" customFormat="1" ht="22.5" x14ac:dyDescent="0.25">
      <c r="A3562" s="312" t="s">
        <v>8111</v>
      </c>
      <c r="B3562" s="313" t="s">
        <v>7973</v>
      </c>
      <c r="C3562" s="314" t="s">
        <v>2741</v>
      </c>
      <c r="D3562" s="314" t="s">
        <v>580</v>
      </c>
      <c r="E3562" s="315" t="s">
        <v>581</v>
      </c>
      <c r="F3562" s="316" t="s">
        <v>125</v>
      </c>
      <c r="G3562" s="318">
        <v>0.65500000000000003</v>
      </c>
      <c r="H3562" s="61">
        <f t="shared" si="581"/>
        <v>81968.12</v>
      </c>
      <c r="I3562" s="450">
        <v>53689.120000000003</v>
      </c>
      <c r="J3562" s="439">
        <f t="shared" si="582"/>
        <v>91415.2</v>
      </c>
      <c r="K3562" s="390">
        <f t="shared" si="583"/>
        <v>59876.959999999999</v>
      </c>
      <c r="L3562" s="60"/>
      <c r="M3562" s="303">
        <f t="shared" si="574"/>
        <v>59876.958590054404</v>
      </c>
      <c r="N3562" s="303">
        <f t="shared" si="575"/>
        <v>-1.409945594787132E-3</v>
      </c>
      <c r="O3562" s="372">
        <f t="shared" si="576"/>
        <v>59876.955999999998</v>
      </c>
      <c r="P3562" s="373">
        <f t="shared" si="577"/>
        <v>-4.0000000008149073E-3</v>
      </c>
    </row>
    <row r="3563" spans="1:16" s="195" customFormat="1" ht="22.5" x14ac:dyDescent="0.25">
      <c r="A3563" s="312" t="s">
        <v>8112</v>
      </c>
      <c r="B3563" s="313" t="s">
        <v>7973</v>
      </c>
      <c r="C3563" s="314" t="s">
        <v>8113</v>
      </c>
      <c r="D3563" s="314" t="s">
        <v>8114</v>
      </c>
      <c r="E3563" s="315" t="s">
        <v>8115</v>
      </c>
      <c r="F3563" s="316" t="s">
        <v>147</v>
      </c>
      <c r="G3563" s="325">
        <v>75.98</v>
      </c>
      <c r="H3563" s="61">
        <f t="shared" si="581"/>
        <v>113.43</v>
      </c>
      <c r="I3563" s="450">
        <v>8618.11</v>
      </c>
      <c r="J3563" s="439">
        <f t="shared" si="582"/>
        <v>126.5</v>
      </c>
      <c r="K3563" s="390">
        <f t="shared" si="583"/>
        <v>9611.4699999999993</v>
      </c>
      <c r="L3563" s="60"/>
      <c r="M3563" s="303">
        <f t="shared" si="574"/>
        <v>9611.3740660032017</v>
      </c>
      <c r="N3563" s="303">
        <f t="shared" si="575"/>
        <v>-9.5933996797612053E-2</v>
      </c>
      <c r="O3563" s="372">
        <f t="shared" si="576"/>
        <v>9611.4700000000012</v>
      </c>
      <c r="P3563" s="373">
        <f t="shared" si="577"/>
        <v>0</v>
      </c>
    </row>
    <row r="3564" spans="1:16" s="195" customFormat="1" ht="22.5" x14ac:dyDescent="0.25">
      <c r="A3564" s="312" t="s">
        <v>8116</v>
      </c>
      <c r="B3564" s="313" t="s">
        <v>7973</v>
      </c>
      <c r="C3564" s="314" t="s">
        <v>2753</v>
      </c>
      <c r="D3564" s="314" t="s">
        <v>582</v>
      </c>
      <c r="E3564" s="315" t="s">
        <v>583</v>
      </c>
      <c r="F3564" s="316" t="s">
        <v>125</v>
      </c>
      <c r="G3564" s="318">
        <v>0.65500000000000003</v>
      </c>
      <c r="H3564" s="61">
        <f t="shared" si="581"/>
        <v>47577.73</v>
      </c>
      <c r="I3564" s="450">
        <v>31163.41</v>
      </c>
      <c r="J3564" s="439">
        <f t="shared" si="582"/>
        <v>53061.21</v>
      </c>
      <c r="K3564" s="390">
        <f t="shared" si="583"/>
        <v>34755.089999999997</v>
      </c>
      <c r="L3564" s="60"/>
      <c r="M3564" s="303">
        <f t="shared" si="574"/>
        <v>34755.090232339207</v>
      </c>
      <c r="N3564" s="303">
        <f t="shared" si="575"/>
        <v>2.3233921092469245E-4</v>
      </c>
      <c r="O3564" s="372">
        <f t="shared" si="576"/>
        <v>34755.092550000001</v>
      </c>
      <c r="P3564" s="373">
        <f t="shared" si="577"/>
        <v>2.550000004703179E-3</v>
      </c>
    </row>
    <row r="3565" spans="1:16" s="195" customFormat="1" ht="22.5" x14ac:dyDescent="0.25">
      <c r="A3565" s="312" t="s">
        <v>8117</v>
      </c>
      <c r="B3565" s="313" t="s">
        <v>7973</v>
      </c>
      <c r="C3565" s="314" t="s">
        <v>2755</v>
      </c>
      <c r="D3565" s="314" t="s">
        <v>8114</v>
      </c>
      <c r="E3565" s="315" t="s">
        <v>8115</v>
      </c>
      <c r="F3565" s="316" t="s">
        <v>147</v>
      </c>
      <c r="G3565" s="325">
        <v>75.98</v>
      </c>
      <c r="H3565" s="61">
        <f t="shared" si="581"/>
        <v>113.43</v>
      </c>
      <c r="I3565" s="450">
        <v>8618.11</v>
      </c>
      <c r="J3565" s="439">
        <f t="shared" si="582"/>
        <v>126.5</v>
      </c>
      <c r="K3565" s="390">
        <f t="shared" si="583"/>
        <v>9611.4699999999993</v>
      </c>
      <c r="L3565" s="60"/>
      <c r="M3565" s="303">
        <f t="shared" si="574"/>
        <v>9611.3740660032017</v>
      </c>
      <c r="N3565" s="303">
        <f t="shared" si="575"/>
        <v>-9.5933996797612053E-2</v>
      </c>
      <c r="O3565" s="372">
        <f t="shared" si="576"/>
        <v>9611.4700000000012</v>
      </c>
      <c r="P3565" s="373">
        <f t="shared" si="577"/>
        <v>0</v>
      </c>
    </row>
    <row r="3566" spans="1:16" s="195" customFormat="1" ht="22.5" x14ac:dyDescent="0.25">
      <c r="A3566" s="312" t="s">
        <v>8118</v>
      </c>
      <c r="B3566" s="313" t="s">
        <v>7973</v>
      </c>
      <c r="C3566" s="314" t="s">
        <v>1251</v>
      </c>
      <c r="D3566" s="314" t="s">
        <v>200</v>
      </c>
      <c r="E3566" s="315" t="s">
        <v>201</v>
      </c>
      <c r="F3566" s="316" t="s">
        <v>125</v>
      </c>
      <c r="G3566" s="318">
        <v>0.65500000000000003</v>
      </c>
      <c r="H3566" s="61">
        <f t="shared" si="581"/>
        <v>39990</v>
      </c>
      <c r="I3566" s="450">
        <v>26193.45</v>
      </c>
      <c r="J3566" s="439">
        <f t="shared" si="582"/>
        <v>44598.97</v>
      </c>
      <c r="K3566" s="390">
        <f t="shared" si="583"/>
        <v>29212.33</v>
      </c>
      <c r="L3566" s="60"/>
      <c r="M3566" s="303">
        <f t="shared" si="574"/>
        <v>29212.326836064003</v>
      </c>
      <c r="N3566" s="303">
        <f t="shared" si="575"/>
        <v>-3.1639359986002091E-3</v>
      </c>
      <c r="O3566" s="372">
        <f t="shared" si="576"/>
        <v>29212.325350000003</v>
      </c>
      <c r="P3566" s="373">
        <f t="shared" si="577"/>
        <v>-4.6499999989464413E-3</v>
      </c>
    </row>
    <row r="3567" spans="1:16" s="195" customFormat="1" ht="22.5" x14ac:dyDescent="0.25">
      <c r="A3567" s="312" t="s">
        <v>8119</v>
      </c>
      <c r="B3567" s="313" t="s">
        <v>7973</v>
      </c>
      <c r="C3567" s="314" t="s">
        <v>1252</v>
      </c>
      <c r="D3567" s="314" t="s">
        <v>3421</v>
      </c>
      <c r="E3567" s="315" t="s">
        <v>203</v>
      </c>
      <c r="F3567" s="316" t="s">
        <v>111</v>
      </c>
      <c r="G3567" s="326">
        <v>1.3362000000000001</v>
      </c>
      <c r="H3567" s="61">
        <f t="shared" si="581"/>
        <v>6630.93</v>
      </c>
      <c r="I3567" s="450">
        <v>8860.25</v>
      </c>
      <c r="J3567" s="439">
        <f t="shared" si="582"/>
        <v>7395.17</v>
      </c>
      <c r="K3567" s="390">
        <f t="shared" si="583"/>
        <v>9881.43</v>
      </c>
      <c r="L3567" s="60"/>
      <c r="M3567" s="303">
        <f t="shared" si="574"/>
        <v>9881.4214564800004</v>
      </c>
      <c r="N3567" s="303">
        <f t="shared" si="575"/>
        <v>-8.5435199998755706E-3</v>
      </c>
      <c r="O3567" s="372">
        <f t="shared" si="576"/>
        <v>9881.4261540000007</v>
      </c>
      <c r="P3567" s="373">
        <f t="shared" si="577"/>
        <v>-3.8459999996121041E-3</v>
      </c>
    </row>
    <row r="3568" spans="1:16" s="195" customFormat="1" ht="22.5" x14ac:dyDescent="0.25">
      <c r="A3568" s="312" t="s">
        <v>8120</v>
      </c>
      <c r="B3568" s="313" t="s">
        <v>7973</v>
      </c>
      <c r="C3568" s="314" t="s">
        <v>1257</v>
      </c>
      <c r="D3568" s="314" t="s">
        <v>210</v>
      </c>
      <c r="E3568" s="315" t="s">
        <v>8109</v>
      </c>
      <c r="F3568" s="316" t="s">
        <v>125</v>
      </c>
      <c r="G3568" s="318">
        <v>0.65500000000000003</v>
      </c>
      <c r="H3568" s="61">
        <f t="shared" si="581"/>
        <v>3225.11</v>
      </c>
      <c r="I3568" s="450">
        <v>2112.4499999999998</v>
      </c>
      <c r="J3568" s="439">
        <f t="shared" si="582"/>
        <v>3596.81</v>
      </c>
      <c r="K3568" s="390">
        <f t="shared" si="583"/>
        <v>2355.91</v>
      </c>
      <c r="L3568" s="60"/>
      <c r="M3568" s="303">
        <f t="shared" si="574"/>
        <v>2355.9164533439998</v>
      </c>
      <c r="N3568" s="303">
        <f t="shared" si="575"/>
        <v>6.453343999965E-3</v>
      </c>
      <c r="O3568" s="372">
        <f t="shared" si="576"/>
        <v>2355.9105500000001</v>
      </c>
      <c r="P3568" s="373">
        <f t="shared" si="577"/>
        <v>5.5000000020299922E-4</v>
      </c>
    </row>
    <row r="3569" spans="1:16" s="195" customFormat="1" ht="22.5" x14ac:dyDescent="0.25">
      <c r="A3569" s="312" t="s">
        <v>8121</v>
      </c>
      <c r="B3569" s="313" t="s">
        <v>7973</v>
      </c>
      <c r="C3569" s="314" t="s">
        <v>1258</v>
      </c>
      <c r="D3569" s="314" t="s">
        <v>3421</v>
      </c>
      <c r="E3569" s="315" t="s">
        <v>203</v>
      </c>
      <c r="F3569" s="316" t="s">
        <v>111</v>
      </c>
      <c r="G3569" s="326">
        <v>1.3362000000000001</v>
      </c>
      <c r="H3569" s="61">
        <f t="shared" si="581"/>
        <v>6630.93</v>
      </c>
      <c r="I3569" s="450">
        <v>8860.25</v>
      </c>
      <c r="J3569" s="439">
        <f t="shared" si="582"/>
        <v>7395.17</v>
      </c>
      <c r="K3569" s="390">
        <f t="shared" si="583"/>
        <v>9881.43</v>
      </c>
      <c r="L3569" s="60"/>
      <c r="M3569" s="303">
        <f t="shared" si="574"/>
        <v>9881.4214564800004</v>
      </c>
      <c r="N3569" s="303">
        <f t="shared" si="575"/>
        <v>-8.5435199998755706E-3</v>
      </c>
      <c r="O3569" s="372">
        <f t="shared" si="576"/>
        <v>9881.4261540000007</v>
      </c>
      <c r="P3569" s="373">
        <f t="shared" si="577"/>
        <v>-3.8459999996121041E-3</v>
      </c>
    </row>
    <row r="3570" spans="1:16" s="195" customFormat="1" ht="22.5" x14ac:dyDescent="0.25">
      <c r="A3570" s="312" t="s">
        <v>8122</v>
      </c>
      <c r="B3570" s="313" t="s">
        <v>7973</v>
      </c>
      <c r="C3570" s="314" t="s">
        <v>1269</v>
      </c>
      <c r="D3570" s="314" t="s">
        <v>656</v>
      </c>
      <c r="E3570" s="315" t="s">
        <v>657</v>
      </c>
      <c r="F3570" s="316" t="s">
        <v>125</v>
      </c>
      <c r="G3570" s="318">
        <v>5.8999999999999997E-2</v>
      </c>
      <c r="H3570" s="61">
        <f t="shared" si="581"/>
        <v>44250</v>
      </c>
      <c r="I3570" s="450">
        <v>2610.75</v>
      </c>
      <c r="J3570" s="439">
        <f t="shared" si="582"/>
        <v>49349.95</v>
      </c>
      <c r="K3570" s="390">
        <f t="shared" si="583"/>
        <v>2911.65</v>
      </c>
      <c r="L3570" s="60"/>
      <c r="M3570" s="303">
        <f t="shared" si="574"/>
        <v>2911.6470830399999</v>
      </c>
      <c r="N3570" s="303">
        <f t="shared" si="575"/>
        <v>-2.9169600002205698E-3</v>
      </c>
      <c r="O3570" s="372">
        <f t="shared" si="576"/>
        <v>2911.6470499999996</v>
      </c>
      <c r="P3570" s="373">
        <f t="shared" si="577"/>
        <v>-2.9500000005100446E-3</v>
      </c>
    </row>
    <row r="3571" spans="1:16" s="195" customFormat="1" ht="33.75" x14ac:dyDescent="0.25">
      <c r="A3571" s="312" t="s">
        <v>8123</v>
      </c>
      <c r="B3571" s="313" t="s">
        <v>7973</v>
      </c>
      <c r="C3571" s="314" t="s">
        <v>1271</v>
      </c>
      <c r="D3571" s="314" t="s">
        <v>8124</v>
      </c>
      <c r="E3571" s="315" t="s">
        <v>8125</v>
      </c>
      <c r="F3571" s="316" t="s">
        <v>147</v>
      </c>
      <c r="G3571" s="318">
        <v>6.0179999999999998</v>
      </c>
      <c r="H3571" s="61">
        <f t="shared" si="581"/>
        <v>1539.49</v>
      </c>
      <c r="I3571" s="450">
        <v>9264.6299999999992</v>
      </c>
      <c r="J3571" s="439">
        <f t="shared" si="582"/>
        <v>1716.92</v>
      </c>
      <c r="K3571" s="390">
        <f t="shared" si="583"/>
        <v>10332.42</v>
      </c>
      <c r="L3571" s="60"/>
      <c r="M3571" s="303">
        <f t="shared" si="574"/>
        <v>10332.407513145599</v>
      </c>
      <c r="N3571" s="303">
        <f t="shared" si="575"/>
        <v>-1.2486854400776792E-2</v>
      </c>
      <c r="O3571" s="372">
        <f t="shared" si="576"/>
        <v>10332.424559999999</v>
      </c>
      <c r="P3571" s="373">
        <f t="shared" si="577"/>
        <v>4.5599999994010432E-3</v>
      </c>
    </row>
    <row r="3572" spans="1:16" s="195" customFormat="1" ht="22.5" x14ac:dyDescent="0.25">
      <c r="A3572" s="312" t="s">
        <v>8126</v>
      </c>
      <c r="B3572" s="313" t="s">
        <v>7973</v>
      </c>
      <c r="C3572" s="314" t="s">
        <v>1273</v>
      </c>
      <c r="D3572" s="314" t="s">
        <v>8127</v>
      </c>
      <c r="E3572" s="315" t="s">
        <v>8128</v>
      </c>
      <c r="F3572" s="316" t="s">
        <v>139</v>
      </c>
      <c r="G3572" s="325">
        <v>2.95</v>
      </c>
      <c r="H3572" s="61">
        <f t="shared" si="581"/>
        <v>91</v>
      </c>
      <c r="I3572" s="450">
        <v>268.45</v>
      </c>
      <c r="J3572" s="439">
        <f t="shared" si="582"/>
        <v>101.49</v>
      </c>
      <c r="K3572" s="390">
        <f t="shared" si="583"/>
        <v>299.39999999999998</v>
      </c>
      <c r="L3572" s="60"/>
      <c r="M3572" s="303">
        <f t="shared" si="574"/>
        <v>299.38970006400001</v>
      </c>
      <c r="N3572" s="303">
        <f t="shared" si="575"/>
        <v>-1.0299935999967147E-2</v>
      </c>
      <c r="O3572" s="372">
        <f t="shared" si="576"/>
        <v>299.39550000000003</v>
      </c>
      <c r="P3572" s="373">
        <f t="shared" si="577"/>
        <v>-4.4999999999504325E-3</v>
      </c>
    </row>
    <row r="3573" spans="1:16" s="195" customFormat="1" ht="22.5" x14ac:dyDescent="0.25">
      <c r="A3573" s="312" t="s">
        <v>8129</v>
      </c>
      <c r="B3573" s="313" t="s">
        <v>7973</v>
      </c>
      <c r="C3573" s="314" t="s">
        <v>2772</v>
      </c>
      <c r="D3573" s="314" t="s">
        <v>661</v>
      </c>
      <c r="E3573" s="315" t="s">
        <v>662</v>
      </c>
      <c r="F3573" s="316" t="s">
        <v>164</v>
      </c>
      <c r="G3573" s="325">
        <v>0.09</v>
      </c>
      <c r="H3573" s="61">
        <f t="shared" si="581"/>
        <v>7784.11</v>
      </c>
      <c r="I3573" s="450">
        <v>700.57</v>
      </c>
      <c r="J3573" s="439">
        <f t="shared" si="582"/>
        <v>8681.25</v>
      </c>
      <c r="K3573" s="390">
        <f t="shared" si="583"/>
        <v>781.31</v>
      </c>
      <c r="L3573" s="60"/>
      <c r="M3573" s="303">
        <f t="shared" si="574"/>
        <v>781.31287827840015</v>
      </c>
      <c r="N3573" s="303">
        <f t="shared" si="575"/>
        <v>2.8782784002032713E-3</v>
      </c>
      <c r="O3573" s="372">
        <f t="shared" si="576"/>
        <v>781.3125</v>
      </c>
      <c r="P3573" s="373">
        <f t="shared" si="577"/>
        <v>2.5000000000545697E-3</v>
      </c>
    </row>
    <row r="3574" spans="1:16" s="195" customFormat="1" ht="22.5" x14ac:dyDescent="0.25">
      <c r="A3574" s="312" t="s">
        <v>8130</v>
      </c>
      <c r="B3574" s="313" t="s">
        <v>7973</v>
      </c>
      <c r="C3574" s="314" t="s">
        <v>2774</v>
      </c>
      <c r="D3574" s="314" t="s">
        <v>2039</v>
      </c>
      <c r="E3574" s="315" t="s">
        <v>664</v>
      </c>
      <c r="F3574" s="316" t="s">
        <v>168</v>
      </c>
      <c r="G3574" s="325">
        <v>9.09</v>
      </c>
      <c r="H3574" s="61">
        <f t="shared" si="581"/>
        <v>55.36</v>
      </c>
      <c r="I3574" s="450">
        <v>503.2</v>
      </c>
      <c r="J3574" s="439">
        <f t="shared" si="582"/>
        <v>61.74</v>
      </c>
      <c r="K3574" s="390">
        <f t="shared" si="583"/>
        <v>561.22</v>
      </c>
      <c r="L3574" s="60"/>
      <c r="M3574" s="303">
        <f t="shared" si="574"/>
        <v>561.19536998399997</v>
      </c>
      <c r="N3574" s="303">
        <f t="shared" si="575"/>
        <v>-2.4630016000060095E-2</v>
      </c>
      <c r="O3574" s="372">
        <f t="shared" si="576"/>
        <v>561.21659999999997</v>
      </c>
      <c r="P3574" s="373">
        <f t="shared" si="577"/>
        <v>-3.4000000000560249E-3</v>
      </c>
    </row>
    <row r="3575" spans="1:16" s="195" customFormat="1" ht="22.5" x14ac:dyDescent="0.25">
      <c r="A3575" s="312" t="s">
        <v>8131</v>
      </c>
      <c r="B3575" s="313" t="s">
        <v>7973</v>
      </c>
      <c r="C3575" s="314" t="s">
        <v>8132</v>
      </c>
      <c r="D3575" s="314" t="s">
        <v>2042</v>
      </c>
      <c r="E3575" s="315" t="s">
        <v>666</v>
      </c>
      <c r="F3575" s="316" t="s">
        <v>243</v>
      </c>
      <c r="G3575" s="326">
        <v>7.1999999999999998E-3</v>
      </c>
      <c r="H3575" s="61">
        <f t="shared" si="581"/>
        <v>1273.6099999999999</v>
      </c>
      <c r="I3575" s="450">
        <v>9.17</v>
      </c>
      <c r="J3575" s="439">
        <f t="shared" si="582"/>
        <v>1420.4</v>
      </c>
      <c r="K3575" s="390">
        <f t="shared" si="583"/>
        <v>10.23</v>
      </c>
      <c r="L3575" s="60"/>
      <c r="M3575" s="303">
        <f t="shared" si="574"/>
        <v>10.226871110400001</v>
      </c>
      <c r="N3575" s="303">
        <f t="shared" si="575"/>
        <v>-3.1288895999992405E-3</v>
      </c>
      <c r="O3575" s="372">
        <f t="shared" si="576"/>
        <v>10.22688</v>
      </c>
      <c r="P3575" s="373">
        <f t="shared" si="577"/>
        <v>-3.1200000000008998E-3</v>
      </c>
    </row>
    <row r="3576" spans="1:16" s="195" customFormat="1" ht="22.5" x14ac:dyDescent="0.25">
      <c r="A3576" s="312" t="s">
        <v>8133</v>
      </c>
      <c r="B3576" s="313" t="s">
        <v>7973</v>
      </c>
      <c r="C3576" s="314" t="s">
        <v>8134</v>
      </c>
      <c r="D3576" s="314" t="s">
        <v>2045</v>
      </c>
      <c r="E3576" s="315" t="s">
        <v>668</v>
      </c>
      <c r="F3576" s="316" t="s">
        <v>243</v>
      </c>
      <c r="G3576" s="326">
        <v>7.1999999999999998E-3</v>
      </c>
      <c r="H3576" s="61">
        <f t="shared" si="581"/>
        <v>1273.6099999999999</v>
      </c>
      <c r="I3576" s="450">
        <v>9.17</v>
      </c>
      <c r="J3576" s="439">
        <f t="shared" si="582"/>
        <v>1420.4</v>
      </c>
      <c r="K3576" s="390">
        <f t="shared" si="583"/>
        <v>10.23</v>
      </c>
      <c r="L3576" s="60"/>
      <c r="M3576" s="303">
        <f t="shared" si="574"/>
        <v>10.226871110400001</v>
      </c>
      <c r="N3576" s="303">
        <f t="shared" si="575"/>
        <v>-3.1288895999992405E-3</v>
      </c>
      <c r="O3576" s="372">
        <f t="shared" si="576"/>
        <v>10.22688</v>
      </c>
      <c r="P3576" s="373">
        <f t="shared" si="577"/>
        <v>-3.1200000000008998E-3</v>
      </c>
    </row>
    <row r="3577" spans="1:16" s="195" customFormat="1" ht="22.5" x14ac:dyDescent="0.25">
      <c r="A3577" s="312" t="s">
        <v>8135</v>
      </c>
      <c r="B3577" s="313" t="s">
        <v>7973</v>
      </c>
      <c r="C3577" s="314" t="s">
        <v>8136</v>
      </c>
      <c r="D3577" s="314" t="s">
        <v>2048</v>
      </c>
      <c r="E3577" s="315" t="s">
        <v>670</v>
      </c>
      <c r="F3577" s="316" t="s">
        <v>243</v>
      </c>
      <c r="G3577" s="318">
        <v>3.5999999999999997E-2</v>
      </c>
      <c r="H3577" s="61">
        <f t="shared" si="581"/>
        <v>2054.17</v>
      </c>
      <c r="I3577" s="450">
        <v>73.95</v>
      </c>
      <c r="J3577" s="439">
        <f t="shared" si="582"/>
        <v>2290.92</v>
      </c>
      <c r="K3577" s="390">
        <f t="shared" si="583"/>
        <v>82.47</v>
      </c>
      <c r="L3577" s="60"/>
      <c r="M3577" s="303">
        <f t="shared" si="574"/>
        <v>82.472968223999999</v>
      </c>
      <c r="N3577" s="303">
        <f t="shared" si="575"/>
        <v>2.9682239999999638E-3</v>
      </c>
      <c r="O3577" s="372">
        <f t="shared" si="576"/>
        <v>82.473119999999994</v>
      </c>
      <c r="P3577" s="373">
        <f t="shared" si="577"/>
        <v>3.1199999999955708E-3</v>
      </c>
    </row>
    <row r="3578" spans="1:16" s="195" customFormat="1" ht="22.5" x14ac:dyDescent="0.25">
      <c r="A3578" s="312" t="s">
        <v>8137</v>
      </c>
      <c r="B3578" s="313" t="s">
        <v>7973</v>
      </c>
      <c r="C3578" s="314" t="s">
        <v>8138</v>
      </c>
      <c r="D3578" s="314" t="s">
        <v>2051</v>
      </c>
      <c r="E3578" s="315" t="s">
        <v>672</v>
      </c>
      <c r="F3578" s="316" t="s">
        <v>243</v>
      </c>
      <c r="G3578" s="326">
        <v>6.3E-3</v>
      </c>
      <c r="H3578" s="61">
        <f t="shared" si="581"/>
        <v>2344.44</v>
      </c>
      <c r="I3578" s="450">
        <v>14.77</v>
      </c>
      <c r="J3578" s="439">
        <f t="shared" si="582"/>
        <v>2614.64</v>
      </c>
      <c r="K3578" s="390">
        <f t="shared" si="583"/>
        <v>16.47</v>
      </c>
      <c r="L3578" s="60"/>
      <c r="M3578" s="303">
        <f t="shared" si="574"/>
        <v>16.472288582400001</v>
      </c>
      <c r="N3578" s="303">
        <f t="shared" si="575"/>
        <v>2.2885824000020705E-3</v>
      </c>
      <c r="O3578" s="372">
        <f t="shared" si="576"/>
        <v>16.472231999999998</v>
      </c>
      <c r="P3578" s="373">
        <f t="shared" si="577"/>
        <v>2.2319999999993456E-3</v>
      </c>
    </row>
    <row r="3579" spans="1:16" s="195" customFormat="1" ht="22.5" x14ac:dyDescent="0.25">
      <c r="A3579" s="312" t="s">
        <v>8139</v>
      </c>
      <c r="B3579" s="313" t="s">
        <v>7973</v>
      </c>
      <c r="C3579" s="314" t="s">
        <v>8140</v>
      </c>
      <c r="D3579" s="314" t="s">
        <v>2054</v>
      </c>
      <c r="E3579" s="315" t="s">
        <v>674</v>
      </c>
      <c r="F3579" s="316" t="s">
        <v>243</v>
      </c>
      <c r="G3579" s="326">
        <v>6.3E-3</v>
      </c>
      <c r="H3579" s="61">
        <f t="shared" si="581"/>
        <v>2344.44</v>
      </c>
      <c r="I3579" s="450">
        <v>14.77</v>
      </c>
      <c r="J3579" s="439">
        <f t="shared" si="582"/>
        <v>2614.64</v>
      </c>
      <c r="K3579" s="390">
        <f t="shared" si="583"/>
        <v>16.47</v>
      </c>
      <c r="L3579" s="60"/>
      <c r="M3579" s="303">
        <f t="shared" si="574"/>
        <v>16.472288582400001</v>
      </c>
      <c r="N3579" s="303">
        <f t="shared" si="575"/>
        <v>2.2885824000020705E-3</v>
      </c>
      <c r="O3579" s="372">
        <f t="shared" si="576"/>
        <v>16.472231999999998</v>
      </c>
      <c r="P3579" s="373">
        <f t="shared" si="577"/>
        <v>2.2319999999993456E-3</v>
      </c>
    </row>
    <row r="3580" spans="1:16" s="195" customFormat="1" ht="22.5" x14ac:dyDescent="0.25">
      <c r="A3580" s="312" t="s">
        <v>8141</v>
      </c>
      <c r="B3580" s="313" t="s">
        <v>7973</v>
      </c>
      <c r="C3580" s="314" t="s">
        <v>2776</v>
      </c>
      <c r="D3580" s="314" t="s">
        <v>8007</v>
      </c>
      <c r="E3580" s="315" t="s">
        <v>8008</v>
      </c>
      <c r="F3580" s="316" t="s">
        <v>116</v>
      </c>
      <c r="G3580" s="326">
        <v>0.19650000000000001</v>
      </c>
      <c r="H3580" s="61">
        <f t="shared" si="581"/>
        <v>20372.93</v>
      </c>
      <c r="I3580" s="450">
        <v>4003.28</v>
      </c>
      <c r="J3580" s="439">
        <f t="shared" si="582"/>
        <v>22720.97</v>
      </c>
      <c r="K3580" s="390">
        <f t="shared" si="583"/>
        <v>4464.67</v>
      </c>
      <c r="L3580" s="60"/>
      <c r="M3580" s="303">
        <f t="shared" si="574"/>
        <v>4464.6705102336</v>
      </c>
      <c r="N3580" s="303">
        <f t="shared" si="575"/>
        <v>5.1023359992541373E-4</v>
      </c>
      <c r="O3580" s="372">
        <f t="shared" si="576"/>
        <v>4464.6706050000003</v>
      </c>
      <c r="P3580" s="373">
        <f t="shared" si="577"/>
        <v>6.050000001778244E-4</v>
      </c>
    </row>
    <row r="3581" spans="1:16" s="195" customFormat="1" ht="22.5" x14ac:dyDescent="0.25">
      <c r="A3581" s="312" t="s">
        <v>8142</v>
      </c>
      <c r="B3581" s="313" t="s">
        <v>7973</v>
      </c>
      <c r="C3581" s="314" t="s">
        <v>2780</v>
      </c>
      <c r="D3581" s="314" t="s">
        <v>8143</v>
      </c>
      <c r="E3581" s="315" t="s">
        <v>8144</v>
      </c>
      <c r="F3581" s="316" t="s">
        <v>125</v>
      </c>
      <c r="G3581" s="318">
        <v>0.65500000000000003</v>
      </c>
      <c r="H3581" s="61">
        <f t="shared" si="581"/>
        <v>61294.73</v>
      </c>
      <c r="I3581" s="450">
        <v>40148.050000000003</v>
      </c>
      <c r="J3581" s="439">
        <f t="shared" si="582"/>
        <v>68359.14</v>
      </c>
      <c r="K3581" s="390">
        <f t="shared" si="583"/>
        <v>44775.24</v>
      </c>
      <c r="L3581" s="60"/>
      <c r="M3581" s="303">
        <f t="shared" si="574"/>
        <v>44775.238024416009</v>
      </c>
      <c r="N3581" s="303">
        <f t="shared" si="575"/>
        <v>-1.9755839894060045E-3</v>
      </c>
      <c r="O3581" s="372">
        <f t="shared" si="576"/>
        <v>44775.236700000001</v>
      </c>
      <c r="P3581" s="373">
        <f t="shared" si="577"/>
        <v>-3.2999999966705218E-3</v>
      </c>
    </row>
    <row r="3582" spans="1:16" s="195" customFormat="1" ht="22.5" x14ac:dyDescent="0.25">
      <c r="A3582" s="312" t="s">
        <v>8145</v>
      </c>
      <c r="B3582" s="313" t="s">
        <v>7973</v>
      </c>
      <c r="C3582" s="314" t="s">
        <v>3916</v>
      </c>
      <c r="D3582" s="314" t="s">
        <v>8146</v>
      </c>
      <c r="E3582" s="315" t="s">
        <v>8147</v>
      </c>
      <c r="F3582" s="316" t="s">
        <v>122</v>
      </c>
      <c r="G3582" s="326">
        <v>-0.81220000000000003</v>
      </c>
      <c r="H3582" s="61">
        <f t="shared" si="581"/>
        <v>19228.259999999998</v>
      </c>
      <c r="I3582" s="450">
        <v>-15617.19</v>
      </c>
      <c r="J3582" s="439">
        <f t="shared" si="582"/>
        <v>21444.38</v>
      </c>
      <c r="K3582" s="390">
        <f t="shared" si="583"/>
        <v>-17417.13</v>
      </c>
      <c r="L3582" s="60"/>
      <c r="M3582" s="303">
        <f t="shared" si="574"/>
        <v>-17417.1198731328</v>
      </c>
      <c r="N3582" s="303">
        <f t="shared" si="575"/>
        <v>1.0126867200597189E-2</v>
      </c>
      <c r="O3582" s="372">
        <f t="shared" si="576"/>
        <v>-17417.125436000002</v>
      </c>
      <c r="P3582" s="373">
        <f t="shared" si="577"/>
        <v>4.5639999989361968E-3</v>
      </c>
    </row>
    <row r="3583" spans="1:16" s="195" customFormat="1" ht="22.5" x14ac:dyDescent="0.25">
      <c r="A3583" s="312" t="s">
        <v>8148</v>
      </c>
      <c r="B3583" s="313" t="s">
        <v>7973</v>
      </c>
      <c r="C3583" s="314" t="s">
        <v>3920</v>
      </c>
      <c r="D3583" s="314" t="s">
        <v>8149</v>
      </c>
      <c r="E3583" s="315" t="s">
        <v>8147</v>
      </c>
      <c r="F3583" s="316" t="s">
        <v>122</v>
      </c>
      <c r="G3583" s="326">
        <v>2.4365999999999999</v>
      </c>
      <c r="H3583" s="61">
        <f t="shared" si="581"/>
        <v>19228.25</v>
      </c>
      <c r="I3583" s="450">
        <v>46851.56</v>
      </c>
      <c r="J3583" s="439">
        <f t="shared" si="582"/>
        <v>21444.37</v>
      </c>
      <c r="K3583" s="390">
        <f t="shared" si="583"/>
        <v>52251.35</v>
      </c>
      <c r="L3583" s="60"/>
      <c r="M3583" s="303">
        <f t="shared" si="574"/>
        <v>52251.348466867203</v>
      </c>
      <c r="N3583" s="303">
        <f t="shared" si="575"/>
        <v>-1.5331327958847396E-3</v>
      </c>
      <c r="O3583" s="372">
        <f t="shared" si="576"/>
        <v>52251.351941999994</v>
      </c>
      <c r="P3583" s="373">
        <f t="shared" si="577"/>
        <v>1.941999995324295E-3</v>
      </c>
    </row>
    <row r="3584" spans="1:16" s="195" customFormat="1" ht="22.5" x14ac:dyDescent="0.25">
      <c r="A3584" s="312" t="s">
        <v>8150</v>
      </c>
      <c r="B3584" s="313" t="s">
        <v>7973</v>
      </c>
      <c r="C3584" s="314" t="s">
        <v>3924</v>
      </c>
      <c r="D3584" s="314" t="s">
        <v>113</v>
      </c>
      <c r="E3584" s="315" t="s">
        <v>114</v>
      </c>
      <c r="F3584" s="316" t="s">
        <v>111</v>
      </c>
      <c r="G3584" s="325">
        <v>12.38</v>
      </c>
      <c r="H3584" s="61">
        <f t="shared" si="581"/>
        <v>1403.66</v>
      </c>
      <c r="I3584" s="450">
        <v>17377.25</v>
      </c>
      <c r="J3584" s="439">
        <f t="shared" si="582"/>
        <v>1565.44</v>
      </c>
      <c r="K3584" s="390">
        <f t="shared" si="583"/>
        <v>19380.150000000001</v>
      </c>
      <c r="L3584" s="60"/>
      <c r="M3584" s="303">
        <f t="shared" si="574"/>
        <v>19380.032279520001</v>
      </c>
      <c r="N3584" s="303">
        <f t="shared" si="575"/>
        <v>-0.11772048000057111</v>
      </c>
      <c r="O3584" s="372">
        <f t="shared" si="576"/>
        <v>19380.147200000003</v>
      </c>
      <c r="P3584" s="373">
        <f t="shared" si="577"/>
        <v>-2.7999999983876478E-3</v>
      </c>
    </row>
    <row r="3585" spans="1:16" s="195" customFormat="1" ht="22.5" x14ac:dyDescent="0.25">
      <c r="A3585" s="312" t="s">
        <v>8151</v>
      </c>
      <c r="B3585" s="313" t="s">
        <v>7973</v>
      </c>
      <c r="C3585" s="314" t="s">
        <v>2793</v>
      </c>
      <c r="D3585" s="314" t="s">
        <v>200</v>
      </c>
      <c r="E3585" s="315" t="s">
        <v>201</v>
      </c>
      <c r="F3585" s="316" t="s">
        <v>125</v>
      </c>
      <c r="G3585" s="318">
        <v>0.59599999999999997</v>
      </c>
      <c r="H3585" s="61">
        <f t="shared" si="581"/>
        <v>39989.33</v>
      </c>
      <c r="I3585" s="450">
        <v>23833.64</v>
      </c>
      <c r="J3585" s="439">
        <f t="shared" si="582"/>
        <v>44598.23</v>
      </c>
      <c r="K3585" s="390">
        <f t="shared" si="583"/>
        <v>26580.55</v>
      </c>
      <c r="L3585" s="60"/>
      <c r="M3585" s="303">
        <f t="shared" si="574"/>
        <v>26580.541370956802</v>
      </c>
      <c r="N3585" s="303">
        <f t="shared" si="575"/>
        <v>-8.6290431972884107E-3</v>
      </c>
      <c r="O3585" s="372">
        <f t="shared" si="576"/>
        <v>26580.54508</v>
      </c>
      <c r="P3585" s="373">
        <f t="shared" si="577"/>
        <v>-4.9199999994016252E-3</v>
      </c>
    </row>
    <row r="3586" spans="1:16" s="195" customFormat="1" ht="22.5" x14ac:dyDescent="0.25">
      <c r="A3586" s="312" t="s">
        <v>8152</v>
      </c>
      <c r="B3586" s="313" t="s">
        <v>7973</v>
      </c>
      <c r="C3586" s="314" t="s">
        <v>2795</v>
      </c>
      <c r="D3586" s="314" t="s">
        <v>3421</v>
      </c>
      <c r="E3586" s="315" t="s">
        <v>203</v>
      </c>
      <c r="F3586" s="316" t="s">
        <v>111</v>
      </c>
      <c r="G3586" s="317">
        <v>1.21584</v>
      </c>
      <c r="H3586" s="61">
        <f t="shared" si="581"/>
        <v>6630.96</v>
      </c>
      <c r="I3586" s="450">
        <v>8062.19</v>
      </c>
      <c r="J3586" s="439">
        <f t="shared" si="582"/>
        <v>7395.2</v>
      </c>
      <c r="K3586" s="390">
        <f t="shared" si="583"/>
        <v>8991.3799999999992</v>
      </c>
      <c r="L3586" s="60"/>
      <c r="M3586" s="303">
        <f t="shared" si="574"/>
        <v>8991.3825515328008</v>
      </c>
      <c r="N3586" s="303">
        <f t="shared" si="575"/>
        <v>2.5515328015899286E-3</v>
      </c>
      <c r="O3586" s="372">
        <f t="shared" si="576"/>
        <v>8991.3799679999993</v>
      </c>
      <c r="P3586" s="373">
        <f t="shared" si="577"/>
        <v>-3.1999999919207767E-5</v>
      </c>
    </row>
    <row r="3587" spans="1:16" s="195" customFormat="1" ht="22.5" x14ac:dyDescent="0.25">
      <c r="A3587" s="312" t="s">
        <v>8153</v>
      </c>
      <c r="B3587" s="313" t="s">
        <v>7973</v>
      </c>
      <c r="C3587" s="314" t="s">
        <v>2797</v>
      </c>
      <c r="D3587" s="314" t="s">
        <v>210</v>
      </c>
      <c r="E3587" s="315" t="s">
        <v>8154</v>
      </c>
      <c r="F3587" s="316" t="s">
        <v>125</v>
      </c>
      <c r="G3587" s="318">
        <v>0.59599999999999997</v>
      </c>
      <c r="H3587" s="61">
        <f t="shared" si="581"/>
        <v>6451.88</v>
      </c>
      <c r="I3587" s="450">
        <v>3845.32</v>
      </c>
      <c r="J3587" s="439">
        <f t="shared" si="582"/>
        <v>7195.48</v>
      </c>
      <c r="K3587" s="390">
        <f t="shared" si="583"/>
        <v>4288.51</v>
      </c>
      <c r="L3587" s="60"/>
      <c r="M3587" s="303">
        <f t="shared" si="574"/>
        <v>4288.5051273984</v>
      </c>
      <c r="N3587" s="303">
        <f t="shared" si="575"/>
        <v>-4.8726016002547112E-3</v>
      </c>
      <c r="O3587" s="372">
        <f t="shared" si="576"/>
        <v>4288.5060799999992</v>
      </c>
      <c r="P3587" s="373">
        <f t="shared" si="577"/>
        <v>-3.9200000010168878E-3</v>
      </c>
    </row>
    <row r="3588" spans="1:16" s="195" customFormat="1" ht="22.5" x14ac:dyDescent="0.25">
      <c r="A3588" s="312" t="s">
        <v>8155</v>
      </c>
      <c r="B3588" s="313" t="s">
        <v>7973</v>
      </c>
      <c r="C3588" s="314" t="s">
        <v>8156</v>
      </c>
      <c r="D3588" s="314" t="s">
        <v>3421</v>
      </c>
      <c r="E3588" s="315" t="s">
        <v>203</v>
      </c>
      <c r="F3588" s="316" t="s">
        <v>111</v>
      </c>
      <c r="G3588" s="317">
        <v>2.4316800000000001</v>
      </c>
      <c r="H3588" s="61">
        <f t="shared" si="581"/>
        <v>6630.96</v>
      </c>
      <c r="I3588" s="450">
        <v>16124.38</v>
      </c>
      <c r="J3588" s="439">
        <f t="shared" si="582"/>
        <v>7395.2</v>
      </c>
      <c r="K3588" s="390">
        <f t="shared" si="583"/>
        <v>17982.759999999998</v>
      </c>
      <c r="L3588" s="60"/>
      <c r="M3588" s="303">
        <f t="shared" si="574"/>
        <v>17982.765103065602</v>
      </c>
      <c r="N3588" s="303">
        <f t="shared" si="575"/>
        <v>5.1030656031798571E-3</v>
      </c>
      <c r="O3588" s="372">
        <f t="shared" si="576"/>
        <v>17982.759935999999</v>
      </c>
      <c r="P3588" s="373">
        <f t="shared" si="577"/>
        <v>-6.3999999838415533E-5</v>
      </c>
    </row>
    <row r="3589" spans="1:16" s="195" customFormat="1" ht="15" customHeight="1" x14ac:dyDescent="0.25">
      <c r="A3589" s="323"/>
      <c r="B3589" s="512" t="s">
        <v>2072</v>
      </c>
      <c r="C3589" s="513"/>
      <c r="D3589" s="513"/>
      <c r="E3589" s="514"/>
      <c r="F3589" s="324"/>
      <c r="G3589" s="324"/>
      <c r="H3589" s="324"/>
      <c r="I3589" s="324"/>
      <c r="J3589" s="449"/>
      <c r="K3589" s="392"/>
      <c r="L3589" s="311"/>
      <c r="M3589" s="303">
        <f t="shared" si="574"/>
        <v>0</v>
      </c>
      <c r="N3589" s="303">
        <f t="shared" si="575"/>
        <v>0</v>
      </c>
      <c r="O3589" s="372">
        <f t="shared" si="576"/>
        <v>0</v>
      </c>
      <c r="P3589" s="373">
        <f t="shared" si="577"/>
        <v>0</v>
      </c>
    </row>
    <row r="3590" spans="1:16" s="195" customFormat="1" ht="22.5" x14ac:dyDescent="0.25">
      <c r="A3590" s="312" t="s">
        <v>8157</v>
      </c>
      <c r="B3590" s="313" t="s">
        <v>7973</v>
      </c>
      <c r="C3590" s="314" t="s">
        <v>1278</v>
      </c>
      <c r="D3590" s="314" t="s">
        <v>547</v>
      </c>
      <c r="E3590" s="315" t="s">
        <v>548</v>
      </c>
      <c r="F3590" s="316" t="s">
        <v>125</v>
      </c>
      <c r="G3590" s="326">
        <v>1.4717</v>
      </c>
      <c r="H3590" s="61">
        <f t="shared" ref="H3590:H3617" si="584">ROUND(I3590/G3590,2)</f>
        <v>31031.34</v>
      </c>
      <c r="I3590" s="450">
        <v>45668.82</v>
      </c>
      <c r="J3590" s="439">
        <f t="shared" ref="J3590:J3617" si="585">ROUND(H3590*O$13*P$13*O$10,2)</f>
        <v>34607.800000000003</v>
      </c>
      <c r="K3590" s="390">
        <f t="shared" ref="K3590:K3617" si="586">ROUND(J3590*G3590,2)</f>
        <v>50932.3</v>
      </c>
      <c r="L3590" s="60"/>
      <c r="M3590" s="303">
        <f t="shared" si="574"/>
        <v>50932.293991718405</v>
      </c>
      <c r="N3590" s="303">
        <f t="shared" si="575"/>
        <v>-6.0082815980422311E-3</v>
      </c>
      <c r="O3590" s="372">
        <f t="shared" si="576"/>
        <v>50932.299260000007</v>
      </c>
      <c r="P3590" s="373">
        <f t="shared" si="577"/>
        <v>-7.3999999585794285E-4</v>
      </c>
    </row>
    <row r="3591" spans="1:16" s="195" customFormat="1" ht="22.5" x14ac:dyDescent="0.25">
      <c r="A3591" s="312" t="s">
        <v>8158</v>
      </c>
      <c r="B3591" s="313" t="s">
        <v>7973</v>
      </c>
      <c r="C3591" s="314" t="s">
        <v>1279</v>
      </c>
      <c r="D3591" s="314" t="s">
        <v>8159</v>
      </c>
      <c r="E3591" s="315" t="s">
        <v>2081</v>
      </c>
      <c r="F3591" s="316" t="s">
        <v>122</v>
      </c>
      <c r="G3591" s="318">
        <v>1.2509999999999999</v>
      </c>
      <c r="H3591" s="61">
        <f t="shared" si="584"/>
        <v>16361.22</v>
      </c>
      <c r="I3591" s="450">
        <v>20467.89</v>
      </c>
      <c r="J3591" s="439">
        <f t="shared" si="585"/>
        <v>18246.900000000001</v>
      </c>
      <c r="K3591" s="390">
        <f t="shared" si="586"/>
        <v>22826.87</v>
      </c>
      <c r="L3591" s="60"/>
      <c r="M3591" s="303">
        <f t="shared" si="574"/>
        <v>22826.878182316799</v>
      </c>
      <c r="N3591" s="303">
        <f t="shared" si="575"/>
        <v>8.1823168002301827E-3</v>
      </c>
      <c r="O3591" s="372">
        <f t="shared" si="576"/>
        <v>22826.871899999998</v>
      </c>
      <c r="P3591" s="373">
        <f t="shared" si="577"/>
        <v>1.8999999992956873E-3</v>
      </c>
    </row>
    <row r="3592" spans="1:16" s="195" customFormat="1" ht="22.5" x14ac:dyDescent="0.25">
      <c r="A3592" s="312" t="s">
        <v>8160</v>
      </c>
      <c r="B3592" s="313" t="s">
        <v>7973</v>
      </c>
      <c r="C3592" s="314" t="s">
        <v>1280</v>
      </c>
      <c r="D3592" s="314" t="s">
        <v>2083</v>
      </c>
      <c r="E3592" s="315" t="s">
        <v>2084</v>
      </c>
      <c r="F3592" s="316" t="s">
        <v>139</v>
      </c>
      <c r="G3592" s="318">
        <v>22.076000000000001</v>
      </c>
      <c r="H3592" s="61">
        <f t="shared" si="584"/>
        <v>160.46</v>
      </c>
      <c r="I3592" s="450">
        <v>3542.37</v>
      </c>
      <c r="J3592" s="439">
        <f t="shared" si="585"/>
        <v>178.95</v>
      </c>
      <c r="K3592" s="390">
        <f t="shared" si="586"/>
        <v>3950.5</v>
      </c>
      <c r="L3592" s="60"/>
      <c r="M3592" s="303">
        <f t="shared" si="574"/>
        <v>3950.6391946944</v>
      </c>
      <c r="N3592" s="303">
        <f t="shared" si="575"/>
        <v>0.13919469439997556</v>
      </c>
      <c r="O3592" s="372">
        <f t="shared" si="576"/>
        <v>3950.5001999999999</v>
      </c>
      <c r="P3592" s="373">
        <f t="shared" si="577"/>
        <v>1.9999999994979589E-4</v>
      </c>
    </row>
    <row r="3593" spans="1:16" s="195" customFormat="1" ht="33.75" x14ac:dyDescent="0.25">
      <c r="A3593" s="312" t="s">
        <v>8161</v>
      </c>
      <c r="B3593" s="313" t="s">
        <v>7973</v>
      </c>
      <c r="C3593" s="314" t="s">
        <v>2813</v>
      </c>
      <c r="D3593" s="314" t="s">
        <v>2124</v>
      </c>
      <c r="E3593" s="315" t="s">
        <v>8162</v>
      </c>
      <c r="F3593" s="316" t="s">
        <v>125</v>
      </c>
      <c r="G3593" s="326">
        <v>1.4717</v>
      </c>
      <c r="H3593" s="61">
        <f t="shared" si="584"/>
        <v>29641.1</v>
      </c>
      <c r="I3593" s="450">
        <v>43622.81</v>
      </c>
      <c r="J3593" s="439">
        <f t="shared" si="585"/>
        <v>33057.33</v>
      </c>
      <c r="K3593" s="390">
        <f t="shared" si="586"/>
        <v>48650.47</v>
      </c>
      <c r="L3593" s="60"/>
      <c r="M3593" s="303">
        <f t="shared" si="574"/>
        <v>48650.474955667203</v>
      </c>
      <c r="N3593" s="303">
        <f t="shared" si="575"/>
        <v>4.9556672020116821E-3</v>
      </c>
      <c r="O3593" s="372">
        <f t="shared" si="576"/>
        <v>48650.472561000002</v>
      </c>
      <c r="P3593" s="373">
        <f t="shared" si="577"/>
        <v>2.5610000011511147E-3</v>
      </c>
    </row>
    <row r="3594" spans="1:16" s="195" customFormat="1" ht="22.5" x14ac:dyDescent="0.25">
      <c r="A3594" s="312" t="s">
        <v>8163</v>
      </c>
      <c r="B3594" s="313" t="s">
        <v>7973</v>
      </c>
      <c r="C3594" s="314" t="s">
        <v>2815</v>
      </c>
      <c r="D3594" s="314" t="s">
        <v>8159</v>
      </c>
      <c r="E3594" s="315" t="s">
        <v>2081</v>
      </c>
      <c r="F3594" s="316" t="s">
        <v>122</v>
      </c>
      <c r="G3594" s="328">
        <v>1.250945</v>
      </c>
      <c r="H3594" s="61">
        <f t="shared" si="584"/>
        <v>16361.22</v>
      </c>
      <c r="I3594" s="450">
        <v>20466.990000000002</v>
      </c>
      <c r="J3594" s="439">
        <f t="shared" si="585"/>
        <v>18246.900000000001</v>
      </c>
      <c r="K3594" s="390">
        <f t="shared" si="586"/>
        <v>22825.87</v>
      </c>
      <c r="L3594" s="60"/>
      <c r="M3594" s="303">
        <f t="shared" si="574"/>
        <v>22825.874454508805</v>
      </c>
      <c r="N3594" s="303">
        <f t="shared" si="575"/>
        <v>4.4545088057930116E-3</v>
      </c>
      <c r="O3594" s="372">
        <f t="shared" si="576"/>
        <v>22825.868320500002</v>
      </c>
      <c r="P3594" s="373">
        <f t="shared" si="577"/>
        <v>-1.6794999974081293E-3</v>
      </c>
    </row>
    <row r="3595" spans="1:16" s="195" customFormat="1" ht="22.5" x14ac:dyDescent="0.25">
      <c r="A3595" s="312" t="s">
        <v>8164</v>
      </c>
      <c r="B3595" s="313" t="s">
        <v>7973</v>
      </c>
      <c r="C3595" s="314" t="s">
        <v>1282</v>
      </c>
      <c r="D3595" s="314" t="s">
        <v>633</v>
      </c>
      <c r="E3595" s="315" t="s">
        <v>634</v>
      </c>
      <c r="F3595" s="316" t="s">
        <v>125</v>
      </c>
      <c r="G3595" s="326">
        <v>0.78139999999999998</v>
      </c>
      <c r="H3595" s="61">
        <f t="shared" si="584"/>
        <v>47314.720000000001</v>
      </c>
      <c r="I3595" s="450">
        <v>36971.72</v>
      </c>
      <c r="J3595" s="439">
        <f t="shared" si="585"/>
        <v>52767.89</v>
      </c>
      <c r="K3595" s="390">
        <f t="shared" si="586"/>
        <v>41232.83</v>
      </c>
      <c r="L3595" s="60"/>
      <c r="M3595" s="303">
        <f t="shared" si="574"/>
        <v>41232.826081766405</v>
      </c>
      <c r="N3595" s="303">
        <f t="shared" si="575"/>
        <v>-3.9182335967780091E-3</v>
      </c>
      <c r="O3595" s="372">
        <f t="shared" si="576"/>
        <v>41232.829246000001</v>
      </c>
      <c r="P3595" s="373">
        <f t="shared" si="577"/>
        <v>-7.5400000059744343E-4</v>
      </c>
    </row>
    <row r="3596" spans="1:16" s="195" customFormat="1" ht="22.5" x14ac:dyDescent="0.25">
      <c r="A3596" s="312" t="s">
        <v>8165</v>
      </c>
      <c r="B3596" s="313" t="s">
        <v>7973</v>
      </c>
      <c r="C3596" s="314" t="s">
        <v>1283</v>
      </c>
      <c r="D3596" s="314" t="s">
        <v>8166</v>
      </c>
      <c r="E3596" s="315" t="s">
        <v>2089</v>
      </c>
      <c r="F3596" s="316" t="s">
        <v>122</v>
      </c>
      <c r="G3596" s="328">
        <v>2.3442000000000001E-2</v>
      </c>
      <c r="H3596" s="61">
        <f t="shared" si="584"/>
        <v>74531.179999999993</v>
      </c>
      <c r="I3596" s="450">
        <v>1747.16</v>
      </c>
      <c r="J3596" s="439">
        <f t="shared" si="585"/>
        <v>83121.13</v>
      </c>
      <c r="K3596" s="390">
        <f t="shared" si="586"/>
        <v>1948.53</v>
      </c>
      <c r="L3596" s="60"/>
      <c r="M3596" s="303">
        <f t="shared" si="574"/>
        <v>1948.5256411392002</v>
      </c>
      <c r="N3596" s="303">
        <f t="shared" si="575"/>
        <v>-4.3588607998117368E-3</v>
      </c>
      <c r="O3596" s="372">
        <f t="shared" si="576"/>
        <v>1948.5255294600001</v>
      </c>
      <c r="P3596" s="373">
        <f t="shared" si="577"/>
        <v>-4.4705399998292705E-3</v>
      </c>
    </row>
    <row r="3597" spans="1:16" s="195" customFormat="1" ht="22.5" x14ac:dyDescent="0.25">
      <c r="A3597" s="312" t="s">
        <v>8167</v>
      </c>
      <c r="B3597" s="313" t="s">
        <v>7973</v>
      </c>
      <c r="C3597" s="314" t="s">
        <v>1284</v>
      </c>
      <c r="D3597" s="314" t="s">
        <v>624</v>
      </c>
      <c r="E3597" s="315" t="s">
        <v>625</v>
      </c>
      <c r="F3597" s="316" t="s">
        <v>139</v>
      </c>
      <c r="G3597" s="318">
        <v>15.628</v>
      </c>
      <c r="H3597" s="61">
        <f t="shared" si="584"/>
        <v>119.37</v>
      </c>
      <c r="I3597" s="450">
        <v>1865.51</v>
      </c>
      <c r="J3597" s="439">
        <f t="shared" si="585"/>
        <v>133.13</v>
      </c>
      <c r="K3597" s="390">
        <f t="shared" si="586"/>
        <v>2080.56</v>
      </c>
      <c r="L3597" s="60"/>
      <c r="M3597" s="303">
        <f t="shared" si="574"/>
        <v>2080.5158478912003</v>
      </c>
      <c r="N3597" s="303">
        <f t="shared" si="575"/>
        <v>-4.4152108799607959E-2</v>
      </c>
      <c r="O3597" s="372">
        <f t="shared" si="576"/>
        <v>2080.55564</v>
      </c>
      <c r="P3597" s="373">
        <f t="shared" si="577"/>
        <v>-4.3599999999059946E-3</v>
      </c>
    </row>
    <row r="3598" spans="1:16" s="195" customFormat="1" ht="33.75" x14ac:dyDescent="0.25">
      <c r="A3598" s="312" t="s">
        <v>8168</v>
      </c>
      <c r="B3598" s="313" t="s">
        <v>7973</v>
      </c>
      <c r="C3598" s="314" t="s">
        <v>1292</v>
      </c>
      <c r="D3598" s="314" t="s">
        <v>642</v>
      </c>
      <c r="E3598" s="315" t="s">
        <v>643</v>
      </c>
      <c r="F3598" s="316" t="s">
        <v>125</v>
      </c>
      <c r="G3598" s="326">
        <v>0.13339999999999999</v>
      </c>
      <c r="H3598" s="61">
        <f t="shared" si="584"/>
        <v>161204.42000000001</v>
      </c>
      <c r="I3598" s="450">
        <v>21504.67</v>
      </c>
      <c r="J3598" s="439">
        <f t="shared" si="585"/>
        <v>179783.73</v>
      </c>
      <c r="K3598" s="390">
        <f t="shared" si="586"/>
        <v>23983.15</v>
      </c>
      <c r="L3598" s="60"/>
      <c r="M3598" s="303">
        <f t="shared" si="574"/>
        <v>23983.150312070396</v>
      </c>
      <c r="N3598" s="303">
        <f t="shared" si="575"/>
        <v>3.1207039501168765E-4</v>
      </c>
      <c r="O3598" s="372">
        <f t="shared" si="576"/>
        <v>23983.149581999998</v>
      </c>
      <c r="P3598" s="373">
        <f t="shared" si="577"/>
        <v>-4.1800000326475129E-4</v>
      </c>
    </row>
    <row r="3599" spans="1:16" s="195" customFormat="1" ht="22.5" x14ac:dyDescent="0.25">
      <c r="A3599" s="312" t="s">
        <v>8169</v>
      </c>
      <c r="B3599" s="313" t="s">
        <v>7973</v>
      </c>
      <c r="C3599" s="314" t="s">
        <v>1295</v>
      </c>
      <c r="D3599" s="314" t="s">
        <v>2203</v>
      </c>
      <c r="E3599" s="315" t="s">
        <v>645</v>
      </c>
      <c r="F3599" s="316" t="s">
        <v>122</v>
      </c>
      <c r="G3599" s="326">
        <v>6.7000000000000002E-3</v>
      </c>
      <c r="H3599" s="61">
        <f t="shared" si="584"/>
        <v>62610.45</v>
      </c>
      <c r="I3599" s="450">
        <v>419.49</v>
      </c>
      <c r="J3599" s="439">
        <f t="shared" si="585"/>
        <v>69826.5</v>
      </c>
      <c r="K3599" s="390">
        <f t="shared" si="586"/>
        <v>467.84</v>
      </c>
      <c r="L3599" s="60"/>
      <c r="M3599" s="303">
        <f t="shared" ref="M3599:M3662" si="587">I3599*O$13*P$13*O$10</f>
        <v>467.83753130880007</v>
      </c>
      <c r="N3599" s="303">
        <f t="shared" ref="N3599:N3662" si="588">M3599-K3599</f>
        <v>-2.468691199908335E-3</v>
      </c>
      <c r="O3599" s="372">
        <f t="shared" si="576"/>
        <v>467.83755000000002</v>
      </c>
      <c r="P3599" s="373">
        <f t="shared" si="577"/>
        <v>-2.4499999999534339E-3</v>
      </c>
    </row>
    <row r="3600" spans="1:16" s="195" customFormat="1" ht="22.5" x14ac:dyDescent="0.25">
      <c r="A3600" s="312" t="s">
        <v>8170</v>
      </c>
      <c r="B3600" s="313" t="s">
        <v>7973</v>
      </c>
      <c r="C3600" s="314" t="s">
        <v>1297</v>
      </c>
      <c r="D3600" s="314" t="s">
        <v>2206</v>
      </c>
      <c r="E3600" s="315" t="s">
        <v>2207</v>
      </c>
      <c r="F3600" s="316" t="s">
        <v>147</v>
      </c>
      <c r="G3600" s="325">
        <v>13.34</v>
      </c>
      <c r="H3600" s="61">
        <f t="shared" si="584"/>
        <v>976.43</v>
      </c>
      <c r="I3600" s="450">
        <v>13025.61</v>
      </c>
      <c r="J3600" s="439">
        <f t="shared" si="585"/>
        <v>1088.97</v>
      </c>
      <c r="K3600" s="390">
        <f t="shared" si="586"/>
        <v>14526.86</v>
      </c>
      <c r="L3600" s="60"/>
      <c r="M3600" s="303">
        <f t="shared" si="587"/>
        <v>14526.852192403201</v>
      </c>
      <c r="N3600" s="303">
        <f t="shared" si="588"/>
        <v>-7.8075967994664097E-3</v>
      </c>
      <c r="O3600" s="372">
        <f t="shared" si="576"/>
        <v>14526.8598</v>
      </c>
      <c r="P3600" s="373">
        <f t="shared" si="577"/>
        <v>-2.0000000040454324E-4</v>
      </c>
    </row>
    <row r="3601" spans="1:16" s="195" customFormat="1" ht="22.5" x14ac:dyDescent="0.25">
      <c r="A3601" s="312" t="s">
        <v>8171</v>
      </c>
      <c r="B3601" s="313" t="s">
        <v>7973</v>
      </c>
      <c r="C3601" s="314" t="s">
        <v>1298</v>
      </c>
      <c r="D3601" s="314" t="s">
        <v>2210</v>
      </c>
      <c r="E3601" s="315" t="s">
        <v>2211</v>
      </c>
      <c r="F3601" s="316" t="s">
        <v>139</v>
      </c>
      <c r="G3601" s="331">
        <v>50</v>
      </c>
      <c r="H3601" s="61">
        <f t="shared" si="584"/>
        <v>25.3</v>
      </c>
      <c r="I3601" s="450">
        <v>1265.01</v>
      </c>
      <c r="J3601" s="439">
        <f t="shared" si="585"/>
        <v>28.22</v>
      </c>
      <c r="K3601" s="390">
        <f t="shared" si="586"/>
        <v>1411</v>
      </c>
      <c r="L3601" s="60"/>
      <c r="M3601" s="303">
        <f t="shared" si="587"/>
        <v>1410.8063493312</v>
      </c>
      <c r="N3601" s="303">
        <f t="shared" si="588"/>
        <v>-0.19365066880004633</v>
      </c>
      <c r="O3601" s="372">
        <f t="shared" si="576"/>
        <v>1411</v>
      </c>
      <c r="P3601" s="373">
        <f t="shared" si="577"/>
        <v>0</v>
      </c>
    </row>
    <row r="3602" spans="1:16" s="195" customFormat="1" ht="22.5" x14ac:dyDescent="0.25">
      <c r="A3602" s="312" t="s">
        <v>8172</v>
      </c>
      <c r="B3602" s="313" t="s">
        <v>7973</v>
      </c>
      <c r="C3602" s="314" t="s">
        <v>2832</v>
      </c>
      <c r="D3602" s="314" t="s">
        <v>621</v>
      </c>
      <c r="E3602" s="315" t="s">
        <v>622</v>
      </c>
      <c r="F3602" s="316" t="s">
        <v>125</v>
      </c>
      <c r="G3602" s="326">
        <v>0.65449999999999997</v>
      </c>
      <c r="H3602" s="61">
        <f t="shared" si="584"/>
        <v>66231.37</v>
      </c>
      <c r="I3602" s="450">
        <v>43348.43</v>
      </c>
      <c r="J3602" s="439">
        <f t="shared" si="585"/>
        <v>73864.740000000005</v>
      </c>
      <c r="K3602" s="390">
        <f t="shared" si="586"/>
        <v>48344.47</v>
      </c>
      <c r="L3602" s="60"/>
      <c r="M3602" s="303">
        <f t="shared" si="587"/>
        <v>48344.471804601606</v>
      </c>
      <c r="N3602" s="303">
        <f t="shared" si="588"/>
        <v>1.8046016048174351E-3</v>
      </c>
      <c r="O3602" s="372">
        <f t="shared" ref="O3602:O3665" si="589">J3602*G3602</f>
        <v>48344.472330000004</v>
      </c>
      <c r="P3602" s="373">
        <f t="shared" ref="P3602:P3665" si="590">O3602-K3602</f>
        <v>2.3300000029848889E-3</v>
      </c>
    </row>
    <row r="3603" spans="1:16" s="195" customFormat="1" ht="22.5" x14ac:dyDescent="0.25">
      <c r="A3603" s="312" t="s">
        <v>8173</v>
      </c>
      <c r="B3603" s="313" t="s">
        <v>7973</v>
      </c>
      <c r="C3603" s="314" t="s">
        <v>2836</v>
      </c>
      <c r="D3603" s="314" t="s">
        <v>8166</v>
      </c>
      <c r="E3603" s="315" t="s">
        <v>2089</v>
      </c>
      <c r="F3603" s="316" t="s">
        <v>122</v>
      </c>
      <c r="G3603" s="330">
        <v>2.15985E-2</v>
      </c>
      <c r="H3603" s="61">
        <f t="shared" si="584"/>
        <v>74528.320000000007</v>
      </c>
      <c r="I3603" s="450">
        <v>1609.7</v>
      </c>
      <c r="J3603" s="439">
        <f t="shared" si="585"/>
        <v>83117.94</v>
      </c>
      <c r="K3603" s="390">
        <f t="shared" si="586"/>
        <v>1795.22</v>
      </c>
      <c r="L3603" s="60"/>
      <c r="M3603" s="303">
        <f t="shared" si="587"/>
        <v>1795.2229472640001</v>
      </c>
      <c r="N3603" s="303">
        <f t="shared" si="588"/>
        <v>2.9472640001131367E-3</v>
      </c>
      <c r="O3603" s="372">
        <f t="shared" si="589"/>
        <v>1795.22282709</v>
      </c>
      <c r="P3603" s="373">
        <f t="shared" si="590"/>
        <v>2.8270899999824906E-3</v>
      </c>
    </row>
    <row r="3604" spans="1:16" s="195" customFormat="1" ht="22.5" x14ac:dyDescent="0.25">
      <c r="A3604" s="312" t="s">
        <v>8174</v>
      </c>
      <c r="B3604" s="313" t="s">
        <v>7973</v>
      </c>
      <c r="C3604" s="314" t="s">
        <v>8175</v>
      </c>
      <c r="D3604" s="314" t="s">
        <v>624</v>
      </c>
      <c r="E3604" s="315" t="s">
        <v>625</v>
      </c>
      <c r="F3604" s="316" t="s">
        <v>139</v>
      </c>
      <c r="G3604" s="318">
        <v>14.398999999999999</v>
      </c>
      <c r="H3604" s="61">
        <f t="shared" si="584"/>
        <v>119.37</v>
      </c>
      <c r="I3604" s="450">
        <v>1718.8</v>
      </c>
      <c r="J3604" s="439">
        <f t="shared" si="585"/>
        <v>133.13</v>
      </c>
      <c r="K3604" s="390">
        <f t="shared" si="586"/>
        <v>1916.94</v>
      </c>
      <c r="L3604" s="60"/>
      <c r="M3604" s="303">
        <f t="shared" si="587"/>
        <v>1916.8970626560001</v>
      </c>
      <c r="N3604" s="303">
        <f t="shared" si="588"/>
        <v>-4.2937343999938093E-2</v>
      </c>
      <c r="O3604" s="372">
        <f t="shared" si="589"/>
        <v>1916.9388699999997</v>
      </c>
      <c r="P3604" s="373">
        <f t="shared" si="590"/>
        <v>-1.1300000003302557E-3</v>
      </c>
    </row>
    <row r="3605" spans="1:16" s="195" customFormat="1" ht="33.75" x14ac:dyDescent="0.25">
      <c r="A3605" s="312" t="s">
        <v>8176</v>
      </c>
      <c r="B3605" s="313" t="s">
        <v>7973</v>
      </c>
      <c r="C3605" s="314" t="s">
        <v>2838</v>
      </c>
      <c r="D3605" s="314" t="s">
        <v>2077</v>
      </c>
      <c r="E3605" s="315" t="s">
        <v>2078</v>
      </c>
      <c r="F3605" s="316" t="s">
        <v>125</v>
      </c>
      <c r="G3605" s="326">
        <v>7.7799999999999994E-2</v>
      </c>
      <c r="H3605" s="61">
        <f t="shared" si="584"/>
        <v>78896.14</v>
      </c>
      <c r="I3605" s="450">
        <v>6138.12</v>
      </c>
      <c r="J3605" s="439">
        <f t="shared" si="585"/>
        <v>87989.17</v>
      </c>
      <c r="K3605" s="390">
        <f t="shared" si="586"/>
        <v>6845.56</v>
      </c>
      <c r="L3605" s="60"/>
      <c r="M3605" s="303">
        <f t="shared" si="587"/>
        <v>6845.5574809343998</v>
      </c>
      <c r="N3605" s="303">
        <f t="shared" si="588"/>
        <v>-2.519065600608883E-3</v>
      </c>
      <c r="O3605" s="372">
        <f t="shared" si="589"/>
        <v>6845.5574259999994</v>
      </c>
      <c r="P3605" s="373">
        <f t="shared" si="590"/>
        <v>-2.574000001004606E-3</v>
      </c>
    </row>
    <row r="3606" spans="1:16" s="195" customFormat="1" ht="22.5" x14ac:dyDescent="0.25">
      <c r="A3606" s="312" t="s">
        <v>8177</v>
      </c>
      <c r="B3606" s="313" t="s">
        <v>7973</v>
      </c>
      <c r="C3606" s="314" t="s">
        <v>3997</v>
      </c>
      <c r="D3606" s="314" t="s">
        <v>8178</v>
      </c>
      <c r="E3606" s="315" t="s">
        <v>2081</v>
      </c>
      <c r="F3606" s="316" t="s">
        <v>122</v>
      </c>
      <c r="G3606" s="328">
        <v>9.5694000000000001E-2</v>
      </c>
      <c r="H3606" s="61">
        <f t="shared" si="584"/>
        <v>16361.21</v>
      </c>
      <c r="I3606" s="450">
        <v>1565.67</v>
      </c>
      <c r="J3606" s="439">
        <f t="shared" si="585"/>
        <v>18246.89</v>
      </c>
      <c r="K3606" s="390">
        <f t="shared" si="586"/>
        <v>1746.12</v>
      </c>
      <c r="L3606" s="60"/>
      <c r="M3606" s="303">
        <f t="shared" si="587"/>
        <v>1746.1183523904003</v>
      </c>
      <c r="N3606" s="303">
        <f t="shared" si="588"/>
        <v>-1.6476095995585638E-3</v>
      </c>
      <c r="O3606" s="372">
        <f t="shared" si="589"/>
        <v>1746.1178916599999</v>
      </c>
      <c r="P3606" s="373">
        <f t="shared" si="590"/>
        <v>-2.1083399999497487E-3</v>
      </c>
    </row>
    <row r="3607" spans="1:16" s="195" customFormat="1" ht="22.5" x14ac:dyDescent="0.25">
      <c r="A3607" s="312" t="s">
        <v>8179</v>
      </c>
      <c r="B3607" s="313" t="s">
        <v>7973</v>
      </c>
      <c r="C3607" s="314" t="s">
        <v>8180</v>
      </c>
      <c r="D3607" s="314" t="s">
        <v>2083</v>
      </c>
      <c r="E3607" s="315" t="s">
        <v>2084</v>
      </c>
      <c r="F3607" s="316" t="s">
        <v>139</v>
      </c>
      <c r="G3607" s="318">
        <v>1.167</v>
      </c>
      <c r="H3607" s="61">
        <f t="shared" si="584"/>
        <v>160.49</v>
      </c>
      <c r="I3607" s="450">
        <v>187.29</v>
      </c>
      <c r="J3607" s="439">
        <f t="shared" si="585"/>
        <v>178.99</v>
      </c>
      <c r="K3607" s="390">
        <f t="shared" si="586"/>
        <v>208.88</v>
      </c>
      <c r="L3607" s="60"/>
      <c r="M3607" s="303">
        <f t="shared" si="587"/>
        <v>208.87575684480001</v>
      </c>
      <c r="N3607" s="303">
        <f t="shared" si="588"/>
        <v>-4.2431551999868589E-3</v>
      </c>
      <c r="O3607" s="372">
        <f t="shared" si="589"/>
        <v>208.88133000000002</v>
      </c>
      <c r="P3607" s="373">
        <f t="shared" si="590"/>
        <v>1.3300000000242562E-3</v>
      </c>
    </row>
    <row r="3608" spans="1:16" s="195" customFormat="1" ht="22.5" x14ac:dyDescent="0.25">
      <c r="A3608" s="312" t="s">
        <v>8181</v>
      </c>
      <c r="B3608" s="313" t="s">
        <v>7973</v>
      </c>
      <c r="C3608" s="314" t="s">
        <v>2843</v>
      </c>
      <c r="D3608" s="314" t="s">
        <v>2277</v>
      </c>
      <c r="E3608" s="315" t="s">
        <v>2278</v>
      </c>
      <c r="F3608" s="316" t="s">
        <v>125</v>
      </c>
      <c r="G3608" s="326">
        <v>1.4717</v>
      </c>
      <c r="H3608" s="61">
        <f t="shared" si="584"/>
        <v>26355.62</v>
      </c>
      <c r="I3608" s="450">
        <v>38787.56</v>
      </c>
      <c r="J3608" s="439">
        <f t="shared" si="585"/>
        <v>29393.19</v>
      </c>
      <c r="K3608" s="390">
        <f t="shared" si="586"/>
        <v>43257.96</v>
      </c>
      <c r="L3608" s="60"/>
      <c r="M3608" s="303">
        <f t="shared" si="587"/>
        <v>43257.947307187198</v>
      </c>
      <c r="N3608" s="303">
        <f t="shared" si="588"/>
        <v>-1.2692812801105902E-2</v>
      </c>
      <c r="O3608" s="372">
        <f t="shared" si="589"/>
        <v>43257.957723</v>
      </c>
      <c r="P3608" s="373">
        <f t="shared" si="590"/>
        <v>-2.276999999594409E-3</v>
      </c>
    </row>
    <row r="3609" spans="1:16" s="195" customFormat="1" ht="22.5" x14ac:dyDescent="0.25">
      <c r="A3609" s="312" t="s">
        <v>8182</v>
      </c>
      <c r="B3609" s="313" t="s">
        <v>7973</v>
      </c>
      <c r="C3609" s="314" t="s">
        <v>4002</v>
      </c>
      <c r="D3609" s="314" t="s">
        <v>2280</v>
      </c>
      <c r="E3609" s="315" t="s">
        <v>2281</v>
      </c>
      <c r="F3609" s="316" t="s">
        <v>139</v>
      </c>
      <c r="G3609" s="326">
        <v>-35.320799999999998</v>
      </c>
      <c r="H3609" s="61">
        <f t="shared" si="584"/>
        <v>9.34</v>
      </c>
      <c r="I3609" s="450">
        <v>-329.84</v>
      </c>
      <c r="J3609" s="439">
        <f t="shared" si="585"/>
        <v>10.42</v>
      </c>
      <c r="K3609" s="390">
        <f t="shared" si="586"/>
        <v>-368.04</v>
      </c>
      <c r="L3609" s="60"/>
      <c r="M3609" s="303">
        <f t="shared" si="587"/>
        <v>-367.8550891008</v>
      </c>
      <c r="N3609" s="303">
        <f t="shared" si="588"/>
        <v>0.18491089920001968</v>
      </c>
      <c r="O3609" s="372">
        <f t="shared" si="589"/>
        <v>-368.04273599999999</v>
      </c>
      <c r="P3609" s="373">
        <f t="shared" si="590"/>
        <v>-2.7359999999703177E-3</v>
      </c>
    </row>
    <row r="3610" spans="1:16" s="195" customFormat="1" ht="22.5" x14ac:dyDescent="0.25">
      <c r="A3610" s="312" t="s">
        <v>8183</v>
      </c>
      <c r="B3610" s="313" t="s">
        <v>7973</v>
      </c>
      <c r="C3610" s="314" t="s">
        <v>8184</v>
      </c>
      <c r="D3610" s="314" t="s">
        <v>2283</v>
      </c>
      <c r="E3610" s="315" t="s">
        <v>2284</v>
      </c>
      <c r="F3610" s="316" t="s">
        <v>139</v>
      </c>
      <c r="G3610" s="317">
        <v>-0.73585</v>
      </c>
      <c r="H3610" s="61">
        <f t="shared" si="584"/>
        <v>142.61000000000001</v>
      </c>
      <c r="I3610" s="450">
        <v>-104.94</v>
      </c>
      <c r="J3610" s="439">
        <f t="shared" si="585"/>
        <v>159.05000000000001</v>
      </c>
      <c r="K3610" s="390">
        <f t="shared" si="586"/>
        <v>-117.04</v>
      </c>
      <c r="L3610" s="60"/>
      <c r="M3610" s="303">
        <f t="shared" si="587"/>
        <v>-117.0346624128</v>
      </c>
      <c r="N3610" s="303">
        <f t="shared" si="588"/>
        <v>5.3375872000032132E-3</v>
      </c>
      <c r="O3610" s="372">
        <f t="shared" si="589"/>
        <v>-117.03694250000001</v>
      </c>
      <c r="P3610" s="373">
        <f t="shared" si="590"/>
        <v>3.0574999999970487E-3</v>
      </c>
    </row>
    <row r="3611" spans="1:16" s="195" customFormat="1" ht="22.5" x14ac:dyDescent="0.25">
      <c r="A3611" s="312" t="s">
        <v>8185</v>
      </c>
      <c r="B3611" s="313" t="s">
        <v>7973</v>
      </c>
      <c r="C3611" s="314" t="s">
        <v>8186</v>
      </c>
      <c r="D3611" s="314" t="s">
        <v>2286</v>
      </c>
      <c r="E3611" s="315" t="s">
        <v>2287</v>
      </c>
      <c r="F3611" s="316" t="s">
        <v>251</v>
      </c>
      <c r="G3611" s="328">
        <v>-19.323421</v>
      </c>
      <c r="H3611" s="61">
        <f t="shared" si="584"/>
        <v>680.05</v>
      </c>
      <c r="I3611" s="450">
        <v>-13140.91</v>
      </c>
      <c r="J3611" s="439">
        <f t="shared" si="585"/>
        <v>758.43</v>
      </c>
      <c r="K3611" s="390">
        <f t="shared" si="586"/>
        <v>-14655.46</v>
      </c>
      <c r="L3611" s="60"/>
      <c r="M3611" s="303">
        <f t="shared" si="587"/>
        <v>-14655.440877139201</v>
      </c>
      <c r="N3611" s="303">
        <f t="shared" si="588"/>
        <v>1.9122860798233887E-2</v>
      </c>
      <c r="O3611" s="372">
        <f t="shared" si="589"/>
        <v>-14655.462189029999</v>
      </c>
      <c r="P3611" s="373">
        <f t="shared" si="590"/>
        <v>-2.1890299994993256E-3</v>
      </c>
    </row>
    <row r="3612" spans="1:16" s="195" customFormat="1" ht="22.5" x14ac:dyDescent="0.25">
      <c r="A3612" s="312" t="s">
        <v>8187</v>
      </c>
      <c r="B3612" s="313" t="s">
        <v>7973</v>
      </c>
      <c r="C3612" s="314" t="s">
        <v>8188</v>
      </c>
      <c r="D3612" s="314" t="s">
        <v>1687</v>
      </c>
      <c r="E3612" s="315" t="s">
        <v>1688</v>
      </c>
      <c r="F3612" s="316" t="s">
        <v>147</v>
      </c>
      <c r="G3612" s="329">
        <v>154.5</v>
      </c>
      <c r="H3612" s="61">
        <f t="shared" si="584"/>
        <v>71.150000000000006</v>
      </c>
      <c r="I3612" s="450">
        <v>10992.09</v>
      </c>
      <c r="J3612" s="439">
        <f t="shared" si="585"/>
        <v>79.349999999999994</v>
      </c>
      <c r="K3612" s="390">
        <f t="shared" si="586"/>
        <v>12259.58</v>
      </c>
      <c r="L3612" s="60"/>
      <c r="M3612" s="303">
        <f t="shared" si="587"/>
        <v>12258.962667820801</v>
      </c>
      <c r="N3612" s="303">
        <f t="shared" si="588"/>
        <v>-0.61733217919936578</v>
      </c>
      <c r="O3612" s="372">
        <f t="shared" si="589"/>
        <v>12259.574999999999</v>
      </c>
      <c r="P3612" s="373">
        <f t="shared" si="590"/>
        <v>-5.0000000010186341E-3</v>
      </c>
    </row>
    <row r="3613" spans="1:16" s="195" customFormat="1" ht="22.5" x14ac:dyDescent="0.25">
      <c r="A3613" s="312" t="s">
        <v>8189</v>
      </c>
      <c r="B3613" s="313" t="s">
        <v>7973</v>
      </c>
      <c r="C3613" s="314" t="s">
        <v>2850</v>
      </c>
      <c r="D3613" s="314" t="s">
        <v>8190</v>
      </c>
      <c r="E3613" s="315" t="s">
        <v>8191</v>
      </c>
      <c r="F3613" s="316" t="s">
        <v>125</v>
      </c>
      <c r="G3613" s="326">
        <v>0.7681</v>
      </c>
      <c r="H3613" s="61">
        <f t="shared" si="584"/>
        <v>22469.25</v>
      </c>
      <c r="I3613" s="450">
        <v>17258.63</v>
      </c>
      <c r="J3613" s="439">
        <f t="shared" si="585"/>
        <v>25058.9</v>
      </c>
      <c r="K3613" s="390">
        <f t="shared" si="586"/>
        <v>19247.740000000002</v>
      </c>
      <c r="L3613" s="60"/>
      <c r="M3613" s="303">
        <f t="shared" si="587"/>
        <v>19247.740954425601</v>
      </c>
      <c r="N3613" s="303">
        <f t="shared" si="588"/>
        <v>9.5442559904768132E-4</v>
      </c>
      <c r="O3613" s="372">
        <f t="shared" si="589"/>
        <v>19247.74109</v>
      </c>
      <c r="P3613" s="373">
        <f t="shared" si="590"/>
        <v>1.0899999979301356E-3</v>
      </c>
    </row>
    <row r="3614" spans="1:16" s="195" customFormat="1" ht="22.5" x14ac:dyDescent="0.25">
      <c r="A3614" s="312" t="s">
        <v>8192</v>
      </c>
      <c r="B3614" s="313" t="s">
        <v>7973</v>
      </c>
      <c r="C3614" s="314" t="s">
        <v>2852</v>
      </c>
      <c r="D3614" s="314" t="s">
        <v>8193</v>
      </c>
      <c r="E3614" s="315" t="s">
        <v>8194</v>
      </c>
      <c r="F3614" s="316" t="s">
        <v>139</v>
      </c>
      <c r="G3614" s="329">
        <v>14.1</v>
      </c>
      <c r="H3614" s="61">
        <f t="shared" si="584"/>
        <v>182.96</v>
      </c>
      <c r="I3614" s="450">
        <v>2579.77</v>
      </c>
      <c r="J3614" s="439">
        <f t="shared" si="585"/>
        <v>204.05</v>
      </c>
      <c r="K3614" s="390">
        <f t="shared" si="586"/>
        <v>2877.11</v>
      </c>
      <c r="L3614" s="60"/>
      <c r="M3614" s="303">
        <f t="shared" si="587"/>
        <v>2877.0965413824006</v>
      </c>
      <c r="N3614" s="303">
        <f t="shared" si="588"/>
        <v>-1.3458617599553691E-2</v>
      </c>
      <c r="O3614" s="372">
        <f t="shared" si="589"/>
        <v>2877.105</v>
      </c>
      <c r="P3614" s="373">
        <f t="shared" si="590"/>
        <v>-5.0000000001091394E-3</v>
      </c>
    </row>
    <row r="3615" spans="1:16" s="195" customFormat="1" ht="22.5" x14ac:dyDescent="0.25">
      <c r="A3615" s="312" t="s">
        <v>8195</v>
      </c>
      <c r="B3615" s="313" t="s">
        <v>7973</v>
      </c>
      <c r="C3615" s="314" t="s">
        <v>1301</v>
      </c>
      <c r="D3615" s="314" t="s">
        <v>541</v>
      </c>
      <c r="E3615" s="315" t="s">
        <v>2222</v>
      </c>
      <c r="F3615" s="316" t="s">
        <v>125</v>
      </c>
      <c r="G3615" s="326">
        <v>0.65449999999999997</v>
      </c>
      <c r="H3615" s="61">
        <f t="shared" si="584"/>
        <v>35954.879999999997</v>
      </c>
      <c r="I3615" s="450">
        <v>23532.47</v>
      </c>
      <c r="J3615" s="439">
        <f t="shared" si="585"/>
        <v>40098.79</v>
      </c>
      <c r="K3615" s="390">
        <f t="shared" si="586"/>
        <v>26244.66</v>
      </c>
      <c r="L3615" s="60"/>
      <c r="M3615" s="303">
        <f t="shared" si="587"/>
        <v>26244.660588806404</v>
      </c>
      <c r="N3615" s="303">
        <f t="shared" si="588"/>
        <v>5.8880640426650643E-4</v>
      </c>
      <c r="O3615" s="372">
        <f t="shared" si="589"/>
        <v>26244.658055</v>
      </c>
      <c r="P3615" s="373">
        <f t="shared" si="590"/>
        <v>-1.9449999999778811E-3</v>
      </c>
    </row>
    <row r="3616" spans="1:16" s="195" customFormat="1" ht="22.5" x14ac:dyDescent="0.25">
      <c r="A3616" s="312" t="s">
        <v>8196</v>
      </c>
      <c r="B3616" s="313" t="s">
        <v>7973</v>
      </c>
      <c r="C3616" s="314" t="s">
        <v>1302</v>
      </c>
      <c r="D3616" s="314" t="s">
        <v>8178</v>
      </c>
      <c r="E3616" s="315" t="s">
        <v>2081</v>
      </c>
      <c r="F3616" s="316" t="s">
        <v>122</v>
      </c>
      <c r="G3616" s="326">
        <v>0.5897</v>
      </c>
      <c r="H3616" s="61">
        <f t="shared" si="584"/>
        <v>16361.22</v>
      </c>
      <c r="I3616" s="450">
        <v>9648.2099999999991</v>
      </c>
      <c r="J3616" s="439">
        <f t="shared" si="585"/>
        <v>18246.900000000001</v>
      </c>
      <c r="K3616" s="390">
        <f t="shared" si="586"/>
        <v>10760.2</v>
      </c>
      <c r="L3616" s="60"/>
      <c r="M3616" s="303">
        <f t="shared" si="587"/>
        <v>10760.196304915198</v>
      </c>
      <c r="N3616" s="303">
        <f t="shared" si="588"/>
        <v>-3.695084802529891E-3</v>
      </c>
      <c r="O3616" s="372">
        <f t="shared" si="589"/>
        <v>10760.19693</v>
      </c>
      <c r="P3616" s="373">
        <f t="shared" si="590"/>
        <v>-3.0700000006618211E-3</v>
      </c>
    </row>
    <row r="3617" spans="1:16" s="195" customFormat="1" ht="22.5" x14ac:dyDescent="0.25">
      <c r="A3617" s="312" t="s">
        <v>8197</v>
      </c>
      <c r="B3617" s="313" t="s">
        <v>7973</v>
      </c>
      <c r="C3617" s="314" t="s">
        <v>1303</v>
      </c>
      <c r="D3617" s="314" t="s">
        <v>2083</v>
      </c>
      <c r="E3617" s="315" t="s">
        <v>2084</v>
      </c>
      <c r="F3617" s="316" t="s">
        <v>139</v>
      </c>
      <c r="G3617" s="318">
        <v>9.8179999999999996</v>
      </c>
      <c r="H3617" s="61">
        <f t="shared" si="584"/>
        <v>160.46</v>
      </c>
      <c r="I3617" s="450">
        <v>1575.4</v>
      </c>
      <c r="J3617" s="439">
        <f t="shared" si="585"/>
        <v>178.95</v>
      </c>
      <c r="K3617" s="390">
        <f t="shared" si="586"/>
        <v>1756.93</v>
      </c>
      <c r="L3617" s="60"/>
      <c r="M3617" s="303">
        <f t="shared" si="587"/>
        <v>1756.9697652480002</v>
      </c>
      <c r="N3617" s="303">
        <f t="shared" si="588"/>
        <v>3.9765248000094289E-2</v>
      </c>
      <c r="O3617" s="372">
        <f t="shared" si="589"/>
        <v>1756.9310999999998</v>
      </c>
      <c r="P3617" s="373">
        <f t="shared" si="590"/>
        <v>1.0999999997238774E-3</v>
      </c>
    </row>
    <row r="3618" spans="1:16" s="195" customFormat="1" ht="15" customHeight="1" x14ac:dyDescent="0.25">
      <c r="A3618" s="323"/>
      <c r="B3618" s="512" t="s">
        <v>8198</v>
      </c>
      <c r="C3618" s="513"/>
      <c r="D3618" s="513"/>
      <c r="E3618" s="514"/>
      <c r="F3618" s="324"/>
      <c r="G3618" s="324"/>
      <c r="H3618" s="324"/>
      <c r="I3618" s="324"/>
      <c r="J3618" s="449"/>
      <c r="K3618" s="392"/>
      <c r="L3618" s="311"/>
      <c r="M3618" s="303">
        <f t="shared" si="587"/>
        <v>0</v>
      </c>
      <c r="N3618" s="303">
        <f t="shared" si="588"/>
        <v>0</v>
      </c>
      <c r="O3618" s="372">
        <f t="shared" si="589"/>
        <v>0</v>
      </c>
      <c r="P3618" s="373">
        <f t="shared" si="590"/>
        <v>0</v>
      </c>
    </row>
    <row r="3619" spans="1:16" s="195" customFormat="1" ht="22.5" x14ac:dyDescent="0.25">
      <c r="A3619" s="312" t="s">
        <v>8199</v>
      </c>
      <c r="B3619" s="313" t="s">
        <v>7973</v>
      </c>
      <c r="C3619" s="314" t="s">
        <v>2857</v>
      </c>
      <c r="D3619" s="314" t="s">
        <v>695</v>
      </c>
      <c r="E3619" s="315" t="s">
        <v>8200</v>
      </c>
      <c r="F3619" s="316" t="s">
        <v>125</v>
      </c>
      <c r="G3619" s="326">
        <v>3.5099999999999999E-2</v>
      </c>
      <c r="H3619" s="61">
        <f t="shared" ref="H3619:H3631" si="591">ROUND(I3619/G3619,2)</f>
        <v>506442.17</v>
      </c>
      <c r="I3619" s="450">
        <v>17776.12</v>
      </c>
      <c r="J3619" s="439">
        <f t="shared" ref="J3619:J3631" si="592">ROUND(H3619*O$13*P$13*O$10,2)</f>
        <v>564811.21</v>
      </c>
      <c r="K3619" s="390">
        <f t="shared" ref="K3619:K3631" si="593">ROUND(J3619*G3619,2)</f>
        <v>19824.87</v>
      </c>
      <c r="L3619" s="60"/>
      <c r="M3619" s="303">
        <f t="shared" si="587"/>
        <v>19824.873291494401</v>
      </c>
      <c r="N3619" s="303">
        <f t="shared" si="588"/>
        <v>3.2914944022195414E-3</v>
      </c>
      <c r="O3619" s="372">
        <f t="shared" si="589"/>
        <v>19824.873470999999</v>
      </c>
      <c r="P3619" s="373">
        <f t="shared" si="590"/>
        <v>3.4709999999904539E-3</v>
      </c>
    </row>
    <row r="3620" spans="1:16" s="195" customFormat="1" ht="22.5" x14ac:dyDescent="0.25">
      <c r="A3620" s="312" t="s">
        <v>8201</v>
      </c>
      <c r="B3620" s="313" t="s">
        <v>7973</v>
      </c>
      <c r="C3620" s="314" t="s">
        <v>4016</v>
      </c>
      <c r="D3620" s="314" t="s">
        <v>8202</v>
      </c>
      <c r="E3620" s="315" t="s">
        <v>8203</v>
      </c>
      <c r="F3620" s="316" t="s">
        <v>111</v>
      </c>
      <c r="G3620" s="328">
        <v>3.5100000000000002E-4</v>
      </c>
      <c r="H3620" s="61">
        <f t="shared" si="591"/>
        <v>9914.5300000000007</v>
      </c>
      <c r="I3620" s="450">
        <v>3.48</v>
      </c>
      <c r="J3620" s="439">
        <f t="shared" si="592"/>
        <v>11057.21</v>
      </c>
      <c r="K3620" s="390">
        <f t="shared" si="593"/>
        <v>3.88</v>
      </c>
      <c r="L3620" s="60"/>
      <c r="M3620" s="303">
        <f t="shared" si="587"/>
        <v>3.8810808576000002</v>
      </c>
      <c r="N3620" s="303">
        <f t="shared" si="588"/>
        <v>1.0808576000003178E-3</v>
      </c>
      <c r="O3620" s="372">
        <f t="shared" si="589"/>
        <v>3.88108071</v>
      </c>
      <c r="P3620" s="373">
        <f t="shared" si="590"/>
        <v>1.0807100000000958E-3</v>
      </c>
    </row>
    <row r="3621" spans="1:16" s="195" customFormat="1" ht="22.5" x14ac:dyDescent="0.25">
      <c r="A3621" s="312" t="s">
        <v>8204</v>
      </c>
      <c r="B3621" s="313" t="s">
        <v>7973</v>
      </c>
      <c r="C3621" s="314" t="s">
        <v>2864</v>
      </c>
      <c r="D3621" s="314" t="s">
        <v>200</v>
      </c>
      <c r="E3621" s="315" t="s">
        <v>2290</v>
      </c>
      <c r="F3621" s="316" t="s">
        <v>125</v>
      </c>
      <c r="G3621" s="326">
        <v>6.4799999999999996E-2</v>
      </c>
      <c r="H3621" s="61">
        <f t="shared" si="591"/>
        <v>39976.85</v>
      </c>
      <c r="I3621" s="450">
        <v>2590.5</v>
      </c>
      <c r="J3621" s="439">
        <f t="shared" si="592"/>
        <v>44584.31</v>
      </c>
      <c r="K3621" s="390">
        <f t="shared" si="593"/>
        <v>2889.06</v>
      </c>
      <c r="L3621" s="60"/>
      <c r="M3621" s="303">
        <f t="shared" si="587"/>
        <v>2889.06320736</v>
      </c>
      <c r="N3621" s="303">
        <f t="shared" si="588"/>
        <v>3.2073600000330771E-3</v>
      </c>
      <c r="O3621" s="372">
        <f t="shared" si="589"/>
        <v>2889.0632879999998</v>
      </c>
      <c r="P3621" s="373">
        <f t="shared" si="590"/>
        <v>3.2879999998840503E-3</v>
      </c>
    </row>
    <row r="3622" spans="1:16" s="195" customFormat="1" ht="22.5" x14ac:dyDescent="0.25">
      <c r="A3622" s="312" t="s">
        <v>8205</v>
      </c>
      <c r="B3622" s="313" t="s">
        <v>7973</v>
      </c>
      <c r="C3622" s="314" t="s">
        <v>2866</v>
      </c>
      <c r="D3622" s="314" t="s">
        <v>1606</v>
      </c>
      <c r="E3622" s="315" t="s">
        <v>324</v>
      </c>
      <c r="F3622" s="316" t="s">
        <v>111</v>
      </c>
      <c r="G3622" s="326">
        <v>0.13220000000000001</v>
      </c>
      <c r="H3622" s="61">
        <f t="shared" si="591"/>
        <v>6784.95</v>
      </c>
      <c r="I3622" s="450">
        <v>896.97</v>
      </c>
      <c r="J3622" s="439">
        <f t="shared" si="592"/>
        <v>7566.94</v>
      </c>
      <c r="K3622" s="390">
        <f t="shared" si="593"/>
        <v>1000.35</v>
      </c>
      <c r="L3622" s="60"/>
      <c r="M3622" s="303">
        <f t="shared" si="587"/>
        <v>1000.3485910464001</v>
      </c>
      <c r="N3622" s="303">
        <f t="shared" si="588"/>
        <v>-1.4089535999346481E-3</v>
      </c>
      <c r="O3622" s="372">
        <f t="shared" si="589"/>
        <v>1000.349468</v>
      </c>
      <c r="P3622" s="373">
        <f t="shared" si="590"/>
        <v>-5.3200000002107117E-4</v>
      </c>
    </row>
    <row r="3623" spans="1:16" s="195" customFormat="1" ht="22.5" x14ac:dyDescent="0.25">
      <c r="A3623" s="312" t="s">
        <v>8206</v>
      </c>
      <c r="B3623" s="313" t="s">
        <v>7973</v>
      </c>
      <c r="C3623" s="314" t="s">
        <v>1305</v>
      </c>
      <c r="D3623" s="314" t="s">
        <v>649</v>
      </c>
      <c r="E3623" s="315" t="s">
        <v>8207</v>
      </c>
      <c r="F3623" s="316" t="s">
        <v>125</v>
      </c>
      <c r="G3623" s="326">
        <v>4.0800000000000003E-2</v>
      </c>
      <c r="H3623" s="61">
        <f t="shared" si="591"/>
        <v>487764.71</v>
      </c>
      <c r="I3623" s="450">
        <v>19900.8</v>
      </c>
      <c r="J3623" s="439">
        <f t="shared" si="592"/>
        <v>543981.11</v>
      </c>
      <c r="K3623" s="390">
        <f t="shared" si="593"/>
        <v>22194.43</v>
      </c>
      <c r="L3623" s="60"/>
      <c r="M3623" s="303">
        <f t="shared" si="587"/>
        <v>22194.429290495998</v>
      </c>
      <c r="N3623" s="303">
        <f t="shared" si="588"/>
        <v>-7.0950400186120532E-4</v>
      </c>
      <c r="O3623" s="372">
        <f t="shared" si="589"/>
        <v>22194.429287999999</v>
      </c>
      <c r="P3623" s="373">
        <f t="shared" si="590"/>
        <v>-7.1200000093085691E-4</v>
      </c>
    </row>
    <row r="3624" spans="1:16" s="195" customFormat="1" ht="22.5" x14ac:dyDescent="0.25">
      <c r="A3624" s="312" t="s">
        <v>8208</v>
      </c>
      <c r="B3624" s="313" t="s">
        <v>7973</v>
      </c>
      <c r="C3624" s="314" t="s">
        <v>1306</v>
      </c>
      <c r="D3624" s="314" t="s">
        <v>2083</v>
      </c>
      <c r="E3624" s="315" t="s">
        <v>2084</v>
      </c>
      <c r="F3624" s="316" t="s">
        <v>139</v>
      </c>
      <c r="G3624" s="318">
        <v>0.61199999999999999</v>
      </c>
      <c r="H3624" s="61">
        <f t="shared" si="591"/>
        <v>160.51</v>
      </c>
      <c r="I3624" s="450">
        <v>98.23</v>
      </c>
      <c r="J3624" s="439">
        <f t="shared" si="592"/>
        <v>179.01</v>
      </c>
      <c r="K3624" s="390">
        <f t="shared" si="593"/>
        <v>109.55</v>
      </c>
      <c r="L3624" s="60"/>
      <c r="M3624" s="303">
        <f t="shared" si="587"/>
        <v>109.55131397760002</v>
      </c>
      <c r="N3624" s="303">
        <f t="shared" si="588"/>
        <v>1.3139776000201664E-3</v>
      </c>
      <c r="O3624" s="372">
        <f t="shared" si="589"/>
        <v>109.55412</v>
      </c>
      <c r="P3624" s="373">
        <f t="shared" si="590"/>
        <v>4.1200000000003456E-3</v>
      </c>
    </row>
    <row r="3625" spans="1:16" s="195" customFormat="1" ht="22.5" x14ac:dyDescent="0.25">
      <c r="A3625" s="312" t="s">
        <v>8209</v>
      </c>
      <c r="B3625" s="313" t="s">
        <v>7973</v>
      </c>
      <c r="C3625" s="314" t="s">
        <v>1307</v>
      </c>
      <c r="D3625" s="314" t="s">
        <v>8202</v>
      </c>
      <c r="E3625" s="315" t="s">
        <v>8203</v>
      </c>
      <c r="F3625" s="316" t="s">
        <v>111</v>
      </c>
      <c r="G3625" s="328">
        <v>4.08E-4</v>
      </c>
      <c r="H3625" s="61">
        <f t="shared" si="591"/>
        <v>10000</v>
      </c>
      <c r="I3625" s="450">
        <v>4.08</v>
      </c>
      <c r="J3625" s="439">
        <f t="shared" si="592"/>
        <v>11152.53</v>
      </c>
      <c r="K3625" s="390">
        <f t="shared" si="593"/>
        <v>4.55</v>
      </c>
      <c r="L3625" s="60"/>
      <c r="M3625" s="303">
        <f t="shared" si="587"/>
        <v>4.5502327296000011</v>
      </c>
      <c r="N3625" s="303">
        <f t="shared" si="588"/>
        <v>2.3272960000131349E-4</v>
      </c>
      <c r="O3625" s="372">
        <f t="shared" si="589"/>
        <v>4.5502322400000006</v>
      </c>
      <c r="P3625" s="373">
        <f t="shared" si="590"/>
        <v>2.3224000000077183E-4</v>
      </c>
    </row>
    <row r="3626" spans="1:16" s="195" customFormat="1" ht="22.5" x14ac:dyDescent="0.25">
      <c r="A3626" s="312" t="s">
        <v>8210</v>
      </c>
      <c r="B3626" s="313" t="s">
        <v>7973</v>
      </c>
      <c r="C3626" s="314" t="s">
        <v>2871</v>
      </c>
      <c r="D3626" s="314" t="s">
        <v>695</v>
      </c>
      <c r="E3626" s="315" t="s">
        <v>8200</v>
      </c>
      <c r="F3626" s="316" t="s">
        <v>125</v>
      </c>
      <c r="G3626" s="326">
        <v>8.0999999999999996E-3</v>
      </c>
      <c r="H3626" s="61">
        <f t="shared" si="591"/>
        <v>506430.86</v>
      </c>
      <c r="I3626" s="450">
        <v>4102.09</v>
      </c>
      <c r="J3626" s="439">
        <f t="shared" si="592"/>
        <v>564798.6</v>
      </c>
      <c r="K3626" s="390">
        <f t="shared" si="593"/>
        <v>4574.87</v>
      </c>
      <c r="L3626" s="60"/>
      <c r="M3626" s="303">
        <f t="shared" si="587"/>
        <v>4574.8686710208012</v>
      </c>
      <c r="N3626" s="303">
        <f t="shared" si="588"/>
        <v>-1.3289791986608179E-3</v>
      </c>
      <c r="O3626" s="372">
        <f t="shared" si="589"/>
        <v>4574.8686599999992</v>
      </c>
      <c r="P3626" s="373">
        <f t="shared" si="590"/>
        <v>-1.3400000007095514E-3</v>
      </c>
    </row>
    <row r="3627" spans="1:16" s="195" customFormat="1" ht="22.5" x14ac:dyDescent="0.25">
      <c r="A3627" s="312" t="s">
        <v>8211</v>
      </c>
      <c r="B3627" s="313" t="s">
        <v>7973</v>
      </c>
      <c r="C3627" s="314" t="s">
        <v>4028</v>
      </c>
      <c r="D3627" s="314" t="s">
        <v>8202</v>
      </c>
      <c r="E3627" s="315" t="s">
        <v>8203</v>
      </c>
      <c r="F3627" s="316" t="s">
        <v>111</v>
      </c>
      <c r="G3627" s="328">
        <v>8.1000000000000004E-5</v>
      </c>
      <c r="H3627" s="61">
        <f t="shared" si="591"/>
        <v>9382.7199999999993</v>
      </c>
      <c r="I3627" s="450">
        <v>0.76</v>
      </c>
      <c r="J3627" s="439">
        <f t="shared" si="592"/>
        <v>10464.11</v>
      </c>
      <c r="K3627" s="390">
        <f t="shared" si="593"/>
        <v>0.85</v>
      </c>
      <c r="L3627" s="60"/>
      <c r="M3627" s="303">
        <f t="shared" si="587"/>
        <v>0.84759237120000008</v>
      </c>
      <c r="N3627" s="303">
        <f t="shared" si="588"/>
        <v>-2.4076287999998947E-3</v>
      </c>
      <c r="O3627" s="372">
        <f t="shared" si="589"/>
        <v>0.84759291000000003</v>
      </c>
      <c r="P3627" s="373">
        <f t="shared" si="590"/>
        <v>-2.4070899999999451E-3</v>
      </c>
    </row>
    <row r="3628" spans="1:16" s="195" customFormat="1" ht="22.5" x14ac:dyDescent="0.25">
      <c r="A3628" s="312" t="s">
        <v>8212</v>
      </c>
      <c r="B3628" s="313" t="s">
        <v>7973</v>
      </c>
      <c r="C3628" s="314" t="s">
        <v>2878</v>
      </c>
      <c r="D3628" s="314" t="s">
        <v>2243</v>
      </c>
      <c r="E3628" s="315" t="s">
        <v>8213</v>
      </c>
      <c r="F3628" s="316" t="s">
        <v>125</v>
      </c>
      <c r="G3628" s="318">
        <v>0.35699999999999998</v>
      </c>
      <c r="H3628" s="61">
        <f t="shared" si="591"/>
        <v>194164.85</v>
      </c>
      <c r="I3628" s="450">
        <v>69316.850000000006</v>
      </c>
      <c r="J3628" s="439">
        <f t="shared" si="592"/>
        <v>216542.95</v>
      </c>
      <c r="K3628" s="390">
        <f t="shared" si="593"/>
        <v>77305.83</v>
      </c>
      <c r="L3628" s="60"/>
      <c r="M3628" s="303">
        <f t="shared" si="587"/>
        <v>77305.833231072014</v>
      </c>
      <c r="N3628" s="303">
        <f t="shared" si="588"/>
        <v>3.2310720125678927E-3</v>
      </c>
      <c r="O3628" s="372">
        <f t="shared" si="589"/>
        <v>77305.833150000006</v>
      </c>
      <c r="P3628" s="373">
        <f t="shared" si="590"/>
        <v>3.1500000040978193E-3</v>
      </c>
    </row>
    <row r="3629" spans="1:16" s="195" customFormat="1" ht="22.5" x14ac:dyDescent="0.25">
      <c r="A3629" s="312" t="s">
        <v>8214</v>
      </c>
      <c r="B3629" s="313" t="s">
        <v>7973</v>
      </c>
      <c r="C3629" s="314" t="s">
        <v>2880</v>
      </c>
      <c r="D3629" s="314" t="s">
        <v>8215</v>
      </c>
      <c r="E3629" s="315" t="s">
        <v>8216</v>
      </c>
      <c r="F3629" s="316" t="s">
        <v>111</v>
      </c>
      <c r="G3629" s="326">
        <v>0.24990000000000001</v>
      </c>
      <c r="H3629" s="61">
        <f t="shared" si="591"/>
        <v>5842.78</v>
      </c>
      <c r="I3629" s="450">
        <v>1460.11</v>
      </c>
      <c r="J3629" s="439">
        <f t="shared" si="592"/>
        <v>6516.18</v>
      </c>
      <c r="K3629" s="390">
        <f t="shared" si="593"/>
        <v>1628.39</v>
      </c>
      <c r="L3629" s="60"/>
      <c r="M3629" s="303">
        <f t="shared" si="587"/>
        <v>1628.3922330432001</v>
      </c>
      <c r="N3629" s="303">
        <f t="shared" si="588"/>
        <v>2.2330432000217115E-3</v>
      </c>
      <c r="O3629" s="372">
        <f t="shared" si="589"/>
        <v>1628.3933820000002</v>
      </c>
      <c r="P3629" s="373">
        <f t="shared" si="590"/>
        <v>3.3820000001014705E-3</v>
      </c>
    </row>
    <row r="3630" spans="1:16" s="195" customFormat="1" ht="22.5" x14ac:dyDescent="0.25">
      <c r="A3630" s="312" t="s">
        <v>8217</v>
      </c>
      <c r="B3630" s="313" t="s">
        <v>7973</v>
      </c>
      <c r="C3630" s="314" t="s">
        <v>2882</v>
      </c>
      <c r="D3630" s="314" t="s">
        <v>2252</v>
      </c>
      <c r="E3630" s="315" t="s">
        <v>2253</v>
      </c>
      <c r="F3630" s="316" t="s">
        <v>125</v>
      </c>
      <c r="G3630" s="325">
        <v>1.63</v>
      </c>
      <c r="H3630" s="61">
        <f t="shared" si="591"/>
        <v>536947.80000000005</v>
      </c>
      <c r="I3630" s="450">
        <v>875224.92</v>
      </c>
      <c r="J3630" s="439">
        <f t="shared" si="592"/>
        <v>598832.71</v>
      </c>
      <c r="K3630" s="390">
        <f t="shared" si="593"/>
        <v>976097.32</v>
      </c>
      <c r="L3630" s="60"/>
      <c r="M3630" s="303">
        <f t="shared" si="587"/>
        <v>976097.32273175044</v>
      </c>
      <c r="N3630" s="303">
        <f t="shared" si="588"/>
        <v>2.7317504864186049E-3</v>
      </c>
      <c r="O3630" s="372">
        <f t="shared" si="589"/>
        <v>976097.31729999988</v>
      </c>
      <c r="P3630" s="373">
        <f t="shared" si="590"/>
        <v>-2.7000000700354576E-3</v>
      </c>
    </row>
    <row r="3631" spans="1:16" s="195" customFormat="1" ht="22.5" x14ac:dyDescent="0.25">
      <c r="A3631" s="312" t="s">
        <v>8218</v>
      </c>
      <c r="B3631" s="313" t="s">
        <v>7973</v>
      </c>
      <c r="C3631" s="314" t="s">
        <v>8219</v>
      </c>
      <c r="D3631" s="314" t="s">
        <v>2266</v>
      </c>
      <c r="E3631" s="315" t="s">
        <v>8220</v>
      </c>
      <c r="F3631" s="316" t="s">
        <v>111</v>
      </c>
      <c r="G3631" s="318">
        <v>9.1280000000000001</v>
      </c>
      <c r="H3631" s="61">
        <f t="shared" si="591"/>
        <v>11550.05</v>
      </c>
      <c r="I3631" s="450">
        <v>105428.9</v>
      </c>
      <c r="J3631" s="439">
        <f t="shared" si="592"/>
        <v>12881.23</v>
      </c>
      <c r="K3631" s="390">
        <f t="shared" si="593"/>
        <v>117579.87</v>
      </c>
      <c r="L3631" s="60"/>
      <c r="M3631" s="303">
        <f t="shared" si="587"/>
        <v>117579.909663168</v>
      </c>
      <c r="N3631" s="303">
        <f t="shared" si="588"/>
        <v>3.9663168005063199E-2</v>
      </c>
      <c r="O3631" s="372">
        <f t="shared" si="589"/>
        <v>117579.86744</v>
      </c>
      <c r="P3631" s="373">
        <f t="shared" si="590"/>
        <v>-2.5599999935366213E-3</v>
      </c>
    </row>
    <row r="3632" spans="1:16" s="195" customFormat="1" ht="15" customHeight="1" x14ac:dyDescent="0.25">
      <c r="A3632" s="323"/>
      <c r="B3632" s="512" t="s">
        <v>171</v>
      </c>
      <c r="C3632" s="513"/>
      <c r="D3632" s="513"/>
      <c r="E3632" s="514"/>
      <c r="F3632" s="324"/>
      <c r="G3632" s="324"/>
      <c r="H3632" s="324"/>
      <c r="I3632" s="324"/>
      <c r="J3632" s="449"/>
      <c r="K3632" s="392"/>
      <c r="L3632" s="311"/>
      <c r="M3632" s="303">
        <f t="shared" si="587"/>
        <v>0</v>
      </c>
      <c r="N3632" s="303">
        <f t="shared" si="588"/>
        <v>0</v>
      </c>
      <c r="O3632" s="372">
        <f t="shared" si="589"/>
        <v>0</v>
      </c>
      <c r="P3632" s="373">
        <f t="shared" si="590"/>
        <v>0</v>
      </c>
    </row>
    <row r="3633" spans="1:16" s="195" customFormat="1" ht="22.5" x14ac:dyDescent="0.25">
      <c r="A3633" s="312" t="s">
        <v>8221</v>
      </c>
      <c r="B3633" s="313" t="s">
        <v>7973</v>
      </c>
      <c r="C3633" s="314" t="s">
        <v>1312</v>
      </c>
      <c r="D3633" s="314" t="s">
        <v>1652</v>
      </c>
      <c r="E3633" s="315" t="s">
        <v>1653</v>
      </c>
      <c r="F3633" s="316" t="s">
        <v>125</v>
      </c>
      <c r="G3633" s="326">
        <v>0.70209999999999995</v>
      </c>
      <c r="H3633" s="61">
        <f t="shared" ref="H3633:H3652" si="594">ROUND(I3633/G3633,2)</f>
        <v>14750.12</v>
      </c>
      <c r="I3633" s="450">
        <v>10356.06</v>
      </c>
      <c r="J3633" s="439">
        <f t="shared" ref="J3633:J3652" si="595">ROUND(H3633*O$13*P$13*O$10,2)</f>
        <v>16450.12</v>
      </c>
      <c r="K3633" s="390">
        <f t="shared" ref="K3633:K3652" si="596">ROUND(J3633*G3633,2)</f>
        <v>11549.63</v>
      </c>
      <c r="L3633" s="60"/>
      <c r="M3633" s="303">
        <f t="shared" si="587"/>
        <v>11549.6282259072</v>
      </c>
      <c r="N3633" s="303">
        <f t="shared" si="588"/>
        <v>-1.7740927996783284E-3</v>
      </c>
      <c r="O3633" s="372">
        <f t="shared" si="589"/>
        <v>11549.629251999999</v>
      </c>
      <c r="P3633" s="373">
        <f t="shared" si="590"/>
        <v>-7.480000003852183E-4</v>
      </c>
    </row>
    <row r="3634" spans="1:16" s="195" customFormat="1" ht="22.5" x14ac:dyDescent="0.25">
      <c r="A3634" s="312" t="s">
        <v>8222</v>
      </c>
      <c r="B3634" s="313" t="s">
        <v>7973</v>
      </c>
      <c r="C3634" s="314" t="s">
        <v>2892</v>
      </c>
      <c r="D3634" s="314" t="s">
        <v>584</v>
      </c>
      <c r="E3634" s="315" t="s">
        <v>585</v>
      </c>
      <c r="F3634" s="316" t="s">
        <v>125</v>
      </c>
      <c r="G3634" s="326">
        <v>0.70209999999999995</v>
      </c>
      <c r="H3634" s="61">
        <f t="shared" si="594"/>
        <v>50776.46</v>
      </c>
      <c r="I3634" s="450">
        <v>35650.15</v>
      </c>
      <c r="J3634" s="439">
        <f t="shared" si="595"/>
        <v>56628.61</v>
      </c>
      <c r="K3634" s="390">
        <f t="shared" si="596"/>
        <v>39758.949999999997</v>
      </c>
      <c r="L3634" s="60"/>
      <c r="M3634" s="303">
        <f t="shared" si="587"/>
        <v>39758.941015968005</v>
      </c>
      <c r="N3634" s="303">
        <f t="shared" si="588"/>
        <v>-8.9840319924405776E-3</v>
      </c>
      <c r="O3634" s="372">
        <f t="shared" si="589"/>
        <v>39758.947080999998</v>
      </c>
      <c r="P3634" s="373">
        <f t="shared" si="590"/>
        <v>-2.9189999986556359E-3</v>
      </c>
    </row>
    <row r="3635" spans="1:16" s="195" customFormat="1" ht="22.5" x14ac:dyDescent="0.25">
      <c r="A3635" s="312" t="s">
        <v>8223</v>
      </c>
      <c r="B3635" s="313" t="s">
        <v>7973</v>
      </c>
      <c r="C3635" s="314" t="s">
        <v>2894</v>
      </c>
      <c r="D3635" s="314" t="s">
        <v>1658</v>
      </c>
      <c r="E3635" s="315" t="s">
        <v>1659</v>
      </c>
      <c r="F3635" s="316" t="s">
        <v>111</v>
      </c>
      <c r="G3635" s="328">
        <v>1.4322839999999999</v>
      </c>
      <c r="H3635" s="61">
        <f t="shared" si="594"/>
        <v>7578.43</v>
      </c>
      <c r="I3635" s="450">
        <v>10854.47</v>
      </c>
      <c r="J3635" s="439">
        <f t="shared" si="595"/>
        <v>8451.8700000000008</v>
      </c>
      <c r="K3635" s="390">
        <f t="shared" si="596"/>
        <v>12105.48</v>
      </c>
      <c r="L3635" s="60"/>
      <c r="M3635" s="303">
        <f t="shared" si="587"/>
        <v>12105.4815334464</v>
      </c>
      <c r="N3635" s="303">
        <f t="shared" si="588"/>
        <v>1.5334464005718473E-3</v>
      </c>
      <c r="O3635" s="372">
        <f t="shared" si="589"/>
        <v>12105.47817108</v>
      </c>
      <c r="P3635" s="373">
        <f t="shared" si="590"/>
        <v>-1.8289199997525429E-3</v>
      </c>
    </row>
    <row r="3636" spans="1:16" s="195" customFormat="1" ht="22.5" x14ac:dyDescent="0.25">
      <c r="A3636" s="312" t="s">
        <v>8224</v>
      </c>
      <c r="B3636" s="313" t="s">
        <v>7973</v>
      </c>
      <c r="C3636" s="314" t="s">
        <v>2896</v>
      </c>
      <c r="D3636" s="314" t="s">
        <v>586</v>
      </c>
      <c r="E3636" s="315" t="s">
        <v>8225</v>
      </c>
      <c r="F3636" s="316" t="s">
        <v>125</v>
      </c>
      <c r="G3636" s="326">
        <v>0.70209999999999995</v>
      </c>
      <c r="H3636" s="61">
        <f t="shared" si="594"/>
        <v>6484.86</v>
      </c>
      <c r="I3636" s="450">
        <v>4553.0200000000004</v>
      </c>
      <c r="J3636" s="439">
        <f t="shared" si="595"/>
        <v>7232.26</v>
      </c>
      <c r="K3636" s="390">
        <f t="shared" si="596"/>
        <v>5077.7700000000004</v>
      </c>
      <c r="L3636" s="60"/>
      <c r="M3636" s="303">
        <f t="shared" si="587"/>
        <v>5077.7697604224004</v>
      </c>
      <c r="N3636" s="303">
        <f t="shared" si="588"/>
        <v>-2.3957760004122974E-4</v>
      </c>
      <c r="O3636" s="372">
        <f t="shared" si="589"/>
        <v>5077.7697459999999</v>
      </c>
      <c r="P3636" s="373">
        <f t="shared" si="590"/>
        <v>-2.5400000049558003E-4</v>
      </c>
    </row>
    <row r="3637" spans="1:16" s="195" customFormat="1" ht="22.5" x14ac:dyDescent="0.25">
      <c r="A3637" s="312" t="s">
        <v>8226</v>
      </c>
      <c r="B3637" s="313" t="s">
        <v>7973</v>
      </c>
      <c r="C3637" s="314" t="s">
        <v>8227</v>
      </c>
      <c r="D3637" s="314" t="s">
        <v>1658</v>
      </c>
      <c r="E3637" s="315" t="s">
        <v>1659</v>
      </c>
      <c r="F3637" s="316" t="s">
        <v>111</v>
      </c>
      <c r="G3637" s="328">
        <v>2.8645679999999998</v>
      </c>
      <c r="H3637" s="61">
        <f t="shared" si="594"/>
        <v>7578.43</v>
      </c>
      <c r="I3637" s="450">
        <v>21708.93</v>
      </c>
      <c r="J3637" s="439">
        <f t="shared" si="595"/>
        <v>8451.8700000000008</v>
      </c>
      <c r="K3637" s="390">
        <f t="shared" si="596"/>
        <v>24210.959999999999</v>
      </c>
      <c r="L3637" s="60"/>
      <c r="M3637" s="303">
        <f t="shared" si="587"/>
        <v>24210.951914361602</v>
      </c>
      <c r="N3637" s="303">
        <f t="shared" si="588"/>
        <v>-8.0856383974605706E-3</v>
      </c>
      <c r="O3637" s="372">
        <f t="shared" si="589"/>
        <v>24210.95634216</v>
      </c>
      <c r="P3637" s="373">
        <f t="shared" si="590"/>
        <v>-3.6578399995050859E-3</v>
      </c>
    </row>
    <row r="3638" spans="1:16" s="195" customFormat="1" ht="22.5" x14ac:dyDescent="0.25">
      <c r="A3638" s="312" t="s">
        <v>8228</v>
      </c>
      <c r="B3638" s="313" t="s">
        <v>7973</v>
      </c>
      <c r="C3638" s="314" t="s">
        <v>1322</v>
      </c>
      <c r="D3638" s="314" t="s">
        <v>208</v>
      </c>
      <c r="E3638" s="315" t="s">
        <v>209</v>
      </c>
      <c r="F3638" s="316" t="s">
        <v>125</v>
      </c>
      <c r="G3638" s="326">
        <v>0.70209999999999995</v>
      </c>
      <c r="H3638" s="61">
        <f t="shared" si="594"/>
        <v>62798.95</v>
      </c>
      <c r="I3638" s="450">
        <v>44091.14</v>
      </c>
      <c r="J3638" s="439">
        <f t="shared" si="595"/>
        <v>70036.72</v>
      </c>
      <c r="K3638" s="390">
        <f t="shared" si="596"/>
        <v>49172.78</v>
      </c>
      <c r="L3638" s="60"/>
      <c r="M3638" s="303">
        <f t="shared" si="587"/>
        <v>49172.7814493568</v>
      </c>
      <c r="N3638" s="303">
        <f t="shared" si="588"/>
        <v>1.4493568014586344E-3</v>
      </c>
      <c r="O3638" s="372">
        <f t="shared" si="589"/>
        <v>49172.781111999997</v>
      </c>
      <c r="P3638" s="373">
        <f t="shared" si="590"/>
        <v>1.1119999981019646E-3</v>
      </c>
    </row>
    <row r="3639" spans="1:16" s="195" customFormat="1" ht="22.5" x14ac:dyDescent="0.25">
      <c r="A3639" s="312" t="s">
        <v>8229</v>
      </c>
      <c r="B3639" s="313" t="s">
        <v>7973</v>
      </c>
      <c r="C3639" s="314" t="s">
        <v>1326</v>
      </c>
      <c r="D3639" s="314" t="s">
        <v>1669</v>
      </c>
      <c r="E3639" s="315" t="s">
        <v>1670</v>
      </c>
      <c r="F3639" s="316" t="s">
        <v>111</v>
      </c>
      <c r="G3639" s="318">
        <v>7.2320000000000002</v>
      </c>
      <c r="H3639" s="61">
        <f t="shared" si="594"/>
        <v>10789.94</v>
      </c>
      <c r="I3639" s="450">
        <v>78032.86</v>
      </c>
      <c r="J3639" s="439">
        <f t="shared" si="595"/>
        <v>12033.51</v>
      </c>
      <c r="K3639" s="390">
        <f t="shared" si="596"/>
        <v>87026.34</v>
      </c>
      <c r="L3639" s="60"/>
      <c r="M3639" s="303">
        <f t="shared" si="587"/>
        <v>87026.390577523212</v>
      </c>
      <c r="N3639" s="303">
        <f t="shared" si="588"/>
        <v>5.0577523215906695E-2</v>
      </c>
      <c r="O3639" s="372">
        <f t="shared" si="589"/>
        <v>87026.344320000004</v>
      </c>
      <c r="P3639" s="373">
        <f t="shared" si="590"/>
        <v>4.3200000072829425E-3</v>
      </c>
    </row>
    <row r="3640" spans="1:16" s="195" customFormat="1" ht="22.5" x14ac:dyDescent="0.25">
      <c r="A3640" s="312" t="s">
        <v>8230</v>
      </c>
      <c r="B3640" s="313" t="s">
        <v>7973</v>
      </c>
      <c r="C3640" s="314" t="s">
        <v>2904</v>
      </c>
      <c r="D3640" s="314" t="s">
        <v>1652</v>
      </c>
      <c r="E3640" s="315" t="s">
        <v>1653</v>
      </c>
      <c r="F3640" s="316" t="s">
        <v>125</v>
      </c>
      <c r="G3640" s="326">
        <v>0.70209999999999995</v>
      </c>
      <c r="H3640" s="61">
        <f t="shared" si="594"/>
        <v>14750.12</v>
      </c>
      <c r="I3640" s="450">
        <v>10356.06</v>
      </c>
      <c r="J3640" s="439">
        <f t="shared" si="595"/>
        <v>16450.12</v>
      </c>
      <c r="K3640" s="390">
        <f t="shared" si="596"/>
        <v>11549.63</v>
      </c>
      <c r="L3640" s="60"/>
      <c r="M3640" s="303">
        <f t="shared" si="587"/>
        <v>11549.6282259072</v>
      </c>
      <c r="N3640" s="303">
        <f t="shared" si="588"/>
        <v>-1.7740927996783284E-3</v>
      </c>
      <c r="O3640" s="372">
        <f t="shared" si="589"/>
        <v>11549.629251999999</v>
      </c>
      <c r="P3640" s="373">
        <f t="shared" si="590"/>
        <v>-7.480000003852183E-4</v>
      </c>
    </row>
    <row r="3641" spans="1:16" s="195" customFormat="1" ht="22.5" x14ac:dyDescent="0.25">
      <c r="A3641" s="312" t="s">
        <v>8231</v>
      </c>
      <c r="B3641" s="313" t="s">
        <v>7973</v>
      </c>
      <c r="C3641" s="314" t="s">
        <v>1333</v>
      </c>
      <c r="D3641" s="314" t="s">
        <v>1655</v>
      </c>
      <c r="E3641" s="315" t="s">
        <v>1678</v>
      </c>
      <c r="F3641" s="316" t="s">
        <v>125</v>
      </c>
      <c r="G3641" s="326">
        <v>0.70209999999999995</v>
      </c>
      <c r="H3641" s="61">
        <f t="shared" si="594"/>
        <v>32007.18</v>
      </c>
      <c r="I3641" s="450">
        <v>22472.240000000002</v>
      </c>
      <c r="J3641" s="439">
        <f t="shared" si="595"/>
        <v>35696.11</v>
      </c>
      <c r="K3641" s="390">
        <f t="shared" si="596"/>
        <v>25062.240000000002</v>
      </c>
      <c r="L3641" s="60"/>
      <c r="M3641" s="303">
        <f t="shared" si="587"/>
        <v>25062.235773388802</v>
      </c>
      <c r="N3641" s="303">
        <f t="shared" si="588"/>
        <v>-4.2266111995559186E-3</v>
      </c>
      <c r="O3641" s="372">
        <f t="shared" si="589"/>
        <v>25062.238830999999</v>
      </c>
      <c r="P3641" s="373">
        <f t="shared" si="590"/>
        <v>-1.1690000028465874E-3</v>
      </c>
    </row>
    <row r="3642" spans="1:16" s="195" customFormat="1" ht="22.5" x14ac:dyDescent="0.25">
      <c r="A3642" s="312" t="s">
        <v>8232</v>
      </c>
      <c r="B3642" s="313" t="s">
        <v>7973</v>
      </c>
      <c r="C3642" s="314" t="s">
        <v>1337</v>
      </c>
      <c r="D3642" s="314" t="s">
        <v>8233</v>
      </c>
      <c r="E3642" s="315" t="s">
        <v>8234</v>
      </c>
      <c r="F3642" s="316" t="s">
        <v>111</v>
      </c>
      <c r="G3642" s="328">
        <v>1.0742130000000001</v>
      </c>
      <c r="H3642" s="61">
        <f t="shared" si="594"/>
        <v>6669.1</v>
      </c>
      <c r="I3642" s="450">
        <v>7164.03</v>
      </c>
      <c r="J3642" s="439">
        <f t="shared" si="595"/>
        <v>7437.73</v>
      </c>
      <c r="K3642" s="390">
        <f t="shared" si="596"/>
        <v>7989.71</v>
      </c>
      <c r="L3642" s="60"/>
      <c r="M3642" s="303">
        <f t="shared" si="587"/>
        <v>7989.7068092736008</v>
      </c>
      <c r="N3642" s="303">
        <f t="shared" si="588"/>
        <v>-3.190726399225241E-3</v>
      </c>
      <c r="O3642" s="372">
        <f t="shared" si="589"/>
        <v>7989.7062564899998</v>
      </c>
      <c r="P3642" s="373">
        <f t="shared" si="590"/>
        <v>-3.7435100002767285E-3</v>
      </c>
    </row>
    <row r="3643" spans="1:16" s="195" customFormat="1" ht="22.5" x14ac:dyDescent="0.25">
      <c r="A3643" s="312" t="s">
        <v>8235</v>
      </c>
      <c r="B3643" s="313" t="s">
        <v>7973</v>
      </c>
      <c r="C3643" s="314" t="s">
        <v>1341</v>
      </c>
      <c r="D3643" s="314" t="s">
        <v>1661</v>
      </c>
      <c r="E3643" s="315" t="s">
        <v>8236</v>
      </c>
      <c r="F3643" s="316" t="s">
        <v>125</v>
      </c>
      <c r="G3643" s="326">
        <v>0.70209999999999995</v>
      </c>
      <c r="H3643" s="61">
        <f t="shared" si="594"/>
        <v>10683.54</v>
      </c>
      <c r="I3643" s="450">
        <v>7500.91</v>
      </c>
      <c r="J3643" s="439">
        <f t="shared" si="595"/>
        <v>11914.85</v>
      </c>
      <c r="K3643" s="390">
        <f t="shared" si="596"/>
        <v>8365.42</v>
      </c>
      <c r="L3643" s="60"/>
      <c r="M3643" s="303">
        <f t="shared" si="587"/>
        <v>8365.4132803392004</v>
      </c>
      <c r="N3643" s="303">
        <f t="shared" si="588"/>
        <v>-6.7196607997175306E-3</v>
      </c>
      <c r="O3643" s="372">
        <f t="shared" si="589"/>
        <v>8365.416185</v>
      </c>
      <c r="P3643" s="373">
        <f t="shared" si="590"/>
        <v>-3.8150000000314321E-3</v>
      </c>
    </row>
    <row r="3644" spans="1:16" s="195" customFormat="1" ht="22.5" x14ac:dyDescent="0.25">
      <c r="A3644" s="312" t="s">
        <v>8237</v>
      </c>
      <c r="B3644" s="313" t="s">
        <v>7973</v>
      </c>
      <c r="C3644" s="314" t="s">
        <v>1345</v>
      </c>
      <c r="D3644" s="314" t="s">
        <v>8233</v>
      </c>
      <c r="E3644" s="315" t="s">
        <v>8234</v>
      </c>
      <c r="F3644" s="316" t="s">
        <v>111</v>
      </c>
      <c r="G3644" s="328">
        <v>0.71614199999999995</v>
      </c>
      <c r="H3644" s="61">
        <f t="shared" si="594"/>
        <v>6669.01</v>
      </c>
      <c r="I3644" s="450">
        <v>4775.96</v>
      </c>
      <c r="J3644" s="439">
        <f t="shared" si="595"/>
        <v>7437.63</v>
      </c>
      <c r="K3644" s="390">
        <f t="shared" si="596"/>
        <v>5326.4</v>
      </c>
      <c r="L3644" s="60"/>
      <c r="M3644" s="303">
        <f t="shared" si="587"/>
        <v>5326.4042909952004</v>
      </c>
      <c r="N3644" s="303">
        <f t="shared" si="588"/>
        <v>4.2909952007903485E-3</v>
      </c>
      <c r="O3644" s="372">
        <f t="shared" si="589"/>
        <v>5326.39922346</v>
      </c>
      <c r="P3644" s="373">
        <f t="shared" si="590"/>
        <v>-7.765399996060296E-4</v>
      </c>
    </row>
    <row r="3645" spans="1:16" s="195" customFormat="1" ht="22.5" x14ac:dyDescent="0.25">
      <c r="A3645" s="312" t="s">
        <v>8238</v>
      </c>
      <c r="B3645" s="313" t="s">
        <v>7973</v>
      </c>
      <c r="C3645" s="314" t="s">
        <v>1349</v>
      </c>
      <c r="D3645" s="314" t="s">
        <v>8239</v>
      </c>
      <c r="E3645" s="315" t="s">
        <v>8240</v>
      </c>
      <c r="F3645" s="316" t="s">
        <v>147</v>
      </c>
      <c r="G3645" s="325">
        <v>70.209999999999994</v>
      </c>
      <c r="H3645" s="61">
        <f t="shared" si="594"/>
        <v>2359.4</v>
      </c>
      <c r="I3645" s="450">
        <v>165653.4</v>
      </c>
      <c r="J3645" s="439">
        <f t="shared" si="595"/>
        <v>2631.33</v>
      </c>
      <c r="K3645" s="390">
        <f t="shared" si="596"/>
        <v>184745.68</v>
      </c>
      <c r="L3645" s="60"/>
      <c r="M3645" s="303">
        <f t="shared" si="587"/>
        <v>184745.471188608</v>
      </c>
      <c r="N3645" s="303">
        <f t="shared" si="588"/>
        <v>-0.208811391989002</v>
      </c>
      <c r="O3645" s="372">
        <f t="shared" si="589"/>
        <v>184745.67929999999</v>
      </c>
      <c r="P3645" s="373">
        <f t="shared" si="590"/>
        <v>-7.0000000414438546E-4</v>
      </c>
    </row>
    <row r="3646" spans="1:16" s="195" customFormat="1" ht="22.5" x14ac:dyDescent="0.25">
      <c r="A3646" s="312" t="s">
        <v>8241</v>
      </c>
      <c r="B3646" s="313" t="s">
        <v>7973</v>
      </c>
      <c r="C3646" s="314" t="s">
        <v>1353</v>
      </c>
      <c r="D3646" s="314" t="s">
        <v>193</v>
      </c>
      <c r="E3646" s="315" t="s">
        <v>194</v>
      </c>
      <c r="F3646" s="316" t="s">
        <v>125</v>
      </c>
      <c r="G3646" s="326">
        <v>0.70209999999999995</v>
      </c>
      <c r="H3646" s="61">
        <f t="shared" si="594"/>
        <v>101983.89</v>
      </c>
      <c r="I3646" s="450">
        <v>71602.89</v>
      </c>
      <c r="J3646" s="439">
        <f t="shared" si="595"/>
        <v>113737.85</v>
      </c>
      <c r="K3646" s="390">
        <f t="shared" si="596"/>
        <v>79855.34</v>
      </c>
      <c r="L3646" s="60"/>
      <c r="M3646" s="303">
        <f t="shared" si="587"/>
        <v>79855.346473516809</v>
      </c>
      <c r="N3646" s="303">
        <f t="shared" si="588"/>
        <v>6.4735168125480413E-3</v>
      </c>
      <c r="O3646" s="372">
        <f t="shared" si="589"/>
        <v>79855.344484999994</v>
      </c>
      <c r="P3646" s="373">
        <f t="shared" si="590"/>
        <v>4.4849999976577237E-3</v>
      </c>
    </row>
    <row r="3647" spans="1:16" s="195" customFormat="1" ht="22.5" x14ac:dyDescent="0.25">
      <c r="A3647" s="312" t="s">
        <v>8242</v>
      </c>
      <c r="B3647" s="313" t="s">
        <v>7973</v>
      </c>
      <c r="C3647" s="314" t="s">
        <v>1357</v>
      </c>
      <c r="D3647" s="314" t="s">
        <v>1691</v>
      </c>
      <c r="E3647" s="315" t="s">
        <v>196</v>
      </c>
      <c r="F3647" s="316" t="s">
        <v>147</v>
      </c>
      <c r="G3647" s="325">
        <v>80.040000000000006</v>
      </c>
      <c r="H3647" s="61">
        <f t="shared" si="594"/>
        <v>415.67</v>
      </c>
      <c r="I3647" s="450">
        <v>33270.269999999997</v>
      </c>
      <c r="J3647" s="439">
        <f t="shared" si="595"/>
        <v>463.58</v>
      </c>
      <c r="K3647" s="390">
        <f t="shared" si="596"/>
        <v>37104.94</v>
      </c>
      <c r="L3647" s="60"/>
      <c r="M3647" s="303">
        <f t="shared" si="587"/>
        <v>37104.772420742396</v>
      </c>
      <c r="N3647" s="303">
        <f t="shared" si="588"/>
        <v>-0.16757925760612125</v>
      </c>
      <c r="O3647" s="372">
        <f t="shared" si="589"/>
        <v>37104.943200000002</v>
      </c>
      <c r="P3647" s="373">
        <f t="shared" si="590"/>
        <v>3.1999999991967343E-3</v>
      </c>
    </row>
    <row r="3648" spans="1:16" s="195" customFormat="1" ht="22.5" x14ac:dyDescent="0.25">
      <c r="A3648" s="312" t="s">
        <v>8243</v>
      </c>
      <c r="B3648" s="313" t="s">
        <v>7973</v>
      </c>
      <c r="C3648" s="314" t="s">
        <v>1361</v>
      </c>
      <c r="D3648" s="314" t="s">
        <v>1693</v>
      </c>
      <c r="E3648" s="315" t="s">
        <v>198</v>
      </c>
      <c r="F3648" s="316" t="s">
        <v>147</v>
      </c>
      <c r="G3648" s="329">
        <v>115.1</v>
      </c>
      <c r="H3648" s="61">
        <f t="shared" si="594"/>
        <v>353.35</v>
      </c>
      <c r="I3648" s="450">
        <v>40671.01</v>
      </c>
      <c r="J3648" s="439">
        <f t="shared" si="595"/>
        <v>394.07</v>
      </c>
      <c r="K3648" s="390">
        <f t="shared" si="596"/>
        <v>45357.46</v>
      </c>
      <c r="L3648" s="60"/>
      <c r="M3648" s="303">
        <f t="shared" si="587"/>
        <v>45358.47079605121</v>
      </c>
      <c r="N3648" s="303">
        <f t="shared" si="588"/>
        <v>1.010796051210491</v>
      </c>
      <c r="O3648" s="372">
        <f t="shared" si="589"/>
        <v>45357.456999999995</v>
      </c>
      <c r="P3648" s="373">
        <f t="shared" si="590"/>
        <v>-3.0000000042491592E-3</v>
      </c>
    </row>
    <row r="3649" spans="1:16" s="195" customFormat="1" ht="22.5" x14ac:dyDescent="0.25">
      <c r="A3649" s="312" t="s">
        <v>8244</v>
      </c>
      <c r="B3649" s="313" t="s">
        <v>7973</v>
      </c>
      <c r="C3649" s="314" t="s">
        <v>1368</v>
      </c>
      <c r="D3649" s="314" t="s">
        <v>1695</v>
      </c>
      <c r="E3649" s="315" t="s">
        <v>1696</v>
      </c>
      <c r="F3649" s="316" t="s">
        <v>125</v>
      </c>
      <c r="G3649" s="326">
        <v>0.70209999999999995</v>
      </c>
      <c r="H3649" s="61">
        <f t="shared" si="594"/>
        <v>24613.16</v>
      </c>
      <c r="I3649" s="450">
        <v>17280.900000000001</v>
      </c>
      <c r="J3649" s="439">
        <f t="shared" si="595"/>
        <v>27449.9</v>
      </c>
      <c r="K3649" s="390">
        <f t="shared" si="596"/>
        <v>19272.57</v>
      </c>
      <c r="L3649" s="60"/>
      <c r="M3649" s="303">
        <f t="shared" si="587"/>
        <v>19272.577641408003</v>
      </c>
      <c r="N3649" s="303">
        <f t="shared" si="588"/>
        <v>7.6414080031099729E-3</v>
      </c>
      <c r="O3649" s="372">
        <f t="shared" si="589"/>
        <v>19272.574789999999</v>
      </c>
      <c r="P3649" s="373">
        <f t="shared" si="590"/>
        <v>4.7899999990477227E-3</v>
      </c>
    </row>
    <row r="3650" spans="1:16" s="195" customFormat="1" ht="22.5" x14ac:dyDescent="0.25">
      <c r="A3650" s="312" t="s">
        <v>8245</v>
      </c>
      <c r="B3650" s="313" t="s">
        <v>7973</v>
      </c>
      <c r="C3650" s="314" t="s">
        <v>1372</v>
      </c>
      <c r="D3650" s="314" t="s">
        <v>1698</v>
      </c>
      <c r="E3650" s="315" t="s">
        <v>1699</v>
      </c>
      <c r="F3650" s="316" t="s">
        <v>111</v>
      </c>
      <c r="G3650" s="326">
        <v>0.73719999999999997</v>
      </c>
      <c r="H3650" s="61">
        <f t="shared" si="594"/>
        <v>1472.86</v>
      </c>
      <c r="I3650" s="450">
        <v>1085.79</v>
      </c>
      <c r="J3650" s="439">
        <f t="shared" si="595"/>
        <v>1642.61</v>
      </c>
      <c r="K3650" s="390">
        <f t="shared" si="596"/>
        <v>1210.93</v>
      </c>
      <c r="L3650" s="60"/>
      <c r="M3650" s="303">
        <f t="shared" si="587"/>
        <v>1210.9306851648</v>
      </c>
      <c r="N3650" s="303">
        <f t="shared" si="588"/>
        <v>6.8516479996105772E-4</v>
      </c>
      <c r="O3650" s="372">
        <f t="shared" si="589"/>
        <v>1210.9320919999998</v>
      </c>
      <c r="P3650" s="373">
        <f t="shared" si="590"/>
        <v>2.0919999997204286E-3</v>
      </c>
    </row>
    <row r="3651" spans="1:16" s="195" customFormat="1" ht="22.5" x14ac:dyDescent="0.25">
      <c r="A3651" s="312" t="s">
        <v>8246</v>
      </c>
      <c r="B3651" s="313" t="s">
        <v>7973</v>
      </c>
      <c r="C3651" s="314" t="s">
        <v>1376</v>
      </c>
      <c r="D3651" s="314" t="s">
        <v>558</v>
      </c>
      <c r="E3651" s="315" t="s">
        <v>1665</v>
      </c>
      <c r="F3651" s="316" t="s">
        <v>122</v>
      </c>
      <c r="G3651" s="326">
        <v>0.15590000000000001</v>
      </c>
      <c r="H3651" s="61">
        <f t="shared" si="594"/>
        <v>15776.07</v>
      </c>
      <c r="I3651" s="450">
        <v>2459.4899999999998</v>
      </c>
      <c r="J3651" s="439">
        <f t="shared" si="595"/>
        <v>17594.310000000001</v>
      </c>
      <c r="K3651" s="390">
        <f t="shared" si="596"/>
        <v>2742.95</v>
      </c>
      <c r="L3651" s="60"/>
      <c r="M3651" s="303">
        <f t="shared" si="587"/>
        <v>2742.9538961088001</v>
      </c>
      <c r="N3651" s="303">
        <f t="shared" si="588"/>
        <v>3.8961088002906763E-3</v>
      </c>
      <c r="O3651" s="372">
        <f t="shared" si="589"/>
        <v>2742.9529290000005</v>
      </c>
      <c r="P3651" s="373">
        <f t="shared" si="590"/>
        <v>2.9290000006767514E-3</v>
      </c>
    </row>
    <row r="3652" spans="1:16" s="195" customFormat="1" ht="22.5" x14ac:dyDescent="0.25">
      <c r="A3652" s="312" t="s">
        <v>8247</v>
      </c>
      <c r="B3652" s="313" t="s">
        <v>7973</v>
      </c>
      <c r="C3652" s="314" t="s">
        <v>1380</v>
      </c>
      <c r="D3652" s="314" t="s">
        <v>1095</v>
      </c>
      <c r="E3652" s="315" t="s">
        <v>132</v>
      </c>
      <c r="F3652" s="316" t="s">
        <v>122</v>
      </c>
      <c r="G3652" s="326">
        <v>0.15590000000000001</v>
      </c>
      <c r="H3652" s="61">
        <f t="shared" si="594"/>
        <v>74854.14</v>
      </c>
      <c r="I3652" s="450">
        <v>11669.76</v>
      </c>
      <c r="J3652" s="439">
        <f t="shared" si="595"/>
        <v>83481.31</v>
      </c>
      <c r="K3652" s="390">
        <f t="shared" si="596"/>
        <v>13014.74</v>
      </c>
      <c r="L3652" s="60"/>
      <c r="M3652" s="303">
        <f t="shared" si="587"/>
        <v>13014.7362496512</v>
      </c>
      <c r="N3652" s="303">
        <f t="shared" si="588"/>
        <v>-3.7503488001675578E-3</v>
      </c>
      <c r="O3652" s="372">
        <f t="shared" si="589"/>
        <v>13014.736229</v>
      </c>
      <c r="P3652" s="373">
        <f t="shared" si="590"/>
        <v>-3.7709999996877741E-3</v>
      </c>
    </row>
    <row r="3653" spans="1:16" s="195" customFormat="1" ht="15" x14ac:dyDescent="0.25">
      <c r="A3653" s="306" t="s">
        <v>8248</v>
      </c>
      <c r="B3653" s="502"/>
      <c r="C3653" s="502"/>
      <c r="D3653" s="502"/>
      <c r="E3653" s="307" t="s">
        <v>8249</v>
      </c>
      <c r="F3653" s="308"/>
      <c r="G3653" s="309"/>
      <c r="H3653" s="334"/>
      <c r="I3653" s="334">
        <f>SUM(I3655:I3665)</f>
        <v>1346325.13</v>
      </c>
      <c r="J3653" s="449"/>
      <c r="K3653" s="391">
        <f>SUM(K3655:K3665)</f>
        <v>1501493.4300000004</v>
      </c>
      <c r="L3653" s="310"/>
      <c r="M3653" s="303">
        <f t="shared" si="587"/>
        <v>1501493.3017669055</v>
      </c>
      <c r="N3653" s="303">
        <f t="shared" si="588"/>
        <v>-0.12823309493251145</v>
      </c>
      <c r="O3653" s="372">
        <f t="shared" si="589"/>
        <v>0</v>
      </c>
      <c r="P3653" s="373"/>
    </row>
    <row r="3654" spans="1:16" s="195" customFormat="1" ht="15" customHeight="1" x14ac:dyDescent="0.25">
      <c r="A3654" s="323"/>
      <c r="B3654" s="512" t="s">
        <v>8250</v>
      </c>
      <c r="C3654" s="513"/>
      <c r="D3654" s="513"/>
      <c r="E3654" s="514"/>
      <c r="F3654" s="324"/>
      <c r="G3654" s="324"/>
      <c r="H3654" s="324"/>
      <c r="I3654" s="324"/>
      <c r="J3654" s="449"/>
      <c r="K3654" s="392"/>
      <c r="L3654" s="311"/>
      <c r="M3654" s="303">
        <f t="shared" si="587"/>
        <v>0</v>
      </c>
      <c r="N3654" s="303">
        <f t="shared" si="588"/>
        <v>0</v>
      </c>
      <c r="O3654" s="372">
        <f t="shared" si="589"/>
        <v>0</v>
      </c>
      <c r="P3654" s="373">
        <f t="shared" si="590"/>
        <v>0</v>
      </c>
    </row>
    <row r="3655" spans="1:16" s="195" customFormat="1" ht="22.5" x14ac:dyDescent="0.25">
      <c r="A3655" s="312" t="s">
        <v>8251</v>
      </c>
      <c r="B3655" s="313" t="s">
        <v>7973</v>
      </c>
      <c r="C3655" s="314" t="s">
        <v>1410</v>
      </c>
      <c r="D3655" s="314" t="s">
        <v>8252</v>
      </c>
      <c r="E3655" s="315" t="s">
        <v>8253</v>
      </c>
      <c r="F3655" s="316" t="s">
        <v>122</v>
      </c>
      <c r="G3655" s="318">
        <v>5.8460000000000001</v>
      </c>
      <c r="H3655" s="61">
        <f t="shared" ref="H3655:H3665" si="597">ROUND(I3655/G3655,2)</f>
        <v>72146.06</v>
      </c>
      <c r="I3655" s="450">
        <v>421765.87</v>
      </c>
      <c r="J3655" s="439">
        <f t="shared" ref="J3655:J3665" si="598">ROUND(H3655*O$13*P$13*O$10,2)</f>
        <v>80461.119999999995</v>
      </c>
      <c r="K3655" s="390">
        <f t="shared" ref="K3655:K3665" si="599">ROUND(J3655*G3655,2)</f>
        <v>470375.71</v>
      </c>
      <c r="L3655" s="60"/>
      <c r="M3655" s="303">
        <f t="shared" si="587"/>
        <v>470375.70242701442</v>
      </c>
      <c r="N3655" s="303">
        <f t="shared" si="588"/>
        <v>-7.5729856034740806E-3</v>
      </c>
      <c r="O3655" s="372">
        <f t="shared" si="589"/>
        <v>470375.70752</v>
      </c>
      <c r="P3655" s="373">
        <f t="shared" si="590"/>
        <v>-2.4800000246614218E-3</v>
      </c>
    </row>
    <row r="3656" spans="1:16" s="195" customFormat="1" ht="22.5" x14ac:dyDescent="0.25">
      <c r="A3656" s="312" t="s">
        <v>8254</v>
      </c>
      <c r="B3656" s="313" t="s">
        <v>7973</v>
      </c>
      <c r="C3656" s="314" t="s">
        <v>4131</v>
      </c>
      <c r="D3656" s="314" t="s">
        <v>8255</v>
      </c>
      <c r="E3656" s="315" t="s">
        <v>8256</v>
      </c>
      <c r="F3656" s="316" t="s">
        <v>217</v>
      </c>
      <c r="G3656" s="331">
        <v>6</v>
      </c>
      <c r="H3656" s="61">
        <f t="shared" si="597"/>
        <v>8556.15</v>
      </c>
      <c r="I3656" s="450">
        <v>51336.9</v>
      </c>
      <c r="J3656" s="439">
        <f t="shared" si="598"/>
        <v>9542.27</v>
      </c>
      <c r="K3656" s="390">
        <f t="shared" si="599"/>
        <v>57253.62</v>
      </c>
      <c r="L3656" s="60"/>
      <c r="M3656" s="303">
        <f t="shared" si="587"/>
        <v>57253.637896128006</v>
      </c>
      <c r="N3656" s="303">
        <f t="shared" si="588"/>
        <v>1.7896128003485501E-2</v>
      </c>
      <c r="O3656" s="372">
        <f t="shared" si="589"/>
        <v>57253.62</v>
      </c>
      <c r="P3656" s="373">
        <f t="shared" si="590"/>
        <v>0</v>
      </c>
    </row>
    <row r="3657" spans="1:16" s="195" customFormat="1" ht="22.5" x14ac:dyDescent="0.25">
      <c r="A3657" s="312" t="s">
        <v>8257</v>
      </c>
      <c r="B3657" s="313" t="s">
        <v>7973</v>
      </c>
      <c r="C3657" s="314" t="s">
        <v>4135</v>
      </c>
      <c r="D3657" s="314" t="s">
        <v>8255</v>
      </c>
      <c r="E3657" s="315" t="s">
        <v>8258</v>
      </c>
      <c r="F3657" s="316" t="s">
        <v>217</v>
      </c>
      <c r="G3657" s="331">
        <v>38</v>
      </c>
      <c r="H3657" s="61">
        <f t="shared" si="597"/>
        <v>17676.46</v>
      </c>
      <c r="I3657" s="450">
        <v>671705.48</v>
      </c>
      <c r="J3657" s="439">
        <f t="shared" si="598"/>
        <v>19713.73</v>
      </c>
      <c r="K3657" s="390">
        <f t="shared" si="599"/>
        <v>749121.74</v>
      </c>
      <c r="L3657" s="60"/>
      <c r="M3657" s="303">
        <f t="shared" si="587"/>
        <v>749121.63229109754</v>
      </c>
      <c r="N3657" s="303">
        <f t="shared" si="588"/>
        <v>-0.10770890244748443</v>
      </c>
      <c r="O3657" s="372">
        <f t="shared" si="589"/>
        <v>749121.74</v>
      </c>
      <c r="P3657" s="373">
        <f t="shared" si="590"/>
        <v>0</v>
      </c>
    </row>
    <row r="3658" spans="1:16" s="195" customFormat="1" ht="22.5" x14ac:dyDescent="0.25">
      <c r="A3658" s="312" t="s">
        <v>8259</v>
      </c>
      <c r="B3658" s="313" t="s">
        <v>7973</v>
      </c>
      <c r="C3658" s="314" t="s">
        <v>1414</v>
      </c>
      <c r="D3658" s="314" t="s">
        <v>8260</v>
      </c>
      <c r="E3658" s="315" t="s">
        <v>8261</v>
      </c>
      <c r="F3658" s="316" t="s">
        <v>243</v>
      </c>
      <c r="G3658" s="325">
        <v>0.16</v>
      </c>
      <c r="H3658" s="61">
        <f t="shared" si="597"/>
        <v>15976.31</v>
      </c>
      <c r="I3658" s="450">
        <v>2556.21</v>
      </c>
      <c r="J3658" s="439">
        <f t="shared" si="598"/>
        <v>17817.63</v>
      </c>
      <c r="K3658" s="390">
        <f t="shared" si="599"/>
        <v>2850.82</v>
      </c>
      <c r="L3658" s="60"/>
      <c r="M3658" s="303">
        <f t="shared" si="587"/>
        <v>2850.8211778752002</v>
      </c>
      <c r="N3658" s="303">
        <f t="shared" si="588"/>
        <v>1.1778752000282111E-3</v>
      </c>
      <c r="O3658" s="372">
        <f t="shared" si="589"/>
        <v>2850.8208000000004</v>
      </c>
      <c r="P3658" s="373">
        <f t="shared" si="590"/>
        <v>8.0000000025393092E-4</v>
      </c>
    </row>
    <row r="3659" spans="1:16" s="195" customFormat="1" ht="22.5" x14ac:dyDescent="0.25">
      <c r="A3659" s="312" t="s">
        <v>8262</v>
      </c>
      <c r="B3659" s="313" t="s">
        <v>7973</v>
      </c>
      <c r="C3659" s="314" t="s">
        <v>1416</v>
      </c>
      <c r="D3659" s="314" t="s">
        <v>8263</v>
      </c>
      <c r="E3659" s="315" t="s">
        <v>8264</v>
      </c>
      <c r="F3659" s="316" t="s">
        <v>243</v>
      </c>
      <c r="G3659" s="325">
        <v>0.16</v>
      </c>
      <c r="H3659" s="61">
        <f t="shared" si="597"/>
        <v>28969.63</v>
      </c>
      <c r="I3659" s="450">
        <v>4635.1400000000003</v>
      </c>
      <c r="J3659" s="439">
        <f t="shared" si="598"/>
        <v>32308.47</v>
      </c>
      <c r="K3659" s="390">
        <f t="shared" si="599"/>
        <v>5169.3599999999997</v>
      </c>
      <c r="L3659" s="60"/>
      <c r="M3659" s="303">
        <f t="shared" si="587"/>
        <v>5169.3543466368001</v>
      </c>
      <c r="N3659" s="303">
        <f t="shared" si="588"/>
        <v>-5.6533631995989708E-3</v>
      </c>
      <c r="O3659" s="372">
        <f t="shared" si="589"/>
        <v>5169.3552</v>
      </c>
      <c r="P3659" s="373">
        <f t="shared" si="590"/>
        <v>-4.7999999997045961E-3</v>
      </c>
    </row>
    <row r="3660" spans="1:16" s="195" customFormat="1" ht="22.5" x14ac:dyDescent="0.25">
      <c r="A3660" s="312" t="s">
        <v>8265</v>
      </c>
      <c r="B3660" s="313" t="s">
        <v>7973</v>
      </c>
      <c r="C3660" s="314" t="s">
        <v>1420</v>
      </c>
      <c r="D3660" s="314" t="s">
        <v>8266</v>
      </c>
      <c r="E3660" s="315" t="s">
        <v>8267</v>
      </c>
      <c r="F3660" s="316" t="s">
        <v>217</v>
      </c>
      <c r="G3660" s="331">
        <v>16</v>
      </c>
      <c r="H3660" s="61">
        <f t="shared" si="597"/>
        <v>2825.9</v>
      </c>
      <c r="I3660" s="450">
        <v>45214.34</v>
      </c>
      <c r="J3660" s="439">
        <f t="shared" si="598"/>
        <v>3151.59</v>
      </c>
      <c r="K3660" s="390">
        <f t="shared" si="599"/>
        <v>50425.440000000002</v>
      </c>
      <c r="L3660" s="60"/>
      <c r="M3660" s="303">
        <f t="shared" si="587"/>
        <v>50425.433753740799</v>
      </c>
      <c r="N3660" s="303">
        <f t="shared" si="588"/>
        <v>-6.2462592031806707E-3</v>
      </c>
      <c r="O3660" s="372">
        <f t="shared" si="589"/>
        <v>50425.440000000002</v>
      </c>
      <c r="P3660" s="373">
        <f t="shared" si="590"/>
        <v>0</v>
      </c>
    </row>
    <row r="3661" spans="1:16" s="195" customFormat="1" ht="33.75" x14ac:dyDescent="0.25">
      <c r="A3661" s="312" t="s">
        <v>8268</v>
      </c>
      <c r="B3661" s="313" t="s">
        <v>7973</v>
      </c>
      <c r="C3661" s="314" t="s">
        <v>4146</v>
      </c>
      <c r="D3661" s="314" t="s">
        <v>8269</v>
      </c>
      <c r="E3661" s="315" t="s">
        <v>8270</v>
      </c>
      <c r="F3661" s="316" t="s">
        <v>217</v>
      </c>
      <c r="G3661" s="331">
        <v>8</v>
      </c>
      <c r="H3661" s="61">
        <f t="shared" si="597"/>
        <v>2003.47</v>
      </c>
      <c r="I3661" s="450">
        <v>16027.76</v>
      </c>
      <c r="J3661" s="439">
        <f t="shared" si="598"/>
        <v>2234.38</v>
      </c>
      <c r="K3661" s="390">
        <f t="shared" si="599"/>
        <v>17875.04</v>
      </c>
      <c r="L3661" s="60"/>
      <c r="M3661" s="303">
        <f t="shared" si="587"/>
        <v>17875.009346611201</v>
      </c>
      <c r="N3661" s="303">
        <f t="shared" si="588"/>
        <v>-3.0653388799692038E-2</v>
      </c>
      <c r="O3661" s="372">
        <f t="shared" si="589"/>
        <v>17875.04</v>
      </c>
      <c r="P3661" s="373">
        <f t="shared" si="590"/>
        <v>0</v>
      </c>
    </row>
    <row r="3662" spans="1:16" s="195" customFormat="1" ht="22.5" x14ac:dyDescent="0.25">
      <c r="A3662" s="312" t="s">
        <v>8271</v>
      </c>
      <c r="B3662" s="313" t="s">
        <v>7973</v>
      </c>
      <c r="C3662" s="314" t="s">
        <v>1424</v>
      </c>
      <c r="D3662" s="314" t="s">
        <v>8272</v>
      </c>
      <c r="E3662" s="315" t="s">
        <v>8273</v>
      </c>
      <c r="F3662" s="316" t="s">
        <v>217</v>
      </c>
      <c r="G3662" s="331">
        <v>2</v>
      </c>
      <c r="H3662" s="61">
        <f t="shared" si="597"/>
        <v>13833.91</v>
      </c>
      <c r="I3662" s="450">
        <v>27667.81</v>
      </c>
      <c r="J3662" s="439">
        <f t="shared" si="598"/>
        <v>15428.31</v>
      </c>
      <c r="K3662" s="390">
        <f t="shared" si="599"/>
        <v>30856.62</v>
      </c>
      <c r="L3662" s="60"/>
      <c r="M3662" s="303">
        <f t="shared" si="587"/>
        <v>30856.611426067204</v>
      </c>
      <c r="N3662" s="303">
        <f t="shared" si="588"/>
        <v>-8.5739327951159794E-3</v>
      </c>
      <c r="O3662" s="372">
        <f t="shared" si="589"/>
        <v>30856.62</v>
      </c>
      <c r="P3662" s="373">
        <f t="shared" si="590"/>
        <v>0</v>
      </c>
    </row>
    <row r="3663" spans="1:16" s="195" customFormat="1" ht="22.5" x14ac:dyDescent="0.25">
      <c r="A3663" s="312" t="s">
        <v>8274</v>
      </c>
      <c r="B3663" s="313" t="s">
        <v>7973</v>
      </c>
      <c r="C3663" s="314" t="s">
        <v>1428</v>
      </c>
      <c r="D3663" s="314" t="s">
        <v>8275</v>
      </c>
      <c r="E3663" s="315" t="s">
        <v>8276</v>
      </c>
      <c r="F3663" s="316" t="s">
        <v>217</v>
      </c>
      <c r="G3663" s="331">
        <v>2</v>
      </c>
      <c r="H3663" s="61">
        <f t="shared" si="597"/>
        <v>11224.63</v>
      </c>
      <c r="I3663" s="450">
        <v>22449.26</v>
      </c>
      <c r="J3663" s="439">
        <f t="shared" si="598"/>
        <v>12518.3</v>
      </c>
      <c r="K3663" s="390">
        <f t="shared" si="599"/>
        <v>25036.6</v>
      </c>
      <c r="L3663" s="60"/>
      <c r="M3663" s="303">
        <f t="shared" ref="M3663:M3726" si="600">I3663*O$13*P$13*O$10</f>
        <v>25036.607256691201</v>
      </c>
      <c r="N3663" s="303">
        <f t="shared" ref="N3663:N3726" si="601">M3663-K3663</f>
        <v>7.256691202201182E-3</v>
      </c>
      <c r="O3663" s="372">
        <f t="shared" si="589"/>
        <v>25036.6</v>
      </c>
      <c r="P3663" s="373">
        <f t="shared" si="590"/>
        <v>0</v>
      </c>
    </row>
    <row r="3664" spans="1:16" s="195" customFormat="1" ht="22.5" x14ac:dyDescent="0.25">
      <c r="A3664" s="312" t="s">
        <v>8277</v>
      </c>
      <c r="B3664" s="313" t="s">
        <v>7973</v>
      </c>
      <c r="C3664" s="314" t="s">
        <v>1436</v>
      </c>
      <c r="D3664" s="314" t="s">
        <v>8278</v>
      </c>
      <c r="E3664" s="315" t="s">
        <v>8279</v>
      </c>
      <c r="F3664" s="316" t="s">
        <v>217</v>
      </c>
      <c r="G3664" s="331">
        <v>2</v>
      </c>
      <c r="H3664" s="61">
        <f t="shared" si="597"/>
        <v>19816.32</v>
      </c>
      <c r="I3664" s="450">
        <v>39632.639999999999</v>
      </c>
      <c r="J3664" s="439">
        <f t="shared" si="598"/>
        <v>22100.21</v>
      </c>
      <c r="K3664" s="390">
        <f t="shared" si="599"/>
        <v>44200.42</v>
      </c>
      <c r="L3664" s="60"/>
      <c r="M3664" s="303">
        <f t="shared" si="600"/>
        <v>44200.425413836805</v>
      </c>
      <c r="N3664" s="303">
        <f t="shared" si="601"/>
        <v>5.413836806837935E-3</v>
      </c>
      <c r="O3664" s="372">
        <f t="shared" si="589"/>
        <v>44200.42</v>
      </c>
      <c r="P3664" s="373">
        <f t="shared" si="590"/>
        <v>0</v>
      </c>
    </row>
    <row r="3665" spans="1:16" s="195" customFormat="1" ht="22.5" x14ac:dyDescent="0.25">
      <c r="A3665" s="312" t="s">
        <v>8280</v>
      </c>
      <c r="B3665" s="313" t="s">
        <v>7973</v>
      </c>
      <c r="C3665" s="332" t="s">
        <v>1440</v>
      </c>
      <c r="D3665" s="332" t="s">
        <v>8281</v>
      </c>
      <c r="E3665" s="333" t="s">
        <v>8282</v>
      </c>
      <c r="F3665" s="316" t="s">
        <v>217</v>
      </c>
      <c r="G3665" s="331">
        <v>2</v>
      </c>
      <c r="H3665" s="61">
        <f t="shared" si="597"/>
        <v>21666.86</v>
      </c>
      <c r="I3665" s="450">
        <v>43333.72</v>
      </c>
      <c r="J3665" s="439">
        <f t="shared" si="598"/>
        <v>24164.03</v>
      </c>
      <c r="K3665" s="390">
        <f t="shared" si="599"/>
        <v>48328.06</v>
      </c>
      <c r="L3665" s="60"/>
      <c r="M3665" s="303">
        <f t="shared" si="600"/>
        <v>48328.066431206404</v>
      </c>
      <c r="N3665" s="303">
        <f t="shared" si="601"/>
        <v>6.4312064059777185E-3</v>
      </c>
      <c r="O3665" s="372">
        <f t="shared" si="589"/>
        <v>48328.06</v>
      </c>
      <c r="P3665" s="373">
        <f t="shared" si="590"/>
        <v>0</v>
      </c>
    </row>
    <row r="3666" spans="1:16" s="195" customFormat="1" ht="15" customHeight="1" x14ac:dyDescent="0.25">
      <c r="A3666" s="509" t="s">
        <v>8283</v>
      </c>
      <c r="B3666" s="510"/>
      <c r="C3666" s="510"/>
      <c r="D3666" s="510"/>
      <c r="E3666" s="510"/>
      <c r="F3666" s="511"/>
      <c r="G3666" s="322"/>
      <c r="H3666" s="455"/>
      <c r="I3666" s="447">
        <f>I3668+I3692+I3712+I3727+I3731</f>
        <v>499378.67999999993</v>
      </c>
      <c r="J3666" s="448"/>
      <c r="K3666" s="393">
        <f>K3668+K3692+K3712+K3727+K3731</f>
        <v>556933.89</v>
      </c>
      <c r="L3666" s="305"/>
      <c r="M3666" s="303">
        <f t="shared" si="600"/>
        <v>556933.6309314816</v>
      </c>
      <c r="N3666" s="303">
        <f t="shared" si="601"/>
        <v>-0.25906851841136813</v>
      </c>
      <c r="O3666" s="372">
        <f t="shared" ref="O3666:O3729" si="602">J3666*G3666</f>
        <v>0</v>
      </c>
      <c r="P3666" s="373"/>
    </row>
    <row r="3667" spans="1:16" s="321" customFormat="1" ht="15" customHeight="1" x14ac:dyDescent="0.25">
      <c r="A3667" s="506" t="s">
        <v>1079</v>
      </c>
      <c r="B3667" s="507"/>
      <c r="C3667" s="507"/>
      <c r="D3667" s="507"/>
      <c r="E3667" s="507"/>
      <c r="F3667" s="508"/>
      <c r="G3667" s="319"/>
      <c r="H3667" s="452"/>
      <c r="I3667" s="453">
        <f>I3671+I3673+I3675+I3676+I3679+I3681+I3683+I3684+I3685+I3687+I3689+I3691</f>
        <v>77397.3</v>
      </c>
      <c r="J3667" s="454"/>
      <c r="K3667" s="394">
        <f>K3671+K3673+K3675+K3676+K3679+K3681+K3683+K3684+K3685+K3687+K3689+K3691</f>
        <v>86317.63</v>
      </c>
      <c r="L3667" s="320"/>
      <c r="M3667" s="303">
        <f t="shared" si="600"/>
        <v>86317.580304576011</v>
      </c>
      <c r="N3667" s="303">
        <f t="shared" si="601"/>
        <v>-4.9695423993398435E-2</v>
      </c>
      <c r="O3667" s="372">
        <f t="shared" si="602"/>
        <v>0</v>
      </c>
      <c r="P3667" s="373"/>
    </row>
    <row r="3668" spans="1:16" s="195" customFormat="1" ht="15" x14ac:dyDescent="0.25">
      <c r="A3668" s="306" t="s">
        <v>1086</v>
      </c>
      <c r="B3668" s="502"/>
      <c r="C3668" s="502"/>
      <c r="D3668" s="502"/>
      <c r="E3668" s="307" t="s">
        <v>8284</v>
      </c>
      <c r="F3668" s="308"/>
      <c r="G3668" s="309"/>
      <c r="H3668" s="334"/>
      <c r="I3668" s="334">
        <f>SUM(I3670:I3691)</f>
        <v>120222.65000000001</v>
      </c>
      <c r="J3668" s="449"/>
      <c r="K3668" s="391">
        <f>SUM(K3670:K3691)</f>
        <v>134078.76999999999</v>
      </c>
      <c r="L3668" s="310"/>
      <c r="M3668" s="303">
        <f t="shared" si="600"/>
        <v>134078.685507168</v>
      </c>
      <c r="N3668" s="303">
        <f t="shared" si="601"/>
        <v>-8.4492831985699013E-2</v>
      </c>
      <c r="O3668" s="372">
        <f t="shared" si="602"/>
        <v>0</v>
      </c>
      <c r="P3668" s="373"/>
    </row>
    <row r="3669" spans="1:16" s="195" customFormat="1" ht="15" customHeight="1" x14ac:dyDescent="0.25">
      <c r="A3669" s="323"/>
      <c r="B3669" s="512" t="s">
        <v>8285</v>
      </c>
      <c r="C3669" s="513"/>
      <c r="D3669" s="513"/>
      <c r="E3669" s="514"/>
      <c r="F3669" s="324"/>
      <c r="G3669" s="324"/>
      <c r="H3669" s="324"/>
      <c r="I3669" s="324"/>
      <c r="J3669" s="449"/>
      <c r="K3669" s="392"/>
      <c r="L3669" s="311"/>
      <c r="M3669" s="303">
        <f t="shared" si="600"/>
        <v>0</v>
      </c>
      <c r="N3669" s="303">
        <f t="shared" si="601"/>
        <v>0</v>
      </c>
      <c r="O3669" s="372">
        <f t="shared" si="602"/>
        <v>0</v>
      </c>
      <c r="P3669" s="373">
        <f t="shared" ref="P3669:P3729" si="603">O3669-K3669</f>
        <v>0</v>
      </c>
    </row>
    <row r="3670" spans="1:16" s="195" customFormat="1" ht="22.5" x14ac:dyDescent="0.25">
      <c r="A3670" s="312" t="s">
        <v>8286</v>
      </c>
      <c r="B3670" s="314" t="s">
        <v>994</v>
      </c>
      <c r="C3670" s="314" t="s">
        <v>2402</v>
      </c>
      <c r="D3670" s="314" t="s">
        <v>239</v>
      </c>
      <c r="E3670" s="315" t="s">
        <v>240</v>
      </c>
      <c r="F3670" s="316" t="s">
        <v>217</v>
      </c>
      <c r="G3670" s="331">
        <v>2</v>
      </c>
      <c r="H3670" s="61">
        <f t="shared" ref="H3670:H3691" si="604">ROUND(I3670/G3670,2)</f>
        <v>3424.96</v>
      </c>
      <c r="I3670" s="450">
        <v>6849.91</v>
      </c>
      <c r="J3670" s="439">
        <f t="shared" ref="J3670:J3691" si="605">ROUND(H3670*O$13*P$13*O$10,2)</f>
        <v>3819.7</v>
      </c>
      <c r="K3670" s="390">
        <f t="shared" ref="K3670:K3691" si="606">ROUND(J3670*G3670,2)</f>
        <v>7639.4</v>
      </c>
      <c r="L3670" s="60"/>
      <c r="M3670" s="303">
        <f t="shared" si="600"/>
        <v>7639.3834992191996</v>
      </c>
      <c r="N3670" s="303">
        <f t="shared" si="601"/>
        <v>-1.6500780800015491E-2</v>
      </c>
      <c r="O3670" s="372">
        <f t="shared" si="602"/>
        <v>7639.4</v>
      </c>
      <c r="P3670" s="373">
        <f t="shared" si="603"/>
        <v>0</v>
      </c>
    </row>
    <row r="3671" spans="1:16" s="195" customFormat="1" ht="15" x14ac:dyDescent="0.25">
      <c r="A3671" s="312" t="s">
        <v>8287</v>
      </c>
      <c r="B3671" s="314" t="s">
        <v>994</v>
      </c>
      <c r="C3671" s="332" t="s">
        <v>1067</v>
      </c>
      <c r="D3671" s="332" t="s">
        <v>8288</v>
      </c>
      <c r="E3671" s="333" t="s">
        <v>8289</v>
      </c>
      <c r="F3671" s="316" t="s">
        <v>217</v>
      </c>
      <c r="G3671" s="331">
        <v>2</v>
      </c>
      <c r="H3671" s="61">
        <f t="shared" si="604"/>
        <v>1530.02</v>
      </c>
      <c r="I3671" s="450">
        <v>3060.03</v>
      </c>
      <c r="J3671" s="439">
        <f t="shared" si="605"/>
        <v>1706.36</v>
      </c>
      <c r="K3671" s="390">
        <f t="shared" si="606"/>
        <v>3412.72</v>
      </c>
      <c r="L3671" s="60"/>
      <c r="M3671" s="303">
        <f t="shared" si="600"/>
        <v>3412.7080047936006</v>
      </c>
      <c r="N3671" s="303">
        <f t="shared" si="601"/>
        <v>-1.1995206399205927E-2</v>
      </c>
      <c r="O3671" s="372">
        <f t="shared" si="602"/>
        <v>3412.72</v>
      </c>
      <c r="P3671" s="373">
        <f t="shared" si="603"/>
        <v>0</v>
      </c>
    </row>
    <row r="3672" spans="1:16" s="195" customFormat="1" ht="15" x14ac:dyDescent="0.25">
      <c r="A3672" s="312" t="s">
        <v>8290</v>
      </c>
      <c r="B3672" s="314" t="s">
        <v>994</v>
      </c>
      <c r="C3672" s="314" t="s">
        <v>2410</v>
      </c>
      <c r="D3672" s="314" t="s">
        <v>2422</v>
      </c>
      <c r="E3672" s="315" t="s">
        <v>2423</v>
      </c>
      <c r="F3672" s="316" t="s">
        <v>217</v>
      </c>
      <c r="G3672" s="331">
        <v>2</v>
      </c>
      <c r="H3672" s="61">
        <f t="shared" si="604"/>
        <v>802.11</v>
      </c>
      <c r="I3672" s="450">
        <v>1604.21</v>
      </c>
      <c r="J3672" s="439">
        <f t="shared" si="605"/>
        <v>894.56</v>
      </c>
      <c r="K3672" s="390">
        <f t="shared" si="606"/>
        <v>1789.12</v>
      </c>
      <c r="L3672" s="60"/>
      <c r="M3672" s="303">
        <f t="shared" si="600"/>
        <v>1789.1002076352001</v>
      </c>
      <c r="N3672" s="303">
        <f t="shared" si="601"/>
        <v>-1.9792364799741335E-2</v>
      </c>
      <c r="O3672" s="372">
        <f t="shared" si="602"/>
        <v>1789.12</v>
      </c>
      <c r="P3672" s="373">
        <f t="shared" si="603"/>
        <v>0</v>
      </c>
    </row>
    <row r="3673" spans="1:16" s="195" customFormat="1" ht="15" x14ac:dyDescent="0.25">
      <c r="A3673" s="312" t="s">
        <v>8291</v>
      </c>
      <c r="B3673" s="314" t="s">
        <v>994</v>
      </c>
      <c r="C3673" s="332" t="s">
        <v>1081</v>
      </c>
      <c r="D3673" s="332" t="s">
        <v>8292</v>
      </c>
      <c r="E3673" s="333" t="s">
        <v>8293</v>
      </c>
      <c r="F3673" s="316" t="s">
        <v>217</v>
      </c>
      <c r="G3673" s="331">
        <v>2</v>
      </c>
      <c r="H3673" s="61">
        <f t="shared" si="604"/>
        <v>5999.46</v>
      </c>
      <c r="I3673" s="450">
        <v>11998.92</v>
      </c>
      <c r="J3673" s="439">
        <f t="shared" si="605"/>
        <v>6690.92</v>
      </c>
      <c r="K3673" s="390">
        <f t="shared" si="606"/>
        <v>13381.84</v>
      </c>
      <c r="L3673" s="60"/>
      <c r="M3673" s="303">
        <f t="shared" si="600"/>
        <v>13381.8329666304</v>
      </c>
      <c r="N3673" s="303">
        <f t="shared" si="601"/>
        <v>-7.0333696003217483E-3</v>
      </c>
      <c r="O3673" s="372">
        <f t="shared" si="602"/>
        <v>13381.84</v>
      </c>
      <c r="P3673" s="373">
        <f t="shared" si="603"/>
        <v>0</v>
      </c>
    </row>
    <row r="3674" spans="1:16" s="195" customFormat="1" ht="33.75" x14ac:dyDescent="0.25">
      <c r="A3674" s="312" t="s">
        <v>8294</v>
      </c>
      <c r="B3674" s="314" t="s">
        <v>994</v>
      </c>
      <c r="C3674" s="314" t="s">
        <v>2421</v>
      </c>
      <c r="D3674" s="314" t="s">
        <v>8295</v>
      </c>
      <c r="E3674" s="315" t="s">
        <v>8296</v>
      </c>
      <c r="F3674" s="316" t="s">
        <v>217</v>
      </c>
      <c r="G3674" s="331">
        <v>4</v>
      </c>
      <c r="H3674" s="61">
        <f t="shared" si="604"/>
        <v>3438.89</v>
      </c>
      <c r="I3674" s="450">
        <v>13755.55</v>
      </c>
      <c r="J3674" s="439">
        <f t="shared" si="605"/>
        <v>3835.23</v>
      </c>
      <c r="K3674" s="390">
        <f t="shared" si="606"/>
        <v>15340.92</v>
      </c>
      <c r="L3674" s="60"/>
      <c r="M3674" s="303">
        <f t="shared" si="600"/>
        <v>15340.920054815999</v>
      </c>
      <c r="N3674" s="303">
        <f t="shared" si="601"/>
        <v>5.4815998737467453E-5</v>
      </c>
      <c r="O3674" s="372">
        <f t="shared" si="602"/>
        <v>15340.92</v>
      </c>
      <c r="P3674" s="373">
        <f t="shared" si="603"/>
        <v>0</v>
      </c>
    </row>
    <row r="3675" spans="1:16" s="195" customFormat="1" ht="15" x14ac:dyDescent="0.25">
      <c r="A3675" s="312" t="s">
        <v>8297</v>
      </c>
      <c r="B3675" s="314" t="s">
        <v>994</v>
      </c>
      <c r="C3675" s="332" t="s">
        <v>2398</v>
      </c>
      <c r="D3675" s="332" t="s">
        <v>8298</v>
      </c>
      <c r="E3675" s="333" t="s">
        <v>8299</v>
      </c>
      <c r="F3675" s="316" t="s">
        <v>248</v>
      </c>
      <c r="G3675" s="329">
        <v>0.2</v>
      </c>
      <c r="H3675" s="61">
        <f t="shared" si="604"/>
        <v>2550.8000000000002</v>
      </c>
      <c r="I3675" s="450">
        <v>510.16</v>
      </c>
      <c r="J3675" s="439">
        <f t="shared" si="605"/>
        <v>2844.79</v>
      </c>
      <c r="K3675" s="390">
        <f t="shared" si="606"/>
        <v>568.96</v>
      </c>
      <c r="L3675" s="60"/>
      <c r="M3675" s="303">
        <f t="shared" si="600"/>
        <v>568.9575316992001</v>
      </c>
      <c r="N3675" s="303">
        <f t="shared" si="601"/>
        <v>-2.4683007999328765E-3</v>
      </c>
      <c r="O3675" s="372">
        <f t="shared" si="602"/>
        <v>568.95799999999997</v>
      </c>
      <c r="P3675" s="373">
        <f t="shared" si="603"/>
        <v>-2.0000000000663931E-3</v>
      </c>
    </row>
    <row r="3676" spans="1:16" s="195" customFormat="1" ht="15" x14ac:dyDescent="0.25">
      <c r="A3676" s="312" t="s">
        <v>8300</v>
      </c>
      <c r="B3676" s="314" t="s">
        <v>994</v>
      </c>
      <c r="C3676" s="332" t="s">
        <v>3086</v>
      </c>
      <c r="D3676" s="332" t="s">
        <v>8301</v>
      </c>
      <c r="E3676" s="333" t="s">
        <v>8302</v>
      </c>
      <c r="F3676" s="316" t="s">
        <v>217</v>
      </c>
      <c r="G3676" s="331">
        <v>2</v>
      </c>
      <c r="H3676" s="61">
        <f t="shared" si="604"/>
        <v>152.55000000000001</v>
      </c>
      <c r="I3676" s="450">
        <v>305.08999999999997</v>
      </c>
      <c r="J3676" s="439">
        <f t="shared" si="605"/>
        <v>170.13</v>
      </c>
      <c r="K3676" s="390">
        <f t="shared" si="606"/>
        <v>340.26</v>
      </c>
      <c r="L3676" s="60"/>
      <c r="M3676" s="303">
        <f t="shared" si="600"/>
        <v>340.25257438080001</v>
      </c>
      <c r="N3676" s="303">
        <f t="shared" si="601"/>
        <v>-7.425619199977973E-3</v>
      </c>
      <c r="O3676" s="372">
        <f t="shared" si="602"/>
        <v>340.26</v>
      </c>
      <c r="P3676" s="373">
        <f t="shared" si="603"/>
        <v>0</v>
      </c>
    </row>
    <row r="3677" spans="1:16" s="195" customFormat="1" ht="15" customHeight="1" x14ac:dyDescent="0.25">
      <c r="A3677" s="323"/>
      <c r="B3677" s="512" t="s">
        <v>8303</v>
      </c>
      <c r="C3677" s="513"/>
      <c r="D3677" s="513"/>
      <c r="E3677" s="514"/>
      <c r="F3677" s="324"/>
      <c r="G3677" s="324"/>
      <c r="H3677" s="324"/>
      <c r="I3677" s="324"/>
      <c r="J3677" s="449"/>
      <c r="K3677" s="392"/>
      <c r="L3677" s="311"/>
      <c r="M3677" s="303">
        <f t="shared" si="600"/>
        <v>0</v>
      </c>
      <c r="N3677" s="303">
        <f t="shared" si="601"/>
        <v>0</v>
      </c>
      <c r="O3677" s="372">
        <f t="shared" si="602"/>
        <v>0</v>
      </c>
      <c r="P3677" s="373">
        <f t="shared" si="603"/>
        <v>0</v>
      </c>
    </row>
    <row r="3678" spans="1:16" s="195" customFormat="1" ht="22.5" x14ac:dyDescent="0.25">
      <c r="A3678" s="312" t="s">
        <v>8304</v>
      </c>
      <c r="B3678" s="314" t="s">
        <v>994</v>
      </c>
      <c r="C3678" s="314" t="s">
        <v>2429</v>
      </c>
      <c r="D3678" s="314" t="s">
        <v>7356</v>
      </c>
      <c r="E3678" s="315" t="s">
        <v>7357</v>
      </c>
      <c r="F3678" s="316" t="s">
        <v>217</v>
      </c>
      <c r="G3678" s="331">
        <v>1</v>
      </c>
      <c r="H3678" s="61">
        <f t="shared" si="604"/>
        <v>3812.6</v>
      </c>
      <c r="I3678" s="450">
        <v>3812.6</v>
      </c>
      <c r="J3678" s="439">
        <f t="shared" si="605"/>
        <v>4252.01</v>
      </c>
      <c r="K3678" s="390">
        <f t="shared" si="606"/>
        <v>4252.01</v>
      </c>
      <c r="L3678" s="60"/>
      <c r="M3678" s="303">
        <f t="shared" si="600"/>
        <v>4252.0140453120002</v>
      </c>
      <c r="N3678" s="303">
        <f t="shared" si="601"/>
        <v>4.0453120000165654E-3</v>
      </c>
      <c r="O3678" s="372">
        <f t="shared" si="602"/>
        <v>4252.01</v>
      </c>
      <c r="P3678" s="373">
        <f t="shared" si="603"/>
        <v>0</v>
      </c>
    </row>
    <row r="3679" spans="1:16" s="195" customFormat="1" ht="15" x14ac:dyDescent="0.25">
      <c r="A3679" s="312" t="s">
        <v>8305</v>
      </c>
      <c r="B3679" s="314" t="s">
        <v>994</v>
      </c>
      <c r="C3679" s="332" t="s">
        <v>2433</v>
      </c>
      <c r="D3679" s="332" t="s">
        <v>8306</v>
      </c>
      <c r="E3679" s="333" t="s">
        <v>8307</v>
      </c>
      <c r="F3679" s="316" t="s">
        <v>217</v>
      </c>
      <c r="G3679" s="331">
        <v>1</v>
      </c>
      <c r="H3679" s="61">
        <f t="shared" si="604"/>
        <v>42461.82</v>
      </c>
      <c r="I3679" s="450">
        <v>42461.82</v>
      </c>
      <c r="J3679" s="439">
        <f t="shared" si="605"/>
        <v>47355.68</v>
      </c>
      <c r="K3679" s="390">
        <f t="shared" si="606"/>
        <v>47355.68</v>
      </c>
      <c r="L3679" s="60"/>
      <c r="M3679" s="303">
        <f t="shared" si="600"/>
        <v>47355.6772358784</v>
      </c>
      <c r="N3679" s="303">
        <f t="shared" si="601"/>
        <v>-2.7641216001939029E-3</v>
      </c>
      <c r="O3679" s="372">
        <f t="shared" si="602"/>
        <v>47355.68</v>
      </c>
      <c r="P3679" s="373">
        <f t="shared" si="603"/>
        <v>0</v>
      </c>
    </row>
    <row r="3680" spans="1:16" s="195" customFormat="1" ht="33.75" x14ac:dyDescent="0.25">
      <c r="A3680" s="312" t="s">
        <v>8308</v>
      </c>
      <c r="B3680" s="314" t="s">
        <v>994</v>
      </c>
      <c r="C3680" s="314" t="s">
        <v>2438</v>
      </c>
      <c r="D3680" s="314" t="s">
        <v>2525</v>
      </c>
      <c r="E3680" s="315" t="s">
        <v>8309</v>
      </c>
      <c r="F3680" s="316" t="s">
        <v>217</v>
      </c>
      <c r="G3680" s="331">
        <v>1</v>
      </c>
      <c r="H3680" s="61">
        <f t="shared" si="604"/>
        <v>1422.62</v>
      </c>
      <c r="I3680" s="450">
        <v>1422.62</v>
      </c>
      <c r="J3680" s="439">
        <f t="shared" si="605"/>
        <v>1586.58</v>
      </c>
      <c r="K3680" s="390">
        <f t="shared" si="606"/>
        <v>1586.58</v>
      </c>
      <c r="L3680" s="60"/>
      <c r="M3680" s="303">
        <f t="shared" si="600"/>
        <v>1586.5813935744</v>
      </c>
      <c r="N3680" s="303">
        <f t="shared" si="601"/>
        <v>1.3935744000264094E-3</v>
      </c>
      <c r="O3680" s="372">
        <f t="shared" si="602"/>
        <v>1586.58</v>
      </c>
      <c r="P3680" s="373">
        <f t="shared" si="603"/>
        <v>0</v>
      </c>
    </row>
    <row r="3681" spans="1:16" s="195" customFormat="1" ht="22.5" x14ac:dyDescent="0.25">
      <c r="A3681" s="312" t="s">
        <v>8310</v>
      </c>
      <c r="B3681" s="314" t="s">
        <v>994</v>
      </c>
      <c r="C3681" s="332" t="s">
        <v>2440</v>
      </c>
      <c r="D3681" s="332" t="s">
        <v>8311</v>
      </c>
      <c r="E3681" s="333" t="s">
        <v>8312</v>
      </c>
      <c r="F3681" s="316" t="s">
        <v>217</v>
      </c>
      <c r="G3681" s="331">
        <v>1</v>
      </c>
      <c r="H3681" s="61">
        <f t="shared" si="604"/>
        <v>1235.07</v>
      </c>
      <c r="I3681" s="450">
        <v>1235.07</v>
      </c>
      <c r="J3681" s="439">
        <f t="shared" si="605"/>
        <v>1377.42</v>
      </c>
      <c r="K3681" s="390">
        <f t="shared" si="606"/>
        <v>1377.42</v>
      </c>
      <c r="L3681" s="60"/>
      <c r="M3681" s="303">
        <f t="shared" si="600"/>
        <v>1377.4156709184001</v>
      </c>
      <c r="N3681" s="303">
        <f t="shared" si="601"/>
        <v>-4.329081599962592E-3</v>
      </c>
      <c r="O3681" s="372">
        <f t="shared" si="602"/>
        <v>1377.42</v>
      </c>
      <c r="P3681" s="373">
        <f t="shared" si="603"/>
        <v>0</v>
      </c>
    </row>
    <row r="3682" spans="1:16" s="195" customFormat="1" ht="22.5" x14ac:dyDescent="0.25">
      <c r="A3682" s="312" t="s">
        <v>8313</v>
      </c>
      <c r="B3682" s="314" t="s">
        <v>994</v>
      </c>
      <c r="C3682" s="314" t="s">
        <v>1075</v>
      </c>
      <c r="D3682" s="314" t="s">
        <v>2475</v>
      </c>
      <c r="E3682" s="315" t="s">
        <v>2476</v>
      </c>
      <c r="F3682" s="316" t="s">
        <v>217</v>
      </c>
      <c r="G3682" s="331">
        <v>5</v>
      </c>
      <c r="H3682" s="61">
        <f t="shared" si="604"/>
        <v>1801.81</v>
      </c>
      <c r="I3682" s="450">
        <v>9009.0300000000007</v>
      </c>
      <c r="J3682" s="439">
        <f t="shared" si="605"/>
        <v>2009.47</v>
      </c>
      <c r="K3682" s="390">
        <f t="shared" si="606"/>
        <v>10047.35</v>
      </c>
      <c r="L3682" s="60"/>
      <c r="M3682" s="303">
        <f t="shared" si="600"/>
        <v>10047.348815673602</v>
      </c>
      <c r="N3682" s="303">
        <f t="shared" si="601"/>
        <v>-1.184326398288249E-3</v>
      </c>
      <c r="O3682" s="372">
        <f t="shared" si="602"/>
        <v>10047.35</v>
      </c>
      <c r="P3682" s="373">
        <f t="shared" si="603"/>
        <v>0</v>
      </c>
    </row>
    <row r="3683" spans="1:16" s="195" customFormat="1" ht="15" x14ac:dyDescent="0.25">
      <c r="A3683" s="312" t="s">
        <v>8314</v>
      </c>
      <c r="B3683" s="314" t="s">
        <v>994</v>
      </c>
      <c r="C3683" s="332" t="s">
        <v>3469</v>
      </c>
      <c r="D3683" s="332" t="s">
        <v>8315</v>
      </c>
      <c r="E3683" s="333" t="s">
        <v>8316</v>
      </c>
      <c r="F3683" s="316" t="s">
        <v>217</v>
      </c>
      <c r="G3683" s="331">
        <v>1</v>
      </c>
      <c r="H3683" s="61">
        <f t="shared" si="604"/>
        <v>152.54</v>
      </c>
      <c r="I3683" s="450">
        <v>152.54</v>
      </c>
      <c r="J3683" s="439">
        <f t="shared" si="605"/>
        <v>170.12</v>
      </c>
      <c r="K3683" s="390">
        <f t="shared" si="606"/>
        <v>170.12</v>
      </c>
      <c r="L3683" s="60"/>
      <c r="M3683" s="303">
        <f t="shared" si="600"/>
        <v>170.12071092479999</v>
      </c>
      <c r="N3683" s="303">
        <f t="shared" si="601"/>
        <v>7.1092479998924318E-4</v>
      </c>
      <c r="O3683" s="372">
        <f t="shared" si="602"/>
        <v>170.12</v>
      </c>
      <c r="P3683" s="373">
        <f t="shared" si="603"/>
        <v>0</v>
      </c>
    </row>
    <row r="3684" spans="1:16" s="195" customFormat="1" ht="15" x14ac:dyDescent="0.25">
      <c r="A3684" s="312" t="s">
        <v>8317</v>
      </c>
      <c r="B3684" s="314" t="s">
        <v>994</v>
      </c>
      <c r="C3684" s="332" t="s">
        <v>3471</v>
      </c>
      <c r="D3684" s="332" t="s">
        <v>2533</v>
      </c>
      <c r="E3684" s="333" t="s">
        <v>2534</v>
      </c>
      <c r="F3684" s="316" t="s">
        <v>217</v>
      </c>
      <c r="G3684" s="331">
        <v>3</v>
      </c>
      <c r="H3684" s="61">
        <f t="shared" si="604"/>
        <v>67.569999999999993</v>
      </c>
      <c r="I3684" s="450">
        <v>202.7</v>
      </c>
      <c r="J3684" s="439">
        <f t="shared" si="605"/>
        <v>75.36</v>
      </c>
      <c r="K3684" s="390">
        <f t="shared" si="606"/>
        <v>226.08</v>
      </c>
      <c r="L3684" s="60"/>
      <c r="M3684" s="303">
        <f t="shared" si="600"/>
        <v>226.06180742400002</v>
      </c>
      <c r="N3684" s="303">
        <f t="shared" si="601"/>
        <v>-1.8192575999989913E-2</v>
      </c>
      <c r="O3684" s="372">
        <f t="shared" si="602"/>
        <v>226.07999999999998</v>
      </c>
      <c r="P3684" s="373">
        <f t="shared" si="603"/>
        <v>0</v>
      </c>
    </row>
    <row r="3685" spans="1:16" s="195" customFormat="1" ht="15" x14ac:dyDescent="0.25">
      <c r="A3685" s="312" t="s">
        <v>8318</v>
      </c>
      <c r="B3685" s="314" t="s">
        <v>994</v>
      </c>
      <c r="C3685" s="332" t="s">
        <v>7635</v>
      </c>
      <c r="D3685" s="332" t="s">
        <v>2537</v>
      </c>
      <c r="E3685" s="333" t="s">
        <v>8319</v>
      </c>
      <c r="F3685" s="316" t="s">
        <v>217</v>
      </c>
      <c r="G3685" s="331">
        <v>1</v>
      </c>
      <c r="H3685" s="61">
        <f t="shared" si="604"/>
        <v>1101.1600000000001</v>
      </c>
      <c r="I3685" s="450">
        <v>1101.1600000000001</v>
      </c>
      <c r="J3685" s="439">
        <f t="shared" si="605"/>
        <v>1228.07</v>
      </c>
      <c r="K3685" s="390">
        <f t="shared" si="606"/>
        <v>1228.07</v>
      </c>
      <c r="L3685" s="60"/>
      <c r="M3685" s="303">
        <f t="shared" si="600"/>
        <v>1228.0721256192001</v>
      </c>
      <c r="N3685" s="303">
        <f t="shared" si="601"/>
        <v>2.1256192001146701E-3</v>
      </c>
      <c r="O3685" s="372">
        <f t="shared" si="602"/>
        <v>1228.07</v>
      </c>
      <c r="P3685" s="373">
        <f t="shared" si="603"/>
        <v>0</v>
      </c>
    </row>
    <row r="3686" spans="1:16" s="195" customFormat="1" ht="22.5" x14ac:dyDescent="0.25">
      <c r="A3686" s="312" t="s">
        <v>8320</v>
      </c>
      <c r="B3686" s="314" t="s">
        <v>994</v>
      </c>
      <c r="C3686" s="314" t="s">
        <v>2474</v>
      </c>
      <c r="D3686" s="314" t="s">
        <v>8321</v>
      </c>
      <c r="E3686" s="315" t="s">
        <v>8322</v>
      </c>
      <c r="F3686" s="316" t="s">
        <v>217</v>
      </c>
      <c r="G3686" s="331">
        <v>1</v>
      </c>
      <c r="H3686" s="61">
        <f t="shared" si="604"/>
        <v>2172.0300000000002</v>
      </c>
      <c r="I3686" s="450">
        <v>2172.0300000000002</v>
      </c>
      <c r="J3686" s="439">
        <f t="shared" si="605"/>
        <v>2422.36</v>
      </c>
      <c r="K3686" s="390">
        <f t="shared" si="606"/>
        <v>2422.36</v>
      </c>
      <c r="L3686" s="60"/>
      <c r="M3686" s="303">
        <f t="shared" si="600"/>
        <v>2422.3632342336</v>
      </c>
      <c r="N3686" s="303">
        <f t="shared" si="601"/>
        <v>3.2342335998691851E-3</v>
      </c>
      <c r="O3686" s="372">
        <f t="shared" si="602"/>
        <v>2422.36</v>
      </c>
      <c r="P3686" s="373">
        <f t="shared" si="603"/>
        <v>0</v>
      </c>
    </row>
    <row r="3687" spans="1:16" s="195" customFormat="1" ht="15" x14ac:dyDescent="0.25">
      <c r="A3687" s="312" t="s">
        <v>8323</v>
      </c>
      <c r="B3687" s="314" t="s">
        <v>994</v>
      </c>
      <c r="C3687" s="332" t="s">
        <v>3475</v>
      </c>
      <c r="D3687" s="332" t="s">
        <v>2485</v>
      </c>
      <c r="E3687" s="333" t="s">
        <v>8324</v>
      </c>
      <c r="F3687" s="316" t="s">
        <v>217</v>
      </c>
      <c r="G3687" s="331">
        <v>1</v>
      </c>
      <c r="H3687" s="61">
        <f t="shared" si="604"/>
        <v>1985.66</v>
      </c>
      <c r="I3687" s="450">
        <v>1985.66</v>
      </c>
      <c r="J3687" s="439">
        <f t="shared" si="605"/>
        <v>2214.5100000000002</v>
      </c>
      <c r="K3687" s="390">
        <f t="shared" si="606"/>
        <v>2214.5100000000002</v>
      </c>
      <c r="L3687" s="60"/>
      <c r="M3687" s="303">
        <f t="shared" si="600"/>
        <v>2214.5135102592003</v>
      </c>
      <c r="N3687" s="303">
        <f t="shared" si="601"/>
        <v>3.510259200083965E-3</v>
      </c>
      <c r="O3687" s="372">
        <f t="shared" si="602"/>
        <v>2214.5100000000002</v>
      </c>
      <c r="P3687" s="373">
        <f t="shared" si="603"/>
        <v>0</v>
      </c>
    </row>
    <row r="3688" spans="1:16" s="195" customFormat="1" ht="22.5" x14ac:dyDescent="0.25">
      <c r="A3688" s="312" t="s">
        <v>8325</v>
      </c>
      <c r="B3688" s="314" t="s">
        <v>994</v>
      </c>
      <c r="C3688" s="314" t="s">
        <v>2489</v>
      </c>
      <c r="D3688" s="314" t="s">
        <v>2997</v>
      </c>
      <c r="E3688" s="315" t="s">
        <v>2998</v>
      </c>
      <c r="F3688" s="316" t="s">
        <v>217</v>
      </c>
      <c r="G3688" s="331">
        <v>1</v>
      </c>
      <c r="H3688" s="61">
        <f t="shared" si="604"/>
        <v>3706.96</v>
      </c>
      <c r="I3688" s="450">
        <v>3706.96</v>
      </c>
      <c r="J3688" s="439">
        <f t="shared" si="605"/>
        <v>4134.2</v>
      </c>
      <c r="K3688" s="390">
        <f t="shared" si="606"/>
        <v>4134.2</v>
      </c>
      <c r="L3688" s="60"/>
      <c r="M3688" s="303">
        <f t="shared" si="600"/>
        <v>4134.1987057152</v>
      </c>
      <c r="N3688" s="303">
        <f t="shared" si="601"/>
        <v>-1.2942847997692297E-3</v>
      </c>
      <c r="O3688" s="372">
        <f t="shared" si="602"/>
        <v>4134.2</v>
      </c>
      <c r="P3688" s="373">
        <f t="shared" si="603"/>
        <v>0</v>
      </c>
    </row>
    <row r="3689" spans="1:16" s="195" customFormat="1" ht="22.5" x14ac:dyDescent="0.25">
      <c r="A3689" s="312" t="s">
        <v>8326</v>
      </c>
      <c r="B3689" s="314" t="s">
        <v>994</v>
      </c>
      <c r="C3689" s="332" t="s">
        <v>3481</v>
      </c>
      <c r="D3689" s="332" t="s">
        <v>8327</v>
      </c>
      <c r="E3689" s="333" t="s">
        <v>8328</v>
      </c>
      <c r="F3689" s="316" t="s">
        <v>217</v>
      </c>
      <c r="G3689" s="331">
        <v>1</v>
      </c>
      <c r="H3689" s="61">
        <f t="shared" si="604"/>
        <v>2443.5700000000002</v>
      </c>
      <c r="I3689" s="450">
        <v>2443.5700000000002</v>
      </c>
      <c r="J3689" s="439">
        <f t="shared" si="605"/>
        <v>2725.2</v>
      </c>
      <c r="K3689" s="390">
        <f t="shared" si="606"/>
        <v>2725.2</v>
      </c>
      <c r="L3689" s="60"/>
      <c r="M3689" s="303">
        <f t="shared" si="600"/>
        <v>2725.1990664384002</v>
      </c>
      <c r="N3689" s="303">
        <f t="shared" si="601"/>
        <v>-9.3356159959512297E-4</v>
      </c>
      <c r="O3689" s="372">
        <f t="shared" si="602"/>
        <v>2725.2</v>
      </c>
      <c r="P3689" s="373">
        <f t="shared" si="603"/>
        <v>0</v>
      </c>
    </row>
    <row r="3690" spans="1:16" s="195" customFormat="1" ht="15" x14ac:dyDescent="0.25">
      <c r="A3690" s="312" t="s">
        <v>8329</v>
      </c>
      <c r="B3690" s="314" t="s">
        <v>994</v>
      </c>
      <c r="C3690" s="314" t="s">
        <v>2495</v>
      </c>
      <c r="D3690" s="314" t="s">
        <v>454</v>
      </c>
      <c r="E3690" s="315" t="s">
        <v>455</v>
      </c>
      <c r="F3690" s="316" t="s">
        <v>217</v>
      </c>
      <c r="G3690" s="331">
        <v>1</v>
      </c>
      <c r="H3690" s="61">
        <f t="shared" si="604"/>
        <v>492.44</v>
      </c>
      <c r="I3690" s="450">
        <v>492.44</v>
      </c>
      <c r="J3690" s="439">
        <f t="shared" si="605"/>
        <v>549.20000000000005</v>
      </c>
      <c r="K3690" s="390">
        <f t="shared" si="606"/>
        <v>549.20000000000005</v>
      </c>
      <c r="L3690" s="60"/>
      <c r="M3690" s="303">
        <f t="shared" si="600"/>
        <v>549.19524641280009</v>
      </c>
      <c r="N3690" s="303">
        <f t="shared" si="601"/>
        <v>-4.75358719995711E-3</v>
      </c>
      <c r="O3690" s="372">
        <f t="shared" si="602"/>
        <v>549.20000000000005</v>
      </c>
      <c r="P3690" s="373">
        <f t="shared" si="603"/>
        <v>0</v>
      </c>
    </row>
    <row r="3691" spans="1:16" s="195" customFormat="1" ht="15" x14ac:dyDescent="0.25">
      <c r="A3691" s="312" t="s">
        <v>8330</v>
      </c>
      <c r="B3691" s="314" t="s">
        <v>994</v>
      </c>
      <c r="C3691" s="332" t="s">
        <v>2497</v>
      </c>
      <c r="D3691" s="332" t="s">
        <v>8331</v>
      </c>
      <c r="E3691" s="333" t="s">
        <v>8332</v>
      </c>
      <c r="F3691" s="316" t="s">
        <v>217</v>
      </c>
      <c r="G3691" s="331">
        <v>1</v>
      </c>
      <c r="H3691" s="61">
        <f t="shared" si="604"/>
        <v>11940.58</v>
      </c>
      <c r="I3691" s="450">
        <v>11940.58</v>
      </c>
      <c r="J3691" s="439">
        <f t="shared" si="605"/>
        <v>13316.77</v>
      </c>
      <c r="K3691" s="390">
        <f t="shared" si="606"/>
        <v>13316.77</v>
      </c>
      <c r="L3691" s="60"/>
      <c r="M3691" s="303">
        <f t="shared" si="600"/>
        <v>13316.769099609601</v>
      </c>
      <c r="N3691" s="303">
        <f t="shared" si="601"/>
        <v>-9.0039039969269652E-4</v>
      </c>
      <c r="O3691" s="372">
        <f t="shared" si="602"/>
        <v>13316.77</v>
      </c>
      <c r="P3691" s="373">
        <f t="shared" si="603"/>
        <v>0</v>
      </c>
    </row>
    <row r="3692" spans="1:16" s="195" customFormat="1" ht="15" x14ac:dyDescent="0.25">
      <c r="A3692" s="306" t="s">
        <v>6001</v>
      </c>
      <c r="B3692" s="502"/>
      <c r="C3692" s="502"/>
      <c r="D3692" s="502"/>
      <c r="E3692" s="307" t="s">
        <v>8333</v>
      </c>
      <c r="F3692" s="308"/>
      <c r="G3692" s="309"/>
      <c r="H3692" s="334"/>
      <c r="I3692" s="334">
        <f>SUM(I3693:I3711)</f>
        <v>159833.29</v>
      </c>
      <c r="J3692" s="449"/>
      <c r="K3692" s="391">
        <f>SUM(K3693:K3711)</f>
        <v>178254.75</v>
      </c>
      <c r="L3692" s="310"/>
      <c r="M3692" s="303">
        <f t="shared" si="600"/>
        <v>178254.5753523648</v>
      </c>
      <c r="N3692" s="303">
        <f t="shared" si="601"/>
        <v>-0.17464763519819826</v>
      </c>
      <c r="O3692" s="372">
        <f t="shared" si="602"/>
        <v>0</v>
      </c>
      <c r="P3692" s="373"/>
    </row>
    <row r="3693" spans="1:16" s="195" customFormat="1" ht="22.5" x14ac:dyDescent="0.25">
      <c r="A3693" s="312" t="s">
        <v>8334</v>
      </c>
      <c r="B3693" s="314" t="s">
        <v>994</v>
      </c>
      <c r="C3693" s="314" t="s">
        <v>2499</v>
      </c>
      <c r="D3693" s="314" t="s">
        <v>246</v>
      </c>
      <c r="E3693" s="315" t="s">
        <v>247</v>
      </c>
      <c r="F3693" s="316" t="s">
        <v>243</v>
      </c>
      <c r="G3693" s="325">
        <v>0.13</v>
      </c>
      <c r="H3693" s="61">
        <f t="shared" ref="H3693:H3711" si="607">ROUND(I3693/G3693,2)</f>
        <v>87132.31</v>
      </c>
      <c r="I3693" s="450">
        <v>11327.2</v>
      </c>
      <c r="J3693" s="439">
        <f t="shared" ref="J3693:J3711" si="608">ROUND(H3693*O$13*P$13*O$10,2)</f>
        <v>97174.58</v>
      </c>
      <c r="K3693" s="390">
        <f t="shared" ref="K3693:K3711" si="609">ROUND(J3693*G3693,2)</f>
        <v>12632.7</v>
      </c>
      <c r="L3693" s="60"/>
      <c r="M3693" s="303">
        <f t="shared" si="600"/>
        <v>12632.695140864002</v>
      </c>
      <c r="N3693" s="303">
        <f t="shared" si="601"/>
        <v>-4.8591359991405625E-3</v>
      </c>
      <c r="O3693" s="372">
        <f t="shared" si="602"/>
        <v>12632.695400000001</v>
      </c>
      <c r="P3693" s="373">
        <f t="shared" si="603"/>
        <v>-4.6000000002095476E-3</v>
      </c>
    </row>
    <row r="3694" spans="1:16" s="195" customFormat="1" ht="15" x14ac:dyDescent="0.25">
      <c r="A3694" s="312" t="s">
        <v>8335</v>
      </c>
      <c r="B3694" s="314" t="s">
        <v>994</v>
      </c>
      <c r="C3694" s="314" t="s">
        <v>5984</v>
      </c>
      <c r="D3694" s="314" t="s">
        <v>8336</v>
      </c>
      <c r="E3694" s="315" t="s">
        <v>8337</v>
      </c>
      <c r="F3694" s="316" t="s">
        <v>217</v>
      </c>
      <c r="G3694" s="331">
        <v>5</v>
      </c>
      <c r="H3694" s="61">
        <f t="shared" si="607"/>
        <v>1232.1500000000001</v>
      </c>
      <c r="I3694" s="450">
        <v>6160.77</v>
      </c>
      <c r="J3694" s="439">
        <f t="shared" si="608"/>
        <v>1374.16</v>
      </c>
      <c r="K3694" s="390">
        <f t="shared" si="609"/>
        <v>6870.8</v>
      </c>
      <c r="L3694" s="60"/>
      <c r="M3694" s="303">
        <f t="shared" si="600"/>
        <v>6870.8179641024008</v>
      </c>
      <c r="N3694" s="303">
        <f t="shared" si="601"/>
        <v>1.7964102400583215E-2</v>
      </c>
      <c r="O3694" s="372">
        <f t="shared" si="602"/>
        <v>6870.8</v>
      </c>
      <c r="P3694" s="373">
        <f t="shared" si="603"/>
        <v>0</v>
      </c>
    </row>
    <row r="3695" spans="1:16" s="195" customFormat="1" ht="15" x14ac:dyDescent="0.25">
      <c r="A3695" s="312" t="s">
        <v>8338</v>
      </c>
      <c r="B3695" s="314" t="s">
        <v>994</v>
      </c>
      <c r="C3695" s="314" t="s">
        <v>5988</v>
      </c>
      <c r="D3695" s="314" t="s">
        <v>8339</v>
      </c>
      <c r="E3695" s="315" t="s">
        <v>8340</v>
      </c>
      <c r="F3695" s="316" t="s">
        <v>217</v>
      </c>
      <c r="G3695" s="331">
        <v>6</v>
      </c>
      <c r="H3695" s="61">
        <f t="shared" si="607"/>
        <v>3734.91</v>
      </c>
      <c r="I3695" s="450">
        <v>22409.46</v>
      </c>
      <c r="J3695" s="439">
        <f t="shared" si="608"/>
        <v>4165.37</v>
      </c>
      <c r="K3695" s="390">
        <f t="shared" si="609"/>
        <v>24992.22</v>
      </c>
      <c r="L3695" s="60"/>
      <c r="M3695" s="303">
        <f t="shared" si="600"/>
        <v>24992.220182515204</v>
      </c>
      <c r="N3695" s="303">
        <f t="shared" si="601"/>
        <v>1.8251520305057056E-4</v>
      </c>
      <c r="O3695" s="372">
        <f t="shared" si="602"/>
        <v>24992.22</v>
      </c>
      <c r="P3695" s="373">
        <f t="shared" si="603"/>
        <v>0</v>
      </c>
    </row>
    <row r="3696" spans="1:16" s="195" customFormat="1" ht="15" x14ac:dyDescent="0.25">
      <c r="A3696" s="312" t="s">
        <v>8341</v>
      </c>
      <c r="B3696" s="314" t="s">
        <v>994</v>
      </c>
      <c r="C3696" s="314" t="s">
        <v>7859</v>
      </c>
      <c r="D3696" s="314" t="s">
        <v>8339</v>
      </c>
      <c r="E3696" s="315" t="s">
        <v>3103</v>
      </c>
      <c r="F3696" s="316" t="s">
        <v>217</v>
      </c>
      <c r="G3696" s="331">
        <v>2</v>
      </c>
      <c r="H3696" s="61">
        <f t="shared" si="607"/>
        <v>10411.709999999999</v>
      </c>
      <c r="I3696" s="450">
        <v>20823.419999999998</v>
      </c>
      <c r="J3696" s="439">
        <f t="shared" si="608"/>
        <v>11611.69</v>
      </c>
      <c r="K3696" s="390">
        <f t="shared" si="609"/>
        <v>23223.38</v>
      </c>
      <c r="L3696" s="60"/>
      <c r="M3696" s="303">
        <f t="shared" si="600"/>
        <v>23223.384124070399</v>
      </c>
      <c r="N3696" s="303">
        <f t="shared" si="601"/>
        <v>4.1240703976654913E-3</v>
      </c>
      <c r="O3696" s="372">
        <f t="shared" si="602"/>
        <v>23223.38</v>
      </c>
      <c r="P3696" s="373">
        <f t="shared" si="603"/>
        <v>0</v>
      </c>
    </row>
    <row r="3697" spans="1:16" s="195" customFormat="1" ht="15" customHeight="1" x14ac:dyDescent="0.25">
      <c r="A3697" s="323"/>
      <c r="B3697" s="512" t="s">
        <v>3138</v>
      </c>
      <c r="C3697" s="513"/>
      <c r="D3697" s="513"/>
      <c r="E3697" s="514"/>
      <c r="F3697" s="324"/>
      <c r="G3697" s="324"/>
      <c r="H3697" s="324"/>
      <c r="I3697" s="324"/>
      <c r="J3697" s="449"/>
      <c r="K3697" s="392"/>
      <c r="L3697" s="311"/>
      <c r="M3697" s="303">
        <f t="shared" si="600"/>
        <v>0</v>
      </c>
      <c r="N3697" s="303">
        <f t="shared" si="601"/>
        <v>0</v>
      </c>
      <c r="O3697" s="372">
        <f t="shared" si="602"/>
        <v>0</v>
      </c>
      <c r="P3697" s="373">
        <f t="shared" si="603"/>
        <v>0</v>
      </c>
    </row>
    <row r="3698" spans="1:16" s="195" customFormat="1" ht="15" x14ac:dyDescent="0.25">
      <c r="A3698" s="312" t="s">
        <v>8342</v>
      </c>
      <c r="B3698" s="314" t="s">
        <v>994</v>
      </c>
      <c r="C3698" s="314" t="s">
        <v>2508</v>
      </c>
      <c r="D3698" s="314" t="s">
        <v>265</v>
      </c>
      <c r="E3698" s="315" t="s">
        <v>266</v>
      </c>
      <c r="F3698" s="316" t="s">
        <v>243</v>
      </c>
      <c r="G3698" s="325">
        <v>0.06</v>
      </c>
      <c r="H3698" s="61">
        <f t="shared" si="607"/>
        <v>28108.17</v>
      </c>
      <c r="I3698" s="450">
        <v>1686.49</v>
      </c>
      <c r="J3698" s="439">
        <f t="shared" si="608"/>
        <v>31347.72</v>
      </c>
      <c r="K3698" s="390">
        <f t="shared" si="609"/>
        <v>1880.86</v>
      </c>
      <c r="L3698" s="60"/>
      <c r="M3698" s="303">
        <f t="shared" si="600"/>
        <v>1880.8632343488002</v>
      </c>
      <c r="N3698" s="303">
        <f t="shared" si="601"/>
        <v>3.2343488003334642E-3</v>
      </c>
      <c r="O3698" s="372">
        <f t="shared" si="602"/>
        <v>1880.8632</v>
      </c>
      <c r="P3698" s="373">
        <f t="shared" si="603"/>
        <v>3.200000000106229E-3</v>
      </c>
    </row>
    <row r="3699" spans="1:16" s="195" customFormat="1" ht="15" x14ac:dyDescent="0.25">
      <c r="A3699" s="312" t="s">
        <v>8343</v>
      </c>
      <c r="B3699" s="314" t="s">
        <v>994</v>
      </c>
      <c r="C3699" s="314" t="s">
        <v>5993</v>
      </c>
      <c r="D3699" s="314" t="s">
        <v>8344</v>
      </c>
      <c r="E3699" s="315" t="s">
        <v>3148</v>
      </c>
      <c r="F3699" s="316" t="s">
        <v>248</v>
      </c>
      <c r="G3699" s="329">
        <v>0.6</v>
      </c>
      <c r="H3699" s="61">
        <f t="shared" si="607"/>
        <v>432.98</v>
      </c>
      <c r="I3699" s="450">
        <v>259.79000000000002</v>
      </c>
      <c r="J3699" s="439">
        <f t="shared" si="608"/>
        <v>482.88</v>
      </c>
      <c r="K3699" s="390">
        <f t="shared" si="609"/>
        <v>289.73</v>
      </c>
      <c r="L3699" s="60"/>
      <c r="M3699" s="303">
        <f t="shared" si="600"/>
        <v>289.73160804480005</v>
      </c>
      <c r="N3699" s="303">
        <f t="shared" si="601"/>
        <v>1.6080448000366232E-3</v>
      </c>
      <c r="O3699" s="372">
        <f t="shared" si="602"/>
        <v>289.72800000000001</v>
      </c>
      <c r="P3699" s="373">
        <f t="shared" si="603"/>
        <v>-2.0000000000095497E-3</v>
      </c>
    </row>
    <row r="3700" spans="1:16" s="195" customFormat="1" ht="15" x14ac:dyDescent="0.25">
      <c r="A3700" s="312" t="s">
        <v>8345</v>
      </c>
      <c r="B3700" s="314" t="s">
        <v>994</v>
      </c>
      <c r="C3700" s="314" t="s">
        <v>2516</v>
      </c>
      <c r="D3700" s="314" t="s">
        <v>3182</v>
      </c>
      <c r="E3700" s="315" t="s">
        <v>3183</v>
      </c>
      <c r="F3700" s="316" t="s">
        <v>243</v>
      </c>
      <c r="G3700" s="325">
        <v>0.02</v>
      </c>
      <c r="H3700" s="61">
        <f t="shared" si="607"/>
        <v>64213</v>
      </c>
      <c r="I3700" s="450">
        <v>1284.26</v>
      </c>
      <c r="J3700" s="439">
        <f t="shared" si="608"/>
        <v>71613.75</v>
      </c>
      <c r="K3700" s="390">
        <f t="shared" si="609"/>
        <v>1432.28</v>
      </c>
      <c r="L3700" s="60"/>
      <c r="M3700" s="303">
        <f t="shared" si="600"/>
        <v>1432.2749718912</v>
      </c>
      <c r="N3700" s="303">
        <f t="shared" si="601"/>
        <v>-5.0281087999337615E-3</v>
      </c>
      <c r="O3700" s="372">
        <f t="shared" si="602"/>
        <v>1432.2750000000001</v>
      </c>
      <c r="P3700" s="373">
        <f t="shared" si="603"/>
        <v>-4.9999999998817657E-3</v>
      </c>
    </row>
    <row r="3701" spans="1:16" s="195" customFormat="1" ht="15" x14ac:dyDescent="0.25">
      <c r="A3701" s="312" t="s">
        <v>8346</v>
      </c>
      <c r="B3701" s="314" t="s">
        <v>994</v>
      </c>
      <c r="C3701" s="314" t="s">
        <v>5997</v>
      </c>
      <c r="D3701" s="314" t="s">
        <v>8347</v>
      </c>
      <c r="E3701" s="315" t="s">
        <v>8348</v>
      </c>
      <c r="F3701" s="316" t="s">
        <v>243</v>
      </c>
      <c r="G3701" s="325">
        <v>0.02</v>
      </c>
      <c r="H3701" s="61">
        <f t="shared" si="607"/>
        <v>8261</v>
      </c>
      <c r="I3701" s="450">
        <v>165.22</v>
      </c>
      <c r="J3701" s="439">
        <f t="shared" si="608"/>
        <v>9213.11</v>
      </c>
      <c r="K3701" s="390">
        <f t="shared" si="609"/>
        <v>184.26</v>
      </c>
      <c r="L3701" s="60"/>
      <c r="M3701" s="303">
        <f t="shared" si="600"/>
        <v>184.26212048639999</v>
      </c>
      <c r="N3701" s="303">
        <f t="shared" si="601"/>
        <v>2.1204864000026191E-3</v>
      </c>
      <c r="O3701" s="372">
        <f t="shared" si="602"/>
        <v>184.26220000000001</v>
      </c>
      <c r="P3701" s="373">
        <f t="shared" si="603"/>
        <v>2.200000000016189E-3</v>
      </c>
    </row>
    <row r="3702" spans="1:16" s="195" customFormat="1" ht="15" x14ac:dyDescent="0.25">
      <c r="A3702" s="312" t="s">
        <v>8349</v>
      </c>
      <c r="B3702" s="314" t="s">
        <v>994</v>
      </c>
      <c r="C3702" s="314" t="s">
        <v>1085</v>
      </c>
      <c r="D3702" s="314" t="s">
        <v>273</v>
      </c>
      <c r="E3702" s="315" t="s">
        <v>8350</v>
      </c>
      <c r="F3702" s="316" t="s">
        <v>248</v>
      </c>
      <c r="G3702" s="329">
        <v>0.2</v>
      </c>
      <c r="H3702" s="61">
        <f t="shared" si="607"/>
        <v>247.9</v>
      </c>
      <c r="I3702" s="450">
        <v>49.58</v>
      </c>
      <c r="J3702" s="439">
        <f t="shared" si="608"/>
        <v>276.47000000000003</v>
      </c>
      <c r="K3702" s="390">
        <f t="shared" si="609"/>
        <v>55.29</v>
      </c>
      <c r="L3702" s="60"/>
      <c r="M3702" s="303">
        <f t="shared" si="600"/>
        <v>55.294249689600001</v>
      </c>
      <c r="N3702" s="303">
        <f t="shared" si="601"/>
        <v>4.2496896000017159E-3</v>
      </c>
      <c r="O3702" s="372">
        <f t="shared" si="602"/>
        <v>55.294000000000011</v>
      </c>
      <c r="P3702" s="373">
        <f t="shared" si="603"/>
        <v>4.000000000011994E-3</v>
      </c>
    </row>
    <row r="3703" spans="1:16" s="195" customFormat="1" ht="15" x14ac:dyDescent="0.25">
      <c r="A3703" s="312" t="s">
        <v>8351</v>
      </c>
      <c r="B3703" s="314" t="s">
        <v>994</v>
      </c>
      <c r="C3703" s="314" t="s">
        <v>1088</v>
      </c>
      <c r="D3703" s="314" t="s">
        <v>8352</v>
      </c>
      <c r="E3703" s="315" t="s">
        <v>8353</v>
      </c>
      <c r="F3703" s="316" t="s">
        <v>248</v>
      </c>
      <c r="G3703" s="329">
        <v>0.6</v>
      </c>
      <c r="H3703" s="61">
        <f t="shared" si="607"/>
        <v>1835.53</v>
      </c>
      <c r="I3703" s="450">
        <v>1101.32</v>
      </c>
      <c r="J3703" s="439">
        <f t="shared" si="608"/>
        <v>2047.08</v>
      </c>
      <c r="K3703" s="390">
        <f t="shared" si="609"/>
        <v>1228.25</v>
      </c>
      <c r="L3703" s="60"/>
      <c r="M3703" s="303">
        <f t="shared" si="600"/>
        <v>1228.2505661184</v>
      </c>
      <c r="N3703" s="303">
        <f t="shared" si="601"/>
        <v>5.661184000018693E-4</v>
      </c>
      <c r="O3703" s="372">
        <f t="shared" si="602"/>
        <v>1228.2479999999998</v>
      </c>
      <c r="P3703" s="373">
        <f t="shared" si="603"/>
        <v>-2.00000000018008E-3</v>
      </c>
    </row>
    <row r="3704" spans="1:16" s="195" customFormat="1" ht="15" x14ac:dyDescent="0.25">
      <c r="A3704" s="312" t="s">
        <v>8354</v>
      </c>
      <c r="B3704" s="314" t="s">
        <v>994</v>
      </c>
      <c r="C3704" s="314" t="s">
        <v>1096</v>
      </c>
      <c r="D3704" s="314" t="s">
        <v>8355</v>
      </c>
      <c r="E3704" s="315" t="s">
        <v>8356</v>
      </c>
      <c r="F3704" s="316" t="s">
        <v>248</v>
      </c>
      <c r="G3704" s="329">
        <v>0.2</v>
      </c>
      <c r="H3704" s="61">
        <f t="shared" si="607"/>
        <v>253</v>
      </c>
      <c r="I3704" s="450">
        <v>50.6</v>
      </c>
      <c r="J3704" s="439">
        <f t="shared" si="608"/>
        <v>282.16000000000003</v>
      </c>
      <c r="K3704" s="390">
        <f t="shared" si="609"/>
        <v>56.43</v>
      </c>
      <c r="L3704" s="60"/>
      <c r="M3704" s="303">
        <f t="shared" si="600"/>
        <v>56.431807872000007</v>
      </c>
      <c r="N3704" s="303">
        <f t="shared" si="601"/>
        <v>1.8078720000076487E-3</v>
      </c>
      <c r="O3704" s="372">
        <f t="shared" si="602"/>
        <v>56.432000000000009</v>
      </c>
      <c r="P3704" s="373">
        <f t="shared" si="603"/>
        <v>2.0000000000095497E-3</v>
      </c>
    </row>
    <row r="3705" spans="1:16" s="195" customFormat="1" ht="15" x14ac:dyDescent="0.25">
      <c r="A3705" s="312" t="s">
        <v>8357</v>
      </c>
      <c r="B3705" s="314" t="s">
        <v>994</v>
      </c>
      <c r="C3705" s="314" t="s">
        <v>1103</v>
      </c>
      <c r="D3705" s="314" t="s">
        <v>433</v>
      </c>
      <c r="E3705" s="315" t="s">
        <v>434</v>
      </c>
      <c r="F3705" s="316" t="s">
        <v>217</v>
      </c>
      <c r="G3705" s="331">
        <v>6</v>
      </c>
      <c r="H3705" s="61">
        <f t="shared" si="607"/>
        <v>3756.75</v>
      </c>
      <c r="I3705" s="450">
        <v>22540.51</v>
      </c>
      <c r="J3705" s="439">
        <f t="shared" si="608"/>
        <v>4189.7299999999996</v>
      </c>
      <c r="K3705" s="390">
        <f t="shared" si="609"/>
        <v>25138.38</v>
      </c>
      <c r="L3705" s="60"/>
      <c r="M3705" s="303">
        <f t="shared" si="600"/>
        <v>25138.374103891198</v>
      </c>
      <c r="N3705" s="303">
        <f t="shared" si="601"/>
        <v>-5.896108803426614E-3</v>
      </c>
      <c r="O3705" s="372">
        <f t="shared" si="602"/>
        <v>25138.379999999997</v>
      </c>
      <c r="P3705" s="373">
        <f t="shared" si="603"/>
        <v>0</v>
      </c>
    </row>
    <row r="3706" spans="1:16" s="195" customFormat="1" ht="15" x14ac:dyDescent="0.25">
      <c r="A3706" s="312" t="s">
        <v>8358</v>
      </c>
      <c r="B3706" s="314" t="s">
        <v>994</v>
      </c>
      <c r="C3706" s="314" t="s">
        <v>1106</v>
      </c>
      <c r="D3706" s="314" t="s">
        <v>8359</v>
      </c>
      <c r="E3706" s="315" t="s">
        <v>8360</v>
      </c>
      <c r="F3706" s="316" t="s">
        <v>248</v>
      </c>
      <c r="G3706" s="329">
        <v>0.6</v>
      </c>
      <c r="H3706" s="61">
        <f t="shared" si="607"/>
        <v>4239.8999999999996</v>
      </c>
      <c r="I3706" s="450">
        <v>2543.94</v>
      </c>
      <c r="J3706" s="439">
        <f t="shared" si="608"/>
        <v>4728.5600000000004</v>
      </c>
      <c r="K3706" s="390">
        <f t="shared" si="609"/>
        <v>2837.14</v>
      </c>
      <c r="L3706" s="60"/>
      <c r="M3706" s="303">
        <f t="shared" si="600"/>
        <v>2837.1370220928006</v>
      </c>
      <c r="N3706" s="303">
        <f t="shared" si="601"/>
        <v>-2.9779071992379613E-3</v>
      </c>
      <c r="O3706" s="372">
        <f t="shared" si="602"/>
        <v>2837.136</v>
      </c>
      <c r="P3706" s="373">
        <f t="shared" si="603"/>
        <v>-3.9999999999054126E-3</v>
      </c>
    </row>
    <row r="3707" spans="1:16" s="195" customFormat="1" ht="15" customHeight="1" x14ac:dyDescent="0.25">
      <c r="A3707" s="323"/>
      <c r="B3707" s="512" t="s">
        <v>3282</v>
      </c>
      <c r="C3707" s="513"/>
      <c r="D3707" s="513"/>
      <c r="E3707" s="514"/>
      <c r="F3707" s="324"/>
      <c r="G3707" s="324"/>
      <c r="H3707" s="324"/>
      <c r="I3707" s="324"/>
      <c r="J3707" s="449"/>
      <c r="K3707" s="392"/>
      <c r="L3707" s="311"/>
      <c r="M3707" s="303">
        <f t="shared" si="600"/>
        <v>0</v>
      </c>
      <c r="N3707" s="303">
        <f t="shared" si="601"/>
        <v>0</v>
      </c>
      <c r="O3707" s="372">
        <f t="shared" si="602"/>
        <v>0</v>
      </c>
      <c r="P3707" s="373">
        <f t="shared" si="603"/>
        <v>0</v>
      </c>
    </row>
    <row r="3708" spans="1:16" s="195" customFormat="1" ht="22.5" x14ac:dyDescent="0.25">
      <c r="A3708" s="312" t="s">
        <v>8361</v>
      </c>
      <c r="B3708" s="314" t="s">
        <v>994</v>
      </c>
      <c r="C3708" s="314" t="s">
        <v>1109</v>
      </c>
      <c r="D3708" s="314" t="s">
        <v>3296</v>
      </c>
      <c r="E3708" s="315" t="s">
        <v>3297</v>
      </c>
      <c r="F3708" s="316" t="s">
        <v>243</v>
      </c>
      <c r="G3708" s="325">
        <v>0.32</v>
      </c>
      <c r="H3708" s="61">
        <f t="shared" si="607"/>
        <v>52345.72</v>
      </c>
      <c r="I3708" s="450">
        <v>16750.63</v>
      </c>
      <c r="J3708" s="439">
        <f t="shared" si="608"/>
        <v>58378.73</v>
      </c>
      <c r="K3708" s="390">
        <f t="shared" si="609"/>
        <v>18681.189999999999</v>
      </c>
      <c r="L3708" s="60"/>
      <c r="M3708" s="303">
        <f t="shared" si="600"/>
        <v>18681.1923694656</v>
      </c>
      <c r="N3708" s="303">
        <f t="shared" si="601"/>
        <v>2.3694656010775361E-3</v>
      </c>
      <c r="O3708" s="372">
        <f t="shared" si="602"/>
        <v>18681.193600000002</v>
      </c>
      <c r="P3708" s="373">
        <f t="shared" si="603"/>
        <v>3.6000000036437996E-3</v>
      </c>
    </row>
    <row r="3709" spans="1:16" s="195" customFormat="1" ht="15" x14ac:dyDescent="0.25">
      <c r="A3709" s="312" t="s">
        <v>8362</v>
      </c>
      <c r="B3709" s="314" t="s">
        <v>994</v>
      </c>
      <c r="C3709" s="314" t="s">
        <v>3539</v>
      </c>
      <c r="D3709" s="314" t="s">
        <v>3288</v>
      </c>
      <c r="E3709" s="315" t="s">
        <v>3289</v>
      </c>
      <c r="F3709" s="316" t="s">
        <v>243</v>
      </c>
      <c r="G3709" s="325">
        <v>0.32</v>
      </c>
      <c r="H3709" s="61">
        <f t="shared" si="607"/>
        <v>5671.31</v>
      </c>
      <c r="I3709" s="450">
        <v>1814.82</v>
      </c>
      <c r="J3709" s="439">
        <f t="shared" si="608"/>
        <v>6324.95</v>
      </c>
      <c r="K3709" s="390">
        <f t="shared" si="609"/>
        <v>2023.98</v>
      </c>
      <c r="L3709" s="60"/>
      <c r="M3709" s="303">
        <f t="shared" si="600"/>
        <v>2023.9836672384001</v>
      </c>
      <c r="N3709" s="303">
        <f t="shared" si="601"/>
        <v>3.6672384001121827E-3</v>
      </c>
      <c r="O3709" s="372">
        <f t="shared" si="602"/>
        <v>2023.9839999999999</v>
      </c>
      <c r="P3709" s="373">
        <f t="shared" si="603"/>
        <v>3.9999999999054126E-3</v>
      </c>
    </row>
    <row r="3710" spans="1:16" s="195" customFormat="1" ht="22.5" x14ac:dyDescent="0.25">
      <c r="A3710" s="312" t="s">
        <v>8363</v>
      </c>
      <c r="B3710" s="314" t="s">
        <v>994</v>
      </c>
      <c r="C3710" s="314" t="s">
        <v>1112</v>
      </c>
      <c r="D3710" s="314" t="s">
        <v>3284</v>
      </c>
      <c r="E3710" s="315" t="s">
        <v>3285</v>
      </c>
      <c r="F3710" s="316" t="s">
        <v>243</v>
      </c>
      <c r="G3710" s="325">
        <v>0.69</v>
      </c>
      <c r="H3710" s="61">
        <f t="shared" si="607"/>
        <v>18795.990000000002</v>
      </c>
      <c r="I3710" s="450">
        <v>12969.23</v>
      </c>
      <c r="J3710" s="439">
        <f t="shared" si="608"/>
        <v>20962.29</v>
      </c>
      <c r="K3710" s="390">
        <f t="shared" si="609"/>
        <v>14463.98</v>
      </c>
      <c r="L3710" s="60"/>
      <c r="M3710" s="303">
        <f t="shared" si="600"/>
        <v>14463.9742214976</v>
      </c>
      <c r="N3710" s="303">
        <f t="shared" si="601"/>
        <v>-5.7785024000622798E-3</v>
      </c>
      <c r="O3710" s="372">
        <f t="shared" si="602"/>
        <v>14463.980099999999</v>
      </c>
      <c r="P3710" s="373">
        <f t="shared" si="603"/>
        <v>9.999999929277692E-5</v>
      </c>
    </row>
    <row r="3711" spans="1:16" s="195" customFormat="1" ht="15" x14ac:dyDescent="0.25">
      <c r="A3711" s="312" t="s">
        <v>8364</v>
      </c>
      <c r="B3711" s="314" t="s">
        <v>994</v>
      </c>
      <c r="C3711" s="314" t="s">
        <v>2556</v>
      </c>
      <c r="D3711" s="314" t="s">
        <v>8365</v>
      </c>
      <c r="E3711" s="315" t="s">
        <v>8366</v>
      </c>
      <c r="F3711" s="316" t="s">
        <v>217</v>
      </c>
      <c r="G3711" s="331">
        <v>69</v>
      </c>
      <c r="H3711" s="61">
        <f t="shared" si="607"/>
        <v>549.22</v>
      </c>
      <c r="I3711" s="450">
        <v>37896.050000000003</v>
      </c>
      <c r="J3711" s="439">
        <f t="shared" si="608"/>
        <v>612.52</v>
      </c>
      <c r="K3711" s="390">
        <f t="shared" si="609"/>
        <v>42263.88</v>
      </c>
      <c r="L3711" s="60"/>
      <c r="M3711" s="303">
        <f t="shared" si="600"/>
        <v>42263.687998176007</v>
      </c>
      <c r="N3711" s="303">
        <f t="shared" si="601"/>
        <v>-0.19200182399072219</v>
      </c>
      <c r="O3711" s="372">
        <f t="shared" si="602"/>
        <v>42263.88</v>
      </c>
      <c r="P3711" s="373">
        <f t="shared" si="603"/>
        <v>0</v>
      </c>
    </row>
    <row r="3712" spans="1:16" s="195" customFormat="1" ht="15" x14ac:dyDescent="0.25">
      <c r="A3712" s="306" t="s">
        <v>7979</v>
      </c>
      <c r="B3712" s="502"/>
      <c r="C3712" s="502"/>
      <c r="D3712" s="502"/>
      <c r="E3712" s="307" t="s">
        <v>3212</v>
      </c>
      <c r="F3712" s="308"/>
      <c r="G3712" s="309"/>
      <c r="H3712" s="334"/>
      <c r="I3712" s="334">
        <f>SUM(I3714:I3726)</f>
        <v>64753.03</v>
      </c>
      <c r="J3712" s="449"/>
      <c r="K3712" s="391">
        <f>SUM(K3714:K3726)</f>
        <v>72216.02</v>
      </c>
      <c r="L3712" s="310"/>
      <c r="M3712" s="303">
        <f t="shared" si="600"/>
        <v>72216.0187369536</v>
      </c>
      <c r="N3712" s="303">
        <f t="shared" si="601"/>
        <v>-1.2630464043468237E-3</v>
      </c>
      <c r="O3712" s="372">
        <f t="shared" si="602"/>
        <v>0</v>
      </c>
      <c r="P3712" s="373"/>
    </row>
    <row r="3713" spans="1:16" s="195" customFormat="1" ht="15" customHeight="1" x14ac:dyDescent="0.25">
      <c r="A3713" s="323"/>
      <c r="B3713" s="512" t="s">
        <v>1068</v>
      </c>
      <c r="C3713" s="513"/>
      <c r="D3713" s="513"/>
      <c r="E3713" s="514"/>
      <c r="F3713" s="324"/>
      <c r="G3713" s="324"/>
      <c r="H3713" s="324"/>
      <c r="I3713" s="324"/>
      <c r="J3713" s="449"/>
      <c r="K3713" s="392"/>
      <c r="L3713" s="311"/>
      <c r="M3713" s="303">
        <f t="shared" si="600"/>
        <v>0</v>
      </c>
      <c r="N3713" s="303">
        <f t="shared" si="601"/>
        <v>0</v>
      </c>
      <c r="O3713" s="372">
        <f t="shared" si="602"/>
        <v>0</v>
      </c>
      <c r="P3713" s="373">
        <f t="shared" si="603"/>
        <v>0</v>
      </c>
    </row>
    <row r="3714" spans="1:16" s="195" customFormat="1" ht="22.5" x14ac:dyDescent="0.25">
      <c r="A3714" s="312" t="s">
        <v>8367</v>
      </c>
      <c r="B3714" s="314" t="s">
        <v>994</v>
      </c>
      <c r="C3714" s="314" t="s">
        <v>1115</v>
      </c>
      <c r="D3714" s="314" t="s">
        <v>3339</v>
      </c>
      <c r="E3714" s="315" t="s">
        <v>8368</v>
      </c>
      <c r="F3714" s="316" t="s">
        <v>100</v>
      </c>
      <c r="G3714" s="318">
        <v>3.3000000000000002E-2</v>
      </c>
      <c r="H3714" s="61">
        <f t="shared" ref="H3714:H3726" si="610">ROUND(I3714/G3714,2)</f>
        <v>82996.97</v>
      </c>
      <c r="I3714" s="450">
        <v>2738.9</v>
      </c>
      <c r="J3714" s="439">
        <f t="shared" ref="J3714:J3726" si="611">ROUND(H3714*O$13*P$13*O$10,2)</f>
        <v>92562.63</v>
      </c>
      <c r="K3714" s="390">
        <f t="shared" ref="K3714:K3726" si="612">ROUND(J3714*G3714,2)</f>
        <v>3054.57</v>
      </c>
      <c r="L3714" s="60"/>
      <c r="M3714" s="303">
        <f t="shared" si="600"/>
        <v>3054.5667703680006</v>
      </c>
      <c r="N3714" s="303">
        <f t="shared" si="601"/>
        <v>-3.2296319996021339E-3</v>
      </c>
      <c r="O3714" s="372">
        <f t="shared" si="602"/>
        <v>3054.5667900000003</v>
      </c>
      <c r="P3714" s="373">
        <f t="shared" si="603"/>
        <v>-3.2099999998536077E-3</v>
      </c>
    </row>
    <row r="3715" spans="1:16" s="195" customFormat="1" ht="22.5" x14ac:dyDescent="0.25">
      <c r="A3715" s="312" t="s">
        <v>8369</v>
      </c>
      <c r="B3715" s="314" t="s">
        <v>994</v>
      </c>
      <c r="C3715" s="314" t="s">
        <v>1140</v>
      </c>
      <c r="D3715" s="314" t="s">
        <v>258</v>
      </c>
      <c r="E3715" s="315" t="s">
        <v>259</v>
      </c>
      <c r="F3715" s="316" t="s">
        <v>116</v>
      </c>
      <c r="G3715" s="326">
        <v>9.9000000000000008E-3</v>
      </c>
      <c r="H3715" s="61">
        <f t="shared" si="610"/>
        <v>193772.73</v>
      </c>
      <c r="I3715" s="450">
        <v>1918.35</v>
      </c>
      <c r="J3715" s="439">
        <f t="shared" si="611"/>
        <v>216105.64</v>
      </c>
      <c r="K3715" s="390">
        <f t="shared" si="612"/>
        <v>2139.4499999999998</v>
      </c>
      <c r="L3715" s="60"/>
      <c r="M3715" s="303">
        <f t="shared" si="600"/>
        <v>2139.4458227519999</v>
      </c>
      <c r="N3715" s="303">
        <f t="shared" si="601"/>
        <v>-4.1772479999053758E-3</v>
      </c>
      <c r="O3715" s="372">
        <f t="shared" si="602"/>
        <v>2139.4458360000003</v>
      </c>
      <c r="P3715" s="373">
        <f t="shared" si="603"/>
        <v>-4.1639999994913524E-3</v>
      </c>
    </row>
    <row r="3716" spans="1:16" s="195" customFormat="1" ht="22.5" x14ac:dyDescent="0.25">
      <c r="A3716" s="312" t="s">
        <v>8370</v>
      </c>
      <c r="B3716" s="314" t="s">
        <v>994</v>
      </c>
      <c r="C3716" s="314" t="s">
        <v>3646</v>
      </c>
      <c r="D3716" s="314" t="s">
        <v>467</v>
      </c>
      <c r="E3716" s="315" t="s">
        <v>468</v>
      </c>
      <c r="F3716" s="316" t="s">
        <v>100</v>
      </c>
      <c r="G3716" s="318">
        <v>3.3000000000000002E-2</v>
      </c>
      <c r="H3716" s="61">
        <f t="shared" si="610"/>
        <v>13925.15</v>
      </c>
      <c r="I3716" s="450">
        <v>459.53</v>
      </c>
      <c r="J3716" s="439">
        <f t="shared" si="611"/>
        <v>15530.07</v>
      </c>
      <c r="K3716" s="390">
        <f t="shared" si="612"/>
        <v>512.49</v>
      </c>
      <c r="L3716" s="60"/>
      <c r="M3716" s="303">
        <f t="shared" si="600"/>
        <v>512.49226623359993</v>
      </c>
      <c r="N3716" s="303">
        <f t="shared" si="601"/>
        <v>2.2662335999257266E-3</v>
      </c>
      <c r="O3716" s="372">
        <f t="shared" si="602"/>
        <v>512.49230999999997</v>
      </c>
      <c r="P3716" s="373">
        <f t="shared" si="603"/>
        <v>2.3099999999658394E-3</v>
      </c>
    </row>
    <row r="3717" spans="1:16" s="195" customFormat="1" ht="15" x14ac:dyDescent="0.25">
      <c r="A3717" s="312" t="s">
        <v>8371</v>
      </c>
      <c r="B3717" s="314" t="s">
        <v>994</v>
      </c>
      <c r="C3717" s="314" t="s">
        <v>1151</v>
      </c>
      <c r="D3717" s="314" t="s">
        <v>262</v>
      </c>
      <c r="E3717" s="315" t="s">
        <v>263</v>
      </c>
      <c r="F3717" s="316" t="s">
        <v>116</v>
      </c>
      <c r="G3717" s="326">
        <v>9.9000000000000008E-3</v>
      </c>
      <c r="H3717" s="61">
        <f t="shared" si="610"/>
        <v>73046.460000000006</v>
      </c>
      <c r="I3717" s="450">
        <v>723.16</v>
      </c>
      <c r="J3717" s="439">
        <f t="shared" si="611"/>
        <v>81465.289999999994</v>
      </c>
      <c r="K3717" s="390">
        <f t="shared" si="612"/>
        <v>806.51</v>
      </c>
      <c r="L3717" s="60"/>
      <c r="M3717" s="303">
        <f t="shared" si="600"/>
        <v>806.50644625919995</v>
      </c>
      <c r="N3717" s="303">
        <f t="shared" si="601"/>
        <v>-3.5537408000436699E-3</v>
      </c>
      <c r="O3717" s="372">
        <f t="shared" si="602"/>
        <v>806.50637100000006</v>
      </c>
      <c r="P3717" s="373">
        <f t="shared" si="603"/>
        <v>-3.6289999999326028E-3</v>
      </c>
    </row>
    <row r="3718" spans="1:16" s="195" customFormat="1" ht="22.5" x14ac:dyDescent="0.25">
      <c r="A3718" s="312" t="s">
        <v>8372</v>
      </c>
      <c r="B3718" s="314" t="s">
        <v>994</v>
      </c>
      <c r="C3718" s="314" t="s">
        <v>2583</v>
      </c>
      <c r="D3718" s="314" t="s">
        <v>3347</v>
      </c>
      <c r="E3718" s="315" t="s">
        <v>3348</v>
      </c>
      <c r="F3718" s="316" t="s">
        <v>100</v>
      </c>
      <c r="G3718" s="318">
        <v>3.3000000000000002E-2</v>
      </c>
      <c r="H3718" s="61">
        <f t="shared" si="610"/>
        <v>35113.33</v>
      </c>
      <c r="I3718" s="450">
        <v>1158.74</v>
      </c>
      <c r="J3718" s="439">
        <f t="shared" si="611"/>
        <v>39160.25</v>
      </c>
      <c r="K3718" s="390">
        <f t="shared" si="612"/>
        <v>1292.29</v>
      </c>
      <c r="L3718" s="60"/>
      <c r="M3718" s="303">
        <f t="shared" si="600"/>
        <v>1292.2884002688002</v>
      </c>
      <c r="N3718" s="303">
        <f t="shared" si="601"/>
        <v>-1.5997311998035002E-3</v>
      </c>
      <c r="O3718" s="372">
        <f t="shared" si="602"/>
        <v>1292.2882500000001</v>
      </c>
      <c r="P3718" s="373">
        <f t="shared" si="603"/>
        <v>-1.7499999999017746E-3</v>
      </c>
    </row>
    <row r="3719" spans="1:16" s="195" customFormat="1" ht="22.5" x14ac:dyDescent="0.25">
      <c r="A3719" s="312" t="s">
        <v>8373</v>
      </c>
      <c r="B3719" s="314" t="s">
        <v>994</v>
      </c>
      <c r="C3719" s="314" t="s">
        <v>1168</v>
      </c>
      <c r="D3719" s="314" t="s">
        <v>3350</v>
      </c>
      <c r="E3719" s="315" t="s">
        <v>8374</v>
      </c>
      <c r="F3719" s="316" t="s">
        <v>100</v>
      </c>
      <c r="G3719" s="318">
        <v>3.3000000000000002E-2</v>
      </c>
      <c r="H3719" s="61">
        <f t="shared" si="610"/>
        <v>36049.699999999997</v>
      </c>
      <c r="I3719" s="450">
        <v>1189.6400000000001</v>
      </c>
      <c r="J3719" s="439">
        <f t="shared" si="611"/>
        <v>40204.54</v>
      </c>
      <c r="K3719" s="390">
        <f t="shared" si="612"/>
        <v>1326.75</v>
      </c>
      <c r="L3719" s="60"/>
      <c r="M3719" s="303">
        <f t="shared" si="600"/>
        <v>1326.7497216768002</v>
      </c>
      <c r="N3719" s="303">
        <f t="shared" si="601"/>
        <v>-2.7832319983644993E-4</v>
      </c>
      <c r="O3719" s="372">
        <f t="shared" si="602"/>
        <v>1326.74982</v>
      </c>
      <c r="P3719" s="373">
        <f t="shared" si="603"/>
        <v>-1.8000000000029104E-4</v>
      </c>
    </row>
    <row r="3720" spans="1:16" s="195" customFormat="1" ht="15" customHeight="1" x14ac:dyDescent="0.25">
      <c r="A3720" s="323"/>
      <c r="B3720" s="512" t="s">
        <v>8375</v>
      </c>
      <c r="C3720" s="513"/>
      <c r="D3720" s="513"/>
      <c r="E3720" s="514"/>
      <c r="F3720" s="324"/>
      <c r="G3720" s="324"/>
      <c r="H3720" s="324"/>
      <c r="I3720" s="324"/>
      <c r="J3720" s="449"/>
      <c r="K3720" s="392"/>
      <c r="L3720" s="311"/>
      <c r="M3720" s="303">
        <f t="shared" si="600"/>
        <v>0</v>
      </c>
      <c r="N3720" s="303">
        <f t="shared" si="601"/>
        <v>0</v>
      </c>
      <c r="O3720" s="372">
        <f t="shared" si="602"/>
        <v>0</v>
      </c>
      <c r="P3720" s="373">
        <f t="shared" si="603"/>
        <v>0</v>
      </c>
    </row>
    <row r="3721" spans="1:16" s="195" customFormat="1" ht="22.5" x14ac:dyDescent="0.25">
      <c r="A3721" s="312" t="s">
        <v>8376</v>
      </c>
      <c r="B3721" s="314" t="s">
        <v>994</v>
      </c>
      <c r="C3721" s="314" t="s">
        <v>2598</v>
      </c>
      <c r="D3721" s="314" t="s">
        <v>255</v>
      </c>
      <c r="E3721" s="315" t="s">
        <v>256</v>
      </c>
      <c r="F3721" s="316" t="s">
        <v>164</v>
      </c>
      <c r="G3721" s="325">
        <v>1.75</v>
      </c>
      <c r="H3721" s="61">
        <f t="shared" si="610"/>
        <v>11766.47</v>
      </c>
      <c r="I3721" s="450">
        <v>20591.330000000002</v>
      </c>
      <c r="J3721" s="439">
        <f t="shared" si="611"/>
        <v>13122.59</v>
      </c>
      <c r="K3721" s="390">
        <f t="shared" si="612"/>
        <v>22964.53</v>
      </c>
      <c r="L3721" s="60"/>
      <c r="M3721" s="303">
        <f t="shared" si="600"/>
        <v>22964.545027449603</v>
      </c>
      <c r="N3721" s="303">
        <f t="shared" si="601"/>
        <v>1.5027449604531284E-2</v>
      </c>
      <c r="O3721" s="372">
        <f t="shared" si="602"/>
        <v>22964.532500000001</v>
      </c>
      <c r="P3721" s="373">
        <f t="shared" si="603"/>
        <v>2.5000000023283064E-3</v>
      </c>
    </row>
    <row r="3722" spans="1:16" s="195" customFormat="1" ht="33.75" x14ac:dyDescent="0.25">
      <c r="A3722" s="312" t="s">
        <v>8377</v>
      </c>
      <c r="B3722" s="314" t="s">
        <v>994</v>
      </c>
      <c r="C3722" s="314" t="s">
        <v>3671</v>
      </c>
      <c r="D3722" s="314" t="s">
        <v>8378</v>
      </c>
      <c r="E3722" s="315" t="s">
        <v>8379</v>
      </c>
      <c r="F3722" s="316" t="s">
        <v>252</v>
      </c>
      <c r="G3722" s="326">
        <v>7.1400000000000005E-2</v>
      </c>
      <c r="H3722" s="61">
        <f t="shared" si="610"/>
        <v>307008.68</v>
      </c>
      <c r="I3722" s="450">
        <v>21920.42</v>
      </c>
      <c r="J3722" s="439">
        <f t="shared" si="611"/>
        <v>342392.39</v>
      </c>
      <c r="K3722" s="390">
        <f t="shared" si="612"/>
        <v>24446.82</v>
      </c>
      <c r="L3722" s="60"/>
      <c r="M3722" s="303">
        <f t="shared" si="600"/>
        <v>24446.816796710402</v>
      </c>
      <c r="N3722" s="303">
        <f t="shared" si="601"/>
        <v>-3.2032895978773013E-3</v>
      </c>
      <c r="O3722" s="372">
        <f t="shared" si="602"/>
        <v>24446.816646000003</v>
      </c>
      <c r="P3722" s="373">
        <f t="shared" si="603"/>
        <v>-3.3539999967615586E-3</v>
      </c>
    </row>
    <row r="3723" spans="1:16" s="195" customFormat="1" ht="15" x14ac:dyDescent="0.25">
      <c r="A3723" s="312" t="s">
        <v>8380</v>
      </c>
      <c r="B3723" s="314" t="s">
        <v>994</v>
      </c>
      <c r="C3723" s="314" t="s">
        <v>3673</v>
      </c>
      <c r="D3723" s="314" t="s">
        <v>3207</v>
      </c>
      <c r="E3723" s="315" t="s">
        <v>8381</v>
      </c>
      <c r="F3723" s="316" t="s">
        <v>449</v>
      </c>
      <c r="G3723" s="326">
        <v>1.0200000000000001E-2</v>
      </c>
      <c r="H3723" s="61">
        <f t="shared" si="610"/>
        <v>89332.35</v>
      </c>
      <c r="I3723" s="450">
        <v>911.19</v>
      </c>
      <c r="J3723" s="439">
        <f t="shared" si="611"/>
        <v>99628.18</v>
      </c>
      <c r="K3723" s="390">
        <f t="shared" si="612"/>
        <v>1016.21</v>
      </c>
      <c r="L3723" s="60"/>
      <c r="M3723" s="303">
        <f t="shared" si="600"/>
        <v>1016.2074904128001</v>
      </c>
      <c r="N3723" s="303">
        <f t="shared" si="601"/>
        <v>-2.5095871999383235E-3</v>
      </c>
      <c r="O3723" s="372">
        <f t="shared" si="602"/>
        <v>1016.207436</v>
      </c>
      <c r="P3723" s="373">
        <f t="shared" si="603"/>
        <v>-2.5640000000066721E-3</v>
      </c>
    </row>
    <row r="3724" spans="1:16" s="195" customFormat="1" ht="15" x14ac:dyDescent="0.25">
      <c r="A3724" s="312" t="s">
        <v>8382</v>
      </c>
      <c r="B3724" s="314" t="s">
        <v>994</v>
      </c>
      <c r="C3724" s="314" t="s">
        <v>6080</v>
      </c>
      <c r="D3724" s="314" t="s">
        <v>3207</v>
      </c>
      <c r="E3724" s="315" t="s">
        <v>8383</v>
      </c>
      <c r="F3724" s="316" t="s">
        <v>449</v>
      </c>
      <c r="G3724" s="326">
        <v>9.69E-2</v>
      </c>
      <c r="H3724" s="61">
        <f t="shared" si="610"/>
        <v>55891.64</v>
      </c>
      <c r="I3724" s="450">
        <v>5415.9</v>
      </c>
      <c r="J3724" s="439">
        <f t="shared" si="611"/>
        <v>62333.33</v>
      </c>
      <c r="K3724" s="390">
        <f t="shared" si="612"/>
        <v>6040.1</v>
      </c>
      <c r="L3724" s="60"/>
      <c r="M3724" s="303">
        <f t="shared" si="600"/>
        <v>6040.0993726080005</v>
      </c>
      <c r="N3724" s="303">
        <f t="shared" si="601"/>
        <v>-6.2739199984207517E-4</v>
      </c>
      <c r="O3724" s="372">
        <f t="shared" si="602"/>
        <v>6040.0996770000002</v>
      </c>
      <c r="P3724" s="373">
        <f t="shared" si="603"/>
        <v>-3.2300000020768493E-4</v>
      </c>
    </row>
    <row r="3725" spans="1:16" s="195" customFormat="1" ht="15" x14ac:dyDescent="0.25">
      <c r="A3725" s="312" t="s">
        <v>8384</v>
      </c>
      <c r="B3725" s="314" t="s">
        <v>994</v>
      </c>
      <c r="C3725" s="314" t="s">
        <v>2603</v>
      </c>
      <c r="D3725" s="314" t="s">
        <v>472</v>
      </c>
      <c r="E3725" s="315" t="s">
        <v>473</v>
      </c>
      <c r="F3725" s="316" t="s">
        <v>164</v>
      </c>
      <c r="G3725" s="329">
        <v>0.4</v>
      </c>
      <c r="H3725" s="61">
        <f t="shared" si="610"/>
        <v>13613.73</v>
      </c>
      <c r="I3725" s="450">
        <v>5445.49</v>
      </c>
      <c r="J3725" s="439">
        <f t="shared" si="611"/>
        <v>15182.75</v>
      </c>
      <c r="K3725" s="390">
        <f t="shared" si="612"/>
        <v>6073.1</v>
      </c>
      <c r="L3725" s="60"/>
      <c r="M3725" s="303">
        <f t="shared" si="600"/>
        <v>6073.0997124287996</v>
      </c>
      <c r="N3725" s="303">
        <f t="shared" si="601"/>
        <v>-2.8757120071531972E-4</v>
      </c>
      <c r="O3725" s="372">
        <f t="shared" si="602"/>
        <v>6073.1</v>
      </c>
      <c r="P3725" s="373">
        <f t="shared" si="603"/>
        <v>0</v>
      </c>
    </row>
    <row r="3726" spans="1:16" s="195" customFormat="1" ht="15" x14ac:dyDescent="0.25">
      <c r="A3726" s="312" t="s">
        <v>8385</v>
      </c>
      <c r="B3726" s="314" t="s">
        <v>994</v>
      </c>
      <c r="C3726" s="314" t="s">
        <v>3676</v>
      </c>
      <c r="D3726" s="314" t="s">
        <v>3207</v>
      </c>
      <c r="E3726" s="315" t="s">
        <v>8383</v>
      </c>
      <c r="F3726" s="316" t="s">
        <v>449</v>
      </c>
      <c r="G3726" s="326">
        <v>4.0800000000000003E-2</v>
      </c>
      <c r="H3726" s="61">
        <f t="shared" si="610"/>
        <v>55891.67</v>
      </c>
      <c r="I3726" s="450">
        <v>2280.38</v>
      </c>
      <c r="J3726" s="439">
        <f t="shared" si="611"/>
        <v>62333.36</v>
      </c>
      <c r="K3726" s="390">
        <f t="shared" si="612"/>
        <v>2543.1999999999998</v>
      </c>
      <c r="L3726" s="60"/>
      <c r="M3726" s="303">
        <f t="shared" si="600"/>
        <v>2543.2009097856003</v>
      </c>
      <c r="N3726" s="303">
        <f t="shared" si="601"/>
        <v>9.0978560047005885E-4</v>
      </c>
      <c r="O3726" s="372">
        <f t="shared" si="602"/>
        <v>2543.2010880000003</v>
      </c>
      <c r="P3726" s="373">
        <f t="shared" si="603"/>
        <v>1.0880000004362955E-3</v>
      </c>
    </row>
    <row r="3727" spans="1:16" s="195" customFormat="1" ht="15" x14ac:dyDescent="0.25">
      <c r="A3727" s="306" t="s">
        <v>7981</v>
      </c>
      <c r="B3727" s="502"/>
      <c r="C3727" s="502"/>
      <c r="D3727" s="502"/>
      <c r="E3727" s="307" t="s">
        <v>8386</v>
      </c>
      <c r="F3727" s="308"/>
      <c r="G3727" s="309"/>
      <c r="H3727" s="334"/>
      <c r="I3727" s="334">
        <f>SUM(I3728:I3730)</f>
        <v>41296.36</v>
      </c>
      <c r="J3727" s="449"/>
      <c r="K3727" s="391">
        <f>SUM(K3728:K3730)</f>
        <v>46055.880000000005</v>
      </c>
      <c r="L3727" s="310"/>
      <c r="M3727" s="303">
        <f t="shared" ref="M3727:M3790" si="613">I3727*O$13*P$13*O$10</f>
        <v>46055.894334643199</v>
      </c>
      <c r="N3727" s="303">
        <f t="shared" ref="N3727:N3790" si="614">M3727-K3727</f>
        <v>1.433464319416089E-2</v>
      </c>
      <c r="O3727" s="372">
        <f t="shared" si="602"/>
        <v>0</v>
      </c>
      <c r="P3727" s="373"/>
    </row>
    <row r="3728" spans="1:16" s="195" customFormat="1" ht="15" x14ac:dyDescent="0.25">
      <c r="A3728" s="312" t="s">
        <v>8387</v>
      </c>
      <c r="B3728" s="314" t="s">
        <v>994</v>
      </c>
      <c r="C3728" s="314" t="s">
        <v>1186</v>
      </c>
      <c r="D3728" s="314" t="s">
        <v>249</v>
      </c>
      <c r="E3728" s="315" t="s">
        <v>250</v>
      </c>
      <c r="F3728" s="316" t="s">
        <v>164</v>
      </c>
      <c r="G3728" s="329">
        <v>2.1</v>
      </c>
      <c r="H3728" s="61">
        <f t="shared" ref="H3728:H3730" si="615">ROUND(I3728/G3728,2)</f>
        <v>17457.7</v>
      </c>
      <c r="I3728" s="450">
        <v>36661.160000000003</v>
      </c>
      <c r="J3728" s="439">
        <f t="shared" ref="J3728:J3730" si="616">ROUND(H3728*O$13*P$13*O$10,2)</f>
        <v>19469.75</v>
      </c>
      <c r="K3728" s="390">
        <f t="shared" ref="K3728:K3730" si="617">ROUND(J3728*G3728,2)</f>
        <v>40886.480000000003</v>
      </c>
      <c r="L3728" s="60"/>
      <c r="M3728" s="303">
        <f t="shared" si="613"/>
        <v>40886.473072819208</v>
      </c>
      <c r="N3728" s="303">
        <f t="shared" si="614"/>
        <v>-6.9271807951736264E-3</v>
      </c>
      <c r="O3728" s="372">
        <f t="shared" si="602"/>
        <v>40886.474999999999</v>
      </c>
      <c r="P3728" s="373">
        <f t="shared" si="603"/>
        <v>-5.0000000046566129E-3</v>
      </c>
    </row>
    <row r="3729" spans="1:16" s="195" customFormat="1" ht="15" x14ac:dyDescent="0.25">
      <c r="A3729" s="312" t="s">
        <v>8388</v>
      </c>
      <c r="B3729" s="314" t="s">
        <v>994</v>
      </c>
      <c r="C3729" s="314" t="s">
        <v>2611</v>
      </c>
      <c r="D3729" s="314" t="s">
        <v>8389</v>
      </c>
      <c r="E3729" s="315" t="s">
        <v>8390</v>
      </c>
      <c r="F3729" s="316" t="s">
        <v>248</v>
      </c>
      <c r="G3729" s="325">
        <v>36.75</v>
      </c>
      <c r="H3729" s="61">
        <f t="shared" si="615"/>
        <v>15.28</v>
      </c>
      <c r="I3729" s="450">
        <v>561.61</v>
      </c>
      <c r="J3729" s="439">
        <f t="shared" si="616"/>
        <v>17.04</v>
      </c>
      <c r="K3729" s="390">
        <f t="shared" si="617"/>
        <v>626.22</v>
      </c>
      <c r="L3729" s="60"/>
      <c r="M3729" s="303">
        <f t="shared" si="613"/>
        <v>626.33730472319996</v>
      </c>
      <c r="N3729" s="303">
        <f t="shared" si="614"/>
        <v>0.11730472319993623</v>
      </c>
      <c r="O3729" s="372">
        <f t="shared" si="602"/>
        <v>626.21999999999991</v>
      </c>
      <c r="P3729" s="373">
        <f t="shared" si="603"/>
        <v>0</v>
      </c>
    </row>
    <row r="3730" spans="1:16" s="195" customFormat="1" ht="22.5" x14ac:dyDescent="0.25">
      <c r="A3730" s="312" t="s">
        <v>8391</v>
      </c>
      <c r="B3730" s="314" t="s">
        <v>994</v>
      </c>
      <c r="C3730" s="314" t="s">
        <v>3682</v>
      </c>
      <c r="D3730" s="314" t="s">
        <v>8392</v>
      </c>
      <c r="E3730" s="315" t="s">
        <v>432</v>
      </c>
      <c r="F3730" s="316" t="s">
        <v>168</v>
      </c>
      <c r="G3730" s="329">
        <v>214.2</v>
      </c>
      <c r="H3730" s="61">
        <f t="shared" si="615"/>
        <v>19.02</v>
      </c>
      <c r="I3730" s="450">
        <v>4073.59</v>
      </c>
      <c r="J3730" s="439">
        <f t="shared" si="616"/>
        <v>21.21</v>
      </c>
      <c r="K3730" s="390">
        <f t="shared" si="617"/>
        <v>4543.18</v>
      </c>
      <c r="L3730" s="60"/>
      <c r="M3730" s="303">
        <f t="shared" si="613"/>
        <v>4543.0839571008</v>
      </c>
      <c r="N3730" s="303">
        <f t="shared" si="614"/>
        <v>-9.6042899200256215E-2</v>
      </c>
      <c r="O3730" s="372">
        <f t="shared" ref="O3730:O3793" si="618">J3730*G3730</f>
        <v>4543.1819999999998</v>
      </c>
      <c r="P3730" s="373">
        <f t="shared" ref="P3730:P3793" si="619">O3730-K3730</f>
        <v>1.9999999994979589E-3</v>
      </c>
    </row>
    <row r="3731" spans="1:16" s="195" customFormat="1" ht="15" x14ac:dyDescent="0.25">
      <c r="A3731" s="306" t="s">
        <v>8393</v>
      </c>
      <c r="B3731" s="502"/>
      <c r="C3731" s="502"/>
      <c r="D3731" s="502"/>
      <c r="E3731" s="307" t="s">
        <v>8394</v>
      </c>
      <c r="F3731" s="308"/>
      <c r="G3731" s="309"/>
      <c r="H3731" s="334"/>
      <c r="I3731" s="334">
        <f>SUM(I3732:I3749)</f>
        <v>113273.34999999998</v>
      </c>
      <c r="J3731" s="449"/>
      <c r="K3731" s="391">
        <f>SUM(K3732:K3749)</f>
        <v>126328.46999999997</v>
      </c>
      <c r="L3731" s="310"/>
      <c r="M3731" s="303">
        <f t="shared" si="613"/>
        <v>126328.45700035199</v>
      </c>
      <c r="N3731" s="303">
        <f t="shared" si="614"/>
        <v>-1.2999647980905138E-2</v>
      </c>
      <c r="O3731" s="372">
        <f t="shared" si="618"/>
        <v>0</v>
      </c>
      <c r="P3731" s="373"/>
    </row>
    <row r="3732" spans="1:16" s="195" customFormat="1" ht="22.5" x14ac:dyDescent="0.25">
      <c r="A3732" s="312" t="s">
        <v>8395</v>
      </c>
      <c r="B3732" s="314" t="s">
        <v>994</v>
      </c>
      <c r="C3732" s="314" t="s">
        <v>2613</v>
      </c>
      <c r="D3732" s="314" t="s">
        <v>3339</v>
      </c>
      <c r="E3732" s="315" t="s">
        <v>8368</v>
      </c>
      <c r="F3732" s="316" t="s">
        <v>100</v>
      </c>
      <c r="G3732" s="326">
        <v>3.3599999999999998E-2</v>
      </c>
      <c r="H3732" s="61">
        <f t="shared" ref="H3732:H3749" si="620">ROUND(I3732/G3732,2)</f>
        <v>83003.27</v>
      </c>
      <c r="I3732" s="450">
        <v>2788.91</v>
      </c>
      <c r="J3732" s="439">
        <f t="shared" ref="J3732:J3749" si="621">ROUND(H3732*O$13*P$13*O$10,2)</f>
        <v>92569.66</v>
      </c>
      <c r="K3732" s="390">
        <f t="shared" ref="K3732:K3749" si="622">ROUND(J3732*G3732,2)</f>
        <v>3110.34</v>
      </c>
      <c r="L3732" s="60"/>
      <c r="M3732" s="303">
        <f t="shared" si="613"/>
        <v>3110.3405788992</v>
      </c>
      <c r="N3732" s="303">
        <f t="shared" si="614"/>
        <v>5.7889919980880222E-4</v>
      </c>
      <c r="O3732" s="372">
        <f t="shared" si="618"/>
        <v>3110.3405760000001</v>
      </c>
      <c r="P3732" s="373">
        <f t="shared" si="619"/>
        <v>5.7599999990998185E-4</v>
      </c>
    </row>
    <row r="3733" spans="1:16" s="195" customFormat="1" ht="22.5" x14ac:dyDescent="0.25">
      <c r="A3733" s="312" t="s">
        <v>8396</v>
      </c>
      <c r="B3733" s="314" t="s">
        <v>994</v>
      </c>
      <c r="C3733" s="314" t="s">
        <v>2620</v>
      </c>
      <c r="D3733" s="314" t="s">
        <v>258</v>
      </c>
      <c r="E3733" s="315" t="s">
        <v>259</v>
      </c>
      <c r="F3733" s="316" t="s">
        <v>116</v>
      </c>
      <c r="G3733" s="317">
        <v>1.008E-2</v>
      </c>
      <c r="H3733" s="61">
        <f t="shared" si="620"/>
        <v>232578.37</v>
      </c>
      <c r="I3733" s="450">
        <v>2344.39</v>
      </c>
      <c r="J3733" s="439">
        <f t="shared" si="621"/>
        <v>259383.75</v>
      </c>
      <c r="K3733" s="390">
        <f t="shared" si="622"/>
        <v>2614.59</v>
      </c>
      <c r="L3733" s="60"/>
      <c r="M3733" s="303">
        <f t="shared" si="613"/>
        <v>2614.5882619968002</v>
      </c>
      <c r="N3733" s="303">
        <f t="shared" si="614"/>
        <v>-1.7380031999891798E-3</v>
      </c>
      <c r="O3733" s="372">
        <f t="shared" si="618"/>
        <v>2614.5882000000001</v>
      </c>
      <c r="P3733" s="373">
        <f t="shared" si="619"/>
        <v>-1.8000000000029104E-3</v>
      </c>
    </row>
    <row r="3734" spans="1:16" s="195" customFormat="1" ht="22.5" x14ac:dyDescent="0.25">
      <c r="A3734" s="312" t="s">
        <v>8397</v>
      </c>
      <c r="B3734" s="314" t="s">
        <v>994</v>
      </c>
      <c r="C3734" s="314" t="s">
        <v>2624</v>
      </c>
      <c r="D3734" s="314" t="s">
        <v>467</v>
      </c>
      <c r="E3734" s="315" t="s">
        <v>468</v>
      </c>
      <c r="F3734" s="316" t="s">
        <v>100</v>
      </c>
      <c r="G3734" s="326">
        <v>3.3599999999999998E-2</v>
      </c>
      <c r="H3734" s="61">
        <f t="shared" si="620"/>
        <v>13916.07</v>
      </c>
      <c r="I3734" s="450">
        <v>467.58</v>
      </c>
      <c r="J3734" s="439">
        <f t="shared" si="621"/>
        <v>15519.94</v>
      </c>
      <c r="K3734" s="390">
        <f t="shared" si="622"/>
        <v>521.47</v>
      </c>
      <c r="L3734" s="60"/>
      <c r="M3734" s="303">
        <f t="shared" si="613"/>
        <v>521.47005384960005</v>
      </c>
      <c r="N3734" s="303">
        <f t="shared" si="614"/>
        <v>5.3849600021749211E-5</v>
      </c>
      <c r="O3734" s="372">
        <f t="shared" si="618"/>
        <v>521.46998399999995</v>
      </c>
      <c r="P3734" s="373">
        <f t="shared" si="619"/>
        <v>-1.6000000073290721E-5</v>
      </c>
    </row>
    <row r="3735" spans="1:16" s="195" customFormat="1" ht="15" x14ac:dyDescent="0.25">
      <c r="A3735" s="312" t="s">
        <v>8398</v>
      </c>
      <c r="B3735" s="314" t="s">
        <v>994</v>
      </c>
      <c r="C3735" s="314" t="s">
        <v>2631</v>
      </c>
      <c r="D3735" s="314" t="s">
        <v>262</v>
      </c>
      <c r="E3735" s="315" t="s">
        <v>263</v>
      </c>
      <c r="F3735" s="316" t="s">
        <v>116</v>
      </c>
      <c r="G3735" s="317">
        <v>1.008E-2</v>
      </c>
      <c r="H3735" s="61">
        <f t="shared" si="620"/>
        <v>72966.27</v>
      </c>
      <c r="I3735" s="450">
        <v>735.5</v>
      </c>
      <c r="J3735" s="439">
        <f t="shared" si="621"/>
        <v>81375.86</v>
      </c>
      <c r="K3735" s="390">
        <f t="shared" si="622"/>
        <v>820.27</v>
      </c>
      <c r="L3735" s="60"/>
      <c r="M3735" s="303">
        <f t="shared" si="613"/>
        <v>820.26866976000008</v>
      </c>
      <c r="N3735" s="303">
        <f t="shared" si="614"/>
        <v>-1.3302399999020054E-3</v>
      </c>
      <c r="O3735" s="372">
        <f t="shared" si="618"/>
        <v>820.2686688</v>
      </c>
      <c r="P3735" s="373">
        <f t="shared" si="619"/>
        <v>-1.3311999999814361E-3</v>
      </c>
    </row>
    <row r="3736" spans="1:16" s="195" customFormat="1" ht="22.5" x14ac:dyDescent="0.25">
      <c r="A3736" s="312" t="s">
        <v>8399</v>
      </c>
      <c r="B3736" s="314" t="s">
        <v>994</v>
      </c>
      <c r="C3736" s="314" t="s">
        <v>1189</v>
      </c>
      <c r="D3736" s="314" t="s">
        <v>3347</v>
      </c>
      <c r="E3736" s="315" t="s">
        <v>3348</v>
      </c>
      <c r="F3736" s="316" t="s">
        <v>100</v>
      </c>
      <c r="G3736" s="326">
        <v>3.3599999999999998E-2</v>
      </c>
      <c r="H3736" s="61">
        <f t="shared" si="620"/>
        <v>35109.82</v>
      </c>
      <c r="I3736" s="450">
        <v>1179.69</v>
      </c>
      <c r="J3736" s="439">
        <f t="shared" si="621"/>
        <v>39156.339999999997</v>
      </c>
      <c r="K3736" s="390">
        <f t="shared" si="622"/>
        <v>1315.65</v>
      </c>
      <c r="L3736" s="60"/>
      <c r="M3736" s="303">
        <f t="shared" si="613"/>
        <v>1315.6529531328001</v>
      </c>
      <c r="N3736" s="303">
        <f t="shared" si="614"/>
        <v>2.9531328000302892E-3</v>
      </c>
      <c r="O3736" s="372">
        <f t="shared" si="618"/>
        <v>1315.6530239999997</v>
      </c>
      <c r="P3736" s="373">
        <f t="shared" si="619"/>
        <v>3.0239999996410916E-3</v>
      </c>
    </row>
    <row r="3737" spans="1:16" s="195" customFormat="1" ht="22.5" x14ac:dyDescent="0.25">
      <c r="A3737" s="312" t="s">
        <v>8400</v>
      </c>
      <c r="B3737" s="314" t="s">
        <v>994</v>
      </c>
      <c r="C3737" s="314" t="s">
        <v>2639</v>
      </c>
      <c r="D3737" s="314" t="s">
        <v>3350</v>
      </c>
      <c r="E3737" s="315" t="s">
        <v>8374</v>
      </c>
      <c r="F3737" s="316" t="s">
        <v>100</v>
      </c>
      <c r="G3737" s="326">
        <v>3.3599999999999998E-2</v>
      </c>
      <c r="H3737" s="61">
        <f t="shared" si="620"/>
        <v>36066.370000000003</v>
      </c>
      <c r="I3737" s="450">
        <v>1211.83</v>
      </c>
      <c r="J3737" s="439">
        <f t="shared" si="621"/>
        <v>40223.129999999997</v>
      </c>
      <c r="K3737" s="390">
        <f t="shared" si="622"/>
        <v>1351.5</v>
      </c>
      <c r="L3737" s="60"/>
      <c r="M3737" s="303">
        <f t="shared" si="613"/>
        <v>1351.4971884096001</v>
      </c>
      <c r="N3737" s="303">
        <f t="shared" si="614"/>
        <v>-2.811590399915076E-3</v>
      </c>
      <c r="O3737" s="372">
        <f t="shared" si="618"/>
        <v>1351.4971679999999</v>
      </c>
      <c r="P3737" s="373">
        <f t="shared" si="619"/>
        <v>-2.832000000125845E-3</v>
      </c>
    </row>
    <row r="3738" spans="1:16" s="195" customFormat="1" ht="22.5" x14ac:dyDescent="0.25">
      <c r="A3738" s="312" t="s">
        <v>8401</v>
      </c>
      <c r="B3738" s="314" t="s">
        <v>994</v>
      </c>
      <c r="C3738" s="314" t="s">
        <v>2646</v>
      </c>
      <c r="D3738" s="314" t="s">
        <v>8402</v>
      </c>
      <c r="E3738" s="315" t="s">
        <v>8403</v>
      </c>
      <c r="F3738" s="316" t="s">
        <v>217</v>
      </c>
      <c r="G3738" s="331">
        <v>4</v>
      </c>
      <c r="H3738" s="61">
        <f t="shared" si="620"/>
        <v>12859.23</v>
      </c>
      <c r="I3738" s="450">
        <v>51436.91</v>
      </c>
      <c r="J3738" s="439">
        <f t="shared" si="621"/>
        <v>14341.3</v>
      </c>
      <c r="K3738" s="390">
        <f t="shared" si="622"/>
        <v>57365.2</v>
      </c>
      <c r="L3738" s="60"/>
      <c r="M3738" s="303">
        <f t="shared" si="613"/>
        <v>57365.174360659214</v>
      </c>
      <c r="N3738" s="303">
        <f t="shared" si="614"/>
        <v>-2.5639340783527587E-2</v>
      </c>
      <c r="O3738" s="372">
        <f t="shared" si="618"/>
        <v>57365.2</v>
      </c>
      <c r="P3738" s="373">
        <f t="shared" si="619"/>
        <v>0</v>
      </c>
    </row>
    <row r="3739" spans="1:16" s="195" customFormat="1" ht="15" x14ac:dyDescent="0.25">
      <c r="A3739" s="312" t="s">
        <v>8404</v>
      </c>
      <c r="B3739" s="314" t="s">
        <v>994</v>
      </c>
      <c r="C3739" s="314" t="s">
        <v>1200</v>
      </c>
      <c r="D3739" s="314" t="s">
        <v>260</v>
      </c>
      <c r="E3739" s="315" t="s">
        <v>261</v>
      </c>
      <c r="F3739" s="316" t="s">
        <v>164</v>
      </c>
      <c r="G3739" s="329">
        <v>0.6</v>
      </c>
      <c r="H3739" s="61">
        <f t="shared" si="620"/>
        <v>21539.119999999999</v>
      </c>
      <c r="I3739" s="450">
        <v>12923.47</v>
      </c>
      <c r="J3739" s="439">
        <f t="shared" si="621"/>
        <v>24021.57</v>
      </c>
      <c r="K3739" s="390">
        <f t="shared" si="622"/>
        <v>14412.94</v>
      </c>
      <c r="L3739" s="60"/>
      <c r="M3739" s="303">
        <f t="shared" si="613"/>
        <v>14412.9402387264</v>
      </c>
      <c r="N3739" s="303">
        <f t="shared" si="614"/>
        <v>2.3872639940236695E-4</v>
      </c>
      <c r="O3739" s="372">
        <f t="shared" si="618"/>
        <v>14412.941999999999</v>
      </c>
      <c r="P3739" s="373">
        <f t="shared" si="619"/>
        <v>1.9999999985884642E-3</v>
      </c>
    </row>
    <row r="3740" spans="1:16" s="195" customFormat="1" ht="15" x14ac:dyDescent="0.25">
      <c r="A3740" s="312" t="s">
        <v>8405</v>
      </c>
      <c r="B3740" s="314" t="s">
        <v>994</v>
      </c>
      <c r="C3740" s="314" t="s">
        <v>1204</v>
      </c>
      <c r="D3740" s="314" t="s">
        <v>3354</v>
      </c>
      <c r="E3740" s="315" t="s">
        <v>478</v>
      </c>
      <c r="F3740" s="316" t="s">
        <v>122</v>
      </c>
      <c r="G3740" s="326">
        <v>7.5600000000000001E-2</v>
      </c>
      <c r="H3740" s="61">
        <f t="shared" si="620"/>
        <v>50798.54</v>
      </c>
      <c r="I3740" s="450">
        <v>3840.37</v>
      </c>
      <c r="J3740" s="439">
        <f t="shared" si="621"/>
        <v>56653.23</v>
      </c>
      <c r="K3740" s="390">
        <f t="shared" si="622"/>
        <v>4282.9799999999996</v>
      </c>
      <c r="L3740" s="60"/>
      <c r="M3740" s="303">
        <f t="shared" si="613"/>
        <v>4282.9846244543996</v>
      </c>
      <c r="N3740" s="303">
        <f t="shared" si="614"/>
        <v>4.6244544000728638E-3</v>
      </c>
      <c r="O3740" s="372">
        <f t="shared" si="618"/>
        <v>4282.9841880000004</v>
      </c>
      <c r="P3740" s="373">
        <f t="shared" si="619"/>
        <v>4.1880000007950002E-3</v>
      </c>
    </row>
    <row r="3741" spans="1:16" s="195" customFormat="1" ht="22.5" x14ac:dyDescent="0.25">
      <c r="A3741" s="312" t="s">
        <v>8406</v>
      </c>
      <c r="B3741" s="314" t="s">
        <v>994</v>
      </c>
      <c r="C3741" s="314" t="s">
        <v>1211</v>
      </c>
      <c r="D3741" s="314" t="s">
        <v>3359</v>
      </c>
      <c r="E3741" s="315" t="s">
        <v>3360</v>
      </c>
      <c r="F3741" s="316" t="s">
        <v>164</v>
      </c>
      <c r="G3741" s="329">
        <v>0.1</v>
      </c>
      <c r="H3741" s="61">
        <f t="shared" si="620"/>
        <v>22962.9</v>
      </c>
      <c r="I3741" s="450">
        <v>2296.29</v>
      </c>
      <c r="J3741" s="439">
        <f t="shared" si="621"/>
        <v>25609.45</v>
      </c>
      <c r="K3741" s="390">
        <f t="shared" si="622"/>
        <v>2560.9499999999998</v>
      </c>
      <c r="L3741" s="60"/>
      <c r="M3741" s="303">
        <f t="shared" si="613"/>
        <v>2560.9445869248002</v>
      </c>
      <c r="N3741" s="303">
        <f t="shared" si="614"/>
        <v>-5.4130751996126492E-3</v>
      </c>
      <c r="O3741" s="372">
        <f t="shared" si="618"/>
        <v>2560.9450000000002</v>
      </c>
      <c r="P3741" s="373">
        <f t="shared" si="619"/>
        <v>-4.999999999654392E-3</v>
      </c>
    </row>
    <row r="3742" spans="1:16" s="195" customFormat="1" ht="15" x14ac:dyDescent="0.25">
      <c r="A3742" s="312" t="s">
        <v>8407</v>
      </c>
      <c r="B3742" s="314" t="s">
        <v>994</v>
      </c>
      <c r="C3742" s="314" t="s">
        <v>1213</v>
      </c>
      <c r="D3742" s="314" t="s">
        <v>8408</v>
      </c>
      <c r="E3742" s="315" t="s">
        <v>8409</v>
      </c>
      <c r="F3742" s="316" t="s">
        <v>122</v>
      </c>
      <c r="G3742" s="317">
        <v>3.9500000000000004E-3</v>
      </c>
      <c r="H3742" s="61">
        <f t="shared" si="620"/>
        <v>60589.87</v>
      </c>
      <c r="I3742" s="450">
        <v>239.33</v>
      </c>
      <c r="J3742" s="439">
        <f t="shared" si="621"/>
        <v>67573.039999999994</v>
      </c>
      <c r="K3742" s="390">
        <f t="shared" si="622"/>
        <v>266.91000000000003</v>
      </c>
      <c r="L3742" s="60"/>
      <c r="M3742" s="303">
        <f t="shared" si="613"/>
        <v>266.91352920960003</v>
      </c>
      <c r="N3742" s="303">
        <f t="shared" si="614"/>
        <v>3.5292096000034689E-3</v>
      </c>
      <c r="O3742" s="372">
        <f t="shared" si="618"/>
        <v>266.91350799999998</v>
      </c>
      <c r="P3742" s="373">
        <f t="shared" si="619"/>
        <v>3.5079999999538813E-3</v>
      </c>
    </row>
    <row r="3743" spans="1:16" s="195" customFormat="1" ht="22.5" x14ac:dyDescent="0.25">
      <c r="A3743" s="312" t="s">
        <v>8410</v>
      </c>
      <c r="B3743" s="314" t="s">
        <v>994</v>
      </c>
      <c r="C3743" s="314" t="s">
        <v>2658</v>
      </c>
      <c r="D3743" s="314" t="s">
        <v>264</v>
      </c>
      <c r="E3743" s="315" t="s">
        <v>8411</v>
      </c>
      <c r="F3743" s="316" t="s">
        <v>164</v>
      </c>
      <c r="G3743" s="329">
        <v>0.3</v>
      </c>
      <c r="H3743" s="61">
        <f t="shared" si="620"/>
        <v>24862.53</v>
      </c>
      <c r="I3743" s="450">
        <v>7458.76</v>
      </c>
      <c r="J3743" s="439">
        <f t="shared" si="621"/>
        <v>27728.01</v>
      </c>
      <c r="K3743" s="390">
        <f t="shared" si="622"/>
        <v>8318.4</v>
      </c>
      <c r="L3743" s="60"/>
      <c r="M3743" s="303">
        <f t="shared" si="613"/>
        <v>8318.4053613312008</v>
      </c>
      <c r="N3743" s="303">
        <f t="shared" si="614"/>
        <v>5.3613312011293601E-3</v>
      </c>
      <c r="O3743" s="372">
        <f t="shared" si="618"/>
        <v>8318.4029999999984</v>
      </c>
      <c r="P3743" s="373">
        <f t="shared" si="619"/>
        <v>2.999999998792191E-3</v>
      </c>
    </row>
    <row r="3744" spans="1:16" s="195" customFormat="1" ht="22.5" x14ac:dyDescent="0.25">
      <c r="A3744" s="312" t="s">
        <v>8412</v>
      </c>
      <c r="B3744" s="314" t="s">
        <v>994</v>
      </c>
      <c r="C3744" s="314" t="s">
        <v>3775</v>
      </c>
      <c r="D3744" s="314" t="s">
        <v>8413</v>
      </c>
      <c r="E3744" s="315" t="s">
        <v>8414</v>
      </c>
      <c r="F3744" s="316" t="s">
        <v>122</v>
      </c>
      <c r="G3744" s="317">
        <v>1.8509999999999999E-2</v>
      </c>
      <c r="H3744" s="61">
        <f t="shared" si="620"/>
        <v>41523.5</v>
      </c>
      <c r="I3744" s="450">
        <v>768.6</v>
      </c>
      <c r="J3744" s="439">
        <f t="shared" si="621"/>
        <v>46309.21</v>
      </c>
      <c r="K3744" s="390">
        <f t="shared" si="622"/>
        <v>857.18</v>
      </c>
      <c r="L3744" s="60"/>
      <c r="M3744" s="303">
        <f t="shared" si="613"/>
        <v>857.18354803200009</v>
      </c>
      <c r="N3744" s="303">
        <f t="shared" si="614"/>
        <v>3.5480320001397558E-3</v>
      </c>
      <c r="O3744" s="372">
        <f t="shared" si="618"/>
        <v>857.18347709999989</v>
      </c>
      <c r="P3744" s="373">
        <f t="shared" si="619"/>
        <v>3.4770999999409469E-3</v>
      </c>
    </row>
    <row r="3745" spans="1:16" s="195" customFormat="1" ht="15" x14ac:dyDescent="0.25">
      <c r="A3745" s="312" t="s">
        <v>8415</v>
      </c>
      <c r="B3745" s="314" t="s">
        <v>994</v>
      </c>
      <c r="C3745" s="314" t="s">
        <v>2673</v>
      </c>
      <c r="D3745" s="314" t="s">
        <v>479</v>
      </c>
      <c r="E3745" s="315" t="s">
        <v>480</v>
      </c>
      <c r="F3745" s="316" t="s">
        <v>248</v>
      </c>
      <c r="G3745" s="329">
        <v>0.4</v>
      </c>
      <c r="H3745" s="61">
        <f t="shared" si="620"/>
        <v>13749.55</v>
      </c>
      <c r="I3745" s="450">
        <v>5499.82</v>
      </c>
      <c r="J3745" s="439">
        <f t="shared" si="621"/>
        <v>15334.23</v>
      </c>
      <c r="K3745" s="390">
        <f t="shared" si="622"/>
        <v>6133.69</v>
      </c>
      <c r="L3745" s="60"/>
      <c r="M3745" s="303">
        <f t="shared" si="613"/>
        <v>6133.6914144384</v>
      </c>
      <c r="N3745" s="303">
        <f t="shared" si="614"/>
        <v>1.4144384003884625E-3</v>
      </c>
      <c r="O3745" s="372">
        <f t="shared" si="618"/>
        <v>6133.692</v>
      </c>
      <c r="P3745" s="373">
        <f t="shared" si="619"/>
        <v>2.0000000004074536E-3</v>
      </c>
    </row>
    <row r="3746" spans="1:16" s="195" customFormat="1" ht="15" x14ac:dyDescent="0.25">
      <c r="A3746" s="312" t="s">
        <v>8416</v>
      </c>
      <c r="B3746" s="314" t="s">
        <v>994</v>
      </c>
      <c r="C3746" s="314" t="s">
        <v>2675</v>
      </c>
      <c r="D3746" s="314" t="s">
        <v>3357</v>
      </c>
      <c r="E3746" s="315" t="s">
        <v>481</v>
      </c>
      <c r="F3746" s="316" t="s">
        <v>122</v>
      </c>
      <c r="G3746" s="317">
        <v>1.8849999999999999E-2</v>
      </c>
      <c r="H3746" s="61">
        <f t="shared" si="620"/>
        <v>43332.63</v>
      </c>
      <c r="I3746" s="450">
        <v>816.82</v>
      </c>
      <c r="J3746" s="439">
        <f t="shared" si="621"/>
        <v>48326.85</v>
      </c>
      <c r="K3746" s="390">
        <f t="shared" si="622"/>
        <v>910.96</v>
      </c>
      <c r="L3746" s="60"/>
      <c r="M3746" s="303">
        <f t="shared" si="613"/>
        <v>910.96105347840012</v>
      </c>
      <c r="N3746" s="303">
        <f t="shared" si="614"/>
        <v>1.053478400081076E-3</v>
      </c>
      <c r="O3746" s="372">
        <f t="shared" si="618"/>
        <v>910.96112249999987</v>
      </c>
      <c r="P3746" s="373">
        <f t="shared" si="619"/>
        <v>1.1224999998376006E-3</v>
      </c>
    </row>
    <row r="3747" spans="1:16" s="195" customFormat="1" ht="22.5" x14ac:dyDescent="0.25">
      <c r="A3747" s="312" t="s">
        <v>8417</v>
      </c>
      <c r="B3747" s="314" t="s">
        <v>994</v>
      </c>
      <c r="C3747" s="314" t="s">
        <v>2677</v>
      </c>
      <c r="D3747" s="314" t="s">
        <v>8418</v>
      </c>
      <c r="E3747" s="315" t="s">
        <v>8419</v>
      </c>
      <c r="F3747" s="316" t="s">
        <v>8420</v>
      </c>
      <c r="G3747" s="331">
        <v>1</v>
      </c>
      <c r="H3747" s="61">
        <f t="shared" si="620"/>
        <v>9983.9599999999991</v>
      </c>
      <c r="I3747" s="450">
        <v>9983.9599999999991</v>
      </c>
      <c r="J3747" s="439">
        <f t="shared" si="621"/>
        <v>11134.64</v>
      </c>
      <c r="K3747" s="390">
        <f t="shared" si="622"/>
        <v>11134.64</v>
      </c>
      <c r="L3747" s="60"/>
      <c r="M3747" s="303">
        <f t="shared" si="613"/>
        <v>11134.642539955199</v>
      </c>
      <c r="N3747" s="303">
        <f t="shared" si="614"/>
        <v>2.5399551996088121E-3</v>
      </c>
      <c r="O3747" s="372">
        <f t="shared" si="618"/>
        <v>11134.64</v>
      </c>
      <c r="P3747" s="373">
        <f t="shared" si="619"/>
        <v>0</v>
      </c>
    </row>
    <row r="3748" spans="1:16" s="195" customFormat="1" ht="22.5" x14ac:dyDescent="0.25">
      <c r="A3748" s="312" t="s">
        <v>8421</v>
      </c>
      <c r="B3748" s="314" t="s">
        <v>994</v>
      </c>
      <c r="C3748" s="314" t="s">
        <v>3804</v>
      </c>
      <c r="D3748" s="314" t="s">
        <v>8422</v>
      </c>
      <c r="E3748" s="315" t="s">
        <v>8423</v>
      </c>
      <c r="F3748" s="316" t="s">
        <v>217</v>
      </c>
      <c r="G3748" s="331">
        <v>1</v>
      </c>
      <c r="H3748" s="61">
        <f t="shared" si="620"/>
        <v>7817.92</v>
      </c>
      <c r="I3748" s="450">
        <v>7817.92</v>
      </c>
      <c r="J3748" s="439">
        <f t="shared" si="621"/>
        <v>8718.9599999999991</v>
      </c>
      <c r="K3748" s="390">
        <f t="shared" si="622"/>
        <v>8718.9599999999991</v>
      </c>
      <c r="L3748" s="60"/>
      <c r="M3748" s="303">
        <f t="shared" si="613"/>
        <v>8718.9596719104011</v>
      </c>
      <c r="N3748" s="303">
        <f t="shared" si="614"/>
        <v>-3.2808959804242477E-4</v>
      </c>
      <c r="O3748" s="372">
        <f t="shared" si="618"/>
        <v>8718.9599999999991</v>
      </c>
      <c r="P3748" s="373">
        <f t="shared" si="619"/>
        <v>0</v>
      </c>
    </row>
    <row r="3749" spans="1:16" s="195" customFormat="1" ht="15" x14ac:dyDescent="0.25">
      <c r="A3749" s="312" t="s">
        <v>8424</v>
      </c>
      <c r="B3749" s="314" t="s">
        <v>994</v>
      </c>
      <c r="C3749" s="314" t="s">
        <v>6177</v>
      </c>
      <c r="D3749" s="314" t="s">
        <v>8425</v>
      </c>
      <c r="E3749" s="315" t="s">
        <v>8426</v>
      </c>
      <c r="F3749" s="316" t="s">
        <v>217</v>
      </c>
      <c r="G3749" s="331">
        <v>2</v>
      </c>
      <c r="H3749" s="61">
        <f t="shared" si="620"/>
        <v>731.6</v>
      </c>
      <c r="I3749" s="450">
        <v>1463.2</v>
      </c>
      <c r="J3749" s="439">
        <f t="shared" si="621"/>
        <v>815.92</v>
      </c>
      <c r="K3749" s="390">
        <f t="shared" si="622"/>
        <v>1631.84</v>
      </c>
      <c r="L3749" s="60"/>
      <c r="M3749" s="303">
        <f t="shared" si="613"/>
        <v>1631.8383651840002</v>
      </c>
      <c r="N3749" s="303">
        <f t="shared" si="614"/>
        <v>-1.6348159997505718E-3</v>
      </c>
      <c r="O3749" s="372">
        <f t="shared" si="618"/>
        <v>1631.84</v>
      </c>
      <c r="P3749" s="373">
        <f t="shared" si="619"/>
        <v>0</v>
      </c>
    </row>
    <row r="3750" spans="1:16" s="195" customFormat="1" ht="15" customHeight="1" x14ac:dyDescent="0.25">
      <c r="A3750" s="509" t="s">
        <v>8427</v>
      </c>
      <c r="B3750" s="510"/>
      <c r="C3750" s="510"/>
      <c r="D3750" s="510"/>
      <c r="E3750" s="510"/>
      <c r="F3750" s="511"/>
      <c r="G3750" s="322"/>
      <c r="H3750" s="455"/>
      <c r="I3750" s="447">
        <f>I3752+I3769</f>
        <v>145428.25</v>
      </c>
      <c r="J3750" s="448"/>
      <c r="K3750" s="393">
        <f>K3752+K3769</f>
        <v>162189.31999999998</v>
      </c>
      <c r="L3750" s="305"/>
      <c r="M3750" s="303">
        <f t="shared" si="613"/>
        <v>162189.30954864001</v>
      </c>
      <c r="N3750" s="303">
        <f t="shared" si="614"/>
        <v>-1.0451359965372831E-2</v>
      </c>
      <c r="O3750" s="372">
        <f t="shared" si="618"/>
        <v>0</v>
      </c>
      <c r="P3750" s="373"/>
    </row>
    <row r="3751" spans="1:16" s="321" customFormat="1" ht="15" customHeight="1" x14ac:dyDescent="0.25">
      <c r="A3751" s="506" t="s">
        <v>1079</v>
      </c>
      <c r="B3751" s="507"/>
      <c r="C3751" s="507"/>
      <c r="D3751" s="507"/>
      <c r="E3751" s="507"/>
      <c r="F3751" s="508"/>
      <c r="G3751" s="319"/>
      <c r="H3751" s="452"/>
      <c r="I3751" s="453">
        <f>I3771</f>
        <v>15600.07</v>
      </c>
      <c r="J3751" s="454"/>
      <c r="K3751" s="394">
        <f>K3771</f>
        <v>17398.04</v>
      </c>
      <c r="L3751" s="320"/>
      <c r="M3751" s="303">
        <f t="shared" si="613"/>
        <v>17398.0267397184</v>
      </c>
      <c r="N3751" s="303">
        <f t="shared" si="614"/>
        <v>-1.3260281601105817E-2</v>
      </c>
      <c r="O3751" s="372">
        <f t="shared" si="618"/>
        <v>0</v>
      </c>
      <c r="P3751" s="373"/>
    </row>
    <row r="3752" spans="1:16" s="195" customFormat="1" ht="15" x14ac:dyDescent="0.25">
      <c r="A3752" s="306" t="s">
        <v>1091</v>
      </c>
      <c r="B3752" s="502"/>
      <c r="C3752" s="502"/>
      <c r="D3752" s="502"/>
      <c r="E3752" s="307" t="s">
        <v>381</v>
      </c>
      <c r="F3752" s="308"/>
      <c r="G3752" s="309"/>
      <c r="H3752" s="334"/>
      <c r="I3752" s="334">
        <f>SUM(I3753:I3768)</f>
        <v>101302.98999999999</v>
      </c>
      <c r="J3752" s="449"/>
      <c r="K3752" s="391">
        <f>SUM(K3753:K3768)</f>
        <v>112978.39999999998</v>
      </c>
      <c r="L3752" s="310"/>
      <c r="M3752" s="303">
        <f t="shared" si="613"/>
        <v>112978.4756628288</v>
      </c>
      <c r="N3752" s="303">
        <f t="shared" si="614"/>
        <v>7.5662828821805306E-2</v>
      </c>
      <c r="O3752" s="372">
        <f t="shared" si="618"/>
        <v>0</v>
      </c>
      <c r="P3752" s="373"/>
    </row>
    <row r="3753" spans="1:16" s="195" customFormat="1" ht="15" x14ac:dyDescent="0.25">
      <c r="A3753" s="312" t="s">
        <v>8428</v>
      </c>
      <c r="B3753" s="314" t="s">
        <v>996</v>
      </c>
      <c r="C3753" s="314" t="s">
        <v>2402</v>
      </c>
      <c r="D3753" s="314" t="s">
        <v>384</v>
      </c>
      <c r="E3753" s="315" t="s">
        <v>385</v>
      </c>
      <c r="F3753" s="316" t="s">
        <v>383</v>
      </c>
      <c r="G3753" s="326">
        <v>5.79E-2</v>
      </c>
      <c r="H3753" s="61">
        <f t="shared" ref="H3753:H3768" si="623">ROUND(I3753/G3753,2)</f>
        <v>89497.75</v>
      </c>
      <c r="I3753" s="450">
        <v>5181.92</v>
      </c>
      <c r="J3753" s="439">
        <f t="shared" ref="J3753:J3768" si="624">ROUND(H3753*O$13*P$13*O$10,2)</f>
        <v>99812.64</v>
      </c>
      <c r="K3753" s="390">
        <f t="shared" ref="K3753:K3768" si="625">ROUND(J3753*G3753,2)</f>
        <v>5779.15</v>
      </c>
      <c r="L3753" s="60"/>
      <c r="M3753" s="303">
        <f t="shared" si="613"/>
        <v>5779.1524475904007</v>
      </c>
      <c r="N3753" s="303">
        <f t="shared" si="614"/>
        <v>2.4475904010614613E-3</v>
      </c>
      <c r="O3753" s="372">
        <f t="shared" si="618"/>
        <v>5779.1518560000004</v>
      </c>
      <c r="P3753" s="373">
        <f t="shared" si="619"/>
        <v>1.8560000007710187E-3</v>
      </c>
    </row>
    <row r="3754" spans="1:16" s="195" customFormat="1" ht="15" x14ac:dyDescent="0.25">
      <c r="A3754" s="312" t="s">
        <v>8429</v>
      </c>
      <c r="B3754" s="314" t="s">
        <v>996</v>
      </c>
      <c r="C3754" s="314" t="s">
        <v>1067</v>
      </c>
      <c r="D3754" s="314" t="s">
        <v>8430</v>
      </c>
      <c r="E3754" s="315" t="s">
        <v>8431</v>
      </c>
      <c r="F3754" s="316" t="s">
        <v>243</v>
      </c>
      <c r="G3754" s="325">
        <v>0.06</v>
      </c>
      <c r="H3754" s="61">
        <f t="shared" si="623"/>
        <v>598.5</v>
      </c>
      <c r="I3754" s="450">
        <v>35.909999999999997</v>
      </c>
      <c r="J3754" s="439">
        <f t="shared" si="624"/>
        <v>667.48</v>
      </c>
      <c r="K3754" s="390">
        <f t="shared" si="625"/>
        <v>40.049999999999997</v>
      </c>
      <c r="L3754" s="60"/>
      <c r="M3754" s="303">
        <f t="shared" si="613"/>
        <v>40.0487395392</v>
      </c>
      <c r="N3754" s="303">
        <f t="shared" si="614"/>
        <v>-1.2604607999975315E-3</v>
      </c>
      <c r="O3754" s="372">
        <f t="shared" si="618"/>
        <v>40.0488</v>
      </c>
      <c r="P3754" s="373">
        <f t="shared" si="619"/>
        <v>-1.1999999999972033E-3</v>
      </c>
    </row>
    <row r="3755" spans="1:16" s="195" customFormat="1" ht="15" x14ac:dyDescent="0.25">
      <c r="A3755" s="312" t="s">
        <v>8432</v>
      </c>
      <c r="B3755" s="314" t="s">
        <v>996</v>
      </c>
      <c r="C3755" s="314" t="s">
        <v>3382</v>
      </c>
      <c r="D3755" s="314" t="s">
        <v>3383</v>
      </c>
      <c r="E3755" s="315" t="s">
        <v>3384</v>
      </c>
      <c r="F3755" s="316" t="s">
        <v>139</v>
      </c>
      <c r="G3755" s="329">
        <v>0.3</v>
      </c>
      <c r="H3755" s="61">
        <f t="shared" si="623"/>
        <v>103.57</v>
      </c>
      <c r="I3755" s="450">
        <v>31.07</v>
      </c>
      <c r="J3755" s="439">
        <f t="shared" si="624"/>
        <v>115.51</v>
      </c>
      <c r="K3755" s="390">
        <f t="shared" si="625"/>
        <v>34.65</v>
      </c>
      <c r="L3755" s="60"/>
      <c r="M3755" s="303">
        <f t="shared" si="613"/>
        <v>34.650914438400001</v>
      </c>
      <c r="N3755" s="303">
        <f t="shared" si="614"/>
        <v>9.1443840000238197E-4</v>
      </c>
      <c r="O3755" s="372">
        <f t="shared" si="618"/>
        <v>34.652999999999999</v>
      </c>
      <c r="P3755" s="373">
        <f t="shared" si="619"/>
        <v>3.0000000000001137E-3</v>
      </c>
    </row>
    <row r="3756" spans="1:16" s="195" customFormat="1" ht="15" x14ac:dyDescent="0.25">
      <c r="A3756" s="312" t="s">
        <v>8433</v>
      </c>
      <c r="B3756" s="314" t="s">
        <v>996</v>
      </c>
      <c r="C3756" s="314" t="s">
        <v>3386</v>
      </c>
      <c r="D3756" s="314" t="s">
        <v>8434</v>
      </c>
      <c r="E3756" s="315" t="s">
        <v>8435</v>
      </c>
      <c r="F3756" s="316" t="s">
        <v>217</v>
      </c>
      <c r="G3756" s="331">
        <v>3</v>
      </c>
      <c r="H3756" s="61">
        <f t="shared" si="623"/>
        <v>17259.77</v>
      </c>
      <c r="I3756" s="450">
        <v>51779.31</v>
      </c>
      <c r="J3756" s="439">
        <f t="shared" si="624"/>
        <v>19249.009999999998</v>
      </c>
      <c r="K3756" s="390">
        <f t="shared" si="625"/>
        <v>57747.03</v>
      </c>
      <c r="L3756" s="60"/>
      <c r="M3756" s="303">
        <f t="shared" si="613"/>
        <v>57747.037028947205</v>
      </c>
      <c r="N3756" s="303">
        <f t="shared" si="614"/>
        <v>7.0289472059812397E-3</v>
      </c>
      <c r="O3756" s="372">
        <f t="shared" si="618"/>
        <v>57747.03</v>
      </c>
      <c r="P3756" s="373">
        <f t="shared" si="619"/>
        <v>0</v>
      </c>
    </row>
    <row r="3757" spans="1:16" s="195" customFormat="1" ht="22.5" x14ac:dyDescent="0.25">
      <c r="A3757" s="312" t="s">
        <v>8436</v>
      </c>
      <c r="B3757" s="314" t="s">
        <v>996</v>
      </c>
      <c r="C3757" s="314" t="s">
        <v>3390</v>
      </c>
      <c r="D3757" s="314" t="s">
        <v>8437</v>
      </c>
      <c r="E3757" s="315" t="s">
        <v>8438</v>
      </c>
      <c r="F3757" s="316" t="s">
        <v>217</v>
      </c>
      <c r="G3757" s="331">
        <v>3</v>
      </c>
      <c r="H3757" s="61">
        <f t="shared" si="623"/>
        <v>1094.7</v>
      </c>
      <c r="I3757" s="450">
        <v>3284.1</v>
      </c>
      <c r="J3757" s="439">
        <f t="shared" si="624"/>
        <v>1220.8699999999999</v>
      </c>
      <c r="K3757" s="390">
        <f t="shared" si="625"/>
        <v>3662.61</v>
      </c>
      <c r="L3757" s="60"/>
      <c r="M3757" s="303">
        <f t="shared" si="613"/>
        <v>3662.6027713920002</v>
      </c>
      <c r="N3757" s="303">
        <f t="shared" si="614"/>
        <v>-7.2286079998775676E-3</v>
      </c>
      <c r="O3757" s="372">
        <f t="shared" si="618"/>
        <v>3662.6099999999997</v>
      </c>
      <c r="P3757" s="373">
        <f t="shared" si="619"/>
        <v>0</v>
      </c>
    </row>
    <row r="3758" spans="1:16" s="195" customFormat="1" ht="15" x14ac:dyDescent="0.25">
      <c r="A3758" s="312" t="s">
        <v>8439</v>
      </c>
      <c r="B3758" s="314" t="s">
        <v>996</v>
      </c>
      <c r="C3758" s="314" t="s">
        <v>3394</v>
      </c>
      <c r="D3758" s="314" t="s">
        <v>5985</v>
      </c>
      <c r="E3758" s="315" t="s">
        <v>8440</v>
      </c>
      <c r="F3758" s="316" t="s">
        <v>217</v>
      </c>
      <c r="G3758" s="331">
        <v>3</v>
      </c>
      <c r="H3758" s="61">
        <f t="shared" si="623"/>
        <v>3155.99</v>
      </c>
      <c r="I3758" s="450">
        <v>9467.9699999999993</v>
      </c>
      <c r="J3758" s="439">
        <f t="shared" si="624"/>
        <v>3519.73</v>
      </c>
      <c r="K3758" s="390">
        <f t="shared" si="625"/>
        <v>10559.19</v>
      </c>
      <c r="L3758" s="60"/>
      <c r="M3758" s="303">
        <f t="shared" si="613"/>
        <v>10559.1830825664</v>
      </c>
      <c r="N3758" s="303">
        <f t="shared" si="614"/>
        <v>-6.9174336003925418E-3</v>
      </c>
      <c r="O3758" s="372">
        <f t="shared" si="618"/>
        <v>10559.19</v>
      </c>
      <c r="P3758" s="373">
        <f t="shared" si="619"/>
        <v>0</v>
      </c>
    </row>
    <row r="3759" spans="1:16" s="195" customFormat="1" ht="22.5" x14ac:dyDescent="0.25">
      <c r="A3759" s="312" t="s">
        <v>8441</v>
      </c>
      <c r="B3759" s="314" t="s">
        <v>996</v>
      </c>
      <c r="C3759" s="314" t="s">
        <v>2410</v>
      </c>
      <c r="D3759" s="314" t="s">
        <v>404</v>
      </c>
      <c r="E3759" s="315" t="s">
        <v>405</v>
      </c>
      <c r="F3759" s="316" t="s">
        <v>217</v>
      </c>
      <c r="G3759" s="331">
        <v>2</v>
      </c>
      <c r="H3759" s="61">
        <f t="shared" si="623"/>
        <v>1969.9</v>
      </c>
      <c r="I3759" s="450">
        <v>3939.8</v>
      </c>
      <c r="J3759" s="439">
        <f t="shared" si="624"/>
        <v>2196.94</v>
      </c>
      <c r="K3759" s="390">
        <f t="shared" si="625"/>
        <v>4393.88</v>
      </c>
      <c r="L3759" s="60"/>
      <c r="M3759" s="303">
        <f t="shared" si="613"/>
        <v>4393.8742421759998</v>
      </c>
      <c r="N3759" s="303">
        <f t="shared" si="614"/>
        <v>-5.7578240002840175E-3</v>
      </c>
      <c r="O3759" s="372">
        <f t="shared" si="618"/>
        <v>4393.88</v>
      </c>
      <c r="P3759" s="373">
        <f t="shared" si="619"/>
        <v>0</v>
      </c>
    </row>
    <row r="3760" spans="1:16" s="195" customFormat="1" ht="22.5" x14ac:dyDescent="0.25">
      <c r="A3760" s="312" t="s">
        <v>8442</v>
      </c>
      <c r="B3760" s="314" t="s">
        <v>996</v>
      </c>
      <c r="C3760" s="314" t="s">
        <v>1081</v>
      </c>
      <c r="D3760" s="314" t="s">
        <v>8443</v>
      </c>
      <c r="E3760" s="315" t="s">
        <v>8444</v>
      </c>
      <c r="F3760" s="316" t="s">
        <v>217</v>
      </c>
      <c r="G3760" s="331">
        <v>2</v>
      </c>
      <c r="H3760" s="61">
        <f t="shared" si="623"/>
        <v>4711.2700000000004</v>
      </c>
      <c r="I3760" s="450">
        <v>9422.5400000000009</v>
      </c>
      <c r="J3760" s="439">
        <f t="shared" si="624"/>
        <v>5254.26</v>
      </c>
      <c r="K3760" s="390">
        <f t="shared" si="625"/>
        <v>10508.52</v>
      </c>
      <c r="L3760" s="60"/>
      <c r="M3760" s="303">
        <f t="shared" si="613"/>
        <v>10508.517133324802</v>
      </c>
      <c r="N3760" s="303">
        <f t="shared" si="614"/>
        <v>-2.866675198674784E-3</v>
      </c>
      <c r="O3760" s="372">
        <f t="shared" si="618"/>
        <v>10508.52</v>
      </c>
      <c r="P3760" s="373">
        <f t="shared" si="619"/>
        <v>0</v>
      </c>
    </row>
    <row r="3761" spans="1:16" s="195" customFormat="1" ht="22.5" x14ac:dyDescent="0.25">
      <c r="A3761" s="312" t="s">
        <v>8445</v>
      </c>
      <c r="B3761" s="314" t="s">
        <v>996</v>
      </c>
      <c r="C3761" s="314" t="s">
        <v>2421</v>
      </c>
      <c r="D3761" s="314" t="s">
        <v>8446</v>
      </c>
      <c r="E3761" s="315" t="s">
        <v>8447</v>
      </c>
      <c r="F3761" s="316" t="s">
        <v>164</v>
      </c>
      <c r="G3761" s="325">
        <v>0.15</v>
      </c>
      <c r="H3761" s="61">
        <f t="shared" si="623"/>
        <v>39856.47</v>
      </c>
      <c r="I3761" s="450">
        <v>5978.47</v>
      </c>
      <c r="J3761" s="439">
        <f t="shared" si="624"/>
        <v>44450.05</v>
      </c>
      <c r="K3761" s="390">
        <f t="shared" si="625"/>
        <v>6667.51</v>
      </c>
      <c r="L3761" s="60"/>
      <c r="M3761" s="303">
        <f t="shared" si="613"/>
        <v>6667.5073203264001</v>
      </c>
      <c r="N3761" s="303">
        <f t="shared" si="614"/>
        <v>-2.6796736001415411E-3</v>
      </c>
      <c r="O3761" s="372">
        <f t="shared" si="618"/>
        <v>6667.5075000000006</v>
      </c>
      <c r="P3761" s="373">
        <f t="shared" si="619"/>
        <v>-2.4999999995998223E-3</v>
      </c>
    </row>
    <row r="3762" spans="1:16" s="195" customFormat="1" ht="22.5" x14ac:dyDescent="0.25">
      <c r="A3762" s="312" t="s">
        <v>8448</v>
      </c>
      <c r="B3762" s="314" t="s">
        <v>996</v>
      </c>
      <c r="C3762" s="314" t="s">
        <v>2398</v>
      </c>
      <c r="D3762" s="314" t="s">
        <v>8449</v>
      </c>
      <c r="E3762" s="315" t="s">
        <v>8450</v>
      </c>
      <c r="F3762" s="316" t="s">
        <v>168</v>
      </c>
      <c r="G3762" s="331">
        <v>15</v>
      </c>
      <c r="H3762" s="61">
        <f t="shared" si="623"/>
        <v>125.06</v>
      </c>
      <c r="I3762" s="450">
        <v>1875.87</v>
      </c>
      <c r="J3762" s="439">
        <f t="shared" si="624"/>
        <v>139.47</v>
      </c>
      <c r="K3762" s="390">
        <f t="shared" si="625"/>
        <v>2092.0500000000002</v>
      </c>
      <c r="L3762" s="60"/>
      <c r="M3762" s="303">
        <f t="shared" si="613"/>
        <v>2092.0698702144</v>
      </c>
      <c r="N3762" s="303">
        <f t="shared" si="614"/>
        <v>1.9870214399816177E-2</v>
      </c>
      <c r="O3762" s="372">
        <f t="shared" si="618"/>
        <v>2092.0500000000002</v>
      </c>
      <c r="P3762" s="373">
        <f t="shared" si="619"/>
        <v>0</v>
      </c>
    </row>
    <row r="3763" spans="1:16" s="195" customFormat="1" ht="22.5" x14ac:dyDescent="0.25">
      <c r="A3763" s="312" t="s">
        <v>8451</v>
      </c>
      <c r="B3763" s="314" t="s">
        <v>996</v>
      </c>
      <c r="C3763" s="314" t="s">
        <v>3086</v>
      </c>
      <c r="D3763" s="314" t="s">
        <v>8452</v>
      </c>
      <c r="E3763" s="315" t="s">
        <v>8453</v>
      </c>
      <c r="F3763" s="316" t="s">
        <v>248</v>
      </c>
      <c r="G3763" s="329">
        <v>1.5</v>
      </c>
      <c r="H3763" s="61">
        <f t="shared" si="623"/>
        <v>250.45</v>
      </c>
      <c r="I3763" s="450">
        <v>375.68</v>
      </c>
      <c r="J3763" s="439">
        <f t="shared" si="624"/>
        <v>279.32</v>
      </c>
      <c r="K3763" s="390">
        <f t="shared" si="625"/>
        <v>418.98</v>
      </c>
      <c r="L3763" s="60"/>
      <c r="M3763" s="303">
        <f t="shared" si="613"/>
        <v>418.97829212160008</v>
      </c>
      <c r="N3763" s="303">
        <f t="shared" si="614"/>
        <v>-1.7078783999409097E-3</v>
      </c>
      <c r="O3763" s="372">
        <f t="shared" si="618"/>
        <v>418.98</v>
      </c>
      <c r="P3763" s="373">
        <f t="shared" si="619"/>
        <v>0</v>
      </c>
    </row>
    <row r="3764" spans="1:16" s="195" customFormat="1" ht="22.5" x14ac:dyDescent="0.25">
      <c r="A3764" s="312" t="s">
        <v>8454</v>
      </c>
      <c r="B3764" s="314" t="s">
        <v>996</v>
      </c>
      <c r="C3764" s="314" t="s">
        <v>2429</v>
      </c>
      <c r="D3764" s="314" t="s">
        <v>8455</v>
      </c>
      <c r="E3764" s="315" t="s">
        <v>8456</v>
      </c>
      <c r="F3764" s="316" t="s">
        <v>164</v>
      </c>
      <c r="G3764" s="325">
        <v>0.16</v>
      </c>
      <c r="H3764" s="61">
        <f t="shared" si="623"/>
        <v>39854.129999999997</v>
      </c>
      <c r="I3764" s="450">
        <v>6376.66</v>
      </c>
      <c r="J3764" s="439">
        <f t="shared" si="624"/>
        <v>44447.44</v>
      </c>
      <c r="K3764" s="390">
        <f t="shared" si="625"/>
        <v>7111.59</v>
      </c>
      <c r="L3764" s="60"/>
      <c r="M3764" s="303">
        <f t="shared" si="613"/>
        <v>7111.5899601792007</v>
      </c>
      <c r="N3764" s="303">
        <f t="shared" si="614"/>
        <v>-3.9820799429435283E-5</v>
      </c>
      <c r="O3764" s="372">
        <f t="shared" si="618"/>
        <v>7111.590400000001</v>
      </c>
      <c r="P3764" s="373">
        <f t="shared" si="619"/>
        <v>4.0000000080908649E-4</v>
      </c>
    </row>
    <row r="3765" spans="1:16" s="195" customFormat="1" ht="22.5" x14ac:dyDescent="0.25">
      <c r="A3765" s="312" t="s">
        <v>8457</v>
      </c>
      <c r="B3765" s="314" t="s">
        <v>996</v>
      </c>
      <c r="C3765" s="314" t="s">
        <v>2433</v>
      </c>
      <c r="D3765" s="314" t="s">
        <v>8458</v>
      </c>
      <c r="E3765" s="315" t="s">
        <v>8459</v>
      </c>
      <c r="F3765" s="316" t="s">
        <v>168</v>
      </c>
      <c r="G3765" s="331">
        <v>16</v>
      </c>
      <c r="H3765" s="61">
        <f t="shared" si="623"/>
        <v>160.46</v>
      </c>
      <c r="I3765" s="450">
        <v>2567.38</v>
      </c>
      <c r="J3765" s="439">
        <f t="shared" si="624"/>
        <v>178.95</v>
      </c>
      <c r="K3765" s="390">
        <f t="shared" si="625"/>
        <v>2863.2</v>
      </c>
      <c r="L3765" s="60"/>
      <c r="M3765" s="303">
        <f t="shared" si="613"/>
        <v>2863.2785552256005</v>
      </c>
      <c r="N3765" s="303">
        <f t="shared" si="614"/>
        <v>7.8555225600666745E-2</v>
      </c>
      <c r="O3765" s="372">
        <f t="shared" si="618"/>
        <v>2863.2</v>
      </c>
      <c r="P3765" s="373">
        <f t="shared" si="619"/>
        <v>0</v>
      </c>
    </row>
    <row r="3766" spans="1:16" s="195" customFormat="1" ht="22.5" x14ac:dyDescent="0.25">
      <c r="A3766" s="312" t="s">
        <v>8460</v>
      </c>
      <c r="B3766" s="314" t="s">
        <v>996</v>
      </c>
      <c r="C3766" s="314" t="s">
        <v>3441</v>
      </c>
      <c r="D3766" s="314" t="s">
        <v>8461</v>
      </c>
      <c r="E3766" s="315" t="s">
        <v>8462</v>
      </c>
      <c r="F3766" s="316" t="s">
        <v>248</v>
      </c>
      <c r="G3766" s="329">
        <v>1.6</v>
      </c>
      <c r="H3766" s="61">
        <f t="shared" si="623"/>
        <v>269.98</v>
      </c>
      <c r="I3766" s="450">
        <v>431.97</v>
      </c>
      <c r="J3766" s="439">
        <f t="shared" si="624"/>
        <v>301.10000000000002</v>
      </c>
      <c r="K3766" s="390">
        <f t="shared" si="625"/>
        <v>481.76</v>
      </c>
      <c r="L3766" s="60"/>
      <c r="M3766" s="303">
        <f t="shared" si="613"/>
        <v>481.75589024640004</v>
      </c>
      <c r="N3766" s="303">
        <f t="shared" si="614"/>
        <v>-4.1097535999483625E-3</v>
      </c>
      <c r="O3766" s="372">
        <f t="shared" si="618"/>
        <v>481.76000000000005</v>
      </c>
      <c r="P3766" s="373">
        <f t="shared" si="619"/>
        <v>0</v>
      </c>
    </row>
    <row r="3767" spans="1:16" s="195" customFormat="1" ht="15" x14ac:dyDescent="0.25">
      <c r="A3767" s="312" t="s">
        <v>8463</v>
      </c>
      <c r="B3767" s="314" t="s">
        <v>996</v>
      </c>
      <c r="C3767" s="314" t="s">
        <v>2438</v>
      </c>
      <c r="D3767" s="314" t="s">
        <v>183</v>
      </c>
      <c r="E3767" s="315" t="s">
        <v>184</v>
      </c>
      <c r="F3767" s="316" t="s">
        <v>125</v>
      </c>
      <c r="G3767" s="326">
        <v>3.73E-2</v>
      </c>
      <c r="H3767" s="61">
        <f t="shared" si="623"/>
        <v>7678.82</v>
      </c>
      <c r="I3767" s="450">
        <v>286.42</v>
      </c>
      <c r="J3767" s="439">
        <f t="shared" si="624"/>
        <v>8563.83</v>
      </c>
      <c r="K3767" s="390">
        <f t="shared" si="625"/>
        <v>319.43</v>
      </c>
      <c r="L3767" s="60"/>
      <c r="M3767" s="303">
        <f t="shared" si="613"/>
        <v>319.43079863040003</v>
      </c>
      <c r="N3767" s="303">
        <f t="shared" si="614"/>
        <v>7.9863040002692287E-4</v>
      </c>
      <c r="O3767" s="372">
        <f t="shared" si="618"/>
        <v>319.430859</v>
      </c>
      <c r="P3767" s="373">
        <f t="shared" si="619"/>
        <v>8.589999999912834E-4</v>
      </c>
    </row>
    <row r="3768" spans="1:16" s="195" customFormat="1" ht="15" x14ac:dyDescent="0.25">
      <c r="A3768" s="312" t="s">
        <v>8464</v>
      </c>
      <c r="B3768" s="314" t="s">
        <v>996</v>
      </c>
      <c r="C3768" s="314" t="s">
        <v>1071</v>
      </c>
      <c r="D3768" s="314" t="s">
        <v>186</v>
      </c>
      <c r="E3768" s="315" t="s">
        <v>1113</v>
      </c>
      <c r="F3768" s="316" t="s">
        <v>125</v>
      </c>
      <c r="G3768" s="326">
        <v>3.73E-2</v>
      </c>
      <c r="H3768" s="61">
        <f t="shared" si="623"/>
        <v>7182.84</v>
      </c>
      <c r="I3768" s="450">
        <v>267.92</v>
      </c>
      <c r="J3768" s="439">
        <f t="shared" si="624"/>
        <v>8010.68</v>
      </c>
      <c r="K3768" s="390">
        <f t="shared" si="625"/>
        <v>298.8</v>
      </c>
      <c r="L3768" s="60"/>
      <c r="M3768" s="303">
        <f t="shared" si="613"/>
        <v>298.79861591040003</v>
      </c>
      <c r="N3768" s="303">
        <f t="shared" si="614"/>
        <v>-1.384089599980598E-3</v>
      </c>
      <c r="O3768" s="372">
        <f t="shared" si="618"/>
        <v>298.79836399999999</v>
      </c>
      <c r="P3768" s="373">
        <f t="shared" si="619"/>
        <v>-1.6360000000190666E-3</v>
      </c>
    </row>
    <row r="3769" spans="1:16" s="195" customFormat="1" ht="15" x14ac:dyDescent="0.25">
      <c r="A3769" s="306" t="s">
        <v>1094</v>
      </c>
      <c r="B3769" s="502"/>
      <c r="C3769" s="502"/>
      <c r="D3769" s="502"/>
      <c r="E3769" s="307" t="s">
        <v>355</v>
      </c>
      <c r="F3769" s="308"/>
      <c r="G3769" s="309"/>
      <c r="H3769" s="334"/>
      <c r="I3769" s="334">
        <f>SUM(I3770:I3775)</f>
        <v>44125.26</v>
      </c>
      <c r="J3769" s="449"/>
      <c r="K3769" s="391">
        <f>SUM(K3770:K3775)</f>
        <v>49210.92</v>
      </c>
      <c r="L3769" s="310"/>
      <c r="M3769" s="303">
        <f t="shared" si="613"/>
        <v>49210.833885811204</v>
      </c>
      <c r="N3769" s="303">
        <f t="shared" si="614"/>
        <v>-8.6114188794454094E-2</v>
      </c>
      <c r="O3769" s="372">
        <f t="shared" si="618"/>
        <v>0</v>
      </c>
      <c r="P3769" s="373"/>
    </row>
    <row r="3770" spans="1:16" s="195" customFormat="1" ht="15" x14ac:dyDescent="0.25">
      <c r="A3770" s="312" t="s">
        <v>8465</v>
      </c>
      <c r="B3770" s="314" t="s">
        <v>996</v>
      </c>
      <c r="C3770" s="314" t="s">
        <v>1075</v>
      </c>
      <c r="D3770" s="314" t="s">
        <v>5156</v>
      </c>
      <c r="E3770" s="315" t="s">
        <v>5157</v>
      </c>
      <c r="F3770" s="316" t="s">
        <v>217</v>
      </c>
      <c r="G3770" s="331">
        <v>2</v>
      </c>
      <c r="H3770" s="61">
        <f t="shared" ref="H3770:H3775" si="626">ROUND(I3770/G3770,2)</f>
        <v>5083.5600000000004</v>
      </c>
      <c r="I3770" s="450">
        <v>10167.11</v>
      </c>
      <c r="J3770" s="439">
        <f t="shared" ref="J3770:J3775" si="627">ROUND(H3770*O$13*P$13*O$10,2)</f>
        <v>5669.46</v>
      </c>
      <c r="K3770" s="390">
        <f t="shared" ref="K3770:K3775" si="628">ROUND(J3770*G3770,2)</f>
        <v>11338.92</v>
      </c>
      <c r="L3770" s="60"/>
      <c r="M3770" s="303">
        <f t="shared" si="613"/>
        <v>11338.901148883202</v>
      </c>
      <c r="N3770" s="303">
        <f t="shared" si="614"/>
        <v>-1.8851116798032308E-2</v>
      </c>
      <c r="O3770" s="372">
        <f t="shared" si="618"/>
        <v>11338.92</v>
      </c>
      <c r="P3770" s="373">
        <f t="shared" si="619"/>
        <v>0</v>
      </c>
    </row>
    <row r="3771" spans="1:16" s="195" customFormat="1" ht="22.5" x14ac:dyDescent="0.25">
      <c r="A3771" s="312" t="s">
        <v>8466</v>
      </c>
      <c r="B3771" s="314" t="s">
        <v>996</v>
      </c>
      <c r="C3771" s="332" t="s">
        <v>3469</v>
      </c>
      <c r="D3771" s="332" t="s">
        <v>8467</v>
      </c>
      <c r="E3771" s="333" t="s">
        <v>8468</v>
      </c>
      <c r="F3771" s="316" t="s">
        <v>291</v>
      </c>
      <c r="G3771" s="331">
        <v>2</v>
      </c>
      <c r="H3771" s="61">
        <f t="shared" si="626"/>
        <v>7800.04</v>
      </c>
      <c r="I3771" s="450">
        <v>15600.07</v>
      </c>
      <c r="J3771" s="439">
        <f t="shared" si="627"/>
        <v>8699.02</v>
      </c>
      <c r="K3771" s="390">
        <f t="shared" si="628"/>
        <v>17398.04</v>
      </c>
      <c r="L3771" s="60"/>
      <c r="M3771" s="303">
        <f t="shared" si="613"/>
        <v>17398.0267397184</v>
      </c>
      <c r="N3771" s="303">
        <f t="shared" si="614"/>
        <v>-1.3260281601105817E-2</v>
      </c>
      <c r="O3771" s="372">
        <f t="shared" si="618"/>
        <v>17398.04</v>
      </c>
      <c r="P3771" s="373">
        <f t="shared" si="619"/>
        <v>0</v>
      </c>
    </row>
    <row r="3772" spans="1:16" s="195" customFormat="1" ht="15" x14ac:dyDescent="0.25">
      <c r="A3772" s="312" t="s">
        <v>8469</v>
      </c>
      <c r="B3772" s="314" t="s">
        <v>996</v>
      </c>
      <c r="C3772" s="314" t="s">
        <v>2474</v>
      </c>
      <c r="D3772" s="314" t="s">
        <v>360</v>
      </c>
      <c r="E3772" s="315" t="s">
        <v>361</v>
      </c>
      <c r="F3772" s="316" t="s">
        <v>217</v>
      </c>
      <c r="G3772" s="331">
        <v>2</v>
      </c>
      <c r="H3772" s="61">
        <f t="shared" si="626"/>
        <v>1743.5</v>
      </c>
      <c r="I3772" s="450">
        <v>3486.99</v>
      </c>
      <c r="J3772" s="439">
        <f t="shared" si="627"/>
        <v>1944.44</v>
      </c>
      <c r="K3772" s="390">
        <f t="shared" si="628"/>
        <v>3888.88</v>
      </c>
      <c r="L3772" s="60"/>
      <c r="M3772" s="303">
        <f t="shared" si="613"/>
        <v>3888.8764769088002</v>
      </c>
      <c r="N3772" s="303">
        <f t="shared" si="614"/>
        <v>-3.5230911998951342E-3</v>
      </c>
      <c r="O3772" s="372">
        <f t="shared" si="618"/>
        <v>3888.88</v>
      </c>
      <c r="P3772" s="373">
        <f t="shared" si="619"/>
        <v>0</v>
      </c>
    </row>
    <row r="3773" spans="1:16" s="195" customFormat="1" ht="22.5" x14ac:dyDescent="0.25">
      <c r="A3773" s="312" t="s">
        <v>8470</v>
      </c>
      <c r="B3773" s="314" t="s">
        <v>996</v>
      </c>
      <c r="C3773" s="314" t="s">
        <v>3475</v>
      </c>
      <c r="D3773" s="314" t="s">
        <v>8471</v>
      </c>
      <c r="E3773" s="315" t="s">
        <v>8472</v>
      </c>
      <c r="F3773" s="316" t="s">
        <v>217</v>
      </c>
      <c r="G3773" s="331">
        <v>2</v>
      </c>
      <c r="H3773" s="61">
        <f t="shared" si="626"/>
        <v>2300.0300000000002</v>
      </c>
      <c r="I3773" s="450">
        <v>4600.05</v>
      </c>
      <c r="J3773" s="439">
        <f t="shared" si="627"/>
        <v>2565.12</v>
      </c>
      <c r="K3773" s="390">
        <f t="shared" si="628"/>
        <v>5130.24</v>
      </c>
      <c r="L3773" s="60"/>
      <c r="M3773" s="303">
        <f t="shared" si="613"/>
        <v>5130.2201146560001</v>
      </c>
      <c r="N3773" s="303">
        <f t="shared" si="614"/>
        <v>-1.9885343999703764E-2</v>
      </c>
      <c r="O3773" s="372">
        <f t="shared" si="618"/>
        <v>5130.24</v>
      </c>
      <c r="P3773" s="373">
        <f t="shared" si="619"/>
        <v>0</v>
      </c>
    </row>
    <row r="3774" spans="1:16" s="195" customFormat="1" ht="22.5" x14ac:dyDescent="0.25">
      <c r="A3774" s="312" t="s">
        <v>8473</v>
      </c>
      <c r="B3774" s="314" t="s">
        <v>996</v>
      </c>
      <c r="C3774" s="314" t="s">
        <v>2489</v>
      </c>
      <c r="D3774" s="314" t="s">
        <v>8474</v>
      </c>
      <c r="E3774" s="315" t="s">
        <v>8475</v>
      </c>
      <c r="F3774" s="316" t="s">
        <v>217</v>
      </c>
      <c r="G3774" s="331">
        <v>2</v>
      </c>
      <c r="H3774" s="61">
        <f t="shared" si="626"/>
        <v>1789.02</v>
      </c>
      <c r="I3774" s="450">
        <v>3578.03</v>
      </c>
      <c r="J3774" s="439">
        <f t="shared" si="627"/>
        <v>1995.21</v>
      </c>
      <c r="K3774" s="390">
        <f t="shared" si="628"/>
        <v>3990.42</v>
      </c>
      <c r="L3774" s="60"/>
      <c r="M3774" s="303">
        <f t="shared" si="613"/>
        <v>3990.4091209536004</v>
      </c>
      <c r="N3774" s="303">
        <f t="shared" si="614"/>
        <v>-1.0879046399622894E-2</v>
      </c>
      <c r="O3774" s="372">
        <f t="shared" si="618"/>
        <v>3990.42</v>
      </c>
      <c r="P3774" s="373">
        <f t="shared" si="619"/>
        <v>0</v>
      </c>
    </row>
    <row r="3775" spans="1:16" s="195" customFormat="1" ht="22.5" x14ac:dyDescent="0.25">
      <c r="A3775" s="312" t="s">
        <v>8476</v>
      </c>
      <c r="B3775" s="314" t="s">
        <v>996</v>
      </c>
      <c r="C3775" s="314" t="s">
        <v>3481</v>
      </c>
      <c r="D3775" s="314" t="s">
        <v>8477</v>
      </c>
      <c r="E3775" s="315" t="s">
        <v>8478</v>
      </c>
      <c r="F3775" s="316" t="s">
        <v>217</v>
      </c>
      <c r="G3775" s="331">
        <v>2</v>
      </c>
      <c r="H3775" s="61">
        <f t="shared" si="626"/>
        <v>3346.51</v>
      </c>
      <c r="I3775" s="450">
        <v>6693.01</v>
      </c>
      <c r="J3775" s="439">
        <f t="shared" si="627"/>
        <v>3732.21</v>
      </c>
      <c r="K3775" s="390">
        <f t="shared" si="628"/>
        <v>7464.42</v>
      </c>
      <c r="L3775" s="60"/>
      <c r="M3775" s="303">
        <f t="shared" si="613"/>
        <v>7464.4002846912008</v>
      </c>
      <c r="N3775" s="303">
        <f t="shared" si="614"/>
        <v>-1.9715308799277409E-2</v>
      </c>
      <c r="O3775" s="372">
        <f t="shared" si="618"/>
        <v>7464.42</v>
      </c>
      <c r="P3775" s="373">
        <f t="shared" si="619"/>
        <v>0</v>
      </c>
    </row>
    <row r="3776" spans="1:16" s="195" customFormat="1" ht="15" customHeight="1" x14ac:dyDescent="0.25">
      <c r="A3776" s="509" t="s">
        <v>8479</v>
      </c>
      <c r="B3776" s="510"/>
      <c r="C3776" s="510"/>
      <c r="D3776" s="510"/>
      <c r="E3776" s="510"/>
      <c r="F3776" s="511"/>
      <c r="G3776" s="322"/>
      <c r="H3776" s="455"/>
      <c r="I3776" s="447">
        <f>I3778+I3808+I3824+I3848</f>
        <v>471655.02</v>
      </c>
      <c r="J3776" s="448"/>
      <c r="K3776" s="393">
        <f>K3778+K3808+K3824+K3848</f>
        <v>526014.72000000009</v>
      </c>
      <c r="L3776" s="305"/>
      <c r="M3776" s="303">
        <f t="shared" si="613"/>
        <v>526014.73261866241</v>
      </c>
      <c r="N3776" s="303">
        <f t="shared" si="614"/>
        <v>1.261866232380271E-2</v>
      </c>
      <c r="O3776" s="372">
        <f t="shared" si="618"/>
        <v>0</v>
      </c>
      <c r="P3776" s="373"/>
    </row>
    <row r="3777" spans="1:16" s="321" customFormat="1" ht="15" customHeight="1" x14ac:dyDescent="0.25">
      <c r="A3777" s="506" t="s">
        <v>1079</v>
      </c>
      <c r="B3777" s="507"/>
      <c r="C3777" s="507"/>
      <c r="D3777" s="507"/>
      <c r="E3777" s="507"/>
      <c r="F3777" s="508"/>
      <c r="G3777" s="319"/>
      <c r="H3777" s="452"/>
      <c r="I3777" s="453">
        <f>I3780+I3850+I3854+I3863</f>
        <v>32238.66</v>
      </c>
      <c r="J3777" s="454"/>
      <c r="K3777" s="394">
        <f>K3780+K3850+K3854+K3863</f>
        <v>35954.28</v>
      </c>
      <c r="L3777" s="320"/>
      <c r="M3777" s="303">
        <f t="shared" si="613"/>
        <v>35954.266149619201</v>
      </c>
      <c r="N3777" s="303">
        <f t="shared" si="614"/>
        <v>-1.3850380797521211E-2</v>
      </c>
      <c r="O3777" s="372">
        <f t="shared" si="618"/>
        <v>0</v>
      </c>
      <c r="P3777" s="373"/>
    </row>
    <row r="3778" spans="1:16" s="195" customFormat="1" ht="15" x14ac:dyDescent="0.25">
      <c r="A3778" s="306" t="s">
        <v>1099</v>
      </c>
      <c r="B3778" s="502"/>
      <c r="C3778" s="502"/>
      <c r="D3778" s="502"/>
      <c r="E3778" s="307" t="s">
        <v>8480</v>
      </c>
      <c r="F3778" s="308"/>
      <c r="G3778" s="309"/>
      <c r="H3778" s="334"/>
      <c r="I3778" s="334">
        <f>SUM(I3779:I3807)</f>
        <v>191212.00000000003</v>
      </c>
      <c r="J3778" s="449"/>
      <c r="K3778" s="391">
        <f>SUM(K3779:K3807)</f>
        <v>213249.88000000003</v>
      </c>
      <c r="L3778" s="310"/>
      <c r="M3778" s="303">
        <f t="shared" si="613"/>
        <v>213249.77958144003</v>
      </c>
      <c r="N3778" s="303">
        <f t="shared" si="614"/>
        <v>-0.10041856000316329</v>
      </c>
      <c r="O3778" s="372">
        <f t="shared" si="618"/>
        <v>0</v>
      </c>
      <c r="P3778" s="373"/>
    </row>
    <row r="3779" spans="1:16" s="195" customFormat="1" ht="15" x14ac:dyDescent="0.25">
      <c r="A3779" s="312" t="s">
        <v>8481</v>
      </c>
      <c r="B3779" s="314" t="s">
        <v>998</v>
      </c>
      <c r="C3779" s="314" t="s">
        <v>2402</v>
      </c>
      <c r="D3779" s="314" t="s">
        <v>282</v>
      </c>
      <c r="E3779" s="315" t="s">
        <v>283</v>
      </c>
      <c r="F3779" s="316" t="s">
        <v>217</v>
      </c>
      <c r="G3779" s="331">
        <v>2</v>
      </c>
      <c r="H3779" s="61">
        <f t="shared" ref="H3779:H3807" si="629">ROUND(I3779/G3779,2)</f>
        <v>522.24</v>
      </c>
      <c r="I3779" s="450">
        <v>1044.47</v>
      </c>
      <c r="J3779" s="439">
        <f t="shared" ref="J3779:J3807" si="630">ROUND(H3779*O$13*P$13*O$10,2)</f>
        <v>582.42999999999995</v>
      </c>
      <c r="K3779" s="390">
        <f t="shared" ref="K3779:K3807" si="631">ROUND(J3779*G3779,2)</f>
        <v>1164.8599999999999</v>
      </c>
      <c r="L3779" s="60"/>
      <c r="M3779" s="303">
        <f t="shared" si="613"/>
        <v>1164.8484262464001</v>
      </c>
      <c r="N3779" s="303">
        <f t="shared" si="614"/>
        <v>-1.1573753599805059E-2</v>
      </c>
      <c r="O3779" s="372">
        <f t="shared" si="618"/>
        <v>1164.8599999999999</v>
      </c>
      <c r="P3779" s="373">
        <f t="shared" si="619"/>
        <v>0</v>
      </c>
    </row>
    <row r="3780" spans="1:16" s="195" customFormat="1" ht="15" x14ac:dyDescent="0.25">
      <c r="A3780" s="312" t="s">
        <v>8482</v>
      </c>
      <c r="B3780" s="314" t="s">
        <v>998</v>
      </c>
      <c r="C3780" s="332" t="s">
        <v>1067</v>
      </c>
      <c r="D3780" s="332" t="s">
        <v>8483</v>
      </c>
      <c r="E3780" s="333" t="s">
        <v>8484</v>
      </c>
      <c r="F3780" s="316" t="s">
        <v>217</v>
      </c>
      <c r="G3780" s="331">
        <v>2</v>
      </c>
      <c r="H3780" s="61">
        <f t="shared" si="629"/>
        <v>651.16999999999996</v>
      </c>
      <c r="I3780" s="450">
        <v>1302.33</v>
      </c>
      <c r="J3780" s="439">
        <f t="shared" si="630"/>
        <v>726.22</v>
      </c>
      <c r="K3780" s="390">
        <f t="shared" si="631"/>
        <v>1452.44</v>
      </c>
      <c r="L3780" s="60"/>
      <c r="M3780" s="303">
        <f t="shared" si="613"/>
        <v>1452.4275957696</v>
      </c>
      <c r="N3780" s="303">
        <f t="shared" si="614"/>
        <v>-1.2404230400079541E-2</v>
      </c>
      <c r="O3780" s="372">
        <f t="shared" si="618"/>
        <v>1452.44</v>
      </c>
      <c r="P3780" s="373">
        <f t="shared" si="619"/>
        <v>0</v>
      </c>
    </row>
    <row r="3781" spans="1:16" s="195" customFormat="1" ht="33.75" x14ac:dyDescent="0.25">
      <c r="A3781" s="312" t="s">
        <v>8485</v>
      </c>
      <c r="B3781" s="314" t="s">
        <v>998</v>
      </c>
      <c r="C3781" s="314" t="s">
        <v>3382</v>
      </c>
      <c r="D3781" s="314" t="s">
        <v>8486</v>
      </c>
      <c r="E3781" s="315" t="s">
        <v>8487</v>
      </c>
      <c r="F3781" s="316" t="s">
        <v>217</v>
      </c>
      <c r="G3781" s="331">
        <v>4</v>
      </c>
      <c r="H3781" s="61">
        <f t="shared" si="629"/>
        <v>869.12</v>
      </c>
      <c r="I3781" s="450">
        <v>3476.49</v>
      </c>
      <c r="J3781" s="439">
        <f t="shared" si="630"/>
        <v>969.29</v>
      </c>
      <c r="K3781" s="390">
        <f t="shared" si="631"/>
        <v>3877.16</v>
      </c>
      <c r="L3781" s="60"/>
      <c r="M3781" s="303">
        <f t="shared" si="613"/>
        <v>3877.1663191488001</v>
      </c>
      <c r="N3781" s="303">
        <f t="shared" si="614"/>
        <v>6.3191488002303231E-3</v>
      </c>
      <c r="O3781" s="372">
        <f t="shared" si="618"/>
        <v>3877.16</v>
      </c>
      <c r="P3781" s="373">
        <f t="shared" si="619"/>
        <v>0</v>
      </c>
    </row>
    <row r="3782" spans="1:16" s="195" customFormat="1" ht="22.5" x14ac:dyDescent="0.25">
      <c r="A3782" s="312" t="s">
        <v>8488</v>
      </c>
      <c r="B3782" s="314" t="s">
        <v>998</v>
      </c>
      <c r="C3782" s="314" t="s">
        <v>3386</v>
      </c>
      <c r="D3782" s="314" t="s">
        <v>8489</v>
      </c>
      <c r="E3782" s="315" t="s">
        <v>8490</v>
      </c>
      <c r="F3782" s="316" t="s">
        <v>243</v>
      </c>
      <c r="G3782" s="325">
        <v>0.04</v>
      </c>
      <c r="H3782" s="61">
        <f t="shared" si="629"/>
        <v>12140.75</v>
      </c>
      <c r="I3782" s="450">
        <v>485.63</v>
      </c>
      <c r="J3782" s="439">
        <f t="shared" si="630"/>
        <v>13540.01</v>
      </c>
      <c r="K3782" s="390">
        <f t="shared" si="631"/>
        <v>541.6</v>
      </c>
      <c r="L3782" s="60"/>
      <c r="M3782" s="303">
        <f t="shared" si="613"/>
        <v>541.60037266560005</v>
      </c>
      <c r="N3782" s="303">
        <f t="shared" si="614"/>
        <v>3.7266560002535698E-4</v>
      </c>
      <c r="O3782" s="372">
        <f t="shared" si="618"/>
        <v>541.60040000000004</v>
      </c>
      <c r="P3782" s="373">
        <f t="shared" si="619"/>
        <v>4.0000000001327862E-4</v>
      </c>
    </row>
    <row r="3783" spans="1:16" s="195" customFormat="1" ht="15" x14ac:dyDescent="0.25">
      <c r="A3783" s="312" t="s">
        <v>8491</v>
      </c>
      <c r="B3783" s="314" t="s">
        <v>998</v>
      </c>
      <c r="C3783" s="314" t="s">
        <v>2410</v>
      </c>
      <c r="D3783" s="314" t="s">
        <v>292</v>
      </c>
      <c r="E3783" s="315" t="s">
        <v>293</v>
      </c>
      <c r="F3783" s="316" t="s">
        <v>248</v>
      </c>
      <c r="G3783" s="329">
        <v>0.2</v>
      </c>
      <c r="H3783" s="61">
        <f t="shared" si="629"/>
        <v>11078.35</v>
      </c>
      <c r="I3783" s="450">
        <v>2215.67</v>
      </c>
      <c r="J3783" s="439">
        <f t="shared" si="630"/>
        <v>12355.16</v>
      </c>
      <c r="K3783" s="390">
        <f t="shared" si="631"/>
        <v>2471.0300000000002</v>
      </c>
      <c r="L3783" s="60"/>
      <c r="M3783" s="303">
        <f t="shared" si="613"/>
        <v>2471.0328803904004</v>
      </c>
      <c r="N3783" s="303">
        <f t="shared" si="614"/>
        <v>2.8803904001506453E-3</v>
      </c>
      <c r="O3783" s="372">
        <f t="shared" si="618"/>
        <v>2471.0320000000002</v>
      </c>
      <c r="P3783" s="373">
        <f t="shared" si="619"/>
        <v>1.9999999999527063E-3</v>
      </c>
    </row>
    <row r="3784" spans="1:16" s="195" customFormat="1" ht="22.5" x14ac:dyDescent="0.25">
      <c r="A3784" s="312" t="s">
        <v>8492</v>
      </c>
      <c r="B3784" s="314" t="s">
        <v>998</v>
      </c>
      <c r="C3784" s="314" t="s">
        <v>1081</v>
      </c>
      <c r="D3784" s="314" t="s">
        <v>8493</v>
      </c>
      <c r="E3784" s="315" t="s">
        <v>8494</v>
      </c>
      <c r="F3784" s="316" t="s">
        <v>217</v>
      </c>
      <c r="G3784" s="331">
        <v>2</v>
      </c>
      <c r="H3784" s="61">
        <f t="shared" si="629"/>
        <v>15001.92</v>
      </c>
      <c r="I3784" s="450">
        <v>30003.83</v>
      </c>
      <c r="J3784" s="439">
        <f t="shared" si="630"/>
        <v>16730.939999999999</v>
      </c>
      <c r="K3784" s="390">
        <f t="shared" si="631"/>
        <v>33461.879999999997</v>
      </c>
      <c r="L3784" s="60"/>
      <c r="M3784" s="303">
        <f t="shared" si="613"/>
        <v>33461.8650194496</v>
      </c>
      <c r="N3784" s="303">
        <f t="shared" si="614"/>
        <v>-1.4980550397012848E-2</v>
      </c>
      <c r="O3784" s="372">
        <f t="shared" si="618"/>
        <v>33461.879999999997</v>
      </c>
      <c r="P3784" s="373">
        <f t="shared" si="619"/>
        <v>0</v>
      </c>
    </row>
    <row r="3785" spans="1:16" s="195" customFormat="1" ht="15" x14ac:dyDescent="0.25">
      <c r="A3785" s="312" t="s">
        <v>8495</v>
      </c>
      <c r="B3785" s="314" t="s">
        <v>998</v>
      </c>
      <c r="C3785" s="314" t="s">
        <v>1187</v>
      </c>
      <c r="D3785" s="314" t="s">
        <v>3771</v>
      </c>
      <c r="E3785" s="315" t="s">
        <v>8496</v>
      </c>
      <c r="F3785" s="316" t="s">
        <v>168</v>
      </c>
      <c r="G3785" s="329">
        <v>0.5</v>
      </c>
      <c r="H3785" s="61">
        <f t="shared" si="629"/>
        <v>286.45999999999998</v>
      </c>
      <c r="I3785" s="450">
        <v>143.22999999999999</v>
      </c>
      <c r="J3785" s="439">
        <f t="shared" si="630"/>
        <v>319.48</v>
      </c>
      <c r="K3785" s="390">
        <f t="shared" si="631"/>
        <v>159.74</v>
      </c>
      <c r="L3785" s="60"/>
      <c r="M3785" s="303">
        <f t="shared" si="613"/>
        <v>159.73770437760001</v>
      </c>
      <c r="N3785" s="303">
        <f t="shared" si="614"/>
        <v>-2.2956223999983649E-3</v>
      </c>
      <c r="O3785" s="372">
        <f t="shared" si="618"/>
        <v>159.74</v>
      </c>
      <c r="P3785" s="373">
        <f t="shared" si="619"/>
        <v>0</v>
      </c>
    </row>
    <row r="3786" spans="1:16" s="195" customFormat="1" ht="22.5" x14ac:dyDescent="0.25">
      <c r="A3786" s="312" t="s">
        <v>8497</v>
      </c>
      <c r="B3786" s="314" t="s">
        <v>998</v>
      </c>
      <c r="C3786" s="314" t="s">
        <v>2421</v>
      </c>
      <c r="D3786" s="314" t="s">
        <v>8498</v>
      </c>
      <c r="E3786" s="315" t="s">
        <v>8499</v>
      </c>
      <c r="F3786" s="316" t="s">
        <v>164</v>
      </c>
      <c r="G3786" s="329">
        <v>0.1</v>
      </c>
      <c r="H3786" s="61">
        <f t="shared" si="629"/>
        <v>61644.7</v>
      </c>
      <c r="I3786" s="450">
        <v>6164.47</v>
      </c>
      <c r="J3786" s="439">
        <f t="shared" si="630"/>
        <v>68749.440000000002</v>
      </c>
      <c r="K3786" s="390">
        <f t="shared" si="631"/>
        <v>6874.94</v>
      </c>
      <c r="L3786" s="60"/>
      <c r="M3786" s="303">
        <f t="shared" si="613"/>
        <v>6874.9444006464</v>
      </c>
      <c r="N3786" s="303">
        <f t="shared" si="614"/>
        <v>4.4006464004269219E-3</v>
      </c>
      <c r="O3786" s="372">
        <f t="shared" si="618"/>
        <v>6874.9440000000004</v>
      </c>
      <c r="P3786" s="373">
        <f t="shared" si="619"/>
        <v>4.0000000008149073E-3</v>
      </c>
    </row>
    <row r="3787" spans="1:16" s="195" customFormat="1" ht="22.5" x14ac:dyDescent="0.25">
      <c r="A3787" s="312" t="s">
        <v>8500</v>
      </c>
      <c r="B3787" s="314" t="s">
        <v>998</v>
      </c>
      <c r="C3787" s="314" t="s">
        <v>2398</v>
      </c>
      <c r="D3787" s="314" t="s">
        <v>8501</v>
      </c>
      <c r="E3787" s="315" t="s">
        <v>8502</v>
      </c>
      <c r="F3787" s="316" t="s">
        <v>168</v>
      </c>
      <c r="G3787" s="331">
        <v>10</v>
      </c>
      <c r="H3787" s="61">
        <f t="shared" si="629"/>
        <v>423.23</v>
      </c>
      <c r="I3787" s="450">
        <v>4232.2700000000004</v>
      </c>
      <c r="J3787" s="439">
        <f t="shared" si="630"/>
        <v>472.01</v>
      </c>
      <c r="K3787" s="390">
        <f t="shared" si="631"/>
        <v>4720.1000000000004</v>
      </c>
      <c r="L3787" s="60"/>
      <c r="M3787" s="303">
        <f t="shared" si="613"/>
        <v>4720.0523221824005</v>
      </c>
      <c r="N3787" s="303">
        <f t="shared" si="614"/>
        <v>-4.7677817599833361E-2</v>
      </c>
      <c r="O3787" s="372">
        <f t="shared" si="618"/>
        <v>4720.1000000000004</v>
      </c>
      <c r="P3787" s="373">
        <f t="shared" si="619"/>
        <v>0</v>
      </c>
    </row>
    <row r="3788" spans="1:16" s="195" customFormat="1" ht="22.5" x14ac:dyDescent="0.25">
      <c r="A3788" s="312" t="s">
        <v>8503</v>
      </c>
      <c r="B3788" s="314" t="s">
        <v>998</v>
      </c>
      <c r="C3788" s="314" t="s">
        <v>2429</v>
      </c>
      <c r="D3788" s="314" t="s">
        <v>3486</v>
      </c>
      <c r="E3788" s="315" t="s">
        <v>3487</v>
      </c>
      <c r="F3788" s="316" t="s">
        <v>164</v>
      </c>
      <c r="G3788" s="329">
        <v>0.1</v>
      </c>
      <c r="H3788" s="61">
        <f t="shared" si="629"/>
        <v>47348.1</v>
      </c>
      <c r="I3788" s="450">
        <v>4734.8100000000004</v>
      </c>
      <c r="J3788" s="439">
        <f t="shared" si="630"/>
        <v>52805.120000000003</v>
      </c>
      <c r="K3788" s="390">
        <f t="shared" si="631"/>
        <v>5280.51</v>
      </c>
      <c r="L3788" s="60"/>
      <c r="M3788" s="303">
        <f t="shared" si="613"/>
        <v>5280.5116251072013</v>
      </c>
      <c r="N3788" s="303">
        <f t="shared" si="614"/>
        <v>1.625107201107312E-3</v>
      </c>
      <c r="O3788" s="372">
        <f t="shared" si="618"/>
        <v>5280.5120000000006</v>
      </c>
      <c r="P3788" s="373">
        <f t="shared" si="619"/>
        <v>2.0000000004074536E-3</v>
      </c>
    </row>
    <row r="3789" spans="1:16" s="195" customFormat="1" ht="22.5" x14ac:dyDescent="0.25">
      <c r="A3789" s="312" t="s">
        <v>8504</v>
      </c>
      <c r="B3789" s="314" t="s">
        <v>998</v>
      </c>
      <c r="C3789" s="314" t="s">
        <v>2433</v>
      </c>
      <c r="D3789" s="314" t="s">
        <v>8505</v>
      </c>
      <c r="E3789" s="315" t="s">
        <v>8450</v>
      </c>
      <c r="F3789" s="316" t="s">
        <v>168</v>
      </c>
      <c r="G3789" s="331">
        <v>10</v>
      </c>
      <c r="H3789" s="61">
        <f t="shared" si="629"/>
        <v>125.06</v>
      </c>
      <c r="I3789" s="450">
        <v>1250.58</v>
      </c>
      <c r="J3789" s="439">
        <f t="shared" si="630"/>
        <v>139.47</v>
      </c>
      <c r="K3789" s="390">
        <f t="shared" si="631"/>
        <v>1394.7</v>
      </c>
      <c r="L3789" s="60"/>
      <c r="M3789" s="303">
        <f t="shared" si="613"/>
        <v>1394.7132468095999</v>
      </c>
      <c r="N3789" s="303">
        <f t="shared" si="614"/>
        <v>1.3246809599877452E-2</v>
      </c>
      <c r="O3789" s="372">
        <f t="shared" si="618"/>
        <v>1394.7</v>
      </c>
      <c r="P3789" s="373">
        <f t="shared" si="619"/>
        <v>0</v>
      </c>
    </row>
    <row r="3790" spans="1:16" s="195" customFormat="1" ht="22.5" x14ac:dyDescent="0.25">
      <c r="A3790" s="312" t="s">
        <v>8506</v>
      </c>
      <c r="B3790" s="314" t="s">
        <v>998</v>
      </c>
      <c r="C3790" s="314" t="s">
        <v>2438</v>
      </c>
      <c r="D3790" s="314" t="s">
        <v>398</v>
      </c>
      <c r="E3790" s="315" t="s">
        <v>399</v>
      </c>
      <c r="F3790" s="316" t="s">
        <v>164</v>
      </c>
      <c r="G3790" s="329">
        <v>0.3</v>
      </c>
      <c r="H3790" s="61">
        <f t="shared" si="629"/>
        <v>8158.83</v>
      </c>
      <c r="I3790" s="450">
        <v>2447.65</v>
      </c>
      <c r="J3790" s="439">
        <f t="shared" si="630"/>
        <v>9099.16</v>
      </c>
      <c r="K3790" s="390">
        <f t="shared" si="631"/>
        <v>2729.75</v>
      </c>
      <c r="L3790" s="60"/>
      <c r="M3790" s="303">
        <f t="shared" si="613"/>
        <v>2729.7492991680001</v>
      </c>
      <c r="N3790" s="303">
        <f t="shared" si="614"/>
        <v>-7.0083199989312561E-4</v>
      </c>
      <c r="O3790" s="372">
        <f t="shared" si="618"/>
        <v>2729.748</v>
      </c>
      <c r="P3790" s="373">
        <f t="shared" si="619"/>
        <v>-1.9999999999527063E-3</v>
      </c>
    </row>
    <row r="3791" spans="1:16" s="195" customFormat="1" ht="22.5" x14ac:dyDescent="0.25">
      <c r="A3791" s="312" t="s">
        <v>8507</v>
      </c>
      <c r="B3791" s="314" t="s">
        <v>998</v>
      </c>
      <c r="C3791" s="314" t="s">
        <v>1071</v>
      </c>
      <c r="D3791" s="314" t="s">
        <v>5948</v>
      </c>
      <c r="E3791" s="315" t="s">
        <v>5949</v>
      </c>
      <c r="F3791" s="316" t="s">
        <v>248</v>
      </c>
      <c r="G3791" s="329">
        <v>0.1</v>
      </c>
      <c r="H3791" s="61">
        <f t="shared" si="629"/>
        <v>15450.2</v>
      </c>
      <c r="I3791" s="450">
        <v>1545.02</v>
      </c>
      <c r="J3791" s="439">
        <f t="shared" si="630"/>
        <v>17230.88</v>
      </c>
      <c r="K3791" s="390">
        <f t="shared" si="631"/>
        <v>1723.09</v>
      </c>
      <c r="L3791" s="60"/>
      <c r="M3791" s="303">
        <f t="shared" ref="M3791:M3854" si="632">I3791*O$13*P$13*O$10</f>
        <v>1723.0883754624001</v>
      </c>
      <c r="N3791" s="303">
        <f t="shared" ref="N3791:N3854" si="633">M3791-K3791</f>
        <v>-1.6245375998096279E-3</v>
      </c>
      <c r="O3791" s="372">
        <f t="shared" si="618"/>
        <v>1723.0880000000002</v>
      </c>
      <c r="P3791" s="373">
        <f t="shared" si="619"/>
        <v>-1.9999999997253326E-3</v>
      </c>
    </row>
    <row r="3792" spans="1:16" s="195" customFormat="1" ht="22.5" x14ac:dyDescent="0.25">
      <c r="A3792" s="312" t="s">
        <v>8508</v>
      </c>
      <c r="B3792" s="314" t="s">
        <v>998</v>
      </c>
      <c r="C3792" s="314" t="s">
        <v>3460</v>
      </c>
      <c r="D3792" s="314" t="s">
        <v>5951</v>
      </c>
      <c r="E3792" s="315" t="s">
        <v>5952</v>
      </c>
      <c r="F3792" s="316" t="s">
        <v>217</v>
      </c>
      <c r="G3792" s="331">
        <v>1</v>
      </c>
      <c r="H3792" s="61">
        <f t="shared" si="629"/>
        <v>10470.379999999999</v>
      </c>
      <c r="I3792" s="450">
        <v>10470.379999999999</v>
      </c>
      <c r="J3792" s="439">
        <f t="shared" si="630"/>
        <v>11677.12</v>
      </c>
      <c r="K3792" s="390">
        <f t="shared" si="631"/>
        <v>11677.12</v>
      </c>
      <c r="L3792" s="60"/>
      <c r="M3792" s="303">
        <f t="shared" si="632"/>
        <v>11677.1239625856</v>
      </c>
      <c r="N3792" s="303">
        <f t="shared" si="633"/>
        <v>3.9625855988560943E-3</v>
      </c>
      <c r="O3792" s="372">
        <f t="shared" si="618"/>
        <v>11677.12</v>
      </c>
      <c r="P3792" s="373">
        <f t="shared" si="619"/>
        <v>0</v>
      </c>
    </row>
    <row r="3793" spans="1:16" s="195" customFormat="1" ht="15" x14ac:dyDescent="0.25">
      <c r="A3793" s="312" t="s">
        <v>8509</v>
      </c>
      <c r="B3793" s="314" t="s">
        <v>998</v>
      </c>
      <c r="C3793" s="314" t="s">
        <v>1075</v>
      </c>
      <c r="D3793" s="314" t="s">
        <v>296</v>
      </c>
      <c r="E3793" s="315" t="s">
        <v>297</v>
      </c>
      <c r="F3793" s="316" t="s">
        <v>290</v>
      </c>
      <c r="G3793" s="331">
        <v>2</v>
      </c>
      <c r="H3793" s="61">
        <f t="shared" si="629"/>
        <v>1437.36</v>
      </c>
      <c r="I3793" s="450">
        <v>2874.71</v>
      </c>
      <c r="J3793" s="439">
        <f t="shared" si="630"/>
        <v>1603.02</v>
      </c>
      <c r="K3793" s="390">
        <f t="shared" si="631"/>
        <v>3206.04</v>
      </c>
      <c r="L3793" s="60"/>
      <c r="M3793" s="303">
        <f t="shared" si="632"/>
        <v>3206.0292965952003</v>
      </c>
      <c r="N3793" s="303">
        <f t="shared" si="633"/>
        <v>-1.0703404799642158E-2</v>
      </c>
      <c r="O3793" s="372">
        <f t="shared" si="618"/>
        <v>3206.04</v>
      </c>
      <c r="P3793" s="373">
        <f t="shared" si="619"/>
        <v>0</v>
      </c>
    </row>
    <row r="3794" spans="1:16" s="195" customFormat="1" ht="22.5" x14ac:dyDescent="0.25">
      <c r="A3794" s="312" t="s">
        <v>8510</v>
      </c>
      <c r="B3794" s="314" t="s">
        <v>998</v>
      </c>
      <c r="C3794" s="314" t="s">
        <v>3469</v>
      </c>
      <c r="D3794" s="314" t="s">
        <v>5954</v>
      </c>
      <c r="E3794" s="315" t="s">
        <v>5955</v>
      </c>
      <c r="F3794" s="316" t="s">
        <v>217</v>
      </c>
      <c r="G3794" s="331">
        <v>1</v>
      </c>
      <c r="H3794" s="61">
        <f t="shared" si="629"/>
        <v>3094.86</v>
      </c>
      <c r="I3794" s="450">
        <v>3094.86</v>
      </c>
      <c r="J3794" s="439">
        <f t="shared" si="630"/>
        <v>3451.55</v>
      </c>
      <c r="K3794" s="390">
        <f t="shared" si="631"/>
        <v>3451.55</v>
      </c>
      <c r="L3794" s="60"/>
      <c r="M3794" s="303">
        <f t="shared" si="632"/>
        <v>3451.5522709632005</v>
      </c>
      <c r="N3794" s="303">
        <f t="shared" si="633"/>
        <v>2.2709632003170555E-3</v>
      </c>
      <c r="O3794" s="372">
        <f t="shared" ref="O3794:O3857" si="634">J3794*G3794</f>
        <v>3451.55</v>
      </c>
      <c r="P3794" s="373">
        <f t="shared" ref="P3794:P3857" si="635">O3794-K3794</f>
        <v>0</v>
      </c>
    </row>
    <row r="3795" spans="1:16" s="195" customFormat="1" ht="22.5" x14ac:dyDescent="0.25">
      <c r="A3795" s="312" t="s">
        <v>8511</v>
      </c>
      <c r="B3795" s="314" t="s">
        <v>998</v>
      </c>
      <c r="C3795" s="314" t="s">
        <v>2474</v>
      </c>
      <c r="D3795" s="314" t="s">
        <v>294</v>
      </c>
      <c r="E3795" s="315" t="s">
        <v>295</v>
      </c>
      <c r="F3795" s="316" t="s">
        <v>217</v>
      </c>
      <c r="G3795" s="331">
        <v>2</v>
      </c>
      <c r="H3795" s="61">
        <f t="shared" si="629"/>
        <v>1993.67</v>
      </c>
      <c r="I3795" s="450">
        <v>3987.34</v>
      </c>
      <c r="J3795" s="439">
        <f t="shared" si="630"/>
        <v>2223.4499999999998</v>
      </c>
      <c r="K3795" s="390">
        <f t="shared" si="631"/>
        <v>4446.8999999999996</v>
      </c>
      <c r="L3795" s="60"/>
      <c r="M3795" s="303">
        <f t="shared" si="632"/>
        <v>4446.8933755008011</v>
      </c>
      <c r="N3795" s="303">
        <f t="shared" si="633"/>
        <v>-6.6244991985513479E-3</v>
      </c>
      <c r="O3795" s="372">
        <f t="shared" si="634"/>
        <v>4446.8999999999996</v>
      </c>
      <c r="P3795" s="373">
        <f t="shared" si="635"/>
        <v>0</v>
      </c>
    </row>
    <row r="3796" spans="1:16" s="195" customFormat="1" ht="15" x14ac:dyDescent="0.25">
      <c r="A3796" s="312" t="s">
        <v>8512</v>
      </c>
      <c r="B3796" s="314" t="s">
        <v>998</v>
      </c>
      <c r="C3796" s="314" t="s">
        <v>3475</v>
      </c>
      <c r="D3796" s="314" t="s">
        <v>8513</v>
      </c>
      <c r="E3796" s="315" t="s">
        <v>6075</v>
      </c>
      <c r="F3796" s="316" t="s">
        <v>217</v>
      </c>
      <c r="G3796" s="331">
        <v>2</v>
      </c>
      <c r="H3796" s="61">
        <f t="shared" si="629"/>
        <v>24169.95</v>
      </c>
      <c r="I3796" s="450">
        <v>48339.9</v>
      </c>
      <c r="J3796" s="439">
        <f t="shared" si="630"/>
        <v>26955.61</v>
      </c>
      <c r="K3796" s="390">
        <f t="shared" si="631"/>
        <v>53911.22</v>
      </c>
      <c r="L3796" s="60"/>
      <c r="M3796" s="303">
        <f t="shared" si="632"/>
        <v>53911.224295488006</v>
      </c>
      <c r="N3796" s="303">
        <f t="shared" si="633"/>
        <v>4.2954880045726895E-3</v>
      </c>
      <c r="O3796" s="372">
        <f t="shared" si="634"/>
        <v>53911.22</v>
      </c>
      <c r="P3796" s="373">
        <f t="shared" si="635"/>
        <v>0</v>
      </c>
    </row>
    <row r="3797" spans="1:16" s="195" customFormat="1" ht="15" x14ac:dyDescent="0.25">
      <c r="A3797" s="312" t="s">
        <v>8514</v>
      </c>
      <c r="B3797" s="314" t="s">
        <v>998</v>
      </c>
      <c r="C3797" s="314" t="s">
        <v>2489</v>
      </c>
      <c r="D3797" s="314" t="s">
        <v>296</v>
      </c>
      <c r="E3797" s="315" t="s">
        <v>297</v>
      </c>
      <c r="F3797" s="316" t="s">
        <v>290</v>
      </c>
      <c r="G3797" s="331">
        <v>2</v>
      </c>
      <c r="H3797" s="61">
        <f t="shared" si="629"/>
        <v>1437.36</v>
      </c>
      <c r="I3797" s="450">
        <v>2874.71</v>
      </c>
      <c r="J3797" s="439">
        <f t="shared" si="630"/>
        <v>1603.02</v>
      </c>
      <c r="K3797" s="390">
        <f t="shared" si="631"/>
        <v>3206.04</v>
      </c>
      <c r="L3797" s="60"/>
      <c r="M3797" s="303">
        <f t="shared" si="632"/>
        <v>3206.0292965952003</v>
      </c>
      <c r="N3797" s="303">
        <f t="shared" si="633"/>
        <v>-1.0703404799642158E-2</v>
      </c>
      <c r="O3797" s="372">
        <f t="shared" si="634"/>
        <v>3206.04</v>
      </c>
      <c r="P3797" s="373">
        <f t="shared" si="635"/>
        <v>0</v>
      </c>
    </row>
    <row r="3798" spans="1:16" s="195" customFormat="1" ht="22.5" x14ac:dyDescent="0.25">
      <c r="A3798" s="312" t="s">
        <v>8515</v>
      </c>
      <c r="B3798" s="314" t="s">
        <v>998</v>
      </c>
      <c r="C3798" s="314" t="s">
        <v>3481</v>
      </c>
      <c r="D3798" s="314" t="s">
        <v>5954</v>
      </c>
      <c r="E3798" s="315" t="s">
        <v>5955</v>
      </c>
      <c r="F3798" s="316" t="s">
        <v>217</v>
      </c>
      <c r="G3798" s="331">
        <v>4</v>
      </c>
      <c r="H3798" s="61">
        <f t="shared" si="629"/>
        <v>3094.86</v>
      </c>
      <c r="I3798" s="450">
        <v>12379.44</v>
      </c>
      <c r="J3798" s="439">
        <f t="shared" si="630"/>
        <v>3451.55</v>
      </c>
      <c r="K3798" s="390">
        <f t="shared" si="631"/>
        <v>13806.2</v>
      </c>
      <c r="L3798" s="60"/>
      <c r="M3798" s="303">
        <f t="shared" si="632"/>
        <v>13806.209083852802</v>
      </c>
      <c r="N3798" s="303">
        <f t="shared" si="633"/>
        <v>9.0838528012682218E-3</v>
      </c>
      <c r="O3798" s="372">
        <f t="shared" si="634"/>
        <v>13806.2</v>
      </c>
      <c r="P3798" s="373">
        <f t="shared" si="635"/>
        <v>0</v>
      </c>
    </row>
    <row r="3799" spans="1:16" s="195" customFormat="1" ht="22.5" x14ac:dyDescent="0.25">
      <c r="A3799" s="312" t="s">
        <v>8516</v>
      </c>
      <c r="B3799" s="314" t="s">
        <v>998</v>
      </c>
      <c r="C3799" s="314" t="s">
        <v>2495</v>
      </c>
      <c r="D3799" s="314" t="s">
        <v>8517</v>
      </c>
      <c r="E3799" s="315" t="s">
        <v>8518</v>
      </c>
      <c r="F3799" s="316" t="s">
        <v>164</v>
      </c>
      <c r="G3799" s="329">
        <v>0.1</v>
      </c>
      <c r="H3799" s="61">
        <f t="shared" si="629"/>
        <v>123605.7</v>
      </c>
      <c r="I3799" s="450">
        <v>12360.57</v>
      </c>
      <c r="J3799" s="439">
        <f t="shared" si="630"/>
        <v>137851.64000000001</v>
      </c>
      <c r="K3799" s="390">
        <f t="shared" si="631"/>
        <v>13785.16</v>
      </c>
      <c r="L3799" s="60"/>
      <c r="M3799" s="303">
        <f t="shared" si="632"/>
        <v>13785.1642574784</v>
      </c>
      <c r="N3799" s="303">
        <f t="shared" si="633"/>
        <v>4.2574784001772059E-3</v>
      </c>
      <c r="O3799" s="372">
        <f t="shared" si="634"/>
        <v>13785.164000000002</v>
      </c>
      <c r="P3799" s="373">
        <f t="shared" si="635"/>
        <v>4.0000000026338967E-3</v>
      </c>
    </row>
    <row r="3800" spans="1:16" s="195" customFormat="1" ht="22.5" x14ac:dyDescent="0.25">
      <c r="A3800" s="312" t="s">
        <v>8519</v>
      </c>
      <c r="B3800" s="314" t="s">
        <v>998</v>
      </c>
      <c r="C3800" s="314" t="s">
        <v>2497</v>
      </c>
      <c r="D3800" s="314" t="s">
        <v>8520</v>
      </c>
      <c r="E3800" s="315" t="s">
        <v>8521</v>
      </c>
      <c r="F3800" s="316" t="s">
        <v>217</v>
      </c>
      <c r="G3800" s="331">
        <v>1</v>
      </c>
      <c r="H3800" s="61">
        <f t="shared" si="629"/>
        <v>2506.7600000000002</v>
      </c>
      <c r="I3800" s="450">
        <v>2506.7600000000002</v>
      </c>
      <c r="J3800" s="439">
        <f t="shared" si="630"/>
        <v>2795.67</v>
      </c>
      <c r="K3800" s="390">
        <f t="shared" si="631"/>
        <v>2795.67</v>
      </c>
      <c r="L3800" s="60"/>
      <c r="M3800" s="303">
        <f t="shared" si="632"/>
        <v>2795.6719110912004</v>
      </c>
      <c r="N3800" s="303">
        <f t="shared" si="633"/>
        <v>1.9110912003270641E-3</v>
      </c>
      <c r="O3800" s="372">
        <f t="shared" si="634"/>
        <v>2795.67</v>
      </c>
      <c r="P3800" s="373">
        <f t="shared" si="635"/>
        <v>0</v>
      </c>
    </row>
    <row r="3801" spans="1:16" s="195" customFormat="1" ht="22.5" x14ac:dyDescent="0.25">
      <c r="A3801" s="312" t="s">
        <v>8522</v>
      </c>
      <c r="B3801" s="314" t="s">
        <v>998</v>
      </c>
      <c r="C3801" s="314" t="s">
        <v>3490</v>
      </c>
      <c r="D3801" s="314" t="s">
        <v>8461</v>
      </c>
      <c r="E3801" s="315" t="s">
        <v>8462</v>
      </c>
      <c r="F3801" s="316" t="s">
        <v>248</v>
      </c>
      <c r="G3801" s="331">
        <v>1</v>
      </c>
      <c r="H3801" s="61">
        <f t="shared" si="629"/>
        <v>269.98</v>
      </c>
      <c r="I3801" s="450">
        <v>269.98</v>
      </c>
      <c r="J3801" s="439">
        <f t="shared" si="630"/>
        <v>301.10000000000002</v>
      </c>
      <c r="K3801" s="390">
        <f t="shared" si="631"/>
        <v>301.10000000000002</v>
      </c>
      <c r="L3801" s="60"/>
      <c r="M3801" s="303">
        <f t="shared" si="632"/>
        <v>301.09603733760008</v>
      </c>
      <c r="N3801" s="303">
        <f t="shared" si="633"/>
        <v>-3.9626623999424737E-3</v>
      </c>
      <c r="O3801" s="372">
        <f t="shared" si="634"/>
        <v>301.10000000000002</v>
      </c>
      <c r="P3801" s="373">
        <f t="shared" si="635"/>
        <v>0</v>
      </c>
    </row>
    <row r="3802" spans="1:16" s="195" customFormat="1" ht="33.75" x14ac:dyDescent="0.25">
      <c r="A3802" s="312" t="s">
        <v>8523</v>
      </c>
      <c r="B3802" s="314" t="s">
        <v>998</v>
      </c>
      <c r="C3802" s="314" t="s">
        <v>3493</v>
      </c>
      <c r="D3802" s="314" t="s">
        <v>8524</v>
      </c>
      <c r="E3802" s="315" t="s">
        <v>8525</v>
      </c>
      <c r="F3802" s="316" t="s">
        <v>168</v>
      </c>
      <c r="G3802" s="325">
        <v>9.36</v>
      </c>
      <c r="H3802" s="61">
        <f t="shared" si="629"/>
        <v>88.81</v>
      </c>
      <c r="I3802" s="450">
        <v>831.26</v>
      </c>
      <c r="J3802" s="439">
        <f t="shared" si="630"/>
        <v>99.05</v>
      </c>
      <c r="K3802" s="390">
        <f t="shared" si="631"/>
        <v>927.11</v>
      </c>
      <c r="L3802" s="60"/>
      <c r="M3802" s="303">
        <f t="shared" si="632"/>
        <v>927.06530853120012</v>
      </c>
      <c r="N3802" s="303">
        <f t="shared" si="633"/>
        <v>-4.4691468799896938E-2</v>
      </c>
      <c r="O3802" s="372">
        <f t="shared" si="634"/>
        <v>927.10799999999995</v>
      </c>
      <c r="P3802" s="373">
        <f t="shared" si="635"/>
        <v>-2.0000000000663931E-3</v>
      </c>
    </row>
    <row r="3803" spans="1:16" s="195" customFormat="1" ht="33.75" x14ac:dyDescent="0.25">
      <c r="A3803" s="312" t="s">
        <v>8526</v>
      </c>
      <c r="B3803" s="314" t="s">
        <v>998</v>
      </c>
      <c r="C3803" s="314" t="s">
        <v>7496</v>
      </c>
      <c r="D3803" s="314" t="s">
        <v>8527</v>
      </c>
      <c r="E3803" s="315" t="s">
        <v>8528</v>
      </c>
      <c r="F3803" s="316" t="s">
        <v>217</v>
      </c>
      <c r="G3803" s="331">
        <v>2</v>
      </c>
      <c r="H3803" s="61">
        <f t="shared" si="629"/>
        <v>4567.62</v>
      </c>
      <c r="I3803" s="450">
        <v>9135.24</v>
      </c>
      <c r="J3803" s="439">
        <f t="shared" si="630"/>
        <v>5094.05</v>
      </c>
      <c r="K3803" s="390">
        <f t="shared" si="631"/>
        <v>10188.1</v>
      </c>
      <c r="L3803" s="60"/>
      <c r="M3803" s="303">
        <f t="shared" si="632"/>
        <v>10188.1049119488</v>
      </c>
      <c r="N3803" s="303">
        <f t="shared" si="633"/>
        <v>4.911948799417587E-3</v>
      </c>
      <c r="O3803" s="372">
        <f t="shared" si="634"/>
        <v>10188.1</v>
      </c>
      <c r="P3803" s="373">
        <f t="shared" si="635"/>
        <v>0</v>
      </c>
    </row>
    <row r="3804" spans="1:16" s="195" customFormat="1" ht="22.5" x14ac:dyDescent="0.25">
      <c r="A3804" s="312" t="s">
        <v>8529</v>
      </c>
      <c r="B3804" s="314" t="s">
        <v>998</v>
      </c>
      <c r="C3804" s="314" t="s">
        <v>2499</v>
      </c>
      <c r="D3804" s="314" t="s">
        <v>316</v>
      </c>
      <c r="E3804" s="315" t="s">
        <v>317</v>
      </c>
      <c r="F3804" s="316" t="s">
        <v>251</v>
      </c>
      <c r="G3804" s="331">
        <v>3</v>
      </c>
      <c r="H3804" s="61">
        <f t="shared" si="629"/>
        <v>4869.09</v>
      </c>
      <c r="I3804" s="450">
        <v>14607.28</v>
      </c>
      <c r="J3804" s="439">
        <f t="shared" si="630"/>
        <v>5430.27</v>
      </c>
      <c r="K3804" s="390">
        <f t="shared" si="631"/>
        <v>16290.81</v>
      </c>
      <c r="L3804" s="60"/>
      <c r="M3804" s="303">
        <f t="shared" si="632"/>
        <v>16290.814594713602</v>
      </c>
      <c r="N3804" s="303">
        <f t="shared" si="633"/>
        <v>4.5947136022732593E-3</v>
      </c>
      <c r="O3804" s="372">
        <f t="shared" si="634"/>
        <v>16290.810000000001</v>
      </c>
      <c r="P3804" s="373">
        <f t="shared" si="635"/>
        <v>0</v>
      </c>
    </row>
    <row r="3805" spans="1:16" s="195" customFormat="1" ht="22.5" x14ac:dyDescent="0.25">
      <c r="A3805" s="312" t="s">
        <v>8530</v>
      </c>
      <c r="B3805" s="314" t="s">
        <v>998</v>
      </c>
      <c r="C3805" s="314" t="s">
        <v>5984</v>
      </c>
      <c r="D3805" s="314" t="s">
        <v>8531</v>
      </c>
      <c r="E3805" s="315" t="s">
        <v>8532</v>
      </c>
      <c r="F3805" s="316" t="s">
        <v>251</v>
      </c>
      <c r="G3805" s="329">
        <v>1.1000000000000001</v>
      </c>
      <c r="H3805" s="61">
        <f t="shared" si="629"/>
        <v>3959.74</v>
      </c>
      <c r="I3805" s="450">
        <v>4355.71</v>
      </c>
      <c r="J3805" s="439">
        <f t="shared" si="630"/>
        <v>4416.1099999999997</v>
      </c>
      <c r="K3805" s="390">
        <f t="shared" si="631"/>
        <v>4857.72</v>
      </c>
      <c r="L3805" s="60"/>
      <c r="M3805" s="303">
        <f t="shared" si="632"/>
        <v>4857.719167315201</v>
      </c>
      <c r="N3805" s="303">
        <f t="shared" si="633"/>
        <v>-8.3268479920661775E-4</v>
      </c>
      <c r="O3805" s="372">
        <f t="shared" si="634"/>
        <v>4857.7210000000005</v>
      </c>
      <c r="P3805" s="373">
        <f t="shared" si="635"/>
        <v>1.0000000002037268E-3</v>
      </c>
    </row>
    <row r="3806" spans="1:16" s="195" customFormat="1" ht="22.5" x14ac:dyDescent="0.25">
      <c r="A3806" s="312" t="s">
        <v>8533</v>
      </c>
      <c r="B3806" s="314" t="s">
        <v>998</v>
      </c>
      <c r="C3806" s="314" t="s">
        <v>5988</v>
      </c>
      <c r="D3806" s="314" t="s">
        <v>8534</v>
      </c>
      <c r="E3806" s="315" t="s">
        <v>8535</v>
      </c>
      <c r="F3806" s="316" t="s">
        <v>251</v>
      </c>
      <c r="G3806" s="329">
        <v>1.1000000000000001</v>
      </c>
      <c r="H3806" s="61">
        <f t="shared" si="629"/>
        <v>1688.66</v>
      </c>
      <c r="I3806" s="450">
        <v>1857.53</v>
      </c>
      <c r="J3806" s="439">
        <f t="shared" si="630"/>
        <v>1883.28</v>
      </c>
      <c r="K3806" s="390">
        <f t="shared" si="631"/>
        <v>2071.61</v>
      </c>
      <c r="L3806" s="60"/>
      <c r="M3806" s="303">
        <f t="shared" si="632"/>
        <v>2071.6161279936</v>
      </c>
      <c r="N3806" s="303">
        <f t="shared" si="633"/>
        <v>6.1279935998754809E-3</v>
      </c>
      <c r="O3806" s="372">
        <f t="shared" si="634"/>
        <v>2071.6080000000002</v>
      </c>
      <c r="P3806" s="373">
        <f t="shared" si="635"/>
        <v>-1.9999999999527063E-3</v>
      </c>
    </row>
    <row r="3807" spans="1:16" s="195" customFormat="1" ht="22.5" x14ac:dyDescent="0.25">
      <c r="A3807" s="312" t="s">
        <v>8536</v>
      </c>
      <c r="B3807" s="314" t="s">
        <v>998</v>
      </c>
      <c r="C3807" s="314" t="s">
        <v>7859</v>
      </c>
      <c r="D3807" s="314" t="s">
        <v>8537</v>
      </c>
      <c r="E3807" s="315" t="s">
        <v>8538</v>
      </c>
      <c r="F3807" s="316" t="s">
        <v>251</v>
      </c>
      <c r="G3807" s="329">
        <v>1.1000000000000001</v>
      </c>
      <c r="H3807" s="61">
        <f t="shared" si="629"/>
        <v>2018.07</v>
      </c>
      <c r="I3807" s="450">
        <v>2219.88</v>
      </c>
      <c r="J3807" s="439">
        <f t="shared" si="630"/>
        <v>2250.66</v>
      </c>
      <c r="K3807" s="390">
        <f t="shared" si="631"/>
        <v>2475.73</v>
      </c>
      <c r="L3807" s="60"/>
      <c r="M3807" s="303">
        <f t="shared" si="632"/>
        <v>2475.7280960256007</v>
      </c>
      <c r="N3807" s="303">
        <f t="shared" si="633"/>
        <v>-1.9039743992834701E-3</v>
      </c>
      <c r="O3807" s="372">
        <f t="shared" si="634"/>
        <v>2475.7260000000001</v>
      </c>
      <c r="P3807" s="373">
        <f t="shared" si="635"/>
        <v>-3.9999999999054126E-3</v>
      </c>
    </row>
    <row r="3808" spans="1:16" s="195" customFormat="1" ht="15" x14ac:dyDescent="0.25">
      <c r="A3808" s="306" t="s">
        <v>3508</v>
      </c>
      <c r="B3808" s="502"/>
      <c r="C3808" s="502"/>
      <c r="D3808" s="502"/>
      <c r="E3808" s="307" t="s">
        <v>8539</v>
      </c>
      <c r="F3808" s="308"/>
      <c r="G3808" s="309"/>
      <c r="H3808" s="334"/>
      <c r="I3808" s="334">
        <f>SUM(I3809:I3823)</f>
        <v>77940.820000000007</v>
      </c>
      <c r="J3808" s="449"/>
      <c r="K3808" s="391">
        <f>SUM(K3809:K3823)</f>
        <v>86923.750000000015</v>
      </c>
      <c r="L3808" s="310"/>
      <c r="M3808" s="303">
        <f t="shared" si="632"/>
        <v>86923.742680358409</v>
      </c>
      <c r="N3808" s="303">
        <f t="shared" si="633"/>
        <v>-7.3196416051359847E-3</v>
      </c>
      <c r="O3808" s="372">
        <f t="shared" si="634"/>
        <v>0</v>
      </c>
      <c r="P3808" s="373"/>
    </row>
    <row r="3809" spans="1:16" s="195" customFormat="1" ht="15" x14ac:dyDescent="0.25">
      <c r="A3809" s="312" t="s">
        <v>8540</v>
      </c>
      <c r="B3809" s="314" t="s">
        <v>998</v>
      </c>
      <c r="C3809" s="314" t="s">
        <v>2508</v>
      </c>
      <c r="D3809" s="314" t="s">
        <v>855</v>
      </c>
      <c r="E3809" s="315" t="s">
        <v>8541</v>
      </c>
      <c r="F3809" s="316" t="s">
        <v>243</v>
      </c>
      <c r="G3809" s="325">
        <v>0.01</v>
      </c>
      <c r="H3809" s="61">
        <f t="shared" ref="H3809:H3823" si="636">ROUND(I3809/G3809,2)</f>
        <v>90311</v>
      </c>
      <c r="I3809" s="450">
        <v>903.11</v>
      </c>
      <c r="J3809" s="439">
        <f t="shared" ref="J3809:J3823" si="637">ROUND(H3809*O$13*P$13*O$10,2)</f>
        <v>100719.62</v>
      </c>
      <c r="K3809" s="390">
        <f t="shared" ref="K3809:K3823" si="638">ROUND(J3809*G3809,2)</f>
        <v>1007.2</v>
      </c>
      <c r="L3809" s="60"/>
      <c r="M3809" s="303">
        <f t="shared" si="632"/>
        <v>1007.1962452032001</v>
      </c>
      <c r="N3809" s="303">
        <f t="shared" si="633"/>
        <v>-3.7547967999671528E-3</v>
      </c>
      <c r="O3809" s="372">
        <f t="shared" si="634"/>
        <v>1007.1962</v>
      </c>
      <c r="P3809" s="373">
        <f t="shared" si="635"/>
        <v>-3.8000000000693035E-3</v>
      </c>
    </row>
    <row r="3810" spans="1:16" s="195" customFormat="1" ht="15" x14ac:dyDescent="0.25">
      <c r="A3810" s="312" t="s">
        <v>8542</v>
      </c>
      <c r="B3810" s="314" t="s">
        <v>998</v>
      </c>
      <c r="C3810" s="314" t="s">
        <v>5993</v>
      </c>
      <c r="D3810" s="314" t="s">
        <v>8543</v>
      </c>
      <c r="E3810" s="315" t="s">
        <v>8544</v>
      </c>
      <c r="F3810" s="316" t="s">
        <v>217</v>
      </c>
      <c r="G3810" s="331">
        <v>1</v>
      </c>
      <c r="H3810" s="61">
        <f t="shared" si="636"/>
        <v>1921.37</v>
      </c>
      <c r="I3810" s="450">
        <v>1921.37</v>
      </c>
      <c r="J3810" s="439">
        <f t="shared" si="637"/>
        <v>2142.81</v>
      </c>
      <c r="K3810" s="390">
        <f t="shared" si="638"/>
        <v>2142.81</v>
      </c>
      <c r="L3810" s="60"/>
      <c r="M3810" s="303">
        <f t="shared" si="632"/>
        <v>2142.8138871744</v>
      </c>
      <c r="N3810" s="303">
        <f t="shared" si="633"/>
        <v>3.8871744000061881E-3</v>
      </c>
      <c r="O3810" s="372">
        <f t="shared" si="634"/>
        <v>2142.81</v>
      </c>
      <c r="P3810" s="373">
        <f t="shared" si="635"/>
        <v>0</v>
      </c>
    </row>
    <row r="3811" spans="1:16" s="195" customFormat="1" ht="15" x14ac:dyDescent="0.25">
      <c r="A3811" s="312" t="s">
        <v>8545</v>
      </c>
      <c r="B3811" s="314" t="s">
        <v>998</v>
      </c>
      <c r="C3811" s="314" t="s">
        <v>7505</v>
      </c>
      <c r="D3811" s="314" t="s">
        <v>8546</v>
      </c>
      <c r="E3811" s="315" t="s">
        <v>8547</v>
      </c>
      <c r="F3811" s="316" t="s">
        <v>168</v>
      </c>
      <c r="G3811" s="331">
        <v>30</v>
      </c>
      <c r="H3811" s="61">
        <f t="shared" si="636"/>
        <v>90.76</v>
      </c>
      <c r="I3811" s="450">
        <v>2722.74</v>
      </c>
      <c r="J3811" s="439">
        <f t="shared" si="637"/>
        <v>101.22</v>
      </c>
      <c r="K3811" s="390">
        <f t="shared" si="638"/>
        <v>3036.6</v>
      </c>
      <c r="L3811" s="60"/>
      <c r="M3811" s="303">
        <f t="shared" si="632"/>
        <v>3036.5442799488001</v>
      </c>
      <c r="N3811" s="303">
        <f t="shared" si="633"/>
        <v>-5.5720051199841691E-2</v>
      </c>
      <c r="O3811" s="372">
        <f t="shared" si="634"/>
        <v>3036.6</v>
      </c>
      <c r="P3811" s="373">
        <f t="shared" si="635"/>
        <v>0</v>
      </c>
    </row>
    <row r="3812" spans="1:16" s="195" customFormat="1" ht="15" x14ac:dyDescent="0.25">
      <c r="A3812" s="312" t="s">
        <v>8548</v>
      </c>
      <c r="B3812" s="314" t="s">
        <v>998</v>
      </c>
      <c r="C3812" s="314" t="s">
        <v>2516</v>
      </c>
      <c r="D3812" s="314" t="s">
        <v>8549</v>
      </c>
      <c r="E3812" s="315" t="s">
        <v>8550</v>
      </c>
      <c r="F3812" s="316" t="s">
        <v>217</v>
      </c>
      <c r="G3812" s="331">
        <v>2</v>
      </c>
      <c r="H3812" s="61">
        <f t="shared" si="636"/>
        <v>4701.5600000000004</v>
      </c>
      <c r="I3812" s="450">
        <v>9403.1200000000008</v>
      </c>
      <c r="J3812" s="439">
        <f t="shared" si="637"/>
        <v>5243.43</v>
      </c>
      <c r="K3812" s="390">
        <f t="shared" si="638"/>
        <v>10486.86</v>
      </c>
      <c r="L3812" s="60"/>
      <c r="M3812" s="303">
        <f t="shared" si="632"/>
        <v>10486.858917734402</v>
      </c>
      <c r="N3812" s="303">
        <f t="shared" si="633"/>
        <v>-1.0822655985975871E-3</v>
      </c>
      <c r="O3812" s="372">
        <f t="shared" si="634"/>
        <v>10486.86</v>
      </c>
      <c r="P3812" s="373">
        <f t="shared" si="635"/>
        <v>0</v>
      </c>
    </row>
    <row r="3813" spans="1:16" s="195" customFormat="1" ht="22.5" x14ac:dyDescent="0.25">
      <c r="A3813" s="312" t="s">
        <v>8551</v>
      </c>
      <c r="B3813" s="314" t="s">
        <v>998</v>
      </c>
      <c r="C3813" s="314" t="s">
        <v>1085</v>
      </c>
      <c r="D3813" s="314" t="s">
        <v>3447</v>
      </c>
      <c r="E3813" s="315" t="s">
        <v>3448</v>
      </c>
      <c r="F3813" s="316" t="s">
        <v>164</v>
      </c>
      <c r="G3813" s="318">
        <v>0.11600000000000001</v>
      </c>
      <c r="H3813" s="61">
        <f t="shared" si="636"/>
        <v>79028.88</v>
      </c>
      <c r="I3813" s="450">
        <v>9167.35</v>
      </c>
      <c r="J3813" s="439">
        <f t="shared" si="637"/>
        <v>88137.2</v>
      </c>
      <c r="K3813" s="390">
        <f t="shared" si="638"/>
        <v>10223.92</v>
      </c>
      <c r="L3813" s="60"/>
      <c r="M3813" s="303">
        <f t="shared" si="632"/>
        <v>10223.915689632002</v>
      </c>
      <c r="N3813" s="303">
        <f t="shared" si="633"/>
        <v>-4.3103679981868481E-3</v>
      </c>
      <c r="O3813" s="372">
        <f t="shared" si="634"/>
        <v>10223.915199999999</v>
      </c>
      <c r="P3813" s="373">
        <f t="shared" si="635"/>
        <v>-4.8000000006140908E-3</v>
      </c>
    </row>
    <row r="3814" spans="1:16" s="195" customFormat="1" ht="22.5" x14ac:dyDescent="0.25">
      <c r="A3814" s="312" t="s">
        <v>8552</v>
      </c>
      <c r="B3814" s="314" t="s">
        <v>998</v>
      </c>
      <c r="C3814" s="314" t="s">
        <v>1086</v>
      </c>
      <c r="D3814" s="314" t="s">
        <v>8553</v>
      </c>
      <c r="E3814" s="315" t="s">
        <v>8554</v>
      </c>
      <c r="F3814" s="316" t="s">
        <v>168</v>
      </c>
      <c r="G3814" s="329">
        <v>11.6</v>
      </c>
      <c r="H3814" s="61">
        <f t="shared" si="636"/>
        <v>580.20000000000005</v>
      </c>
      <c r="I3814" s="450">
        <v>6730.36</v>
      </c>
      <c r="J3814" s="439">
        <f t="shared" si="637"/>
        <v>647.07000000000005</v>
      </c>
      <c r="K3814" s="390">
        <f t="shared" si="638"/>
        <v>7506.01</v>
      </c>
      <c r="L3814" s="60"/>
      <c r="M3814" s="303">
        <f t="shared" si="632"/>
        <v>7506.0549887232009</v>
      </c>
      <c r="N3814" s="303">
        <f t="shared" si="633"/>
        <v>4.4988723200731329E-2</v>
      </c>
      <c r="O3814" s="372">
        <f t="shared" si="634"/>
        <v>7506.0120000000006</v>
      </c>
      <c r="P3814" s="373">
        <f t="shared" si="635"/>
        <v>2.0000000004074536E-3</v>
      </c>
    </row>
    <row r="3815" spans="1:16" s="195" customFormat="1" ht="15" x14ac:dyDescent="0.25">
      <c r="A3815" s="312" t="s">
        <v>8555</v>
      </c>
      <c r="B3815" s="314" t="s">
        <v>998</v>
      </c>
      <c r="C3815" s="314" t="s">
        <v>6001</v>
      </c>
      <c r="D3815" s="314" t="s">
        <v>323</v>
      </c>
      <c r="E3815" s="315" t="s">
        <v>324</v>
      </c>
      <c r="F3815" s="316" t="s">
        <v>111</v>
      </c>
      <c r="G3815" s="328">
        <v>9.2800000000000001E-4</v>
      </c>
      <c r="H3815" s="61">
        <f t="shared" si="636"/>
        <v>6767.24</v>
      </c>
      <c r="I3815" s="450">
        <v>6.28</v>
      </c>
      <c r="J3815" s="439">
        <f t="shared" si="637"/>
        <v>7547.19</v>
      </c>
      <c r="K3815" s="390">
        <f t="shared" si="638"/>
        <v>7</v>
      </c>
      <c r="L3815" s="60"/>
      <c r="M3815" s="303">
        <f t="shared" si="632"/>
        <v>7.0037895936000005</v>
      </c>
      <c r="N3815" s="303">
        <f t="shared" si="633"/>
        <v>3.7895936000005292E-3</v>
      </c>
      <c r="O3815" s="372">
        <f t="shared" si="634"/>
        <v>7.0037923199999996</v>
      </c>
      <c r="P3815" s="373">
        <f t="shared" si="635"/>
        <v>3.7923199999996271E-3</v>
      </c>
    </row>
    <row r="3816" spans="1:16" s="195" customFormat="1" ht="22.5" x14ac:dyDescent="0.25">
      <c r="A3816" s="312" t="s">
        <v>8556</v>
      </c>
      <c r="B3816" s="314" t="s">
        <v>998</v>
      </c>
      <c r="C3816" s="314" t="s">
        <v>1088</v>
      </c>
      <c r="D3816" s="314" t="s">
        <v>5948</v>
      </c>
      <c r="E3816" s="315" t="s">
        <v>5949</v>
      </c>
      <c r="F3816" s="316" t="s">
        <v>248</v>
      </c>
      <c r="G3816" s="329">
        <v>0.1</v>
      </c>
      <c r="H3816" s="61">
        <f t="shared" si="636"/>
        <v>15450.2</v>
      </c>
      <c r="I3816" s="450">
        <v>1545.02</v>
      </c>
      <c r="J3816" s="439">
        <f t="shared" si="637"/>
        <v>17230.88</v>
      </c>
      <c r="K3816" s="390">
        <f t="shared" si="638"/>
        <v>1723.09</v>
      </c>
      <c r="L3816" s="60"/>
      <c r="M3816" s="303">
        <f t="shared" si="632"/>
        <v>1723.0883754624001</v>
      </c>
      <c r="N3816" s="303">
        <f t="shared" si="633"/>
        <v>-1.6245375998096279E-3</v>
      </c>
      <c r="O3816" s="372">
        <f t="shared" si="634"/>
        <v>1723.0880000000002</v>
      </c>
      <c r="P3816" s="373">
        <f t="shared" si="635"/>
        <v>-1.9999999997253326E-3</v>
      </c>
    </row>
    <row r="3817" spans="1:16" s="195" customFormat="1" ht="22.5" x14ac:dyDescent="0.25">
      <c r="A3817" s="312" t="s">
        <v>8557</v>
      </c>
      <c r="B3817" s="314" t="s">
        <v>998</v>
      </c>
      <c r="C3817" s="314" t="s">
        <v>1091</v>
      </c>
      <c r="D3817" s="314" t="s">
        <v>5951</v>
      </c>
      <c r="E3817" s="315" t="s">
        <v>5952</v>
      </c>
      <c r="F3817" s="316" t="s">
        <v>217</v>
      </c>
      <c r="G3817" s="331">
        <v>1</v>
      </c>
      <c r="H3817" s="61">
        <f t="shared" si="636"/>
        <v>10470.379999999999</v>
      </c>
      <c r="I3817" s="450">
        <v>10470.379999999999</v>
      </c>
      <c r="J3817" s="439">
        <f t="shared" si="637"/>
        <v>11677.12</v>
      </c>
      <c r="K3817" s="390">
        <f t="shared" si="638"/>
        <v>11677.12</v>
      </c>
      <c r="L3817" s="60"/>
      <c r="M3817" s="303">
        <f t="shared" si="632"/>
        <v>11677.1239625856</v>
      </c>
      <c r="N3817" s="303">
        <f t="shared" si="633"/>
        <v>3.9625855988560943E-3</v>
      </c>
      <c r="O3817" s="372">
        <f t="shared" si="634"/>
        <v>11677.12</v>
      </c>
      <c r="P3817" s="373">
        <f t="shared" si="635"/>
        <v>0</v>
      </c>
    </row>
    <row r="3818" spans="1:16" s="195" customFormat="1" ht="22.5" x14ac:dyDescent="0.25">
      <c r="A3818" s="312" t="s">
        <v>8558</v>
      </c>
      <c r="B3818" s="314" t="s">
        <v>998</v>
      </c>
      <c r="C3818" s="314" t="s">
        <v>1096</v>
      </c>
      <c r="D3818" s="314" t="s">
        <v>398</v>
      </c>
      <c r="E3818" s="315" t="s">
        <v>399</v>
      </c>
      <c r="F3818" s="316" t="s">
        <v>164</v>
      </c>
      <c r="G3818" s="329">
        <v>0.1</v>
      </c>
      <c r="H3818" s="61">
        <f t="shared" si="636"/>
        <v>8162.8</v>
      </c>
      <c r="I3818" s="450">
        <v>816.28</v>
      </c>
      <c r="J3818" s="439">
        <f t="shared" si="637"/>
        <v>9103.59</v>
      </c>
      <c r="K3818" s="390">
        <f t="shared" si="638"/>
        <v>910.36</v>
      </c>
      <c r="L3818" s="60"/>
      <c r="M3818" s="303">
        <f t="shared" si="632"/>
        <v>910.3588167936</v>
      </c>
      <c r="N3818" s="303">
        <f t="shared" si="633"/>
        <v>-1.1832064000145692E-3</v>
      </c>
      <c r="O3818" s="372">
        <f t="shared" si="634"/>
        <v>910.35900000000004</v>
      </c>
      <c r="P3818" s="373">
        <f t="shared" si="635"/>
        <v>-9.9999999997635314E-4</v>
      </c>
    </row>
    <row r="3819" spans="1:16" s="195" customFormat="1" ht="22.5" x14ac:dyDescent="0.25">
      <c r="A3819" s="312" t="s">
        <v>8559</v>
      </c>
      <c r="B3819" s="314" t="s">
        <v>998</v>
      </c>
      <c r="C3819" s="314" t="s">
        <v>1103</v>
      </c>
      <c r="D3819" s="314" t="s">
        <v>294</v>
      </c>
      <c r="E3819" s="315" t="s">
        <v>295</v>
      </c>
      <c r="F3819" s="316" t="s">
        <v>217</v>
      </c>
      <c r="G3819" s="331">
        <v>1</v>
      </c>
      <c r="H3819" s="61">
        <f t="shared" si="636"/>
        <v>1993.66</v>
      </c>
      <c r="I3819" s="450">
        <v>1993.66</v>
      </c>
      <c r="J3819" s="439">
        <f t="shared" si="637"/>
        <v>2223.44</v>
      </c>
      <c r="K3819" s="390">
        <f t="shared" si="638"/>
        <v>2223.44</v>
      </c>
      <c r="L3819" s="60"/>
      <c r="M3819" s="303">
        <f t="shared" si="632"/>
        <v>2223.4355352192001</v>
      </c>
      <c r="N3819" s="303">
        <f t="shared" si="633"/>
        <v>-4.4647807999353972E-3</v>
      </c>
      <c r="O3819" s="372">
        <f t="shared" si="634"/>
        <v>2223.44</v>
      </c>
      <c r="P3819" s="373">
        <f t="shared" si="635"/>
        <v>0</v>
      </c>
    </row>
    <row r="3820" spans="1:16" s="195" customFormat="1" ht="15" x14ac:dyDescent="0.25">
      <c r="A3820" s="312" t="s">
        <v>8560</v>
      </c>
      <c r="B3820" s="314" t="s">
        <v>998</v>
      </c>
      <c r="C3820" s="314" t="s">
        <v>1106</v>
      </c>
      <c r="D3820" s="314" t="s">
        <v>8513</v>
      </c>
      <c r="E3820" s="315" t="s">
        <v>6075</v>
      </c>
      <c r="F3820" s="316" t="s">
        <v>217</v>
      </c>
      <c r="G3820" s="331">
        <v>1</v>
      </c>
      <c r="H3820" s="61">
        <f t="shared" si="636"/>
        <v>24169.95</v>
      </c>
      <c r="I3820" s="450">
        <v>24169.95</v>
      </c>
      <c r="J3820" s="439">
        <f t="shared" si="637"/>
        <v>26955.61</v>
      </c>
      <c r="K3820" s="390">
        <f t="shared" si="638"/>
        <v>26955.61</v>
      </c>
      <c r="L3820" s="60"/>
      <c r="M3820" s="303">
        <f t="shared" si="632"/>
        <v>26955.612147744003</v>
      </c>
      <c r="N3820" s="303">
        <f t="shared" si="633"/>
        <v>2.1477440022863448E-3</v>
      </c>
      <c r="O3820" s="372">
        <f t="shared" si="634"/>
        <v>26955.61</v>
      </c>
      <c r="P3820" s="373">
        <f t="shared" si="635"/>
        <v>0</v>
      </c>
    </row>
    <row r="3821" spans="1:16" s="195" customFormat="1" ht="15" x14ac:dyDescent="0.25">
      <c r="A3821" s="312" t="s">
        <v>8561</v>
      </c>
      <c r="B3821" s="314" t="s">
        <v>998</v>
      </c>
      <c r="C3821" s="314" t="s">
        <v>1109</v>
      </c>
      <c r="D3821" s="314" t="s">
        <v>296</v>
      </c>
      <c r="E3821" s="315" t="s">
        <v>297</v>
      </c>
      <c r="F3821" s="316" t="s">
        <v>290</v>
      </c>
      <c r="G3821" s="331">
        <v>1</v>
      </c>
      <c r="H3821" s="61">
        <f t="shared" si="636"/>
        <v>1437.36</v>
      </c>
      <c r="I3821" s="450">
        <v>1437.36</v>
      </c>
      <c r="J3821" s="439">
        <f t="shared" si="637"/>
        <v>1603.02</v>
      </c>
      <c r="K3821" s="390">
        <f t="shared" si="638"/>
        <v>1603.02</v>
      </c>
      <c r="L3821" s="60"/>
      <c r="M3821" s="303">
        <f t="shared" si="632"/>
        <v>1603.0202245632001</v>
      </c>
      <c r="N3821" s="303">
        <f t="shared" si="633"/>
        <v>2.2456320016317477E-4</v>
      </c>
      <c r="O3821" s="372">
        <f t="shared" si="634"/>
        <v>1603.02</v>
      </c>
      <c r="P3821" s="373">
        <f t="shared" si="635"/>
        <v>0</v>
      </c>
    </row>
    <row r="3822" spans="1:16" s="195" customFormat="1" ht="22.5" x14ac:dyDescent="0.25">
      <c r="A3822" s="312" t="s">
        <v>8562</v>
      </c>
      <c r="B3822" s="314" t="s">
        <v>998</v>
      </c>
      <c r="C3822" s="314" t="s">
        <v>3539</v>
      </c>
      <c r="D3822" s="314" t="s">
        <v>5954</v>
      </c>
      <c r="E3822" s="315" t="s">
        <v>5955</v>
      </c>
      <c r="F3822" s="316" t="s">
        <v>217</v>
      </c>
      <c r="G3822" s="331">
        <v>2</v>
      </c>
      <c r="H3822" s="61">
        <f t="shared" si="636"/>
        <v>3094.86</v>
      </c>
      <c r="I3822" s="450">
        <v>6189.72</v>
      </c>
      <c r="J3822" s="439">
        <f t="shared" si="637"/>
        <v>3451.55</v>
      </c>
      <c r="K3822" s="390">
        <f t="shared" si="638"/>
        <v>6903.1</v>
      </c>
      <c r="L3822" s="60"/>
      <c r="M3822" s="303">
        <f t="shared" si="632"/>
        <v>6903.104541926401</v>
      </c>
      <c r="N3822" s="303">
        <f t="shared" si="633"/>
        <v>4.5419264006341109E-3</v>
      </c>
      <c r="O3822" s="372">
        <f t="shared" si="634"/>
        <v>6903.1</v>
      </c>
      <c r="P3822" s="373">
        <f t="shared" si="635"/>
        <v>0</v>
      </c>
    </row>
    <row r="3823" spans="1:16" s="195" customFormat="1" ht="22.5" x14ac:dyDescent="0.25">
      <c r="A3823" s="312" t="s">
        <v>8563</v>
      </c>
      <c r="B3823" s="314" t="s">
        <v>998</v>
      </c>
      <c r="C3823" s="314" t="s">
        <v>1112</v>
      </c>
      <c r="D3823" s="314" t="s">
        <v>183</v>
      </c>
      <c r="E3823" s="315" t="s">
        <v>8085</v>
      </c>
      <c r="F3823" s="316" t="s">
        <v>125</v>
      </c>
      <c r="G3823" s="326">
        <v>3.0200000000000001E-2</v>
      </c>
      <c r="H3823" s="61">
        <f t="shared" si="636"/>
        <v>15368.21</v>
      </c>
      <c r="I3823" s="450">
        <v>464.12</v>
      </c>
      <c r="J3823" s="439">
        <f t="shared" si="637"/>
        <v>17139.439999999999</v>
      </c>
      <c r="K3823" s="390">
        <f t="shared" si="638"/>
        <v>517.61</v>
      </c>
      <c r="L3823" s="60"/>
      <c r="M3823" s="303">
        <f t="shared" si="632"/>
        <v>517.61127805440003</v>
      </c>
      <c r="N3823" s="303">
        <f t="shared" si="633"/>
        <v>1.2780544000179361E-3</v>
      </c>
      <c r="O3823" s="372">
        <f t="shared" si="634"/>
        <v>517.611088</v>
      </c>
      <c r="P3823" s="373">
        <f t="shared" si="635"/>
        <v>1.0879999999815482E-3</v>
      </c>
    </row>
    <row r="3824" spans="1:16" s="195" customFormat="1" ht="15" x14ac:dyDescent="0.25">
      <c r="A3824" s="306" t="s">
        <v>3511</v>
      </c>
      <c r="B3824" s="502"/>
      <c r="C3824" s="502"/>
      <c r="D3824" s="502"/>
      <c r="E3824" s="307" t="s">
        <v>8564</v>
      </c>
      <c r="F3824" s="308"/>
      <c r="G3824" s="309"/>
      <c r="H3824" s="334"/>
      <c r="I3824" s="334">
        <f>SUM(I3825:I3847)</f>
        <v>99766.48</v>
      </c>
      <c r="J3824" s="449"/>
      <c r="K3824" s="391">
        <f>SUM(K3825:K3847)</f>
        <v>111264.69999999998</v>
      </c>
      <c r="L3824" s="310"/>
      <c r="M3824" s="303">
        <f t="shared" si="632"/>
        <v>111264.8780914176</v>
      </c>
      <c r="N3824" s="303">
        <f t="shared" si="633"/>
        <v>0.17809141761972569</v>
      </c>
      <c r="O3824" s="372">
        <f t="shared" si="634"/>
        <v>0</v>
      </c>
      <c r="P3824" s="373"/>
    </row>
    <row r="3825" spans="1:16" s="195" customFormat="1" ht="15" x14ac:dyDescent="0.25">
      <c r="A3825" s="312" t="s">
        <v>8565</v>
      </c>
      <c r="B3825" s="314" t="s">
        <v>998</v>
      </c>
      <c r="C3825" s="314" t="s">
        <v>1115</v>
      </c>
      <c r="D3825" s="314" t="s">
        <v>335</v>
      </c>
      <c r="E3825" s="315" t="s">
        <v>336</v>
      </c>
      <c r="F3825" s="316" t="s">
        <v>322</v>
      </c>
      <c r="G3825" s="329">
        <v>0.1</v>
      </c>
      <c r="H3825" s="61">
        <f t="shared" ref="H3825:H3847" si="639">ROUND(I3825/G3825,2)</f>
        <v>33628.1</v>
      </c>
      <c r="I3825" s="450">
        <v>3362.81</v>
      </c>
      <c r="J3825" s="439">
        <f t="shared" ref="J3825:J3847" si="640">ROUND(H3825*O$13*P$13*O$10,2)</f>
        <v>37503.839999999997</v>
      </c>
      <c r="K3825" s="390">
        <f t="shared" ref="K3825:K3847" si="641">ROUND(J3825*G3825,2)</f>
        <v>3750.38</v>
      </c>
      <c r="L3825" s="60"/>
      <c r="M3825" s="303">
        <f t="shared" si="632"/>
        <v>3750.3843444672002</v>
      </c>
      <c r="N3825" s="303">
        <f t="shared" si="633"/>
        <v>4.3444672000987339E-3</v>
      </c>
      <c r="O3825" s="372">
        <f t="shared" si="634"/>
        <v>3750.384</v>
      </c>
      <c r="P3825" s="373">
        <f t="shared" si="635"/>
        <v>3.9999999999054126E-3</v>
      </c>
    </row>
    <row r="3826" spans="1:16" s="195" customFormat="1" ht="15" x14ac:dyDescent="0.25">
      <c r="A3826" s="312" t="s">
        <v>8566</v>
      </c>
      <c r="B3826" s="314" t="s">
        <v>998</v>
      </c>
      <c r="C3826" s="314" t="s">
        <v>1118</v>
      </c>
      <c r="D3826" s="314" t="s">
        <v>8430</v>
      </c>
      <c r="E3826" s="315" t="s">
        <v>8431</v>
      </c>
      <c r="F3826" s="316" t="s">
        <v>243</v>
      </c>
      <c r="G3826" s="325">
        <v>0.04</v>
      </c>
      <c r="H3826" s="61">
        <f t="shared" si="639"/>
        <v>598.5</v>
      </c>
      <c r="I3826" s="450">
        <v>23.94</v>
      </c>
      <c r="J3826" s="439">
        <f t="shared" si="640"/>
        <v>667.48</v>
      </c>
      <c r="K3826" s="390">
        <f t="shared" si="641"/>
        <v>26.7</v>
      </c>
      <c r="L3826" s="60"/>
      <c r="M3826" s="303">
        <f t="shared" si="632"/>
        <v>26.699159692800006</v>
      </c>
      <c r="N3826" s="303">
        <f t="shared" si="633"/>
        <v>-8.4030719999361736E-4</v>
      </c>
      <c r="O3826" s="372">
        <f t="shared" si="634"/>
        <v>26.699200000000001</v>
      </c>
      <c r="P3826" s="373">
        <f t="shared" si="635"/>
        <v>-7.9999999999813554E-4</v>
      </c>
    </row>
    <row r="3827" spans="1:16" s="195" customFormat="1" ht="15" x14ac:dyDescent="0.25">
      <c r="A3827" s="312" t="s">
        <v>8567</v>
      </c>
      <c r="B3827" s="314" t="s">
        <v>998</v>
      </c>
      <c r="C3827" s="314" t="s">
        <v>1121</v>
      </c>
      <c r="D3827" s="314" t="s">
        <v>3383</v>
      </c>
      <c r="E3827" s="315" t="s">
        <v>3384</v>
      </c>
      <c r="F3827" s="316" t="s">
        <v>139</v>
      </c>
      <c r="G3827" s="325">
        <v>0.05</v>
      </c>
      <c r="H3827" s="61">
        <f t="shared" si="639"/>
        <v>103.6</v>
      </c>
      <c r="I3827" s="450">
        <v>5.18</v>
      </c>
      <c r="J3827" s="439">
        <f t="shared" si="640"/>
        <v>115.54</v>
      </c>
      <c r="K3827" s="390">
        <f t="shared" si="641"/>
        <v>5.78</v>
      </c>
      <c r="L3827" s="60"/>
      <c r="M3827" s="303">
        <f t="shared" si="632"/>
        <v>5.7770111615999999</v>
      </c>
      <c r="N3827" s="303">
        <f t="shared" si="633"/>
        <v>-2.9888384000003043E-3</v>
      </c>
      <c r="O3827" s="372">
        <f t="shared" si="634"/>
        <v>5.777000000000001</v>
      </c>
      <c r="P3827" s="373">
        <f t="shared" si="635"/>
        <v>-2.9999999999992255E-3</v>
      </c>
    </row>
    <row r="3828" spans="1:16" s="195" customFormat="1" ht="15" x14ac:dyDescent="0.25">
      <c r="A3828" s="312" t="s">
        <v>8568</v>
      </c>
      <c r="B3828" s="314" t="s">
        <v>998</v>
      </c>
      <c r="C3828" s="314" t="s">
        <v>1123</v>
      </c>
      <c r="D3828" s="314" t="s">
        <v>8569</v>
      </c>
      <c r="E3828" s="315" t="s">
        <v>8570</v>
      </c>
      <c r="F3828" s="316" t="s">
        <v>318</v>
      </c>
      <c r="G3828" s="329">
        <v>0.4</v>
      </c>
      <c r="H3828" s="61">
        <f t="shared" si="639"/>
        <v>610</v>
      </c>
      <c r="I3828" s="450">
        <v>244</v>
      </c>
      <c r="J3828" s="439">
        <f t="shared" si="640"/>
        <v>680.3</v>
      </c>
      <c r="K3828" s="390">
        <f t="shared" si="641"/>
        <v>272.12</v>
      </c>
      <c r="L3828" s="60"/>
      <c r="M3828" s="303">
        <f t="shared" si="632"/>
        <v>272.12176127999999</v>
      </c>
      <c r="N3828" s="303">
        <f t="shared" si="633"/>
        <v>1.7612799999824347E-3</v>
      </c>
      <c r="O3828" s="372">
        <f t="shared" si="634"/>
        <v>272.12</v>
      </c>
      <c r="P3828" s="373">
        <f t="shared" si="635"/>
        <v>0</v>
      </c>
    </row>
    <row r="3829" spans="1:16" s="195" customFormat="1" ht="22.5" x14ac:dyDescent="0.25">
      <c r="A3829" s="312" t="s">
        <v>8571</v>
      </c>
      <c r="B3829" s="314" t="s">
        <v>998</v>
      </c>
      <c r="C3829" s="314" t="s">
        <v>1127</v>
      </c>
      <c r="D3829" s="314" t="s">
        <v>6151</v>
      </c>
      <c r="E3829" s="315" t="s">
        <v>6152</v>
      </c>
      <c r="F3829" s="316" t="s">
        <v>291</v>
      </c>
      <c r="G3829" s="331">
        <v>1</v>
      </c>
      <c r="H3829" s="61">
        <f t="shared" si="639"/>
        <v>3092.65</v>
      </c>
      <c r="I3829" s="450">
        <v>3092.65</v>
      </c>
      <c r="J3829" s="439">
        <f t="shared" si="640"/>
        <v>3449.09</v>
      </c>
      <c r="K3829" s="390">
        <f t="shared" si="641"/>
        <v>3449.09</v>
      </c>
      <c r="L3829" s="60"/>
      <c r="M3829" s="303">
        <f t="shared" si="632"/>
        <v>3449.0875615680002</v>
      </c>
      <c r="N3829" s="303">
        <f t="shared" si="633"/>
        <v>-2.4384319999626314E-3</v>
      </c>
      <c r="O3829" s="372">
        <f t="shared" si="634"/>
        <v>3449.09</v>
      </c>
      <c r="P3829" s="373">
        <f t="shared" si="635"/>
        <v>0</v>
      </c>
    </row>
    <row r="3830" spans="1:16" s="195" customFormat="1" ht="22.5" x14ac:dyDescent="0.25">
      <c r="A3830" s="312" t="s">
        <v>8572</v>
      </c>
      <c r="B3830" s="314" t="s">
        <v>998</v>
      </c>
      <c r="C3830" s="314" t="s">
        <v>1131</v>
      </c>
      <c r="D3830" s="314" t="s">
        <v>6154</v>
      </c>
      <c r="E3830" s="315" t="s">
        <v>6155</v>
      </c>
      <c r="F3830" s="316" t="s">
        <v>291</v>
      </c>
      <c r="G3830" s="331">
        <v>1</v>
      </c>
      <c r="H3830" s="61">
        <f t="shared" si="639"/>
        <v>1547.05</v>
      </c>
      <c r="I3830" s="450">
        <v>1547.05</v>
      </c>
      <c r="J3830" s="439">
        <f t="shared" si="640"/>
        <v>1725.35</v>
      </c>
      <c r="K3830" s="390">
        <f t="shared" si="641"/>
        <v>1725.35</v>
      </c>
      <c r="L3830" s="60"/>
      <c r="M3830" s="303">
        <f t="shared" si="632"/>
        <v>1725.3523392960001</v>
      </c>
      <c r="N3830" s="303">
        <f t="shared" si="633"/>
        <v>2.339296000172908E-3</v>
      </c>
      <c r="O3830" s="372">
        <f t="shared" si="634"/>
        <v>1725.35</v>
      </c>
      <c r="P3830" s="373">
        <f t="shared" si="635"/>
        <v>0</v>
      </c>
    </row>
    <row r="3831" spans="1:16" s="195" customFormat="1" ht="15" x14ac:dyDescent="0.25">
      <c r="A3831" s="312" t="s">
        <v>8573</v>
      </c>
      <c r="B3831" s="314" t="s">
        <v>998</v>
      </c>
      <c r="C3831" s="314" t="s">
        <v>1140</v>
      </c>
      <c r="D3831" s="314" t="s">
        <v>6171</v>
      </c>
      <c r="E3831" s="315" t="s">
        <v>6172</v>
      </c>
      <c r="F3831" s="316" t="s">
        <v>322</v>
      </c>
      <c r="G3831" s="329">
        <v>0.1</v>
      </c>
      <c r="H3831" s="61">
        <f t="shared" si="639"/>
        <v>23434.799999999999</v>
      </c>
      <c r="I3831" s="450">
        <v>2343.48</v>
      </c>
      <c r="J3831" s="439">
        <f t="shared" si="640"/>
        <v>26135.73</v>
      </c>
      <c r="K3831" s="390">
        <f t="shared" si="641"/>
        <v>2613.5700000000002</v>
      </c>
      <c r="L3831" s="60"/>
      <c r="M3831" s="303">
        <f t="shared" si="632"/>
        <v>2613.5733816576003</v>
      </c>
      <c r="N3831" s="303">
        <f t="shared" si="633"/>
        <v>3.3816576001299836E-3</v>
      </c>
      <c r="O3831" s="372">
        <f t="shared" si="634"/>
        <v>2613.5730000000003</v>
      </c>
      <c r="P3831" s="373">
        <f t="shared" si="635"/>
        <v>3.0000000001564331E-3</v>
      </c>
    </row>
    <row r="3832" spans="1:16" s="195" customFormat="1" ht="22.5" x14ac:dyDescent="0.25">
      <c r="A3832" s="312" t="s">
        <v>8574</v>
      </c>
      <c r="B3832" s="314" t="s">
        <v>998</v>
      </c>
      <c r="C3832" s="314" t="s">
        <v>1144</v>
      </c>
      <c r="D3832" s="314" t="s">
        <v>8575</v>
      </c>
      <c r="E3832" s="315" t="s">
        <v>8576</v>
      </c>
      <c r="F3832" s="316" t="s">
        <v>291</v>
      </c>
      <c r="G3832" s="331">
        <v>1</v>
      </c>
      <c r="H3832" s="61">
        <f t="shared" si="639"/>
        <v>9845.94</v>
      </c>
      <c r="I3832" s="450">
        <v>9845.94</v>
      </c>
      <c r="J3832" s="439">
        <f t="shared" si="640"/>
        <v>10980.72</v>
      </c>
      <c r="K3832" s="390">
        <f t="shared" si="641"/>
        <v>10980.72</v>
      </c>
      <c r="L3832" s="60"/>
      <c r="M3832" s="303">
        <f t="shared" si="632"/>
        <v>10980.7153043328</v>
      </c>
      <c r="N3832" s="303">
        <f t="shared" si="633"/>
        <v>-4.6956671994848875E-3</v>
      </c>
      <c r="O3832" s="372">
        <f t="shared" si="634"/>
        <v>10980.72</v>
      </c>
      <c r="P3832" s="373">
        <f t="shared" si="635"/>
        <v>0</v>
      </c>
    </row>
    <row r="3833" spans="1:16" s="195" customFormat="1" ht="15" x14ac:dyDescent="0.25">
      <c r="A3833" s="312" t="s">
        <v>8577</v>
      </c>
      <c r="B3833" s="314" t="s">
        <v>998</v>
      </c>
      <c r="C3833" s="314" t="s">
        <v>3646</v>
      </c>
      <c r="D3833" s="314" t="s">
        <v>325</v>
      </c>
      <c r="E3833" s="315" t="s">
        <v>326</v>
      </c>
      <c r="F3833" s="316" t="s">
        <v>248</v>
      </c>
      <c r="G3833" s="329">
        <v>0.1</v>
      </c>
      <c r="H3833" s="61">
        <f t="shared" si="639"/>
        <v>8708.1</v>
      </c>
      <c r="I3833" s="450">
        <v>870.81</v>
      </c>
      <c r="J3833" s="439">
        <f t="shared" si="640"/>
        <v>9711.74</v>
      </c>
      <c r="K3833" s="390">
        <f t="shared" si="641"/>
        <v>971.17</v>
      </c>
      <c r="L3833" s="60"/>
      <c r="M3833" s="303">
        <f t="shared" si="632"/>
        <v>971.17356942719994</v>
      </c>
      <c r="N3833" s="303">
        <f t="shared" si="633"/>
        <v>3.5694271999773264E-3</v>
      </c>
      <c r="O3833" s="372">
        <f t="shared" si="634"/>
        <v>971.17399999999998</v>
      </c>
      <c r="P3833" s="373">
        <f t="shared" si="635"/>
        <v>4.0000000000190994E-3</v>
      </c>
    </row>
    <row r="3834" spans="1:16" s="195" customFormat="1" ht="22.5" x14ac:dyDescent="0.25">
      <c r="A3834" s="312" t="s">
        <v>8578</v>
      </c>
      <c r="B3834" s="314" t="s">
        <v>998</v>
      </c>
      <c r="C3834" s="314" t="s">
        <v>3648</v>
      </c>
      <c r="D3834" s="314" t="s">
        <v>8579</v>
      </c>
      <c r="E3834" s="315" t="s">
        <v>8580</v>
      </c>
      <c r="F3834" s="316" t="s">
        <v>217</v>
      </c>
      <c r="G3834" s="331">
        <v>1</v>
      </c>
      <c r="H3834" s="61">
        <f t="shared" si="639"/>
        <v>994.86</v>
      </c>
      <c r="I3834" s="450">
        <v>994.86</v>
      </c>
      <c r="J3834" s="439">
        <f t="shared" si="640"/>
        <v>1109.52</v>
      </c>
      <c r="K3834" s="390">
        <f t="shared" si="641"/>
        <v>1109.52</v>
      </c>
      <c r="L3834" s="60"/>
      <c r="M3834" s="303">
        <f t="shared" si="632"/>
        <v>1109.5207189632001</v>
      </c>
      <c r="N3834" s="303">
        <f t="shared" si="633"/>
        <v>7.1896320014275261E-4</v>
      </c>
      <c r="O3834" s="372">
        <f t="shared" si="634"/>
        <v>1109.52</v>
      </c>
      <c r="P3834" s="373">
        <f t="shared" si="635"/>
        <v>0</v>
      </c>
    </row>
    <row r="3835" spans="1:16" s="195" customFormat="1" ht="15" x14ac:dyDescent="0.25">
      <c r="A3835" s="312" t="s">
        <v>8581</v>
      </c>
      <c r="B3835" s="314" t="s">
        <v>998</v>
      </c>
      <c r="C3835" s="314" t="s">
        <v>3650</v>
      </c>
      <c r="D3835" s="314" t="s">
        <v>8582</v>
      </c>
      <c r="E3835" s="315" t="s">
        <v>327</v>
      </c>
      <c r="F3835" s="316" t="s">
        <v>328</v>
      </c>
      <c r="G3835" s="318">
        <v>2E-3</v>
      </c>
      <c r="H3835" s="61">
        <f t="shared" si="639"/>
        <v>255</v>
      </c>
      <c r="I3835" s="450">
        <v>0.51</v>
      </c>
      <c r="J3835" s="439">
        <f t="shared" si="640"/>
        <v>284.39</v>
      </c>
      <c r="K3835" s="390">
        <f t="shared" si="641"/>
        <v>0.56999999999999995</v>
      </c>
      <c r="L3835" s="60"/>
      <c r="M3835" s="303">
        <f t="shared" si="632"/>
        <v>0.56877909120000014</v>
      </c>
      <c r="N3835" s="303">
        <f t="shared" si="633"/>
        <v>-1.2209087999998092E-3</v>
      </c>
      <c r="O3835" s="372">
        <f t="shared" si="634"/>
        <v>0.56877999999999995</v>
      </c>
      <c r="P3835" s="373">
        <f t="shared" si="635"/>
        <v>-1.2199999999999989E-3</v>
      </c>
    </row>
    <row r="3836" spans="1:16" s="195" customFormat="1" ht="15" x14ac:dyDescent="0.25">
      <c r="A3836" s="312" t="s">
        <v>8583</v>
      </c>
      <c r="B3836" s="314" t="s">
        <v>998</v>
      </c>
      <c r="C3836" s="314" t="s">
        <v>1151</v>
      </c>
      <c r="D3836" s="314" t="s">
        <v>333</v>
      </c>
      <c r="E3836" s="315" t="s">
        <v>334</v>
      </c>
      <c r="F3836" s="316" t="s">
        <v>322</v>
      </c>
      <c r="G3836" s="329">
        <v>0.2</v>
      </c>
      <c r="H3836" s="61">
        <f t="shared" si="639"/>
        <v>11731.7</v>
      </c>
      <c r="I3836" s="450">
        <v>2346.34</v>
      </c>
      <c r="J3836" s="439">
        <f t="shared" si="640"/>
        <v>13083.82</v>
      </c>
      <c r="K3836" s="390">
        <f t="shared" si="641"/>
        <v>2616.7600000000002</v>
      </c>
      <c r="L3836" s="60"/>
      <c r="M3836" s="303">
        <f t="shared" si="632"/>
        <v>2616.7630055808004</v>
      </c>
      <c r="N3836" s="303">
        <f t="shared" si="633"/>
        <v>3.0055808001634432E-3</v>
      </c>
      <c r="O3836" s="372">
        <f t="shared" si="634"/>
        <v>2616.7640000000001</v>
      </c>
      <c r="P3836" s="373">
        <f t="shared" si="635"/>
        <v>3.9999999999054126E-3</v>
      </c>
    </row>
    <row r="3837" spans="1:16" s="195" customFormat="1" ht="15" x14ac:dyDescent="0.25">
      <c r="A3837" s="312" t="s">
        <v>8584</v>
      </c>
      <c r="B3837" s="314" t="s">
        <v>998</v>
      </c>
      <c r="C3837" s="314" t="s">
        <v>1153</v>
      </c>
      <c r="D3837" s="314" t="s">
        <v>8585</v>
      </c>
      <c r="E3837" s="315" t="s">
        <v>8586</v>
      </c>
      <c r="F3837" s="316" t="s">
        <v>217</v>
      </c>
      <c r="G3837" s="331">
        <v>2</v>
      </c>
      <c r="H3837" s="61">
        <f t="shared" si="639"/>
        <v>8286.86</v>
      </c>
      <c r="I3837" s="450">
        <v>16573.72</v>
      </c>
      <c r="J3837" s="439">
        <f t="shared" si="640"/>
        <v>9241.9500000000007</v>
      </c>
      <c r="K3837" s="390">
        <f t="shared" si="641"/>
        <v>18483.900000000001</v>
      </c>
      <c r="L3837" s="60"/>
      <c r="M3837" s="303">
        <f t="shared" si="632"/>
        <v>18483.892940006401</v>
      </c>
      <c r="N3837" s="303">
        <f t="shared" si="633"/>
        <v>-7.0599936007056385E-3</v>
      </c>
      <c r="O3837" s="372">
        <f t="shared" si="634"/>
        <v>18483.900000000001</v>
      </c>
      <c r="P3837" s="373">
        <f t="shared" si="635"/>
        <v>0</v>
      </c>
    </row>
    <row r="3838" spans="1:16" s="195" customFormat="1" ht="22.5" x14ac:dyDescent="0.25">
      <c r="A3838" s="312" t="s">
        <v>8587</v>
      </c>
      <c r="B3838" s="314" t="s">
        <v>998</v>
      </c>
      <c r="C3838" s="314" t="s">
        <v>2583</v>
      </c>
      <c r="D3838" s="314" t="s">
        <v>8588</v>
      </c>
      <c r="E3838" s="315" t="s">
        <v>8589</v>
      </c>
      <c r="F3838" s="316" t="s">
        <v>217</v>
      </c>
      <c r="G3838" s="331">
        <v>1</v>
      </c>
      <c r="H3838" s="61">
        <f t="shared" si="639"/>
        <v>2505.15</v>
      </c>
      <c r="I3838" s="450">
        <v>2505.15</v>
      </c>
      <c r="J3838" s="439">
        <f t="shared" si="640"/>
        <v>2793.88</v>
      </c>
      <c r="K3838" s="390">
        <f t="shared" si="641"/>
        <v>2793.88</v>
      </c>
      <c r="L3838" s="60"/>
      <c r="M3838" s="303">
        <f t="shared" si="632"/>
        <v>2793.876353568</v>
      </c>
      <c r="N3838" s="303">
        <f t="shared" si="633"/>
        <v>-3.646432000095956E-3</v>
      </c>
      <c r="O3838" s="372">
        <f t="shared" si="634"/>
        <v>2793.88</v>
      </c>
      <c r="P3838" s="373">
        <f t="shared" si="635"/>
        <v>0</v>
      </c>
    </row>
    <row r="3839" spans="1:16" s="195" customFormat="1" ht="22.5" x14ac:dyDescent="0.25">
      <c r="A3839" s="312" t="s">
        <v>8590</v>
      </c>
      <c r="B3839" s="314" t="s">
        <v>998</v>
      </c>
      <c r="C3839" s="314" t="s">
        <v>3659</v>
      </c>
      <c r="D3839" s="314" t="s">
        <v>6146</v>
      </c>
      <c r="E3839" s="315" t="s">
        <v>6147</v>
      </c>
      <c r="F3839" s="316" t="s">
        <v>217</v>
      </c>
      <c r="G3839" s="331">
        <v>1</v>
      </c>
      <c r="H3839" s="61">
        <f t="shared" si="639"/>
        <v>2475.6</v>
      </c>
      <c r="I3839" s="450">
        <v>2475.6</v>
      </c>
      <c r="J3839" s="439">
        <f t="shared" si="640"/>
        <v>2760.92</v>
      </c>
      <c r="K3839" s="390">
        <f t="shared" si="641"/>
        <v>2760.92</v>
      </c>
      <c r="L3839" s="60"/>
      <c r="M3839" s="303">
        <f t="shared" si="632"/>
        <v>2760.9206238720003</v>
      </c>
      <c r="N3839" s="303">
        <f t="shared" si="633"/>
        <v>6.2387200023295009E-4</v>
      </c>
      <c r="O3839" s="372">
        <f t="shared" si="634"/>
        <v>2760.92</v>
      </c>
      <c r="P3839" s="373">
        <f t="shared" si="635"/>
        <v>0</v>
      </c>
    </row>
    <row r="3840" spans="1:16" s="195" customFormat="1" ht="22.5" x14ac:dyDescent="0.25">
      <c r="A3840" s="312" t="s">
        <v>8591</v>
      </c>
      <c r="B3840" s="314" t="s">
        <v>998</v>
      </c>
      <c r="C3840" s="314" t="s">
        <v>1168</v>
      </c>
      <c r="D3840" s="314" t="s">
        <v>339</v>
      </c>
      <c r="E3840" s="315" t="s">
        <v>340</v>
      </c>
      <c r="F3840" s="316" t="s">
        <v>164</v>
      </c>
      <c r="G3840" s="325">
        <v>0.12</v>
      </c>
      <c r="H3840" s="61">
        <f t="shared" si="639"/>
        <v>79719.08</v>
      </c>
      <c r="I3840" s="450">
        <v>9566.2900000000009</v>
      </c>
      <c r="J3840" s="439">
        <f t="shared" si="640"/>
        <v>88906.95</v>
      </c>
      <c r="K3840" s="390">
        <f t="shared" si="641"/>
        <v>10668.83</v>
      </c>
      <c r="L3840" s="60"/>
      <c r="M3840" s="303">
        <f t="shared" si="632"/>
        <v>10668.834769324802</v>
      </c>
      <c r="N3840" s="303">
        <f t="shared" si="633"/>
        <v>4.7693248016003054E-3</v>
      </c>
      <c r="O3840" s="372">
        <f t="shared" si="634"/>
        <v>10668.833999999999</v>
      </c>
      <c r="P3840" s="373">
        <f t="shared" si="635"/>
        <v>3.9999999989959178E-3</v>
      </c>
    </row>
    <row r="3841" spans="1:16" s="195" customFormat="1" ht="22.5" x14ac:dyDescent="0.25">
      <c r="A3841" s="312" t="s">
        <v>8592</v>
      </c>
      <c r="B3841" s="314" t="s">
        <v>998</v>
      </c>
      <c r="C3841" s="314" t="s">
        <v>1172</v>
      </c>
      <c r="D3841" s="314" t="s">
        <v>6134</v>
      </c>
      <c r="E3841" s="315" t="s">
        <v>341</v>
      </c>
      <c r="F3841" s="316" t="s">
        <v>168</v>
      </c>
      <c r="G3841" s="325">
        <v>11.98</v>
      </c>
      <c r="H3841" s="61">
        <f t="shared" si="639"/>
        <v>712.73</v>
      </c>
      <c r="I3841" s="450">
        <v>8538.56</v>
      </c>
      <c r="J3841" s="439">
        <f t="shared" si="640"/>
        <v>794.87</v>
      </c>
      <c r="K3841" s="390">
        <f t="shared" si="641"/>
        <v>9522.5400000000009</v>
      </c>
      <c r="L3841" s="60"/>
      <c r="M3841" s="303">
        <f t="shared" si="632"/>
        <v>9522.6556803071999</v>
      </c>
      <c r="N3841" s="303">
        <f t="shared" si="633"/>
        <v>0.1156803071989998</v>
      </c>
      <c r="O3841" s="372">
        <f t="shared" si="634"/>
        <v>9522.5426000000007</v>
      </c>
      <c r="P3841" s="373">
        <f t="shared" si="635"/>
        <v>2.599999999802094E-3</v>
      </c>
    </row>
    <row r="3842" spans="1:16" s="195" customFormat="1" ht="15" x14ac:dyDescent="0.25">
      <c r="A3842" s="312" t="s">
        <v>8593</v>
      </c>
      <c r="B3842" s="314" t="s">
        <v>998</v>
      </c>
      <c r="C3842" s="314" t="s">
        <v>1174</v>
      </c>
      <c r="D3842" s="314" t="s">
        <v>6139</v>
      </c>
      <c r="E3842" s="315" t="s">
        <v>6140</v>
      </c>
      <c r="F3842" s="316" t="s">
        <v>217</v>
      </c>
      <c r="G3842" s="331">
        <v>1</v>
      </c>
      <c r="H3842" s="61">
        <f t="shared" si="639"/>
        <v>128.88</v>
      </c>
      <c r="I3842" s="450">
        <v>128.88</v>
      </c>
      <c r="J3842" s="439">
        <f t="shared" si="640"/>
        <v>143.72999999999999</v>
      </c>
      <c r="K3842" s="390">
        <f t="shared" si="641"/>
        <v>143.72999999999999</v>
      </c>
      <c r="L3842" s="60"/>
      <c r="M3842" s="303">
        <f t="shared" si="632"/>
        <v>143.73382210560001</v>
      </c>
      <c r="N3842" s="303">
        <f t="shared" si="633"/>
        <v>3.8221056000224962E-3</v>
      </c>
      <c r="O3842" s="372">
        <f t="shared" si="634"/>
        <v>143.72999999999999</v>
      </c>
      <c r="P3842" s="373">
        <f t="shared" si="635"/>
        <v>0</v>
      </c>
    </row>
    <row r="3843" spans="1:16" s="195" customFormat="1" ht="22.5" x14ac:dyDescent="0.25">
      <c r="A3843" s="312" t="s">
        <v>8594</v>
      </c>
      <c r="B3843" s="314" t="s">
        <v>998</v>
      </c>
      <c r="C3843" s="314" t="s">
        <v>2598</v>
      </c>
      <c r="D3843" s="314" t="s">
        <v>342</v>
      </c>
      <c r="E3843" s="315" t="s">
        <v>343</v>
      </c>
      <c r="F3843" s="316" t="s">
        <v>164</v>
      </c>
      <c r="G3843" s="325">
        <v>0.01</v>
      </c>
      <c r="H3843" s="61">
        <f t="shared" si="639"/>
        <v>82194</v>
      </c>
      <c r="I3843" s="450">
        <v>821.94</v>
      </c>
      <c r="J3843" s="439">
        <f t="shared" si="640"/>
        <v>91667.11</v>
      </c>
      <c r="K3843" s="390">
        <f t="shared" si="641"/>
        <v>916.67</v>
      </c>
      <c r="L3843" s="60"/>
      <c r="M3843" s="303">
        <f t="shared" si="632"/>
        <v>916.67114945280014</v>
      </c>
      <c r="N3843" s="303">
        <f t="shared" si="633"/>
        <v>1.1494528001776416E-3</v>
      </c>
      <c r="O3843" s="372">
        <f t="shared" si="634"/>
        <v>916.67110000000002</v>
      </c>
      <c r="P3843" s="373">
        <f t="shared" si="635"/>
        <v>1.1000000000649379E-3</v>
      </c>
    </row>
    <row r="3844" spans="1:16" s="195" customFormat="1" ht="22.5" x14ac:dyDescent="0.25">
      <c r="A3844" s="312" t="s">
        <v>8595</v>
      </c>
      <c r="B3844" s="314" t="s">
        <v>998</v>
      </c>
      <c r="C3844" s="314" t="s">
        <v>3671</v>
      </c>
      <c r="D3844" s="314" t="s">
        <v>6137</v>
      </c>
      <c r="E3844" s="315" t="s">
        <v>344</v>
      </c>
      <c r="F3844" s="316" t="s">
        <v>168</v>
      </c>
      <c r="G3844" s="318">
        <v>0.998</v>
      </c>
      <c r="H3844" s="61">
        <f t="shared" si="639"/>
        <v>346.91</v>
      </c>
      <c r="I3844" s="450">
        <v>346.22</v>
      </c>
      <c r="J3844" s="439">
        <f t="shared" si="640"/>
        <v>386.89</v>
      </c>
      <c r="K3844" s="390">
        <f t="shared" si="641"/>
        <v>386.12</v>
      </c>
      <c r="L3844" s="60"/>
      <c r="M3844" s="303">
        <f t="shared" si="632"/>
        <v>386.12293520640009</v>
      </c>
      <c r="N3844" s="303">
        <f t="shared" si="633"/>
        <v>2.9352064000818245E-3</v>
      </c>
      <c r="O3844" s="372">
        <f t="shared" si="634"/>
        <v>386.11622</v>
      </c>
      <c r="P3844" s="373">
        <f t="shared" si="635"/>
        <v>-3.7800000000061118E-3</v>
      </c>
    </row>
    <row r="3845" spans="1:16" s="195" customFormat="1" ht="22.5" x14ac:dyDescent="0.25">
      <c r="A3845" s="312" t="s">
        <v>8596</v>
      </c>
      <c r="B3845" s="314" t="s">
        <v>998</v>
      </c>
      <c r="C3845" s="314" t="s">
        <v>2603</v>
      </c>
      <c r="D3845" s="314" t="s">
        <v>8597</v>
      </c>
      <c r="E3845" s="315" t="s">
        <v>8598</v>
      </c>
      <c r="F3845" s="316" t="s">
        <v>164</v>
      </c>
      <c r="G3845" s="325">
        <v>0.12</v>
      </c>
      <c r="H3845" s="61">
        <f t="shared" si="639"/>
        <v>161567.07999999999</v>
      </c>
      <c r="I3845" s="450">
        <v>19388.05</v>
      </c>
      <c r="J3845" s="439">
        <f t="shared" si="640"/>
        <v>180188.19</v>
      </c>
      <c r="K3845" s="390">
        <f t="shared" si="641"/>
        <v>21622.58</v>
      </c>
      <c r="L3845" s="60"/>
      <c r="M3845" s="303">
        <f t="shared" si="632"/>
        <v>21622.583253215998</v>
      </c>
      <c r="N3845" s="303">
        <f t="shared" si="633"/>
        <v>3.2532159966649488E-3</v>
      </c>
      <c r="O3845" s="372">
        <f t="shared" si="634"/>
        <v>21622.5828</v>
      </c>
      <c r="P3845" s="373">
        <f t="shared" si="635"/>
        <v>2.7999999983876478E-3</v>
      </c>
    </row>
    <row r="3846" spans="1:16" s="195" customFormat="1" ht="15" x14ac:dyDescent="0.25">
      <c r="A3846" s="312" t="s">
        <v>8599</v>
      </c>
      <c r="B3846" s="314" t="s">
        <v>998</v>
      </c>
      <c r="C3846" s="314" t="s">
        <v>3676</v>
      </c>
      <c r="D3846" s="314" t="s">
        <v>8600</v>
      </c>
      <c r="E3846" s="315" t="s">
        <v>8601</v>
      </c>
      <c r="F3846" s="316" t="s">
        <v>168</v>
      </c>
      <c r="G3846" s="325">
        <v>12.12</v>
      </c>
      <c r="H3846" s="61">
        <f t="shared" si="639"/>
        <v>1168.22</v>
      </c>
      <c r="I3846" s="450">
        <v>14158.86</v>
      </c>
      <c r="J3846" s="439">
        <f t="shared" si="640"/>
        <v>1302.8599999999999</v>
      </c>
      <c r="K3846" s="390">
        <f t="shared" si="641"/>
        <v>15790.66</v>
      </c>
      <c r="L3846" s="60"/>
      <c r="M3846" s="303">
        <f t="shared" si="632"/>
        <v>15790.712790643202</v>
      </c>
      <c r="N3846" s="303">
        <f t="shared" si="633"/>
        <v>5.2790643201660714E-2</v>
      </c>
      <c r="O3846" s="372">
        <f t="shared" si="634"/>
        <v>15790.663199999997</v>
      </c>
      <c r="P3846" s="373">
        <f t="shared" si="635"/>
        <v>3.1999999973777449E-3</v>
      </c>
    </row>
    <row r="3847" spans="1:16" s="195" customFormat="1" ht="15" x14ac:dyDescent="0.25">
      <c r="A3847" s="312" t="s">
        <v>8602</v>
      </c>
      <c r="B3847" s="314" t="s">
        <v>998</v>
      </c>
      <c r="C3847" s="314" t="s">
        <v>3678</v>
      </c>
      <c r="D3847" s="314" t="s">
        <v>8603</v>
      </c>
      <c r="E3847" s="315" t="s">
        <v>8604</v>
      </c>
      <c r="F3847" s="316" t="s">
        <v>217</v>
      </c>
      <c r="G3847" s="331">
        <v>1</v>
      </c>
      <c r="H3847" s="61">
        <f t="shared" si="639"/>
        <v>585.64</v>
      </c>
      <c r="I3847" s="450">
        <v>585.64</v>
      </c>
      <c r="J3847" s="439">
        <f t="shared" si="640"/>
        <v>653.14</v>
      </c>
      <c r="K3847" s="390">
        <f t="shared" si="641"/>
        <v>653.14</v>
      </c>
      <c r="L3847" s="60"/>
      <c r="M3847" s="303">
        <f t="shared" si="632"/>
        <v>653.1368371968</v>
      </c>
      <c r="N3847" s="303">
        <f t="shared" si="633"/>
        <v>-3.1628031999844097E-3</v>
      </c>
      <c r="O3847" s="372">
        <f t="shared" si="634"/>
        <v>653.14</v>
      </c>
      <c r="P3847" s="373">
        <f t="shared" si="635"/>
        <v>0</v>
      </c>
    </row>
    <row r="3848" spans="1:16" s="195" customFormat="1" ht="15" x14ac:dyDescent="0.25">
      <c r="A3848" s="306" t="s">
        <v>3514</v>
      </c>
      <c r="B3848" s="502"/>
      <c r="C3848" s="502"/>
      <c r="D3848" s="502"/>
      <c r="E3848" s="307" t="s">
        <v>8605</v>
      </c>
      <c r="F3848" s="308"/>
      <c r="G3848" s="309"/>
      <c r="H3848" s="334"/>
      <c r="I3848" s="334">
        <f>SUM(I3849:I3867)</f>
        <v>102735.72</v>
      </c>
      <c r="J3848" s="449"/>
      <c r="K3848" s="391">
        <f>SUM(K3849:K3867)</f>
        <v>114576.39</v>
      </c>
      <c r="L3848" s="310"/>
      <c r="M3848" s="303">
        <f t="shared" si="632"/>
        <v>114576.33226544641</v>
      </c>
      <c r="N3848" s="303">
        <f t="shared" si="633"/>
        <v>-5.7734553585760295E-2</v>
      </c>
      <c r="O3848" s="372">
        <f t="shared" si="634"/>
        <v>0</v>
      </c>
      <c r="P3848" s="373"/>
    </row>
    <row r="3849" spans="1:16" s="195" customFormat="1" ht="15" x14ac:dyDescent="0.25">
      <c r="A3849" s="312" t="s">
        <v>8606</v>
      </c>
      <c r="B3849" s="314" t="s">
        <v>998</v>
      </c>
      <c r="C3849" s="314" t="s">
        <v>1186</v>
      </c>
      <c r="D3849" s="314" t="s">
        <v>5911</v>
      </c>
      <c r="E3849" s="315" t="s">
        <v>5912</v>
      </c>
      <c r="F3849" s="316" t="s">
        <v>217</v>
      </c>
      <c r="G3849" s="331">
        <v>1</v>
      </c>
      <c r="H3849" s="61">
        <f t="shared" ref="H3849:H3867" si="642">ROUND(I3849/G3849,2)</f>
        <v>1767.84</v>
      </c>
      <c r="I3849" s="450">
        <v>1767.84</v>
      </c>
      <c r="J3849" s="439">
        <f t="shared" ref="J3849:J3867" si="643">ROUND(H3849*O$13*P$13*O$10,2)</f>
        <v>1971.59</v>
      </c>
      <c r="K3849" s="390">
        <f t="shared" ref="K3849:K3867" si="644">ROUND(J3849*G3849,2)</f>
        <v>1971.59</v>
      </c>
      <c r="L3849" s="60"/>
      <c r="M3849" s="303">
        <f t="shared" si="632"/>
        <v>1971.5890756608001</v>
      </c>
      <c r="N3849" s="303">
        <f t="shared" si="633"/>
        <v>-9.2433919985523971E-4</v>
      </c>
      <c r="O3849" s="372">
        <f t="shared" si="634"/>
        <v>1971.59</v>
      </c>
      <c r="P3849" s="373">
        <f t="shared" si="635"/>
        <v>0</v>
      </c>
    </row>
    <row r="3850" spans="1:16" s="195" customFormat="1" ht="15" x14ac:dyDescent="0.25">
      <c r="A3850" s="312" t="s">
        <v>8607</v>
      </c>
      <c r="B3850" s="314" t="s">
        <v>998</v>
      </c>
      <c r="C3850" s="332" t="s">
        <v>2611</v>
      </c>
      <c r="D3850" s="332" t="s">
        <v>5914</v>
      </c>
      <c r="E3850" s="333" t="s">
        <v>5915</v>
      </c>
      <c r="F3850" s="316" t="s">
        <v>217</v>
      </c>
      <c r="G3850" s="331">
        <v>1</v>
      </c>
      <c r="H3850" s="61">
        <f t="shared" si="642"/>
        <v>6329.87</v>
      </c>
      <c r="I3850" s="450">
        <v>6329.87</v>
      </c>
      <c r="J3850" s="439">
        <f t="shared" si="643"/>
        <v>7059.41</v>
      </c>
      <c r="K3850" s="390">
        <f t="shared" si="644"/>
        <v>7059.41</v>
      </c>
      <c r="L3850" s="60"/>
      <c r="M3850" s="303">
        <f t="shared" si="632"/>
        <v>7059.4072666944003</v>
      </c>
      <c r="N3850" s="303">
        <f t="shared" si="633"/>
        <v>-2.7333055995768518E-3</v>
      </c>
      <c r="O3850" s="372">
        <f t="shared" si="634"/>
        <v>7059.41</v>
      </c>
      <c r="P3850" s="373">
        <f t="shared" si="635"/>
        <v>0</v>
      </c>
    </row>
    <row r="3851" spans="1:16" s="195" customFormat="1" ht="15" x14ac:dyDescent="0.25">
      <c r="A3851" s="312" t="s">
        <v>8608</v>
      </c>
      <c r="B3851" s="314" t="s">
        <v>998</v>
      </c>
      <c r="C3851" s="314" t="s">
        <v>2613</v>
      </c>
      <c r="D3851" s="314" t="s">
        <v>296</v>
      </c>
      <c r="E3851" s="315" t="s">
        <v>297</v>
      </c>
      <c r="F3851" s="316" t="s">
        <v>290</v>
      </c>
      <c r="G3851" s="331">
        <v>1</v>
      </c>
      <c r="H3851" s="61">
        <f t="shared" si="642"/>
        <v>1437.36</v>
      </c>
      <c r="I3851" s="450">
        <v>1437.36</v>
      </c>
      <c r="J3851" s="439">
        <f t="shared" si="643"/>
        <v>1603.02</v>
      </c>
      <c r="K3851" s="390">
        <f t="shared" si="644"/>
        <v>1603.02</v>
      </c>
      <c r="L3851" s="60"/>
      <c r="M3851" s="303">
        <f t="shared" si="632"/>
        <v>1603.0202245632001</v>
      </c>
      <c r="N3851" s="303">
        <f t="shared" si="633"/>
        <v>2.2456320016317477E-4</v>
      </c>
      <c r="O3851" s="372">
        <f t="shared" si="634"/>
        <v>1603.02</v>
      </c>
      <c r="P3851" s="373">
        <f t="shared" si="635"/>
        <v>0</v>
      </c>
    </row>
    <row r="3852" spans="1:16" s="195" customFormat="1" ht="22.5" x14ac:dyDescent="0.25">
      <c r="A3852" s="312" t="s">
        <v>8609</v>
      </c>
      <c r="B3852" s="314" t="s">
        <v>998</v>
      </c>
      <c r="C3852" s="314" t="s">
        <v>3700</v>
      </c>
      <c r="D3852" s="314" t="s">
        <v>8610</v>
      </c>
      <c r="E3852" s="315" t="s">
        <v>6017</v>
      </c>
      <c r="F3852" s="316" t="s">
        <v>217</v>
      </c>
      <c r="G3852" s="331">
        <v>2</v>
      </c>
      <c r="H3852" s="61">
        <f t="shared" si="642"/>
        <v>295.02999999999997</v>
      </c>
      <c r="I3852" s="450">
        <v>590.05999999999995</v>
      </c>
      <c r="J3852" s="439">
        <f t="shared" si="643"/>
        <v>329.03</v>
      </c>
      <c r="K3852" s="390">
        <f t="shared" si="644"/>
        <v>658.06</v>
      </c>
      <c r="L3852" s="60"/>
      <c r="M3852" s="303">
        <f t="shared" si="632"/>
        <v>658.06625598719995</v>
      </c>
      <c r="N3852" s="303">
        <f t="shared" si="633"/>
        <v>6.2559872000065297E-3</v>
      </c>
      <c r="O3852" s="372">
        <f t="shared" si="634"/>
        <v>658.06</v>
      </c>
      <c r="P3852" s="373">
        <f t="shared" si="635"/>
        <v>0</v>
      </c>
    </row>
    <row r="3853" spans="1:16" s="195" customFormat="1" ht="22.5" x14ac:dyDescent="0.25">
      <c r="A3853" s="312" t="s">
        <v>8611</v>
      </c>
      <c r="B3853" s="314" t="s">
        <v>998</v>
      </c>
      <c r="C3853" s="314" t="s">
        <v>2620</v>
      </c>
      <c r="D3853" s="314" t="s">
        <v>294</v>
      </c>
      <c r="E3853" s="315" t="s">
        <v>295</v>
      </c>
      <c r="F3853" s="316" t="s">
        <v>217</v>
      </c>
      <c r="G3853" s="331">
        <v>4</v>
      </c>
      <c r="H3853" s="61">
        <f t="shared" si="642"/>
        <v>1993.67</v>
      </c>
      <c r="I3853" s="450">
        <v>7974.66</v>
      </c>
      <c r="J3853" s="439">
        <f t="shared" si="643"/>
        <v>2223.4499999999998</v>
      </c>
      <c r="K3853" s="390">
        <f t="shared" si="644"/>
        <v>8893.7999999999993</v>
      </c>
      <c r="L3853" s="60"/>
      <c r="M3853" s="303">
        <f t="shared" si="632"/>
        <v>8893.7644459391995</v>
      </c>
      <c r="N3853" s="303">
        <f t="shared" si="633"/>
        <v>-3.5554060799768195E-2</v>
      </c>
      <c r="O3853" s="372">
        <f t="shared" si="634"/>
        <v>8893.7999999999993</v>
      </c>
      <c r="P3853" s="373">
        <f t="shared" si="635"/>
        <v>0</v>
      </c>
    </row>
    <row r="3854" spans="1:16" s="195" customFormat="1" ht="15" x14ac:dyDescent="0.25">
      <c r="A3854" s="312" t="s">
        <v>8612</v>
      </c>
      <c r="B3854" s="314" t="s">
        <v>998</v>
      </c>
      <c r="C3854" s="332" t="s">
        <v>2622</v>
      </c>
      <c r="D3854" s="332" t="s">
        <v>8513</v>
      </c>
      <c r="E3854" s="333" t="s">
        <v>6075</v>
      </c>
      <c r="F3854" s="316" t="s">
        <v>217</v>
      </c>
      <c r="G3854" s="331">
        <v>1</v>
      </c>
      <c r="H3854" s="61">
        <f t="shared" si="642"/>
        <v>24169.95</v>
      </c>
      <c r="I3854" s="450">
        <v>24169.95</v>
      </c>
      <c r="J3854" s="439">
        <f t="shared" si="643"/>
        <v>26955.61</v>
      </c>
      <c r="K3854" s="390">
        <f t="shared" si="644"/>
        <v>26955.61</v>
      </c>
      <c r="L3854" s="60"/>
      <c r="M3854" s="303">
        <f t="shared" si="632"/>
        <v>26955.612147744003</v>
      </c>
      <c r="N3854" s="303">
        <f t="shared" si="633"/>
        <v>2.1477440022863448E-3</v>
      </c>
      <c r="O3854" s="372">
        <f t="shared" si="634"/>
        <v>26955.61</v>
      </c>
      <c r="P3854" s="373">
        <f t="shared" si="635"/>
        <v>0</v>
      </c>
    </row>
    <row r="3855" spans="1:16" s="195" customFormat="1" ht="15" x14ac:dyDescent="0.25">
      <c r="A3855" s="312" t="s">
        <v>8613</v>
      </c>
      <c r="B3855" s="314" t="s">
        <v>998</v>
      </c>
      <c r="C3855" s="314" t="s">
        <v>3704</v>
      </c>
      <c r="D3855" s="314" t="s">
        <v>8614</v>
      </c>
      <c r="E3855" s="315" t="s">
        <v>5919</v>
      </c>
      <c r="F3855" s="316" t="s">
        <v>217</v>
      </c>
      <c r="G3855" s="331">
        <v>1</v>
      </c>
      <c r="H3855" s="61">
        <f t="shared" si="642"/>
        <v>7737.7</v>
      </c>
      <c r="I3855" s="450">
        <v>7737.7</v>
      </c>
      <c r="J3855" s="439">
        <f t="shared" si="643"/>
        <v>8629.49</v>
      </c>
      <c r="K3855" s="390">
        <f t="shared" si="644"/>
        <v>8629.49</v>
      </c>
      <c r="L3855" s="60"/>
      <c r="M3855" s="303">
        <f t="shared" ref="M3855:M3918" si="645">I3855*O$13*P$13*O$10</f>
        <v>8629.494066624</v>
      </c>
      <c r="N3855" s="303">
        <f t="shared" ref="N3855:N3918" si="646">M3855-K3855</f>
        <v>4.0666240001883125E-3</v>
      </c>
      <c r="O3855" s="372">
        <f t="shared" si="634"/>
        <v>8629.49</v>
      </c>
      <c r="P3855" s="373">
        <f t="shared" si="635"/>
        <v>0</v>
      </c>
    </row>
    <row r="3856" spans="1:16" s="195" customFormat="1" ht="22.5" x14ac:dyDescent="0.25">
      <c r="A3856" s="312" t="s">
        <v>8615</v>
      </c>
      <c r="B3856" s="314" t="s">
        <v>998</v>
      </c>
      <c r="C3856" s="314" t="s">
        <v>3706</v>
      </c>
      <c r="D3856" s="314" t="s">
        <v>5921</v>
      </c>
      <c r="E3856" s="315" t="s">
        <v>5922</v>
      </c>
      <c r="F3856" s="316" t="s">
        <v>217</v>
      </c>
      <c r="G3856" s="331">
        <v>2</v>
      </c>
      <c r="H3856" s="61">
        <f t="shared" si="642"/>
        <v>8327.42</v>
      </c>
      <c r="I3856" s="450">
        <v>16654.830000000002</v>
      </c>
      <c r="J3856" s="439">
        <f t="shared" si="643"/>
        <v>9287.18</v>
      </c>
      <c r="K3856" s="390">
        <f t="shared" si="644"/>
        <v>18574.36</v>
      </c>
      <c r="L3856" s="60"/>
      <c r="M3856" s="303">
        <f t="shared" si="645"/>
        <v>18574.351120569605</v>
      </c>
      <c r="N3856" s="303">
        <f t="shared" si="646"/>
        <v>-8.8794303956092335E-3</v>
      </c>
      <c r="O3856" s="372">
        <f t="shared" si="634"/>
        <v>18574.36</v>
      </c>
      <c r="P3856" s="373">
        <f t="shared" si="635"/>
        <v>0</v>
      </c>
    </row>
    <row r="3857" spans="1:16" s="195" customFormat="1" ht="15" x14ac:dyDescent="0.25">
      <c r="A3857" s="312" t="s">
        <v>8616</v>
      </c>
      <c r="B3857" s="314" t="s">
        <v>998</v>
      </c>
      <c r="C3857" s="314" t="s">
        <v>2624</v>
      </c>
      <c r="D3857" s="314" t="s">
        <v>386</v>
      </c>
      <c r="E3857" s="315" t="s">
        <v>387</v>
      </c>
      <c r="F3857" s="316" t="s">
        <v>248</v>
      </c>
      <c r="G3857" s="329">
        <v>0.1</v>
      </c>
      <c r="H3857" s="61">
        <f t="shared" si="642"/>
        <v>13529.3</v>
      </c>
      <c r="I3857" s="450">
        <v>1352.93</v>
      </c>
      <c r="J3857" s="439">
        <f t="shared" si="643"/>
        <v>15088.59</v>
      </c>
      <c r="K3857" s="390">
        <f t="shared" si="644"/>
        <v>1508.86</v>
      </c>
      <c r="L3857" s="60"/>
      <c r="M3857" s="303">
        <f t="shared" si="645"/>
        <v>1508.8594036416002</v>
      </c>
      <c r="N3857" s="303">
        <f t="shared" si="646"/>
        <v>-5.9635839966176718E-4</v>
      </c>
      <c r="O3857" s="372">
        <f t="shared" si="634"/>
        <v>1508.8590000000002</v>
      </c>
      <c r="P3857" s="373">
        <f t="shared" si="635"/>
        <v>-9.9999999974897946E-4</v>
      </c>
    </row>
    <row r="3858" spans="1:16" s="195" customFormat="1" ht="22.5" x14ac:dyDescent="0.25">
      <c r="A3858" s="312" t="s">
        <v>8617</v>
      </c>
      <c r="B3858" s="314" t="s">
        <v>998</v>
      </c>
      <c r="C3858" s="314" t="s">
        <v>7334</v>
      </c>
      <c r="D3858" s="314" t="s">
        <v>5932</v>
      </c>
      <c r="E3858" s="315" t="s">
        <v>5933</v>
      </c>
      <c r="F3858" s="316" t="s">
        <v>217</v>
      </c>
      <c r="G3858" s="331">
        <v>1</v>
      </c>
      <c r="H3858" s="61">
        <f t="shared" si="642"/>
        <v>17037.39</v>
      </c>
      <c r="I3858" s="450">
        <v>17037.39</v>
      </c>
      <c r="J3858" s="439">
        <f t="shared" si="643"/>
        <v>19001</v>
      </c>
      <c r="K3858" s="390">
        <f t="shared" si="644"/>
        <v>19001</v>
      </c>
      <c r="L3858" s="60"/>
      <c r="M3858" s="303">
        <f t="shared" si="645"/>
        <v>19001.002354156801</v>
      </c>
      <c r="N3858" s="303">
        <f t="shared" si="646"/>
        <v>2.354156800720375E-3</v>
      </c>
      <c r="O3858" s="372">
        <f t="shared" ref="O3858:O3921" si="647">J3858*G3858</f>
        <v>19001</v>
      </c>
      <c r="P3858" s="373">
        <f t="shared" ref="P3858:P3921" si="648">O3858-K3858</f>
        <v>0</v>
      </c>
    </row>
    <row r="3859" spans="1:16" s="195" customFormat="1" ht="22.5" x14ac:dyDescent="0.25">
      <c r="A3859" s="312" t="s">
        <v>8618</v>
      </c>
      <c r="B3859" s="314" t="s">
        <v>998</v>
      </c>
      <c r="C3859" s="314" t="s">
        <v>2631</v>
      </c>
      <c r="D3859" s="314" t="s">
        <v>404</v>
      </c>
      <c r="E3859" s="315" t="s">
        <v>405</v>
      </c>
      <c r="F3859" s="316" t="s">
        <v>217</v>
      </c>
      <c r="G3859" s="331">
        <v>1</v>
      </c>
      <c r="H3859" s="61">
        <f t="shared" si="642"/>
        <v>1969.91</v>
      </c>
      <c r="I3859" s="450">
        <v>1969.91</v>
      </c>
      <c r="J3859" s="439">
        <f t="shared" si="643"/>
        <v>2196.9499999999998</v>
      </c>
      <c r="K3859" s="390">
        <f t="shared" si="644"/>
        <v>2196.9499999999998</v>
      </c>
      <c r="L3859" s="60"/>
      <c r="M3859" s="303">
        <f t="shared" si="645"/>
        <v>2196.9482736192003</v>
      </c>
      <c r="N3859" s="303">
        <f t="shared" si="646"/>
        <v>-1.7263807994822855E-3</v>
      </c>
      <c r="O3859" s="372">
        <f t="shared" si="647"/>
        <v>2196.9499999999998</v>
      </c>
      <c r="P3859" s="373">
        <f t="shared" si="648"/>
        <v>0</v>
      </c>
    </row>
    <row r="3860" spans="1:16" s="195" customFormat="1" ht="33.75" x14ac:dyDescent="0.25">
      <c r="A3860" s="312" t="s">
        <v>8619</v>
      </c>
      <c r="B3860" s="314" t="s">
        <v>998</v>
      </c>
      <c r="C3860" s="314" t="s">
        <v>2633</v>
      </c>
      <c r="D3860" s="314" t="s">
        <v>8620</v>
      </c>
      <c r="E3860" s="315" t="s">
        <v>8621</v>
      </c>
      <c r="F3860" s="316" t="s">
        <v>217</v>
      </c>
      <c r="G3860" s="331">
        <v>1</v>
      </c>
      <c r="H3860" s="61">
        <f t="shared" si="642"/>
        <v>1541.27</v>
      </c>
      <c r="I3860" s="450">
        <v>1541.27</v>
      </c>
      <c r="J3860" s="439">
        <f t="shared" si="643"/>
        <v>1718.91</v>
      </c>
      <c r="K3860" s="390">
        <f t="shared" si="644"/>
        <v>1718.91</v>
      </c>
      <c r="L3860" s="60"/>
      <c r="M3860" s="303">
        <f t="shared" si="645"/>
        <v>1718.9061762624001</v>
      </c>
      <c r="N3860" s="303">
        <f t="shared" si="646"/>
        <v>-3.8237375999869982E-3</v>
      </c>
      <c r="O3860" s="372">
        <f t="shared" si="647"/>
        <v>1718.91</v>
      </c>
      <c r="P3860" s="373">
        <f t="shared" si="648"/>
        <v>0</v>
      </c>
    </row>
    <row r="3861" spans="1:16" s="195" customFormat="1" ht="15" x14ac:dyDescent="0.25">
      <c r="A3861" s="312" t="s">
        <v>8622</v>
      </c>
      <c r="B3861" s="314" t="s">
        <v>998</v>
      </c>
      <c r="C3861" s="314" t="s">
        <v>3742</v>
      </c>
      <c r="D3861" s="314" t="s">
        <v>5935</v>
      </c>
      <c r="E3861" s="315" t="s">
        <v>5936</v>
      </c>
      <c r="F3861" s="316" t="s">
        <v>248</v>
      </c>
      <c r="G3861" s="329">
        <v>0.2</v>
      </c>
      <c r="H3861" s="61">
        <f t="shared" si="642"/>
        <v>1933.6</v>
      </c>
      <c r="I3861" s="450">
        <v>386.72</v>
      </c>
      <c r="J3861" s="439">
        <f t="shared" si="643"/>
        <v>2156.4499999999998</v>
      </c>
      <c r="K3861" s="390">
        <f t="shared" si="644"/>
        <v>431.29</v>
      </c>
      <c r="L3861" s="60"/>
      <c r="M3861" s="303">
        <f t="shared" si="645"/>
        <v>431.29068656640004</v>
      </c>
      <c r="N3861" s="303">
        <f t="shared" si="646"/>
        <v>6.8656640002018321E-4</v>
      </c>
      <c r="O3861" s="372">
        <f t="shared" si="647"/>
        <v>431.28999999999996</v>
      </c>
      <c r="P3861" s="373">
        <f t="shared" si="648"/>
        <v>0</v>
      </c>
    </row>
    <row r="3862" spans="1:16" s="195" customFormat="1" ht="15" x14ac:dyDescent="0.25">
      <c r="A3862" s="312" t="s">
        <v>8623</v>
      </c>
      <c r="B3862" s="314" t="s">
        <v>998</v>
      </c>
      <c r="C3862" s="314" t="s">
        <v>1189</v>
      </c>
      <c r="D3862" s="314" t="s">
        <v>5938</v>
      </c>
      <c r="E3862" s="315" t="s">
        <v>5939</v>
      </c>
      <c r="F3862" s="316" t="s">
        <v>291</v>
      </c>
      <c r="G3862" s="331">
        <v>1</v>
      </c>
      <c r="H3862" s="61">
        <f t="shared" si="642"/>
        <v>393.94</v>
      </c>
      <c r="I3862" s="450">
        <v>393.94</v>
      </c>
      <c r="J3862" s="439">
        <f t="shared" si="643"/>
        <v>439.34</v>
      </c>
      <c r="K3862" s="390">
        <f t="shared" si="644"/>
        <v>439.34</v>
      </c>
      <c r="L3862" s="60"/>
      <c r="M3862" s="303">
        <f t="shared" si="645"/>
        <v>439.34281409280004</v>
      </c>
      <c r="N3862" s="303">
        <f t="shared" si="646"/>
        <v>2.8140928000652821E-3</v>
      </c>
      <c r="O3862" s="372">
        <f t="shared" si="647"/>
        <v>439.34</v>
      </c>
      <c r="P3862" s="373">
        <f t="shared" si="648"/>
        <v>0</v>
      </c>
    </row>
    <row r="3863" spans="1:16" s="195" customFormat="1" ht="15" x14ac:dyDescent="0.25">
      <c r="A3863" s="312" t="s">
        <v>8624</v>
      </c>
      <c r="B3863" s="314" t="s">
        <v>998</v>
      </c>
      <c r="C3863" s="332" t="s">
        <v>1190</v>
      </c>
      <c r="D3863" s="332" t="s">
        <v>5942</v>
      </c>
      <c r="E3863" s="333" t="s">
        <v>5943</v>
      </c>
      <c r="F3863" s="316" t="s">
        <v>291</v>
      </c>
      <c r="G3863" s="331">
        <v>1</v>
      </c>
      <c r="H3863" s="61">
        <f t="shared" si="642"/>
        <v>436.51</v>
      </c>
      <c r="I3863" s="450">
        <v>436.51</v>
      </c>
      <c r="J3863" s="439">
        <f t="shared" si="643"/>
        <v>486.82</v>
      </c>
      <c r="K3863" s="390">
        <f t="shared" si="644"/>
        <v>486.82</v>
      </c>
      <c r="L3863" s="60"/>
      <c r="M3863" s="303">
        <f t="shared" si="645"/>
        <v>486.81913941120001</v>
      </c>
      <c r="N3863" s="303">
        <f t="shared" si="646"/>
        <v>-8.6058879998063276E-4</v>
      </c>
      <c r="O3863" s="372">
        <f t="shared" si="647"/>
        <v>486.82</v>
      </c>
      <c r="P3863" s="373">
        <f t="shared" si="648"/>
        <v>0</v>
      </c>
    </row>
    <row r="3864" spans="1:16" s="195" customFormat="1" ht="15" x14ac:dyDescent="0.25">
      <c r="A3864" s="312" t="s">
        <v>8625</v>
      </c>
      <c r="B3864" s="314" t="s">
        <v>998</v>
      </c>
      <c r="C3864" s="314" t="s">
        <v>1191</v>
      </c>
      <c r="D3864" s="314" t="s">
        <v>5945</v>
      </c>
      <c r="E3864" s="315" t="s">
        <v>5946</v>
      </c>
      <c r="F3864" s="316" t="s">
        <v>248</v>
      </c>
      <c r="G3864" s="329">
        <v>0.1</v>
      </c>
      <c r="H3864" s="61">
        <f t="shared" si="642"/>
        <v>3217.7</v>
      </c>
      <c r="I3864" s="450">
        <v>321.77</v>
      </c>
      <c r="J3864" s="439">
        <f t="shared" si="643"/>
        <v>3588.55</v>
      </c>
      <c r="K3864" s="390">
        <f t="shared" si="644"/>
        <v>358.86</v>
      </c>
      <c r="L3864" s="60"/>
      <c r="M3864" s="303">
        <f t="shared" si="645"/>
        <v>358.85499642240001</v>
      </c>
      <c r="N3864" s="303">
        <f t="shared" si="646"/>
        <v>-5.0035776000072474E-3</v>
      </c>
      <c r="O3864" s="372">
        <f t="shared" si="647"/>
        <v>358.85500000000002</v>
      </c>
      <c r="P3864" s="373">
        <f t="shared" si="648"/>
        <v>-4.9999999999954525E-3</v>
      </c>
    </row>
    <row r="3865" spans="1:16" s="195" customFormat="1" ht="22.5" x14ac:dyDescent="0.25">
      <c r="A3865" s="312" t="s">
        <v>8626</v>
      </c>
      <c r="B3865" s="314" t="s">
        <v>998</v>
      </c>
      <c r="C3865" s="314" t="s">
        <v>2639</v>
      </c>
      <c r="D3865" s="314" t="s">
        <v>8498</v>
      </c>
      <c r="E3865" s="315" t="s">
        <v>8499</v>
      </c>
      <c r="F3865" s="316" t="s">
        <v>164</v>
      </c>
      <c r="G3865" s="329">
        <v>0.1</v>
      </c>
      <c r="H3865" s="61">
        <f t="shared" si="642"/>
        <v>61644.7</v>
      </c>
      <c r="I3865" s="450">
        <v>6164.47</v>
      </c>
      <c r="J3865" s="439">
        <f t="shared" si="643"/>
        <v>68749.440000000002</v>
      </c>
      <c r="K3865" s="390">
        <f t="shared" si="644"/>
        <v>6874.94</v>
      </c>
      <c r="L3865" s="60"/>
      <c r="M3865" s="303">
        <f t="shared" si="645"/>
        <v>6874.9444006464</v>
      </c>
      <c r="N3865" s="303">
        <f t="shared" si="646"/>
        <v>4.4006464004269219E-3</v>
      </c>
      <c r="O3865" s="372">
        <f t="shared" si="647"/>
        <v>6874.9440000000004</v>
      </c>
      <c r="P3865" s="373">
        <f t="shared" si="648"/>
        <v>4.0000000008149073E-3</v>
      </c>
    </row>
    <row r="3866" spans="1:16" s="195" customFormat="1" ht="22.5" x14ac:dyDescent="0.25">
      <c r="A3866" s="312" t="s">
        <v>8627</v>
      </c>
      <c r="B3866" s="314" t="s">
        <v>998</v>
      </c>
      <c r="C3866" s="314" t="s">
        <v>3749</v>
      </c>
      <c r="D3866" s="314" t="s">
        <v>6025</v>
      </c>
      <c r="E3866" s="315" t="s">
        <v>6026</v>
      </c>
      <c r="F3866" s="316" t="s">
        <v>248</v>
      </c>
      <c r="G3866" s="331">
        <v>1</v>
      </c>
      <c r="H3866" s="61">
        <f t="shared" si="642"/>
        <v>666.47</v>
      </c>
      <c r="I3866" s="450">
        <v>666.47</v>
      </c>
      <c r="J3866" s="439">
        <f t="shared" si="643"/>
        <v>743.28</v>
      </c>
      <c r="K3866" s="390">
        <f t="shared" si="644"/>
        <v>743.28</v>
      </c>
      <c r="L3866" s="60"/>
      <c r="M3866" s="303">
        <f t="shared" si="645"/>
        <v>743.2827468864001</v>
      </c>
      <c r="N3866" s="303">
        <f t="shared" si="646"/>
        <v>2.7468864001320981E-3</v>
      </c>
      <c r="O3866" s="372">
        <f t="shared" si="647"/>
        <v>743.28</v>
      </c>
      <c r="P3866" s="373">
        <f t="shared" si="648"/>
        <v>0</v>
      </c>
    </row>
    <row r="3867" spans="1:16" s="195" customFormat="1" ht="22.5" x14ac:dyDescent="0.25">
      <c r="A3867" s="312" t="s">
        <v>8628</v>
      </c>
      <c r="B3867" s="314" t="s">
        <v>998</v>
      </c>
      <c r="C3867" s="314" t="s">
        <v>3752</v>
      </c>
      <c r="D3867" s="314" t="s">
        <v>8553</v>
      </c>
      <c r="E3867" s="315" t="s">
        <v>8554</v>
      </c>
      <c r="F3867" s="316" t="s">
        <v>168</v>
      </c>
      <c r="G3867" s="331">
        <v>10</v>
      </c>
      <c r="H3867" s="61">
        <f t="shared" si="642"/>
        <v>580.21</v>
      </c>
      <c r="I3867" s="450">
        <v>5802.07</v>
      </c>
      <c r="J3867" s="439">
        <f t="shared" si="643"/>
        <v>647.08000000000004</v>
      </c>
      <c r="K3867" s="390">
        <f t="shared" si="644"/>
        <v>6470.8</v>
      </c>
      <c r="L3867" s="60"/>
      <c r="M3867" s="303">
        <f t="shared" si="645"/>
        <v>6470.7766699583999</v>
      </c>
      <c r="N3867" s="303">
        <f t="shared" si="646"/>
        <v>-2.3330041600274853E-2</v>
      </c>
      <c r="O3867" s="372">
        <f t="shared" si="647"/>
        <v>6470.8</v>
      </c>
      <c r="P3867" s="373">
        <f t="shared" si="648"/>
        <v>0</v>
      </c>
    </row>
    <row r="3868" spans="1:16" s="195" customFormat="1" ht="15" customHeight="1" x14ac:dyDescent="0.25">
      <c r="A3868" s="509" t="s">
        <v>8629</v>
      </c>
      <c r="B3868" s="510"/>
      <c r="C3868" s="510"/>
      <c r="D3868" s="510"/>
      <c r="E3868" s="510"/>
      <c r="F3868" s="511"/>
      <c r="G3868" s="322"/>
      <c r="H3868" s="455"/>
      <c r="I3868" s="447">
        <f>I3870</f>
        <v>188392.81999999998</v>
      </c>
      <c r="J3868" s="448"/>
      <c r="K3868" s="393">
        <f>K3870</f>
        <v>210105.78999999998</v>
      </c>
      <c r="L3868" s="305"/>
      <c r="M3868" s="303">
        <f t="shared" si="645"/>
        <v>210105.68029059839</v>
      </c>
      <c r="N3868" s="303">
        <f t="shared" si="646"/>
        <v>-0.10970940158586018</v>
      </c>
      <c r="O3868" s="372">
        <f t="shared" si="647"/>
        <v>0</v>
      </c>
      <c r="P3868" s="373"/>
    </row>
    <row r="3869" spans="1:16" s="321" customFormat="1" ht="15" customHeight="1" x14ac:dyDescent="0.25">
      <c r="A3869" s="506" t="s">
        <v>1079</v>
      </c>
      <c r="B3869" s="507"/>
      <c r="C3869" s="507"/>
      <c r="D3869" s="507"/>
      <c r="E3869" s="507"/>
      <c r="F3869" s="508"/>
      <c r="G3869" s="319"/>
      <c r="H3869" s="452"/>
      <c r="I3869" s="453">
        <f>I3872+I3877</f>
        <v>30679.789999999997</v>
      </c>
      <c r="J3869" s="454"/>
      <c r="K3869" s="394">
        <f>K3872+K3877</f>
        <v>34215.75</v>
      </c>
      <c r="L3869" s="320"/>
      <c r="M3869" s="303">
        <f t="shared" si="645"/>
        <v>34215.731518444802</v>
      </c>
      <c r="N3869" s="303">
        <f t="shared" si="646"/>
        <v>-1.8481555198377464E-2</v>
      </c>
      <c r="O3869" s="372">
        <f t="shared" si="647"/>
        <v>0</v>
      </c>
      <c r="P3869" s="373"/>
    </row>
    <row r="3870" spans="1:16" s="195" customFormat="1" ht="15" x14ac:dyDescent="0.25">
      <c r="A3870" s="306" t="s">
        <v>1106</v>
      </c>
      <c r="B3870" s="502"/>
      <c r="C3870" s="502"/>
      <c r="D3870" s="502"/>
      <c r="E3870" s="307" t="s">
        <v>8630</v>
      </c>
      <c r="F3870" s="308"/>
      <c r="G3870" s="309"/>
      <c r="H3870" s="334"/>
      <c r="I3870" s="334">
        <f>SUM(I3871:I3903)</f>
        <v>188392.81999999998</v>
      </c>
      <c r="J3870" s="449"/>
      <c r="K3870" s="391">
        <f>SUM(K3871:K3903)</f>
        <v>210105.78999999998</v>
      </c>
      <c r="L3870" s="310"/>
      <c r="M3870" s="303">
        <f t="shared" si="645"/>
        <v>210105.68029059839</v>
      </c>
      <c r="N3870" s="303">
        <f t="shared" si="646"/>
        <v>-0.10970940158586018</v>
      </c>
      <c r="O3870" s="372">
        <f t="shared" si="647"/>
        <v>0</v>
      </c>
      <c r="P3870" s="373"/>
    </row>
    <row r="3871" spans="1:16" s="195" customFormat="1" ht="22.5" x14ac:dyDescent="0.25">
      <c r="A3871" s="312" t="s">
        <v>8631</v>
      </c>
      <c r="B3871" s="314" t="s">
        <v>1000</v>
      </c>
      <c r="C3871" s="314" t="s">
        <v>2402</v>
      </c>
      <c r="D3871" s="314" t="s">
        <v>286</v>
      </c>
      <c r="E3871" s="315" t="s">
        <v>287</v>
      </c>
      <c r="F3871" s="316" t="s">
        <v>217</v>
      </c>
      <c r="G3871" s="331">
        <v>2</v>
      </c>
      <c r="H3871" s="61">
        <f t="shared" ref="H3871:H3903" si="649">ROUND(I3871/G3871,2)</f>
        <v>3940.14</v>
      </c>
      <c r="I3871" s="450">
        <v>7880.28</v>
      </c>
      <c r="J3871" s="439">
        <f t="shared" ref="J3871:J3903" si="650">ROUND(H3871*O$13*P$13*O$10,2)</f>
        <v>4394.25</v>
      </c>
      <c r="K3871" s="390">
        <f t="shared" ref="K3871:K3903" si="651">ROUND(J3871*G3871,2)</f>
        <v>8788.5</v>
      </c>
      <c r="L3871" s="60"/>
      <c r="M3871" s="303">
        <f t="shared" si="645"/>
        <v>8788.5068564735993</v>
      </c>
      <c r="N3871" s="303">
        <f t="shared" si="646"/>
        <v>6.8564735993277282E-3</v>
      </c>
      <c r="O3871" s="372">
        <f t="shared" si="647"/>
        <v>8788.5</v>
      </c>
      <c r="P3871" s="373">
        <f t="shared" si="648"/>
        <v>0</v>
      </c>
    </row>
    <row r="3872" spans="1:16" s="195" customFormat="1" ht="15" x14ac:dyDescent="0.25">
      <c r="A3872" s="312" t="s">
        <v>8632</v>
      </c>
      <c r="B3872" s="314" t="s">
        <v>1000</v>
      </c>
      <c r="C3872" s="332" t="s">
        <v>1067</v>
      </c>
      <c r="D3872" s="332" t="s">
        <v>8633</v>
      </c>
      <c r="E3872" s="333" t="s">
        <v>8634</v>
      </c>
      <c r="F3872" s="316" t="s">
        <v>217</v>
      </c>
      <c r="G3872" s="331">
        <v>1</v>
      </c>
      <c r="H3872" s="61">
        <f t="shared" si="649"/>
        <v>26459.67</v>
      </c>
      <c r="I3872" s="450">
        <v>26459.67</v>
      </c>
      <c r="J3872" s="439">
        <f t="shared" si="650"/>
        <v>29509.23</v>
      </c>
      <c r="K3872" s="390">
        <f t="shared" si="651"/>
        <v>29509.23</v>
      </c>
      <c r="L3872" s="60"/>
      <c r="M3872" s="303">
        <f t="shared" si="645"/>
        <v>29509.229521670401</v>
      </c>
      <c r="N3872" s="303">
        <f t="shared" si="646"/>
        <v>-4.783295989909675E-4</v>
      </c>
      <c r="O3872" s="372">
        <f t="shared" si="647"/>
        <v>29509.23</v>
      </c>
      <c r="P3872" s="373">
        <f t="shared" si="648"/>
        <v>0</v>
      </c>
    </row>
    <row r="3873" spans="1:16" s="195" customFormat="1" ht="15" x14ac:dyDescent="0.25">
      <c r="A3873" s="312" t="s">
        <v>8635</v>
      </c>
      <c r="B3873" s="314" t="s">
        <v>1000</v>
      </c>
      <c r="C3873" s="314" t="s">
        <v>3382</v>
      </c>
      <c r="D3873" s="314" t="s">
        <v>8636</v>
      </c>
      <c r="E3873" s="315" t="s">
        <v>8637</v>
      </c>
      <c r="F3873" s="316" t="s">
        <v>217</v>
      </c>
      <c r="G3873" s="331">
        <v>1</v>
      </c>
      <c r="H3873" s="61">
        <f t="shared" si="649"/>
        <v>13183.95</v>
      </c>
      <c r="I3873" s="450">
        <v>13183.95</v>
      </c>
      <c r="J3873" s="439">
        <f t="shared" si="650"/>
        <v>14703.44</v>
      </c>
      <c r="K3873" s="390">
        <f t="shared" si="651"/>
        <v>14703.44</v>
      </c>
      <c r="L3873" s="60"/>
      <c r="M3873" s="303">
        <f t="shared" si="645"/>
        <v>14703.441371424002</v>
      </c>
      <c r="N3873" s="303">
        <f t="shared" si="646"/>
        <v>1.3714240012632217E-3</v>
      </c>
      <c r="O3873" s="372">
        <f t="shared" si="647"/>
        <v>14703.44</v>
      </c>
      <c r="P3873" s="373">
        <f t="shared" si="648"/>
        <v>0</v>
      </c>
    </row>
    <row r="3874" spans="1:16" s="195" customFormat="1" ht="22.5" x14ac:dyDescent="0.25">
      <c r="A3874" s="312" t="s">
        <v>8638</v>
      </c>
      <c r="B3874" s="314" t="s">
        <v>1000</v>
      </c>
      <c r="C3874" s="314" t="s">
        <v>2410</v>
      </c>
      <c r="D3874" s="314" t="s">
        <v>294</v>
      </c>
      <c r="E3874" s="315" t="s">
        <v>295</v>
      </c>
      <c r="F3874" s="316" t="s">
        <v>217</v>
      </c>
      <c r="G3874" s="331">
        <v>2</v>
      </c>
      <c r="H3874" s="61">
        <f t="shared" si="649"/>
        <v>1993.67</v>
      </c>
      <c r="I3874" s="450">
        <v>3987.34</v>
      </c>
      <c r="J3874" s="439">
        <f t="shared" si="650"/>
        <v>2223.4499999999998</v>
      </c>
      <c r="K3874" s="390">
        <f t="shared" si="651"/>
        <v>4446.8999999999996</v>
      </c>
      <c r="L3874" s="60"/>
      <c r="M3874" s="303">
        <f t="shared" si="645"/>
        <v>4446.8933755008011</v>
      </c>
      <c r="N3874" s="303">
        <f t="shared" si="646"/>
        <v>-6.6244991985513479E-3</v>
      </c>
      <c r="O3874" s="372">
        <f t="shared" si="647"/>
        <v>4446.8999999999996</v>
      </c>
      <c r="P3874" s="373">
        <f t="shared" si="648"/>
        <v>0</v>
      </c>
    </row>
    <row r="3875" spans="1:16" s="195" customFormat="1" ht="15" x14ac:dyDescent="0.25">
      <c r="A3875" s="312" t="s">
        <v>8639</v>
      </c>
      <c r="B3875" s="314" t="s">
        <v>1000</v>
      </c>
      <c r="C3875" s="314" t="s">
        <v>1081</v>
      </c>
      <c r="D3875" s="314" t="s">
        <v>8640</v>
      </c>
      <c r="E3875" s="315" t="s">
        <v>8641</v>
      </c>
      <c r="F3875" s="316" t="s">
        <v>217</v>
      </c>
      <c r="G3875" s="331">
        <v>2</v>
      </c>
      <c r="H3875" s="61">
        <f t="shared" si="649"/>
        <v>6158.31</v>
      </c>
      <c r="I3875" s="450">
        <v>12316.61</v>
      </c>
      <c r="J3875" s="439">
        <f t="shared" si="650"/>
        <v>6868.07</v>
      </c>
      <c r="K3875" s="390">
        <f t="shared" si="651"/>
        <v>13736.14</v>
      </c>
      <c r="L3875" s="60"/>
      <c r="M3875" s="303">
        <f t="shared" si="645"/>
        <v>13736.137730323202</v>
      </c>
      <c r="N3875" s="303">
        <f t="shared" si="646"/>
        <v>-2.2696767973684473E-3</v>
      </c>
      <c r="O3875" s="372">
        <f t="shared" si="647"/>
        <v>13736.14</v>
      </c>
      <c r="P3875" s="373">
        <f t="shared" si="648"/>
        <v>0</v>
      </c>
    </row>
    <row r="3876" spans="1:16" s="195" customFormat="1" ht="15" x14ac:dyDescent="0.25">
      <c r="A3876" s="312" t="s">
        <v>8642</v>
      </c>
      <c r="B3876" s="314" t="s">
        <v>1000</v>
      </c>
      <c r="C3876" s="314" t="s">
        <v>2421</v>
      </c>
      <c r="D3876" s="314" t="s">
        <v>5938</v>
      </c>
      <c r="E3876" s="315" t="s">
        <v>5939</v>
      </c>
      <c r="F3876" s="316" t="s">
        <v>291</v>
      </c>
      <c r="G3876" s="331">
        <v>4</v>
      </c>
      <c r="H3876" s="61">
        <f t="shared" si="649"/>
        <v>393.95</v>
      </c>
      <c r="I3876" s="450">
        <v>1575.78</v>
      </c>
      <c r="J3876" s="439">
        <f t="shared" si="650"/>
        <v>439.35</v>
      </c>
      <c r="K3876" s="390">
        <f t="shared" si="651"/>
        <v>1757.4</v>
      </c>
      <c r="L3876" s="60"/>
      <c r="M3876" s="303">
        <f t="shared" si="645"/>
        <v>1757.3935614335999</v>
      </c>
      <c r="N3876" s="303">
        <f t="shared" si="646"/>
        <v>-6.4385664002202248E-3</v>
      </c>
      <c r="O3876" s="372">
        <f t="shared" si="647"/>
        <v>1757.4</v>
      </c>
      <c r="P3876" s="373">
        <f t="shared" si="648"/>
        <v>0</v>
      </c>
    </row>
    <row r="3877" spans="1:16" s="195" customFormat="1" ht="33.75" x14ac:dyDescent="0.25">
      <c r="A3877" s="312" t="s">
        <v>8643</v>
      </c>
      <c r="B3877" s="314" t="s">
        <v>1000</v>
      </c>
      <c r="C3877" s="332" t="s">
        <v>2398</v>
      </c>
      <c r="D3877" s="332" t="s">
        <v>8644</v>
      </c>
      <c r="E3877" s="333" t="s">
        <v>8645</v>
      </c>
      <c r="F3877" s="316" t="s">
        <v>291</v>
      </c>
      <c r="G3877" s="331">
        <v>4</v>
      </c>
      <c r="H3877" s="61">
        <f t="shared" si="649"/>
        <v>1055.03</v>
      </c>
      <c r="I3877" s="450">
        <v>4220.12</v>
      </c>
      <c r="J3877" s="439">
        <f t="shared" si="650"/>
        <v>1176.6300000000001</v>
      </c>
      <c r="K3877" s="390">
        <f t="shared" si="651"/>
        <v>4706.5200000000004</v>
      </c>
      <c r="L3877" s="60"/>
      <c r="M3877" s="303">
        <f t="shared" si="645"/>
        <v>4706.5019967744001</v>
      </c>
      <c r="N3877" s="303">
        <f t="shared" si="646"/>
        <v>-1.8003225600295991E-2</v>
      </c>
      <c r="O3877" s="372">
        <f t="shared" si="647"/>
        <v>4706.5200000000004</v>
      </c>
      <c r="P3877" s="373">
        <f t="shared" si="648"/>
        <v>0</v>
      </c>
    </row>
    <row r="3878" spans="1:16" s="195" customFormat="1" ht="22.5" x14ac:dyDescent="0.25">
      <c r="A3878" s="312" t="s">
        <v>8646</v>
      </c>
      <c r="B3878" s="314" t="s">
        <v>1000</v>
      </c>
      <c r="C3878" s="314" t="s">
        <v>2429</v>
      </c>
      <c r="D3878" s="314" t="s">
        <v>8446</v>
      </c>
      <c r="E3878" s="315" t="s">
        <v>8447</v>
      </c>
      <c r="F3878" s="316" t="s">
        <v>164</v>
      </c>
      <c r="G3878" s="325">
        <v>0.08</v>
      </c>
      <c r="H3878" s="61">
        <f t="shared" si="649"/>
        <v>39849.75</v>
      </c>
      <c r="I3878" s="450">
        <v>3187.98</v>
      </c>
      <c r="J3878" s="439">
        <f t="shared" si="650"/>
        <v>44442.559999999998</v>
      </c>
      <c r="K3878" s="390">
        <f t="shared" si="651"/>
        <v>3555.4</v>
      </c>
      <c r="L3878" s="60"/>
      <c r="M3878" s="303">
        <f t="shared" si="645"/>
        <v>3555.4046414976006</v>
      </c>
      <c r="N3878" s="303">
        <f t="shared" si="646"/>
        <v>4.6414976004598429E-3</v>
      </c>
      <c r="O3878" s="372">
        <f t="shared" si="647"/>
        <v>3555.4047999999998</v>
      </c>
      <c r="P3878" s="373">
        <f t="shared" si="648"/>
        <v>4.7999999997045961E-3</v>
      </c>
    </row>
    <row r="3879" spans="1:16" s="195" customFormat="1" ht="22.5" x14ac:dyDescent="0.25">
      <c r="A3879" s="312" t="s">
        <v>8647</v>
      </c>
      <c r="B3879" s="314" t="s">
        <v>1000</v>
      </c>
      <c r="C3879" s="314" t="s">
        <v>2433</v>
      </c>
      <c r="D3879" s="314" t="s">
        <v>8449</v>
      </c>
      <c r="E3879" s="315" t="s">
        <v>8450</v>
      </c>
      <c r="F3879" s="316" t="s">
        <v>168</v>
      </c>
      <c r="G3879" s="331">
        <v>8</v>
      </c>
      <c r="H3879" s="61">
        <f t="shared" si="649"/>
        <v>125.06</v>
      </c>
      <c r="I3879" s="450">
        <v>1000.46</v>
      </c>
      <c r="J3879" s="439">
        <f t="shared" si="650"/>
        <v>139.47</v>
      </c>
      <c r="K3879" s="390">
        <f t="shared" si="651"/>
        <v>1115.76</v>
      </c>
      <c r="L3879" s="60"/>
      <c r="M3879" s="303">
        <f t="shared" si="645"/>
        <v>1115.7661364352002</v>
      </c>
      <c r="N3879" s="303">
        <f t="shared" si="646"/>
        <v>6.1364352002328815E-3</v>
      </c>
      <c r="O3879" s="372">
        <f t="shared" si="647"/>
        <v>1115.76</v>
      </c>
      <c r="P3879" s="373">
        <f t="shared" si="648"/>
        <v>0</v>
      </c>
    </row>
    <row r="3880" spans="1:16" s="195" customFormat="1" ht="15" x14ac:dyDescent="0.25">
      <c r="A3880" s="312" t="s">
        <v>8648</v>
      </c>
      <c r="B3880" s="314" t="s">
        <v>1000</v>
      </c>
      <c r="C3880" s="314" t="s">
        <v>3441</v>
      </c>
      <c r="D3880" s="314" t="s">
        <v>8649</v>
      </c>
      <c r="E3880" s="315" t="s">
        <v>3561</v>
      </c>
      <c r="F3880" s="316" t="s">
        <v>217</v>
      </c>
      <c r="G3880" s="331">
        <v>5</v>
      </c>
      <c r="H3880" s="61">
        <f t="shared" si="649"/>
        <v>456.85</v>
      </c>
      <c r="I3880" s="450">
        <v>2284.23</v>
      </c>
      <c r="J3880" s="439">
        <f t="shared" si="650"/>
        <v>509.5</v>
      </c>
      <c r="K3880" s="390">
        <f t="shared" si="651"/>
        <v>2547.5</v>
      </c>
      <c r="L3880" s="60"/>
      <c r="M3880" s="303">
        <f t="shared" si="645"/>
        <v>2547.4946342976</v>
      </c>
      <c r="N3880" s="303">
        <f t="shared" si="646"/>
        <v>-5.3657024000131059E-3</v>
      </c>
      <c r="O3880" s="372">
        <f t="shared" si="647"/>
        <v>2547.5</v>
      </c>
      <c r="P3880" s="373">
        <f t="shared" si="648"/>
        <v>0</v>
      </c>
    </row>
    <row r="3881" spans="1:16" s="195" customFormat="1" ht="15" x14ac:dyDescent="0.25">
      <c r="A3881" s="312" t="s">
        <v>8650</v>
      </c>
      <c r="B3881" s="314" t="s">
        <v>1000</v>
      </c>
      <c r="C3881" s="314" t="s">
        <v>3443</v>
      </c>
      <c r="D3881" s="314" t="s">
        <v>3768</v>
      </c>
      <c r="E3881" s="315" t="s">
        <v>3769</v>
      </c>
      <c r="F3881" s="316" t="s">
        <v>217</v>
      </c>
      <c r="G3881" s="331">
        <v>1</v>
      </c>
      <c r="H3881" s="61">
        <f t="shared" si="649"/>
        <v>671.56</v>
      </c>
      <c r="I3881" s="450">
        <v>671.56</v>
      </c>
      <c r="J3881" s="439">
        <f t="shared" si="650"/>
        <v>748.96</v>
      </c>
      <c r="K3881" s="390">
        <f t="shared" si="651"/>
        <v>748.96</v>
      </c>
      <c r="L3881" s="60"/>
      <c r="M3881" s="303">
        <f t="shared" si="645"/>
        <v>748.95938526719999</v>
      </c>
      <c r="N3881" s="303">
        <f t="shared" si="646"/>
        <v>-6.1473280004520348E-4</v>
      </c>
      <c r="O3881" s="372">
        <f t="shared" si="647"/>
        <v>748.96</v>
      </c>
      <c r="P3881" s="373">
        <f t="shared" si="648"/>
        <v>0</v>
      </c>
    </row>
    <row r="3882" spans="1:16" s="195" customFormat="1" ht="22.5" x14ac:dyDescent="0.25">
      <c r="A3882" s="312" t="s">
        <v>8651</v>
      </c>
      <c r="B3882" s="314" t="s">
        <v>1000</v>
      </c>
      <c r="C3882" s="314" t="s">
        <v>2438</v>
      </c>
      <c r="D3882" s="314" t="s">
        <v>8455</v>
      </c>
      <c r="E3882" s="315" t="s">
        <v>8456</v>
      </c>
      <c r="F3882" s="316" t="s">
        <v>164</v>
      </c>
      <c r="G3882" s="325">
        <v>0.04</v>
      </c>
      <c r="H3882" s="61">
        <f t="shared" si="649"/>
        <v>39855.25</v>
      </c>
      <c r="I3882" s="450">
        <v>1594.21</v>
      </c>
      <c r="J3882" s="439">
        <f t="shared" si="650"/>
        <v>44448.69</v>
      </c>
      <c r="K3882" s="390">
        <f t="shared" si="651"/>
        <v>1777.95</v>
      </c>
      <c r="L3882" s="60"/>
      <c r="M3882" s="303">
        <f t="shared" si="645"/>
        <v>1777.9476764352</v>
      </c>
      <c r="N3882" s="303">
        <f t="shared" si="646"/>
        <v>-2.323564800008171E-3</v>
      </c>
      <c r="O3882" s="372">
        <f t="shared" si="647"/>
        <v>1777.9476000000002</v>
      </c>
      <c r="P3882" s="373">
        <f t="shared" si="648"/>
        <v>-2.3999999998522981E-3</v>
      </c>
    </row>
    <row r="3883" spans="1:16" s="195" customFormat="1" ht="22.5" x14ac:dyDescent="0.25">
      <c r="A3883" s="312" t="s">
        <v>8652</v>
      </c>
      <c r="B3883" s="314" t="s">
        <v>1000</v>
      </c>
      <c r="C3883" s="314" t="s">
        <v>2440</v>
      </c>
      <c r="D3883" s="314" t="s">
        <v>8458</v>
      </c>
      <c r="E3883" s="315" t="s">
        <v>8459</v>
      </c>
      <c r="F3883" s="316" t="s">
        <v>168</v>
      </c>
      <c r="G3883" s="331">
        <v>4</v>
      </c>
      <c r="H3883" s="61">
        <f t="shared" si="649"/>
        <v>160.46</v>
      </c>
      <c r="I3883" s="450">
        <v>641.84</v>
      </c>
      <c r="J3883" s="439">
        <f t="shared" si="650"/>
        <v>178.95</v>
      </c>
      <c r="K3883" s="390">
        <f t="shared" si="651"/>
        <v>715.8</v>
      </c>
      <c r="L3883" s="60"/>
      <c r="M3883" s="303">
        <f t="shared" si="645"/>
        <v>715.81406254080014</v>
      </c>
      <c r="N3883" s="303">
        <f t="shared" si="646"/>
        <v>1.4062540800182433E-2</v>
      </c>
      <c r="O3883" s="372">
        <f t="shared" si="647"/>
        <v>715.8</v>
      </c>
      <c r="P3883" s="373">
        <f t="shared" si="648"/>
        <v>0</v>
      </c>
    </row>
    <row r="3884" spans="1:16" s="195" customFormat="1" ht="22.5" x14ac:dyDescent="0.25">
      <c r="A3884" s="312" t="s">
        <v>8653</v>
      </c>
      <c r="B3884" s="314" t="s">
        <v>1000</v>
      </c>
      <c r="C3884" s="314" t="s">
        <v>1071</v>
      </c>
      <c r="D3884" s="314" t="s">
        <v>8654</v>
      </c>
      <c r="E3884" s="315" t="s">
        <v>8655</v>
      </c>
      <c r="F3884" s="316" t="s">
        <v>164</v>
      </c>
      <c r="G3884" s="325">
        <v>0.04</v>
      </c>
      <c r="H3884" s="61">
        <f t="shared" si="649"/>
        <v>51537.75</v>
      </c>
      <c r="I3884" s="450">
        <v>2061.5100000000002</v>
      </c>
      <c r="J3884" s="439">
        <f t="shared" si="650"/>
        <v>57477.64</v>
      </c>
      <c r="K3884" s="390">
        <f t="shared" si="651"/>
        <v>2299.11</v>
      </c>
      <c r="L3884" s="60"/>
      <c r="M3884" s="303">
        <f t="shared" si="645"/>
        <v>2299.1054594112002</v>
      </c>
      <c r="N3884" s="303">
        <f t="shared" si="646"/>
        <v>-4.5405887999550032E-3</v>
      </c>
      <c r="O3884" s="372">
        <f t="shared" si="647"/>
        <v>2299.1055999999999</v>
      </c>
      <c r="P3884" s="373">
        <f t="shared" si="648"/>
        <v>-4.4000000002597517E-3</v>
      </c>
    </row>
    <row r="3885" spans="1:16" s="195" customFormat="1" ht="22.5" x14ac:dyDescent="0.25">
      <c r="A3885" s="312" t="s">
        <v>8656</v>
      </c>
      <c r="B3885" s="314" t="s">
        <v>1000</v>
      </c>
      <c r="C3885" s="314" t="s">
        <v>3460</v>
      </c>
      <c r="D3885" s="314" t="s">
        <v>8657</v>
      </c>
      <c r="E3885" s="315" t="s">
        <v>8502</v>
      </c>
      <c r="F3885" s="316" t="s">
        <v>168</v>
      </c>
      <c r="G3885" s="331">
        <v>4</v>
      </c>
      <c r="H3885" s="61">
        <f t="shared" si="649"/>
        <v>423.23</v>
      </c>
      <c r="I3885" s="450">
        <v>1692.91</v>
      </c>
      <c r="J3885" s="439">
        <f t="shared" si="650"/>
        <v>472.01</v>
      </c>
      <c r="K3885" s="390">
        <f t="shared" si="651"/>
        <v>1888.04</v>
      </c>
      <c r="L3885" s="60"/>
      <c r="M3885" s="303">
        <f t="shared" si="645"/>
        <v>1888.0231593792003</v>
      </c>
      <c r="N3885" s="303">
        <f t="shared" si="646"/>
        <v>-1.6840620799712269E-2</v>
      </c>
      <c r="O3885" s="372">
        <f t="shared" si="647"/>
        <v>1888.04</v>
      </c>
      <c r="P3885" s="373">
        <f t="shared" si="648"/>
        <v>0</v>
      </c>
    </row>
    <row r="3886" spans="1:16" s="195" customFormat="1" ht="22.5" x14ac:dyDescent="0.25">
      <c r="A3886" s="312" t="s">
        <v>8658</v>
      </c>
      <c r="B3886" s="314" t="s">
        <v>1000</v>
      </c>
      <c r="C3886" s="314" t="s">
        <v>1075</v>
      </c>
      <c r="D3886" s="314" t="s">
        <v>8659</v>
      </c>
      <c r="E3886" s="315" t="s">
        <v>8660</v>
      </c>
      <c r="F3886" s="316" t="s">
        <v>164</v>
      </c>
      <c r="G3886" s="325">
        <v>0.06</v>
      </c>
      <c r="H3886" s="61">
        <f t="shared" si="649"/>
        <v>108931.33</v>
      </c>
      <c r="I3886" s="450">
        <v>6535.88</v>
      </c>
      <c r="J3886" s="439">
        <f t="shared" si="650"/>
        <v>121486.01</v>
      </c>
      <c r="K3886" s="390">
        <f t="shared" si="651"/>
        <v>7289.16</v>
      </c>
      <c r="L3886" s="60"/>
      <c r="M3886" s="303">
        <f t="shared" si="645"/>
        <v>7289.1605619456013</v>
      </c>
      <c r="N3886" s="303">
        <f t="shared" si="646"/>
        <v>5.6194560147559969E-4</v>
      </c>
      <c r="O3886" s="372">
        <f t="shared" si="647"/>
        <v>7289.1605999999992</v>
      </c>
      <c r="P3886" s="373">
        <f t="shared" si="648"/>
        <v>5.9999999939464033E-4</v>
      </c>
    </row>
    <row r="3887" spans="1:16" s="195" customFormat="1" ht="15" x14ac:dyDescent="0.25">
      <c r="A3887" s="312" t="s">
        <v>8661</v>
      </c>
      <c r="B3887" s="314" t="s">
        <v>1000</v>
      </c>
      <c r="C3887" s="314" t="s">
        <v>3469</v>
      </c>
      <c r="D3887" s="314" t="s">
        <v>8662</v>
      </c>
      <c r="E3887" s="315" t="s">
        <v>8663</v>
      </c>
      <c r="F3887" s="316" t="s">
        <v>248</v>
      </c>
      <c r="G3887" s="329">
        <v>0.4</v>
      </c>
      <c r="H3887" s="61">
        <f t="shared" si="649"/>
        <v>3116.68</v>
      </c>
      <c r="I3887" s="450">
        <v>1246.67</v>
      </c>
      <c r="J3887" s="439">
        <f t="shared" si="650"/>
        <v>3475.89</v>
      </c>
      <c r="K3887" s="390">
        <f t="shared" si="651"/>
        <v>1390.36</v>
      </c>
      <c r="L3887" s="60"/>
      <c r="M3887" s="303">
        <f t="shared" si="645"/>
        <v>1390.3526071104002</v>
      </c>
      <c r="N3887" s="303">
        <f t="shared" si="646"/>
        <v>-7.3928895997141808E-3</v>
      </c>
      <c r="O3887" s="372">
        <f t="shared" si="647"/>
        <v>1390.356</v>
      </c>
      <c r="P3887" s="373">
        <f t="shared" si="648"/>
        <v>-3.9999999999054126E-3</v>
      </c>
    </row>
    <row r="3888" spans="1:16" s="195" customFormat="1" ht="33.75" x14ac:dyDescent="0.25">
      <c r="A3888" s="312" t="s">
        <v>8664</v>
      </c>
      <c r="B3888" s="314" t="s">
        <v>1000</v>
      </c>
      <c r="C3888" s="314" t="s">
        <v>3471</v>
      </c>
      <c r="D3888" s="314" t="s">
        <v>8665</v>
      </c>
      <c r="E3888" s="315" t="s">
        <v>8666</v>
      </c>
      <c r="F3888" s="316" t="s">
        <v>168</v>
      </c>
      <c r="G3888" s="331">
        <v>6</v>
      </c>
      <c r="H3888" s="61">
        <f t="shared" si="649"/>
        <v>1654.96</v>
      </c>
      <c r="I3888" s="450">
        <v>9929.73</v>
      </c>
      <c r="J3888" s="439">
        <f t="shared" si="650"/>
        <v>1845.7</v>
      </c>
      <c r="K3888" s="390">
        <f t="shared" si="651"/>
        <v>11074.2</v>
      </c>
      <c r="L3888" s="60"/>
      <c r="M3888" s="303">
        <f t="shared" si="645"/>
        <v>11074.162363257601</v>
      </c>
      <c r="N3888" s="303">
        <f t="shared" si="646"/>
        <v>-3.763674239962711E-2</v>
      </c>
      <c r="O3888" s="372">
        <f t="shared" si="647"/>
        <v>11074.2</v>
      </c>
      <c r="P3888" s="373">
        <f t="shared" si="648"/>
        <v>0</v>
      </c>
    </row>
    <row r="3889" spans="1:16" s="195" customFormat="1" ht="22.5" x14ac:dyDescent="0.25">
      <c r="A3889" s="312" t="s">
        <v>8667</v>
      </c>
      <c r="B3889" s="314" t="s">
        <v>1000</v>
      </c>
      <c r="C3889" s="314" t="s">
        <v>2474</v>
      </c>
      <c r="D3889" s="314" t="s">
        <v>8668</v>
      </c>
      <c r="E3889" s="315" t="s">
        <v>8669</v>
      </c>
      <c r="F3889" s="316" t="s">
        <v>164</v>
      </c>
      <c r="G3889" s="325">
        <v>7.0000000000000007E-2</v>
      </c>
      <c r="H3889" s="61">
        <f t="shared" si="649"/>
        <v>158804</v>
      </c>
      <c r="I3889" s="450">
        <v>11116.28</v>
      </c>
      <c r="J3889" s="439">
        <f t="shared" si="650"/>
        <v>177106.66</v>
      </c>
      <c r="K3889" s="390">
        <f t="shared" si="651"/>
        <v>12397.47</v>
      </c>
      <c r="L3889" s="60"/>
      <c r="M3889" s="303">
        <f t="shared" si="645"/>
        <v>12397.465952793602</v>
      </c>
      <c r="N3889" s="303">
        <f t="shared" si="646"/>
        <v>-4.0472063974448247E-3</v>
      </c>
      <c r="O3889" s="372">
        <f t="shared" si="647"/>
        <v>12397.466200000001</v>
      </c>
      <c r="P3889" s="373">
        <f t="shared" si="648"/>
        <v>-3.7999999985913746E-3</v>
      </c>
    </row>
    <row r="3890" spans="1:16" s="195" customFormat="1" ht="33.75" x14ac:dyDescent="0.25">
      <c r="A3890" s="312" t="s">
        <v>8670</v>
      </c>
      <c r="B3890" s="314" t="s">
        <v>1000</v>
      </c>
      <c r="C3890" s="314" t="s">
        <v>3475</v>
      </c>
      <c r="D3890" s="314" t="s">
        <v>8671</v>
      </c>
      <c r="E3890" s="315" t="s">
        <v>8672</v>
      </c>
      <c r="F3890" s="316" t="s">
        <v>168</v>
      </c>
      <c r="G3890" s="331">
        <v>7</v>
      </c>
      <c r="H3890" s="61">
        <f t="shared" si="649"/>
        <v>2537.58</v>
      </c>
      <c r="I3890" s="450">
        <v>17763.03</v>
      </c>
      <c r="J3890" s="439">
        <f t="shared" si="650"/>
        <v>2830.04</v>
      </c>
      <c r="K3890" s="390">
        <f t="shared" si="651"/>
        <v>19810.28</v>
      </c>
      <c r="L3890" s="60"/>
      <c r="M3890" s="303">
        <f t="shared" si="645"/>
        <v>19810.274628153598</v>
      </c>
      <c r="N3890" s="303">
        <f t="shared" si="646"/>
        <v>-5.3718464005214628E-3</v>
      </c>
      <c r="O3890" s="372">
        <f t="shared" si="647"/>
        <v>19810.28</v>
      </c>
      <c r="P3890" s="373">
        <f t="shared" si="648"/>
        <v>0</v>
      </c>
    </row>
    <row r="3891" spans="1:16" s="195" customFormat="1" ht="22.5" x14ac:dyDescent="0.25">
      <c r="A3891" s="312" t="s">
        <v>8673</v>
      </c>
      <c r="B3891" s="314" t="s">
        <v>1000</v>
      </c>
      <c r="C3891" s="314" t="s">
        <v>3477</v>
      </c>
      <c r="D3891" s="314" t="s">
        <v>8674</v>
      </c>
      <c r="E3891" s="315" t="s">
        <v>8675</v>
      </c>
      <c r="F3891" s="316" t="s">
        <v>217</v>
      </c>
      <c r="G3891" s="331">
        <v>1</v>
      </c>
      <c r="H3891" s="61">
        <f t="shared" si="649"/>
        <v>806.97</v>
      </c>
      <c r="I3891" s="450">
        <v>806.97</v>
      </c>
      <c r="J3891" s="439">
        <f t="shared" si="650"/>
        <v>899.98</v>
      </c>
      <c r="K3891" s="390">
        <f t="shared" si="651"/>
        <v>899.98</v>
      </c>
      <c r="L3891" s="60"/>
      <c r="M3891" s="303">
        <f t="shared" si="645"/>
        <v>899.9758102464001</v>
      </c>
      <c r="N3891" s="303">
        <f t="shared" si="646"/>
        <v>-4.1897535999169122E-3</v>
      </c>
      <c r="O3891" s="372">
        <f t="shared" si="647"/>
        <v>899.98</v>
      </c>
      <c r="P3891" s="373">
        <f t="shared" si="648"/>
        <v>0</v>
      </c>
    </row>
    <row r="3892" spans="1:16" s="195" customFormat="1" ht="22.5" x14ac:dyDescent="0.25">
      <c r="A3892" s="312" t="s">
        <v>8676</v>
      </c>
      <c r="B3892" s="314" t="s">
        <v>1000</v>
      </c>
      <c r="C3892" s="314" t="s">
        <v>2484</v>
      </c>
      <c r="D3892" s="314" t="s">
        <v>8677</v>
      </c>
      <c r="E3892" s="315" t="s">
        <v>8678</v>
      </c>
      <c r="F3892" s="316" t="s">
        <v>217</v>
      </c>
      <c r="G3892" s="331">
        <v>3</v>
      </c>
      <c r="H3892" s="61">
        <f t="shared" si="649"/>
        <v>299.77999999999997</v>
      </c>
      <c r="I3892" s="450">
        <v>899.35</v>
      </c>
      <c r="J3892" s="439">
        <f t="shared" si="650"/>
        <v>334.33</v>
      </c>
      <c r="K3892" s="390">
        <f t="shared" si="651"/>
        <v>1002.99</v>
      </c>
      <c r="L3892" s="60"/>
      <c r="M3892" s="303">
        <f t="shared" si="645"/>
        <v>1003.0028934720001</v>
      </c>
      <c r="N3892" s="303">
        <f t="shared" si="646"/>
        <v>1.2893472000087058E-2</v>
      </c>
      <c r="O3892" s="372">
        <f t="shared" si="647"/>
        <v>1002.99</v>
      </c>
      <c r="P3892" s="373">
        <f t="shared" si="648"/>
        <v>0</v>
      </c>
    </row>
    <row r="3893" spans="1:16" s="195" customFormat="1" ht="22.5" x14ac:dyDescent="0.25">
      <c r="A3893" s="312" t="s">
        <v>8679</v>
      </c>
      <c r="B3893" s="314" t="s">
        <v>1000</v>
      </c>
      <c r="C3893" s="314" t="s">
        <v>8680</v>
      </c>
      <c r="D3893" s="314" t="s">
        <v>8681</v>
      </c>
      <c r="E3893" s="315" t="s">
        <v>8682</v>
      </c>
      <c r="F3893" s="316" t="s">
        <v>217</v>
      </c>
      <c r="G3893" s="331">
        <v>2</v>
      </c>
      <c r="H3893" s="61">
        <f t="shared" si="649"/>
        <v>73.36</v>
      </c>
      <c r="I3893" s="450">
        <v>146.71</v>
      </c>
      <c r="J3893" s="439">
        <f t="shared" si="650"/>
        <v>81.81</v>
      </c>
      <c r="K3893" s="390">
        <f t="shared" si="651"/>
        <v>163.62</v>
      </c>
      <c r="L3893" s="60"/>
      <c r="M3893" s="303">
        <f t="shared" si="645"/>
        <v>163.61878523520002</v>
      </c>
      <c r="N3893" s="303">
        <f t="shared" si="646"/>
        <v>-1.214764799982504E-3</v>
      </c>
      <c r="O3893" s="372">
        <f t="shared" si="647"/>
        <v>163.62</v>
      </c>
      <c r="P3893" s="373">
        <f t="shared" si="648"/>
        <v>0</v>
      </c>
    </row>
    <row r="3894" spans="1:16" s="195" customFormat="1" ht="15" x14ac:dyDescent="0.25">
      <c r="A3894" s="312" t="s">
        <v>8683</v>
      </c>
      <c r="B3894" s="314" t="s">
        <v>1000</v>
      </c>
      <c r="C3894" s="314" t="s">
        <v>2489</v>
      </c>
      <c r="D3894" s="314" t="s">
        <v>8684</v>
      </c>
      <c r="E3894" s="315" t="s">
        <v>8685</v>
      </c>
      <c r="F3894" s="316" t="s">
        <v>164</v>
      </c>
      <c r="G3894" s="325">
        <v>0.04</v>
      </c>
      <c r="H3894" s="61">
        <f t="shared" si="649"/>
        <v>111845.25</v>
      </c>
      <c r="I3894" s="450">
        <v>4473.8100000000004</v>
      </c>
      <c r="J3894" s="439">
        <f t="shared" si="650"/>
        <v>124735.76</v>
      </c>
      <c r="K3894" s="390">
        <f t="shared" si="651"/>
        <v>4989.43</v>
      </c>
      <c r="L3894" s="60"/>
      <c r="M3894" s="303">
        <f t="shared" si="645"/>
        <v>4989.4305607872002</v>
      </c>
      <c r="N3894" s="303">
        <f t="shared" si="646"/>
        <v>5.6078719990182435E-4</v>
      </c>
      <c r="O3894" s="372">
        <f t="shared" si="647"/>
        <v>4989.4304000000002</v>
      </c>
      <c r="P3894" s="373">
        <f t="shared" si="648"/>
        <v>3.9999999989959178E-4</v>
      </c>
    </row>
    <row r="3895" spans="1:16" s="195" customFormat="1" ht="22.5" x14ac:dyDescent="0.25">
      <c r="A3895" s="312" t="s">
        <v>8686</v>
      </c>
      <c r="B3895" s="314" t="s">
        <v>1000</v>
      </c>
      <c r="C3895" s="314" t="s">
        <v>2495</v>
      </c>
      <c r="D3895" s="314" t="s">
        <v>8668</v>
      </c>
      <c r="E3895" s="315" t="s">
        <v>8687</v>
      </c>
      <c r="F3895" s="316" t="s">
        <v>164</v>
      </c>
      <c r="G3895" s="325">
        <v>0.04</v>
      </c>
      <c r="H3895" s="61">
        <f t="shared" si="649"/>
        <v>158814</v>
      </c>
      <c r="I3895" s="450">
        <v>6352.56</v>
      </c>
      <c r="J3895" s="439">
        <f t="shared" si="650"/>
        <v>177117.81</v>
      </c>
      <c r="K3895" s="390">
        <f t="shared" si="651"/>
        <v>7084.71</v>
      </c>
      <c r="L3895" s="60"/>
      <c r="M3895" s="303">
        <f t="shared" si="645"/>
        <v>7084.7123599872011</v>
      </c>
      <c r="N3895" s="303">
        <f t="shared" si="646"/>
        <v>2.3599872010890977E-3</v>
      </c>
      <c r="O3895" s="372">
        <f t="shared" si="647"/>
        <v>7084.7124000000003</v>
      </c>
      <c r="P3895" s="373">
        <f t="shared" si="648"/>
        <v>2.4000000003070454E-3</v>
      </c>
    </row>
    <row r="3896" spans="1:16" s="195" customFormat="1" ht="15" x14ac:dyDescent="0.25">
      <c r="A3896" s="312" t="s">
        <v>8688</v>
      </c>
      <c r="B3896" s="314" t="s">
        <v>1000</v>
      </c>
      <c r="C3896" s="314" t="s">
        <v>2497</v>
      </c>
      <c r="D3896" s="314" t="s">
        <v>8689</v>
      </c>
      <c r="E3896" s="315" t="s">
        <v>8690</v>
      </c>
      <c r="F3896" s="316" t="s">
        <v>248</v>
      </c>
      <c r="G3896" s="329">
        <v>0.8</v>
      </c>
      <c r="H3896" s="61">
        <f t="shared" si="649"/>
        <v>5566.15</v>
      </c>
      <c r="I3896" s="450">
        <v>4452.92</v>
      </c>
      <c r="J3896" s="439">
        <f t="shared" si="650"/>
        <v>6207.67</v>
      </c>
      <c r="K3896" s="390">
        <f t="shared" si="651"/>
        <v>4966.1400000000003</v>
      </c>
      <c r="L3896" s="60"/>
      <c r="M3896" s="303">
        <f t="shared" si="645"/>
        <v>4966.1329231104</v>
      </c>
      <c r="N3896" s="303">
        <f t="shared" si="646"/>
        <v>-7.0768896002846304E-3</v>
      </c>
      <c r="O3896" s="372">
        <f t="shared" si="647"/>
        <v>4966.1360000000004</v>
      </c>
      <c r="P3896" s="373">
        <f t="shared" si="648"/>
        <v>-3.9999999999054126E-3</v>
      </c>
    </row>
    <row r="3897" spans="1:16" s="195" customFormat="1" ht="33.75" x14ac:dyDescent="0.25">
      <c r="A3897" s="312" t="s">
        <v>8691</v>
      </c>
      <c r="B3897" s="314" t="s">
        <v>1000</v>
      </c>
      <c r="C3897" s="314" t="s">
        <v>3490</v>
      </c>
      <c r="D3897" s="314" t="s">
        <v>8671</v>
      </c>
      <c r="E3897" s="315" t="s">
        <v>8672</v>
      </c>
      <c r="F3897" s="316" t="s">
        <v>168</v>
      </c>
      <c r="G3897" s="331">
        <v>4</v>
      </c>
      <c r="H3897" s="61">
        <f t="shared" si="649"/>
        <v>2537.58</v>
      </c>
      <c r="I3897" s="450">
        <v>10150.299999999999</v>
      </c>
      <c r="J3897" s="439">
        <f t="shared" si="650"/>
        <v>2830.04</v>
      </c>
      <c r="K3897" s="390">
        <f t="shared" si="651"/>
        <v>11320.16</v>
      </c>
      <c r="L3897" s="60"/>
      <c r="M3897" s="303">
        <f t="shared" si="645"/>
        <v>11320.153743936</v>
      </c>
      <c r="N3897" s="303">
        <f t="shared" si="646"/>
        <v>-6.2560639998991974E-3</v>
      </c>
      <c r="O3897" s="372">
        <f t="shared" si="647"/>
        <v>11320.16</v>
      </c>
      <c r="P3897" s="373">
        <f t="shared" si="648"/>
        <v>0</v>
      </c>
    </row>
    <row r="3898" spans="1:16" s="195" customFormat="1" ht="22.5" x14ac:dyDescent="0.25">
      <c r="A3898" s="312" t="s">
        <v>8692</v>
      </c>
      <c r="B3898" s="314" t="s">
        <v>1000</v>
      </c>
      <c r="C3898" s="314" t="s">
        <v>3493</v>
      </c>
      <c r="D3898" s="314" t="s">
        <v>8693</v>
      </c>
      <c r="E3898" s="315" t="s">
        <v>8694</v>
      </c>
      <c r="F3898" s="316" t="s">
        <v>291</v>
      </c>
      <c r="G3898" s="331">
        <v>4</v>
      </c>
      <c r="H3898" s="61">
        <f t="shared" si="649"/>
        <v>1025.68</v>
      </c>
      <c r="I3898" s="450">
        <v>4102.71</v>
      </c>
      <c r="J3898" s="439">
        <f t="shared" si="650"/>
        <v>1143.8900000000001</v>
      </c>
      <c r="K3898" s="390">
        <f t="shared" si="651"/>
        <v>4575.5600000000004</v>
      </c>
      <c r="L3898" s="60"/>
      <c r="M3898" s="303">
        <f t="shared" si="645"/>
        <v>4575.5601279552002</v>
      </c>
      <c r="N3898" s="303">
        <f t="shared" si="646"/>
        <v>1.2795519978681114E-4</v>
      </c>
      <c r="O3898" s="372">
        <f t="shared" si="647"/>
        <v>4575.5600000000004</v>
      </c>
      <c r="P3898" s="373">
        <f t="shared" si="648"/>
        <v>0</v>
      </c>
    </row>
    <row r="3899" spans="1:16" s="195" customFormat="1" ht="22.5" x14ac:dyDescent="0.25">
      <c r="A3899" s="312" t="s">
        <v>8695</v>
      </c>
      <c r="B3899" s="314" t="s">
        <v>1000</v>
      </c>
      <c r="C3899" s="314" t="s">
        <v>7496</v>
      </c>
      <c r="D3899" s="314" t="s">
        <v>8696</v>
      </c>
      <c r="E3899" s="315" t="s">
        <v>8697</v>
      </c>
      <c r="F3899" s="316" t="s">
        <v>291</v>
      </c>
      <c r="G3899" s="331">
        <v>4</v>
      </c>
      <c r="H3899" s="61">
        <f t="shared" si="649"/>
        <v>555.59</v>
      </c>
      <c r="I3899" s="450">
        <v>2222.34</v>
      </c>
      <c r="J3899" s="439">
        <f t="shared" si="650"/>
        <v>619.62</v>
      </c>
      <c r="K3899" s="390">
        <f t="shared" si="651"/>
        <v>2478.48</v>
      </c>
      <c r="L3899" s="60"/>
      <c r="M3899" s="303">
        <f t="shared" si="645"/>
        <v>2478.4716187008003</v>
      </c>
      <c r="N3899" s="303">
        <f t="shared" si="646"/>
        <v>-8.3812991997547215E-3</v>
      </c>
      <c r="O3899" s="372">
        <f t="shared" si="647"/>
        <v>2478.48</v>
      </c>
      <c r="P3899" s="373">
        <f t="shared" si="648"/>
        <v>0</v>
      </c>
    </row>
    <row r="3900" spans="1:16" s="195" customFormat="1" ht="22.5" x14ac:dyDescent="0.25">
      <c r="A3900" s="312" t="s">
        <v>8698</v>
      </c>
      <c r="B3900" s="314" t="s">
        <v>1000</v>
      </c>
      <c r="C3900" s="314" t="s">
        <v>2499</v>
      </c>
      <c r="D3900" s="314" t="s">
        <v>8699</v>
      </c>
      <c r="E3900" s="315" t="s">
        <v>8700</v>
      </c>
      <c r="F3900" s="316" t="s">
        <v>125</v>
      </c>
      <c r="G3900" s="326">
        <v>0.13239999999999999</v>
      </c>
      <c r="H3900" s="61">
        <f t="shared" si="649"/>
        <v>15321.98</v>
      </c>
      <c r="I3900" s="450">
        <v>2028.63</v>
      </c>
      <c r="J3900" s="439">
        <f t="shared" si="650"/>
        <v>17087.89</v>
      </c>
      <c r="K3900" s="390">
        <f t="shared" si="651"/>
        <v>2262.44</v>
      </c>
      <c r="L3900" s="60"/>
      <c r="M3900" s="303">
        <f t="shared" si="645"/>
        <v>2262.4359368256</v>
      </c>
      <c r="N3900" s="303">
        <f t="shared" si="646"/>
        <v>-4.0631744000165781E-3</v>
      </c>
      <c r="O3900" s="372">
        <f t="shared" si="647"/>
        <v>2262.4366359999999</v>
      </c>
      <c r="P3900" s="373">
        <f t="shared" si="648"/>
        <v>-3.3640000001469161E-3</v>
      </c>
    </row>
    <row r="3901" spans="1:16" s="195" customFormat="1" ht="15" x14ac:dyDescent="0.25">
      <c r="A3901" s="312" t="s">
        <v>8701</v>
      </c>
      <c r="B3901" s="314" t="s">
        <v>1000</v>
      </c>
      <c r="C3901" s="314" t="s">
        <v>2508</v>
      </c>
      <c r="D3901" s="314" t="s">
        <v>8702</v>
      </c>
      <c r="E3901" s="315" t="s">
        <v>8703</v>
      </c>
      <c r="F3901" s="316" t="s">
        <v>125</v>
      </c>
      <c r="G3901" s="326">
        <v>0.13239999999999999</v>
      </c>
      <c r="H3901" s="61">
        <f t="shared" si="649"/>
        <v>14911.33</v>
      </c>
      <c r="I3901" s="450">
        <v>1974.26</v>
      </c>
      <c r="J3901" s="439">
        <f t="shared" si="650"/>
        <v>16629.91</v>
      </c>
      <c r="K3901" s="390">
        <f t="shared" si="651"/>
        <v>2201.8000000000002</v>
      </c>
      <c r="L3901" s="60"/>
      <c r="M3901" s="303">
        <f t="shared" si="645"/>
        <v>2201.7996246912003</v>
      </c>
      <c r="N3901" s="303">
        <f t="shared" si="646"/>
        <v>-3.7530879990299582E-4</v>
      </c>
      <c r="O3901" s="372">
        <f t="shared" si="647"/>
        <v>2201.800084</v>
      </c>
      <c r="P3901" s="373">
        <f t="shared" si="648"/>
        <v>8.3999999787920387E-5</v>
      </c>
    </row>
    <row r="3902" spans="1:16" s="195" customFormat="1" ht="22.5" x14ac:dyDescent="0.25">
      <c r="A3902" s="312" t="s">
        <v>8704</v>
      </c>
      <c r="B3902" s="314" t="s">
        <v>1000</v>
      </c>
      <c r="C3902" s="314" t="s">
        <v>2516</v>
      </c>
      <c r="D3902" s="314" t="s">
        <v>8705</v>
      </c>
      <c r="E3902" s="315" t="s">
        <v>8706</v>
      </c>
      <c r="F3902" s="316" t="s">
        <v>217</v>
      </c>
      <c r="G3902" s="331">
        <v>2</v>
      </c>
      <c r="H3902" s="61">
        <f t="shared" si="649"/>
        <v>3337.72</v>
      </c>
      <c r="I3902" s="450">
        <v>6675.43</v>
      </c>
      <c r="J3902" s="439">
        <f t="shared" si="650"/>
        <v>3722.4</v>
      </c>
      <c r="K3902" s="390">
        <f t="shared" si="651"/>
        <v>7444.8</v>
      </c>
      <c r="L3902" s="60"/>
      <c r="M3902" s="303">
        <f t="shared" si="645"/>
        <v>7444.7941348416007</v>
      </c>
      <c r="N3902" s="303">
        <f t="shared" si="646"/>
        <v>-5.8651583995015244E-3</v>
      </c>
      <c r="O3902" s="372">
        <f t="shared" si="647"/>
        <v>7444.8</v>
      </c>
      <c r="P3902" s="373">
        <f t="shared" si="648"/>
        <v>0</v>
      </c>
    </row>
    <row r="3903" spans="1:16" s="195" customFormat="1" ht="15" x14ac:dyDescent="0.25">
      <c r="A3903" s="312" t="s">
        <v>8707</v>
      </c>
      <c r="B3903" s="314" t="s">
        <v>1000</v>
      </c>
      <c r="C3903" s="314" t="s">
        <v>1085</v>
      </c>
      <c r="D3903" s="314" t="s">
        <v>8708</v>
      </c>
      <c r="E3903" s="315" t="s">
        <v>8709</v>
      </c>
      <c r="F3903" s="316" t="s">
        <v>164</v>
      </c>
      <c r="G3903" s="325">
        <v>0.28999999999999998</v>
      </c>
      <c r="H3903" s="61">
        <f t="shared" si="649"/>
        <v>50885.48</v>
      </c>
      <c r="I3903" s="450">
        <v>14756.79</v>
      </c>
      <c r="J3903" s="439">
        <f t="shared" si="650"/>
        <v>56750.19</v>
      </c>
      <c r="K3903" s="390">
        <f t="shared" si="651"/>
        <v>16457.560000000001</v>
      </c>
      <c r="L3903" s="60"/>
      <c r="M3903" s="303">
        <f t="shared" si="645"/>
        <v>16457.556088684803</v>
      </c>
      <c r="N3903" s="303">
        <f t="shared" si="646"/>
        <v>-3.9113151979108807E-3</v>
      </c>
      <c r="O3903" s="372">
        <f t="shared" si="647"/>
        <v>16457.555099999998</v>
      </c>
      <c r="P3903" s="373">
        <f t="shared" si="648"/>
        <v>-4.9000000035448465E-3</v>
      </c>
    </row>
    <row r="3904" spans="1:16" s="195" customFormat="1" ht="15" customHeight="1" x14ac:dyDescent="0.25">
      <c r="A3904" s="509" t="s">
        <v>8710</v>
      </c>
      <c r="B3904" s="510"/>
      <c r="C3904" s="510"/>
      <c r="D3904" s="510"/>
      <c r="E3904" s="510"/>
      <c r="F3904" s="511"/>
      <c r="G3904" s="322"/>
      <c r="H3904" s="455"/>
      <c r="I3904" s="447">
        <f>I3906+I3934+I4007</f>
        <v>8982236.8300000001</v>
      </c>
      <c r="J3904" s="448"/>
      <c r="K3904" s="393">
        <f>K3906+K3934+K4007</f>
        <v>10017467.780000001</v>
      </c>
      <c r="L3904" s="305"/>
      <c r="M3904" s="303">
        <f t="shared" si="645"/>
        <v>10017467.649236411</v>
      </c>
      <c r="N3904" s="303">
        <f t="shared" si="646"/>
        <v>-0.13076359033584595</v>
      </c>
      <c r="O3904" s="372">
        <f t="shared" si="647"/>
        <v>0</v>
      </c>
      <c r="P3904" s="373"/>
    </row>
    <row r="3905" spans="1:16" s="321" customFormat="1" ht="15" customHeight="1" x14ac:dyDescent="0.25">
      <c r="A3905" s="506" t="s">
        <v>1079</v>
      </c>
      <c r="B3905" s="507"/>
      <c r="C3905" s="507"/>
      <c r="D3905" s="507"/>
      <c r="E3905" s="507"/>
      <c r="F3905" s="508"/>
      <c r="G3905" s="319"/>
      <c r="H3905" s="452"/>
      <c r="I3905" s="453">
        <f>I3908+I3910+I3912+I3913+I3915+I3916+I3918+I3922+I3930+I3931+I3963+I3964+I3965+I3966+I3968+I4009</f>
        <v>6093872.7400000002</v>
      </c>
      <c r="J3905" s="454"/>
      <c r="K3905" s="394">
        <f>K3908+K3910+K3912+K3913+K3915+K3916+K3918+K3922+K3930+K3931+K3963+K3964+K3965+K3966+K3968+K4009</f>
        <v>6796210.5999999996</v>
      </c>
      <c r="L3905" s="320"/>
      <c r="M3905" s="303">
        <f t="shared" si="645"/>
        <v>6796210.5861679502</v>
      </c>
      <c r="N3905" s="303">
        <f t="shared" si="646"/>
        <v>-1.3832049444317818E-2</v>
      </c>
      <c r="O3905" s="372">
        <f t="shared" si="647"/>
        <v>0</v>
      </c>
      <c r="P3905" s="373"/>
    </row>
    <row r="3906" spans="1:16" s="195" customFormat="1" ht="15" x14ac:dyDescent="0.25">
      <c r="A3906" s="306" t="s">
        <v>3539</v>
      </c>
      <c r="B3906" s="502"/>
      <c r="C3906" s="502"/>
      <c r="D3906" s="502"/>
      <c r="E3906" s="307" t="s">
        <v>8711</v>
      </c>
      <c r="F3906" s="308"/>
      <c r="G3906" s="309"/>
      <c r="H3906" s="334"/>
      <c r="I3906" s="334">
        <f>SUM(I3907:I3933)</f>
        <v>6932573.7200000007</v>
      </c>
      <c r="J3906" s="449"/>
      <c r="K3906" s="391">
        <f>SUM(K3907:K3933)</f>
        <v>7731574.5499999998</v>
      </c>
      <c r="L3906" s="310"/>
      <c r="M3906" s="303">
        <f t="shared" si="645"/>
        <v>7731574.4708600082</v>
      </c>
      <c r="N3906" s="303">
        <f t="shared" si="646"/>
        <v>-7.9139991663396358E-2</v>
      </c>
      <c r="O3906" s="372">
        <f t="shared" si="647"/>
        <v>0</v>
      </c>
      <c r="P3906" s="373"/>
    </row>
    <row r="3907" spans="1:16" s="195" customFormat="1" ht="22.5" x14ac:dyDescent="0.25">
      <c r="A3907" s="312" t="s">
        <v>8712</v>
      </c>
      <c r="B3907" s="314" t="s">
        <v>1002</v>
      </c>
      <c r="C3907" s="314" t="s">
        <v>2402</v>
      </c>
      <c r="D3907" s="314" t="s">
        <v>8713</v>
      </c>
      <c r="E3907" s="315" t="s">
        <v>8714</v>
      </c>
      <c r="F3907" s="316" t="s">
        <v>217</v>
      </c>
      <c r="G3907" s="331">
        <v>2</v>
      </c>
      <c r="H3907" s="61">
        <f t="shared" ref="H3907:H3933" si="652">ROUND(I3907/G3907,2)</f>
        <v>105220.36</v>
      </c>
      <c r="I3907" s="450">
        <v>210440.71</v>
      </c>
      <c r="J3907" s="439">
        <f t="shared" ref="J3907:J3933" si="653">ROUND(H3907*O$13*P$13*O$10,2)</f>
        <v>117347.33</v>
      </c>
      <c r="K3907" s="390">
        <f t="shared" ref="K3907:K3933" si="654">ROUND(J3907*G3907,2)</f>
        <v>234694.66</v>
      </c>
      <c r="L3907" s="60"/>
      <c r="M3907" s="303">
        <f t="shared" si="645"/>
        <v>234694.6584025152</v>
      </c>
      <c r="N3907" s="303">
        <f t="shared" si="646"/>
        <v>-1.5974848065525293E-3</v>
      </c>
      <c r="O3907" s="372">
        <f t="shared" si="647"/>
        <v>234694.66</v>
      </c>
      <c r="P3907" s="373">
        <f t="shared" si="648"/>
        <v>0</v>
      </c>
    </row>
    <row r="3908" spans="1:16" s="195" customFormat="1" ht="22.5" x14ac:dyDescent="0.25">
      <c r="A3908" s="312" t="s">
        <v>8715</v>
      </c>
      <c r="B3908" s="314" t="s">
        <v>1002</v>
      </c>
      <c r="C3908" s="332" t="s">
        <v>1067</v>
      </c>
      <c r="D3908" s="332" t="s">
        <v>8716</v>
      </c>
      <c r="E3908" s="333" t="s">
        <v>8717</v>
      </c>
      <c r="F3908" s="316" t="s">
        <v>217</v>
      </c>
      <c r="G3908" s="331">
        <v>2</v>
      </c>
      <c r="H3908" s="61">
        <f t="shared" si="652"/>
        <v>710987.93</v>
      </c>
      <c r="I3908" s="450">
        <v>1421975.86</v>
      </c>
      <c r="J3908" s="439">
        <f t="shared" si="653"/>
        <v>792931.51</v>
      </c>
      <c r="K3908" s="390">
        <f t="shared" si="654"/>
        <v>1585863.02</v>
      </c>
      <c r="L3908" s="60"/>
      <c r="M3908" s="303">
        <f t="shared" si="645"/>
        <v>1585863.0144296836</v>
      </c>
      <c r="N3908" s="303">
        <f t="shared" si="646"/>
        <v>-5.5703164543956518E-3</v>
      </c>
      <c r="O3908" s="372">
        <f t="shared" si="647"/>
        <v>1585863.02</v>
      </c>
      <c r="P3908" s="373">
        <f t="shared" si="648"/>
        <v>0</v>
      </c>
    </row>
    <row r="3909" spans="1:16" s="195" customFormat="1" ht="15" x14ac:dyDescent="0.25">
      <c r="A3909" s="312" t="s">
        <v>8718</v>
      </c>
      <c r="B3909" s="314" t="s">
        <v>1002</v>
      </c>
      <c r="C3909" s="314" t="s">
        <v>2410</v>
      </c>
      <c r="D3909" s="314" t="s">
        <v>8719</v>
      </c>
      <c r="E3909" s="315" t="s">
        <v>8720</v>
      </c>
      <c r="F3909" s="316" t="s">
        <v>122</v>
      </c>
      <c r="G3909" s="318">
        <v>0.16200000000000001</v>
      </c>
      <c r="H3909" s="61">
        <f t="shared" si="652"/>
        <v>176986.67</v>
      </c>
      <c r="I3909" s="450">
        <v>28671.84</v>
      </c>
      <c r="J3909" s="439">
        <f t="shared" si="653"/>
        <v>197384.94</v>
      </c>
      <c r="K3909" s="390">
        <f t="shared" si="654"/>
        <v>31976.36</v>
      </c>
      <c r="L3909" s="60"/>
      <c r="M3909" s="303">
        <f t="shared" si="645"/>
        <v>31976.359016140803</v>
      </c>
      <c r="N3909" s="303">
        <f t="shared" si="646"/>
        <v>-9.8385919773136266E-4</v>
      </c>
      <c r="O3909" s="372">
        <f t="shared" si="647"/>
        <v>31976.360280000001</v>
      </c>
      <c r="P3909" s="373">
        <f t="shared" si="648"/>
        <v>2.8000000020256266E-4</v>
      </c>
    </row>
    <row r="3910" spans="1:16" s="195" customFormat="1" ht="22.5" x14ac:dyDescent="0.25">
      <c r="A3910" s="312" t="s">
        <v>8721</v>
      </c>
      <c r="B3910" s="314" t="s">
        <v>1002</v>
      </c>
      <c r="C3910" s="332" t="s">
        <v>1081</v>
      </c>
      <c r="D3910" s="332" t="s">
        <v>8722</v>
      </c>
      <c r="E3910" s="333" t="s">
        <v>8723</v>
      </c>
      <c r="F3910" s="316" t="s">
        <v>217</v>
      </c>
      <c r="G3910" s="331">
        <v>2</v>
      </c>
      <c r="H3910" s="61">
        <f t="shared" si="652"/>
        <v>468674.49</v>
      </c>
      <c r="I3910" s="450">
        <v>937348.98</v>
      </c>
      <c r="J3910" s="439">
        <f t="shared" si="653"/>
        <v>522690.69</v>
      </c>
      <c r="K3910" s="390">
        <f t="shared" si="654"/>
        <v>1045381.38</v>
      </c>
      <c r="L3910" s="60"/>
      <c r="M3910" s="303">
        <f t="shared" si="645"/>
        <v>1045381.3744738178</v>
      </c>
      <c r="N3910" s="303">
        <f t="shared" si="646"/>
        <v>-5.5261822417378426E-3</v>
      </c>
      <c r="O3910" s="372">
        <f t="shared" si="647"/>
        <v>1045381.38</v>
      </c>
      <c r="P3910" s="373">
        <f t="shared" si="648"/>
        <v>0</v>
      </c>
    </row>
    <row r="3911" spans="1:16" s="195" customFormat="1" ht="15" x14ac:dyDescent="0.25">
      <c r="A3911" s="312" t="s">
        <v>8724</v>
      </c>
      <c r="B3911" s="314" t="s">
        <v>1002</v>
      </c>
      <c r="C3911" s="314" t="s">
        <v>2421</v>
      </c>
      <c r="D3911" s="314" t="s">
        <v>8725</v>
      </c>
      <c r="E3911" s="315" t="s">
        <v>8726</v>
      </c>
      <c r="F3911" s="316" t="s">
        <v>217</v>
      </c>
      <c r="G3911" s="331">
        <v>3</v>
      </c>
      <c r="H3911" s="61">
        <f t="shared" si="652"/>
        <v>22621.48</v>
      </c>
      <c r="I3911" s="450">
        <v>67864.45</v>
      </c>
      <c r="J3911" s="439">
        <f t="shared" si="653"/>
        <v>25228.68</v>
      </c>
      <c r="K3911" s="390">
        <f t="shared" si="654"/>
        <v>75686.039999999994</v>
      </c>
      <c r="L3911" s="60"/>
      <c r="M3911" s="303">
        <f t="shared" si="645"/>
        <v>75686.039599584008</v>
      </c>
      <c r="N3911" s="303">
        <f t="shared" si="646"/>
        <v>-4.0041598549578339E-4</v>
      </c>
      <c r="O3911" s="372">
        <f t="shared" si="647"/>
        <v>75686.040000000008</v>
      </c>
      <c r="P3911" s="373">
        <f t="shared" si="648"/>
        <v>0</v>
      </c>
    </row>
    <row r="3912" spans="1:16" s="195" customFormat="1" ht="15" x14ac:dyDescent="0.25">
      <c r="A3912" s="312" t="s">
        <v>8727</v>
      </c>
      <c r="B3912" s="314" t="s">
        <v>1002</v>
      </c>
      <c r="C3912" s="332" t="s">
        <v>2398</v>
      </c>
      <c r="D3912" s="332" t="s">
        <v>8728</v>
      </c>
      <c r="E3912" s="333" t="s">
        <v>8729</v>
      </c>
      <c r="F3912" s="316" t="s">
        <v>217</v>
      </c>
      <c r="G3912" s="331">
        <v>1</v>
      </c>
      <c r="H3912" s="61">
        <f t="shared" si="652"/>
        <v>116005.14</v>
      </c>
      <c r="I3912" s="450">
        <v>116005.14</v>
      </c>
      <c r="J3912" s="439">
        <f t="shared" si="653"/>
        <v>129375.09</v>
      </c>
      <c r="K3912" s="390">
        <f t="shared" si="654"/>
        <v>129375.09</v>
      </c>
      <c r="L3912" s="60"/>
      <c r="M3912" s="303">
        <f t="shared" si="645"/>
        <v>129375.0943210368</v>
      </c>
      <c r="N3912" s="303">
        <f t="shared" si="646"/>
        <v>4.3210368021391332E-3</v>
      </c>
      <c r="O3912" s="372">
        <f t="shared" si="647"/>
        <v>129375.09</v>
      </c>
      <c r="P3912" s="373">
        <f t="shared" si="648"/>
        <v>0</v>
      </c>
    </row>
    <row r="3913" spans="1:16" s="195" customFormat="1" ht="15" x14ac:dyDescent="0.25">
      <c r="A3913" s="312" t="s">
        <v>8730</v>
      </c>
      <c r="B3913" s="314" t="s">
        <v>1002</v>
      </c>
      <c r="C3913" s="332" t="s">
        <v>3086</v>
      </c>
      <c r="D3913" s="332" t="s">
        <v>8731</v>
      </c>
      <c r="E3913" s="333" t="s">
        <v>8732</v>
      </c>
      <c r="F3913" s="316" t="s">
        <v>217</v>
      </c>
      <c r="G3913" s="331">
        <v>2</v>
      </c>
      <c r="H3913" s="61">
        <f t="shared" si="652"/>
        <v>491171.89</v>
      </c>
      <c r="I3913" s="450">
        <v>982343.78</v>
      </c>
      <c r="J3913" s="439">
        <f t="shared" si="653"/>
        <v>547780.98</v>
      </c>
      <c r="K3913" s="390">
        <f t="shared" si="654"/>
        <v>1095561.96</v>
      </c>
      <c r="L3913" s="60"/>
      <c r="M3913" s="303">
        <f t="shared" si="645"/>
        <v>1095561.9655575939</v>
      </c>
      <c r="N3913" s="303">
        <f t="shared" si="646"/>
        <v>5.5575938895344734E-3</v>
      </c>
      <c r="O3913" s="372">
        <f t="shared" si="647"/>
        <v>1095561.96</v>
      </c>
      <c r="P3913" s="373">
        <f t="shared" si="648"/>
        <v>0</v>
      </c>
    </row>
    <row r="3914" spans="1:16" s="195" customFormat="1" ht="15" x14ac:dyDescent="0.25">
      <c r="A3914" s="312" t="s">
        <v>8733</v>
      </c>
      <c r="B3914" s="314" t="s">
        <v>1002</v>
      </c>
      <c r="C3914" s="314" t="s">
        <v>2429</v>
      </c>
      <c r="D3914" s="314" t="s">
        <v>347</v>
      </c>
      <c r="E3914" s="315" t="s">
        <v>348</v>
      </c>
      <c r="F3914" s="316" t="s">
        <v>217</v>
      </c>
      <c r="G3914" s="331">
        <v>4</v>
      </c>
      <c r="H3914" s="61">
        <f t="shared" si="652"/>
        <v>17629.78</v>
      </c>
      <c r="I3914" s="450">
        <v>70519.100000000006</v>
      </c>
      <c r="J3914" s="439">
        <f t="shared" si="653"/>
        <v>19661.669999999998</v>
      </c>
      <c r="K3914" s="390">
        <f t="shared" si="654"/>
        <v>78646.679999999993</v>
      </c>
      <c r="L3914" s="60"/>
      <c r="M3914" s="303">
        <f t="shared" si="645"/>
        <v>78646.646294592007</v>
      </c>
      <c r="N3914" s="303">
        <f t="shared" si="646"/>
        <v>-3.3705407986417413E-2</v>
      </c>
      <c r="O3914" s="372">
        <f t="shared" si="647"/>
        <v>78646.679999999993</v>
      </c>
      <c r="P3914" s="373">
        <f t="shared" si="648"/>
        <v>0</v>
      </c>
    </row>
    <row r="3915" spans="1:16" s="195" customFormat="1" ht="15" x14ac:dyDescent="0.25">
      <c r="A3915" s="312" t="s">
        <v>8734</v>
      </c>
      <c r="B3915" s="314" t="s">
        <v>1002</v>
      </c>
      <c r="C3915" s="332" t="s">
        <v>2433</v>
      </c>
      <c r="D3915" s="332" t="s">
        <v>8731</v>
      </c>
      <c r="E3915" s="333" t="s">
        <v>8735</v>
      </c>
      <c r="F3915" s="316" t="s">
        <v>217</v>
      </c>
      <c r="G3915" s="331">
        <v>2</v>
      </c>
      <c r="H3915" s="61">
        <f t="shared" si="652"/>
        <v>180101.56</v>
      </c>
      <c r="I3915" s="450">
        <v>360203.12</v>
      </c>
      <c r="J3915" s="439">
        <f t="shared" si="653"/>
        <v>200858.83</v>
      </c>
      <c r="K3915" s="390">
        <f t="shared" si="654"/>
        <v>401717.66</v>
      </c>
      <c r="L3915" s="60"/>
      <c r="M3915" s="303">
        <f t="shared" si="645"/>
        <v>401717.65341373446</v>
      </c>
      <c r="N3915" s="303">
        <f t="shared" si="646"/>
        <v>-6.586265517398715E-3</v>
      </c>
      <c r="O3915" s="372">
        <f t="shared" si="647"/>
        <v>401717.66</v>
      </c>
      <c r="P3915" s="373">
        <f t="shared" si="648"/>
        <v>0</v>
      </c>
    </row>
    <row r="3916" spans="1:16" s="195" customFormat="1" ht="15" x14ac:dyDescent="0.25">
      <c r="A3916" s="312" t="s">
        <v>8736</v>
      </c>
      <c r="B3916" s="314" t="s">
        <v>1002</v>
      </c>
      <c r="C3916" s="332" t="s">
        <v>3441</v>
      </c>
      <c r="D3916" s="332" t="s">
        <v>8731</v>
      </c>
      <c r="E3916" s="333" t="s">
        <v>8737</v>
      </c>
      <c r="F3916" s="316" t="s">
        <v>217</v>
      </c>
      <c r="G3916" s="331">
        <v>2</v>
      </c>
      <c r="H3916" s="61">
        <f t="shared" si="652"/>
        <v>236946.25</v>
      </c>
      <c r="I3916" s="450">
        <v>473892.5</v>
      </c>
      <c r="J3916" s="439">
        <f t="shared" si="653"/>
        <v>264255.03999999998</v>
      </c>
      <c r="K3916" s="390">
        <f t="shared" si="654"/>
        <v>528510.07999999996</v>
      </c>
      <c r="L3916" s="60"/>
      <c r="M3916" s="303">
        <f t="shared" si="645"/>
        <v>528510.08916960005</v>
      </c>
      <c r="N3916" s="303">
        <f t="shared" si="646"/>
        <v>9.1696000890806317E-3</v>
      </c>
      <c r="O3916" s="372">
        <f t="shared" si="647"/>
        <v>528510.07999999996</v>
      </c>
      <c r="P3916" s="373">
        <f t="shared" si="648"/>
        <v>0</v>
      </c>
    </row>
    <row r="3917" spans="1:16" s="195" customFormat="1" ht="22.5" x14ac:dyDescent="0.25">
      <c r="A3917" s="312" t="s">
        <v>8738</v>
      </c>
      <c r="B3917" s="314" t="s">
        <v>1002</v>
      </c>
      <c r="C3917" s="314" t="s">
        <v>2438</v>
      </c>
      <c r="D3917" s="314" t="s">
        <v>5848</v>
      </c>
      <c r="E3917" s="315" t="s">
        <v>5849</v>
      </c>
      <c r="F3917" s="316" t="s">
        <v>236</v>
      </c>
      <c r="G3917" s="331">
        <v>2</v>
      </c>
      <c r="H3917" s="61">
        <f t="shared" si="652"/>
        <v>30127.94</v>
      </c>
      <c r="I3917" s="450">
        <v>60255.88</v>
      </c>
      <c r="J3917" s="439">
        <f t="shared" si="653"/>
        <v>33600.28</v>
      </c>
      <c r="K3917" s="390">
        <f t="shared" si="654"/>
        <v>67200.56</v>
      </c>
      <c r="L3917" s="60"/>
      <c r="M3917" s="303">
        <f t="shared" si="645"/>
        <v>67200.558168345597</v>
      </c>
      <c r="N3917" s="303">
        <f t="shared" si="646"/>
        <v>-1.8316544010303915E-3</v>
      </c>
      <c r="O3917" s="372">
        <f t="shared" si="647"/>
        <v>67200.56</v>
      </c>
      <c r="P3917" s="373">
        <f t="shared" si="648"/>
        <v>0</v>
      </c>
    </row>
    <row r="3918" spans="1:16" s="195" customFormat="1" ht="15" x14ac:dyDescent="0.25">
      <c r="A3918" s="312" t="s">
        <v>8739</v>
      </c>
      <c r="B3918" s="314" t="s">
        <v>1002</v>
      </c>
      <c r="C3918" s="332" t="s">
        <v>2440</v>
      </c>
      <c r="D3918" s="332" t="s">
        <v>8740</v>
      </c>
      <c r="E3918" s="333" t="s">
        <v>8741</v>
      </c>
      <c r="F3918" s="316" t="s">
        <v>217</v>
      </c>
      <c r="G3918" s="331">
        <v>2</v>
      </c>
      <c r="H3918" s="61">
        <f t="shared" si="652"/>
        <v>317173.87</v>
      </c>
      <c r="I3918" s="450">
        <v>634347.74</v>
      </c>
      <c r="J3918" s="439">
        <f t="shared" si="653"/>
        <v>353729.15</v>
      </c>
      <c r="K3918" s="390">
        <f t="shared" si="654"/>
        <v>707458.3</v>
      </c>
      <c r="L3918" s="60"/>
      <c r="M3918" s="303">
        <f t="shared" si="645"/>
        <v>707458.29619994876</v>
      </c>
      <c r="N3918" s="303">
        <f t="shared" si="646"/>
        <v>-3.800051286816597E-3</v>
      </c>
      <c r="O3918" s="372">
        <f t="shared" si="647"/>
        <v>707458.3</v>
      </c>
      <c r="P3918" s="373">
        <f t="shared" si="648"/>
        <v>0</v>
      </c>
    </row>
    <row r="3919" spans="1:16" s="195" customFormat="1" ht="15" x14ac:dyDescent="0.25">
      <c r="A3919" s="312" t="s">
        <v>8742</v>
      </c>
      <c r="B3919" s="314" t="s">
        <v>1002</v>
      </c>
      <c r="C3919" s="314" t="s">
        <v>1071</v>
      </c>
      <c r="D3919" s="314" t="s">
        <v>8743</v>
      </c>
      <c r="E3919" s="315" t="s">
        <v>8744</v>
      </c>
      <c r="F3919" s="316" t="s">
        <v>217</v>
      </c>
      <c r="G3919" s="331">
        <v>2</v>
      </c>
      <c r="H3919" s="61">
        <f t="shared" si="652"/>
        <v>24196.01</v>
      </c>
      <c r="I3919" s="450">
        <v>48392.01</v>
      </c>
      <c r="J3919" s="439">
        <f t="shared" si="653"/>
        <v>26984.68</v>
      </c>
      <c r="K3919" s="390">
        <f t="shared" si="654"/>
        <v>53969.36</v>
      </c>
      <c r="L3919" s="60"/>
      <c r="M3919" s="303">
        <f t="shared" ref="M3919:M3982" si="655">I3919*O$13*P$13*O$10</f>
        <v>53969.340135571205</v>
      </c>
      <c r="N3919" s="303">
        <f t="shared" ref="N3919:N3982" si="656">M3919-K3919</f>
        <v>-1.9864428795699496E-2</v>
      </c>
      <c r="O3919" s="372">
        <f t="shared" si="647"/>
        <v>53969.36</v>
      </c>
      <c r="P3919" s="373">
        <f t="shared" si="648"/>
        <v>0</v>
      </c>
    </row>
    <row r="3920" spans="1:16" s="195" customFormat="1" ht="15" x14ac:dyDescent="0.25">
      <c r="A3920" s="312" t="s">
        <v>8745</v>
      </c>
      <c r="B3920" s="314" t="s">
        <v>1002</v>
      </c>
      <c r="C3920" s="314" t="s">
        <v>3460</v>
      </c>
      <c r="D3920" s="314" t="s">
        <v>8746</v>
      </c>
      <c r="E3920" s="315" t="s">
        <v>8747</v>
      </c>
      <c r="F3920" s="316" t="s">
        <v>217</v>
      </c>
      <c r="G3920" s="331">
        <v>2</v>
      </c>
      <c r="H3920" s="61">
        <f t="shared" si="652"/>
        <v>66075.520000000004</v>
      </c>
      <c r="I3920" s="450">
        <v>132151.04000000001</v>
      </c>
      <c r="J3920" s="439">
        <f t="shared" si="653"/>
        <v>73690.929999999993</v>
      </c>
      <c r="K3920" s="390">
        <f t="shared" si="654"/>
        <v>147381.85999999999</v>
      </c>
      <c r="L3920" s="60"/>
      <c r="M3920" s="303">
        <f t="shared" si="655"/>
        <v>147381.85967124481</v>
      </c>
      <c r="N3920" s="303">
        <f t="shared" si="656"/>
        <v>-3.2875518081709743E-4</v>
      </c>
      <c r="O3920" s="372">
        <f t="shared" si="647"/>
        <v>147381.85999999999</v>
      </c>
      <c r="P3920" s="373">
        <f t="shared" si="648"/>
        <v>0</v>
      </c>
    </row>
    <row r="3921" spans="1:16" s="195" customFormat="1" ht="15" x14ac:dyDescent="0.25">
      <c r="A3921" s="312" t="s">
        <v>8748</v>
      </c>
      <c r="B3921" s="314" t="s">
        <v>1002</v>
      </c>
      <c r="C3921" s="314" t="s">
        <v>1075</v>
      </c>
      <c r="D3921" s="314" t="s">
        <v>347</v>
      </c>
      <c r="E3921" s="315" t="s">
        <v>348</v>
      </c>
      <c r="F3921" s="316" t="s">
        <v>217</v>
      </c>
      <c r="G3921" s="331">
        <v>1</v>
      </c>
      <c r="H3921" s="61">
        <f t="shared" si="652"/>
        <v>17629.77</v>
      </c>
      <c r="I3921" s="450">
        <v>17629.77</v>
      </c>
      <c r="J3921" s="439">
        <f t="shared" si="653"/>
        <v>19661.66</v>
      </c>
      <c r="K3921" s="390">
        <f t="shared" si="654"/>
        <v>19661.66</v>
      </c>
      <c r="L3921" s="60"/>
      <c r="M3921" s="303">
        <f t="shared" si="655"/>
        <v>19661.655997382404</v>
      </c>
      <c r="N3921" s="303">
        <f t="shared" si="656"/>
        <v>-4.0026175956882071E-3</v>
      </c>
      <c r="O3921" s="372">
        <f t="shared" si="647"/>
        <v>19661.66</v>
      </c>
      <c r="P3921" s="373">
        <f t="shared" si="648"/>
        <v>0</v>
      </c>
    </row>
    <row r="3922" spans="1:16" s="195" customFormat="1" ht="15" x14ac:dyDescent="0.25">
      <c r="A3922" s="312" t="s">
        <v>8749</v>
      </c>
      <c r="B3922" s="314" t="s">
        <v>1002</v>
      </c>
      <c r="C3922" s="332" t="s">
        <v>3469</v>
      </c>
      <c r="D3922" s="332" t="s">
        <v>8731</v>
      </c>
      <c r="E3922" s="333" t="s">
        <v>8750</v>
      </c>
      <c r="F3922" s="316" t="s">
        <v>217</v>
      </c>
      <c r="G3922" s="331">
        <v>1</v>
      </c>
      <c r="H3922" s="61">
        <f t="shared" si="652"/>
        <v>17397.07</v>
      </c>
      <c r="I3922" s="450">
        <v>17397.07</v>
      </c>
      <c r="J3922" s="439">
        <f t="shared" si="653"/>
        <v>19402.14</v>
      </c>
      <c r="K3922" s="390">
        <f t="shared" si="654"/>
        <v>19402.14</v>
      </c>
      <c r="L3922" s="60"/>
      <c r="M3922" s="303">
        <f t="shared" si="655"/>
        <v>19402.136596358399</v>
      </c>
      <c r="N3922" s="303">
        <f t="shared" si="656"/>
        <v>-3.4036416000162717E-3</v>
      </c>
      <c r="O3922" s="372">
        <f t="shared" ref="O3922:O3985" si="657">J3922*G3922</f>
        <v>19402.14</v>
      </c>
      <c r="P3922" s="373">
        <f t="shared" ref="P3922:P3985" si="658">O3922-K3922</f>
        <v>0</v>
      </c>
    </row>
    <row r="3923" spans="1:16" s="195" customFormat="1" ht="15" x14ac:dyDescent="0.25">
      <c r="A3923" s="312" t="s">
        <v>8751</v>
      </c>
      <c r="B3923" s="314" t="s">
        <v>1002</v>
      </c>
      <c r="C3923" s="314" t="s">
        <v>2474</v>
      </c>
      <c r="D3923" s="314" t="s">
        <v>353</v>
      </c>
      <c r="E3923" s="315" t="s">
        <v>354</v>
      </c>
      <c r="F3923" s="316" t="s">
        <v>217</v>
      </c>
      <c r="G3923" s="331">
        <v>1</v>
      </c>
      <c r="H3923" s="61">
        <f t="shared" si="652"/>
        <v>53877.3</v>
      </c>
      <c r="I3923" s="450">
        <v>53877.3</v>
      </c>
      <c r="J3923" s="439">
        <f t="shared" si="653"/>
        <v>60086.83</v>
      </c>
      <c r="K3923" s="390">
        <f t="shared" si="654"/>
        <v>60086.83</v>
      </c>
      <c r="L3923" s="60"/>
      <c r="M3923" s="303">
        <f t="shared" si="655"/>
        <v>60086.826922176006</v>
      </c>
      <c r="N3923" s="303">
        <f t="shared" si="656"/>
        <v>-3.0778239961364307E-3</v>
      </c>
      <c r="O3923" s="372">
        <f t="shared" si="657"/>
        <v>60086.83</v>
      </c>
      <c r="P3923" s="373">
        <f t="shared" si="658"/>
        <v>0</v>
      </c>
    </row>
    <row r="3924" spans="1:16" s="195" customFormat="1" ht="15" x14ac:dyDescent="0.25">
      <c r="A3924" s="312" t="s">
        <v>8752</v>
      </c>
      <c r="B3924" s="314" t="s">
        <v>1002</v>
      </c>
      <c r="C3924" s="314" t="s">
        <v>3475</v>
      </c>
      <c r="D3924" s="314" t="s">
        <v>8753</v>
      </c>
      <c r="E3924" s="315" t="s">
        <v>8754</v>
      </c>
      <c r="F3924" s="316" t="s">
        <v>217</v>
      </c>
      <c r="G3924" s="331">
        <v>1</v>
      </c>
      <c r="H3924" s="61">
        <f t="shared" si="652"/>
        <v>67675.94</v>
      </c>
      <c r="I3924" s="450">
        <v>67675.94</v>
      </c>
      <c r="J3924" s="439">
        <f t="shared" si="653"/>
        <v>75475.8</v>
      </c>
      <c r="K3924" s="390">
        <f t="shared" si="654"/>
        <v>75475.8</v>
      </c>
      <c r="L3924" s="60"/>
      <c r="M3924" s="303">
        <f t="shared" si="655"/>
        <v>75475.80323393282</v>
      </c>
      <c r="N3924" s="303">
        <f t="shared" si="656"/>
        <v>3.233932817238383E-3</v>
      </c>
      <c r="O3924" s="372">
        <f t="shared" si="657"/>
        <v>75475.8</v>
      </c>
      <c r="P3924" s="373">
        <f t="shared" si="658"/>
        <v>0</v>
      </c>
    </row>
    <row r="3925" spans="1:16" s="195" customFormat="1" ht="15" x14ac:dyDescent="0.25">
      <c r="A3925" s="312" t="s">
        <v>8755</v>
      </c>
      <c r="B3925" s="314" t="s">
        <v>1002</v>
      </c>
      <c r="C3925" s="314" t="s">
        <v>2489</v>
      </c>
      <c r="D3925" s="314" t="s">
        <v>284</v>
      </c>
      <c r="E3925" s="315" t="s">
        <v>8756</v>
      </c>
      <c r="F3925" s="316" t="s">
        <v>248</v>
      </c>
      <c r="G3925" s="329">
        <v>0.2</v>
      </c>
      <c r="H3925" s="61">
        <f t="shared" si="652"/>
        <v>13503.1</v>
      </c>
      <c r="I3925" s="450">
        <v>2700.62</v>
      </c>
      <c r="J3925" s="439">
        <f t="shared" si="653"/>
        <v>15059.37</v>
      </c>
      <c r="K3925" s="390">
        <f t="shared" si="654"/>
        <v>3011.87</v>
      </c>
      <c r="L3925" s="60"/>
      <c r="M3925" s="303">
        <f t="shared" si="655"/>
        <v>3011.8748809344002</v>
      </c>
      <c r="N3925" s="303">
        <f t="shared" si="656"/>
        <v>4.8809344002620492E-3</v>
      </c>
      <c r="O3925" s="372">
        <f t="shared" si="657"/>
        <v>3011.8740000000003</v>
      </c>
      <c r="P3925" s="373">
        <f t="shared" si="658"/>
        <v>4.0000000003601599E-3</v>
      </c>
    </row>
    <row r="3926" spans="1:16" s="195" customFormat="1" ht="15" x14ac:dyDescent="0.25">
      <c r="A3926" s="312" t="s">
        <v>8757</v>
      </c>
      <c r="B3926" s="314" t="s">
        <v>1002</v>
      </c>
      <c r="C3926" s="314" t="s">
        <v>3481</v>
      </c>
      <c r="D3926" s="314" t="s">
        <v>8758</v>
      </c>
      <c r="E3926" s="315" t="s">
        <v>8759</v>
      </c>
      <c r="F3926" s="316" t="s">
        <v>217</v>
      </c>
      <c r="G3926" s="331">
        <v>2</v>
      </c>
      <c r="H3926" s="61">
        <f t="shared" si="652"/>
        <v>21508.58</v>
      </c>
      <c r="I3926" s="450">
        <v>43017.16</v>
      </c>
      <c r="J3926" s="439">
        <f t="shared" si="653"/>
        <v>23987.51</v>
      </c>
      <c r="K3926" s="390">
        <f t="shared" si="654"/>
        <v>47975.02</v>
      </c>
      <c r="L3926" s="60"/>
      <c r="M3926" s="303">
        <f t="shared" si="655"/>
        <v>47975.021903539207</v>
      </c>
      <c r="N3926" s="303">
        <f t="shared" si="656"/>
        <v>1.9035392106161453E-3</v>
      </c>
      <c r="O3926" s="372">
        <f t="shared" si="657"/>
        <v>47975.02</v>
      </c>
      <c r="P3926" s="373">
        <f t="shared" si="658"/>
        <v>0</v>
      </c>
    </row>
    <row r="3927" spans="1:16" s="195" customFormat="1" ht="15" x14ac:dyDescent="0.25">
      <c r="A3927" s="312" t="s">
        <v>8760</v>
      </c>
      <c r="B3927" s="314" t="s">
        <v>1002</v>
      </c>
      <c r="C3927" s="314" t="s">
        <v>2495</v>
      </c>
      <c r="D3927" s="314" t="s">
        <v>5893</v>
      </c>
      <c r="E3927" s="315" t="s">
        <v>5894</v>
      </c>
      <c r="F3927" s="316" t="s">
        <v>248</v>
      </c>
      <c r="G3927" s="329">
        <v>0.1</v>
      </c>
      <c r="H3927" s="61">
        <f t="shared" si="652"/>
        <v>20784.400000000001</v>
      </c>
      <c r="I3927" s="450">
        <v>2078.44</v>
      </c>
      <c r="J3927" s="439">
        <f t="shared" si="653"/>
        <v>23179.87</v>
      </c>
      <c r="K3927" s="390">
        <f t="shared" si="654"/>
        <v>2317.9899999999998</v>
      </c>
      <c r="L3927" s="60"/>
      <c r="M3927" s="303">
        <f t="shared" si="655"/>
        <v>2317.9866947328001</v>
      </c>
      <c r="N3927" s="303">
        <f t="shared" si="656"/>
        <v>-3.3052671997211291E-3</v>
      </c>
      <c r="O3927" s="372">
        <f t="shared" si="657"/>
        <v>2317.9870000000001</v>
      </c>
      <c r="P3927" s="373">
        <f t="shared" si="658"/>
        <v>-2.9999999997016857E-3</v>
      </c>
    </row>
    <row r="3928" spans="1:16" s="195" customFormat="1" ht="15" x14ac:dyDescent="0.25">
      <c r="A3928" s="312" t="s">
        <v>8761</v>
      </c>
      <c r="B3928" s="314" t="s">
        <v>1002</v>
      </c>
      <c r="C3928" s="314" t="s">
        <v>2497</v>
      </c>
      <c r="D3928" s="314" t="s">
        <v>8762</v>
      </c>
      <c r="E3928" s="315" t="s">
        <v>8763</v>
      </c>
      <c r="F3928" s="316" t="s">
        <v>217</v>
      </c>
      <c r="G3928" s="331">
        <v>1</v>
      </c>
      <c r="H3928" s="61">
        <f t="shared" si="652"/>
        <v>206892.37</v>
      </c>
      <c r="I3928" s="450">
        <v>206892.37</v>
      </c>
      <c r="J3928" s="439">
        <f t="shared" si="653"/>
        <v>230737.36</v>
      </c>
      <c r="K3928" s="390">
        <f t="shared" si="654"/>
        <v>230737.36</v>
      </c>
      <c r="L3928" s="60"/>
      <c r="M3928" s="303">
        <f t="shared" si="655"/>
        <v>230737.3611466944</v>
      </c>
      <c r="N3928" s="303">
        <f t="shared" si="656"/>
        <v>1.1466944124549627E-3</v>
      </c>
      <c r="O3928" s="372">
        <f t="shared" si="657"/>
        <v>230737.36</v>
      </c>
      <c r="P3928" s="373">
        <f t="shared" si="658"/>
        <v>0</v>
      </c>
    </row>
    <row r="3929" spans="1:16" s="195" customFormat="1" ht="15" x14ac:dyDescent="0.25">
      <c r="A3929" s="312" t="s">
        <v>8764</v>
      </c>
      <c r="B3929" s="314" t="s">
        <v>1002</v>
      </c>
      <c r="C3929" s="314" t="s">
        <v>2499</v>
      </c>
      <c r="D3929" s="314" t="s">
        <v>347</v>
      </c>
      <c r="E3929" s="315" t="s">
        <v>348</v>
      </c>
      <c r="F3929" s="316" t="s">
        <v>217</v>
      </c>
      <c r="G3929" s="331">
        <v>4</v>
      </c>
      <c r="H3929" s="61">
        <f t="shared" si="652"/>
        <v>17629.78</v>
      </c>
      <c r="I3929" s="450">
        <v>70519.100000000006</v>
      </c>
      <c r="J3929" s="439">
        <f t="shared" si="653"/>
        <v>19661.669999999998</v>
      </c>
      <c r="K3929" s="390">
        <f t="shared" si="654"/>
        <v>78646.679999999993</v>
      </c>
      <c r="L3929" s="60"/>
      <c r="M3929" s="303">
        <f t="shared" si="655"/>
        <v>78646.646294592007</v>
      </c>
      <c r="N3929" s="303">
        <f t="shared" si="656"/>
        <v>-3.3705407986417413E-2</v>
      </c>
      <c r="O3929" s="372">
        <f t="shared" si="657"/>
        <v>78646.679999999993</v>
      </c>
      <c r="P3929" s="373">
        <f t="shared" si="658"/>
        <v>0</v>
      </c>
    </row>
    <row r="3930" spans="1:16" s="195" customFormat="1" ht="15" x14ac:dyDescent="0.25">
      <c r="A3930" s="312" t="s">
        <v>8765</v>
      </c>
      <c r="B3930" s="314" t="s">
        <v>1002</v>
      </c>
      <c r="C3930" s="332" t="s">
        <v>5984</v>
      </c>
      <c r="D3930" s="332" t="s">
        <v>8731</v>
      </c>
      <c r="E3930" s="333" t="s">
        <v>8766</v>
      </c>
      <c r="F3930" s="316" t="s">
        <v>217</v>
      </c>
      <c r="G3930" s="331">
        <v>2</v>
      </c>
      <c r="H3930" s="61">
        <f t="shared" si="652"/>
        <v>323199.87</v>
      </c>
      <c r="I3930" s="450">
        <v>646399.74</v>
      </c>
      <c r="J3930" s="439">
        <f t="shared" si="653"/>
        <v>360449.66</v>
      </c>
      <c r="K3930" s="390">
        <f t="shared" si="654"/>
        <v>720899.32</v>
      </c>
      <c r="L3930" s="60"/>
      <c r="M3930" s="303">
        <f t="shared" si="655"/>
        <v>720899.32680218876</v>
      </c>
      <c r="N3930" s="303">
        <f t="shared" si="656"/>
        <v>6.8021888146176934E-3</v>
      </c>
      <c r="O3930" s="372">
        <f t="shared" si="657"/>
        <v>720899.32</v>
      </c>
      <c r="P3930" s="373">
        <f t="shared" si="658"/>
        <v>0</v>
      </c>
    </row>
    <row r="3931" spans="1:16" s="195" customFormat="1" ht="15" x14ac:dyDescent="0.25">
      <c r="A3931" s="312" t="s">
        <v>8767</v>
      </c>
      <c r="B3931" s="314" t="s">
        <v>1002</v>
      </c>
      <c r="C3931" s="332" t="s">
        <v>5988</v>
      </c>
      <c r="D3931" s="332" t="s">
        <v>8731</v>
      </c>
      <c r="E3931" s="333" t="s">
        <v>8768</v>
      </c>
      <c r="F3931" s="316" t="s">
        <v>217</v>
      </c>
      <c r="G3931" s="331">
        <v>2</v>
      </c>
      <c r="H3931" s="61">
        <f t="shared" si="652"/>
        <v>75869.3</v>
      </c>
      <c r="I3931" s="450">
        <v>151738.6</v>
      </c>
      <c r="J3931" s="439">
        <f t="shared" si="653"/>
        <v>84613.47</v>
      </c>
      <c r="K3931" s="390">
        <f t="shared" si="654"/>
        <v>169226.94</v>
      </c>
      <c r="L3931" s="60"/>
      <c r="M3931" s="303">
        <f t="shared" si="655"/>
        <v>169226.94707443201</v>
      </c>
      <c r="N3931" s="303">
        <f t="shared" si="656"/>
        <v>7.0744320109952241E-3</v>
      </c>
      <c r="O3931" s="372">
        <f t="shared" si="657"/>
        <v>169226.94</v>
      </c>
      <c r="P3931" s="373">
        <f t="shared" si="658"/>
        <v>0</v>
      </c>
    </row>
    <row r="3932" spans="1:16" s="195" customFormat="1" ht="22.5" x14ac:dyDescent="0.25">
      <c r="A3932" s="312" t="s">
        <v>8769</v>
      </c>
      <c r="B3932" s="314" t="s">
        <v>1002</v>
      </c>
      <c r="C3932" s="314" t="s">
        <v>2508</v>
      </c>
      <c r="D3932" s="314" t="s">
        <v>8770</v>
      </c>
      <c r="E3932" s="315" t="s">
        <v>8771</v>
      </c>
      <c r="F3932" s="316" t="s">
        <v>217</v>
      </c>
      <c r="G3932" s="331">
        <v>1</v>
      </c>
      <c r="H3932" s="61">
        <f t="shared" si="652"/>
        <v>9406.27</v>
      </c>
      <c r="I3932" s="450">
        <v>9406.27</v>
      </c>
      <c r="J3932" s="439">
        <f t="shared" si="653"/>
        <v>10490.37</v>
      </c>
      <c r="K3932" s="390">
        <f t="shared" si="654"/>
        <v>10490.37</v>
      </c>
      <c r="L3932" s="60"/>
      <c r="M3932" s="303">
        <f t="shared" si="655"/>
        <v>10490.371965062403</v>
      </c>
      <c r="N3932" s="303">
        <f t="shared" si="656"/>
        <v>1.9650624017231166E-3</v>
      </c>
      <c r="O3932" s="372">
        <f t="shared" si="657"/>
        <v>10490.37</v>
      </c>
      <c r="P3932" s="373">
        <f t="shared" si="658"/>
        <v>0</v>
      </c>
    </row>
    <row r="3933" spans="1:16" s="195" customFormat="1" ht="15" x14ac:dyDescent="0.25">
      <c r="A3933" s="312" t="s">
        <v>8772</v>
      </c>
      <c r="B3933" s="314" t="s">
        <v>1002</v>
      </c>
      <c r="C3933" s="314" t="s">
        <v>5993</v>
      </c>
      <c r="D3933" s="314" t="s">
        <v>8773</v>
      </c>
      <c r="E3933" s="315" t="s">
        <v>8774</v>
      </c>
      <c r="F3933" s="316" t="s">
        <v>217</v>
      </c>
      <c r="G3933" s="331">
        <v>1</v>
      </c>
      <c r="H3933" s="61">
        <f t="shared" si="652"/>
        <v>98829.19</v>
      </c>
      <c r="I3933" s="450">
        <v>98829.19</v>
      </c>
      <c r="J3933" s="439">
        <f t="shared" si="653"/>
        <v>110219.56</v>
      </c>
      <c r="K3933" s="390">
        <f t="shared" si="654"/>
        <v>110219.56</v>
      </c>
      <c r="L3933" s="60"/>
      <c r="M3933" s="303">
        <f t="shared" si="655"/>
        <v>110219.56249457282</v>
      </c>
      <c r="N3933" s="303">
        <f t="shared" si="656"/>
        <v>2.4945728218881413E-3</v>
      </c>
      <c r="O3933" s="372">
        <f t="shared" si="657"/>
        <v>110219.56</v>
      </c>
      <c r="P3933" s="373">
        <f t="shared" si="658"/>
        <v>0</v>
      </c>
    </row>
    <row r="3934" spans="1:16" s="195" customFormat="1" ht="15" x14ac:dyDescent="0.25">
      <c r="A3934" s="306" t="s">
        <v>3543</v>
      </c>
      <c r="B3934" s="502"/>
      <c r="C3934" s="502"/>
      <c r="D3934" s="502"/>
      <c r="E3934" s="307" t="s">
        <v>8775</v>
      </c>
      <c r="F3934" s="308"/>
      <c r="G3934" s="309"/>
      <c r="H3934" s="334"/>
      <c r="I3934" s="334">
        <f>SUM(I3935:I4006)</f>
        <v>1964320.4099999997</v>
      </c>
      <c r="J3934" s="449"/>
      <c r="K3934" s="391">
        <f>SUM(K3935:K4006)</f>
        <v>2190714.5199999996</v>
      </c>
      <c r="L3934" s="310"/>
      <c r="M3934" s="303">
        <f t="shared" si="655"/>
        <v>2190714.4659321788</v>
      </c>
      <c r="N3934" s="303">
        <f t="shared" si="656"/>
        <v>-5.4067820776253939E-2</v>
      </c>
      <c r="O3934" s="372">
        <f t="shared" si="657"/>
        <v>0</v>
      </c>
      <c r="P3934" s="373"/>
    </row>
    <row r="3935" spans="1:16" s="195" customFormat="1" ht="22.5" x14ac:dyDescent="0.25">
      <c r="A3935" s="312" t="s">
        <v>8776</v>
      </c>
      <c r="B3935" s="314" t="s">
        <v>1002</v>
      </c>
      <c r="C3935" s="314" t="s">
        <v>2516</v>
      </c>
      <c r="D3935" s="314" t="s">
        <v>286</v>
      </c>
      <c r="E3935" s="315" t="s">
        <v>287</v>
      </c>
      <c r="F3935" s="316" t="s">
        <v>217</v>
      </c>
      <c r="G3935" s="331">
        <v>18</v>
      </c>
      <c r="H3935" s="61">
        <f t="shared" ref="H3935:H3998" si="659">ROUND(I3935/G3935,2)</f>
        <v>3940.15</v>
      </c>
      <c r="I3935" s="450">
        <v>70922.66</v>
      </c>
      <c r="J3935" s="439">
        <f t="shared" ref="J3935:J3998" si="660">ROUND(H3935*O$13*P$13*O$10,2)</f>
        <v>4394.26</v>
      </c>
      <c r="K3935" s="390">
        <f t="shared" ref="K3935:K3998" si="661">ROUND(J3935*G3935,2)</f>
        <v>79096.679999999993</v>
      </c>
      <c r="L3935" s="60"/>
      <c r="M3935" s="303">
        <f t="shared" si="655"/>
        <v>79096.717843699211</v>
      </c>
      <c r="N3935" s="303">
        <f t="shared" si="656"/>
        <v>3.7843699217773974E-2</v>
      </c>
      <c r="O3935" s="372">
        <f t="shared" si="657"/>
        <v>79096.680000000008</v>
      </c>
      <c r="P3935" s="373">
        <f t="shared" si="658"/>
        <v>0</v>
      </c>
    </row>
    <row r="3936" spans="1:16" s="195" customFormat="1" ht="22.5" x14ac:dyDescent="0.25">
      <c r="A3936" s="312" t="s">
        <v>8777</v>
      </c>
      <c r="B3936" s="314" t="s">
        <v>1002</v>
      </c>
      <c r="C3936" s="314" t="s">
        <v>5997</v>
      </c>
      <c r="D3936" s="314" t="s">
        <v>8778</v>
      </c>
      <c r="E3936" s="315" t="s">
        <v>8779</v>
      </c>
      <c r="F3936" s="316" t="s">
        <v>217</v>
      </c>
      <c r="G3936" s="331">
        <v>16</v>
      </c>
      <c r="H3936" s="61">
        <f t="shared" si="659"/>
        <v>7791.7</v>
      </c>
      <c r="I3936" s="450">
        <v>124667.16</v>
      </c>
      <c r="J3936" s="439">
        <f t="shared" si="660"/>
        <v>8689.7199999999993</v>
      </c>
      <c r="K3936" s="390">
        <f t="shared" si="661"/>
        <v>139035.51999999999</v>
      </c>
      <c r="L3936" s="60"/>
      <c r="M3936" s="303">
        <f t="shared" si="655"/>
        <v>139035.43915153921</v>
      </c>
      <c r="N3936" s="303">
        <f t="shared" si="656"/>
        <v>-8.0848460784181952E-2</v>
      </c>
      <c r="O3936" s="372">
        <f t="shared" si="657"/>
        <v>139035.51999999999</v>
      </c>
      <c r="P3936" s="373">
        <f t="shared" si="658"/>
        <v>0</v>
      </c>
    </row>
    <row r="3937" spans="1:16" s="195" customFormat="1" ht="22.5" x14ac:dyDescent="0.25">
      <c r="A3937" s="312" t="s">
        <v>8780</v>
      </c>
      <c r="B3937" s="314" t="s">
        <v>1002</v>
      </c>
      <c r="C3937" s="314" t="s">
        <v>8031</v>
      </c>
      <c r="D3937" s="314" t="s">
        <v>8781</v>
      </c>
      <c r="E3937" s="315" t="s">
        <v>8782</v>
      </c>
      <c r="F3937" s="316" t="s">
        <v>217</v>
      </c>
      <c r="G3937" s="331">
        <v>2</v>
      </c>
      <c r="H3937" s="61">
        <f t="shared" si="659"/>
        <v>9316.08</v>
      </c>
      <c r="I3937" s="450">
        <v>18632.150000000001</v>
      </c>
      <c r="J3937" s="439">
        <f t="shared" si="660"/>
        <v>10389.790000000001</v>
      </c>
      <c r="K3937" s="390">
        <f t="shared" si="661"/>
        <v>20779.580000000002</v>
      </c>
      <c r="L3937" s="60"/>
      <c r="M3937" s="303">
        <f t="shared" si="655"/>
        <v>20779.563419808004</v>
      </c>
      <c r="N3937" s="303">
        <f t="shared" si="656"/>
        <v>-1.6580191997491056E-2</v>
      </c>
      <c r="O3937" s="372">
        <f t="shared" si="657"/>
        <v>20779.580000000002</v>
      </c>
      <c r="P3937" s="373">
        <f t="shared" si="658"/>
        <v>0</v>
      </c>
    </row>
    <row r="3938" spans="1:16" s="195" customFormat="1" ht="22.5" x14ac:dyDescent="0.25">
      <c r="A3938" s="312" t="s">
        <v>8783</v>
      </c>
      <c r="B3938" s="314" t="s">
        <v>1002</v>
      </c>
      <c r="C3938" s="314" t="s">
        <v>1085</v>
      </c>
      <c r="D3938" s="314" t="s">
        <v>294</v>
      </c>
      <c r="E3938" s="315" t="s">
        <v>295</v>
      </c>
      <c r="F3938" s="316" t="s">
        <v>217</v>
      </c>
      <c r="G3938" s="331">
        <v>20</v>
      </c>
      <c r="H3938" s="61">
        <f t="shared" si="659"/>
        <v>1993.67</v>
      </c>
      <c r="I3938" s="450">
        <v>39873.35</v>
      </c>
      <c r="J3938" s="439">
        <f t="shared" si="660"/>
        <v>2223.4499999999998</v>
      </c>
      <c r="K3938" s="390">
        <f t="shared" si="661"/>
        <v>44469</v>
      </c>
      <c r="L3938" s="60"/>
      <c r="M3938" s="303">
        <f t="shared" si="655"/>
        <v>44468.877992352005</v>
      </c>
      <c r="N3938" s="303">
        <f t="shared" si="656"/>
        <v>-0.12200764799490571</v>
      </c>
      <c r="O3938" s="372">
        <f t="shared" si="657"/>
        <v>44469</v>
      </c>
      <c r="P3938" s="373">
        <f t="shared" si="658"/>
        <v>0</v>
      </c>
    </row>
    <row r="3939" spans="1:16" s="195" customFormat="1" ht="15" x14ac:dyDescent="0.25">
      <c r="A3939" s="312" t="s">
        <v>8784</v>
      </c>
      <c r="B3939" s="314" t="s">
        <v>1002</v>
      </c>
      <c r="C3939" s="314" t="s">
        <v>1086</v>
      </c>
      <c r="D3939" s="314" t="s">
        <v>5844</v>
      </c>
      <c r="E3939" s="315" t="s">
        <v>8785</v>
      </c>
      <c r="F3939" s="316" t="s">
        <v>217</v>
      </c>
      <c r="G3939" s="331">
        <v>13</v>
      </c>
      <c r="H3939" s="61">
        <f t="shared" si="659"/>
        <v>8452.11</v>
      </c>
      <c r="I3939" s="450">
        <v>109877.43</v>
      </c>
      <c r="J3939" s="439">
        <f t="shared" si="660"/>
        <v>9426.24</v>
      </c>
      <c r="K3939" s="390">
        <f t="shared" si="661"/>
        <v>122541.12</v>
      </c>
      <c r="L3939" s="60"/>
      <c r="M3939" s="303">
        <f t="shared" si="655"/>
        <v>122541.1466250816</v>
      </c>
      <c r="N3939" s="303">
        <f t="shared" si="656"/>
        <v>2.6625081605743617E-2</v>
      </c>
      <c r="O3939" s="372">
        <f t="shared" si="657"/>
        <v>122541.12</v>
      </c>
      <c r="P3939" s="373">
        <f t="shared" si="658"/>
        <v>0</v>
      </c>
    </row>
    <row r="3940" spans="1:16" s="195" customFormat="1" ht="22.5" x14ac:dyDescent="0.25">
      <c r="A3940" s="312" t="s">
        <v>8786</v>
      </c>
      <c r="B3940" s="314" t="s">
        <v>1002</v>
      </c>
      <c r="C3940" s="314" t="s">
        <v>6001</v>
      </c>
      <c r="D3940" s="314" t="s">
        <v>8787</v>
      </c>
      <c r="E3940" s="315" t="s">
        <v>8788</v>
      </c>
      <c r="F3940" s="316" t="s">
        <v>217</v>
      </c>
      <c r="G3940" s="331">
        <v>7</v>
      </c>
      <c r="H3940" s="61">
        <f t="shared" si="659"/>
        <v>6944.74</v>
      </c>
      <c r="I3940" s="450">
        <v>48613.15</v>
      </c>
      <c r="J3940" s="439">
        <f t="shared" si="660"/>
        <v>7745.14</v>
      </c>
      <c r="K3940" s="390">
        <f t="shared" si="661"/>
        <v>54215.98</v>
      </c>
      <c r="L3940" s="60"/>
      <c r="M3940" s="303">
        <f t="shared" si="655"/>
        <v>54215.967210528011</v>
      </c>
      <c r="N3940" s="303">
        <f t="shared" si="656"/>
        <v>-1.2789471991709433E-2</v>
      </c>
      <c r="O3940" s="372">
        <f t="shared" si="657"/>
        <v>54215.98</v>
      </c>
      <c r="P3940" s="373">
        <f t="shared" si="658"/>
        <v>0</v>
      </c>
    </row>
    <row r="3941" spans="1:16" s="195" customFormat="1" ht="22.5" x14ac:dyDescent="0.25">
      <c r="A3941" s="312" t="s">
        <v>8789</v>
      </c>
      <c r="B3941" s="314" t="s">
        <v>1002</v>
      </c>
      <c r="C3941" s="314" t="s">
        <v>1088</v>
      </c>
      <c r="D3941" s="314" t="s">
        <v>404</v>
      </c>
      <c r="E3941" s="315" t="s">
        <v>405</v>
      </c>
      <c r="F3941" s="316" t="s">
        <v>217</v>
      </c>
      <c r="G3941" s="331">
        <v>18</v>
      </c>
      <c r="H3941" s="61">
        <f t="shared" si="659"/>
        <v>1969.9</v>
      </c>
      <c r="I3941" s="450">
        <v>35458.26</v>
      </c>
      <c r="J3941" s="439">
        <f t="shared" si="660"/>
        <v>2196.94</v>
      </c>
      <c r="K3941" s="390">
        <f t="shared" si="661"/>
        <v>39544.92</v>
      </c>
      <c r="L3941" s="60"/>
      <c r="M3941" s="303">
        <f t="shared" si="655"/>
        <v>39544.935094771208</v>
      </c>
      <c r="N3941" s="303">
        <f t="shared" si="656"/>
        <v>1.5094771209987812E-2</v>
      </c>
      <c r="O3941" s="372">
        <f t="shared" si="657"/>
        <v>39544.92</v>
      </c>
      <c r="P3941" s="373">
        <f t="shared" si="658"/>
        <v>0</v>
      </c>
    </row>
    <row r="3942" spans="1:16" s="195" customFormat="1" ht="33.75" x14ac:dyDescent="0.25">
      <c r="A3942" s="312" t="s">
        <v>8790</v>
      </c>
      <c r="B3942" s="314" t="s">
        <v>1002</v>
      </c>
      <c r="C3942" s="314" t="s">
        <v>1091</v>
      </c>
      <c r="D3942" s="314" t="s">
        <v>8791</v>
      </c>
      <c r="E3942" s="315" t="s">
        <v>8792</v>
      </c>
      <c r="F3942" s="316" t="s">
        <v>217</v>
      </c>
      <c r="G3942" s="331">
        <v>14</v>
      </c>
      <c r="H3942" s="61">
        <f t="shared" si="659"/>
        <v>858.42</v>
      </c>
      <c r="I3942" s="450">
        <v>12017.93</v>
      </c>
      <c r="J3942" s="439">
        <f t="shared" si="660"/>
        <v>957.36</v>
      </c>
      <c r="K3942" s="390">
        <f t="shared" si="661"/>
        <v>13403.04</v>
      </c>
      <c r="L3942" s="60"/>
      <c r="M3942" s="303">
        <f t="shared" si="655"/>
        <v>13403.033928441602</v>
      </c>
      <c r="N3942" s="303">
        <f t="shared" si="656"/>
        <v>-6.0715583986166166E-3</v>
      </c>
      <c r="O3942" s="372">
        <f t="shared" si="657"/>
        <v>13403.04</v>
      </c>
      <c r="P3942" s="373">
        <f t="shared" si="658"/>
        <v>0</v>
      </c>
    </row>
    <row r="3943" spans="1:16" s="195" customFormat="1" ht="33.75" x14ac:dyDescent="0.25">
      <c r="A3943" s="312" t="s">
        <v>8793</v>
      </c>
      <c r="B3943" s="314" t="s">
        <v>1002</v>
      </c>
      <c r="C3943" s="314" t="s">
        <v>1094</v>
      </c>
      <c r="D3943" s="314" t="s">
        <v>8794</v>
      </c>
      <c r="E3943" s="315" t="s">
        <v>8795</v>
      </c>
      <c r="F3943" s="316" t="s">
        <v>217</v>
      </c>
      <c r="G3943" s="331">
        <v>4</v>
      </c>
      <c r="H3943" s="61">
        <f t="shared" si="659"/>
        <v>381.03</v>
      </c>
      <c r="I3943" s="450">
        <v>1524.12</v>
      </c>
      <c r="J3943" s="439">
        <f t="shared" si="660"/>
        <v>424.94</v>
      </c>
      <c r="K3943" s="390">
        <f t="shared" si="661"/>
        <v>1699.76</v>
      </c>
      <c r="L3943" s="60"/>
      <c r="M3943" s="303">
        <f t="shared" si="655"/>
        <v>1699.7795852544</v>
      </c>
      <c r="N3943" s="303">
        <f t="shared" si="656"/>
        <v>1.958525439999903E-2</v>
      </c>
      <c r="O3943" s="372">
        <f t="shared" si="657"/>
        <v>1699.76</v>
      </c>
      <c r="P3943" s="373">
        <f t="shared" si="658"/>
        <v>0</v>
      </c>
    </row>
    <row r="3944" spans="1:16" s="195" customFormat="1" ht="15" x14ac:dyDescent="0.25">
      <c r="A3944" s="312" t="s">
        <v>8796</v>
      </c>
      <c r="B3944" s="314" t="s">
        <v>1002</v>
      </c>
      <c r="C3944" s="314" t="s">
        <v>1096</v>
      </c>
      <c r="D3944" s="314" t="s">
        <v>8797</v>
      </c>
      <c r="E3944" s="315" t="s">
        <v>8798</v>
      </c>
      <c r="F3944" s="316" t="s">
        <v>248</v>
      </c>
      <c r="G3944" s="329">
        <v>0.1</v>
      </c>
      <c r="H3944" s="61">
        <f t="shared" si="659"/>
        <v>56291.8</v>
      </c>
      <c r="I3944" s="450">
        <v>5629.18</v>
      </c>
      <c r="J3944" s="439">
        <f t="shared" si="660"/>
        <v>62779.61</v>
      </c>
      <c r="K3944" s="390">
        <f t="shared" si="661"/>
        <v>6277.96</v>
      </c>
      <c r="L3944" s="60"/>
      <c r="M3944" s="303">
        <f t="shared" si="655"/>
        <v>6277.960558041601</v>
      </c>
      <c r="N3944" s="303">
        <f t="shared" si="656"/>
        <v>5.580416009252076E-4</v>
      </c>
      <c r="O3944" s="372">
        <f t="shared" si="657"/>
        <v>6277.9610000000002</v>
      </c>
      <c r="P3944" s="373">
        <f t="shared" si="658"/>
        <v>1.0000000002037268E-3</v>
      </c>
    </row>
    <row r="3945" spans="1:16" s="195" customFormat="1" ht="22.5" x14ac:dyDescent="0.25">
      <c r="A3945" s="312" t="s">
        <v>8799</v>
      </c>
      <c r="B3945" s="314" t="s">
        <v>1002</v>
      </c>
      <c r="C3945" s="314" t="s">
        <v>1099</v>
      </c>
      <c r="D3945" s="314" t="s">
        <v>8800</v>
      </c>
      <c r="E3945" s="315" t="s">
        <v>8801</v>
      </c>
      <c r="F3945" s="316" t="s">
        <v>217</v>
      </c>
      <c r="G3945" s="331">
        <v>1</v>
      </c>
      <c r="H3945" s="61">
        <f t="shared" si="659"/>
        <v>21813.53</v>
      </c>
      <c r="I3945" s="450">
        <v>21813.53</v>
      </c>
      <c r="J3945" s="439">
        <f t="shared" si="660"/>
        <v>24327.61</v>
      </c>
      <c r="K3945" s="390">
        <f t="shared" si="661"/>
        <v>24327.61</v>
      </c>
      <c r="L3945" s="60"/>
      <c r="M3945" s="303">
        <f t="shared" si="655"/>
        <v>24327.607390713598</v>
      </c>
      <c r="N3945" s="303">
        <f t="shared" si="656"/>
        <v>-2.6092864027305041E-3</v>
      </c>
      <c r="O3945" s="372">
        <f t="shared" si="657"/>
        <v>24327.61</v>
      </c>
      <c r="P3945" s="373">
        <f t="shared" si="658"/>
        <v>0</v>
      </c>
    </row>
    <row r="3946" spans="1:16" s="195" customFormat="1" ht="15" x14ac:dyDescent="0.25">
      <c r="A3946" s="312" t="s">
        <v>8802</v>
      </c>
      <c r="B3946" s="314" t="s">
        <v>1002</v>
      </c>
      <c r="C3946" s="314" t="s">
        <v>1103</v>
      </c>
      <c r="D3946" s="314" t="s">
        <v>5893</v>
      </c>
      <c r="E3946" s="315" t="s">
        <v>5894</v>
      </c>
      <c r="F3946" s="316" t="s">
        <v>248</v>
      </c>
      <c r="G3946" s="329">
        <v>0.2</v>
      </c>
      <c r="H3946" s="61">
        <f t="shared" si="659"/>
        <v>20779</v>
      </c>
      <c r="I3946" s="450">
        <v>4155.8</v>
      </c>
      <c r="J3946" s="439">
        <f t="shared" si="660"/>
        <v>23173.84</v>
      </c>
      <c r="K3946" s="390">
        <f t="shared" si="661"/>
        <v>4634.7700000000004</v>
      </c>
      <c r="L3946" s="60"/>
      <c r="M3946" s="303">
        <f t="shared" si="655"/>
        <v>4634.7689160960008</v>
      </c>
      <c r="N3946" s="303">
        <f t="shared" si="656"/>
        <v>-1.0839039996426436E-3</v>
      </c>
      <c r="O3946" s="372">
        <f t="shared" si="657"/>
        <v>4634.768</v>
      </c>
      <c r="P3946" s="373">
        <f t="shared" si="658"/>
        <v>-2.0000000004074536E-3</v>
      </c>
    </row>
    <row r="3947" spans="1:16" s="195" customFormat="1" ht="22.5" x14ac:dyDescent="0.25">
      <c r="A3947" s="312" t="s">
        <v>8803</v>
      </c>
      <c r="B3947" s="314" t="s">
        <v>1002</v>
      </c>
      <c r="C3947" s="314" t="s">
        <v>1106</v>
      </c>
      <c r="D3947" s="314" t="s">
        <v>8804</v>
      </c>
      <c r="E3947" s="315" t="s">
        <v>8805</v>
      </c>
      <c r="F3947" s="316" t="s">
        <v>217</v>
      </c>
      <c r="G3947" s="331">
        <v>2</v>
      </c>
      <c r="H3947" s="61">
        <f t="shared" si="659"/>
        <v>10254.9</v>
      </c>
      <c r="I3947" s="450">
        <v>20509.8</v>
      </c>
      <c r="J3947" s="439">
        <f t="shared" si="660"/>
        <v>11436.81</v>
      </c>
      <c r="K3947" s="390">
        <f t="shared" si="661"/>
        <v>22873.62</v>
      </c>
      <c r="L3947" s="60"/>
      <c r="M3947" s="303">
        <f t="shared" si="655"/>
        <v>22873.618440576003</v>
      </c>
      <c r="N3947" s="303">
        <f t="shared" si="656"/>
        <v>-1.5594239957863465E-3</v>
      </c>
      <c r="O3947" s="372">
        <f t="shared" si="657"/>
        <v>22873.62</v>
      </c>
      <c r="P3947" s="373">
        <f t="shared" si="658"/>
        <v>0</v>
      </c>
    </row>
    <row r="3948" spans="1:16" s="195" customFormat="1" ht="15" x14ac:dyDescent="0.25">
      <c r="A3948" s="312" t="s">
        <v>8806</v>
      </c>
      <c r="B3948" s="314" t="s">
        <v>1002</v>
      </c>
      <c r="C3948" s="314" t="s">
        <v>1109</v>
      </c>
      <c r="D3948" s="314" t="s">
        <v>284</v>
      </c>
      <c r="E3948" s="315" t="s">
        <v>285</v>
      </c>
      <c r="F3948" s="316" t="s">
        <v>248</v>
      </c>
      <c r="G3948" s="329">
        <v>0.2</v>
      </c>
      <c r="H3948" s="61">
        <f t="shared" si="659"/>
        <v>13503.1</v>
      </c>
      <c r="I3948" s="450">
        <v>2700.62</v>
      </c>
      <c r="J3948" s="439">
        <f t="shared" si="660"/>
        <v>15059.37</v>
      </c>
      <c r="K3948" s="390">
        <f t="shared" si="661"/>
        <v>3011.87</v>
      </c>
      <c r="L3948" s="60"/>
      <c r="M3948" s="303">
        <f t="shared" si="655"/>
        <v>3011.8748809344002</v>
      </c>
      <c r="N3948" s="303">
        <f t="shared" si="656"/>
        <v>4.8809344002620492E-3</v>
      </c>
      <c r="O3948" s="372">
        <f t="shared" si="657"/>
        <v>3011.8740000000003</v>
      </c>
      <c r="P3948" s="373">
        <f t="shared" si="658"/>
        <v>4.0000000003601599E-3</v>
      </c>
    </row>
    <row r="3949" spans="1:16" s="195" customFormat="1" ht="22.5" x14ac:dyDescent="0.25">
      <c r="A3949" s="312" t="s">
        <v>8807</v>
      </c>
      <c r="B3949" s="314" t="s">
        <v>1002</v>
      </c>
      <c r="C3949" s="314" t="s">
        <v>3539</v>
      </c>
      <c r="D3949" s="314" t="s">
        <v>8808</v>
      </c>
      <c r="E3949" s="315" t="s">
        <v>8809</v>
      </c>
      <c r="F3949" s="316" t="s">
        <v>217</v>
      </c>
      <c r="G3949" s="331">
        <v>2</v>
      </c>
      <c r="H3949" s="61">
        <f t="shared" si="659"/>
        <v>4619.5</v>
      </c>
      <c r="I3949" s="450">
        <v>9238.99</v>
      </c>
      <c r="J3949" s="439">
        <f t="shared" si="660"/>
        <v>5151.91</v>
      </c>
      <c r="K3949" s="390">
        <f t="shared" si="661"/>
        <v>10303.82</v>
      </c>
      <c r="L3949" s="60"/>
      <c r="M3949" s="303">
        <f t="shared" si="655"/>
        <v>10303.8124231488</v>
      </c>
      <c r="N3949" s="303">
        <f t="shared" si="656"/>
        <v>-7.5768511997011956E-3</v>
      </c>
      <c r="O3949" s="372">
        <f t="shared" si="657"/>
        <v>10303.82</v>
      </c>
      <c r="P3949" s="373">
        <f t="shared" si="658"/>
        <v>0</v>
      </c>
    </row>
    <row r="3950" spans="1:16" s="195" customFormat="1" ht="15" x14ac:dyDescent="0.25">
      <c r="A3950" s="312" t="s">
        <v>8810</v>
      </c>
      <c r="B3950" s="314" t="s">
        <v>1002</v>
      </c>
      <c r="C3950" s="314" t="s">
        <v>1112</v>
      </c>
      <c r="D3950" s="314" t="s">
        <v>292</v>
      </c>
      <c r="E3950" s="315" t="s">
        <v>293</v>
      </c>
      <c r="F3950" s="316" t="s">
        <v>248</v>
      </c>
      <c r="G3950" s="329">
        <v>0.2</v>
      </c>
      <c r="H3950" s="61">
        <f t="shared" si="659"/>
        <v>11078.35</v>
      </c>
      <c r="I3950" s="450">
        <v>2215.67</v>
      </c>
      <c r="J3950" s="439">
        <f t="shared" si="660"/>
        <v>12355.16</v>
      </c>
      <c r="K3950" s="390">
        <f t="shared" si="661"/>
        <v>2471.0300000000002</v>
      </c>
      <c r="L3950" s="60"/>
      <c r="M3950" s="303">
        <f t="shared" si="655"/>
        <v>2471.0328803904004</v>
      </c>
      <c r="N3950" s="303">
        <f t="shared" si="656"/>
        <v>2.8803904001506453E-3</v>
      </c>
      <c r="O3950" s="372">
        <f t="shared" si="657"/>
        <v>2471.0320000000002</v>
      </c>
      <c r="P3950" s="373">
        <f t="shared" si="658"/>
        <v>1.9999999999527063E-3</v>
      </c>
    </row>
    <row r="3951" spans="1:16" s="195" customFormat="1" ht="22.5" x14ac:dyDescent="0.25">
      <c r="A3951" s="312" t="s">
        <v>8811</v>
      </c>
      <c r="B3951" s="314" t="s">
        <v>1002</v>
      </c>
      <c r="C3951" s="314" t="s">
        <v>2556</v>
      </c>
      <c r="D3951" s="314" t="s">
        <v>8812</v>
      </c>
      <c r="E3951" s="315" t="s">
        <v>8813</v>
      </c>
      <c r="F3951" s="316" t="s">
        <v>217</v>
      </c>
      <c r="G3951" s="331">
        <v>2</v>
      </c>
      <c r="H3951" s="61">
        <f t="shared" si="659"/>
        <v>3648.75</v>
      </c>
      <c r="I3951" s="450">
        <v>7297.49</v>
      </c>
      <c r="J3951" s="439">
        <f t="shared" si="660"/>
        <v>4069.28</v>
      </c>
      <c r="K3951" s="390">
        <f t="shared" si="661"/>
        <v>8138.56</v>
      </c>
      <c r="L3951" s="60"/>
      <c r="M3951" s="303">
        <f t="shared" si="655"/>
        <v>8138.5484906687998</v>
      </c>
      <c r="N3951" s="303">
        <f t="shared" si="656"/>
        <v>-1.1509331200613815E-2</v>
      </c>
      <c r="O3951" s="372">
        <f t="shared" si="657"/>
        <v>8138.56</v>
      </c>
      <c r="P3951" s="373">
        <f t="shared" si="658"/>
        <v>0</v>
      </c>
    </row>
    <row r="3952" spans="1:16" s="195" customFormat="1" ht="22.5" x14ac:dyDescent="0.25">
      <c r="A3952" s="312" t="s">
        <v>8814</v>
      </c>
      <c r="B3952" s="314" t="s">
        <v>1002</v>
      </c>
      <c r="C3952" s="314" t="s">
        <v>1115</v>
      </c>
      <c r="D3952" s="314" t="s">
        <v>404</v>
      </c>
      <c r="E3952" s="315" t="s">
        <v>405</v>
      </c>
      <c r="F3952" s="316" t="s">
        <v>217</v>
      </c>
      <c r="G3952" s="331">
        <v>2</v>
      </c>
      <c r="H3952" s="61">
        <f t="shared" si="659"/>
        <v>1969.9</v>
      </c>
      <c r="I3952" s="450">
        <v>3939.8</v>
      </c>
      <c r="J3952" s="439">
        <f t="shared" si="660"/>
        <v>2196.94</v>
      </c>
      <c r="K3952" s="390">
        <f t="shared" si="661"/>
        <v>4393.88</v>
      </c>
      <c r="L3952" s="60"/>
      <c r="M3952" s="303">
        <f t="shared" si="655"/>
        <v>4393.8742421759998</v>
      </c>
      <c r="N3952" s="303">
        <f t="shared" si="656"/>
        <v>-5.7578240002840175E-3</v>
      </c>
      <c r="O3952" s="372">
        <f t="shared" si="657"/>
        <v>4393.88</v>
      </c>
      <c r="P3952" s="373">
        <f t="shared" si="658"/>
        <v>0</v>
      </c>
    </row>
    <row r="3953" spans="1:16" s="195" customFormat="1" ht="15" x14ac:dyDescent="0.25">
      <c r="A3953" s="312" t="s">
        <v>8815</v>
      </c>
      <c r="B3953" s="314" t="s">
        <v>1002</v>
      </c>
      <c r="C3953" s="314" t="s">
        <v>1118</v>
      </c>
      <c r="D3953" s="314" t="s">
        <v>8816</v>
      </c>
      <c r="E3953" s="315" t="s">
        <v>8817</v>
      </c>
      <c r="F3953" s="316" t="s">
        <v>217</v>
      </c>
      <c r="G3953" s="331">
        <v>2</v>
      </c>
      <c r="H3953" s="61">
        <f t="shared" si="659"/>
        <v>3963</v>
      </c>
      <c r="I3953" s="450">
        <v>7926</v>
      </c>
      <c r="J3953" s="439">
        <f t="shared" si="660"/>
        <v>4419.75</v>
      </c>
      <c r="K3953" s="390">
        <f t="shared" si="661"/>
        <v>8839.5</v>
      </c>
      <c r="L3953" s="60"/>
      <c r="M3953" s="303">
        <f t="shared" si="655"/>
        <v>8839.4962291200009</v>
      </c>
      <c r="N3953" s="303">
        <f t="shared" si="656"/>
        <v>-3.7708799991378328E-3</v>
      </c>
      <c r="O3953" s="372">
        <f t="shared" si="657"/>
        <v>8839.5</v>
      </c>
      <c r="P3953" s="373">
        <f t="shared" si="658"/>
        <v>0</v>
      </c>
    </row>
    <row r="3954" spans="1:16" s="195" customFormat="1" ht="22.5" x14ac:dyDescent="0.25">
      <c r="A3954" s="312" t="s">
        <v>8818</v>
      </c>
      <c r="B3954" s="314" t="s">
        <v>1002</v>
      </c>
      <c r="C3954" s="314" t="s">
        <v>1140</v>
      </c>
      <c r="D3954" s="314" t="s">
        <v>294</v>
      </c>
      <c r="E3954" s="315" t="s">
        <v>295</v>
      </c>
      <c r="F3954" s="316" t="s">
        <v>217</v>
      </c>
      <c r="G3954" s="331">
        <v>3</v>
      </c>
      <c r="H3954" s="61">
        <f t="shared" si="659"/>
        <v>1993.67</v>
      </c>
      <c r="I3954" s="450">
        <v>5981.01</v>
      </c>
      <c r="J3954" s="439">
        <f t="shared" si="660"/>
        <v>2223.4499999999998</v>
      </c>
      <c r="K3954" s="390">
        <f t="shared" si="661"/>
        <v>6670.35</v>
      </c>
      <c r="L3954" s="60"/>
      <c r="M3954" s="303">
        <f t="shared" si="655"/>
        <v>6670.3400632512012</v>
      </c>
      <c r="N3954" s="303">
        <f t="shared" si="656"/>
        <v>-9.936748799191264E-3</v>
      </c>
      <c r="O3954" s="372">
        <f t="shared" si="657"/>
        <v>6670.3499999999995</v>
      </c>
      <c r="P3954" s="373">
        <f t="shared" si="658"/>
        <v>0</v>
      </c>
    </row>
    <row r="3955" spans="1:16" s="195" customFormat="1" ht="15" x14ac:dyDescent="0.25">
      <c r="A3955" s="312" t="s">
        <v>8819</v>
      </c>
      <c r="B3955" s="314" t="s">
        <v>1002</v>
      </c>
      <c r="C3955" s="314" t="s">
        <v>1144</v>
      </c>
      <c r="D3955" s="314" t="s">
        <v>8816</v>
      </c>
      <c r="E3955" s="315" t="s">
        <v>8820</v>
      </c>
      <c r="F3955" s="316" t="s">
        <v>217</v>
      </c>
      <c r="G3955" s="331">
        <v>2</v>
      </c>
      <c r="H3955" s="61">
        <f t="shared" si="659"/>
        <v>30165.87</v>
      </c>
      <c r="I3955" s="450">
        <v>60331.74</v>
      </c>
      <c r="J3955" s="439">
        <f t="shared" si="660"/>
        <v>33642.58</v>
      </c>
      <c r="K3955" s="390">
        <f t="shared" si="661"/>
        <v>67285.16</v>
      </c>
      <c r="L3955" s="60"/>
      <c r="M3955" s="303">
        <f t="shared" si="655"/>
        <v>67285.16127002881</v>
      </c>
      <c r="N3955" s="303">
        <f t="shared" si="656"/>
        <v>1.2700288061751053E-3</v>
      </c>
      <c r="O3955" s="372">
        <f t="shared" si="657"/>
        <v>67285.16</v>
      </c>
      <c r="P3955" s="373">
        <f t="shared" si="658"/>
        <v>0</v>
      </c>
    </row>
    <row r="3956" spans="1:16" s="195" customFormat="1" ht="15" x14ac:dyDescent="0.25">
      <c r="A3956" s="312" t="s">
        <v>8821</v>
      </c>
      <c r="B3956" s="314" t="s">
        <v>1002</v>
      </c>
      <c r="C3956" s="314" t="s">
        <v>1146</v>
      </c>
      <c r="D3956" s="314" t="s">
        <v>8816</v>
      </c>
      <c r="E3956" s="315" t="s">
        <v>8822</v>
      </c>
      <c r="F3956" s="316" t="s">
        <v>217</v>
      </c>
      <c r="G3956" s="331">
        <v>1</v>
      </c>
      <c r="H3956" s="61">
        <f t="shared" si="659"/>
        <v>30165.87</v>
      </c>
      <c r="I3956" s="450">
        <v>30165.87</v>
      </c>
      <c r="J3956" s="439">
        <f t="shared" si="660"/>
        <v>33642.58</v>
      </c>
      <c r="K3956" s="390">
        <f t="shared" si="661"/>
        <v>33642.58</v>
      </c>
      <c r="L3956" s="60"/>
      <c r="M3956" s="303">
        <f t="shared" si="655"/>
        <v>33642.580635014405</v>
      </c>
      <c r="N3956" s="303">
        <f t="shared" si="656"/>
        <v>6.3501440308755264E-4</v>
      </c>
      <c r="O3956" s="372">
        <f t="shared" si="657"/>
        <v>33642.58</v>
      </c>
      <c r="P3956" s="373">
        <f t="shared" si="658"/>
        <v>0</v>
      </c>
    </row>
    <row r="3957" spans="1:16" s="195" customFormat="1" ht="22.5" x14ac:dyDescent="0.25">
      <c r="A3957" s="312" t="s">
        <v>8823</v>
      </c>
      <c r="B3957" s="314" t="s">
        <v>1002</v>
      </c>
      <c r="C3957" s="314" t="s">
        <v>3646</v>
      </c>
      <c r="D3957" s="314" t="s">
        <v>286</v>
      </c>
      <c r="E3957" s="315" t="s">
        <v>287</v>
      </c>
      <c r="F3957" s="316" t="s">
        <v>217</v>
      </c>
      <c r="G3957" s="331">
        <v>5</v>
      </c>
      <c r="H3957" s="61">
        <f t="shared" si="659"/>
        <v>3940.15</v>
      </c>
      <c r="I3957" s="450">
        <v>19700.75</v>
      </c>
      <c r="J3957" s="439">
        <f t="shared" si="660"/>
        <v>4394.26</v>
      </c>
      <c r="K3957" s="390">
        <f t="shared" si="661"/>
        <v>21971.3</v>
      </c>
      <c r="L3957" s="60"/>
      <c r="M3957" s="303">
        <f t="shared" si="655"/>
        <v>21971.322903840002</v>
      </c>
      <c r="N3957" s="303">
        <f t="shared" si="656"/>
        <v>2.2903840002982179E-2</v>
      </c>
      <c r="O3957" s="372">
        <f t="shared" si="657"/>
        <v>21971.300000000003</v>
      </c>
      <c r="P3957" s="373">
        <f t="shared" si="658"/>
        <v>0</v>
      </c>
    </row>
    <row r="3958" spans="1:16" s="195" customFormat="1" ht="15" x14ac:dyDescent="0.25">
      <c r="A3958" s="312" t="s">
        <v>8824</v>
      </c>
      <c r="B3958" s="314" t="s">
        <v>1002</v>
      </c>
      <c r="C3958" s="314" t="s">
        <v>3648</v>
      </c>
      <c r="D3958" s="314" t="s">
        <v>8816</v>
      </c>
      <c r="E3958" s="315" t="s">
        <v>8825</v>
      </c>
      <c r="F3958" s="316" t="s">
        <v>217</v>
      </c>
      <c r="G3958" s="331">
        <v>5</v>
      </c>
      <c r="H3958" s="61">
        <f t="shared" si="659"/>
        <v>38627.01</v>
      </c>
      <c r="I3958" s="450">
        <v>193135.05</v>
      </c>
      <c r="J3958" s="439">
        <f t="shared" si="660"/>
        <v>43078.89</v>
      </c>
      <c r="K3958" s="390">
        <f t="shared" si="661"/>
        <v>215394.45</v>
      </c>
      <c r="L3958" s="60"/>
      <c r="M3958" s="303">
        <f t="shared" si="655"/>
        <v>215394.46709385602</v>
      </c>
      <c r="N3958" s="303">
        <f t="shared" si="656"/>
        <v>1.7093856004066765E-2</v>
      </c>
      <c r="O3958" s="372">
        <f t="shared" si="657"/>
        <v>215394.45</v>
      </c>
      <c r="P3958" s="373">
        <f t="shared" si="658"/>
        <v>0</v>
      </c>
    </row>
    <row r="3959" spans="1:16" s="195" customFormat="1" ht="15" x14ac:dyDescent="0.25">
      <c r="A3959" s="312" t="s">
        <v>8826</v>
      </c>
      <c r="B3959" s="314" t="s">
        <v>1002</v>
      </c>
      <c r="C3959" s="314" t="s">
        <v>1151</v>
      </c>
      <c r="D3959" s="314" t="s">
        <v>319</v>
      </c>
      <c r="E3959" s="315" t="s">
        <v>320</v>
      </c>
      <c r="F3959" s="316" t="s">
        <v>217</v>
      </c>
      <c r="G3959" s="331">
        <v>12</v>
      </c>
      <c r="H3959" s="61">
        <f t="shared" si="659"/>
        <v>2288.0500000000002</v>
      </c>
      <c r="I3959" s="450">
        <v>27456.63</v>
      </c>
      <c r="J3959" s="439">
        <f t="shared" si="660"/>
        <v>2551.75</v>
      </c>
      <c r="K3959" s="390">
        <f t="shared" si="661"/>
        <v>30621</v>
      </c>
      <c r="L3959" s="60"/>
      <c r="M3959" s="303">
        <f t="shared" si="655"/>
        <v>30621.092272185604</v>
      </c>
      <c r="N3959" s="303">
        <f t="shared" si="656"/>
        <v>9.2272185604088008E-2</v>
      </c>
      <c r="O3959" s="372">
        <f t="shared" si="657"/>
        <v>30621</v>
      </c>
      <c r="P3959" s="373">
        <f t="shared" si="658"/>
        <v>0</v>
      </c>
    </row>
    <row r="3960" spans="1:16" s="195" customFormat="1" ht="15" x14ac:dyDescent="0.25">
      <c r="A3960" s="312" t="s">
        <v>8827</v>
      </c>
      <c r="B3960" s="314" t="s">
        <v>1002</v>
      </c>
      <c r="C3960" s="314" t="s">
        <v>1153</v>
      </c>
      <c r="D3960" s="314" t="s">
        <v>8828</v>
      </c>
      <c r="E3960" s="315" t="s">
        <v>8829</v>
      </c>
      <c r="F3960" s="316" t="s">
        <v>217</v>
      </c>
      <c r="G3960" s="331">
        <v>4</v>
      </c>
      <c r="H3960" s="61">
        <f t="shared" si="659"/>
        <v>878.47</v>
      </c>
      <c r="I3960" s="450">
        <v>3513.88</v>
      </c>
      <c r="J3960" s="439">
        <f t="shared" si="660"/>
        <v>979.72</v>
      </c>
      <c r="K3960" s="390">
        <f t="shared" si="661"/>
        <v>3918.88</v>
      </c>
      <c r="L3960" s="60"/>
      <c r="M3960" s="303">
        <f t="shared" si="655"/>
        <v>3918.8656333056006</v>
      </c>
      <c r="N3960" s="303">
        <f t="shared" si="656"/>
        <v>-1.4366694399541302E-2</v>
      </c>
      <c r="O3960" s="372">
        <f t="shared" si="657"/>
        <v>3918.88</v>
      </c>
      <c r="P3960" s="373">
        <f t="shared" si="658"/>
        <v>0</v>
      </c>
    </row>
    <row r="3961" spans="1:16" s="195" customFormat="1" ht="15" x14ac:dyDescent="0.25">
      <c r="A3961" s="312" t="s">
        <v>8830</v>
      </c>
      <c r="B3961" s="314" t="s">
        <v>1002</v>
      </c>
      <c r="C3961" s="314" t="s">
        <v>1155</v>
      </c>
      <c r="D3961" s="314" t="s">
        <v>8831</v>
      </c>
      <c r="E3961" s="315" t="s">
        <v>8832</v>
      </c>
      <c r="F3961" s="316" t="s">
        <v>217</v>
      </c>
      <c r="G3961" s="331">
        <v>8</v>
      </c>
      <c r="H3961" s="61">
        <f t="shared" si="659"/>
        <v>713.57</v>
      </c>
      <c r="I3961" s="450">
        <v>5708.56</v>
      </c>
      <c r="J3961" s="439">
        <f t="shared" si="660"/>
        <v>795.81</v>
      </c>
      <c r="K3961" s="390">
        <f t="shared" si="661"/>
        <v>6366.48</v>
      </c>
      <c r="L3961" s="60"/>
      <c r="M3961" s="303">
        <f t="shared" si="655"/>
        <v>6366.4893507072011</v>
      </c>
      <c r="N3961" s="303">
        <f t="shared" si="656"/>
        <v>9.350707201519981E-3</v>
      </c>
      <c r="O3961" s="372">
        <f t="shared" si="657"/>
        <v>6366.48</v>
      </c>
      <c r="P3961" s="373">
        <f t="shared" si="658"/>
        <v>0</v>
      </c>
    </row>
    <row r="3962" spans="1:16" s="195" customFormat="1" ht="15" x14ac:dyDescent="0.25">
      <c r="A3962" s="312" t="s">
        <v>8833</v>
      </c>
      <c r="B3962" s="314" t="s">
        <v>1002</v>
      </c>
      <c r="C3962" s="314" t="s">
        <v>2583</v>
      </c>
      <c r="D3962" s="314" t="s">
        <v>282</v>
      </c>
      <c r="E3962" s="315" t="s">
        <v>283</v>
      </c>
      <c r="F3962" s="316" t="s">
        <v>217</v>
      </c>
      <c r="G3962" s="331">
        <v>4</v>
      </c>
      <c r="H3962" s="61">
        <f t="shared" si="659"/>
        <v>522.25</v>
      </c>
      <c r="I3962" s="450">
        <v>2089</v>
      </c>
      <c r="J3962" s="439">
        <f t="shared" si="660"/>
        <v>582.44000000000005</v>
      </c>
      <c r="K3962" s="390">
        <f t="shared" si="661"/>
        <v>2329.7600000000002</v>
      </c>
      <c r="L3962" s="60"/>
      <c r="M3962" s="303">
        <f t="shared" si="655"/>
        <v>2329.76376768</v>
      </c>
      <c r="N3962" s="303">
        <f t="shared" si="656"/>
        <v>3.7676799997825583E-3</v>
      </c>
      <c r="O3962" s="372">
        <f t="shared" si="657"/>
        <v>2329.7600000000002</v>
      </c>
      <c r="P3962" s="373">
        <f t="shared" si="658"/>
        <v>0</v>
      </c>
    </row>
    <row r="3963" spans="1:16" s="195" customFormat="1" ht="15" x14ac:dyDescent="0.25">
      <c r="A3963" s="312" t="s">
        <v>8834</v>
      </c>
      <c r="B3963" s="314" t="s">
        <v>1002</v>
      </c>
      <c r="C3963" s="332" t="s">
        <v>3659</v>
      </c>
      <c r="D3963" s="332" t="s">
        <v>8835</v>
      </c>
      <c r="E3963" s="333" t="s">
        <v>8836</v>
      </c>
      <c r="F3963" s="316" t="s">
        <v>217</v>
      </c>
      <c r="G3963" s="331">
        <v>1</v>
      </c>
      <c r="H3963" s="61">
        <f t="shared" si="659"/>
        <v>8274.7099999999991</v>
      </c>
      <c r="I3963" s="450">
        <v>8274.7099999999991</v>
      </c>
      <c r="J3963" s="439">
        <f t="shared" si="660"/>
        <v>9228.4</v>
      </c>
      <c r="K3963" s="390">
        <f t="shared" si="661"/>
        <v>9228.4</v>
      </c>
      <c r="L3963" s="60"/>
      <c r="M3963" s="303">
        <f t="shared" si="655"/>
        <v>9228.3961445951991</v>
      </c>
      <c r="N3963" s="303">
        <f t="shared" si="656"/>
        <v>-3.855404800560791E-3</v>
      </c>
      <c r="O3963" s="372">
        <f t="shared" si="657"/>
        <v>9228.4</v>
      </c>
      <c r="P3963" s="373">
        <f t="shared" si="658"/>
        <v>0</v>
      </c>
    </row>
    <row r="3964" spans="1:16" s="195" customFormat="1" ht="15" x14ac:dyDescent="0.25">
      <c r="A3964" s="312" t="s">
        <v>8837</v>
      </c>
      <c r="B3964" s="314" t="s">
        <v>1002</v>
      </c>
      <c r="C3964" s="332" t="s">
        <v>3661</v>
      </c>
      <c r="D3964" s="332" t="s">
        <v>8838</v>
      </c>
      <c r="E3964" s="333" t="s">
        <v>8839</v>
      </c>
      <c r="F3964" s="316" t="s">
        <v>217</v>
      </c>
      <c r="G3964" s="331">
        <v>1</v>
      </c>
      <c r="H3964" s="61">
        <f t="shared" si="659"/>
        <v>7540.84</v>
      </c>
      <c r="I3964" s="450">
        <v>7540.84</v>
      </c>
      <c r="J3964" s="439">
        <f t="shared" si="660"/>
        <v>8409.9500000000007</v>
      </c>
      <c r="K3964" s="390">
        <f t="shared" si="661"/>
        <v>8409.9500000000007</v>
      </c>
      <c r="L3964" s="60"/>
      <c r="M3964" s="303">
        <f t="shared" si="655"/>
        <v>8409.9453374208006</v>
      </c>
      <c r="N3964" s="303">
        <f t="shared" si="656"/>
        <v>-4.6625792001577793E-3</v>
      </c>
      <c r="O3964" s="372">
        <f t="shared" si="657"/>
        <v>8409.9500000000007</v>
      </c>
      <c r="P3964" s="373">
        <f t="shared" si="658"/>
        <v>0</v>
      </c>
    </row>
    <row r="3965" spans="1:16" s="195" customFormat="1" ht="15" x14ac:dyDescent="0.25">
      <c r="A3965" s="312" t="s">
        <v>8840</v>
      </c>
      <c r="B3965" s="314" t="s">
        <v>1002</v>
      </c>
      <c r="C3965" s="332" t="s">
        <v>3663</v>
      </c>
      <c r="D3965" s="332" t="s">
        <v>8841</v>
      </c>
      <c r="E3965" s="333" t="s">
        <v>8842</v>
      </c>
      <c r="F3965" s="316" t="s">
        <v>217</v>
      </c>
      <c r="G3965" s="331">
        <v>1</v>
      </c>
      <c r="H3965" s="61">
        <f t="shared" si="659"/>
        <v>10757.94</v>
      </c>
      <c r="I3965" s="450">
        <v>10757.94</v>
      </c>
      <c r="J3965" s="439">
        <f t="shared" si="660"/>
        <v>11997.83</v>
      </c>
      <c r="K3965" s="390">
        <f t="shared" si="661"/>
        <v>11997.83</v>
      </c>
      <c r="L3965" s="60"/>
      <c r="M3965" s="303">
        <f t="shared" si="655"/>
        <v>11997.826149772802</v>
      </c>
      <c r="N3965" s="303">
        <f t="shared" si="656"/>
        <v>-3.8502271981997183E-3</v>
      </c>
      <c r="O3965" s="372">
        <f t="shared" si="657"/>
        <v>11997.83</v>
      </c>
      <c r="P3965" s="373">
        <f t="shared" si="658"/>
        <v>0</v>
      </c>
    </row>
    <row r="3966" spans="1:16" s="195" customFormat="1" ht="15" x14ac:dyDescent="0.25">
      <c r="A3966" s="312" t="s">
        <v>8843</v>
      </c>
      <c r="B3966" s="314" t="s">
        <v>1002</v>
      </c>
      <c r="C3966" s="332" t="s">
        <v>8844</v>
      </c>
      <c r="D3966" s="332" t="s">
        <v>8845</v>
      </c>
      <c r="E3966" s="333" t="s">
        <v>8846</v>
      </c>
      <c r="F3966" s="316" t="s">
        <v>217</v>
      </c>
      <c r="G3966" s="331">
        <v>1</v>
      </c>
      <c r="H3966" s="61">
        <f t="shared" si="659"/>
        <v>8098.27</v>
      </c>
      <c r="I3966" s="450">
        <v>8098.27</v>
      </c>
      <c r="J3966" s="439">
        <f t="shared" si="660"/>
        <v>9031.6200000000008</v>
      </c>
      <c r="K3966" s="390">
        <f t="shared" si="661"/>
        <v>9031.6200000000008</v>
      </c>
      <c r="L3966" s="60"/>
      <c r="M3966" s="303">
        <f t="shared" si="655"/>
        <v>9031.6208841023999</v>
      </c>
      <c r="N3966" s="303">
        <f t="shared" si="656"/>
        <v>8.8410239914082922E-4</v>
      </c>
      <c r="O3966" s="372">
        <f t="shared" si="657"/>
        <v>9031.6200000000008</v>
      </c>
      <c r="P3966" s="373">
        <f t="shared" si="658"/>
        <v>0</v>
      </c>
    </row>
    <row r="3967" spans="1:16" s="195" customFormat="1" ht="22.5" x14ac:dyDescent="0.25">
      <c r="A3967" s="312" t="s">
        <v>8847</v>
      </c>
      <c r="B3967" s="314" t="s">
        <v>1002</v>
      </c>
      <c r="C3967" s="314" t="s">
        <v>1168</v>
      </c>
      <c r="D3967" s="314" t="s">
        <v>8848</v>
      </c>
      <c r="E3967" s="315" t="s">
        <v>8849</v>
      </c>
      <c r="F3967" s="316" t="s">
        <v>217</v>
      </c>
      <c r="G3967" s="331">
        <v>4</v>
      </c>
      <c r="H3967" s="61">
        <f t="shared" si="659"/>
        <v>19882.43</v>
      </c>
      <c r="I3967" s="450">
        <v>79529.72</v>
      </c>
      <c r="J3967" s="439">
        <f t="shared" si="660"/>
        <v>22173.94</v>
      </c>
      <c r="K3967" s="390">
        <f t="shared" si="661"/>
        <v>88695.76</v>
      </c>
      <c r="L3967" s="60"/>
      <c r="M3967" s="303">
        <f t="shared" si="655"/>
        <v>88695.76836272642</v>
      </c>
      <c r="N3967" s="303">
        <f t="shared" si="656"/>
        <v>8.3627264248207211E-3</v>
      </c>
      <c r="O3967" s="372">
        <f t="shared" si="657"/>
        <v>88695.76</v>
      </c>
      <c r="P3967" s="373">
        <f t="shared" si="658"/>
        <v>0</v>
      </c>
    </row>
    <row r="3968" spans="1:16" s="195" customFormat="1" ht="22.5" x14ac:dyDescent="0.25">
      <c r="A3968" s="312" t="s">
        <v>8850</v>
      </c>
      <c r="B3968" s="314" t="s">
        <v>1002</v>
      </c>
      <c r="C3968" s="332" t="s">
        <v>1172</v>
      </c>
      <c r="D3968" s="332" t="s">
        <v>8851</v>
      </c>
      <c r="E3968" s="333" t="s">
        <v>8852</v>
      </c>
      <c r="F3968" s="316" t="s">
        <v>217</v>
      </c>
      <c r="G3968" s="331">
        <v>4</v>
      </c>
      <c r="H3968" s="61">
        <f t="shared" si="659"/>
        <v>58182</v>
      </c>
      <c r="I3968" s="450">
        <v>232728</v>
      </c>
      <c r="J3968" s="439">
        <f t="shared" si="660"/>
        <v>64887.66</v>
      </c>
      <c r="K3968" s="390">
        <f t="shared" si="661"/>
        <v>259550.64</v>
      </c>
      <c r="L3968" s="60"/>
      <c r="M3968" s="303">
        <f t="shared" si="655"/>
        <v>259550.62811136004</v>
      </c>
      <c r="N3968" s="303">
        <f t="shared" si="656"/>
        <v>-1.1888639972312376E-2</v>
      </c>
      <c r="O3968" s="372">
        <f t="shared" si="657"/>
        <v>259550.64</v>
      </c>
      <c r="P3968" s="373">
        <f t="shared" si="658"/>
        <v>0</v>
      </c>
    </row>
    <row r="3969" spans="1:16" s="195" customFormat="1" ht="15" x14ac:dyDescent="0.25">
      <c r="A3969" s="312" t="s">
        <v>8853</v>
      </c>
      <c r="B3969" s="314" t="s">
        <v>1002</v>
      </c>
      <c r="C3969" s="314" t="s">
        <v>2598</v>
      </c>
      <c r="D3969" s="314" t="s">
        <v>5938</v>
      </c>
      <c r="E3969" s="315" t="s">
        <v>5939</v>
      </c>
      <c r="F3969" s="316" t="s">
        <v>291</v>
      </c>
      <c r="G3969" s="331">
        <v>16</v>
      </c>
      <c r="H3969" s="61">
        <f t="shared" si="659"/>
        <v>393.94</v>
      </c>
      <c r="I3969" s="450">
        <v>6303.11</v>
      </c>
      <c r="J3969" s="439">
        <f t="shared" si="660"/>
        <v>439.34</v>
      </c>
      <c r="K3969" s="390">
        <f t="shared" si="661"/>
        <v>7029.44</v>
      </c>
      <c r="L3969" s="60"/>
      <c r="M3969" s="303">
        <f t="shared" si="655"/>
        <v>7029.5630932032</v>
      </c>
      <c r="N3969" s="303">
        <f t="shared" si="656"/>
        <v>0.12309320320036932</v>
      </c>
      <c r="O3969" s="372">
        <f t="shared" si="657"/>
        <v>7029.44</v>
      </c>
      <c r="P3969" s="373">
        <f t="shared" si="658"/>
        <v>0</v>
      </c>
    </row>
    <row r="3970" spans="1:16" s="195" customFormat="1" ht="15" x14ac:dyDescent="0.25">
      <c r="A3970" s="312" t="s">
        <v>8854</v>
      </c>
      <c r="B3970" s="314" t="s">
        <v>1002</v>
      </c>
      <c r="C3970" s="314" t="s">
        <v>3671</v>
      </c>
      <c r="D3970" s="314" t="s">
        <v>8855</v>
      </c>
      <c r="E3970" s="315" t="s">
        <v>8856</v>
      </c>
      <c r="F3970" s="316" t="s">
        <v>217</v>
      </c>
      <c r="G3970" s="331">
        <v>16</v>
      </c>
      <c r="H3970" s="61">
        <f t="shared" si="659"/>
        <v>825.98</v>
      </c>
      <c r="I3970" s="450">
        <v>13215.68</v>
      </c>
      <c r="J3970" s="439">
        <f t="shared" si="660"/>
        <v>921.18</v>
      </c>
      <c r="K3970" s="390">
        <f t="shared" si="661"/>
        <v>14738.88</v>
      </c>
      <c r="L3970" s="60"/>
      <c r="M3970" s="303">
        <f t="shared" si="655"/>
        <v>14738.828352921602</v>
      </c>
      <c r="N3970" s="303">
        <f t="shared" si="656"/>
        <v>-5.164707839685434E-2</v>
      </c>
      <c r="O3970" s="372">
        <f t="shared" si="657"/>
        <v>14738.88</v>
      </c>
      <c r="P3970" s="373">
        <f t="shared" si="658"/>
        <v>0</v>
      </c>
    </row>
    <row r="3971" spans="1:16" s="195" customFormat="1" ht="15" x14ac:dyDescent="0.25">
      <c r="A3971" s="312" t="s">
        <v>8857</v>
      </c>
      <c r="B3971" s="314" t="s">
        <v>1002</v>
      </c>
      <c r="C3971" s="314" t="s">
        <v>2603</v>
      </c>
      <c r="D3971" s="314" t="s">
        <v>3835</v>
      </c>
      <c r="E3971" s="315" t="s">
        <v>3836</v>
      </c>
      <c r="F3971" s="316" t="s">
        <v>291</v>
      </c>
      <c r="G3971" s="331">
        <v>16</v>
      </c>
      <c r="H3971" s="61">
        <f t="shared" si="659"/>
        <v>385.03</v>
      </c>
      <c r="I3971" s="450">
        <v>6160.54</v>
      </c>
      <c r="J3971" s="439">
        <f t="shared" si="660"/>
        <v>429.41</v>
      </c>
      <c r="K3971" s="390">
        <f t="shared" si="661"/>
        <v>6870.56</v>
      </c>
      <c r="L3971" s="60"/>
      <c r="M3971" s="303">
        <f t="shared" si="655"/>
        <v>6870.5614558848001</v>
      </c>
      <c r="N3971" s="303">
        <f t="shared" si="656"/>
        <v>1.4558847997250268E-3</v>
      </c>
      <c r="O3971" s="372">
        <f t="shared" si="657"/>
        <v>6870.56</v>
      </c>
      <c r="P3971" s="373">
        <f t="shared" si="658"/>
        <v>0</v>
      </c>
    </row>
    <row r="3972" spans="1:16" s="195" customFormat="1" ht="15" x14ac:dyDescent="0.25">
      <c r="A3972" s="312" t="s">
        <v>8858</v>
      </c>
      <c r="B3972" s="314" t="s">
        <v>1002</v>
      </c>
      <c r="C3972" s="314" t="s">
        <v>3676</v>
      </c>
      <c r="D3972" s="314" t="s">
        <v>8859</v>
      </c>
      <c r="E3972" s="315" t="s">
        <v>8860</v>
      </c>
      <c r="F3972" s="316" t="s">
        <v>291</v>
      </c>
      <c r="G3972" s="331">
        <v>16</v>
      </c>
      <c r="H3972" s="61">
        <f t="shared" si="659"/>
        <v>1083.49</v>
      </c>
      <c r="I3972" s="450">
        <v>17335.900000000001</v>
      </c>
      <c r="J3972" s="439">
        <f t="shared" si="660"/>
        <v>1208.3699999999999</v>
      </c>
      <c r="K3972" s="390">
        <f t="shared" si="661"/>
        <v>19333.919999999998</v>
      </c>
      <c r="L3972" s="60"/>
      <c r="M3972" s="303">
        <f t="shared" si="655"/>
        <v>19333.916563008006</v>
      </c>
      <c r="N3972" s="303">
        <f t="shared" si="656"/>
        <v>-3.4369919922028203E-3</v>
      </c>
      <c r="O3972" s="372">
        <f t="shared" si="657"/>
        <v>19333.919999999998</v>
      </c>
      <c r="P3972" s="373">
        <f t="shared" si="658"/>
        <v>0</v>
      </c>
    </row>
    <row r="3973" spans="1:16" s="195" customFormat="1" ht="22.5" x14ac:dyDescent="0.25">
      <c r="A3973" s="312" t="s">
        <v>8861</v>
      </c>
      <c r="B3973" s="314" t="s">
        <v>1002</v>
      </c>
      <c r="C3973" s="314" t="s">
        <v>1186</v>
      </c>
      <c r="D3973" s="314" t="s">
        <v>8862</v>
      </c>
      <c r="E3973" s="315" t="s">
        <v>8863</v>
      </c>
      <c r="F3973" s="316" t="s">
        <v>164</v>
      </c>
      <c r="G3973" s="325">
        <v>0.12</v>
      </c>
      <c r="H3973" s="61">
        <f t="shared" si="659"/>
        <v>147527</v>
      </c>
      <c r="I3973" s="450">
        <v>17703.240000000002</v>
      </c>
      <c r="J3973" s="439">
        <f t="shared" si="660"/>
        <v>164529.95000000001</v>
      </c>
      <c r="K3973" s="390">
        <f t="shared" si="661"/>
        <v>19743.59</v>
      </c>
      <c r="L3973" s="60"/>
      <c r="M3973" s="303">
        <f t="shared" si="655"/>
        <v>19743.593644108805</v>
      </c>
      <c r="N3973" s="303">
        <f t="shared" si="656"/>
        <v>3.6441088050196413E-3</v>
      </c>
      <c r="O3973" s="372">
        <f t="shared" si="657"/>
        <v>19743.594000000001</v>
      </c>
      <c r="P3973" s="373">
        <f t="shared" si="658"/>
        <v>4.0000000008149073E-3</v>
      </c>
    </row>
    <row r="3974" spans="1:16" s="195" customFormat="1" ht="22.5" x14ac:dyDescent="0.25">
      <c r="A3974" s="312" t="s">
        <v>8864</v>
      </c>
      <c r="B3974" s="314" t="s">
        <v>1002</v>
      </c>
      <c r="C3974" s="314" t="s">
        <v>2611</v>
      </c>
      <c r="D3974" s="314" t="s">
        <v>8865</v>
      </c>
      <c r="E3974" s="315" t="s">
        <v>8866</v>
      </c>
      <c r="F3974" s="316" t="s">
        <v>168</v>
      </c>
      <c r="G3974" s="331">
        <v>12</v>
      </c>
      <c r="H3974" s="61">
        <f t="shared" si="659"/>
        <v>1259.24</v>
      </c>
      <c r="I3974" s="450">
        <v>15110.84</v>
      </c>
      <c r="J3974" s="439">
        <f t="shared" si="660"/>
        <v>1404.37</v>
      </c>
      <c r="K3974" s="390">
        <f t="shared" si="661"/>
        <v>16852.439999999999</v>
      </c>
      <c r="L3974" s="60"/>
      <c r="M3974" s="303">
        <f t="shared" si="655"/>
        <v>16852.411455820802</v>
      </c>
      <c r="N3974" s="303">
        <f t="shared" si="656"/>
        <v>-2.8544179196615005E-2</v>
      </c>
      <c r="O3974" s="372">
        <f t="shared" si="657"/>
        <v>16852.439999999999</v>
      </c>
      <c r="P3974" s="373">
        <f t="shared" si="658"/>
        <v>0</v>
      </c>
    </row>
    <row r="3975" spans="1:16" s="195" customFormat="1" ht="33.75" x14ac:dyDescent="0.25">
      <c r="A3975" s="312" t="s">
        <v>8867</v>
      </c>
      <c r="B3975" s="314" t="s">
        <v>1002</v>
      </c>
      <c r="C3975" s="314" t="s">
        <v>3682</v>
      </c>
      <c r="D3975" s="314" t="s">
        <v>8868</v>
      </c>
      <c r="E3975" s="315" t="s">
        <v>8869</v>
      </c>
      <c r="F3975" s="316" t="s">
        <v>217</v>
      </c>
      <c r="G3975" s="331">
        <v>10</v>
      </c>
      <c r="H3975" s="61">
        <f t="shared" si="659"/>
        <v>992.82</v>
      </c>
      <c r="I3975" s="450">
        <v>9928.2099999999991</v>
      </c>
      <c r="J3975" s="439">
        <f t="shared" si="660"/>
        <v>1107.25</v>
      </c>
      <c r="K3975" s="390">
        <f t="shared" si="661"/>
        <v>11072.5</v>
      </c>
      <c r="L3975" s="60"/>
      <c r="M3975" s="303">
        <f t="shared" si="655"/>
        <v>11072.4671785152</v>
      </c>
      <c r="N3975" s="303">
        <f t="shared" si="656"/>
        <v>-3.2821484799569589E-2</v>
      </c>
      <c r="O3975" s="372">
        <f t="shared" si="657"/>
        <v>11072.5</v>
      </c>
      <c r="P3975" s="373">
        <f t="shared" si="658"/>
        <v>0</v>
      </c>
    </row>
    <row r="3976" spans="1:16" s="195" customFormat="1" ht="22.5" x14ac:dyDescent="0.25">
      <c r="A3976" s="312" t="s">
        <v>8870</v>
      </c>
      <c r="B3976" s="314" t="s">
        <v>1002</v>
      </c>
      <c r="C3976" s="314" t="s">
        <v>2613</v>
      </c>
      <c r="D3976" s="314" t="s">
        <v>3429</v>
      </c>
      <c r="E3976" s="315" t="s">
        <v>3430</v>
      </c>
      <c r="F3976" s="316" t="s">
        <v>164</v>
      </c>
      <c r="G3976" s="325">
        <v>0.45</v>
      </c>
      <c r="H3976" s="61">
        <f t="shared" si="659"/>
        <v>104837.51</v>
      </c>
      <c r="I3976" s="450">
        <v>47176.88</v>
      </c>
      <c r="J3976" s="439">
        <f t="shared" si="660"/>
        <v>116920.36</v>
      </c>
      <c r="K3976" s="390">
        <f t="shared" si="661"/>
        <v>52614.16</v>
      </c>
      <c r="L3976" s="60"/>
      <c r="M3976" s="303">
        <f t="shared" si="655"/>
        <v>52614.162611865599</v>
      </c>
      <c r="N3976" s="303">
        <f t="shared" si="656"/>
        <v>2.6118655950995162E-3</v>
      </c>
      <c r="O3976" s="372">
        <f t="shared" si="657"/>
        <v>52614.162000000004</v>
      </c>
      <c r="P3976" s="373">
        <f t="shared" si="658"/>
        <v>2.0000000004074536E-3</v>
      </c>
    </row>
    <row r="3977" spans="1:16" s="195" customFormat="1" ht="22.5" x14ac:dyDescent="0.25">
      <c r="A3977" s="312" t="s">
        <v>8871</v>
      </c>
      <c r="B3977" s="314" t="s">
        <v>1002</v>
      </c>
      <c r="C3977" s="314" t="s">
        <v>3700</v>
      </c>
      <c r="D3977" s="314" t="s">
        <v>3434</v>
      </c>
      <c r="E3977" s="315" t="s">
        <v>3435</v>
      </c>
      <c r="F3977" s="316" t="s">
        <v>168</v>
      </c>
      <c r="G3977" s="331">
        <v>45</v>
      </c>
      <c r="H3977" s="61">
        <f t="shared" si="659"/>
        <v>730.06</v>
      </c>
      <c r="I3977" s="450">
        <v>32852.480000000003</v>
      </c>
      <c r="J3977" s="439">
        <f t="shared" si="660"/>
        <v>814.2</v>
      </c>
      <c r="K3977" s="390">
        <f t="shared" si="661"/>
        <v>36639</v>
      </c>
      <c r="L3977" s="60"/>
      <c r="M3977" s="303">
        <f t="shared" si="655"/>
        <v>36638.83081973761</v>
      </c>
      <c r="N3977" s="303">
        <f t="shared" si="656"/>
        <v>-0.16918026239000028</v>
      </c>
      <c r="O3977" s="372">
        <f t="shared" si="657"/>
        <v>36639</v>
      </c>
      <c r="P3977" s="373">
        <f t="shared" si="658"/>
        <v>0</v>
      </c>
    </row>
    <row r="3978" spans="1:16" s="195" customFormat="1" ht="33.75" x14ac:dyDescent="0.25">
      <c r="A3978" s="312" t="s">
        <v>8872</v>
      </c>
      <c r="B3978" s="314" t="s">
        <v>1002</v>
      </c>
      <c r="C3978" s="314" t="s">
        <v>8873</v>
      </c>
      <c r="D3978" s="314" t="s">
        <v>8874</v>
      </c>
      <c r="E3978" s="315" t="s">
        <v>8875</v>
      </c>
      <c r="F3978" s="316" t="s">
        <v>217</v>
      </c>
      <c r="G3978" s="331">
        <v>16</v>
      </c>
      <c r="H3978" s="61">
        <f t="shared" si="659"/>
        <v>224.99</v>
      </c>
      <c r="I3978" s="450">
        <v>3599.76</v>
      </c>
      <c r="J3978" s="439">
        <f t="shared" si="660"/>
        <v>250.92</v>
      </c>
      <c r="K3978" s="390">
        <f t="shared" si="661"/>
        <v>4014.72</v>
      </c>
      <c r="L3978" s="60"/>
      <c r="M3978" s="303">
        <f t="shared" si="655"/>
        <v>4014.6435712512007</v>
      </c>
      <c r="N3978" s="303">
        <f t="shared" si="656"/>
        <v>-7.6428748799116875E-2</v>
      </c>
      <c r="O3978" s="372">
        <f t="shared" si="657"/>
        <v>4014.72</v>
      </c>
      <c r="P3978" s="373">
        <f t="shared" si="658"/>
        <v>0</v>
      </c>
    </row>
    <row r="3979" spans="1:16" s="195" customFormat="1" ht="22.5" x14ac:dyDescent="0.25">
      <c r="A3979" s="312" t="s">
        <v>8876</v>
      </c>
      <c r="B3979" s="314" t="s">
        <v>1002</v>
      </c>
      <c r="C3979" s="314" t="s">
        <v>2620</v>
      </c>
      <c r="D3979" s="314" t="s">
        <v>3447</v>
      </c>
      <c r="E3979" s="315" t="s">
        <v>3448</v>
      </c>
      <c r="F3979" s="316" t="s">
        <v>164</v>
      </c>
      <c r="G3979" s="329">
        <v>0.6</v>
      </c>
      <c r="H3979" s="61">
        <f t="shared" si="659"/>
        <v>79031.649999999994</v>
      </c>
      <c r="I3979" s="450">
        <v>47418.99</v>
      </c>
      <c r="J3979" s="439">
        <f t="shared" si="660"/>
        <v>88140.29</v>
      </c>
      <c r="K3979" s="390">
        <f t="shared" si="661"/>
        <v>52884.17</v>
      </c>
      <c r="L3979" s="60"/>
      <c r="M3979" s="303">
        <f t="shared" si="655"/>
        <v>52884.1765447488</v>
      </c>
      <c r="N3979" s="303">
        <f t="shared" si="656"/>
        <v>6.5447488013887778E-3</v>
      </c>
      <c r="O3979" s="372">
        <f t="shared" si="657"/>
        <v>52884.173999999992</v>
      </c>
      <c r="P3979" s="373">
        <f t="shared" si="658"/>
        <v>3.9999999935389496E-3</v>
      </c>
    </row>
    <row r="3980" spans="1:16" s="195" customFormat="1" ht="22.5" x14ac:dyDescent="0.25">
      <c r="A3980" s="312" t="s">
        <v>8877</v>
      </c>
      <c r="B3980" s="314" t="s">
        <v>1002</v>
      </c>
      <c r="C3980" s="314" t="s">
        <v>2622</v>
      </c>
      <c r="D3980" s="314" t="s">
        <v>3454</v>
      </c>
      <c r="E3980" s="315" t="s">
        <v>3455</v>
      </c>
      <c r="F3980" s="316" t="s">
        <v>168</v>
      </c>
      <c r="G3980" s="331">
        <v>60</v>
      </c>
      <c r="H3980" s="61">
        <f t="shared" si="659"/>
        <v>412.95</v>
      </c>
      <c r="I3980" s="450">
        <v>24777.22</v>
      </c>
      <c r="J3980" s="439">
        <f t="shared" si="660"/>
        <v>460.54</v>
      </c>
      <c r="K3980" s="390">
        <f t="shared" si="661"/>
        <v>27632.400000000001</v>
      </c>
      <c r="L3980" s="60"/>
      <c r="M3980" s="303">
        <f t="shared" si="655"/>
        <v>27632.871909926402</v>
      </c>
      <c r="N3980" s="303">
        <f t="shared" si="656"/>
        <v>0.47190992640025797</v>
      </c>
      <c r="O3980" s="372">
        <f t="shared" si="657"/>
        <v>27632.400000000001</v>
      </c>
      <c r="P3980" s="373">
        <f t="shared" si="658"/>
        <v>0</v>
      </c>
    </row>
    <row r="3981" spans="1:16" s="195" customFormat="1" ht="33.75" x14ac:dyDescent="0.25">
      <c r="A3981" s="312" t="s">
        <v>8878</v>
      </c>
      <c r="B3981" s="314" t="s">
        <v>1002</v>
      </c>
      <c r="C3981" s="314" t="s">
        <v>3704</v>
      </c>
      <c r="D3981" s="314" t="s">
        <v>8879</v>
      </c>
      <c r="E3981" s="315" t="s">
        <v>8880</v>
      </c>
      <c r="F3981" s="316" t="s">
        <v>217</v>
      </c>
      <c r="G3981" s="331">
        <v>14</v>
      </c>
      <c r="H3981" s="61">
        <f t="shared" si="659"/>
        <v>94.32</v>
      </c>
      <c r="I3981" s="450">
        <v>1320.53</v>
      </c>
      <c r="J3981" s="439">
        <f t="shared" si="660"/>
        <v>105.19</v>
      </c>
      <c r="K3981" s="390">
        <f t="shared" si="661"/>
        <v>1472.66</v>
      </c>
      <c r="L3981" s="60"/>
      <c r="M3981" s="303">
        <f t="shared" si="655"/>
        <v>1472.7252025536002</v>
      </c>
      <c r="N3981" s="303">
        <f t="shared" si="656"/>
        <v>6.5202553600101965E-2</v>
      </c>
      <c r="O3981" s="372">
        <f t="shared" si="657"/>
        <v>1472.6599999999999</v>
      </c>
      <c r="P3981" s="373">
        <f t="shared" si="658"/>
        <v>0</v>
      </c>
    </row>
    <row r="3982" spans="1:16" s="195" customFormat="1" ht="22.5" x14ac:dyDescent="0.25">
      <c r="A3982" s="312" t="s">
        <v>8881</v>
      </c>
      <c r="B3982" s="314" t="s">
        <v>1002</v>
      </c>
      <c r="C3982" s="314" t="s">
        <v>2624</v>
      </c>
      <c r="D3982" s="314" t="s">
        <v>3457</v>
      </c>
      <c r="E3982" s="315" t="s">
        <v>3458</v>
      </c>
      <c r="F3982" s="316" t="s">
        <v>164</v>
      </c>
      <c r="G3982" s="325">
        <v>0.86</v>
      </c>
      <c r="H3982" s="61">
        <f t="shared" si="659"/>
        <v>79011.55</v>
      </c>
      <c r="I3982" s="450">
        <v>67949.929999999993</v>
      </c>
      <c r="J3982" s="439">
        <f t="shared" si="660"/>
        <v>88117.88</v>
      </c>
      <c r="K3982" s="390">
        <f t="shared" si="661"/>
        <v>75781.38</v>
      </c>
      <c r="L3982" s="60"/>
      <c r="M3982" s="303">
        <f t="shared" si="655"/>
        <v>75781.371436281595</v>
      </c>
      <c r="N3982" s="303">
        <f t="shared" si="656"/>
        <v>-8.5637184092774987E-3</v>
      </c>
      <c r="O3982" s="372">
        <f t="shared" si="657"/>
        <v>75781.376799999998</v>
      </c>
      <c r="P3982" s="373">
        <f t="shared" si="658"/>
        <v>-3.2000000064726919E-3</v>
      </c>
    </row>
    <row r="3983" spans="1:16" s="195" customFormat="1" ht="22.5" x14ac:dyDescent="0.25">
      <c r="A3983" s="312" t="s">
        <v>8882</v>
      </c>
      <c r="B3983" s="314" t="s">
        <v>1002</v>
      </c>
      <c r="C3983" s="314" t="s">
        <v>7334</v>
      </c>
      <c r="D3983" s="314" t="s">
        <v>8883</v>
      </c>
      <c r="E3983" s="315" t="s">
        <v>8884</v>
      </c>
      <c r="F3983" s="316" t="s">
        <v>168</v>
      </c>
      <c r="G3983" s="331">
        <v>18</v>
      </c>
      <c r="H3983" s="61">
        <f t="shared" si="659"/>
        <v>48.56</v>
      </c>
      <c r="I3983" s="450">
        <v>874.13</v>
      </c>
      <c r="J3983" s="439">
        <f t="shared" si="660"/>
        <v>54.16</v>
      </c>
      <c r="K3983" s="390">
        <f t="shared" si="661"/>
        <v>974.88</v>
      </c>
      <c r="L3983" s="60"/>
      <c r="M3983" s="303">
        <f t="shared" ref="M3983:M4046" si="662">I3983*O$13*P$13*O$10</f>
        <v>974.87620978560005</v>
      </c>
      <c r="N3983" s="303">
        <f t="shared" ref="N3983:N4046" si="663">M3983-K3983</f>
        <v>-3.7902143999417603E-3</v>
      </c>
      <c r="O3983" s="372">
        <f t="shared" si="657"/>
        <v>974.87999999999988</v>
      </c>
      <c r="P3983" s="373">
        <f t="shared" si="658"/>
        <v>0</v>
      </c>
    </row>
    <row r="3984" spans="1:16" s="195" customFormat="1" ht="22.5" x14ac:dyDescent="0.25">
      <c r="A3984" s="312" t="s">
        <v>8885</v>
      </c>
      <c r="B3984" s="314" t="s">
        <v>1002</v>
      </c>
      <c r="C3984" s="314" t="s">
        <v>6115</v>
      </c>
      <c r="D3984" s="314" t="s">
        <v>8886</v>
      </c>
      <c r="E3984" s="315" t="s">
        <v>8887</v>
      </c>
      <c r="F3984" s="316" t="s">
        <v>168</v>
      </c>
      <c r="G3984" s="331">
        <v>28</v>
      </c>
      <c r="H3984" s="61">
        <f t="shared" si="659"/>
        <v>115.63</v>
      </c>
      <c r="I3984" s="450">
        <v>3237.75</v>
      </c>
      <c r="J3984" s="439">
        <f t="shared" si="660"/>
        <v>128.96</v>
      </c>
      <c r="K3984" s="390">
        <f t="shared" si="661"/>
        <v>3610.88</v>
      </c>
      <c r="L3984" s="60"/>
      <c r="M3984" s="303">
        <f t="shared" si="662"/>
        <v>3610.9107892800002</v>
      </c>
      <c r="N3984" s="303">
        <f t="shared" si="663"/>
        <v>3.0789280000135477E-2</v>
      </c>
      <c r="O3984" s="372">
        <f t="shared" si="657"/>
        <v>3610.88</v>
      </c>
      <c r="P3984" s="373">
        <f t="shared" si="658"/>
        <v>0</v>
      </c>
    </row>
    <row r="3985" spans="1:16" s="195" customFormat="1" ht="33.75" x14ac:dyDescent="0.25">
      <c r="A3985" s="312" t="s">
        <v>8888</v>
      </c>
      <c r="B3985" s="314" t="s">
        <v>1002</v>
      </c>
      <c r="C3985" s="314" t="s">
        <v>6119</v>
      </c>
      <c r="D3985" s="314" t="s">
        <v>8889</v>
      </c>
      <c r="E3985" s="315" t="s">
        <v>8890</v>
      </c>
      <c r="F3985" s="316" t="s">
        <v>217</v>
      </c>
      <c r="G3985" s="331">
        <v>20</v>
      </c>
      <c r="H3985" s="61">
        <f t="shared" si="659"/>
        <v>179.56</v>
      </c>
      <c r="I3985" s="450">
        <v>3591.27</v>
      </c>
      <c r="J3985" s="439">
        <f t="shared" si="660"/>
        <v>200.25</v>
      </c>
      <c r="K3985" s="390">
        <f t="shared" si="661"/>
        <v>4005</v>
      </c>
      <c r="L3985" s="60"/>
      <c r="M3985" s="303">
        <f t="shared" si="662"/>
        <v>4005.1750722624006</v>
      </c>
      <c r="N3985" s="303">
        <f t="shared" si="663"/>
        <v>0.17507226240059026</v>
      </c>
      <c r="O3985" s="372">
        <f t="shared" si="657"/>
        <v>4005</v>
      </c>
      <c r="P3985" s="373">
        <f t="shared" si="658"/>
        <v>0</v>
      </c>
    </row>
    <row r="3986" spans="1:16" s="195" customFormat="1" ht="22.5" x14ac:dyDescent="0.25">
      <c r="A3986" s="312" t="s">
        <v>8891</v>
      </c>
      <c r="B3986" s="314" t="s">
        <v>1002</v>
      </c>
      <c r="C3986" s="314" t="s">
        <v>6123</v>
      </c>
      <c r="D3986" s="314" t="s">
        <v>8892</v>
      </c>
      <c r="E3986" s="315" t="s">
        <v>8893</v>
      </c>
      <c r="F3986" s="316" t="s">
        <v>217</v>
      </c>
      <c r="G3986" s="331">
        <v>20</v>
      </c>
      <c r="H3986" s="61">
        <f t="shared" si="659"/>
        <v>76.069999999999993</v>
      </c>
      <c r="I3986" s="450">
        <v>1521.41</v>
      </c>
      <c r="J3986" s="439">
        <f t="shared" si="660"/>
        <v>84.84</v>
      </c>
      <c r="K3986" s="390">
        <f t="shared" si="661"/>
        <v>1696.8</v>
      </c>
      <c r="L3986" s="60"/>
      <c r="M3986" s="303">
        <f t="shared" si="662"/>
        <v>1696.7572492992001</v>
      </c>
      <c r="N3986" s="303">
        <f t="shared" si="663"/>
        <v>-4.2750700799842889E-2</v>
      </c>
      <c r="O3986" s="372">
        <f t="shared" ref="O3986:O4049" si="664">J3986*G3986</f>
        <v>1696.8000000000002</v>
      </c>
      <c r="P3986" s="373">
        <f t="shared" ref="P3986:P4049" si="665">O3986-K3986</f>
        <v>0</v>
      </c>
    </row>
    <row r="3987" spans="1:16" s="195" customFormat="1" ht="22.5" x14ac:dyDescent="0.25">
      <c r="A3987" s="312" t="s">
        <v>8894</v>
      </c>
      <c r="B3987" s="314" t="s">
        <v>1002</v>
      </c>
      <c r="C3987" s="314" t="s">
        <v>2631</v>
      </c>
      <c r="D3987" s="314" t="s">
        <v>8895</v>
      </c>
      <c r="E3987" s="315" t="s">
        <v>8896</v>
      </c>
      <c r="F3987" s="316" t="s">
        <v>290</v>
      </c>
      <c r="G3987" s="331">
        <v>3</v>
      </c>
      <c r="H3987" s="61">
        <f t="shared" si="659"/>
        <v>3687.65</v>
      </c>
      <c r="I3987" s="450">
        <v>11062.96</v>
      </c>
      <c r="J3987" s="439">
        <f t="shared" si="660"/>
        <v>4112.66</v>
      </c>
      <c r="K3987" s="390">
        <f t="shared" si="661"/>
        <v>12337.98</v>
      </c>
      <c r="L3987" s="60"/>
      <c r="M3987" s="303">
        <f t="shared" si="662"/>
        <v>12338.000656435201</v>
      </c>
      <c r="N3987" s="303">
        <f t="shared" si="663"/>
        <v>2.0656435201090062E-2</v>
      </c>
      <c r="O3987" s="372">
        <f t="shared" si="664"/>
        <v>12337.98</v>
      </c>
      <c r="P3987" s="373">
        <f t="shared" si="665"/>
        <v>0</v>
      </c>
    </row>
    <row r="3988" spans="1:16" s="195" customFormat="1" ht="22.5" x14ac:dyDescent="0.25">
      <c r="A3988" s="312" t="s">
        <v>8897</v>
      </c>
      <c r="B3988" s="314" t="s">
        <v>1002</v>
      </c>
      <c r="C3988" s="314" t="s">
        <v>2633</v>
      </c>
      <c r="D3988" s="314" t="s">
        <v>8898</v>
      </c>
      <c r="E3988" s="315" t="s">
        <v>8899</v>
      </c>
      <c r="F3988" s="316" t="s">
        <v>217</v>
      </c>
      <c r="G3988" s="331">
        <v>6</v>
      </c>
      <c r="H3988" s="61">
        <f t="shared" si="659"/>
        <v>927.45</v>
      </c>
      <c r="I3988" s="450">
        <v>5564.69</v>
      </c>
      <c r="J3988" s="439">
        <f t="shared" si="660"/>
        <v>1034.3399999999999</v>
      </c>
      <c r="K3988" s="390">
        <f t="shared" si="661"/>
        <v>6206.04</v>
      </c>
      <c r="L3988" s="60"/>
      <c r="M3988" s="303">
        <f t="shared" si="662"/>
        <v>6206.0378843327999</v>
      </c>
      <c r="N3988" s="303">
        <f t="shared" si="663"/>
        <v>-2.1156672000870458E-3</v>
      </c>
      <c r="O3988" s="372">
        <f t="shared" si="664"/>
        <v>6206.0399999999991</v>
      </c>
      <c r="P3988" s="373">
        <f t="shared" si="665"/>
        <v>0</v>
      </c>
    </row>
    <row r="3989" spans="1:16" s="195" customFormat="1" ht="15" x14ac:dyDescent="0.25">
      <c r="A3989" s="312" t="s">
        <v>8900</v>
      </c>
      <c r="B3989" s="314" t="s">
        <v>1002</v>
      </c>
      <c r="C3989" s="314" t="s">
        <v>1189</v>
      </c>
      <c r="D3989" s="314" t="s">
        <v>288</v>
      </c>
      <c r="E3989" s="315" t="s">
        <v>289</v>
      </c>
      <c r="F3989" s="316" t="s">
        <v>290</v>
      </c>
      <c r="G3989" s="331">
        <v>16</v>
      </c>
      <c r="H3989" s="61">
        <f t="shared" si="659"/>
        <v>2144.4</v>
      </c>
      <c r="I3989" s="450">
        <v>34310.36</v>
      </c>
      <c r="J3989" s="439">
        <f t="shared" si="660"/>
        <v>2391.5500000000002</v>
      </c>
      <c r="K3989" s="390">
        <f t="shared" si="661"/>
        <v>38264.800000000003</v>
      </c>
      <c r="L3989" s="60"/>
      <c r="M3989" s="303">
        <f t="shared" si="662"/>
        <v>38264.736038323201</v>
      </c>
      <c r="N3989" s="303">
        <f t="shared" si="663"/>
        <v>-6.3961676802136935E-2</v>
      </c>
      <c r="O3989" s="372">
        <f t="shared" si="664"/>
        <v>38264.800000000003</v>
      </c>
      <c r="P3989" s="373">
        <f t="shared" si="665"/>
        <v>0</v>
      </c>
    </row>
    <row r="3990" spans="1:16" s="195" customFormat="1" ht="22.5" x14ac:dyDescent="0.25">
      <c r="A3990" s="312" t="s">
        <v>8901</v>
      </c>
      <c r="B3990" s="314" t="s">
        <v>1002</v>
      </c>
      <c r="C3990" s="314" t="s">
        <v>1190</v>
      </c>
      <c r="D3990" s="314" t="s">
        <v>8902</v>
      </c>
      <c r="E3990" s="315" t="s">
        <v>8903</v>
      </c>
      <c r="F3990" s="316" t="s">
        <v>217</v>
      </c>
      <c r="G3990" s="331">
        <v>32</v>
      </c>
      <c r="H3990" s="61">
        <f t="shared" si="659"/>
        <v>426.54</v>
      </c>
      <c r="I3990" s="450">
        <v>13649.2</v>
      </c>
      <c r="J3990" s="439">
        <f t="shared" si="660"/>
        <v>475.7</v>
      </c>
      <c r="K3990" s="390">
        <f t="shared" si="661"/>
        <v>15222.4</v>
      </c>
      <c r="L3990" s="60"/>
      <c r="M3990" s="303">
        <f t="shared" si="662"/>
        <v>15222.312885504003</v>
      </c>
      <c r="N3990" s="303">
        <f t="shared" si="663"/>
        <v>-8.7114495996502228E-2</v>
      </c>
      <c r="O3990" s="372">
        <f t="shared" si="664"/>
        <v>15222.4</v>
      </c>
      <c r="P3990" s="373">
        <f t="shared" si="665"/>
        <v>0</v>
      </c>
    </row>
    <row r="3991" spans="1:16" s="195" customFormat="1" ht="15" x14ac:dyDescent="0.25">
      <c r="A3991" s="312" t="s">
        <v>8904</v>
      </c>
      <c r="B3991" s="314" t="s">
        <v>1002</v>
      </c>
      <c r="C3991" s="314" t="s">
        <v>2639</v>
      </c>
      <c r="D3991" s="314" t="s">
        <v>296</v>
      </c>
      <c r="E3991" s="315" t="s">
        <v>297</v>
      </c>
      <c r="F3991" s="316" t="s">
        <v>290</v>
      </c>
      <c r="G3991" s="331">
        <v>7</v>
      </c>
      <c r="H3991" s="61">
        <f t="shared" si="659"/>
        <v>1437.36</v>
      </c>
      <c r="I3991" s="450">
        <v>10061.5</v>
      </c>
      <c r="J3991" s="439">
        <f t="shared" si="660"/>
        <v>1603.02</v>
      </c>
      <c r="K3991" s="390">
        <f t="shared" si="661"/>
        <v>11221.14</v>
      </c>
      <c r="L3991" s="60"/>
      <c r="M3991" s="303">
        <f t="shared" si="662"/>
        <v>11221.119266880001</v>
      </c>
      <c r="N3991" s="303">
        <f t="shared" si="663"/>
        <v>-2.073311999811267E-2</v>
      </c>
      <c r="O3991" s="372">
        <f t="shared" si="664"/>
        <v>11221.14</v>
      </c>
      <c r="P3991" s="373">
        <f t="shared" si="665"/>
        <v>0</v>
      </c>
    </row>
    <row r="3992" spans="1:16" s="195" customFormat="1" ht="22.5" x14ac:dyDescent="0.25">
      <c r="A3992" s="312" t="s">
        <v>8905</v>
      </c>
      <c r="B3992" s="314" t="s">
        <v>1002</v>
      </c>
      <c r="C3992" s="314" t="s">
        <v>3749</v>
      </c>
      <c r="D3992" s="314" t="s">
        <v>8610</v>
      </c>
      <c r="E3992" s="315" t="s">
        <v>6017</v>
      </c>
      <c r="F3992" s="316" t="s">
        <v>217</v>
      </c>
      <c r="G3992" s="331">
        <v>14</v>
      </c>
      <c r="H3992" s="61">
        <f t="shared" si="659"/>
        <v>295.02999999999997</v>
      </c>
      <c r="I3992" s="450">
        <v>4130.3900000000003</v>
      </c>
      <c r="J3992" s="439">
        <f t="shared" si="660"/>
        <v>329.03</v>
      </c>
      <c r="K3992" s="390">
        <f t="shared" si="661"/>
        <v>4606.42</v>
      </c>
      <c r="L3992" s="60"/>
      <c r="M3992" s="303">
        <f t="shared" si="662"/>
        <v>4606.4303343168003</v>
      </c>
      <c r="N3992" s="303">
        <f t="shared" si="663"/>
        <v>1.0334316800253873E-2</v>
      </c>
      <c r="O3992" s="372">
        <f t="shared" si="664"/>
        <v>4606.42</v>
      </c>
      <c r="P3992" s="373">
        <f t="shared" si="665"/>
        <v>0</v>
      </c>
    </row>
    <row r="3993" spans="1:16" s="195" customFormat="1" ht="15" x14ac:dyDescent="0.25">
      <c r="A3993" s="312" t="s">
        <v>8906</v>
      </c>
      <c r="B3993" s="314" t="s">
        <v>1002</v>
      </c>
      <c r="C3993" s="314" t="s">
        <v>2646</v>
      </c>
      <c r="D3993" s="314" t="s">
        <v>296</v>
      </c>
      <c r="E3993" s="315" t="s">
        <v>297</v>
      </c>
      <c r="F3993" s="316" t="s">
        <v>290</v>
      </c>
      <c r="G3993" s="331">
        <v>15</v>
      </c>
      <c r="H3993" s="61">
        <f t="shared" si="659"/>
        <v>1437.36</v>
      </c>
      <c r="I3993" s="450">
        <v>21560.36</v>
      </c>
      <c r="J3993" s="439">
        <f t="shared" si="660"/>
        <v>1603.02</v>
      </c>
      <c r="K3993" s="390">
        <f t="shared" si="661"/>
        <v>24045.3</v>
      </c>
      <c r="L3993" s="60"/>
      <c r="M3993" s="303">
        <f t="shared" si="662"/>
        <v>24045.258758323202</v>
      </c>
      <c r="N3993" s="303">
        <f t="shared" si="663"/>
        <v>-4.1241676797653781E-2</v>
      </c>
      <c r="O3993" s="372">
        <f t="shared" si="664"/>
        <v>24045.3</v>
      </c>
      <c r="P3993" s="373">
        <f t="shared" si="665"/>
        <v>0</v>
      </c>
    </row>
    <row r="3994" spans="1:16" s="195" customFormat="1" ht="22.5" x14ac:dyDescent="0.25">
      <c r="A3994" s="312" t="s">
        <v>8907</v>
      </c>
      <c r="B3994" s="314" t="s">
        <v>1002</v>
      </c>
      <c r="C3994" s="314" t="s">
        <v>2648</v>
      </c>
      <c r="D3994" s="314" t="s">
        <v>8908</v>
      </c>
      <c r="E3994" s="315" t="s">
        <v>8909</v>
      </c>
      <c r="F3994" s="316" t="s">
        <v>217</v>
      </c>
      <c r="G3994" s="331">
        <v>30</v>
      </c>
      <c r="H3994" s="61">
        <f t="shared" si="659"/>
        <v>230.76</v>
      </c>
      <c r="I3994" s="450">
        <v>6922.75</v>
      </c>
      <c r="J3994" s="439">
        <f t="shared" si="660"/>
        <v>257.36</v>
      </c>
      <c r="K3994" s="390">
        <f t="shared" si="661"/>
        <v>7720.8</v>
      </c>
      <c r="L3994" s="60"/>
      <c r="M3994" s="303">
        <f t="shared" si="662"/>
        <v>7720.6185364800003</v>
      </c>
      <c r="N3994" s="303">
        <f t="shared" si="663"/>
        <v>-0.181463519999852</v>
      </c>
      <c r="O3994" s="372">
        <f t="shared" si="664"/>
        <v>7720.8</v>
      </c>
      <c r="P3994" s="373">
        <f t="shared" si="665"/>
        <v>0</v>
      </c>
    </row>
    <row r="3995" spans="1:16" s="195" customFormat="1" ht="15" x14ac:dyDescent="0.25">
      <c r="A3995" s="312" t="s">
        <v>8910</v>
      </c>
      <c r="B3995" s="314" t="s">
        <v>1002</v>
      </c>
      <c r="C3995" s="314" t="s">
        <v>1200</v>
      </c>
      <c r="D3995" s="314" t="s">
        <v>183</v>
      </c>
      <c r="E3995" s="315" t="s">
        <v>184</v>
      </c>
      <c r="F3995" s="316" t="s">
        <v>125</v>
      </c>
      <c r="G3995" s="318">
        <v>0.77100000000000002</v>
      </c>
      <c r="H3995" s="61">
        <f t="shared" si="659"/>
        <v>7687.77</v>
      </c>
      <c r="I3995" s="450">
        <v>5927.27</v>
      </c>
      <c r="J3995" s="439">
        <f t="shared" si="660"/>
        <v>8573.81</v>
      </c>
      <c r="K3995" s="390">
        <f t="shared" si="661"/>
        <v>6610.41</v>
      </c>
      <c r="L3995" s="60"/>
      <c r="M3995" s="303">
        <f t="shared" si="662"/>
        <v>6610.4063605824003</v>
      </c>
      <c r="N3995" s="303">
        <f t="shared" si="663"/>
        <v>-3.639417599515582E-3</v>
      </c>
      <c r="O3995" s="372">
        <f t="shared" si="664"/>
        <v>6610.40751</v>
      </c>
      <c r="P3995" s="373">
        <f t="shared" si="665"/>
        <v>-2.4899999998524436E-3</v>
      </c>
    </row>
    <row r="3996" spans="1:16" s="195" customFormat="1" ht="22.5" x14ac:dyDescent="0.25">
      <c r="A3996" s="312" t="s">
        <v>8911</v>
      </c>
      <c r="B3996" s="314" t="s">
        <v>1002</v>
      </c>
      <c r="C3996" s="314" t="s">
        <v>1211</v>
      </c>
      <c r="D3996" s="314" t="s">
        <v>8912</v>
      </c>
      <c r="E3996" s="315" t="s">
        <v>8913</v>
      </c>
      <c r="F3996" s="316" t="s">
        <v>125</v>
      </c>
      <c r="G3996" s="318">
        <v>0.77100000000000002</v>
      </c>
      <c r="H3996" s="61">
        <f t="shared" si="659"/>
        <v>10617.24</v>
      </c>
      <c r="I3996" s="450">
        <v>8185.89</v>
      </c>
      <c r="J3996" s="439">
        <f t="shared" si="660"/>
        <v>11840.91</v>
      </c>
      <c r="K3996" s="390">
        <f t="shared" si="661"/>
        <v>9129.34</v>
      </c>
      <c r="L3996" s="60"/>
      <c r="M3996" s="303">
        <f t="shared" si="662"/>
        <v>9129.3393624768014</v>
      </c>
      <c r="N3996" s="303">
        <f t="shared" si="663"/>
        <v>-6.3752319874765817E-4</v>
      </c>
      <c r="O3996" s="372">
        <f t="shared" si="664"/>
        <v>9129.3416099999995</v>
      </c>
      <c r="P3996" s="373">
        <f t="shared" si="665"/>
        <v>1.6099999993457459E-3</v>
      </c>
    </row>
    <row r="3997" spans="1:16" s="195" customFormat="1" ht="22.5" x14ac:dyDescent="0.25">
      <c r="A3997" s="312" t="s">
        <v>8914</v>
      </c>
      <c r="B3997" s="314" t="s">
        <v>1002</v>
      </c>
      <c r="C3997" s="314" t="s">
        <v>2658</v>
      </c>
      <c r="D3997" s="314" t="s">
        <v>3499</v>
      </c>
      <c r="E3997" s="315" t="s">
        <v>3500</v>
      </c>
      <c r="F3997" s="316" t="s">
        <v>164</v>
      </c>
      <c r="G3997" s="325">
        <v>0.12</v>
      </c>
      <c r="H3997" s="61">
        <f t="shared" si="659"/>
        <v>8478.42</v>
      </c>
      <c r="I3997" s="450">
        <v>1017.41</v>
      </c>
      <c r="J3997" s="439">
        <f t="shared" si="660"/>
        <v>9455.58</v>
      </c>
      <c r="K3997" s="390">
        <f t="shared" si="661"/>
        <v>1134.67</v>
      </c>
      <c r="L3997" s="60"/>
      <c r="M3997" s="303">
        <f t="shared" si="662"/>
        <v>1134.6696768192</v>
      </c>
      <c r="N3997" s="303">
        <f t="shared" si="663"/>
        <v>-3.2318080002369243E-4</v>
      </c>
      <c r="O3997" s="372">
        <f t="shared" si="664"/>
        <v>1134.6695999999999</v>
      </c>
      <c r="P3997" s="373">
        <f t="shared" si="665"/>
        <v>-4.0000000012696546E-4</v>
      </c>
    </row>
    <row r="3998" spans="1:16" s="195" customFormat="1" ht="22.5" x14ac:dyDescent="0.25">
      <c r="A3998" s="312" t="s">
        <v>8915</v>
      </c>
      <c r="B3998" s="314" t="s">
        <v>1002</v>
      </c>
      <c r="C3998" s="314" t="s">
        <v>2673</v>
      </c>
      <c r="D3998" s="314" t="s">
        <v>400</v>
      </c>
      <c r="E3998" s="315" t="s">
        <v>401</v>
      </c>
      <c r="F3998" s="316" t="s">
        <v>164</v>
      </c>
      <c r="G3998" s="325">
        <v>0.45</v>
      </c>
      <c r="H3998" s="61">
        <f t="shared" si="659"/>
        <v>8213.49</v>
      </c>
      <c r="I3998" s="450">
        <v>3696.07</v>
      </c>
      <c r="J3998" s="439">
        <f t="shared" si="660"/>
        <v>9160.1200000000008</v>
      </c>
      <c r="K3998" s="390">
        <f t="shared" si="661"/>
        <v>4122.05</v>
      </c>
      <c r="L3998" s="60"/>
      <c r="M3998" s="303">
        <f t="shared" si="662"/>
        <v>4122.0535992384002</v>
      </c>
      <c r="N3998" s="303">
        <f t="shared" si="663"/>
        <v>3.5992384000564925E-3</v>
      </c>
      <c r="O3998" s="372">
        <f t="shared" si="664"/>
        <v>4122.0540000000001</v>
      </c>
      <c r="P3998" s="373">
        <f t="shared" si="665"/>
        <v>3.9999999999054126E-3</v>
      </c>
    </row>
    <row r="3999" spans="1:16" s="195" customFormat="1" ht="22.5" x14ac:dyDescent="0.25">
      <c r="A3999" s="312" t="s">
        <v>8916</v>
      </c>
      <c r="B3999" s="314" t="s">
        <v>1002</v>
      </c>
      <c r="C3999" s="314" t="s">
        <v>2677</v>
      </c>
      <c r="D3999" s="314" t="s">
        <v>398</v>
      </c>
      <c r="E3999" s="315" t="s">
        <v>399</v>
      </c>
      <c r="F3999" s="316" t="s">
        <v>164</v>
      </c>
      <c r="G3999" s="325">
        <v>1.46</v>
      </c>
      <c r="H3999" s="61">
        <f t="shared" ref="H3999:H4006" si="666">ROUND(I3999/G3999,2)</f>
        <v>8155.95</v>
      </c>
      <c r="I3999" s="450">
        <v>11907.68</v>
      </c>
      <c r="J3999" s="439">
        <f t="shared" ref="J3999:J4006" si="667">ROUND(H3999*O$13*P$13*O$10,2)</f>
        <v>9095.9500000000007</v>
      </c>
      <c r="K3999" s="390">
        <f t="shared" ref="K3999:K4006" si="668">ROUND(J3999*G3999,2)</f>
        <v>13280.09</v>
      </c>
      <c r="L3999" s="60"/>
      <c r="M3999" s="303">
        <f t="shared" si="662"/>
        <v>13280.077271961602</v>
      </c>
      <c r="N3999" s="303">
        <f t="shared" si="663"/>
        <v>-1.2728038398563513E-2</v>
      </c>
      <c r="O3999" s="372">
        <f t="shared" si="664"/>
        <v>13280.087000000001</v>
      </c>
      <c r="P3999" s="373">
        <f t="shared" si="665"/>
        <v>-2.999999998792191E-3</v>
      </c>
    </row>
    <row r="4000" spans="1:16" s="195" customFormat="1" ht="22.5" x14ac:dyDescent="0.25">
      <c r="A4000" s="312" t="s">
        <v>8917</v>
      </c>
      <c r="B4000" s="314" t="s">
        <v>1002</v>
      </c>
      <c r="C4000" s="314" t="s">
        <v>2682</v>
      </c>
      <c r="D4000" s="314" t="s">
        <v>316</v>
      </c>
      <c r="E4000" s="315" t="s">
        <v>317</v>
      </c>
      <c r="F4000" s="316" t="s">
        <v>251</v>
      </c>
      <c r="G4000" s="329">
        <v>20.3</v>
      </c>
      <c r="H4000" s="61">
        <f t="shared" si="666"/>
        <v>4869.13</v>
      </c>
      <c r="I4000" s="450">
        <v>98843.3</v>
      </c>
      <c r="J4000" s="439">
        <f t="shared" si="667"/>
        <v>5430.31</v>
      </c>
      <c r="K4000" s="390">
        <f t="shared" si="668"/>
        <v>110235.29</v>
      </c>
      <c r="L4000" s="60"/>
      <c r="M4000" s="303">
        <f t="shared" si="662"/>
        <v>110235.29871609602</v>
      </c>
      <c r="N4000" s="303">
        <f t="shared" si="663"/>
        <v>8.7160960247274488E-3</v>
      </c>
      <c r="O4000" s="372">
        <f t="shared" si="664"/>
        <v>110235.29300000001</v>
      </c>
      <c r="P4000" s="373">
        <f t="shared" si="665"/>
        <v>3.0000000115251169E-3</v>
      </c>
    </row>
    <row r="4001" spans="1:16" s="195" customFormat="1" ht="22.5" x14ac:dyDescent="0.25">
      <c r="A4001" s="312" t="s">
        <v>8918</v>
      </c>
      <c r="B4001" s="314" t="s">
        <v>1002</v>
      </c>
      <c r="C4001" s="314" t="s">
        <v>3809</v>
      </c>
      <c r="D4001" s="314" t="s">
        <v>8919</v>
      </c>
      <c r="E4001" s="315" t="s">
        <v>8920</v>
      </c>
      <c r="F4001" s="316" t="s">
        <v>251</v>
      </c>
      <c r="G4001" s="325">
        <v>4.95</v>
      </c>
      <c r="H4001" s="61">
        <f t="shared" si="666"/>
        <v>9525.7800000000007</v>
      </c>
      <c r="I4001" s="450">
        <v>47152.61</v>
      </c>
      <c r="J4001" s="439">
        <f t="shared" si="667"/>
        <v>10623.66</v>
      </c>
      <c r="K4001" s="390">
        <f t="shared" si="668"/>
        <v>52587.12</v>
      </c>
      <c r="L4001" s="60"/>
      <c r="M4001" s="303">
        <f t="shared" si="662"/>
        <v>52587.095418643206</v>
      </c>
      <c r="N4001" s="303">
        <f t="shared" si="663"/>
        <v>-2.4581356796261389E-2</v>
      </c>
      <c r="O4001" s="372">
        <f t="shared" si="664"/>
        <v>52587.116999999998</v>
      </c>
      <c r="P4001" s="373">
        <f t="shared" si="665"/>
        <v>-3.0000000042491592E-3</v>
      </c>
    </row>
    <row r="4002" spans="1:16" s="195" customFormat="1" ht="22.5" x14ac:dyDescent="0.25">
      <c r="A4002" s="312" t="s">
        <v>8921</v>
      </c>
      <c r="B4002" s="314" t="s">
        <v>1002</v>
      </c>
      <c r="C4002" s="314" t="s">
        <v>6183</v>
      </c>
      <c r="D4002" s="314" t="s">
        <v>8922</v>
      </c>
      <c r="E4002" s="315" t="s">
        <v>8923</v>
      </c>
      <c r="F4002" s="316" t="s">
        <v>251</v>
      </c>
      <c r="G4002" s="329">
        <v>6.6</v>
      </c>
      <c r="H4002" s="61">
        <f t="shared" si="666"/>
        <v>5801.22</v>
      </c>
      <c r="I4002" s="450">
        <v>38288.03</v>
      </c>
      <c r="J4002" s="439">
        <f t="shared" si="667"/>
        <v>6469.83</v>
      </c>
      <c r="K4002" s="390">
        <f t="shared" si="668"/>
        <v>42700.88</v>
      </c>
      <c r="L4002" s="60"/>
      <c r="M4002" s="303">
        <f t="shared" si="662"/>
        <v>42700.844916153597</v>
      </c>
      <c r="N4002" s="303">
        <f t="shared" si="663"/>
        <v>-3.508384640008444E-2</v>
      </c>
      <c r="O4002" s="372">
        <f t="shared" si="664"/>
        <v>42700.877999999997</v>
      </c>
      <c r="P4002" s="373">
        <f t="shared" si="665"/>
        <v>-2.0000000004074536E-3</v>
      </c>
    </row>
    <row r="4003" spans="1:16" s="195" customFormat="1" ht="22.5" x14ac:dyDescent="0.25">
      <c r="A4003" s="312" t="s">
        <v>8924</v>
      </c>
      <c r="B4003" s="314" t="s">
        <v>1002</v>
      </c>
      <c r="C4003" s="314" t="s">
        <v>6187</v>
      </c>
      <c r="D4003" s="314" t="s">
        <v>8925</v>
      </c>
      <c r="E4003" s="315" t="s">
        <v>8926</v>
      </c>
      <c r="F4003" s="316" t="s">
        <v>251</v>
      </c>
      <c r="G4003" s="329">
        <v>4.4000000000000004</v>
      </c>
      <c r="H4003" s="61">
        <f t="shared" si="666"/>
        <v>4020.02</v>
      </c>
      <c r="I4003" s="450">
        <v>17688.07</v>
      </c>
      <c r="J4003" s="439">
        <f t="shared" si="667"/>
        <v>4483.34</v>
      </c>
      <c r="K4003" s="390">
        <f t="shared" si="668"/>
        <v>19726.7</v>
      </c>
      <c r="L4003" s="60"/>
      <c r="M4003" s="303">
        <f t="shared" si="662"/>
        <v>19726.675254278402</v>
      </c>
      <c r="N4003" s="303">
        <f t="shared" si="663"/>
        <v>-2.4745721599174431E-2</v>
      </c>
      <c r="O4003" s="372">
        <f t="shared" si="664"/>
        <v>19726.696000000004</v>
      </c>
      <c r="P4003" s="373">
        <f t="shared" si="665"/>
        <v>-3.9999999971769284E-3</v>
      </c>
    </row>
    <row r="4004" spans="1:16" s="195" customFormat="1" ht="22.5" x14ac:dyDescent="0.25">
      <c r="A4004" s="312" t="s">
        <v>8927</v>
      </c>
      <c r="B4004" s="314" t="s">
        <v>1002</v>
      </c>
      <c r="C4004" s="314" t="s">
        <v>6191</v>
      </c>
      <c r="D4004" s="314" t="s">
        <v>8928</v>
      </c>
      <c r="E4004" s="315" t="s">
        <v>8929</v>
      </c>
      <c r="F4004" s="316" t="s">
        <v>251</v>
      </c>
      <c r="G4004" s="325">
        <v>1.32</v>
      </c>
      <c r="H4004" s="61">
        <f t="shared" si="666"/>
        <v>3586.19</v>
      </c>
      <c r="I4004" s="450">
        <v>4733.7700000000004</v>
      </c>
      <c r="J4004" s="439">
        <f t="shared" si="667"/>
        <v>3999.51</v>
      </c>
      <c r="K4004" s="390">
        <f t="shared" si="668"/>
        <v>5279.35</v>
      </c>
      <c r="L4004" s="60"/>
      <c r="M4004" s="303">
        <f t="shared" si="662"/>
        <v>5279.351761862401</v>
      </c>
      <c r="N4004" s="303">
        <f t="shared" si="663"/>
        <v>1.7618624005990569E-3</v>
      </c>
      <c r="O4004" s="372">
        <f t="shared" si="664"/>
        <v>5279.3532000000005</v>
      </c>
      <c r="P4004" s="373">
        <f t="shared" si="665"/>
        <v>3.200000000106229E-3</v>
      </c>
    </row>
    <row r="4005" spans="1:16" s="195" customFormat="1" ht="22.5" x14ac:dyDescent="0.25">
      <c r="A4005" s="312" t="s">
        <v>8930</v>
      </c>
      <c r="B4005" s="314" t="s">
        <v>1002</v>
      </c>
      <c r="C4005" s="314" t="s">
        <v>8931</v>
      </c>
      <c r="D4005" s="314" t="s">
        <v>8932</v>
      </c>
      <c r="E4005" s="315" t="s">
        <v>8933</v>
      </c>
      <c r="F4005" s="316" t="s">
        <v>251</v>
      </c>
      <c r="G4005" s="329">
        <v>17.600000000000001</v>
      </c>
      <c r="H4005" s="61">
        <f t="shared" si="666"/>
        <v>2946.03</v>
      </c>
      <c r="I4005" s="450">
        <v>51850.13</v>
      </c>
      <c r="J4005" s="439">
        <f t="shared" si="667"/>
        <v>3285.57</v>
      </c>
      <c r="K4005" s="390">
        <f t="shared" si="668"/>
        <v>57826.03</v>
      </c>
      <c r="L4005" s="60"/>
      <c r="M4005" s="303">
        <f t="shared" si="662"/>
        <v>57826.019254905601</v>
      </c>
      <c r="N4005" s="303">
        <f t="shared" si="663"/>
        <v>-1.0745094397861976E-2</v>
      </c>
      <c r="O4005" s="372">
        <f t="shared" si="664"/>
        <v>57826.032000000007</v>
      </c>
      <c r="P4005" s="373">
        <f t="shared" si="665"/>
        <v>2.0000000076834112E-3</v>
      </c>
    </row>
    <row r="4006" spans="1:16" s="195" customFormat="1" ht="15" x14ac:dyDescent="0.25">
      <c r="A4006" s="312" t="s">
        <v>8934</v>
      </c>
      <c r="B4006" s="314" t="s">
        <v>1002</v>
      </c>
      <c r="C4006" s="314" t="s">
        <v>8935</v>
      </c>
      <c r="D4006" s="314" t="s">
        <v>8936</v>
      </c>
      <c r="E4006" s="315" t="s">
        <v>8937</v>
      </c>
      <c r="F4006" s="316" t="s">
        <v>251</v>
      </c>
      <c r="G4006" s="329">
        <v>1.8</v>
      </c>
      <c r="H4006" s="61">
        <f t="shared" si="666"/>
        <v>3147.24</v>
      </c>
      <c r="I4006" s="450">
        <v>5665.04</v>
      </c>
      <c r="J4006" s="439">
        <f t="shared" si="667"/>
        <v>3509.97</v>
      </c>
      <c r="K4006" s="390">
        <f t="shared" si="668"/>
        <v>6317.95</v>
      </c>
      <c r="L4006" s="60"/>
      <c r="M4006" s="303">
        <f t="shared" si="662"/>
        <v>6317.9535349247999</v>
      </c>
      <c r="N4006" s="303">
        <f t="shared" si="663"/>
        <v>3.5349248000784428E-3</v>
      </c>
      <c r="O4006" s="372">
        <f t="shared" si="664"/>
        <v>6317.9459999999999</v>
      </c>
      <c r="P4006" s="373">
        <f t="shared" si="665"/>
        <v>-3.9999999999054126E-3</v>
      </c>
    </row>
    <row r="4007" spans="1:16" s="195" customFormat="1" ht="15" x14ac:dyDescent="0.25">
      <c r="A4007" s="306" t="s">
        <v>3547</v>
      </c>
      <c r="B4007" s="502"/>
      <c r="C4007" s="502"/>
      <c r="D4007" s="502"/>
      <c r="E4007" s="307" t="s">
        <v>8938</v>
      </c>
      <c r="F4007" s="308"/>
      <c r="G4007" s="309"/>
      <c r="H4007" s="334"/>
      <c r="I4007" s="334">
        <f>SUM(I4008:I4009)</f>
        <v>85342.7</v>
      </c>
      <c r="J4007" s="449"/>
      <c r="K4007" s="391">
        <f>SUM(K4008:K4009)</f>
        <v>95178.71</v>
      </c>
      <c r="L4007" s="310"/>
      <c r="M4007" s="303">
        <f t="shared" si="662"/>
        <v>95178.712444224002</v>
      </c>
      <c r="N4007" s="303">
        <f t="shared" si="663"/>
        <v>2.4442239955533296E-3</v>
      </c>
      <c r="O4007" s="372">
        <f t="shared" si="664"/>
        <v>0</v>
      </c>
      <c r="P4007" s="373"/>
    </row>
    <row r="4008" spans="1:16" s="195" customFormat="1" ht="15" x14ac:dyDescent="0.25">
      <c r="A4008" s="312" t="s">
        <v>8939</v>
      </c>
      <c r="B4008" s="314" t="s">
        <v>1002</v>
      </c>
      <c r="C4008" s="314" t="s">
        <v>1224</v>
      </c>
      <c r="D4008" s="314" t="s">
        <v>282</v>
      </c>
      <c r="E4008" s="315" t="s">
        <v>283</v>
      </c>
      <c r="F4008" s="316" t="s">
        <v>217</v>
      </c>
      <c r="G4008" s="331">
        <v>1</v>
      </c>
      <c r="H4008" s="61">
        <f t="shared" ref="H4008:H4009" si="669">ROUND(I4008/G4008,2)</f>
        <v>522.25</v>
      </c>
      <c r="I4008" s="450">
        <v>522.25</v>
      </c>
      <c r="J4008" s="439">
        <f t="shared" ref="J4008:J4009" si="670">ROUND(H4008*O$13*P$13*O$10,2)</f>
        <v>582.44000000000005</v>
      </c>
      <c r="K4008" s="390">
        <f t="shared" ref="K4008:K4009" si="671">ROUND(J4008*G4008,2)</f>
        <v>582.44000000000005</v>
      </c>
      <c r="L4008" s="60"/>
      <c r="M4008" s="303">
        <f t="shared" si="662"/>
        <v>582.44094192</v>
      </c>
      <c r="N4008" s="303">
        <f t="shared" si="663"/>
        <v>9.4191999994563957E-4</v>
      </c>
      <c r="O4008" s="372">
        <f t="shared" si="664"/>
        <v>582.44000000000005</v>
      </c>
      <c r="P4008" s="373">
        <f t="shared" si="665"/>
        <v>0</v>
      </c>
    </row>
    <row r="4009" spans="1:16" s="195" customFormat="1" ht="33.75" x14ac:dyDescent="0.25">
      <c r="A4009" s="312" t="s">
        <v>8940</v>
      </c>
      <c r="B4009" s="314" t="s">
        <v>1002</v>
      </c>
      <c r="C4009" s="332" t="s">
        <v>1225</v>
      </c>
      <c r="D4009" s="332" t="s">
        <v>8941</v>
      </c>
      <c r="E4009" s="333" t="s">
        <v>8942</v>
      </c>
      <c r="F4009" s="316" t="s">
        <v>291</v>
      </c>
      <c r="G4009" s="331">
        <v>1</v>
      </c>
      <c r="H4009" s="61">
        <f t="shared" si="669"/>
        <v>84820.45</v>
      </c>
      <c r="I4009" s="450">
        <v>84820.45</v>
      </c>
      <c r="J4009" s="439">
        <f t="shared" si="670"/>
        <v>94596.27</v>
      </c>
      <c r="K4009" s="390">
        <f t="shared" si="671"/>
        <v>94596.27</v>
      </c>
      <c r="L4009" s="60"/>
      <c r="M4009" s="303">
        <f t="shared" si="662"/>
        <v>94596.271502303993</v>
      </c>
      <c r="N4009" s="303">
        <f t="shared" si="663"/>
        <v>1.5023039886727929E-3</v>
      </c>
      <c r="O4009" s="372">
        <f t="shared" si="664"/>
        <v>94596.27</v>
      </c>
      <c r="P4009" s="373">
        <f t="shared" si="665"/>
        <v>0</v>
      </c>
    </row>
    <row r="4010" spans="1:16" s="195" customFormat="1" ht="15" x14ac:dyDescent="0.25">
      <c r="A4010" s="509" t="s">
        <v>8943</v>
      </c>
      <c r="B4010" s="510"/>
      <c r="C4010" s="510"/>
      <c r="D4010" s="510"/>
      <c r="E4010" s="510"/>
      <c r="F4010" s="511"/>
      <c r="G4010" s="304"/>
      <c r="H4010" s="446"/>
      <c r="I4010" s="447">
        <f>I4012</f>
        <v>224061.94999999995</v>
      </c>
      <c r="J4010" s="448"/>
      <c r="K4010" s="393">
        <f>K4012</f>
        <v>249885.45999999993</v>
      </c>
      <c r="L4010" s="305"/>
      <c r="M4010" s="303">
        <f t="shared" si="662"/>
        <v>249885.78881078397</v>
      </c>
      <c r="N4010" s="303">
        <f t="shared" si="663"/>
        <v>0.32881078403443098</v>
      </c>
      <c r="O4010" s="372">
        <f t="shared" si="664"/>
        <v>0</v>
      </c>
      <c r="P4010" s="373"/>
    </row>
    <row r="4011" spans="1:16" s="321" customFormat="1" ht="15" customHeight="1" x14ac:dyDescent="0.25">
      <c r="A4011" s="506" t="s">
        <v>1079</v>
      </c>
      <c r="B4011" s="507"/>
      <c r="C4011" s="507"/>
      <c r="D4011" s="507"/>
      <c r="E4011" s="507"/>
      <c r="F4011" s="508"/>
      <c r="G4011" s="319"/>
      <c r="H4011" s="452"/>
      <c r="I4011" s="453">
        <f>I4048</f>
        <v>9363.27</v>
      </c>
      <c r="J4011" s="454"/>
      <c r="K4011" s="394">
        <f>K4048</f>
        <v>10442.42</v>
      </c>
      <c r="L4011" s="320"/>
      <c r="M4011" s="303">
        <f t="shared" si="662"/>
        <v>10442.416080902402</v>
      </c>
      <c r="N4011" s="303">
        <f t="shared" si="663"/>
        <v>-3.9190975985547993E-3</v>
      </c>
      <c r="O4011" s="372">
        <f t="shared" si="664"/>
        <v>0</v>
      </c>
      <c r="P4011" s="373"/>
    </row>
    <row r="4012" spans="1:16" s="195" customFormat="1" ht="15" x14ac:dyDescent="0.25">
      <c r="A4012" s="306" t="s">
        <v>2556</v>
      </c>
      <c r="B4012" s="502"/>
      <c r="C4012" s="502"/>
      <c r="D4012" s="502"/>
      <c r="E4012" s="307" t="s">
        <v>8944</v>
      </c>
      <c r="F4012" s="308"/>
      <c r="G4012" s="309"/>
      <c r="H4012" s="334"/>
      <c r="I4012" s="334">
        <f>SUM(I4013:I4057)</f>
        <v>224061.94999999995</v>
      </c>
      <c r="J4012" s="449"/>
      <c r="K4012" s="391">
        <f>SUM(K4013:K4057)</f>
        <v>249885.45999999993</v>
      </c>
      <c r="L4012" s="310"/>
      <c r="M4012" s="303">
        <f t="shared" si="662"/>
        <v>249885.78881078397</v>
      </c>
      <c r="N4012" s="303">
        <f t="shared" si="663"/>
        <v>0.32881078403443098</v>
      </c>
      <c r="O4012" s="372">
        <f t="shared" si="664"/>
        <v>0</v>
      </c>
      <c r="P4012" s="373"/>
    </row>
    <row r="4013" spans="1:16" s="195" customFormat="1" ht="22.5" x14ac:dyDescent="0.25">
      <c r="A4013" s="312" t="s">
        <v>8945</v>
      </c>
      <c r="B4013" s="314" t="s">
        <v>1004</v>
      </c>
      <c r="C4013" s="314" t="s">
        <v>2402</v>
      </c>
      <c r="D4013" s="314" t="s">
        <v>8946</v>
      </c>
      <c r="E4013" s="315" t="s">
        <v>8947</v>
      </c>
      <c r="F4013" s="316" t="s">
        <v>100</v>
      </c>
      <c r="G4013" s="318">
        <v>2.5000000000000001E-2</v>
      </c>
      <c r="H4013" s="61">
        <f t="shared" ref="H4013:H4057" si="672">ROUND(I4013/G4013,2)</f>
        <v>115106.8</v>
      </c>
      <c r="I4013" s="450">
        <v>2877.67</v>
      </c>
      <c r="J4013" s="439">
        <f t="shared" ref="J4013:J4057" si="673">ROUND(H4013*O$13*P$13*O$10,2)</f>
        <v>128373.22</v>
      </c>
      <c r="K4013" s="390">
        <f t="shared" ref="K4013:K4057" si="674">ROUND(J4013*G4013,2)</f>
        <v>3209.33</v>
      </c>
      <c r="L4013" s="60"/>
      <c r="M4013" s="303">
        <f t="shared" si="662"/>
        <v>3209.3304458304001</v>
      </c>
      <c r="N4013" s="303">
        <f t="shared" si="663"/>
        <v>4.4583040016732411E-4</v>
      </c>
      <c r="O4013" s="372">
        <f t="shared" si="664"/>
        <v>3209.3305</v>
      </c>
      <c r="P4013" s="373">
        <f t="shared" si="665"/>
        <v>5.0000000010186341E-4</v>
      </c>
    </row>
    <row r="4014" spans="1:16" s="195" customFormat="1" ht="22.5" x14ac:dyDescent="0.25">
      <c r="A4014" s="312" t="s">
        <v>8948</v>
      </c>
      <c r="B4014" s="314" t="s">
        <v>1004</v>
      </c>
      <c r="C4014" s="314" t="s">
        <v>2410</v>
      </c>
      <c r="D4014" s="314" t="s">
        <v>8949</v>
      </c>
      <c r="E4014" s="315" t="s">
        <v>8950</v>
      </c>
      <c r="F4014" s="316" t="s">
        <v>106</v>
      </c>
      <c r="G4014" s="325">
        <v>43.75</v>
      </c>
      <c r="H4014" s="61">
        <f t="shared" si="672"/>
        <v>379.6</v>
      </c>
      <c r="I4014" s="450">
        <v>16607.5</v>
      </c>
      <c r="J4014" s="439">
        <f t="shared" si="673"/>
        <v>423.35</v>
      </c>
      <c r="K4014" s="390">
        <f t="shared" si="674"/>
        <v>18521.560000000001</v>
      </c>
      <c r="L4014" s="60"/>
      <c r="M4014" s="303">
        <f t="shared" si="662"/>
        <v>18521.566190400004</v>
      </c>
      <c r="N4014" s="303">
        <f t="shared" si="663"/>
        <v>6.1904000031063333E-3</v>
      </c>
      <c r="O4014" s="372">
        <f t="shared" si="664"/>
        <v>18521.5625</v>
      </c>
      <c r="P4014" s="373">
        <f t="shared" si="665"/>
        <v>2.4999999986903276E-3</v>
      </c>
    </row>
    <row r="4015" spans="1:16" s="195" customFormat="1" ht="15" x14ac:dyDescent="0.25">
      <c r="A4015" s="312" t="s">
        <v>8951</v>
      </c>
      <c r="B4015" s="314" t="s">
        <v>1004</v>
      </c>
      <c r="C4015" s="314" t="s">
        <v>2421</v>
      </c>
      <c r="D4015" s="314" t="s">
        <v>8952</v>
      </c>
      <c r="E4015" s="315" t="s">
        <v>8953</v>
      </c>
      <c r="F4015" s="316" t="s">
        <v>100</v>
      </c>
      <c r="G4015" s="318">
        <v>2.5000000000000001E-2</v>
      </c>
      <c r="H4015" s="61">
        <f t="shared" si="672"/>
        <v>11083.6</v>
      </c>
      <c r="I4015" s="450">
        <v>277.08999999999997</v>
      </c>
      <c r="J4015" s="439">
        <f t="shared" si="673"/>
        <v>12361.02</v>
      </c>
      <c r="K4015" s="390">
        <f t="shared" si="674"/>
        <v>309.02999999999997</v>
      </c>
      <c r="L4015" s="60"/>
      <c r="M4015" s="303">
        <f t="shared" si="662"/>
        <v>309.02548702079997</v>
      </c>
      <c r="N4015" s="303">
        <f t="shared" si="663"/>
        <v>-4.5129792000011548E-3</v>
      </c>
      <c r="O4015" s="372">
        <f t="shared" si="664"/>
        <v>309.02550000000002</v>
      </c>
      <c r="P4015" s="373">
        <f t="shared" si="665"/>
        <v>-4.4999999999504325E-3</v>
      </c>
    </row>
    <row r="4016" spans="1:16" s="195" customFormat="1" ht="33.75" x14ac:dyDescent="0.25">
      <c r="A4016" s="312" t="s">
        <v>8954</v>
      </c>
      <c r="B4016" s="314" t="s">
        <v>1004</v>
      </c>
      <c r="C4016" s="314" t="s">
        <v>2429</v>
      </c>
      <c r="D4016" s="314" t="s">
        <v>8946</v>
      </c>
      <c r="E4016" s="315" t="s">
        <v>8955</v>
      </c>
      <c r="F4016" s="316" t="s">
        <v>100</v>
      </c>
      <c r="G4016" s="325">
        <v>0.02</v>
      </c>
      <c r="H4016" s="61">
        <f t="shared" si="672"/>
        <v>115095</v>
      </c>
      <c r="I4016" s="450">
        <v>2301.9</v>
      </c>
      <c r="J4016" s="439">
        <f t="shared" si="673"/>
        <v>128360.06</v>
      </c>
      <c r="K4016" s="390">
        <f t="shared" si="674"/>
        <v>2567.1999999999998</v>
      </c>
      <c r="L4016" s="60"/>
      <c r="M4016" s="303">
        <f t="shared" si="662"/>
        <v>2567.2011569280003</v>
      </c>
      <c r="N4016" s="303">
        <f t="shared" si="663"/>
        <v>1.1569280004550819E-3</v>
      </c>
      <c r="O4016" s="372">
        <f t="shared" si="664"/>
        <v>2567.2012</v>
      </c>
      <c r="P4016" s="373">
        <f t="shared" si="665"/>
        <v>1.2000000001535227E-3</v>
      </c>
    </row>
    <row r="4017" spans="1:16" s="195" customFormat="1" ht="33.75" x14ac:dyDescent="0.25">
      <c r="A4017" s="312" t="s">
        <v>8956</v>
      </c>
      <c r="B4017" s="314" t="s">
        <v>1004</v>
      </c>
      <c r="C4017" s="314" t="s">
        <v>2438</v>
      </c>
      <c r="D4017" s="314" t="s">
        <v>8946</v>
      </c>
      <c r="E4017" s="315" t="s">
        <v>8955</v>
      </c>
      <c r="F4017" s="316" t="s">
        <v>100</v>
      </c>
      <c r="G4017" s="326">
        <v>1.9699999999999999E-2</v>
      </c>
      <c r="H4017" s="61">
        <f t="shared" si="672"/>
        <v>115054.82</v>
      </c>
      <c r="I4017" s="450">
        <v>2266.58</v>
      </c>
      <c r="J4017" s="439">
        <f t="shared" si="673"/>
        <v>128315.25</v>
      </c>
      <c r="K4017" s="390">
        <f t="shared" si="674"/>
        <v>2527.81</v>
      </c>
      <c r="L4017" s="60"/>
      <c r="M4017" s="303">
        <f t="shared" si="662"/>
        <v>2527.8104167296001</v>
      </c>
      <c r="N4017" s="303">
        <f t="shared" si="663"/>
        <v>4.1672960014693672E-4</v>
      </c>
      <c r="O4017" s="372">
        <f t="shared" si="664"/>
        <v>2527.8104249999997</v>
      </c>
      <c r="P4017" s="373">
        <f t="shared" si="665"/>
        <v>4.2499999972278601E-4</v>
      </c>
    </row>
    <row r="4018" spans="1:16" s="195" customFormat="1" ht="22.5" x14ac:dyDescent="0.25">
      <c r="A4018" s="312" t="s">
        <v>8957</v>
      </c>
      <c r="B4018" s="314" t="s">
        <v>1004</v>
      </c>
      <c r="C4018" s="314" t="s">
        <v>1071</v>
      </c>
      <c r="D4018" s="314" t="s">
        <v>8958</v>
      </c>
      <c r="E4018" s="315" t="s">
        <v>8959</v>
      </c>
      <c r="F4018" s="316" t="s">
        <v>106</v>
      </c>
      <c r="G4018" s="318">
        <v>34.475000000000001</v>
      </c>
      <c r="H4018" s="61">
        <f t="shared" si="672"/>
        <v>273.45999999999998</v>
      </c>
      <c r="I4018" s="450">
        <v>9427.51</v>
      </c>
      <c r="J4018" s="439">
        <f t="shared" si="673"/>
        <v>304.98</v>
      </c>
      <c r="K4018" s="390">
        <f t="shared" si="674"/>
        <v>10514.19</v>
      </c>
      <c r="L4018" s="60"/>
      <c r="M4018" s="303">
        <f t="shared" si="662"/>
        <v>10514.059941331201</v>
      </c>
      <c r="N4018" s="303">
        <f t="shared" si="663"/>
        <v>-0.13005866879939276</v>
      </c>
      <c r="O4018" s="372">
        <f t="shared" si="664"/>
        <v>10514.185500000001</v>
      </c>
      <c r="P4018" s="373">
        <f t="shared" si="665"/>
        <v>-4.4999999990977813E-3</v>
      </c>
    </row>
    <row r="4019" spans="1:16" s="195" customFormat="1" ht="22.5" x14ac:dyDescent="0.25">
      <c r="A4019" s="312" t="s">
        <v>8960</v>
      </c>
      <c r="B4019" s="314" t="s">
        <v>1004</v>
      </c>
      <c r="C4019" s="314" t="s">
        <v>1075</v>
      </c>
      <c r="D4019" s="314" t="s">
        <v>8961</v>
      </c>
      <c r="E4019" s="315" t="s">
        <v>8962</v>
      </c>
      <c r="F4019" s="316" t="s">
        <v>100</v>
      </c>
      <c r="G4019" s="326">
        <v>1.9699999999999999E-2</v>
      </c>
      <c r="H4019" s="61">
        <f t="shared" si="672"/>
        <v>16259.9</v>
      </c>
      <c r="I4019" s="450">
        <v>320.32</v>
      </c>
      <c r="J4019" s="439">
        <f t="shared" si="673"/>
        <v>18133.900000000001</v>
      </c>
      <c r="K4019" s="390">
        <f t="shared" si="674"/>
        <v>357.24</v>
      </c>
      <c r="L4019" s="60"/>
      <c r="M4019" s="303">
        <f t="shared" si="662"/>
        <v>357.23787939840003</v>
      </c>
      <c r="N4019" s="303">
        <f t="shared" si="663"/>
        <v>-2.1206015999837291E-3</v>
      </c>
      <c r="O4019" s="372">
        <f t="shared" si="664"/>
        <v>357.23783000000003</v>
      </c>
      <c r="P4019" s="373">
        <f t="shared" si="665"/>
        <v>-2.1699999999782449E-3</v>
      </c>
    </row>
    <row r="4020" spans="1:16" s="195" customFormat="1" ht="22.5" x14ac:dyDescent="0.25">
      <c r="A4020" s="312" t="s">
        <v>8963</v>
      </c>
      <c r="B4020" s="314" t="s">
        <v>1004</v>
      </c>
      <c r="C4020" s="314" t="s">
        <v>2474</v>
      </c>
      <c r="D4020" s="314" t="s">
        <v>8964</v>
      </c>
      <c r="E4020" s="315" t="s">
        <v>8965</v>
      </c>
      <c r="F4020" s="316" t="s">
        <v>217</v>
      </c>
      <c r="G4020" s="331">
        <v>2</v>
      </c>
      <c r="H4020" s="61">
        <f t="shared" si="672"/>
        <v>15748.55</v>
      </c>
      <c r="I4020" s="450">
        <v>31497.09</v>
      </c>
      <c r="J4020" s="439">
        <f t="shared" si="673"/>
        <v>17563.62</v>
      </c>
      <c r="K4020" s="390">
        <f t="shared" si="674"/>
        <v>35127.24</v>
      </c>
      <c r="L4020" s="60"/>
      <c r="M4020" s="303">
        <f t="shared" si="662"/>
        <v>35127.227893420801</v>
      </c>
      <c r="N4020" s="303">
        <f t="shared" si="663"/>
        <v>-1.2106579197279643E-2</v>
      </c>
      <c r="O4020" s="372">
        <f t="shared" si="664"/>
        <v>35127.24</v>
      </c>
      <c r="P4020" s="373">
        <f t="shared" si="665"/>
        <v>0</v>
      </c>
    </row>
    <row r="4021" spans="1:16" s="195" customFormat="1" ht="15" x14ac:dyDescent="0.25">
      <c r="A4021" s="312" t="s">
        <v>8966</v>
      </c>
      <c r="B4021" s="314" t="s">
        <v>1004</v>
      </c>
      <c r="C4021" s="314" t="s">
        <v>3475</v>
      </c>
      <c r="D4021" s="314" t="s">
        <v>8967</v>
      </c>
      <c r="E4021" s="315" t="s">
        <v>8968</v>
      </c>
      <c r="F4021" s="316" t="s">
        <v>111</v>
      </c>
      <c r="G4021" s="318">
        <v>0.61199999999999999</v>
      </c>
      <c r="H4021" s="61">
        <f t="shared" si="672"/>
        <v>16757.759999999998</v>
      </c>
      <c r="I4021" s="450">
        <v>10255.75</v>
      </c>
      <c r="J4021" s="439">
        <f t="shared" si="673"/>
        <v>18689.14</v>
      </c>
      <c r="K4021" s="390">
        <f t="shared" si="674"/>
        <v>11437.75</v>
      </c>
      <c r="L4021" s="60"/>
      <c r="M4021" s="303">
        <f t="shared" si="662"/>
        <v>11437.757185440001</v>
      </c>
      <c r="N4021" s="303">
        <f t="shared" si="663"/>
        <v>7.1854400011943653E-3</v>
      </c>
      <c r="O4021" s="372">
        <f t="shared" si="664"/>
        <v>11437.75368</v>
      </c>
      <c r="P4021" s="373">
        <f t="shared" si="665"/>
        <v>3.6799999998038402E-3</v>
      </c>
    </row>
    <row r="4022" spans="1:16" s="195" customFormat="1" ht="15" x14ac:dyDescent="0.25">
      <c r="A4022" s="312" t="s">
        <v>8969</v>
      </c>
      <c r="B4022" s="314" t="s">
        <v>1004</v>
      </c>
      <c r="C4022" s="314" t="s">
        <v>2489</v>
      </c>
      <c r="D4022" s="314" t="s">
        <v>8970</v>
      </c>
      <c r="E4022" s="315" t="s">
        <v>8971</v>
      </c>
      <c r="F4022" s="316" t="s">
        <v>217</v>
      </c>
      <c r="G4022" s="331">
        <v>4</v>
      </c>
      <c r="H4022" s="61">
        <f t="shared" si="672"/>
        <v>1265.6300000000001</v>
      </c>
      <c r="I4022" s="450">
        <v>5062.5200000000004</v>
      </c>
      <c r="J4022" s="439">
        <f t="shared" si="673"/>
        <v>1411.5</v>
      </c>
      <c r="K4022" s="390">
        <f t="shared" si="674"/>
        <v>5646</v>
      </c>
      <c r="L4022" s="60"/>
      <c r="M4022" s="303">
        <f t="shared" si="662"/>
        <v>5645.9912250624002</v>
      </c>
      <c r="N4022" s="303">
        <f t="shared" si="663"/>
        <v>-8.7749375998100732E-3</v>
      </c>
      <c r="O4022" s="372">
        <f t="shared" si="664"/>
        <v>5646</v>
      </c>
      <c r="P4022" s="373">
        <f t="shared" si="665"/>
        <v>0</v>
      </c>
    </row>
    <row r="4023" spans="1:16" s="195" customFormat="1" ht="15" x14ac:dyDescent="0.25">
      <c r="A4023" s="312" t="s">
        <v>8972</v>
      </c>
      <c r="B4023" s="314" t="s">
        <v>1004</v>
      </c>
      <c r="C4023" s="314" t="s">
        <v>2495</v>
      </c>
      <c r="D4023" s="314" t="s">
        <v>8973</v>
      </c>
      <c r="E4023" s="315" t="s">
        <v>8974</v>
      </c>
      <c r="F4023" s="316" t="s">
        <v>217</v>
      </c>
      <c r="G4023" s="331">
        <v>4</v>
      </c>
      <c r="H4023" s="61">
        <f t="shared" si="672"/>
        <v>611.54</v>
      </c>
      <c r="I4023" s="450">
        <v>2446.14</v>
      </c>
      <c r="J4023" s="439">
        <f t="shared" si="673"/>
        <v>682.02</v>
      </c>
      <c r="K4023" s="390">
        <f t="shared" si="674"/>
        <v>2728.08</v>
      </c>
      <c r="L4023" s="60"/>
      <c r="M4023" s="303">
        <f t="shared" si="662"/>
        <v>2728.0652669567999</v>
      </c>
      <c r="N4023" s="303">
        <f t="shared" si="663"/>
        <v>-1.4733043200067186E-2</v>
      </c>
      <c r="O4023" s="372">
        <f t="shared" si="664"/>
        <v>2728.08</v>
      </c>
      <c r="P4023" s="373">
        <f t="shared" si="665"/>
        <v>0</v>
      </c>
    </row>
    <row r="4024" spans="1:16" s="195" customFormat="1" ht="15" x14ac:dyDescent="0.25">
      <c r="A4024" s="312" t="s">
        <v>8975</v>
      </c>
      <c r="B4024" s="314" t="s">
        <v>1004</v>
      </c>
      <c r="C4024" s="314" t="s">
        <v>2497</v>
      </c>
      <c r="D4024" s="314" t="s">
        <v>8976</v>
      </c>
      <c r="E4024" s="315" t="s">
        <v>8977</v>
      </c>
      <c r="F4024" s="316" t="s">
        <v>217</v>
      </c>
      <c r="G4024" s="331">
        <v>4</v>
      </c>
      <c r="H4024" s="61">
        <f t="shared" si="672"/>
        <v>45.08</v>
      </c>
      <c r="I4024" s="450">
        <v>180.33</v>
      </c>
      <c r="J4024" s="439">
        <f t="shared" si="673"/>
        <v>50.28</v>
      </c>
      <c r="K4024" s="390">
        <f t="shared" si="674"/>
        <v>201.12</v>
      </c>
      <c r="L4024" s="60"/>
      <c r="M4024" s="303">
        <f t="shared" si="662"/>
        <v>201.11359512960004</v>
      </c>
      <c r="N4024" s="303">
        <f t="shared" si="663"/>
        <v>-6.4048703999617373E-3</v>
      </c>
      <c r="O4024" s="372">
        <f t="shared" si="664"/>
        <v>201.12</v>
      </c>
      <c r="P4024" s="373">
        <f t="shared" si="665"/>
        <v>0</v>
      </c>
    </row>
    <row r="4025" spans="1:16" s="195" customFormat="1" ht="15" x14ac:dyDescent="0.25">
      <c r="A4025" s="312" t="s">
        <v>8978</v>
      </c>
      <c r="B4025" s="314" t="s">
        <v>1004</v>
      </c>
      <c r="C4025" s="314" t="s">
        <v>3490</v>
      </c>
      <c r="D4025" s="314" t="s">
        <v>8979</v>
      </c>
      <c r="E4025" s="315" t="s">
        <v>8980</v>
      </c>
      <c r="F4025" s="316" t="s">
        <v>243</v>
      </c>
      <c r="G4025" s="325">
        <v>0.08</v>
      </c>
      <c r="H4025" s="61">
        <f t="shared" si="672"/>
        <v>6447.13</v>
      </c>
      <c r="I4025" s="450">
        <v>515.77</v>
      </c>
      <c r="J4025" s="439">
        <f t="shared" si="673"/>
        <v>7190.18</v>
      </c>
      <c r="K4025" s="390">
        <f t="shared" si="674"/>
        <v>575.21</v>
      </c>
      <c r="L4025" s="60"/>
      <c r="M4025" s="303">
        <f t="shared" si="662"/>
        <v>575.21410170240006</v>
      </c>
      <c r="N4025" s="303">
        <f t="shared" si="663"/>
        <v>4.1017024000211677E-3</v>
      </c>
      <c r="O4025" s="372">
        <f t="shared" si="664"/>
        <v>575.21440000000007</v>
      </c>
      <c r="P4025" s="373">
        <f t="shared" si="665"/>
        <v>4.400000000032378E-3</v>
      </c>
    </row>
    <row r="4026" spans="1:16" s="195" customFormat="1" ht="15" x14ac:dyDescent="0.25">
      <c r="A4026" s="312" t="s">
        <v>8981</v>
      </c>
      <c r="B4026" s="314" t="s">
        <v>1004</v>
      </c>
      <c r="C4026" s="314" t="s">
        <v>2499</v>
      </c>
      <c r="D4026" s="314" t="s">
        <v>516</v>
      </c>
      <c r="E4026" s="315" t="s">
        <v>517</v>
      </c>
      <c r="F4026" s="316" t="s">
        <v>495</v>
      </c>
      <c r="G4026" s="318">
        <v>0.47199999999999998</v>
      </c>
      <c r="H4026" s="61">
        <f t="shared" si="672"/>
        <v>11363.39</v>
      </c>
      <c r="I4026" s="450">
        <v>5363.52</v>
      </c>
      <c r="J4026" s="439">
        <f t="shared" si="673"/>
        <v>12673.06</v>
      </c>
      <c r="K4026" s="390">
        <f t="shared" si="674"/>
        <v>5981.68</v>
      </c>
      <c r="L4026" s="60"/>
      <c r="M4026" s="303">
        <f t="shared" si="662"/>
        <v>5981.6824141824009</v>
      </c>
      <c r="N4026" s="303">
        <f t="shared" si="663"/>
        <v>2.4141824005710077E-3</v>
      </c>
      <c r="O4026" s="372">
        <f t="shared" si="664"/>
        <v>5981.6843199999994</v>
      </c>
      <c r="P4026" s="373">
        <f t="shared" si="665"/>
        <v>4.3199999990974902E-3</v>
      </c>
    </row>
    <row r="4027" spans="1:16" s="195" customFormat="1" ht="15" x14ac:dyDescent="0.25">
      <c r="A4027" s="312" t="s">
        <v>8982</v>
      </c>
      <c r="B4027" s="314" t="s">
        <v>1004</v>
      </c>
      <c r="C4027" s="314" t="s">
        <v>5984</v>
      </c>
      <c r="D4027" s="314" t="s">
        <v>8983</v>
      </c>
      <c r="E4027" s="315" t="s">
        <v>228</v>
      </c>
      <c r="F4027" s="316" t="s">
        <v>111</v>
      </c>
      <c r="G4027" s="318">
        <v>5.1920000000000002</v>
      </c>
      <c r="H4027" s="61">
        <f t="shared" si="672"/>
        <v>1269.0899999999999</v>
      </c>
      <c r="I4027" s="450">
        <v>6589.09</v>
      </c>
      <c r="J4027" s="439">
        <f t="shared" si="673"/>
        <v>1415.36</v>
      </c>
      <c r="K4027" s="390">
        <f t="shared" si="674"/>
        <v>7348.55</v>
      </c>
      <c r="L4027" s="60"/>
      <c r="M4027" s="303">
        <f t="shared" si="662"/>
        <v>7348.5031804608006</v>
      </c>
      <c r="N4027" s="303">
        <f t="shared" si="663"/>
        <v>-4.6819539199532301E-2</v>
      </c>
      <c r="O4027" s="372">
        <f t="shared" si="664"/>
        <v>7348.5491199999997</v>
      </c>
      <c r="P4027" s="373">
        <f t="shared" si="665"/>
        <v>-8.8000000050669769E-4</v>
      </c>
    </row>
    <row r="4028" spans="1:16" s="195" customFormat="1" ht="15" x14ac:dyDescent="0.25">
      <c r="A4028" s="312" t="s">
        <v>8984</v>
      </c>
      <c r="B4028" s="314" t="s">
        <v>1004</v>
      </c>
      <c r="C4028" s="314" t="s">
        <v>2508</v>
      </c>
      <c r="D4028" s="314" t="s">
        <v>8985</v>
      </c>
      <c r="E4028" s="315" t="s">
        <v>8986</v>
      </c>
      <c r="F4028" s="316" t="s">
        <v>346</v>
      </c>
      <c r="G4028" s="318">
        <v>6.6000000000000003E-2</v>
      </c>
      <c r="H4028" s="61">
        <f t="shared" si="672"/>
        <v>126875.76</v>
      </c>
      <c r="I4028" s="450">
        <v>8373.7999999999993</v>
      </c>
      <c r="J4028" s="439">
        <f t="shared" si="673"/>
        <v>141498.59</v>
      </c>
      <c r="K4028" s="390">
        <f t="shared" si="674"/>
        <v>9338.91</v>
      </c>
      <c r="L4028" s="60"/>
      <c r="M4028" s="303">
        <f t="shared" si="662"/>
        <v>9338.9065762559985</v>
      </c>
      <c r="N4028" s="303">
        <f t="shared" si="663"/>
        <v>-3.4237440013384912E-3</v>
      </c>
      <c r="O4028" s="372">
        <f t="shared" si="664"/>
        <v>9338.9069400000008</v>
      </c>
      <c r="P4028" s="373">
        <f t="shared" si="665"/>
        <v>-3.0599999990954529E-3</v>
      </c>
    </row>
    <row r="4029" spans="1:16" s="195" customFormat="1" ht="15" x14ac:dyDescent="0.25">
      <c r="A4029" s="312" t="s">
        <v>8987</v>
      </c>
      <c r="B4029" s="314" t="s">
        <v>1004</v>
      </c>
      <c r="C4029" s="314" t="s">
        <v>5993</v>
      </c>
      <c r="D4029" s="314" t="s">
        <v>8988</v>
      </c>
      <c r="E4029" s="315" t="s">
        <v>8989</v>
      </c>
      <c r="F4029" s="316" t="s">
        <v>251</v>
      </c>
      <c r="G4029" s="329">
        <v>6.6</v>
      </c>
      <c r="H4029" s="61">
        <f t="shared" si="672"/>
        <v>3054.02</v>
      </c>
      <c r="I4029" s="450">
        <v>20156.53</v>
      </c>
      <c r="J4029" s="439">
        <f t="shared" si="673"/>
        <v>3406.01</v>
      </c>
      <c r="K4029" s="390">
        <f t="shared" si="674"/>
        <v>22479.67</v>
      </c>
      <c r="L4029" s="60"/>
      <c r="M4029" s="303">
        <f t="shared" si="662"/>
        <v>22479.632970873601</v>
      </c>
      <c r="N4029" s="303">
        <f t="shared" si="663"/>
        <v>-3.7029126397101209E-2</v>
      </c>
      <c r="O4029" s="372">
        <f t="shared" si="664"/>
        <v>22479.666000000001</v>
      </c>
      <c r="P4029" s="373">
        <f t="shared" si="665"/>
        <v>-3.9999999971769284E-3</v>
      </c>
    </row>
    <row r="4030" spans="1:16" s="195" customFormat="1" ht="22.5" x14ac:dyDescent="0.25">
      <c r="A4030" s="312" t="s">
        <v>8990</v>
      </c>
      <c r="B4030" s="314" t="s">
        <v>1004</v>
      </c>
      <c r="C4030" s="314" t="s">
        <v>2516</v>
      </c>
      <c r="D4030" s="314" t="s">
        <v>8991</v>
      </c>
      <c r="E4030" s="315" t="s">
        <v>8992</v>
      </c>
      <c r="F4030" s="316" t="s">
        <v>243</v>
      </c>
      <c r="G4030" s="325">
        <v>0.06</v>
      </c>
      <c r="H4030" s="61">
        <f t="shared" si="672"/>
        <v>20673.669999999998</v>
      </c>
      <c r="I4030" s="450">
        <v>1240.42</v>
      </c>
      <c r="J4030" s="439">
        <f t="shared" si="673"/>
        <v>23056.37</v>
      </c>
      <c r="K4030" s="390">
        <f t="shared" si="674"/>
        <v>1383.38</v>
      </c>
      <c r="L4030" s="60"/>
      <c r="M4030" s="303">
        <f t="shared" si="662"/>
        <v>1383.3822751104003</v>
      </c>
      <c r="N4030" s="303">
        <f t="shared" si="663"/>
        <v>2.275110400205449E-3</v>
      </c>
      <c r="O4030" s="372">
        <f t="shared" si="664"/>
        <v>1383.3821999999998</v>
      </c>
      <c r="P4030" s="373">
        <f t="shared" si="665"/>
        <v>2.1999999996751285E-3</v>
      </c>
    </row>
    <row r="4031" spans="1:16" s="195" customFormat="1" ht="15" x14ac:dyDescent="0.25">
      <c r="A4031" s="312" t="s">
        <v>8993</v>
      </c>
      <c r="B4031" s="314" t="s">
        <v>1004</v>
      </c>
      <c r="C4031" s="314" t="s">
        <v>1085</v>
      </c>
      <c r="D4031" s="314" t="s">
        <v>8994</v>
      </c>
      <c r="E4031" s="315" t="s">
        <v>8995</v>
      </c>
      <c r="F4031" s="316" t="s">
        <v>111</v>
      </c>
      <c r="G4031" s="325">
        <v>0.18</v>
      </c>
      <c r="H4031" s="61">
        <f t="shared" si="672"/>
        <v>9612.17</v>
      </c>
      <c r="I4031" s="450">
        <v>1730.19</v>
      </c>
      <c r="J4031" s="439">
        <f t="shared" si="673"/>
        <v>10720</v>
      </c>
      <c r="K4031" s="390">
        <f t="shared" si="674"/>
        <v>1929.6</v>
      </c>
      <c r="L4031" s="60"/>
      <c r="M4031" s="303">
        <f t="shared" si="662"/>
        <v>1929.5997956928002</v>
      </c>
      <c r="N4031" s="303">
        <f t="shared" si="663"/>
        <v>-2.0430719973774103E-4</v>
      </c>
      <c r="O4031" s="372">
        <f t="shared" si="664"/>
        <v>1929.6</v>
      </c>
      <c r="P4031" s="373">
        <f t="shared" si="665"/>
        <v>0</v>
      </c>
    </row>
    <row r="4032" spans="1:16" s="195" customFormat="1" ht="15" x14ac:dyDescent="0.25">
      <c r="A4032" s="312" t="s">
        <v>8996</v>
      </c>
      <c r="B4032" s="314" t="s">
        <v>1004</v>
      </c>
      <c r="C4032" s="314" t="s">
        <v>1086</v>
      </c>
      <c r="D4032" s="314" t="s">
        <v>8997</v>
      </c>
      <c r="E4032" s="315" t="s">
        <v>828</v>
      </c>
      <c r="F4032" s="316" t="s">
        <v>328</v>
      </c>
      <c r="G4032" s="318">
        <v>7.1999999999999995E-2</v>
      </c>
      <c r="H4032" s="61">
        <f t="shared" si="672"/>
        <v>14941.25</v>
      </c>
      <c r="I4032" s="450">
        <v>1075.77</v>
      </c>
      <c r="J4032" s="439">
        <f t="shared" si="673"/>
        <v>16663.28</v>
      </c>
      <c r="K4032" s="390">
        <f t="shared" si="674"/>
        <v>1199.76</v>
      </c>
      <c r="L4032" s="60"/>
      <c r="M4032" s="303">
        <f t="shared" si="662"/>
        <v>1199.7558489024</v>
      </c>
      <c r="N4032" s="303">
        <f t="shared" si="663"/>
        <v>-4.1510976000154187E-3</v>
      </c>
      <c r="O4032" s="372">
        <f t="shared" si="664"/>
        <v>1199.7561599999999</v>
      </c>
      <c r="P4032" s="373">
        <f t="shared" si="665"/>
        <v>-3.840000000082E-3</v>
      </c>
    </row>
    <row r="4033" spans="1:16" s="195" customFormat="1" ht="22.5" x14ac:dyDescent="0.25">
      <c r="A4033" s="312" t="s">
        <v>8998</v>
      </c>
      <c r="B4033" s="314" t="s">
        <v>1004</v>
      </c>
      <c r="C4033" s="314" t="s">
        <v>1088</v>
      </c>
      <c r="D4033" s="314" t="s">
        <v>8999</v>
      </c>
      <c r="E4033" s="315" t="s">
        <v>9000</v>
      </c>
      <c r="F4033" s="316" t="s">
        <v>125</v>
      </c>
      <c r="G4033" s="326">
        <v>1.44E-2</v>
      </c>
      <c r="H4033" s="61">
        <f t="shared" si="672"/>
        <v>88283.33</v>
      </c>
      <c r="I4033" s="450">
        <v>1271.28</v>
      </c>
      <c r="J4033" s="439">
        <f t="shared" si="673"/>
        <v>98458.26</v>
      </c>
      <c r="K4033" s="390">
        <f t="shared" si="674"/>
        <v>1417.8</v>
      </c>
      <c r="L4033" s="60"/>
      <c r="M4033" s="303">
        <f t="shared" si="662"/>
        <v>1417.7989863936002</v>
      </c>
      <c r="N4033" s="303">
        <f t="shared" si="663"/>
        <v>-1.0136063997379097E-3</v>
      </c>
      <c r="O4033" s="372">
        <f t="shared" si="664"/>
        <v>1417.7989439999999</v>
      </c>
      <c r="P4033" s="373">
        <f t="shared" si="665"/>
        <v>-1.0560000000623404E-3</v>
      </c>
    </row>
    <row r="4034" spans="1:16" s="195" customFormat="1" ht="15" x14ac:dyDescent="0.25">
      <c r="A4034" s="312" t="s">
        <v>9001</v>
      </c>
      <c r="B4034" s="314" t="s">
        <v>1004</v>
      </c>
      <c r="C4034" s="314" t="s">
        <v>1096</v>
      </c>
      <c r="D4034" s="314" t="s">
        <v>628</v>
      </c>
      <c r="E4034" s="315" t="s">
        <v>629</v>
      </c>
      <c r="F4034" s="316" t="s">
        <v>125</v>
      </c>
      <c r="G4034" s="326">
        <v>1.44E-2</v>
      </c>
      <c r="H4034" s="61">
        <f t="shared" si="672"/>
        <v>10020.83</v>
      </c>
      <c r="I4034" s="450">
        <v>144.30000000000001</v>
      </c>
      <c r="J4034" s="439">
        <f t="shared" si="673"/>
        <v>11175.76</v>
      </c>
      <c r="K4034" s="390">
        <f t="shared" si="674"/>
        <v>160.93</v>
      </c>
      <c r="L4034" s="60"/>
      <c r="M4034" s="303">
        <f t="shared" si="662"/>
        <v>160.93102521600002</v>
      </c>
      <c r="N4034" s="303">
        <f t="shared" si="663"/>
        <v>1.0252160000163713E-3</v>
      </c>
      <c r="O4034" s="372">
        <f t="shared" si="664"/>
        <v>160.93094400000001</v>
      </c>
      <c r="P4034" s="373">
        <f t="shared" si="665"/>
        <v>9.4400000000405271E-4</v>
      </c>
    </row>
    <row r="4035" spans="1:16" s="195" customFormat="1" ht="15" customHeight="1" x14ac:dyDescent="0.25">
      <c r="A4035" s="323"/>
      <c r="B4035" s="512" t="s">
        <v>9002</v>
      </c>
      <c r="C4035" s="513"/>
      <c r="D4035" s="513"/>
      <c r="E4035" s="514"/>
      <c r="F4035" s="324"/>
      <c r="G4035" s="324"/>
      <c r="H4035" s="324"/>
      <c r="I4035" s="324"/>
      <c r="J4035" s="449"/>
      <c r="K4035" s="392"/>
      <c r="L4035" s="311"/>
      <c r="M4035" s="303">
        <f t="shared" si="662"/>
        <v>0</v>
      </c>
      <c r="N4035" s="303">
        <f t="shared" si="663"/>
        <v>0</v>
      </c>
      <c r="O4035" s="372">
        <f t="shared" si="664"/>
        <v>0</v>
      </c>
      <c r="P4035" s="373">
        <f t="shared" si="665"/>
        <v>0</v>
      </c>
    </row>
    <row r="4036" spans="1:16" s="195" customFormat="1" ht="22.5" x14ac:dyDescent="0.25">
      <c r="A4036" s="312" t="s">
        <v>9003</v>
      </c>
      <c r="B4036" s="314" t="s">
        <v>1004</v>
      </c>
      <c r="C4036" s="314" t="s">
        <v>1103</v>
      </c>
      <c r="D4036" s="314" t="s">
        <v>9004</v>
      </c>
      <c r="E4036" s="315" t="s">
        <v>9005</v>
      </c>
      <c r="F4036" s="316" t="s">
        <v>243</v>
      </c>
      <c r="G4036" s="325">
        <v>0.01</v>
      </c>
      <c r="H4036" s="61">
        <f t="shared" si="672"/>
        <v>573994</v>
      </c>
      <c r="I4036" s="450">
        <v>5739.94</v>
      </c>
      <c r="J4036" s="439">
        <f t="shared" si="673"/>
        <v>640148.6</v>
      </c>
      <c r="K4036" s="390">
        <f t="shared" si="674"/>
        <v>6401.49</v>
      </c>
      <c r="L4036" s="60"/>
      <c r="M4036" s="303">
        <f t="shared" si="662"/>
        <v>6401.4859936127996</v>
      </c>
      <c r="N4036" s="303">
        <f t="shared" si="663"/>
        <v>-4.0063872002065182E-3</v>
      </c>
      <c r="O4036" s="372">
        <f t="shared" si="664"/>
        <v>6401.4859999999999</v>
      </c>
      <c r="P4036" s="373">
        <f t="shared" si="665"/>
        <v>-3.9999999999054126E-3</v>
      </c>
    </row>
    <row r="4037" spans="1:16" s="195" customFormat="1" ht="22.5" x14ac:dyDescent="0.25">
      <c r="A4037" s="312" t="s">
        <v>9006</v>
      </c>
      <c r="B4037" s="314" t="s">
        <v>1004</v>
      </c>
      <c r="C4037" s="314" t="s">
        <v>1109</v>
      </c>
      <c r="D4037" s="314" t="s">
        <v>8991</v>
      </c>
      <c r="E4037" s="315" t="s">
        <v>8992</v>
      </c>
      <c r="F4037" s="316" t="s">
        <v>243</v>
      </c>
      <c r="G4037" s="325">
        <v>0.01</v>
      </c>
      <c r="H4037" s="61">
        <f t="shared" si="672"/>
        <v>18825</v>
      </c>
      <c r="I4037" s="450">
        <v>188.25</v>
      </c>
      <c r="J4037" s="439">
        <f t="shared" si="673"/>
        <v>20994.639999999999</v>
      </c>
      <c r="K4037" s="390">
        <f t="shared" si="674"/>
        <v>209.95</v>
      </c>
      <c r="L4037" s="60"/>
      <c r="M4037" s="303">
        <f t="shared" si="662"/>
        <v>209.94639984</v>
      </c>
      <c r="N4037" s="303">
        <f t="shared" si="663"/>
        <v>-3.6001599999906375E-3</v>
      </c>
      <c r="O4037" s="372">
        <f t="shared" si="664"/>
        <v>209.94640000000001</v>
      </c>
      <c r="P4037" s="373">
        <f t="shared" si="665"/>
        <v>-3.5999999999773991E-3</v>
      </c>
    </row>
    <row r="4038" spans="1:16" s="195" customFormat="1" ht="15" x14ac:dyDescent="0.25">
      <c r="A4038" s="312" t="s">
        <v>9007</v>
      </c>
      <c r="B4038" s="314" t="s">
        <v>1004</v>
      </c>
      <c r="C4038" s="314" t="s">
        <v>1112</v>
      </c>
      <c r="D4038" s="314" t="s">
        <v>9008</v>
      </c>
      <c r="E4038" s="315" t="s">
        <v>9009</v>
      </c>
      <c r="F4038" s="316" t="s">
        <v>423</v>
      </c>
      <c r="G4038" s="331">
        <v>1</v>
      </c>
      <c r="H4038" s="61">
        <f t="shared" si="672"/>
        <v>896.93</v>
      </c>
      <c r="I4038" s="450">
        <v>896.93</v>
      </c>
      <c r="J4038" s="439">
        <f t="shared" si="673"/>
        <v>1000.3</v>
      </c>
      <c r="K4038" s="390">
        <f t="shared" si="674"/>
        <v>1000.3</v>
      </c>
      <c r="L4038" s="60"/>
      <c r="M4038" s="303">
        <f t="shared" si="662"/>
        <v>1000.3039809216</v>
      </c>
      <c r="N4038" s="303">
        <f t="shared" si="663"/>
        <v>3.9809216000321612E-3</v>
      </c>
      <c r="O4038" s="372">
        <f t="shared" si="664"/>
        <v>1000.3</v>
      </c>
      <c r="P4038" s="373">
        <f t="shared" si="665"/>
        <v>0</v>
      </c>
    </row>
    <row r="4039" spans="1:16" s="195" customFormat="1" ht="15" x14ac:dyDescent="0.25">
      <c r="A4039" s="312" t="s">
        <v>9010</v>
      </c>
      <c r="B4039" s="314" t="s">
        <v>1004</v>
      </c>
      <c r="C4039" s="314" t="s">
        <v>1115</v>
      </c>
      <c r="D4039" s="314" t="s">
        <v>9011</v>
      </c>
      <c r="E4039" s="315" t="s">
        <v>9012</v>
      </c>
      <c r="F4039" s="316" t="s">
        <v>346</v>
      </c>
      <c r="G4039" s="318">
        <v>0.16500000000000001</v>
      </c>
      <c r="H4039" s="61">
        <f t="shared" si="672"/>
        <v>169261.82</v>
      </c>
      <c r="I4039" s="450">
        <v>27928.2</v>
      </c>
      <c r="J4039" s="439">
        <f t="shared" si="673"/>
        <v>188769.77</v>
      </c>
      <c r="K4039" s="390">
        <f t="shared" si="674"/>
        <v>31147.01</v>
      </c>
      <c r="L4039" s="60"/>
      <c r="M4039" s="303">
        <f t="shared" si="662"/>
        <v>31147.012185984004</v>
      </c>
      <c r="N4039" s="303">
        <f t="shared" si="663"/>
        <v>2.1859840053366497E-3</v>
      </c>
      <c r="O4039" s="372">
        <f t="shared" si="664"/>
        <v>31147.012050000001</v>
      </c>
      <c r="P4039" s="373">
        <f t="shared" si="665"/>
        <v>2.0500000027823262E-3</v>
      </c>
    </row>
    <row r="4040" spans="1:16" s="195" customFormat="1" ht="22.5" x14ac:dyDescent="0.25">
      <c r="A4040" s="312" t="s">
        <v>9013</v>
      </c>
      <c r="B4040" s="314" t="s">
        <v>1004</v>
      </c>
      <c r="C4040" s="314" t="s">
        <v>1118</v>
      </c>
      <c r="D4040" s="314" t="s">
        <v>9014</v>
      </c>
      <c r="E4040" s="315" t="s">
        <v>9015</v>
      </c>
      <c r="F4040" s="316" t="s">
        <v>252</v>
      </c>
      <c r="G4040" s="326">
        <v>0.16830000000000001</v>
      </c>
      <c r="H4040" s="61">
        <f t="shared" si="672"/>
        <v>113629.29</v>
      </c>
      <c r="I4040" s="450">
        <v>19123.810000000001</v>
      </c>
      <c r="J4040" s="439">
        <f t="shared" si="673"/>
        <v>126725.42</v>
      </c>
      <c r="K4040" s="390">
        <f t="shared" si="674"/>
        <v>21327.89</v>
      </c>
      <c r="L4040" s="60"/>
      <c r="M4040" s="303">
        <f t="shared" si="662"/>
        <v>21327.888768787201</v>
      </c>
      <c r="N4040" s="303">
        <f t="shared" si="663"/>
        <v>-1.2312127983022947E-3</v>
      </c>
      <c r="O4040" s="372">
        <f t="shared" si="664"/>
        <v>21327.888186</v>
      </c>
      <c r="P4040" s="373">
        <f t="shared" si="665"/>
        <v>-1.8139999992854428E-3</v>
      </c>
    </row>
    <row r="4041" spans="1:16" s="195" customFormat="1" ht="22.5" x14ac:dyDescent="0.25">
      <c r="A4041" s="312" t="s">
        <v>9016</v>
      </c>
      <c r="B4041" s="314" t="s">
        <v>1004</v>
      </c>
      <c r="C4041" s="314" t="s">
        <v>1140</v>
      </c>
      <c r="D4041" s="314" t="s">
        <v>255</v>
      </c>
      <c r="E4041" s="315" t="s">
        <v>256</v>
      </c>
      <c r="F4041" s="316" t="s">
        <v>164</v>
      </c>
      <c r="G4041" s="329">
        <v>0.1</v>
      </c>
      <c r="H4041" s="61">
        <f t="shared" si="672"/>
        <v>11761.1</v>
      </c>
      <c r="I4041" s="450">
        <v>1176.1099999999999</v>
      </c>
      <c r="J4041" s="439">
        <f t="shared" si="673"/>
        <v>13116.6</v>
      </c>
      <c r="K4041" s="390">
        <f t="shared" si="674"/>
        <v>1311.66</v>
      </c>
      <c r="L4041" s="60"/>
      <c r="M4041" s="303">
        <f t="shared" si="662"/>
        <v>1311.6603469632</v>
      </c>
      <c r="N4041" s="303">
        <f t="shared" si="663"/>
        <v>3.4696319994509395E-4</v>
      </c>
      <c r="O4041" s="372">
        <f t="shared" si="664"/>
        <v>1311.66</v>
      </c>
      <c r="P4041" s="373">
        <f t="shared" si="665"/>
        <v>0</v>
      </c>
    </row>
    <row r="4042" spans="1:16" s="195" customFormat="1" ht="15" x14ac:dyDescent="0.25">
      <c r="A4042" s="312" t="s">
        <v>9017</v>
      </c>
      <c r="B4042" s="314" t="s">
        <v>1004</v>
      </c>
      <c r="C4042" s="314" t="s">
        <v>1144</v>
      </c>
      <c r="D4042" s="314" t="s">
        <v>9018</v>
      </c>
      <c r="E4042" s="315" t="s">
        <v>9019</v>
      </c>
      <c r="F4042" s="316" t="s">
        <v>252</v>
      </c>
      <c r="G4042" s="326">
        <v>1.0200000000000001E-2</v>
      </c>
      <c r="H4042" s="61">
        <f t="shared" si="672"/>
        <v>12468.63</v>
      </c>
      <c r="I4042" s="450">
        <v>127.18</v>
      </c>
      <c r="J4042" s="439">
        <f t="shared" si="673"/>
        <v>13905.68</v>
      </c>
      <c r="K4042" s="390">
        <f t="shared" si="674"/>
        <v>141.84</v>
      </c>
      <c r="L4042" s="60"/>
      <c r="M4042" s="303">
        <f t="shared" si="662"/>
        <v>141.83789180160002</v>
      </c>
      <c r="N4042" s="303">
        <f t="shared" si="663"/>
        <v>-2.1081983999806653E-3</v>
      </c>
      <c r="O4042" s="372">
        <f t="shared" si="664"/>
        <v>141.83793600000001</v>
      </c>
      <c r="P4042" s="373">
        <f t="shared" si="665"/>
        <v>-2.0639999999900738E-3</v>
      </c>
    </row>
    <row r="4043" spans="1:16" s="195" customFormat="1" ht="15" x14ac:dyDescent="0.25">
      <c r="A4043" s="312" t="s">
        <v>9020</v>
      </c>
      <c r="B4043" s="314" t="s">
        <v>1004</v>
      </c>
      <c r="C4043" s="314" t="s">
        <v>3646</v>
      </c>
      <c r="D4043" s="314" t="s">
        <v>9021</v>
      </c>
      <c r="E4043" s="315" t="s">
        <v>9022</v>
      </c>
      <c r="F4043" s="316" t="s">
        <v>9023</v>
      </c>
      <c r="G4043" s="331">
        <v>1</v>
      </c>
      <c r="H4043" s="61">
        <f t="shared" si="672"/>
        <v>2908.83</v>
      </c>
      <c r="I4043" s="450">
        <v>2908.83</v>
      </c>
      <c r="J4043" s="439">
        <f t="shared" si="673"/>
        <v>3244.08</v>
      </c>
      <c r="K4043" s="390">
        <f t="shared" si="674"/>
        <v>3244.08</v>
      </c>
      <c r="L4043" s="60"/>
      <c r="M4043" s="303">
        <f t="shared" si="662"/>
        <v>3244.0817330495997</v>
      </c>
      <c r="N4043" s="303">
        <f t="shared" si="663"/>
        <v>1.7330495998066908E-3</v>
      </c>
      <c r="O4043" s="372">
        <f t="shared" si="664"/>
        <v>3244.08</v>
      </c>
      <c r="P4043" s="373">
        <f t="shared" si="665"/>
        <v>0</v>
      </c>
    </row>
    <row r="4044" spans="1:16" s="195" customFormat="1" ht="22.5" x14ac:dyDescent="0.25">
      <c r="A4044" s="312" t="s">
        <v>9024</v>
      </c>
      <c r="B4044" s="314" t="s">
        <v>1004</v>
      </c>
      <c r="C4044" s="314" t="s">
        <v>3648</v>
      </c>
      <c r="D4044" s="314" t="s">
        <v>9025</v>
      </c>
      <c r="E4044" s="315" t="s">
        <v>9026</v>
      </c>
      <c r="F4044" s="316" t="s">
        <v>217</v>
      </c>
      <c r="G4044" s="331">
        <v>1</v>
      </c>
      <c r="H4044" s="61">
        <f t="shared" si="672"/>
        <v>1498.57</v>
      </c>
      <c r="I4044" s="450">
        <v>1498.57</v>
      </c>
      <c r="J4044" s="439">
        <f t="shared" si="673"/>
        <v>1671.28</v>
      </c>
      <c r="K4044" s="390">
        <f t="shared" si="674"/>
        <v>1671.28</v>
      </c>
      <c r="L4044" s="60"/>
      <c r="M4044" s="303">
        <f t="shared" si="662"/>
        <v>1671.2848680384</v>
      </c>
      <c r="N4044" s="303">
        <f t="shared" si="663"/>
        <v>4.8680383999908372E-3</v>
      </c>
      <c r="O4044" s="372">
        <f t="shared" si="664"/>
        <v>1671.28</v>
      </c>
      <c r="P4044" s="373">
        <f t="shared" si="665"/>
        <v>0</v>
      </c>
    </row>
    <row r="4045" spans="1:16" s="195" customFormat="1" ht="15" x14ac:dyDescent="0.25">
      <c r="A4045" s="312" t="s">
        <v>9027</v>
      </c>
      <c r="B4045" s="314" t="s">
        <v>1004</v>
      </c>
      <c r="C4045" s="314" t="s">
        <v>1151</v>
      </c>
      <c r="D4045" s="314" t="s">
        <v>7524</v>
      </c>
      <c r="E4045" s="315" t="s">
        <v>7525</v>
      </c>
      <c r="F4045" s="316" t="s">
        <v>217</v>
      </c>
      <c r="G4045" s="331">
        <v>1</v>
      </c>
      <c r="H4045" s="61">
        <f t="shared" si="672"/>
        <v>930.47</v>
      </c>
      <c r="I4045" s="450">
        <v>930.47</v>
      </c>
      <c r="J4045" s="439">
        <f t="shared" si="673"/>
        <v>1037.71</v>
      </c>
      <c r="K4045" s="390">
        <f t="shared" si="674"/>
        <v>1037.71</v>
      </c>
      <c r="L4045" s="60"/>
      <c r="M4045" s="303">
        <f t="shared" si="662"/>
        <v>1037.7095705664001</v>
      </c>
      <c r="N4045" s="303">
        <f t="shared" si="663"/>
        <v>-4.2943359994751518E-4</v>
      </c>
      <c r="O4045" s="372">
        <f t="shared" si="664"/>
        <v>1037.71</v>
      </c>
      <c r="P4045" s="373">
        <f t="shared" si="665"/>
        <v>0</v>
      </c>
    </row>
    <row r="4046" spans="1:16" s="195" customFormat="1" ht="15" x14ac:dyDescent="0.25">
      <c r="A4046" s="312" t="s">
        <v>9028</v>
      </c>
      <c r="B4046" s="314" t="s">
        <v>1004</v>
      </c>
      <c r="C4046" s="314" t="s">
        <v>1153</v>
      </c>
      <c r="D4046" s="314" t="s">
        <v>9029</v>
      </c>
      <c r="E4046" s="315" t="s">
        <v>504</v>
      </c>
      <c r="F4046" s="316" t="s">
        <v>243</v>
      </c>
      <c r="G4046" s="325">
        <v>0.01</v>
      </c>
      <c r="H4046" s="61">
        <f t="shared" si="672"/>
        <v>6529</v>
      </c>
      <c r="I4046" s="450">
        <v>65.290000000000006</v>
      </c>
      <c r="J4046" s="439">
        <f t="shared" si="673"/>
        <v>7281.49</v>
      </c>
      <c r="K4046" s="390">
        <f t="shared" si="674"/>
        <v>72.81</v>
      </c>
      <c r="L4046" s="60"/>
      <c r="M4046" s="303">
        <f t="shared" si="662"/>
        <v>72.814876204800015</v>
      </c>
      <c r="N4046" s="303">
        <f t="shared" si="663"/>
        <v>4.8762048000128289E-3</v>
      </c>
      <c r="O4046" s="372">
        <f t="shared" si="664"/>
        <v>72.814899999999994</v>
      </c>
      <c r="P4046" s="373">
        <f t="shared" si="665"/>
        <v>4.8999999999921329E-3</v>
      </c>
    </row>
    <row r="4047" spans="1:16" s="195" customFormat="1" ht="15" x14ac:dyDescent="0.25">
      <c r="A4047" s="312" t="s">
        <v>9030</v>
      </c>
      <c r="B4047" s="314" t="s">
        <v>1004</v>
      </c>
      <c r="C4047" s="314" t="s">
        <v>2583</v>
      </c>
      <c r="D4047" s="314" t="s">
        <v>7460</v>
      </c>
      <c r="E4047" s="315" t="s">
        <v>7795</v>
      </c>
      <c r="F4047" s="316" t="s">
        <v>217</v>
      </c>
      <c r="G4047" s="331">
        <v>1</v>
      </c>
      <c r="H4047" s="61">
        <f t="shared" si="672"/>
        <v>788.77</v>
      </c>
      <c r="I4047" s="450">
        <v>788.77</v>
      </c>
      <c r="J4047" s="439">
        <f t="shared" si="673"/>
        <v>879.68</v>
      </c>
      <c r="K4047" s="390">
        <f t="shared" si="674"/>
        <v>879.68</v>
      </c>
      <c r="L4047" s="60"/>
      <c r="M4047" s="303">
        <f t="shared" ref="M4047:M4110" si="675">I4047*O$13*P$13*O$10</f>
        <v>879.67820346240001</v>
      </c>
      <c r="N4047" s="303">
        <f t="shared" ref="N4047:N4110" si="676">M4047-K4047</f>
        <v>-1.7965375999438038E-3</v>
      </c>
      <c r="O4047" s="372">
        <f t="shared" si="664"/>
        <v>879.68</v>
      </c>
      <c r="P4047" s="373">
        <f t="shared" si="665"/>
        <v>0</v>
      </c>
    </row>
    <row r="4048" spans="1:16" s="195" customFormat="1" ht="15" x14ac:dyDescent="0.25">
      <c r="A4048" s="312" t="s">
        <v>9031</v>
      </c>
      <c r="B4048" s="314" t="s">
        <v>1004</v>
      </c>
      <c r="C4048" s="314" t="s">
        <v>3659</v>
      </c>
      <c r="D4048" s="332" t="s">
        <v>9032</v>
      </c>
      <c r="E4048" s="333" t="s">
        <v>9033</v>
      </c>
      <c r="F4048" s="316" t="s">
        <v>217</v>
      </c>
      <c r="G4048" s="331">
        <v>1</v>
      </c>
      <c r="H4048" s="61">
        <f t="shared" si="672"/>
        <v>9363.27</v>
      </c>
      <c r="I4048" s="450">
        <v>9363.27</v>
      </c>
      <c r="J4048" s="439">
        <f t="shared" si="673"/>
        <v>10442.42</v>
      </c>
      <c r="K4048" s="390">
        <f t="shared" si="674"/>
        <v>10442.42</v>
      </c>
      <c r="L4048" s="60"/>
      <c r="M4048" s="303">
        <f t="shared" si="675"/>
        <v>10442.416080902402</v>
      </c>
      <c r="N4048" s="303">
        <f t="shared" si="676"/>
        <v>-3.9190975985547993E-3</v>
      </c>
      <c r="O4048" s="372">
        <f t="shared" si="664"/>
        <v>10442.42</v>
      </c>
      <c r="P4048" s="373">
        <f t="shared" si="665"/>
        <v>0</v>
      </c>
    </row>
    <row r="4049" spans="1:16" s="195" customFormat="1" ht="15" x14ac:dyDescent="0.25">
      <c r="A4049" s="312" t="s">
        <v>9034</v>
      </c>
      <c r="B4049" s="314" t="s">
        <v>1004</v>
      </c>
      <c r="C4049" s="314" t="s">
        <v>1168</v>
      </c>
      <c r="D4049" s="314" t="s">
        <v>430</v>
      </c>
      <c r="E4049" s="315" t="s">
        <v>431</v>
      </c>
      <c r="F4049" s="316" t="s">
        <v>217</v>
      </c>
      <c r="G4049" s="331">
        <v>1</v>
      </c>
      <c r="H4049" s="61">
        <f t="shared" si="672"/>
        <v>985.39</v>
      </c>
      <c r="I4049" s="450">
        <v>985.39</v>
      </c>
      <c r="J4049" s="439">
        <f t="shared" si="673"/>
        <v>1098.96</v>
      </c>
      <c r="K4049" s="390">
        <f t="shared" si="674"/>
        <v>1098.96</v>
      </c>
      <c r="L4049" s="60"/>
      <c r="M4049" s="303">
        <f t="shared" si="675"/>
        <v>1098.9592719167999</v>
      </c>
      <c r="N4049" s="303">
        <f t="shared" si="676"/>
        <v>-7.2808320010153693E-4</v>
      </c>
      <c r="O4049" s="372">
        <f t="shared" si="664"/>
        <v>1098.96</v>
      </c>
      <c r="P4049" s="373">
        <f t="shared" si="665"/>
        <v>0</v>
      </c>
    </row>
    <row r="4050" spans="1:16" s="195" customFormat="1" ht="15" x14ac:dyDescent="0.25">
      <c r="A4050" s="312" t="s">
        <v>9035</v>
      </c>
      <c r="B4050" s="314" t="s">
        <v>1004</v>
      </c>
      <c r="C4050" s="314" t="s">
        <v>1172</v>
      </c>
      <c r="D4050" s="314" t="s">
        <v>9036</v>
      </c>
      <c r="E4050" s="315" t="s">
        <v>9037</v>
      </c>
      <c r="F4050" s="316" t="s">
        <v>217</v>
      </c>
      <c r="G4050" s="331">
        <v>1</v>
      </c>
      <c r="H4050" s="61">
        <f t="shared" si="672"/>
        <v>1216.47</v>
      </c>
      <c r="I4050" s="450">
        <v>1216.47</v>
      </c>
      <c r="J4050" s="439">
        <f t="shared" si="673"/>
        <v>1356.67</v>
      </c>
      <c r="K4050" s="390">
        <f t="shared" si="674"/>
        <v>1356.67</v>
      </c>
      <c r="L4050" s="60"/>
      <c r="M4050" s="303">
        <f t="shared" si="675"/>
        <v>1356.6719628864</v>
      </c>
      <c r="N4050" s="303">
        <f t="shared" si="676"/>
        <v>1.9628863999514579E-3</v>
      </c>
      <c r="O4050" s="372">
        <f t="shared" ref="O4050:O4113" si="677">J4050*G4050</f>
        <v>1356.67</v>
      </c>
      <c r="P4050" s="373">
        <f t="shared" ref="P4050:P4113" si="678">O4050-K4050</f>
        <v>0</v>
      </c>
    </row>
    <row r="4051" spans="1:16" s="195" customFormat="1" ht="15" x14ac:dyDescent="0.25">
      <c r="A4051" s="312" t="s">
        <v>9038</v>
      </c>
      <c r="B4051" s="314" t="s">
        <v>1004</v>
      </c>
      <c r="C4051" s="314" t="s">
        <v>2598</v>
      </c>
      <c r="D4051" s="314" t="s">
        <v>249</v>
      </c>
      <c r="E4051" s="315" t="s">
        <v>250</v>
      </c>
      <c r="F4051" s="316" t="s">
        <v>164</v>
      </c>
      <c r="G4051" s="329">
        <v>0.8</v>
      </c>
      <c r="H4051" s="61">
        <f t="shared" si="672"/>
        <v>17457.63</v>
      </c>
      <c r="I4051" s="450">
        <v>13966.1</v>
      </c>
      <c r="J4051" s="439">
        <f t="shared" si="673"/>
        <v>19469.68</v>
      </c>
      <c r="K4051" s="390">
        <f t="shared" si="674"/>
        <v>15575.74</v>
      </c>
      <c r="L4051" s="60"/>
      <c r="M4051" s="303">
        <f t="shared" si="675"/>
        <v>15575.736599232001</v>
      </c>
      <c r="N4051" s="303">
        <f t="shared" si="676"/>
        <v>-3.4007679987553274E-3</v>
      </c>
      <c r="O4051" s="372">
        <f t="shared" si="677"/>
        <v>15575.744000000001</v>
      </c>
      <c r="P4051" s="373">
        <f t="shared" si="678"/>
        <v>4.0000000008149073E-3</v>
      </c>
    </row>
    <row r="4052" spans="1:16" s="195" customFormat="1" ht="15" x14ac:dyDescent="0.25">
      <c r="A4052" s="312" t="s">
        <v>9039</v>
      </c>
      <c r="B4052" s="314" t="s">
        <v>1004</v>
      </c>
      <c r="C4052" s="314" t="s">
        <v>3671</v>
      </c>
      <c r="D4052" s="314" t="s">
        <v>7330</v>
      </c>
      <c r="E4052" s="315" t="s">
        <v>402</v>
      </c>
      <c r="F4052" s="316" t="s">
        <v>168</v>
      </c>
      <c r="G4052" s="325">
        <v>80.959999999999994</v>
      </c>
      <c r="H4052" s="61">
        <f t="shared" si="672"/>
        <v>65.37</v>
      </c>
      <c r="I4052" s="450">
        <v>5292.58</v>
      </c>
      <c r="J4052" s="439">
        <f t="shared" si="673"/>
        <v>72.900000000000006</v>
      </c>
      <c r="K4052" s="390">
        <f t="shared" si="674"/>
        <v>5901.98</v>
      </c>
      <c r="L4052" s="60"/>
      <c r="M4052" s="303">
        <f t="shared" si="675"/>
        <v>5902.5663578496005</v>
      </c>
      <c r="N4052" s="303">
        <f t="shared" si="676"/>
        <v>0.58635784960097226</v>
      </c>
      <c r="O4052" s="372">
        <f t="shared" si="677"/>
        <v>5901.9840000000004</v>
      </c>
      <c r="P4052" s="373">
        <f t="shared" si="678"/>
        <v>4.0000000008149073E-3</v>
      </c>
    </row>
    <row r="4053" spans="1:16" s="195" customFormat="1" ht="15" x14ac:dyDescent="0.25">
      <c r="A4053" s="312" t="s">
        <v>9040</v>
      </c>
      <c r="B4053" s="314" t="s">
        <v>1004</v>
      </c>
      <c r="C4053" s="314" t="s">
        <v>3673</v>
      </c>
      <c r="D4053" s="314" t="s">
        <v>9041</v>
      </c>
      <c r="E4053" s="315" t="s">
        <v>9042</v>
      </c>
      <c r="F4053" s="316" t="s">
        <v>243</v>
      </c>
      <c r="G4053" s="329">
        <v>1.4</v>
      </c>
      <c r="H4053" s="61">
        <f t="shared" si="672"/>
        <v>526.38</v>
      </c>
      <c r="I4053" s="450">
        <v>736.93</v>
      </c>
      <c r="J4053" s="439">
        <f t="shared" si="673"/>
        <v>587.04999999999995</v>
      </c>
      <c r="K4053" s="390">
        <f t="shared" si="674"/>
        <v>821.87</v>
      </c>
      <c r="L4053" s="60"/>
      <c r="M4053" s="303">
        <f t="shared" si="675"/>
        <v>821.86348172160001</v>
      </c>
      <c r="N4053" s="303">
        <f t="shared" si="676"/>
        <v>-6.5182783999944149E-3</v>
      </c>
      <c r="O4053" s="372">
        <f t="shared" si="677"/>
        <v>821.86999999999989</v>
      </c>
      <c r="P4053" s="373">
        <f t="shared" si="678"/>
        <v>0</v>
      </c>
    </row>
    <row r="4054" spans="1:16" s="195" customFormat="1" ht="15" x14ac:dyDescent="0.25">
      <c r="A4054" s="312" t="s">
        <v>9043</v>
      </c>
      <c r="B4054" s="314" t="s">
        <v>1004</v>
      </c>
      <c r="C4054" s="314" t="s">
        <v>6080</v>
      </c>
      <c r="D4054" s="314" t="s">
        <v>9044</v>
      </c>
      <c r="E4054" s="315" t="s">
        <v>9045</v>
      </c>
      <c r="F4054" s="316" t="s">
        <v>164</v>
      </c>
      <c r="G4054" s="325">
        <v>0.04</v>
      </c>
      <c r="H4054" s="61">
        <f t="shared" si="672"/>
        <v>19196.5</v>
      </c>
      <c r="I4054" s="450">
        <v>767.86</v>
      </c>
      <c r="J4054" s="439">
        <f t="shared" si="673"/>
        <v>21408.959999999999</v>
      </c>
      <c r="K4054" s="390">
        <f t="shared" si="674"/>
        <v>856.36</v>
      </c>
      <c r="L4054" s="60"/>
      <c r="M4054" s="303">
        <f t="shared" si="675"/>
        <v>856.35826072320003</v>
      </c>
      <c r="N4054" s="303">
        <f t="shared" si="676"/>
        <v>-1.7392767999808711E-3</v>
      </c>
      <c r="O4054" s="372">
        <f t="shared" si="677"/>
        <v>856.35839999999996</v>
      </c>
      <c r="P4054" s="373">
        <f t="shared" si="678"/>
        <v>-1.6000000000531145E-3</v>
      </c>
    </row>
    <row r="4055" spans="1:16" s="195" customFormat="1" ht="15" x14ac:dyDescent="0.25">
      <c r="A4055" s="312" t="s">
        <v>9046</v>
      </c>
      <c r="B4055" s="314" t="s">
        <v>1004</v>
      </c>
      <c r="C4055" s="314" t="s">
        <v>6084</v>
      </c>
      <c r="D4055" s="314" t="s">
        <v>9047</v>
      </c>
      <c r="E4055" s="315" t="s">
        <v>9048</v>
      </c>
      <c r="F4055" s="316" t="s">
        <v>164</v>
      </c>
      <c r="G4055" s="325">
        <v>0.04</v>
      </c>
      <c r="H4055" s="61">
        <f t="shared" si="672"/>
        <v>5773.25</v>
      </c>
      <c r="I4055" s="450">
        <v>230.93</v>
      </c>
      <c r="J4055" s="439">
        <f t="shared" si="673"/>
        <v>6438.64</v>
      </c>
      <c r="K4055" s="390">
        <f t="shared" si="674"/>
        <v>257.55</v>
      </c>
      <c r="L4055" s="60"/>
      <c r="M4055" s="303">
        <f t="shared" si="675"/>
        <v>257.54540300160005</v>
      </c>
      <c r="N4055" s="303">
        <f t="shared" si="676"/>
        <v>-4.5969983999611941E-3</v>
      </c>
      <c r="O4055" s="372">
        <f t="shared" si="677"/>
        <v>257.54560000000004</v>
      </c>
      <c r="P4055" s="373">
        <f t="shared" si="678"/>
        <v>-4.3999999999755346E-3</v>
      </c>
    </row>
    <row r="4056" spans="1:16" s="195" customFormat="1" ht="15" x14ac:dyDescent="0.25">
      <c r="A4056" s="312" t="s">
        <v>9049</v>
      </c>
      <c r="B4056" s="314" t="s">
        <v>1004</v>
      </c>
      <c r="C4056" s="314" t="s">
        <v>6088</v>
      </c>
      <c r="D4056" s="314" t="s">
        <v>9050</v>
      </c>
      <c r="E4056" s="315" t="s">
        <v>9051</v>
      </c>
      <c r="F4056" s="316" t="s">
        <v>243</v>
      </c>
      <c r="G4056" s="325">
        <v>0.02</v>
      </c>
      <c r="H4056" s="61">
        <f t="shared" si="672"/>
        <v>6223</v>
      </c>
      <c r="I4056" s="450">
        <v>124.46</v>
      </c>
      <c r="J4056" s="439">
        <f t="shared" si="673"/>
        <v>6940.22</v>
      </c>
      <c r="K4056" s="390">
        <f t="shared" si="674"/>
        <v>138.80000000000001</v>
      </c>
      <c r="L4056" s="60"/>
      <c r="M4056" s="303">
        <f t="shared" si="675"/>
        <v>138.80440331520001</v>
      </c>
      <c r="N4056" s="303">
        <f t="shared" si="676"/>
        <v>4.4033151999940401E-3</v>
      </c>
      <c r="O4056" s="372">
        <f t="shared" si="677"/>
        <v>138.80440000000002</v>
      </c>
      <c r="P4056" s="373">
        <f t="shared" si="678"/>
        <v>4.4000000000039563E-3</v>
      </c>
    </row>
    <row r="4057" spans="1:16" s="195" customFormat="1" ht="15" x14ac:dyDescent="0.25">
      <c r="A4057" s="312" t="s">
        <v>9052</v>
      </c>
      <c r="B4057" s="314" t="s">
        <v>1004</v>
      </c>
      <c r="C4057" s="314" t="s">
        <v>6091</v>
      </c>
      <c r="D4057" s="314" t="s">
        <v>9053</v>
      </c>
      <c r="E4057" s="315" t="s">
        <v>9054</v>
      </c>
      <c r="F4057" s="316" t="s">
        <v>243</v>
      </c>
      <c r="G4057" s="329">
        <v>0.1</v>
      </c>
      <c r="H4057" s="61">
        <f t="shared" si="672"/>
        <v>245.4</v>
      </c>
      <c r="I4057" s="450">
        <v>24.54</v>
      </c>
      <c r="J4057" s="439">
        <f t="shared" si="673"/>
        <v>273.68</v>
      </c>
      <c r="K4057" s="390">
        <f t="shared" si="674"/>
        <v>27.37</v>
      </c>
      <c r="L4057" s="60"/>
      <c r="M4057" s="303">
        <f t="shared" si="675"/>
        <v>27.368311564800003</v>
      </c>
      <c r="N4057" s="303">
        <f t="shared" si="676"/>
        <v>-1.6884351999983949E-3</v>
      </c>
      <c r="O4057" s="372">
        <f t="shared" si="677"/>
        <v>27.368000000000002</v>
      </c>
      <c r="P4057" s="373">
        <f t="shared" si="678"/>
        <v>-1.9999999999988916E-3</v>
      </c>
    </row>
    <row r="4058" spans="1:16" s="195" customFormat="1" ht="15" customHeight="1" x14ac:dyDescent="0.25">
      <c r="A4058" s="509" t="s">
        <v>9055</v>
      </c>
      <c r="B4058" s="510"/>
      <c r="C4058" s="510"/>
      <c r="D4058" s="510"/>
      <c r="E4058" s="510"/>
      <c r="F4058" s="511"/>
      <c r="G4058" s="322"/>
      <c r="H4058" s="455"/>
      <c r="I4058" s="447">
        <f>I4060+I4080</f>
        <v>261156.47000000003</v>
      </c>
      <c r="J4058" s="448"/>
      <c r="K4058" s="393">
        <f>K4060+K4080</f>
        <v>291255.45</v>
      </c>
      <c r="L4058" s="305"/>
      <c r="M4058" s="303">
        <f t="shared" si="675"/>
        <v>291255.56797568646</v>
      </c>
      <c r="N4058" s="303">
        <f t="shared" si="676"/>
        <v>0.11797568644396961</v>
      </c>
      <c r="O4058" s="372">
        <f t="shared" si="677"/>
        <v>0</v>
      </c>
      <c r="P4058" s="373"/>
    </row>
    <row r="4059" spans="1:16" s="321" customFormat="1" ht="15" customHeight="1" x14ac:dyDescent="0.25">
      <c r="A4059" s="506" t="s">
        <v>1079</v>
      </c>
      <c r="B4059" s="507"/>
      <c r="C4059" s="507"/>
      <c r="D4059" s="507"/>
      <c r="E4059" s="507"/>
      <c r="F4059" s="508"/>
      <c r="G4059" s="319"/>
      <c r="H4059" s="452"/>
      <c r="I4059" s="453">
        <f>I4062+I4064+I4066+I4068+I4069+I4070+I4071+I4073+I4075+I4076+I4078+I4079</f>
        <v>155925.72</v>
      </c>
      <c r="J4059" s="454"/>
      <c r="K4059" s="394">
        <f>K4062+K4064+K4066+K4068+K4069+K4070+K4071+K4073+K4075+K4076+K4078+K4079</f>
        <v>173896.71</v>
      </c>
      <c r="L4059" s="320"/>
      <c r="M4059" s="303">
        <f t="shared" si="675"/>
        <v>173896.64571824644</v>
      </c>
      <c r="N4059" s="303">
        <f t="shared" si="676"/>
        <v>-6.4281753555405885E-2</v>
      </c>
      <c r="O4059" s="372">
        <f t="shared" si="677"/>
        <v>0</v>
      </c>
      <c r="P4059" s="373"/>
    </row>
    <row r="4060" spans="1:16" s="195" customFormat="1" ht="15" x14ac:dyDescent="0.25">
      <c r="A4060" s="306" t="s">
        <v>1118</v>
      </c>
      <c r="B4060" s="502"/>
      <c r="C4060" s="502"/>
      <c r="D4060" s="502"/>
      <c r="E4060" s="307" t="s">
        <v>9056</v>
      </c>
      <c r="F4060" s="308"/>
      <c r="G4060" s="309"/>
      <c r="H4060" s="334"/>
      <c r="I4060" s="334">
        <f>SUM(I4061:I4079)</f>
        <v>194932.17</v>
      </c>
      <c r="J4060" s="449"/>
      <c r="K4060" s="391">
        <f>SUM(K4061:K4079)</f>
        <v>217398.81000000003</v>
      </c>
      <c r="L4060" s="310"/>
      <c r="M4060" s="303">
        <f t="shared" si="675"/>
        <v>217398.71078087043</v>
      </c>
      <c r="N4060" s="303">
        <f t="shared" si="676"/>
        <v>-9.9219129595439881E-2</v>
      </c>
      <c r="O4060" s="372">
        <f t="shared" si="677"/>
        <v>0</v>
      </c>
      <c r="P4060" s="373"/>
    </row>
    <row r="4061" spans="1:16" s="195" customFormat="1" ht="15" x14ac:dyDescent="0.25">
      <c r="A4061" s="312" t="s">
        <v>9057</v>
      </c>
      <c r="B4061" s="314" t="s">
        <v>1006</v>
      </c>
      <c r="C4061" s="314" t="s">
        <v>2402</v>
      </c>
      <c r="D4061" s="314" t="s">
        <v>3835</v>
      </c>
      <c r="E4061" s="315" t="s">
        <v>3836</v>
      </c>
      <c r="F4061" s="316" t="s">
        <v>291</v>
      </c>
      <c r="G4061" s="331">
        <v>1</v>
      </c>
      <c r="H4061" s="61">
        <f t="shared" ref="H4061:H4079" si="679">ROUND(I4061/G4061,2)</f>
        <v>385.05</v>
      </c>
      <c r="I4061" s="450">
        <v>385.05</v>
      </c>
      <c r="J4061" s="439">
        <f t="shared" ref="J4061:J4079" si="680">ROUND(H4061*O$13*P$13*O$10,2)</f>
        <v>429.43</v>
      </c>
      <c r="K4061" s="390">
        <f t="shared" ref="K4061:K4079" si="681">ROUND(J4061*G4061,2)</f>
        <v>429.43</v>
      </c>
      <c r="L4061" s="60"/>
      <c r="M4061" s="303">
        <f t="shared" si="675"/>
        <v>429.42821385600001</v>
      </c>
      <c r="N4061" s="303">
        <f t="shared" si="676"/>
        <v>-1.7861439999933282E-3</v>
      </c>
      <c r="O4061" s="372">
        <f t="shared" si="677"/>
        <v>429.43</v>
      </c>
      <c r="P4061" s="373">
        <f t="shared" si="678"/>
        <v>0</v>
      </c>
    </row>
    <row r="4062" spans="1:16" s="195" customFormat="1" ht="22.5" x14ac:dyDescent="0.25">
      <c r="A4062" s="312" t="s">
        <v>9058</v>
      </c>
      <c r="B4062" s="314" t="s">
        <v>1006</v>
      </c>
      <c r="C4062" s="332" t="s">
        <v>1067</v>
      </c>
      <c r="D4062" s="332" t="s">
        <v>9059</v>
      </c>
      <c r="E4062" s="333" t="s">
        <v>9060</v>
      </c>
      <c r="F4062" s="316" t="s">
        <v>291</v>
      </c>
      <c r="G4062" s="331">
        <v>1</v>
      </c>
      <c r="H4062" s="61">
        <f t="shared" si="679"/>
        <v>627.73</v>
      </c>
      <c r="I4062" s="450">
        <v>627.73</v>
      </c>
      <c r="J4062" s="439">
        <f t="shared" si="680"/>
        <v>700.08</v>
      </c>
      <c r="K4062" s="390">
        <f t="shared" si="681"/>
        <v>700.08</v>
      </c>
      <c r="L4062" s="60"/>
      <c r="M4062" s="303">
        <f t="shared" si="675"/>
        <v>700.07784101760012</v>
      </c>
      <c r="N4062" s="303">
        <f t="shared" si="676"/>
        <v>-2.1589823999192959E-3</v>
      </c>
      <c r="O4062" s="372">
        <f t="shared" si="677"/>
        <v>700.08</v>
      </c>
      <c r="P4062" s="373">
        <f t="shared" si="678"/>
        <v>0</v>
      </c>
    </row>
    <row r="4063" spans="1:16" s="195" customFormat="1" ht="15" x14ac:dyDescent="0.25">
      <c r="A4063" s="312" t="s">
        <v>9061</v>
      </c>
      <c r="B4063" s="314" t="s">
        <v>1006</v>
      </c>
      <c r="C4063" s="314" t="s">
        <v>2410</v>
      </c>
      <c r="D4063" s="314" t="s">
        <v>5938</v>
      </c>
      <c r="E4063" s="315" t="s">
        <v>5939</v>
      </c>
      <c r="F4063" s="316" t="s">
        <v>291</v>
      </c>
      <c r="G4063" s="331">
        <v>1</v>
      </c>
      <c r="H4063" s="61">
        <f t="shared" si="679"/>
        <v>393.94</v>
      </c>
      <c r="I4063" s="450">
        <v>393.94</v>
      </c>
      <c r="J4063" s="439">
        <f t="shared" si="680"/>
        <v>439.34</v>
      </c>
      <c r="K4063" s="390">
        <f t="shared" si="681"/>
        <v>439.34</v>
      </c>
      <c r="L4063" s="60"/>
      <c r="M4063" s="303">
        <f t="shared" si="675"/>
        <v>439.34281409280004</v>
      </c>
      <c r="N4063" s="303">
        <f t="shared" si="676"/>
        <v>2.8140928000652821E-3</v>
      </c>
      <c r="O4063" s="372">
        <f t="shared" si="677"/>
        <v>439.34</v>
      </c>
      <c r="P4063" s="373">
        <f t="shared" si="678"/>
        <v>0</v>
      </c>
    </row>
    <row r="4064" spans="1:16" s="195" customFormat="1" ht="22.5" x14ac:dyDescent="0.25">
      <c r="A4064" s="312" t="s">
        <v>9062</v>
      </c>
      <c r="B4064" s="314" t="s">
        <v>1006</v>
      </c>
      <c r="C4064" s="332" t="s">
        <v>1081</v>
      </c>
      <c r="D4064" s="332" t="s">
        <v>9063</v>
      </c>
      <c r="E4064" s="333" t="s">
        <v>303</v>
      </c>
      <c r="F4064" s="316" t="s">
        <v>291</v>
      </c>
      <c r="G4064" s="331">
        <v>1</v>
      </c>
      <c r="H4064" s="61">
        <f t="shared" si="679"/>
        <v>943.94</v>
      </c>
      <c r="I4064" s="450">
        <v>943.94</v>
      </c>
      <c r="J4064" s="439">
        <f t="shared" si="680"/>
        <v>1052.73</v>
      </c>
      <c r="K4064" s="390">
        <f t="shared" si="681"/>
        <v>1052.73</v>
      </c>
      <c r="L4064" s="60"/>
      <c r="M4064" s="303">
        <f t="shared" si="675"/>
        <v>1052.7320300928002</v>
      </c>
      <c r="N4064" s="303">
        <f t="shared" si="676"/>
        <v>2.030092800168859E-3</v>
      </c>
      <c r="O4064" s="372">
        <f t="shared" si="677"/>
        <v>1052.73</v>
      </c>
      <c r="P4064" s="373">
        <f t="shared" si="678"/>
        <v>0</v>
      </c>
    </row>
    <row r="4065" spans="1:16" s="195" customFormat="1" ht="22.5" x14ac:dyDescent="0.25">
      <c r="A4065" s="312" t="s">
        <v>9064</v>
      </c>
      <c r="B4065" s="314" t="s">
        <v>1006</v>
      </c>
      <c r="C4065" s="314" t="s">
        <v>2421</v>
      </c>
      <c r="D4065" s="314" t="s">
        <v>9065</v>
      </c>
      <c r="E4065" s="315" t="s">
        <v>9066</v>
      </c>
      <c r="F4065" s="316" t="s">
        <v>217</v>
      </c>
      <c r="G4065" s="331">
        <v>2</v>
      </c>
      <c r="H4065" s="61">
        <f t="shared" si="679"/>
        <v>3769.63</v>
      </c>
      <c r="I4065" s="450">
        <v>7539.25</v>
      </c>
      <c r="J4065" s="439">
        <f t="shared" si="680"/>
        <v>4204.09</v>
      </c>
      <c r="K4065" s="390">
        <f t="shared" si="681"/>
        <v>8408.18</v>
      </c>
      <c r="L4065" s="60"/>
      <c r="M4065" s="303">
        <f t="shared" si="675"/>
        <v>8408.1720849600006</v>
      </c>
      <c r="N4065" s="303">
        <f t="shared" si="676"/>
        <v>-7.9150399997161003E-3</v>
      </c>
      <c r="O4065" s="372">
        <f t="shared" si="677"/>
        <v>8408.18</v>
      </c>
      <c r="P4065" s="373">
        <f t="shared" si="678"/>
        <v>0</v>
      </c>
    </row>
    <row r="4066" spans="1:16" s="195" customFormat="1" ht="15" x14ac:dyDescent="0.25">
      <c r="A4066" s="312" t="s">
        <v>9067</v>
      </c>
      <c r="B4066" s="314" t="s">
        <v>1006</v>
      </c>
      <c r="C4066" s="332" t="s">
        <v>2398</v>
      </c>
      <c r="D4066" s="332" t="s">
        <v>9068</v>
      </c>
      <c r="E4066" s="333" t="s">
        <v>9069</v>
      </c>
      <c r="F4066" s="316" t="s">
        <v>217</v>
      </c>
      <c r="G4066" s="331">
        <v>2</v>
      </c>
      <c r="H4066" s="61">
        <f t="shared" si="679"/>
        <v>19844.810000000001</v>
      </c>
      <c r="I4066" s="450">
        <v>39689.61</v>
      </c>
      <c r="J4066" s="439">
        <f t="shared" si="680"/>
        <v>22131.99</v>
      </c>
      <c r="K4066" s="390">
        <f t="shared" si="681"/>
        <v>44263.98</v>
      </c>
      <c r="L4066" s="60"/>
      <c r="M4066" s="303">
        <f t="shared" si="675"/>
        <v>44263.96138408321</v>
      </c>
      <c r="N4066" s="303">
        <f t="shared" si="676"/>
        <v>-1.8615916793351062E-2</v>
      </c>
      <c r="O4066" s="372">
        <f t="shared" si="677"/>
        <v>44263.98</v>
      </c>
      <c r="P4066" s="373">
        <f t="shared" si="678"/>
        <v>0</v>
      </c>
    </row>
    <row r="4067" spans="1:16" s="195" customFormat="1" ht="22.5" x14ac:dyDescent="0.25">
      <c r="A4067" s="312" t="s">
        <v>9070</v>
      </c>
      <c r="B4067" s="314" t="s">
        <v>1006</v>
      </c>
      <c r="C4067" s="314" t="s">
        <v>2429</v>
      </c>
      <c r="D4067" s="314" t="s">
        <v>9071</v>
      </c>
      <c r="E4067" s="315" t="s">
        <v>9072</v>
      </c>
      <c r="F4067" s="316" t="s">
        <v>291</v>
      </c>
      <c r="G4067" s="331">
        <v>2</v>
      </c>
      <c r="H4067" s="61">
        <f t="shared" si="679"/>
        <v>5264.36</v>
      </c>
      <c r="I4067" s="450">
        <v>10528.71</v>
      </c>
      <c r="J4067" s="439">
        <f t="shared" si="680"/>
        <v>5871.09</v>
      </c>
      <c r="K4067" s="390">
        <f t="shared" si="681"/>
        <v>11742.18</v>
      </c>
      <c r="L4067" s="60"/>
      <c r="M4067" s="303">
        <f t="shared" si="675"/>
        <v>11742.1766770752</v>
      </c>
      <c r="N4067" s="303">
        <f t="shared" si="676"/>
        <v>-3.322924800158944E-3</v>
      </c>
      <c r="O4067" s="372">
        <f t="shared" si="677"/>
        <v>11742.18</v>
      </c>
      <c r="P4067" s="373">
        <f t="shared" si="678"/>
        <v>0</v>
      </c>
    </row>
    <row r="4068" spans="1:16" s="195" customFormat="1" ht="15" x14ac:dyDescent="0.25">
      <c r="A4068" s="312" t="s">
        <v>9073</v>
      </c>
      <c r="B4068" s="314" t="s">
        <v>1006</v>
      </c>
      <c r="C4068" s="332" t="s">
        <v>2433</v>
      </c>
      <c r="D4068" s="332" t="s">
        <v>9074</v>
      </c>
      <c r="E4068" s="333" t="s">
        <v>9075</v>
      </c>
      <c r="F4068" s="316" t="s">
        <v>217</v>
      </c>
      <c r="G4068" s="331">
        <v>1</v>
      </c>
      <c r="H4068" s="61">
        <f t="shared" si="679"/>
        <v>6683.1</v>
      </c>
      <c r="I4068" s="450">
        <v>6683.1</v>
      </c>
      <c r="J4068" s="439">
        <f t="shared" si="680"/>
        <v>7453.35</v>
      </c>
      <c r="K4068" s="390">
        <f t="shared" si="681"/>
        <v>7453.35</v>
      </c>
      <c r="L4068" s="60"/>
      <c r="M4068" s="303">
        <f t="shared" si="675"/>
        <v>7453.3481262720015</v>
      </c>
      <c r="N4068" s="303">
        <f t="shared" si="676"/>
        <v>-1.8737279988272348E-3</v>
      </c>
      <c r="O4068" s="372">
        <f t="shared" si="677"/>
        <v>7453.35</v>
      </c>
      <c r="P4068" s="373">
        <f t="shared" si="678"/>
        <v>0</v>
      </c>
    </row>
    <row r="4069" spans="1:16" s="195" customFormat="1" ht="45" x14ac:dyDescent="0.25">
      <c r="A4069" s="312" t="s">
        <v>9076</v>
      </c>
      <c r="B4069" s="314" t="s">
        <v>1006</v>
      </c>
      <c r="C4069" s="332" t="s">
        <v>3441</v>
      </c>
      <c r="D4069" s="332" t="s">
        <v>9077</v>
      </c>
      <c r="E4069" s="333" t="s">
        <v>9078</v>
      </c>
      <c r="F4069" s="316" t="s">
        <v>217</v>
      </c>
      <c r="G4069" s="331">
        <v>1</v>
      </c>
      <c r="H4069" s="61">
        <f t="shared" si="679"/>
        <v>6130.36</v>
      </c>
      <c r="I4069" s="450">
        <v>6130.36</v>
      </c>
      <c r="J4069" s="439">
        <f t="shared" si="680"/>
        <v>6836.9</v>
      </c>
      <c r="K4069" s="390">
        <f t="shared" si="681"/>
        <v>6836.9</v>
      </c>
      <c r="L4069" s="60"/>
      <c r="M4069" s="303">
        <f t="shared" si="675"/>
        <v>6836.9031167232006</v>
      </c>
      <c r="N4069" s="303">
        <f t="shared" si="676"/>
        <v>3.1167232009465806E-3</v>
      </c>
      <c r="O4069" s="372">
        <f t="shared" si="677"/>
        <v>6836.9</v>
      </c>
      <c r="P4069" s="373">
        <f t="shared" si="678"/>
        <v>0</v>
      </c>
    </row>
    <row r="4070" spans="1:16" s="195" customFormat="1" ht="15" x14ac:dyDescent="0.25">
      <c r="A4070" s="312" t="s">
        <v>9079</v>
      </c>
      <c r="B4070" s="314" t="s">
        <v>1006</v>
      </c>
      <c r="C4070" s="332" t="s">
        <v>3443</v>
      </c>
      <c r="D4070" s="332" t="s">
        <v>9080</v>
      </c>
      <c r="E4070" s="333" t="s">
        <v>9081</v>
      </c>
      <c r="F4070" s="316" t="s">
        <v>217</v>
      </c>
      <c r="G4070" s="331">
        <v>1</v>
      </c>
      <c r="H4070" s="61">
        <f t="shared" si="679"/>
        <v>2012.42</v>
      </c>
      <c r="I4070" s="450">
        <v>2012.42</v>
      </c>
      <c r="J4070" s="439">
        <f t="shared" si="680"/>
        <v>2244.36</v>
      </c>
      <c r="K4070" s="390">
        <f t="shared" si="681"/>
        <v>2244.36</v>
      </c>
      <c r="L4070" s="60"/>
      <c r="M4070" s="303">
        <f t="shared" si="675"/>
        <v>2244.3576837504002</v>
      </c>
      <c r="N4070" s="303">
        <f t="shared" si="676"/>
        <v>-2.3162495999713428E-3</v>
      </c>
      <c r="O4070" s="372">
        <f t="shared" si="677"/>
        <v>2244.36</v>
      </c>
      <c r="P4070" s="373">
        <f t="shared" si="678"/>
        <v>0</v>
      </c>
    </row>
    <row r="4071" spans="1:16" s="195" customFormat="1" ht="15" x14ac:dyDescent="0.25">
      <c r="A4071" s="312" t="s">
        <v>9082</v>
      </c>
      <c r="B4071" s="314" t="s">
        <v>1006</v>
      </c>
      <c r="C4071" s="332" t="s">
        <v>3988</v>
      </c>
      <c r="D4071" s="332" t="s">
        <v>9083</v>
      </c>
      <c r="E4071" s="333" t="s">
        <v>9084</v>
      </c>
      <c r="F4071" s="316" t="s">
        <v>217</v>
      </c>
      <c r="G4071" s="331">
        <v>1</v>
      </c>
      <c r="H4071" s="61">
        <f t="shared" si="679"/>
        <v>4874.3500000000004</v>
      </c>
      <c r="I4071" s="450">
        <v>4874.3500000000004</v>
      </c>
      <c r="J4071" s="439">
        <f t="shared" si="680"/>
        <v>5436.13</v>
      </c>
      <c r="K4071" s="390">
        <f t="shared" si="681"/>
        <v>5436.13</v>
      </c>
      <c r="L4071" s="60"/>
      <c r="M4071" s="303">
        <f t="shared" si="675"/>
        <v>5436.1340454720012</v>
      </c>
      <c r="N4071" s="303">
        <f t="shared" si="676"/>
        <v>4.0454720010529854E-3</v>
      </c>
      <c r="O4071" s="372">
        <f t="shared" si="677"/>
        <v>5436.13</v>
      </c>
      <c r="P4071" s="373">
        <f t="shared" si="678"/>
        <v>0</v>
      </c>
    </row>
    <row r="4072" spans="1:16" s="195" customFormat="1" ht="15" x14ac:dyDescent="0.25">
      <c r="A4072" s="312" t="s">
        <v>9085</v>
      </c>
      <c r="B4072" s="314" t="s">
        <v>1006</v>
      </c>
      <c r="C4072" s="314" t="s">
        <v>2438</v>
      </c>
      <c r="D4072" s="314" t="s">
        <v>456</v>
      </c>
      <c r="E4072" s="315" t="s">
        <v>457</v>
      </c>
      <c r="F4072" s="316" t="s">
        <v>217</v>
      </c>
      <c r="G4072" s="331">
        <v>1</v>
      </c>
      <c r="H4072" s="61">
        <f t="shared" si="679"/>
        <v>5671.45</v>
      </c>
      <c r="I4072" s="450">
        <v>5671.45</v>
      </c>
      <c r="J4072" s="439">
        <f t="shared" si="680"/>
        <v>6325.1</v>
      </c>
      <c r="K4072" s="390">
        <f t="shared" si="681"/>
        <v>6325.1</v>
      </c>
      <c r="L4072" s="60"/>
      <c r="M4072" s="303">
        <f t="shared" si="675"/>
        <v>6325.1023074240002</v>
      </c>
      <c r="N4072" s="303">
        <f t="shared" si="676"/>
        <v>2.3074239998095436E-3</v>
      </c>
      <c r="O4072" s="372">
        <f t="shared" si="677"/>
        <v>6325.1</v>
      </c>
      <c r="P4072" s="373">
        <f t="shared" si="678"/>
        <v>0</v>
      </c>
    </row>
    <row r="4073" spans="1:16" s="195" customFormat="1" ht="15" x14ac:dyDescent="0.25">
      <c r="A4073" s="312" t="s">
        <v>9086</v>
      </c>
      <c r="B4073" s="314" t="s">
        <v>1006</v>
      </c>
      <c r="C4073" s="332" t="s">
        <v>2440</v>
      </c>
      <c r="D4073" s="332" t="s">
        <v>9087</v>
      </c>
      <c r="E4073" s="333" t="s">
        <v>9088</v>
      </c>
      <c r="F4073" s="316" t="s">
        <v>217</v>
      </c>
      <c r="G4073" s="331">
        <v>1</v>
      </c>
      <c r="H4073" s="61">
        <f t="shared" si="679"/>
        <v>44174.47</v>
      </c>
      <c r="I4073" s="450">
        <v>44174.47</v>
      </c>
      <c r="J4073" s="439">
        <f t="shared" si="680"/>
        <v>49265.72</v>
      </c>
      <c r="K4073" s="390">
        <f t="shared" si="681"/>
        <v>49265.72</v>
      </c>
      <c r="L4073" s="60"/>
      <c r="M4073" s="303">
        <f t="shared" si="675"/>
        <v>49265.715491846408</v>
      </c>
      <c r="N4073" s="303">
        <f t="shared" si="676"/>
        <v>-4.5081535936333239E-3</v>
      </c>
      <c r="O4073" s="372">
        <f t="shared" si="677"/>
        <v>49265.72</v>
      </c>
      <c r="P4073" s="373">
        <f t="shared" si="678"/>
        <v>0</v>
      </c>
    </row>
    <row r="4074" spans="1:16" s="195" customFormat="1" ht="22.5" x14ac:dyDescent="0.25">
      <c r="A4074" s="312" t="s">
        <v>9089</v>
      </c>
      <c r="B4074" s="314" t="s">
        <v>1006</v>
      </c>
      <c r="C4074" s="314" t="s">
        <v>1071</v>
      </c>
      <c r="D4074" s="314" t="s">
        <v>419</v>
      </c>
      <c r="E4074" s="315" t="s">
        <v>420</v>
      </c>
      <c r="F4074" s="316" t="s">
        <v>217</v>
      </c>
      <c r="G4074" s="331">
        <v>4</v>
      </c>
      <c r="H4074" s="61">
        <f t="shared" si="679"/>
        <v>540</v>
      </c>
      <c r="I4074" s="450">
        <v>2159.9899999999998</v>
      </c>
      <c r="J4074" s="439">
        <f t="shared" si="680"/>
        <v>602.24</v>
      </c>
      <c r="K4074" s="390">
        <f t="shared" si="681"/>
        <v>2408.96</v>
      </c>
      <c r="L4074" s="60"/>
      <c r="M4074" s="303">
        <f t="shared" si="675"/>
        <v>2408.9355866688002</v>
      </c>
      <c r="N4074" s="303">
        <f t="shared" si="676"/>
        <v>-2.4413331199866661E-2</v>
      </c>
      <c r="O4074" s="372">
        <f t="shared" si="677"/>
        <v>2408.96</v>
      </c>
      <c r="P4074" s="373">
        <f t="shared" si="678"/>
        <v>0</v>
      </c>
    </row>
    <row r="4075" spans="1:16" s="195" customFormat="1" ht="15" x14ac:dyDescent="0.25">
      <c r="A4075" s="312" t="s">
        <v>9090</v>
      </c>
      <c r="B4075" s="314" t="s">
        <v>1006</v>
      </c>
      <c r="C4075" s="332" t="s">
        <v>3460</v>
      </c>
      <c r="D4075" s="332" t="s">
        <v>9087</v>
      </c>
      <c r="E4075" s="333" t="s">
        <v>9091</v>
      </c>
      <c r="F4075" s="316" t="s">
        <v>217</v>
      </c>
      <c r="G4075" s="331">
        <v>3</v>
      </c>
      <c r="H4075" s="61">
        <f t="shared" si="679"/>
        <v>8135.97</v>
      </c>
      <c r="I4075" s="450">
        <v>24407.91</v>
      </c>
      <c r="J4075" s="439">
        <f t="shared" si="680"/>
        <v>9073.67</v>
      </c>
      <c r="K4075" s="390">
        <f t="shared" si="681"/>
        <v>27221.01</v>
      </c>
      <c r="L4075" s="60"/>
      <c r="M4075" s="303">
        <f t="shared" si="675"/>
        <v>27220.997780179201</v>
      </c>
      <c r="N4075" s="303">
        <f t="shared" si="676"/>
        <v>-1.2219820797326975E-2</v>
      </c>
      <c r="O4075" s="372">
        <f t="shared" si="677"/>
        <v>27221.010000000002</v>
      </c>
      <c r="P4075" s="373">
        <f t="shared" si="678"/>
        <v>0</v>
      </c>
    </row>
    <row r="4076" spans="1:16" s="195" customFormat="1" ht="15" x14ac:dyDescent="0.25">
      <c r="A4076" s="312" t="s">
        <v>9092</v>
      </c>
      <c r="B4076" s="314" t="s">
        <v>1006</v>
      </c>
      <c r="C4076" s="332" t="s">
        <v>3462</v>
      </c>
      <c r="D4076" s="332" t="s">
        <v>9093</v>
      </c>
      <c r="E4076" s="333" t="s">
        <v>9094</v>
      </c>
      <c r="F4076" s="316" t="s">
        <v>217</v>
      </c>
      <c r="G4076" s="331">
        <v>1</v>
      </c>
      <c r="H4076" s="61">
        <f t="shared" si="679"/>
        <v>4926.42</v>
      </c>
      <c r="I4076" s="450">
        <v>4926.42</v>
      </c>
      <c r="J4076" s="439">
        <f t="shared" si="680"/>
        <v>5494.21</v>
      </c>
      <c r="K4076" s="390">
        <f t="shared" si="681"/>
        <v>5494.21</v>
      </c>
      <c r="L4076" s="60"/>
      <c r="M4076" s="303">
        <f t="shared" si="675"/>
        <v>5494.2052754304004</v>
      </c>
      <c r="N4076" s="303">
        <f t="shared" si="676"/>
        <v>-4.7245695996025461E-3</v>
      </c>
      <c r="O4076" s="372">
        <f t="shared" si="677"/>
        <v>5494.21</v>
      </c>
      <c r="P4076" s="373">
        <f t="shared" si="678"/>
        <v>0</v>
      </c>
    </row>
    <row r="4077" spans="1:16" s="195" customFormat="1" ht="15" x14ac:dyDescent="0.25">
      <c r="A4077" s="312" t="s">
        <v>9095</v>
      </c>
      <c r="B4077" s="314" t="s">
        <v>1006</v>
      </c>
      <c r="C4077" s="314" t="s">
        <v>1075</v>
      </c>
      <c r="D4077" s="314" t="s">
        <v>9096</v>
      </c>
      <c r="E4077" s="315" t="s">
        <v>9097</v>
      </c>
      <c r="F4077" s="316" t="s">
        <v>217</v>
      </c>
      <c r="G4077" s="331">
        <v>7</v>
      </c>
      <c r="H4077" s="61">
        <f t="shared" si="679"/>
        <v>1761.15</v>
      </c>
      <c r="I4077" s="450">
        <v>12328.06</v>
      </c>
      <c r="J4077" s="439">
        <f t="shared" si="680"/>
        <v>1964.13</v>
      </c>
      <c r="K4077" s="390">
        <f t="shared" si="681"/>
        <v>13748.91</v>
      </c>
      <c r="L4077" s="60"/>
      <c r="M4077" s="303">
        <f t="shared" si="675"/>
        <v>13748.907378547201</v>
      </c>
      <c r="N4077" s="303">
        <f t="shared" si="676"/>
        <v>-2.6214527988486225E-3</v>
      </c>
      <c r="O4077" s="372">
        <f t="shared" si="677"/>
        <v>13748.91</v>
      </c>
      <c r="P4077" s="373">
        <f t="shared" si="678"/>
        <v>0</v>
      </c>
    </row>
    <row r="4078" spans="1:16" s="195" customFormat="1" ht="22.5" x14ac:dyDescent="0.25">
      <c r="A4078" s="312" t="s">
        <v>9098</v>
      </c>
      <c r="B4078" s="314" t="s">
        <v>1006</v>
      </c>
      <c r="C4078" s="332" t="s">
        <v>3469</v>
      </c>
      <c r="D4078" s="332" t="s">
        <v>9099</v>
      </c>
      <c r="E4078" s="333" t="s">
        <v>9100</v>
      </c>
      <c r="F4078" s="316" t="s">
        <v>291</v>
      </c>
      <c r="G4078" s="331">
        <v>3</v>
      </c>
      <c r="H4078" s="61">
        <f t="shared" si="679"/>
        <v>3303.93</v>
      </c>
      <c r="I4078" s="450">
        <v>9911.7900000000009</v>
      </c>
      <c r="J4078" s="439">
        <f t="shared" si="680"/>
        <v>3684.72</v>
      </c>
      <c r="K4078" s="390">
        <f t="shared" si="681"/>
        <v>11054.16</v>
      </c>
      <c r="L4078" s="60"/>
      <c r="M4078" s="303">
        <f t="shared" si="675"/>
        <v>11054.154722284802</v>
      </c>
      <c r="N4078" s="303">
        <f t="shared" si="676"/>
        <v>-5.2777151977352332E-3</v>
      </c>
      <c r="O4078" s="372">
        <f t="shared" si="677"/>
        <v>11054.16</v>
      </c>
      <c r="P4078" s="373">
        <f t="shared" si="678"/>
        <v>0</v>
      </c>
    </row>
    <row r="4079" spans="1:16" s="195" customFormat="1" ht="15" x14ac:dyDescent="0.25">
      <c r="A4079" s="312" t="s">
        <v>9101</v>
      </c>
      <c r="B4079" s="314" t="s">
        <v>1006</v>
      </c>
      <c r="C4079" s="332" t="s">
        <v>3471</v>
      </c>
      <c r="D4079" s="332" t="s">
        <v>9102</v>
      </c>
      <c r="E4079" s="333" t="s">
        <v>9103</v>
      </c>
      <c r="F4079" s="316" t="s">
        <v>217</v>
      </c>
      <c r="G4079" s="331">
        <v>4</v>
      </c>
      <c r="H4079" s="61">
        <f t="shared" si="679"/>
        <v>2885.91</v>
      </c>
      <c r="I4079" s="450">
        <v>11543.62</v>
      </c>
      <c r="J4079" s="439">
        <f t="shared" si="680"/>
        <v>3218.52</v>
      </c>
      <c r="K4079" s="390">
        <f t="shared" si="681"/>
        <v>12874.08</v>
      </c>
      <c r="L4079" s="60"/>
      <c r="M4079" s="303">
        <f t="shared" si="675"/>
        <v>12874.058221094401</v>
      </c>
      <c r="N4079" s="303">
        <f t="shared" si="676"/>
        <v>-2.1778905598694109E-2</v>
      </c>
      <c r="O4079" s="372">
        <f t="shared" si="677"/>
        <v>12874.08</v>
      </c>
      <c r="P4079" s="373">
        <f t="shared" si="678"/>
        <v>0</v>
      </c>
    </row>
    <row r="4080" spans="1:16" s="195" customFormat="1" ht="15" x14ac:dyDescent="0.25">
      <c r="A4080" s="306" t="s">
        <v>1121</v>
      </c>
      <c r="B4080" s="502"/>
      <c r="C4080" s="502"/>
      <c r="D4080" s="502"/>
      <c r="E4080" s="307" t="s">
        <v>9104</v>
      </c>
      <c r="F4080" s="308"/>
      <c r="G4080" s="309"/>
      <c r="H4080" s="334"/>
      <c r="I4080" s="334">
        <f>SUM(I4081:I4086)</f>
        <v>66224.3</v>
      </c>
      <c r="J4080" s="449"/>
      <c r="K4080" s="391">
        <f>SUM(K4081:K4086)</f>
        <v>73856.639999999999</v>
      </c>
      <c r="L4080" s="310"/>
      <c r="M4080" s="303">
        <f t="shared" si="675"/>
        <v>73856.85719481601</v>
      </c>
      <c r="N4080" s="303">
        <f t="shared" si="676"/>
        <v>0.21719481601030566</v>
      </c>
      <c r="O4080" s="372">
        <f t="shared" si="677"/>
        <v>0</v>
      </c>
      <c r="P4080" s="373"/>
    </row>
    <row r="4081" spans="1:16" s="195" customFormat="1" ht="15" x14ac:dyDescent="0.25">
      <c r="A4081" s="312" t="s">
        <v>9105</v>
      </c>
      <c r="B4081" s="314" t="s">
        <v>1006</v>
      </c>
      <c r="C4081" s="314" t="s">
        <v>2474</v>
      </c>
      <c r="D4081" s="314" t="s">
        <v>277</v>
      </c>
      <c r="E4081" s="315" t="s">
        <v>278</v>
      </c>
      <c r="F4081" s="316" t="s">
        <v>164</v>
      </c>
      <c r="G4081" s="325">
        <v>0.75</v>
      </c>
      <c r="H4081" s="61">
        <f t="shared" ref="H4081:H4086" si="682">ROUND(I4081/G4081,2)</f>
        <v>25045.35</v>
      </c>
      <c r="I4081" s="450">
        <v>18784.009999999998</v>
      </c>
      <c r="J4081" s="439">
        <f t="shared" ref="J4081:J4086" si="683">ROUND(H4081*O$13*P$13*O$10,2)</f>
        <v>27931.9</v>
      </c>
      <c r="K4081" s="390">
        <f t="shared" ref="K4081:K4086" si="684">ROUND(J4081*G4081,2)</f>
        <v>20948.93</v>
      </c>
      <c r="L4081" s="60"/>
      <c r="M4081" s="303">
        <f t="shared" si="675"/>
        <v>20948.9257586112</v>
      </c>
      <c r="N4081" s="303">
        <f t="shared" si="676"/>
        <v>-4.2413888004375622E-3</v>
      </c>
      <c r="O4081" s="372">
        <f t="shared" si="677"/>
        <v>20948.925000000003</v>
      </c>
      <c r="P4081" s="373">
        <f t="shared" si="678"/>
        <v>-4.9999999973806553E-3</v>
      </c>
    </row>
    <row r="4082" spans="1:16" s="195" customFormat="1" ht="33.75" x14ac:dyDescent="0.25">
      <c r="A4082" s="312" t="s">
        <v>9106</v>
      </c>
      <c r="B4082" s="314" t="s">
        <v>1006</v>
      </c>
      <c r="C4082" s="314" t="s">
        <v>3475</v>
      </c>
      <c r="D4082" s="314" t="s">
        <v>9107</v>
      </c>
      <c r="E4082" s="315" t="s">
        <v>9108</v>
      </c>
      <c r="F4082" s="316" t="s">
        <v>252</v>
      </c>
      <c r="G4082" s="326">
        <v>1.0200000000000001E-2</v>
      </c>
      <c r="H4082" s="61">
        <f t="shared" si="682"/>
        <v>64532.35</v>
      </c>
      <c r="I4082" s="450">
        <v>658.23</v>
      </c>
      <c r="J4082" s="439">
        <f t="shared" si="683"/>
        <v>71969.899999999994</v>
      </c>
      <c r="K4082" s="390">
        <f t="shared" si="684"/>
        <v>734.09</v>
      </c>
      <c r="L4082" s="60"/>
      <c r="M4082" s="303">
        <f t="shared" si="675"/>
        <v>734.09306117760002</v>
      </c>
      <c r="N4082" s="303">
        <f t="shared" si="676"/>
        <v>3.0611775999886959E-3</v>
      </c>
      <c r="O4082" s="372">
        <f t="shared" si="677"/>
        <v>734.09298000000001</v>
      </c>
      <c r="P4082" s="373">
        <f t="shared" si="678"/>
        <v>2.9799999999795546E-3</v>
      </c>
    </row>
    <row r="4083" spans="1:16" s="195" customFormat="1" ht="15" x14ac:dyDescent="0.25">
      <c r="A4083" s="312" t="s">
        <v>9109</v>
      </c>
      <c r="B4083" s="314" t="s">
        <v>1006</v>
      </c>
      <c r="C4083" s="314" t="s">
        <v>3477</v>
      </c>
      <c r="D4083" s="314" t="s">
        <v>9110</v>
      </c>
      <c r="E4083" s="315" t="s">
        <v>9111</v>
      </c>
      <c r="F4083" s="316" t="s">
        <v>168</v>
      </c>
      <c r="G4083" s="329">
        <v>66.3</v>
      </c>
      <c r="H4083" s="61">
        <f t="shared" si="682"/>
        <v>97.9</v>
      </c>
      <c r="I4083" s="450">
        <v>6490.77</v>
      </c>
      <c r="J4083" s="439">
        <f t="shared" si="683"/>
        <v>109.18</v>
      </c>
      <c r="K4083" s="390">
        <f t="shared" si="684"/>
        <v>7238.63</v>
      </c>
      <c r="L4083" s="60"/>
      <c r="M4083" s="303">
        <f t="shared" si="675"/>
        <v>7238.8514937024011</v>
      </c>
      <c r="N4083" s="303">
        <f t="shared" si="676"/>
        <v>0.22149370240094868</v>
      </c>
      <c r="O4083" s="372">
        <f t="shared" si="677"/>
        <v>7238.634</v>
      </c>
      <c r="P4083" s="373">
        <f t="shared" si="678"/>
        <v>3.9999999999054126E-3</v>
      </c>
    </row>
    <row r="4084" spans="1:16" s="195" customFormat="1" ht="15" x14ac:dyDescent="0.25">
      <c r="A4084" s="312" t="s">
        <v>9112</v>
      </c>
      <c r="B4084" s="314" t="s">
        <v>1006</v>
      </c>
      <c r="C4084" s="314" t="s">
        <v>2489</v>
      </c>
      <c r="D4084" s="314" t="s">
        <v>9113</v>
      </c>
      <c r="E4084" s="315" t="s">
        <v>9114</v>
      </c>
      <c r="F4084" s="316" t="s">
        <v>164</v>
      </c>
      <c r="G4084" s="325">
        <v>1.1499999999999999</v>
      </c>
      <c r="H4084" s="61">
        <f t="shared" si="682"/>
        <v>13191.13</v>
      </c>
      <c r="I4084" s="450">
        <v>15169.8</v>
      </c>
      <c r="J4084" s="439">
        <f t="shared" si="683"/>
        <v>14711.45</v>
      </c>
      <c r="K4084" s="390">
        <f t="shared" si="684"/>
        <v>16918.169999999998</v>
      </c>
      <c r="L4084" s="60"/>
      <c r="M4084" s="303">
        <f t="shared" si="675"/>
        <v>16918.166779776002</v>
      </c>
      <c r="N4084" s="303">
        <f t="shared" si="676"/>
        <v>-3.220223996322602E-3</v>
      </c>
      <c r="O4084" s="372">
        <f t="shared" si="677"/>
        <v>16918.1675</v>
      </c>
      <c r="P4084" s="373">
        <f t="shared" si="678"/>
        <v>-2.4999999986903276E-3</v>
      </c>
    </row>
    <row r="4085" spans="1:16" s="195" customFormat="1" ht="15" x14ac:dyDescent="0.25">
      <c r="A4085" s="312" t="s">
        <v>9115</v>
      </c>
      <c r="B4085" s="314" t="s">
        <v>1006</v>
      </c>
      <c r="C4085" s="314" t="s">
        <v>3481</v>
      </c>
      <c r="D4085" s="314" t="s">
        <v>9116</v>
      </c>
      <c r="E4085" s="315" t="s">
        <v>9117</v>
      </c>
      <c r="F4085" s="316" t="s">
        <v>449</v>
      </c>
      <c r="G4085" s="326">
        <v>2.0400000000000001E-2</v>
      </c>
      <c r="H4085" s="61">
        <f t="shared" si="682"/>
        <v>164334.79999999999</v>
      </c>
      <c r="I4085" s="450">
        <v>3352.43</v>
      </c>
      <c r="J4085" s="439">
        <f t="shared" si="683"/>
        <v>183274.9</v>
      </c>
      <c r="K4085" s="390">
        <f t="shared" si="684"/>
        <v>3738.81</v>
      </c>
      <c r="L4085" s="60"/>
      <c r="M4085" s="303">
        <f t="shared" si="675"/>
        <v>3738.8080170816002</v>
      </c>
      <c r="N4085" s="303">
        <f t="shared" si="676"/>
        <v>-1.9829183997899236E-3</v>
      </c>
      <c r="O4085" s="372">
        <f t="shared" si="677"/>
        <v>3738.8079600000001</v>
      </c>
      <c r="P4085" s="373">
        <f t="shared" si="678"/>
        <v>-2.039999999851716E-3</v>
      </c>
    </row>
    <row r="4086" spans="1:16" s="195" customFormat="1" ht="15" x14ac:dyDescent="0.25">
      <c r="A4086" s="312" t="s">
        <v>9118</v>
      </c>
      <c r="B4086" s="314" t="s">
        <v>1006</v>
      </c>
      <c r="C4086" s="314" t="s">
        <v>3483</v>
      </c>
      <c r="D4086" s="314" t="s">
        <v>9116</v>
      </c>
      <c r="E4086" s="315" t="s">
        <v>9119</v>
      </c>
      <c r="F4086" s="316" t="s">
        <v>449</v>
      </c>
      <c r="G4086" s="326">
        <v>9.69E-2</v>
      </c>
      <c r="H4086" s="61">
        <f t="shared" si="682"/>
        <v>224654.9</v>
      </c>
      <c r="I4086" s="450">
        <v>21769.06</v>
      </c>
      <c r="J4086" s="439">
        <f t="shared" si="683"/>
        <v>250547.08</v>
      </c>
      <c r="K4086" s="390">
        <f t="shared" si="684"/>
        <v>24278.01</v>
      </c>
      <c r="L4086" s="60"/>
      <c r="M4086" s="303">
        <f t="shared" si="675"/>
        <v>24278.012084467202</v>
      </c>
      <c r="N4086" s="303">
        <f t="shared" si="676"/>
        <v>2.0844672035309486E-3</v>
      </c>
      <c r="O4086" s="372">
        <f t="shared" si="677"/>
        <v>24278.012051999998</v>
      </c>
      <c r="P4086" s="373">
        <f t="shared" si="678"/>
        <v>2.0519999998214189E-3</v>
      </c>
    </row>
    <row r="4087" spans="1:16" s="195" customFormat="1" ht="15" customHeight="1" x14ac:dyDescent="0.25">
      <c r="A4087" s="503" t="s">
        <v>9120</v>
      </c>
      <c r="B4087" s="504"/>
      <c r="C4087" s="504"/>
      <c r="D4087" s="504"/>
      <c r="E4087" s="504"/>
      <c r="F4087" s="505"/>
      <c r="G4087" s="301"/>
      <c r="H4087" s="443"/>
      <c r="I4087" s="444">
        <f>I4089</f>
        <v>9186768.8299999982</v>
      </c>
      <c r="J4087" s="445"/>
      <c r="K4087" s="396">
        <f>K4089</f>
        <v>10245584.960000001</v>
      </c>
      <c r="L4087" s="302"/>
      <c r="M4087" s="303">
        <f t="shared" si="675"/>
        <v>10245572.600376248</v>
      </c>
      <c r="N4087" s="303">
        <f t="shared" si="676"/>
        <v>-12.359623752534389</v>
      </c>
      <c r="O4087" s="372">
        <f t="shared" si="677"/>
        <v>0</v>
      </c>
      <c r="P4087" s="373"/>
    </row>
    <row r="4088" spans="1:16" s="321" customFormat="1" ht="15" customHeight="1" x14ac:dyDescent="0.25">
      <c r="A4088" s="506" t="s">
        <v>1079</v>
      </c>
      <c r="B4088" s="507"/>
      <c r="C4088" s="507"/>
      <c r="D4088" s="507"/>
      <c r="E4088" s="507"/>
      <c r="F4088" s="508"/>
      <c r="G4088" s="319"/>
      <c r="H4088" s="452"/>
      <c r="I4088" s="453">
        <f>I4090</f>
        <v>37652.130000000005</v>
      </c>
      <c r="J4088" s="454"/>
      <c r="K4088" s="394">
        <f>K4090</f>
        <v>41991.729999999996</v>
      </c>
      <c r="L4088" s="320"/>
      <c r="M4088" s="303">
        <f t="shared" si="675"/>
        <v>41991.655457145607</v>
      </c>
      <c r="N4088" s="303">
        <f t="shared" si="676"/>
        <v>-7.4542854388710111E-2</v>
      </c>
      <c r="O4088" s="372">
        <f t="shared" si="677"/>
        <v>0</v>
      </c>
      <c r="P4088" s="373"/>
    </row>
    <row r="4089" spans="1:16" s="195" customFormat="1" ht="15" x14ac:dyDescent="0.25">
      <c r="A4089" s="509" t="s">
        <v>9121</v>
      </c>
      <c r="B4089" s="510"/>
      <c r="C4089" s="510"/>
      <c r="D4089" s="510"/>
      <c r="E4089" s="510"/>
      <c r="F4089" s="511"/>
      <c r="G4089" s="304"/>
      <c r="H4089" s="446"/>
      <c r="I4089" s="447">
        <f>I4091+I4101</f>
        <v>9186768.8299999982</v>
      </c>
      <c r="J4089" s="448"/>
      <c r="K4089" s="393">
        <f>K4091+K4101</f>
        <v>10245584.960000001</v>
      </c>
      <c r="L4089" s="305"/>
      <c r="M4089" s="303">
        <f t="shared" si="675"/>
        <v>10245572.600376248</v>
      </c>
      <c r="N4089" s="303">
        <f t="shared" si="676"/>
        <v>-12.359623752534389</v>
      </c>
      <c r="O4089" s="372">
        <f t="shared" si="677"/>
        <v>0</v>
      </c>
      <c r="P4089" s="373"/>
    </row>
    <row r="4090" spans="1:16" s="321" customFormat="1" ht="15" customHeight="1" x14ac:dyDescent="0.25">
      <c r="A4090" s="506" t="s">
        <v>1079</v>
      </c>
      <c r="B4090" s="507"/>
      <c r="C4090" s="507"/>
      <c r="D4090" s="507"/>
      <c r="E4090" s="507"/>
      <c r="F4090" s="508"/>
      <c r="G4090" s="319"/>
      <c r="H4090" s="452"/>
      <c r="I4090" s="453">
        <f>I4115+I4117+I4122+I4126+I4128+I4132+I4133+I4135+I4137</f>
        <v>37652.130000000005</v>
      </c>
      <c r="J4090" s="454"/>
      <c r="K4090" s="394">
        <f>K4115+K4117+K4122+K4126+K4128+K4132+K4133+K4135+K4137</f>
        <v>41991.729999999996</v>
      </c>
      <c r="L4090" s="320"/>
      <c r="M4090" s="303">
        <f t="shared" si="675"/>
        <v>41991.655457145607</v>
      </c>
      <c r="N4090" s="303">
        <f t="shared" si="676"/>
        <v>-7.4542854388710111E-2</v>
      </c>
      <c r="O4090" s="372">
        <f t="shared" si="677"/>
        <v>0</v>
      </c>
      <c r="P4090" s="373"/>
    </row>
    <row r="4091" spans="1:16" s="195" customFormat="1" ht="15" x14ac:dyDescent="0.25">
      <c r="A4091" s="306" t="s">
        <v>1144</v>
      </c>
      <c r="B4091" s="502"/>
      <c r="C4091" s="502"/>
      <c r="D4091" s="502"/>
      <c r="E4091" s="307" t="s">
        <v>1068</v>
      </c>
      <c r="F4091" s="308"/>
      <c r="G4091" s="309"/>
      <c r="H4091" s="334"/>
      <c r="I4091" s="334">
        <f>SUM(I4092:I4100)</f>
        <v>32782.550000000003</v>
      </c>
      <c r="J4091" s="449"/>
      <c r="K4091" s="391">
        <f>SUM(K4092:K4100)</f>
        <v>36560.740000000005</v>
      </c>
      <c r="L4091" s="310"/>
      <c r="M4091" s="303">
        <f t="shared" si="675"/>
        <v>36560.84116905601</v>
      </c>
      <c r="N4091" s="303">
        <f t="shared" si="676"/>
        <v>0.10116905600443715</v>
      </c>
      <c r="O4091" s="372">
        <f t="shared" si="677"/>
        <v>0</v>
      </c>
      <c r="P4091" s="373"/>
    </row>
    <row r="4092" spans="1:16" s="195" customFormat="1" ht="22.5" x14ac:dyDescent="0.25">
      <c r="A4092" s="312" t="s">
        <v>9122</v>
      </c>
      <c r="B4092" s="314" t="s">
        <v>16</v>
      </c>
      <c r="C4092" s="314" t="s">
        <v>2402</v>
      </c>
      <c r="D4092" s="314" t="s">
        <v>8946</v>
      </c>
      <c r="E4092" s="315" t="s">
        <v>8947</v>
      </c>
      <c r="F4092" s="316" t="s">
        <v>100</v>
      </c>
      <c r="G4092" s="318">
        <v>1.2999999999999999E-2</v>
      </c>
      <c r="H4092" s="61">
        <f t="shared" ref="H4092:H4155" si="685">ROUND(I4092/G4092,2)</f>
        <v>115091.54</v>
      </c>
      <c r="I4092" s="450">
        <v>1496.19</v>
      </c>
      <c r="J4092" s="439">
        <f t="shared" ref="J4092:J4100" si="686">ROUND(H4092*O$13*P$13*O$10,2)</f>
        <v>128356.2</v>
      </c>
      <c r="K4092" s="390">
        <f t="shared" ref="K4092:K4100" si="687">ROUND(J4092*G4092,2)</f>
        <v>1668.63</v>
      </c>
      <c r="L4092" s="60"/>
      <c r="M4092" s="303">
        <f t="shared" si="675"/>
        <v>1668.6305656128002</v>
      </c>
      <c r="N4092" s="303">
        <f t="shared" si="676"/>
        <v>5.6561280007372261E-4</v>
      </c>
      <c r="O4092" s="372">
        <f t="shared" si="677"/>
        <v>1668.6306</v>
      </c>
      <c r="P4092" s="373">
        <f t="shared" si="678"/>
        <v>5.9999999984938768E-4</v>
      </c>
    </row>
    <row r="4093" spans="1:16" s="195" customFormat="1" ht="22.5" x14ac:dyDescent="0.25">
      <c r="A4093" s="312" t="s">
        <v>9123</v>
      </c>
      <c r="B4093" s="314" t="s">
        <v>16</v>
      </c>
      <c r="C4093" s="314" t="s">
        <v>2410</v>
      </c>
      <c r="D4093" s="314" t="s">
        <v>8949</v>
      </c>
      <c r="E4093" s="315" t="s">
        <v>8950</v>
      </c>
      <c r="F4093" s="316" t="s">
        <v>106</v>
      </c>
      <c r="G4093" s="326">
        <v>23.362500000000001</v>
      </c>
      <c r="H4093" s="61">
        <f t="shared" si="685"/>
        <v>379.6</v>
      </c>
      <c r="I4093" s="450">
        <v>8868.48</v>
      </c>
      <c r="J4093" s="439">
        <f t="shared" si="686"/>
        <v>423.35</v>
      </c>
      <c r="K4093" s="390">
        <f t="shared" si="687"/>
        <v>9890.51</v>
      </c>
      <c r="L4093" s="60"/>
      <c r="M4093" s="303">
        <f t="shared" si="675"/>
        <v>9890.5999896575995</v>
      </c>
      <c r="N4093" s="303">
        <f t="shared" si="676"/>
        <v>8.9989657599289785E-2</v>
      </c>
      <c r="O4093" s="372">
        <f t="shared" si="677"/>
        <v>9890.5143750000007</v>
      </c>
      <c r="P4093" s="373">
        <f t="shared" si="678"/>
        <v>4.3750000004365575E-3</v>
      </c>
    </row>
    <row r="4094" spans="1:16" s="195" customFormat="1" ht="15" x14ac:dyDescent="0.25">
      <c r="A4094" s="312" t="s">
        <v>9124</v>
      </c>
      <c r="B4094" s="314" t="s">
        <v>16</v>
      </c>
      <c r="C4094" s="314" t="s">
        <v>2421</v>
      </c>
      <c r="D4094" s="314" t="s">
        <v>8952</v>
      </c>
      <c r="E4094" s="315" t="s">
        <v>8953</v>
      </c>
      <c r="F4094" s="316" t="s">
        <v>100</v>
      </c>
      <c r="G4094" s="326">
        <v>1.34E-2</v>
      </c>
      <c r="H4094" s="61">
        <f t="shared" si="685"/>
        <v>11045.52</v>
      </c>
      <c r="I4094" s="450">
        <v>148.01</v>
      </c>
      <c r="J4094" s="439">
        <f t="shared" si="686"/>
        <v>12318.55</v>
      </c>
      <c r="K4094" s="390">
        <f t="shared" si="687"/>
        <v>165.07</v>
      </c>
      <c r="L4094" s="60"/>
      <c r="M4094" s="303">
        <f t="shared" si="675"/>
        <v>165.06861429119999</v>
      </c>
      <c r="N4094" s="303">
        <f t="shared" si="676"/>
        <v>-1.3857088000008844E-3</v>
      </c>
      <c r="O4094" s="372">
        <f t="shared" si="677"/>
        <v>165.06856999999999</v>
      </c>
      <c r="P4094" s="373">
        <f t="shared" si="678"/>
        <v>-1.4299999999991542E-3</v>
      </c>
    </row>
    <row r="4095" spans="1:16" s="195" customFormat="1" ht="22.5" x14ac:dyDescent="0.25">
      <c r="A4095" s="312" t="s">
        <v>9125</v>
      </c>
      <c r="B4095" s="314" t="s">
        <v>16</v>
      </c>
      <c r="C4095" s="314" t="s">
        <v>2429</v>
      </c>
      <c r="D4095" s="314" t="s">
        <v>3339</v>
      </c>
      <c r="E4095" s="315" t="s">
        <v>3340</v>
      </c>
      <c r="F4095" s="316" t="s">
        <v>100</v>
      </c>
      <c r="G4095" s="326">
        <v>6.13E-2</v>
      </c>
      <c r="H4095" s="61">
        <f t="shared" si="685"/>
        <v>82989.72</v>
      </c>
      <c r="I4095" s="450">
        <v>5087.2700000000004</v>
      </c>
      <c r="J4095" s="439">
        <f t="shared" si="686"/>
        <v>92554.54</v>
      </c>
      <c r="K4095" s="390">
        <f t="shared" si="687"/>
        <v>5673.59</v>
      </c>
      <c r="L4095" s="60"/>
      <c r="M4095" s="303">
        <f t="shared" si="675"/>
        <v>5673.5937397824009</v>
      </c>
      <c r="N4095" s="303">
        <f t="shared" si="676"/>
        <v>3.7397824007712188E-3</v>
      </c>
      <c r="O4095" s="372">
        <f t="shared" si="677"/>
        <v>5673.5933019999993</v>
      </c>
      <c r="P4095" s="373">
        <f t="shared" si="678"/>
        <v>3.3019999991665827E-3</v>
      </c>
    </row>
    <row r="4096" spans="1:16" s="195" customFormat="1" ht="22.5" x14ac:dyDescent="0.25">
      <c r="A4096" s="312" t="s">
        <v>9126</v>
      </c>
      <c r="B4096" s="314" t="s">
        <v>16</v>
      </c>
      <c r="C4096" s="314" t="s">
        <v>2438</v>
      </c>
      <c r="D4096" s="314" t="s">
        <v>258</v>
      </c>
      <c r="E4096" s="315" t="s">
        <v>259</v>
      </c>
      <c r="F4096" s="316" t="s">
        <v>116</v>
      </c>
      <c r="G4096" s="326">
        <v>1.89E-2</v>
      </c>
      <c r="H4096" s="61">
        <f t="shared" si="685"/>
        <v>193804.23</v>
      </c>
      <c r="I4096" s="450">
        <v>3662.9</v>
      </c>
      <c r="J4096" s="439">
        <f t="shared" si="686"/>
        <v>216140.77</v>
      </c>
      <c r="K4096" s="390">
        <f t="shared" si="687"/>
        <v>4085.06</v>
      </c>
      <c r="L4096" s="60"/>
      <c r="M4096" s="303">
        <f t="shared" si="675"/>
        <v>4085.0606532480001</v>
      </c>
      <c r="N4096" s="303">
        <f t="shared" si="676"/>
        <v>6.5324800016242079E-4</v>
      </c>
      <c r="O4096" s="372">
        <f t="shared" si="677"/>
        <v>4085.0605529999998</v>
      </c>
      <c r="P4096" s="373">
        <f t="shared" si="678"/>
        <v>5.5299999985436443E-4</v>
      </c>
    </row>
    <row r="4097" spans="1:16" s="195" customFormat="1" ht="22.5" x14ac:dyDescent="0.25">
      <c r="A4097" s="312" t="s">
        <v>9127</v>
      </c>
      <c r="B4097" s="314" t="s">
        <v>16</v>
      </c>
      <c r="C4097" s="314" t="s">
        <v>1071</v>
      </c>
      <c r="D4097" s="314" t="s">
        <v>467</v>
      </c>
      <c r="E4097" s="315" t="s">
        <v>468</v>
      </c>
      <c r="F4097" s="316" t="s">
        <v>100</v>
      </c>
      <c r="G4097" s="317">
        <v>5.0520000000000002E-2</v>
      </c>
      <c r="H4097" s="61">
        <f t="shared" si="685"/>
        <v>13915.08</v>
      </c>
      <c r="I4097" s="450">
        <v>702.99</v>
      </c>
      <c r="J4097" s="439">
        <f t="shared" si="686"/>
        <v>15518.84</v>
      </c>
      <c r="K4097" s="390">
        <f t="shared" si="687"/>
        <v>784.01</v>
      </c>
      <c r="L4097" s="60"/>
      <c r="M4097" s="303">
        <f t="shared" si="675"/>
        <v>784.01179082880003</v>
      </c>
      <c r="N4097" s="303">
        <f t="shared" si="676"/>
        <v>1.7908288000398898E-3</v>
      </c>
      <c r="O4097" s="372">
        <f t="shared" si="677"/>
        <v>784.01179680000007</v>
      </c>
      <c r="P4097" s="373">
        <f t="shared" si="678"/>
        <v>1.7968000000792017E-3</v>
      </c>
    </row>
    <row r="4098" spans="1:16" s="195" customFormat="1" ht="15" x14ac:dyDescent="0.25">
      <c r="A4098" s="312" t="s">
        <v>9128</v>
      </c>
      <c r="B4098" s="314" t="s">
        <v>16</v>
      </c>
      <c r="C4098" s="314" t="s">
        <v>1075</v>
      </c>
      <c r="D4098" s="314" t="s">
        <v>262</v>
      </c>
      <c r="E4098" s="315" t="s">
        <v>263</v>
      </c>
      <c r="F4098" s="316" t="s">
        <v>116</v>
      </c>
      <c r="G4098" s="326">
        <v>0.1263</v>
      </c>
      <c r="H4098" s="61">
        <f t="shared" si="685"/>
        <v>73014.490000000005</v>
      </c>
      <c r="I4098" s="450">
        <v>9221.73</v>
      </c>
      <c r="J4098" s="439">
        <f t="shared" si="686"/>
        <v>81429.64</v>
      </c>
      <c r="K4098" s="390">
        <f t="shared" si="687"/>
        <v>10284.56</v>
      </c>
      <c r="L4098" s="60"/>
      <c r="M4098" s="303">
        <f t="shared" si="675"/>
        <v>10284.563154297601</v>
      </c>
      <c r="N4098" s="303">
        <f t="shared" si="676"/>
        <v>3.1542976012133295E-3</v>
      </c>
      <c r="O4098" s="372">
        <f t="shared" si="677"/>
        <v>10284.563532</v>
      </c>
      <c r="P4098" s="373">
        <f t="shared" si="678"/>
        <v>3.5320000006322516E-3</v>
      </c>
    </row>
    <row r="4099" spans="1:16" s="195" customFormat="1" ht="22.5" x14ac:dyDescent="0.25">
      <c r="A4099" s="312" t="s">
        <v>9129</v>
      </c>
      <c r="B4099" s="314" t="s">
        <v>16</v>
      </c>
      <c r="C4099" s="314" t="s">
        <v>2474</v>
      </c>
      <c r="D4099" s="314" t="s">
        <v>3347</v>
      </c>
      <c r="E4099" s="315" t="s">
        <v>3348</v>
      </c>
      <c r="F4099" s="316" t="s">
        <v>100</v>
      </c>
      <c r="G4099" s="317">
        <v>5.0520000000000002E-2</v>
      </c>
      <c r="H4099" s="61">
        <f t="shared" si="685"/>
        <v>35101.15</v>
      </c>
      <c r="I4099" s="450">
        <v>1773.31</v>
      </c>
      <c r="J4099" s="439">
        <f t="shared" si="686"/>
        <v>39146.67</v>
      </c>
      <c r="K4099" s="390">
        <f t="shared" si="687"/>
        <v>1977.69</v>
      </c>
      <c r="L4099" s="60"/>
      <c r="M4099" s="303">
        <f t="shared" si="675"/>
        <v>1977.6895102272001</v>
      </c>
      <c r="N4099" s="303">
        <f t="shared" si="676"/>
        <v>-4.8977279993778211E-4</v>
      </c>
      <c r="O4099" s="372">
        <f t="shared" si="677"/>
        <v>1977.6897684</v>
      </c>
      <c r="P4099" s="373">
        <f t="shared" si="678"/>
        <v>-2.3160000000643777E-4</v>
      </c>
    </row>
    <row r="4100" spans="1:16" s="195" customFormat="1" ht="22.5" x14ac:dyDescent="0.25">
      <c r="A4100" s="312" t="s">
        <v>9130</v>
      </c>
      <c r="B4100" s="314" t="s">
        <v>16</v>
      </c>
      <c r="C4100" s="314" t="s">
        <v>2489</v>
      </c>
      <c r="D4100" s="314" t="s">
        <v>3350</v>
      </c>
      <c r="E4100" s="315" t="s">
        <v>3351</v>
      </c>
      <c r="F4100" s="316" t="s">
        <v>100</v>
      </c>
      <c r="G4100" s="317">
        <v>5.0520000000000002E-2</v>
      </c>
      <c r="H4100" s="61">
        <f t="shared" si="685"/>
        <v>36058.39</v>
      </c>
      <c r="I4100" s="450">
        <v>1821.67</v>
      </c>
      <c r="J4100" s="439">
        <f t="shared" si="686"/>
        <v>40214.230000000003</v>
      </c>
      <c r="K4100" s="390">
        <f t="shared" si="687"/>
        <v>2031.62</v>
      </c>
      <c r="L4100" s="60"/>
      <c r="M4100" s="303">
        <f t="shared" si="675"/>
        <v>2031.6231511104002</v>
      </c>
      <c r="N4100" s="303">
        <f t="shared" si="676"/>
        <v>3.1511104002674983E-3</v>
      </c>
      <c r="O4100" s="372">
        <f t="shared" si="677"/>
        <v>2031.6228996000002</v>
      </c>
      <c r="P4100" s="373">
        <f t="shared" si="678"/>
        <v>2.8996000003189693E-3</v>
      </c>
    </row>
    <row r="4101" spans="1:16" s="195" customFormat="1" ht="15" x14ac:dyDescent="0.25">
      <c r="A4101" s="306" t="s">
        <v>1146</v>
      </c>
      <c r="B4101" s="502"/>
      <c r="C4101" s="502"/>
      <c r="D4101" s="502"/>
      <c r="E4101" s="307" t="s">
        <v>9002</v>
      </c>
      <c r="F4101" s="308"/>
      <c r="G4101" s="309"/>
      <c r="H4101" s="61"/>
      <c r="I4101" s="334">
        <f>SUM(I4102:I4182)</f>
        <v>9153986.2799999975</v>
      </c>
      <c r="J4101" s="449"/>
      <c r="K4101" s="391">
        <f>SUM(K4102:K4182)</f>
        <v>10209024.220000001</v>
      </c>
      <c r="L4101" s="310"/>
      <c r="M4101" s="303">
        <f t="shared" si="675"/>
        <v>10209011.759207191</v>
      </c>
      <c r="N4101" s="303">
        <f t="shared" si="676"/>
        <v>-12.460792809724808</v>
      </c>
      <c r="O4101" s="372">
        <f t="shared" si="677"/>
        <v>0</v>
      </c>
      <c r="P4101" s="373"/>
    </row>
    <row r="4102" spans="1:16" s="195" customFormat="1" ht="22.5" x14ac:dyDescent="0.25">
      <c r="A4102" s="312" t="s">
        <v>9131</v>
      </c>
      <c r="B4102" s="314" t="s">
        <v>16</v>
      </c>
      <c r="C4102" s="314" t="s">
        <v>2495</v>
      </c>
      <c r="D4102" s="314" t="s">
        <v>9132</v>
      </c>
      <c r="E4102" s="315" t="s">
        <v>9133</v>
      </c>
      <c r="F4102" s="316" t="s">
        <v>346</v>
      </c>
      <c r="G4102" s="325">
        <v>0.06</v>
      </c>
      <c r="H4102" s="61">
        <f t="shared" si="685"/>
        <v>478485.17</v>
      </c>
      <c r="I4102" s="450">
        <v>28709.11</v>
      </c>
      <c r="J4102" s="439">
        <f>ROUND(H4102*O$13*P$13*O$10,2)</f>
        <v>533632.07999999996</v>
      </c>
      <c r="K4102" s="390">
        <f t="shared" ref="K4102:K4165" si="688">ROUND(J4102*G4102,2)</f>
        <v>32017.919999999998</v>
      </c>
      <c r="L4102" s="60"/>
      <c r="M4102" s="303">
        <f t="shared" si="675"/>
        <v>32017.924499923203</v>
      </c>
      <c r="N4102" s="303">
        <f t="shared" si="676"/>
        <v>4.4999232050031424E-3</v>
      </c>
      <c r="O4102" s="372">
        <f t="shared" si="677"/>
        <v>32017.924799999997</v>
      </c>
      <c r="P4102" s="373">
        <f t="shared" si="678"/>
        <v>4.7999999987951014E-3</v>
      </c>
    </row>
    <row r="4103" spans="1:16" s="195" customFormat="1" ht="15" x14ac:dyDescent="0.25">
      <c r="A4103" s="312" t="s">
        <v>9134</v>
      </c>
      <c r="B4103" s="314" t="s">
        <v>16</v>
      </c>
      <c r="C4103" s="314" t="s">
        <v>2497</v>
      </c>
      <c r="D4103" s="314" t="s">
        <v>9135</v>
      </c>
      <c r="E4103" s="315" t="s">
        <v>815</v>
      </c>
      <c r="F4103" s="316" t="s">
        <v>168</v>
      </c>
      <c r="G4103" s="325">
        <v>60.48</v>
      </c>
      <c r="H4103" s="61">
        <f t="shared" si="685"/>
        <v>133.55000000000001</v>
      </c>
      <c r="I4103" s="450">
        <v>8076.96</v>
      </c>
      <c r="J4103" s="439">
        <f t="shared" ref="J4103:J4166" si="689">ROUND(H4103*O$13*P$13*O$10,2)</f>
        <v>148.94</v>
      </c>
      <c r="K4103" s="390">
        <f t="shared" si="688"/>
        <v>9007.89</v>
      </c>
      <c r="L4103" s="60"/>
      <c r="M4103" s="303">
        <f t="shared" si="675"/>
        <v>9007.8548401152002</v>
      </c>
      <c r="N4103" s="303">
        <f t="shared" si="676"/>
        <v>-3.5159884799213614E-2</v>
      </c>
      <c r="O4103" s="372">
        <f t="shared" si="677"/>
        <v>9007.8912</v>
      </c>
      <c r="P4103" s="373">
        <f t="shared" si="678"/>
        <v>1.2000000006082701E-3</v>
      </c>
    </row>
    <row r="4104" spans="1:16" s="195" customFormat="1" ht="15" x14ac:dyDescent="0.25">
      <c r="A4104" s="312" t="s">
        <v>9136</v>
      </c>
      <c r="B4104" s="314" t="s">
        <v>16</v>
      </c>
      <c r="C4104" s="314" t="s">
        <v>2499</v>
      </c>
      <c r="D4104" s="314" t="s">
        <v>9137</v>
      </c>
      <c r="E4104" s="315" t="s">
        <v>9138</v>
      </c>
      <c r="F4104" s="316" t="s">
        <v>164</v>
      </c>
      <c r="G4104" s="329">
        <v>7.6</v>
      </c>
      <c r="H4104" s="61">
        <f t="shared" si="685"/>
        <v>16933.66</v>
      </c>
      <c r="I4104" s="450">
        <v>128695.81</v>
      </c>
      <c r="J4104" s="439">
        <f t="shared" si="689"/>
        <v>18885.32</v>
      </c>
      <c r="K4104" s="390">
        <f t="shared" si="688"/>
        <v>143528.43</v>
      </c>
      <c r="L4104" s="60"/>
      <c r="M4104" s="303">
        <f t="shared" si="675"/>
        <v>143528.4036334272</v>
      </c>
      <c r="N4104" s="303">
        <f t="shared" si="676"/>
        <v>-2.6366572797996923E-2</v>
      </c>
      <c r="O4104" s="372">
        <f t="shared" si="677"/>
        <v>143528.432</v>
      </c>
      <c r="P4104" s="373">
        <f t="shared" si="678"/>
        <v>2.0000000076834112E-3</v>
      </c>
    </row>
    <row r="4105" spans="1:16" s="195" customFormat="1" ht="15" x14ac:dyDescent="0.25">
      <c r="A4105" s="312" t="s">
        <v>9139</v>
      </c>
      <c r="B4105" s="314" t="s">
        <v>16</v>
      </c>
      <c r="C4105" s="314" t="s">
        <v>5984</v>
      </c>
      <c r="D4105" s="314" t="s">
        <v>9140</v>
      </c>
      <c r="E4105" s="315" t="s">
        <v>9141</v>
      </c>
      <c r="F4105" s="316" t="s">
        <v>449</v>
      </c>
      <c r="G4105" s="326">
        <v>0.24479999999999999</v>
      </c>
      <c r="H4105" s="61">
        <f t="shared" si="685"/>
        <v>5496746.2000000002</v>
      </c>
      <c r="I4105" s="450">
        <v>1345603.47</v>
      </c>
      <c r="J4105" s="439">
        <f t="shared" si="689"/>
        <v>6130263.3499999996</v>
      </c>
      <c r="K4105" s="390">
        <f t="shared" si="688"/>
        <v>1500688.47</v>
      </c>
      <c r="L4105" s="60"/>
      <c r="M4105" s="303">
        <f t="shared" si="675"/>
        <v>1500688.4682003264</v>
      </c>
      <c r="N4105" s="303">
        <f t="shared" si="676"/>
        <v>-1.7996735405176878E-3</v>
      </c>
      <c r="O4105" s="372">
        <f t="shared" si="677"/>
        <v>1500688.4680799998</v>
      </c>
      <c r="P4105" s="373">
        <f t="shared" si="678"/>
        <v>-1.920000184327364E-3</v>
      </c>
    </row>
    <row r="4106" spans="1:16" s="195" customFormat="1" ht="15" x14ac:dyDescent="0.25">
      <c r="A4106" s="312" t="s">
        <v>9142</v>
      </c>
      <c r="B4106" s="314" t="s">
        <v>16</v>
      </c>
      <c r="C4106" s="314" t="s">
        <v>5988</v>
      </c>
      <c r="D4106" s="314" t="s">
        <v>9140</v>
      </c>
      <c r="E4106" s="315" t="s">
        <v>9143</v>
      </c>
      <c r="F4106" s="316" t="s">
        <v>449</v>
      </c>
      <c r="G4106" s="326">
        <v>0.3468</v>
      </c>
      <c r="H4106" s="61">
        <f t="shared" si="685"/>
        <v>165093.19</v>
      </c>
      <c r="I4106" s="450">
        <v>57254.32</v>
      </c>
      <c r="J4106" s="439">
        <f t="shared" si="689"/>
        <v>184120.7</v>
      </c>
      <c r="K4106" s="390">
        <f t="shared" si="688"/>
        <v>63853.06</v>
      </c>
      <c r="L4106" s="60"/>
      <c r="M4106" s="303">
        <f t="shared" si="675"/>
        <v>63853.0590134784</v>
      </c>
      <c r="N4106" s="303">
        <f t="shared" si="676"/>
        <v>-9.8652159795165062E-4</v>
      </c>
      <c r="O4106" s="372">
        <f t="shared" si="677"/>
        <v>63853.05876</v>
      </c>
      <c r="P4106" s="373">
        <f t="shared" si="678"/>
        <v>-1.2399999977787957E-3</v>
      </c>
    </row>
    <row r="4107" spans="1:16" s="195" customFormat="1" ht="15" x14ac:dyDescent="0.25">
      <c r="A4107" s="312" t="s">
        <v>9144</v>
      </c>
      <c r="B4107" s="314" t="s">
        <v>16</v>
      </c>
      <c r="C4107" s="314" t="s">
        <v>7859</v>
      </c>
      <c r="D4107" s="314" t="s">
        <v>9140</v>
      </c>
      <c r="E4107" s="315" t="s">
        <v>9145</v>
      </c>
      <c r="F4107" s="316" t="s">
        <v>449</v>
      </c>
      <c r="G4107" s="326">
        <v>0.18360000000000001</v>
      </c>
      <c r="H4107" s="61">
        <f t="shared" si="685"/>
        <v>89328</v>
      </c>
      <c r="I4107" s="450">
        <v>16400.62</v>
      </c>
      <c r="J4107" s="439">
        <f t="shared" si="689"/>
        <v>99623.33</v>
      </c>
      <c r="K4107" s="390">
        <f t="shared" si="688"/>
        <v>18290.84</v>
      </c>
      <c r="L4107" s="60"/>
      <c r="M4107" s="303">
        <f t="shared" si="675"/>
        <v>18290.842624934397</v>
      </c>
      <c r="N4107" s="303">
        <f t="shared" si="676"/>
        <v>2.624934397317702E-3</v>
      </c>
      <c r="O4107" s="372">
        <f t="shared" si="677"/>
        <v>18290.843388000001</v>
      </c>
      <c r="P4107" s="373">
        <f t="shared" si="678"/>
        <v>3.3880000009958167E-3</v>
      </c>
    </row>
    <row r="4108" spans="1:16" s="195" customFormat="1" ht="15" x14ac:dyDescent="0.25">
      <c r="A4108" s="312" t="s">
        <v>9146</v>
      </c>
      <c r="B4108" s="314" t="s">
        <v>16</v>
      </c>
      <c r="C4108" s="314" t="s">
        <v>2508</v>
      </c>
      <c r="D4108" s="314" t="s">
        <v>460</v>
      </c>
      <c r="E4108" s="315" t="s">
        <v>461</v>
      </c>
      <c r="F4108" s="316" t="s">
        <v>164</v>
      </c>
      <c r="G4108" s="329">
        <v>3.4</v>
      </c>
      <c r="H4108" s="61">
        <f t="shared" si="685"/>
        <v>13340.58</v>
      </c>
      <c r="I4108" s="450">
        <v>45357.96</v>
      </c>
      <c r="J4108" s="439">
        <f t="shared" si="689"/>
        <v>14878.12</v>
      </c>
      <c r="K4108" s="390">
        <f t="shared" si="688"/>
        <v>50585.61</v>
      </c>
      <c r="L4108" s="60"/>
      <c r="M4108" s="303">
        <f t="shared" si="675"/>
        <v>50585.606406835206</v>
      </c>
      <c r="N4108" s="303">
        <f t="shared" si="676"/>
        <v>-3.5931647944380529E-3</v>
      </c>
      <c r="O4108" s="372">
        <f t="shared" si="677"/>
        <v>50585.608</v>
      </c>
      <c r="P4108" s="373">
        <f t="shared" si="678"/>
        <v>-2.0000000004074536E-3</v>
      </c>
    </row>
    <row r="4109" spans="1:16" s="195" customFormat="1" ht="15" x14ac:dyDescent="0.25">
      <c r="A4109" s="312" t="s">
        <v>9147</v>
      </c>
      <c r="B4109" s="314" t="s">
        <v>16</v>
      </c>
      <c r="C4109" s="314" t="s">
        <v>5993</v>
      </c>
      <c r="D4109" s="314" t="s">
        <v>8983</v>
      </c>
      <c r="E4109" s="315" t="s">
        <v>228</v>
      </c>
      <c r="F4109" s="316" t="s">
        <v>111</v>
      </c>
      <c r="G4109" s="329">
        <v>3.2</v>
      </c>
      <c r="H4109" s="61">
        <f t="shared" si="685"/>
        <v>1269.0999999999999</v>
      </c>
      <c r="I4109" s="450">
        <v>4061.11</v>
      </c>
      <c r="J4109" s="439">
        <f t="shared" si="689"/>
        <v>1415.37</v>
      </c>
      <c r="K4109" s="390">
        <f t="shared" si="688"/>
        <v>4529.18</v>
      </c>
      <c r="L4109" s="60"/>
      <c r="M4109" s="303">
        <f t="shared" si="675"/>
        <v>4529.1655981632002</v>
      </c>
      <c r="N4109" s="303">
        <f t="shared" si="676"/>
        <v>-1.4401836800061574E-2</v>
      </c>
      <c r="O4109" s="372">
        <f t="shared" si="677"/>
        <v>4529.1840000000002</v>
      </c>
      <c r="P4109" s="373">
        <f t="shared" si="678"/>
        <v>3.9999999999054126E-3</v>
      </c>
    </row>
    <row r="4110" spans="1:16" s="195" customFormat="1" ht="15" x14ac:dyDescent="0.25">
      <c r="A4110" s="312" t="s">
        <v>9148</v>
      </c>
      <c r="B4110" s="314" t="s">
        <v>16</v>
      </c>
      <c r="C4110" s="314" t="s">
        <v>2516</v>
      </c>
      <c r="D4110" s="314" t="s">
        <v>462</v>
      </c>
      <c r="E4110" s="315" t="s">
        <v>463</v>
      </c>
      <c r="F4110" s="316" t="s">
        <v>164</v>
      </c>
      <c r="G4110" s="329">
        <v>3.4</v>
      </c>
      <c r="H4110" s="61">
        <f t="shared" si="685"/>
        <v>13235.25</v>
      </c>
      <c r="I4110" s="450">
        <v>44999.839999999997</v>
      </c>
      <c r="J4110" s="439">
        <f t="shared" si="689"/>
        <v>14760.65</v>
      </c>
      <c r="K4110" s="390">
        <f t="shared" si="688"/>
        <v>50186.21</v>
      </c>
      <c r="L4110" s="60"/>
      <c r="M4110" s="303">
        <f t="shared" si="675"/>
        <v>50186.211959500797</v>
      </c>
      <c r="N4110" s="303">
        <f t="shared" si="676"/>
        <v>1.9595007979660295E-3</v>
      </c>
      <c r="O4110" s="372">
        <f t="shared" si="677"/>
        <v>50186.21</v>
      </c>
      <c r="P4110" s="373">
        <f t="shared" si="678"/>
        <v>0</v>
      </c>
    </row>
    <row r="4111" spans="1:16" s="195" customFormat="1" ht="15" x14ac:dyDescent="0.25">
      <c r="A4111" s="312" t="s">
        <v>9149</v>
      </c>
      <c r="B4111" s="314" t="s">
        <v>16</v>
      </c>
      <c r="C4111" s="314" t="s">
        <v>5997</v>
      </c>
      <c r="D4111" s="314" t="s">
        <v>8997</v>
      </c>
      <c r="E4111" s="315" t="s">
        <v>828</v>
      </c>
      <c r="F4111" s="316" t="s">
        <v>328</v>
      </c>
      <c r="G4111" s="329">
        <v>0.3</v>
      </c>
      <c r="H4111" s="61">
        <f t="shared" si="685"/>
        <v>14940.7</v>
      </c>
      <c r="I4111" s="450">
        <v>4482.21</v>
      </c>
      <c r="J4111" s="439">
        <f t="shared" si="689"/>
        <v>16662.66</v>
      </c>
      <c r="K4111" s="390">
        <f t="shared" si="688"/>
        <v>4998.8</v>
      </c>
      <c r="L4111" s="60"/>
      <c r="M4111" s="303">
        <f t="shared" ref="M4111:M4174" si="690">I4111*O$13*P$13*O$10</f>
        <v>4998.798686995201</v>
      </c>
      <c r="N4111" s="303">
        <f t="shared" ref="N4111:N4174" si="691">M4111-K4111</f>
        <v>-1.3130047991580795E-3</v>
      </c>
      <c r="O4111" s="372">
        <f t="shared" si="677"/>
        <v>4998.7979999999998</v>
      </c>
      <c r="P4111" s="373">
        <f t="shared" si="678"/>
        <v>-2.0000000004074536E-3</v>
      </c>
    </row>
    <row r="4112" spans="1:16" s="195" customFormat="1" ht="22.5" x14ac:dyDescent="0.25">
      <c r="A4112" s="312" t="s">
        <v>9150</v>
      </c>
      <c r="B4112" s="314" t="s">
        <v>16</v>
      </c>
      <c r="C4112" s="314" t="s">
        <v>1085</v>
      </c>
      <c r="D4112" s="314" t="s">
        <v>239</v>
      </c>
      <c r="E4112" s="315" t="s">
        <v>240</v>
      </c>
      <c r="F4112" s="316" t="s">
        <v>217</v>
      </c>
      <c r="G4112" s="331">
        <v>1</v>
      </c>
      <c r="H4112" s="61">
        <f t="shared" si="685"/>
        <v>3424.96</v>
      </c>
      <c r="I4112" s="450">
        <v>3424.96</v>
      </c>
      <c r="J4112" s="439">
        <f t="shared" si="689"/>
        <v>3819.7</v>
      </c>
      <c r="K4112" s="390">
        <f t="shared" si="688"/>
        <v>3819.7</v>
      </c>
      <c r="L4112" s="60"/>
      <c r="M4112" s="303">
        <f t="shared" si="690"/>
        <v>3819.6973258752</v>
      </c>
      <c r="N4112" s="303">
        <f t="shared" si="691"/>
        <v>-2.6741247997961182E-3</v>
      </c>
      <c r="O4112" s="372">
        <f t="shared" si="677"/>
        <v>3819.7</v>
      </c>
      <c r="P4112" s="373">
        <f t="shared" si="678"/>
        <v>0</v>
      </c>
    </row>
    <row r="4113" spans="1:16" s="195" customFormat="1" ht="15" x14ac:dyDescent="0.25">
      <c r="A4113" s="312" t="s">
        <v>9151</v>
      </c>
      <c r="B4113" s="314" t="s">
        <v>16</v>
      </c>
      <c r="C4113" s="314" t="s">
        <v>1086</v>
      </c>
      <c r="D4113" s="314" t="s">
        <v>2434</v>
      </c>
      <c r="E4113" s="315" t="s">
        <v>9152</v>
      </c>
      <c r="F4113" s="316" t="s">
        <v>217</v>
      </c>
      <c r="G4113" s="331">
        <v>1</v>
      </c>
      <c r="H4113" s="61">
        <f t="shared" si="685"/>
        <v>5154.66</v>
      </c>
      <c r="I4113" s="450">
        <v>5154.66</v>
      </c>
      <c r="J4113" s="439">
        <f t="shared" si="689"/>
        <v>5748.75</v>
      </c>
      <c r="K4113" s="390">
        <f t="shared" si="688"/>
        <v>5748.75</v>
      </c>
      <c r="L4113" s="60"/>
      <c r="M4113" s="303">
        <f t="shared" si="690"/>
        <v>5748.7506475392001</v>
      </c>
      <c r="N4113" s="303">
        <f t="shared" si="691"/>
        <v>6.4753920014481992E-4</v>
      </c>
      <c r="O4113" s="372">
        <f t="shared" si="677"/>
        <v>5748.75</v>
      </c>
      <c r="P4113" s="373">
        <f t="shared" si="678"/>
        <v>0</v>
      </c>
    </row>
    <row r="4114" spans="1:16" s="195" customFormat="1" ht="33.75" x14ac:dyDescent="0.25">
      <c r="A4114" s="312" t="s">
        <v>9153</v>
      </c>
      <c r="B4114" s="314" t="s">
        <v>16</v>
      </c>
      <c r="C4114" s="314" t="s">
        <v>1088</v>
      </c>
      <c r="D4114" s="314" t="s">
        <v>9154</v>
      </c>
      <c r="E4114" s="315" t="s">
        <v>9155</v>
      </c>
      <c r="F4114" s="316" t="s">
        <v>217</v>
      </c>
      <c r="G4114" s="331">
        <v>2</v>
      </c>
      <c r="H4114" s="61">
        <f t="shared" si="685"/>
        <v>5516.51</v>
      </c>
      <c r="I4114" s="450">
        <v>11033.01</v>
      </c>
      <c r="J4114" s="439">
        <f t="shared" si="689"/>
        <v>6152.3</v>
      </c>
      <c r="K4114" s="390">
        <f t="shared" si="688"/>
        <v>12304.6</v>
      </c>
      <c r="L4114" s="60"/>
      <c r="M4114" s="303">
        <f t="shared" si="690"/>
        <v>12304.598825491201</v>
      </c>
      <c r="N4114" s="303">
        <f t="shared" si="691"/>
        <v>-1.1745087995223003E-3</v>
      </c>
      <c r="O4114" s="372">
        <f t="shared" ref="O4114:O4177" si="692">J4114*G4114</f>
        <v>12304.6</v>
      </c>
      <c r="P4114" s="373">
        <f t="shared" ref="P4114:P4177" si="693">O4114-K4114</f>
        <v>0</v>
      </c>
    </row>
    <row r="4115" spans="1:16" s="195" customFormat="1" ht="15" x14ac:dyDescent="0.25">
      <c r="A4115" s="312" t="s">
        <v>9156</v>
      </c>
      <c r="B4115" s="314" t="s">
        <v>16</v>
      </c>
      <c r="C4115" s="332" t="s">
        <v>1091</v>
      </c>
      <c r="D4115" s="332" t="s">
        <v>9157</v>
      </c>
      <c r="E4115" s="333" t="s">
        <v>9158</v>
      </c>
      <c r="F4115" s="316" t="s">
        <v>217</v>
      </c>
      <c r="G4115" s="331">
        <v>2</v>
      </c>
      <c r="H4115" s="61">
        <f t="shared" si="685"/>
        <v>2231.67</v>
      </c>
      <c r="I4115" s="450">
        <v>4463.34</v>
      </c>
      <c r="J4115" s="439">
        <f t="shared" si="689"/>
        <v>2488.88</v>
      </c>
      <c r="K4115" s="390">
        <f t="shared" si="688"/>
        <v>4977.76</v>
      </c>
      <c r="L4115" s="60"/>
      <c r="M4115" s="303">
        <f t="shared" si="690"/>
        <v>4977.7538606208</v>
      </c>
      <c r="N4115" s="303">
        <f t="shared" si="691"/>
        <v>-6.1393792002490954E-3</v>
      </c>
      <c r="O4115" s="372">
        <f t="shared" si="692"/>
        <v>4977.76</v>
      </c>
      <c r="P4115" s="373">
        <f t="shared" si="693"/>
        <v>0</v>
      </c>
    </row>
    <row r="4116" spans="1:16" s="195" customFormat="1" ht="15" x14ac:dyDescent="0.25">
      <c r="A4116" s="312" t="s">
        <v>9159</v>
      </c>
      <c r="B4116" s="314" t="s">
        <v>16</v>
      </c>
      <c r="C4116" s="314" t="s">
        <v>1096</v>
      </c>
      <c r="D4116" s="314" t="s">
        <v>2411</v>
      </c>
      <c r="E4116" s="315" t="s">
        <v>2412</v>
      </c>
      <c r="F4116" s="316" t="s">
        <v>217</v>
      </c>
      <c r="G4116" s="331">
        <v>6</v>
      </c>
      <c r="H4116" s="61">
        <f t="shared" si="685"/>
        <v>2862.33</v>
      </c>
      <c r="I4116" s="450">
        <v>17173.97</v>
      </c>
      <c r="J4116" s="439">
        <f t="shared" si="689"/>
        <v>3192.22</v>
      </c>
      <c r="K4116" s="390">
        <f t="shared" si="688"/>
        <v>19153.32</v>
      </c>
      <c r="L4116" s="60"/>
      <c r="M4116" s="303">
        <f t="shared" si="690"/>
        <v>19153.323625286404</v>
      </c>
      <c r="N4116" s="303">
        <f t="shared" si="691"/>
        <v>3.6252864047128242E-3</v>
      </c>
      <c r="O4116" s="372">
        <f t="shared" si="692"/>
        <v>19153.32</v>
      </c>
      <c r="P4116" s="373">
        <f t="shared" si="693"/>
        <v>0</v>
      </c>
    </row>
    <row r="4117" spans="1:16" s="195" customFormat="1" ht="15" x14ac:dyDescent="0.25">
      <c r="A4117" s="312" t="s">
        <v>9160</v>
      </c>
      <c r="B4117" s="314" t="s">
        <v>16</v>
      </c>
      <c r="C4117" s="332" t="s">
        <v>1099</v>
      </c>
      <c r="D4117" s="332" t="s">
        <v>9161</v>
      </c>
      <c r="E4117" s="333" t="s">
        <v>9162</v>
      </c>
      <c r="F4117" s="316" t="s">
        <v>217</v>
      </c>
      <c r="G4117" s="331">
        <v>6</v>
      </c>
      <c r="H4117" s="61">
        <f t="shared" si="685"/>
        <v>582.85</v>
      </c>
      <c r="I4117" s="450">
        <v>3497.1</v>
      </c>
      <c r="J4117" s="439">
        <f t="shared" si="689"/>
        <v>650.03</v>
      </c>
      <c r="K4117" s="390">
        <f t="shared" si="688"/>
        <v>3900.18</v>
      </c>
      <c r="L4117" s="60"/>
      <c r="M4117" s="303">
        <f t="shared" si="690"/>
        <v>3900.1516859520002</v>
      </c>
      <c r="N4117" s="303">
        <f t="shared" si="691"/>
        <v>-2.8314047999629111E-2</v>
      </c>
      <c r="O4117" s="372">
        <f t="shared" si="692"/>
        <v>3900.18</v>
      </c>
      <c r="P4117" s="373">
        <f t="shared" si="693"/>
        <v>0</v>
      </c>
    </row>
    <row r="4118" spans="1:16" s="195" customFormat="1" ht="15" x14ac:dyDescent="0.25">
      <c r="A4118" s="312" t="s">
        <v>9163</v>
      </c>
      <c r="B4118" s="314" t="s">
        <v>16</v>
      </c>
      <c r="C4118" s="314" t="s">
        <v>1103</v>
      </c>
      <c r="D4118" s="314" t="s">
        <v>9164</v>
      </c>
      <c r="E4118" s="315" t="s">
        <v>9165</v>
      </c>
      <c r="F4118" s="316" t="s">
        <v>217</v>
      </c>
      <c r="G4118" s="331">
        <v>6</v>
      </c>
      <c r="H4118" s="61">
        <f t="shared" si="685"/>
        <v>3703.95</v>
      </c>
      <c r="I4118" s="450">
        <v>22223.67</v>
      </c>
      <c r="J4118" s="439">
        <f t="shared" si="689"/>
        <v>4130.84</v>
      </c>
      <c r="K4118" s="390">
        <f t="shared" si="688"/>
        <v>24785.040000000001</v>
      </c>
      <c r="L4118" s="60"/>
      <c r="M4118" s="303">
        <f t="shared" si="690"/>
        <v>24785.017305350397</v>
      </c>
      <c r="N4118" s="303">
        <f t="shared" si="691"/>
        <v>-2.2694649604090955E-2</v>
      </c>
      <c r="O4118" s="372">
        <f t="shared" si="692"/>
        <v>24785.040000000001</v>
      </c>
      <c r="P4118" s="373">
        <f t="shared" si="693"/>
        <v>0</v>
      </c>
    </row>
    <row r="4119" spans="1:16" s="195" customFormat="1" ht="15" x14ac:dyDescent="0.25">
      <c r="A4119" s="312" t="s">
        <v>9166</v>
      </c>
      <c r="B4119" s="314" t="s">
        <v>16</v>
      </c>
      <c r="C4119" s="314" t="s">
        <v>1106</v>
      </c>
      <c r="D4119" s="314" t="s">
        <v>2434</v>
      </c>
      <c r="E4119" s="315" t="s">
        <v>2435</v>
      </c>
      <c r="F4119" s="316" t="s">
        <v>217</v>
      </c>
      <c r="G4119" s="331">
        <v>6</v>
      </c>
      <c r="H4119" s="61">
        <f t="shared" si="685"/>
        <v>653.17999999999995</v>
      </c>
      <c r="I4119" s="450">
        <v>3919.08</v>
      </c>
      <c r="J4119" s="439">
        <f t="shared" si="689"/>
        <v>728.46</v>
      </c>
      <c r="K4119" s="390">
        <f t="shared" si="688"/>
        <v>4370.76</v>
      </c>
      <c r="L4119" s="60"/>
      <c r="M4119" s="303">
        <f t="shared" si="690"/>
        <v>4370.7661975296005</v>
      </c>
      <c r="N4119" s="303">
        <f t="shared" si="691"/>
        <v>6.1975296002856339E-3</v>
      </c>
      <c r="O4119" s="372">
        <f t="shared" si="692"/>
        <v>4370.76</v>
      </c>
      <c r="P4119" s="373">
        <f t="shared" si="693"/>
        <v>0</v>
      </c>
    </row>
    <row r="4120" spans="1:16" s="195" customFormat="1" ht="15" x14ac:dyDescent="0.25">
      <c r="A4120" s="312" t="s">
        <v>9167</v>
      </c>
      <c r="B4120" s="314" t="s">
        <v>16</v>
      </c>
      <c r="C4120" s="314" t="s">
        <v>9168</v>
      </c>
      <c r="D4120" s="314" t="s">
        <v>9169</v>
      </c>
      <c r="E4120" s="315" t="s">
        <v>9170</v>
      </c>
      <c r="F4120" s="316" t="s">
        <v>217</v>
      </c>
      <c r="G4120" s="331">
        <v>6</v>
      </c>
      <c r="H4120" s="61">
        <f t="shared" si="685"/>
        <v>606.41999999999996</v>
      </c>
      <c r="I4120" s="450">
        <v>3638.52</v>
      </c>
      <c r="J4120" s="439">
        <f t="shared" si="689"/>
        <v>676.31</v>
      </c>
      <c r="K4120" s="390">
        <f t="shared" si="688"/>
        <v>4057.86</v>
      </c>
      <c r="L4120" s="60"/>
      <c r="M4120" s="303">
        <f t="shared" si="690"/>
        <v>4057.8707821824005</v>
      </c>
      <c r="N4120" s="303">
        <f t="shared" si="691"/>
        <v>1.0782182400362217E-2</v>
      </c>
      <c r="O4120" s="372">
        <f t="shared" si="692"/>
        <v>4057.8599999999997</v>
      </c>
      <c r="P4120" s="373">
        <f t="shared" si="693"/>
        <v>0</v>
      </c>
    </row>
    <row r="4121" spans="1:16" s="195" customFormat="1" ht="15" x14ac:dyDescent="0.25">
      <c r="A4121" s="312" t="s">
        <v>9171</v>
      </c>
      <c r="B4121" s="314" t="s">
        <v>16</v>
      </c>
      <c r="C4121" s="314" t="s">
        <v>1109</v>
      </c>
      <c r="D4121" s="314" t="s">
        <v>2422</v>
      </c>
      <c r="E4121" s="315" t="s">
        <v>2423</v>
      </c>
      <c r="F4121" s="316" t="s">
        <v>217</v>
      </c>
      <c r="G4121" s="331">
        <v>2</v>
      </c>
      <c r="H4121" s="61">
        <f t="shared" si="685"/>
        <v>802.11</v>
      </c>
      <c r="I4121" s="450">
        <v>1604.21</v>
      </c>
      <c r="J4121" s="439">
        <f t="shared" si="689"/>
        <v>894.56</v>
      </c>
      <c r="K4121" s="390">
        <f t="shared" si="688"/>
        <v>1789.12</v>
      </c>
      <c r="L4121" s="60"/>
      <c r="M4121" s="303">
        <f t="shared" si="690"/>
        <v>1789.1002076352001</v>
      </c>
      <c r="N4121" s="303">
        <f t="shared" si="691"/>
        <v>-1.9792364799741335E-2</v>
      </c>
      <c r="O4121" s="372">
        <f t="shared" si="692"/>
        <v>1789.12</v>
      </c>
      <c r="P4121" s="373">
        <f t="shared" si="693"/>
        <v>0</v>
      </c>
    </row>
    <row r="4122" spans="1:16" s="195" customFormat="1" ht="15" x14ac:dyDescent="0.25">
      <c r="A4122" s="312" t="s">
        <v>9172</v>
      </c>
      <c r="B4122" s="314" t="s">
        <v>16</v>
      </c>
      <c r="C4122" s="332" t="s">
        <v>3539</v>
      </c>
      <c r="D4122" s="332" t="s">
        <v>2426</v>
      </c>
      <c r="E4122" s="333" t="s">
        <v>9173</v>
      </c>
      <c r="F4122" s="316" t="s">
        <v>217</v>
      </c>
      <c r="G4122" s="331">
        <v>2</v>
      </c>
      <c r="H4122" s="61">
        <f t="shared" si="685"/>
        <v>3104.27</v>
      </c>
      <c r="I4122" s="450">
        <v>6208.53</v>
      </c>
      <c r="J4122" s="439">
        <f t="shared" si="689"/>
        <v>3462.05</v>
      </c>
      <c r="K4122" s="390">
        <f t="shared" si="688"/>
        <v>6924.1</v>
      </c>
      <c r="L4122" s="60"/>
      <c r="M4122" s="303">
        <f t="shared" si="690"/>
        <v>6924.0824531136004</v>
      </c>
      <c r="N4122" s="303">
        <f t="shared" si="691"/>
        <v>-1.7546886399941286E-2</v>
      </c>
      <c r="O4122" s="372">
        <f t="shared" si="692"/>
        <v>6924.1</v>
      </c>
      <c r="P4122" s="373">
        <f t="shared" si="693"/>
        <v>0</v>
      </c>
    </row>
    <row r="4123" spans="1:16" s="195" customFormat="1" ht="22.5" x14ac:dyDescent="0.25">
      <c r="A4123" s="312" t="s">
        <v>9174</v>
      </c>
      <c r="B4123" s="314" t="s">
        <v>16</v>
      </c>
      <c r="C4123" s="314" t="s">
        <v>1112</v>
      </c>
      <c r="D4123" s="314" t="s">
        <v>7356</v>
      </c>
      <c r="E4123" s="315" t="s">
        <v>7357</v>
      </c>
      <c r="F4123" s="316" t="s">
        <v>217</v>
      </c>
      <c r="G4123" s="331">
        <v>1</v>
      </c>
      <c r="H4123" s="61">
        <f t="shared" si="685"/>
        <v>3812.6</v>
      </c>
      <c r="I4123" s="450">
        <v>3812.6</v>
      </c>
      <c r="J4123" s="439">
        <f t="shared" si="689"/>
        <v>4252.01</v>
      </c>
      <c r="K4123" s="390">
        <f t="shared" si="688"/>
        <v>4252.01</v>
      </c>
      <c r="L4123" s="60"/>
      <c r="M4123" s="303">
        <f t="shared" si="690"/>
        <v>4252.0140453120002</v>
      </c>
      <c r="N4123" s="303">
        <f t="shared" si="691"/>
        <v>4.0453120000165654E-3</v>
      </c>
      <c r="O4123" s="372">
        <f t="shared" si="692"/>
        <v>4252.01</v>
      </c>
      <c r="P4123" s="373">
        <f t="shared" si="693"/>
        <v>0</v>
      </c>
    </row>
    <row r="4124" spans="1:16" s="195" customFormat="1" ht="15" x14ac:dyDescent="0.25">
      <c r="A4124" s="312" t="s">
        <v>9175</v>
      </c>
      <c r="B4124" s="314" t="s">
        <v>16</v>
      </c>
      <c r="C4124" s="314" t="s">
        <v>2556</v>
      </c>
      <c r="D4124" s="314" t="s">
        <v>2434</v>
      </c>
      <c r="E4124" s="315" t="s">
        <v>9152</v>
      </c>
      <c r="F4124" s="316" t="s">
        <v>217</v>
      </c>
      <c r="G4124" s="331">
        <v>1</v>
      </c>
      <c r="H4124" s="61">
        <f t="shared" si="685"/>
        <v>5154.66</v>
      </c>
      <c r="I4124" s="450">
        <v>5154.66</v>
      </c>
      <c r="J4124" s="439">
        <f t="shared" si="689"/>
        <v>5748.75</v>
      </c>
      <c r="K4124" s="390">
        <f t="shared" si="688"/>
        <v>5748.75</v>
      </c>
      <c r="L4124" s="60"/>
      <c r="M4124" s="303">
        <f t="shared" si="690"/>
        <v>5748.7506475392001</v>
      </c>
      <c r="N4124" s="303">
        <f t="shared" si="691"/>
        <v>6.4753920014481992E-4</v>
      </c>
      <c r="O4124" s="372">
        <f t="shared" si="692"/>
        <v>5748.75</v>
      </c>
      <c r="P4124" s="373">
        <f t="shared" si="693"/>
        <v>0</v>
      </c>
    </row>
    <row r="4125" spans="1:16" s="195" customFormat="1" ht="15" x14ac:dyDescent="0.25">
      <c r="A4125" s="312" t="s">
        <v>9176</v>
      </c>
      <c r="B4125" s="314" t="s">
        <v>16</v>
      </c>
      <c r="C4125" s="314" t="s">
        <v>1115</v>
      </c>
      <c r="D4125" s="314" t="s">
        <v>2422</v>
      </c>
      <c r="E4125" s="315" t="s">
        <v>2423</v>
      </c>
      <c r="F4125" s="316" t="s">
        <v>217</v>
      </c>
      <c r="G4125" s="331">
        <v>1</v>
      </c>
      <c r="H4125" s="61">
        <f t="shared" si="685"/>
        <v>802.1</v>
      </c>
      <c r="I4125" s="450">
        <v>802.1</v>
      </c>
      <c r="J4125" s="439">
        <f t="shared" si="689"/>
        <v>894.54</v>
      </c>
      <c r="K4125" s="390">
        <f t="shared" si="688"/>
        <v>894.54</v>
      </c>
      <c r="L4125" s="60"/>
      <c r="M4125" s="303">
        <f t="shared" si="690"/>
        <v>894.54452755200009</v>
      </c>
      <c r="N4125" s="303">
        <f t="shared" si="691"/>
        <v>4.5275520001268887E-3</v>
      </c>
      <c r="O4125" s="372">
        <f t="shared" si="692"/>
        <v>894.54</v>
      </c>
      <c r="P4125" s="373">
        <f t="shared" si="693"/>
        <v>0</v>
      </c>
    </row>
    <row r="4126" spans="1:16" s="195" customFormat="1" ht="15" x14ac:dyDescent="0.25">
      <c r="A4126" s="312" t="s">
        <v>9177</v>
      </c>
      <c r="B4126" s="314" t="s">
        <v>16</v>
      </c>
      <c r="C4126" s="332" t="s">
        <v>1118</v>
      </c>
      <c r="D4126" s="332" t="s">
        <v>2426</v>
      </c>
      <c r="E4126" s="333" t="s">
        <v>2427</v>
      </c>
      <c r="F4126" s="316" t="s">
        <v>217</v>
      </c>
      <c r="G4126" s="331">
        <v>1</v>
      </c>
      <c r="H4126" s="61">
        <f t="shared" si="685"/>
        <v>3104.27</v>
      </c>
      <c r="I4126" s="450">
        <v>3104.27</v>
      </c>
      <c r="J4126" s="439">
        <f t="shared" si="689"/>
        <v>3462.05</v>
      </c>
      <c r="K4126" s="390">
        <f t="shared" si="688"/>
        <v>3462.05</v>
      </c>
      <c r="L4126" s="60"/>
      <c r="M4126" s="303">
        <f t="shared" si="690"/>
        <v>3462.0468028224004</v>
      </c>
      <c r="N4126" s="303">
        <f t="shared" si="691"/>
        <v>-3.1971775997590157E-3</v>
      </c>
      <c r="O4126" s="372">
        <f t="shared" si="692"/>
        <v>3462.05</v>
      </c>
      <c r="P4126" s="373">
        <f t="shared" si="693"/>
        <v>0</v>
      </c>
    </row>
    <row r="4127" spans="1:16" s="195" customFormat="1" ht="22.5" x14ac:dyDescent="0.25">
      <c r="A4127" s="312" t="s">
        <v>9178</v>
      </c>
      <c r="B4127" s="314" t="s">
        <v>16</v>
      </c>
      <c r="C4127" s="314" t="s">
        <v>1140</v>
      </c>
      <c r="D4127" s="314" t="s">
        <v>2450</v>
      </c>
      <c r="E4127" s="315" t="s">
        <v>2451</v>
      </c>
      <c r="F4127" s="316" t="s">
        <v>217</v>
      </c>
      <c r="G4127" s="331">
        <v>2</v>
      </c>
      <c r="H4127" s="61">
        <f t="shared" si="685"/>
        <v>2792.68</v>
      </c>
      <c r="I4127" s="450">
        <v>5585.35</v>
      </c>
      <c r="J4127" s="439">
        <f t="shared" si="689"/>
        <v>3114.55</v>
      </c>
      <c r="K4127" s="390">
        <f t="shared" si="688"/>
        <v>6229.1</v>
      </c>
      <c r="L4127" s="60"/>
      <c r="M4127" s="303">
        <f t="shared" si="690"/>
        <v>6229.0790137920012</v>
      </c>
      <c r="N4127" s="303">
        <f t="shared" si="691"/>
        <v>-2.0986207999158069E-2</v>
      </c>
      <c r="O4127" s="372">
        <f t="shared" si="692"/>
        <v>6229.1</v>
      </c>
      <c r="P4127" s="373">
        <f t="shared" si="693"/>
        <v>0</v>
      </c>
    </row>
    <row r="4128" spans="1:16" s="195" customFormat="1" ht="15" x14ac:dyDescent="0.25">
      <c r="A4128" s="312" t="s">
        <v>9179</v>
      </c>
      <c r="B4128" s="314" t="s">
        <v>16</v>
      </c>
      <c r="C4128" s="332" t="s">
        <v>1144</v>
      </c>
      <c r="D4128" s="332" t="s">
        <v>2454</v>
      </c>
      <c r="E4128" s="333" t="s">
        <v>9180</v>
      </c>
      <c r="F4128" s="316" t="s">
        <v>217</v>
      </c>
      <c r="G4128" s="331">
        <v>2</v>
      </c>
      <c r="H4128" s="61">
        <f t="shared" si="685"/>
        <v>309.14</v>
      </c>
      <c r="I4128" s="450">
        <v>618.28</v>
      </c>
      <c r="J4128" s="439">
        <f t="shared" si="689"/>
        <v>344.77</v>
      </c>
      <c r="K4128" s="390">
        <f t="shared" si="688"/>
        <v>689.54</v>
      </c>
      <c r="L4128" s="60"/>
      <c r="M4128" s="303">
        <f t="shared" si="690"/>
        <v>689.5386990336001</v>
      </c>
      <c r="N4128" s="303">
        <f t="shared" si="691"/>
        <v>-1.3009663998673204E-3</v>
      </c>
      <c r="O4128" s="372">
        <f t="shared" si="692"/>
        <v>689.54</v>
      </c>
      <c r="P4128" s="373">
        <f t="shared" si="693"/>
        <v>0</v>
      </c>
    </row>
    <row r="4129" spans="1:16" s="195" customFormat="1" ht="15" x14ac:dyDescent="0.25">
      <c r="A4129" s="312" t="s">
        <v>9181</v>
      </c>
      <c r="B4129" s="314" t="s">
        <v>16</v>
      </c>
      <c r="C4129" s="314" t="s">
        <v>3646</v>
      </c>
      <c r="D4129" s="314" t="s">
        <v>2929</v>
      </c>
      <c r="E4129" s="315" t="s">
        <v>2930</v>
      </c>
      <c r="F4129" s="316" t="s">
        <v>217</v>
      </c>
      <c r="G4129" s="331">
        <v>1</v>
      </c>
      <c r="H4129" s="61">
        <f t="shared" si="685"/>
        <v>1511.03</v>
      </c>
      <c r="I4129" s="450">
        <v>1511.03</v>
      </c>
      <c r="J4129" s="439">
        <f t="shared" si="689"/>
        <v>1685.18</v>
      </c>
      <c r="K4129" s="390">
        <f t="shared" si="688"/>
        <v>1685.18</v>
      </c>
      <c r="L4129" s="60"/>
      <c r="M4129" s="303">
        <f t="shared" si="690"/>
        <v>1685.1809219136001</v>
      </c>
      <c r="N4129" s="303">
        <f t="shared" si="691"/>
        <v>9.2191359999560518E-4</v>
      </c>
      <c r="O4129" s="372">
        <f t="shared" si="692"/>
        <v>1685.18</v>
      </c>
      <c r="P4129" s="373">
        <f t="shared" si="693"/>
        <v>0</v>
      </c>
    </row>
    <row r="4130" spans="1:16" s="195" customFormat="1" ht="15" x14ac:dyDescent="0.25">
      <c r="A4130" s="312" t="s">
        <v>9182</v>
      </c>
      <c r="B4130" s="314" t="s">
        <v>16</v>
      </c>
      <c r="C4130" s="314" t="s">
        <v>3648</v>
      </c>
      <c r="D4130" s="314" t="s">
        <v>9183</v>
      </c>
      <c r="E4130" s="315" t="s">
        <v>9184</v>
      </c>
      <c r="F4130" s="316" t="s">
        <v>217</v>
      </c>
      <c r="G4130" s="331">
        <v>1</v>
      </c>
      <c r="H4130" s="61">
        <f t="shared" si="685"/>
        <v>1053.8599999999999</v>
      </c>
      <c r="I4130" s="450">
        <v>1053.8599999999999</v>
      </c>
      <c r="J4130" s="439">
        <f t="shared" si="689"/>
        <v>1175.32</v>
      </c>
      <c r="K4130" s="390">
        <f t="shared" si="688"/>
        <v>1175.32</v>
      </c>
      <c r="L4130" s="60"/>
      <c r="M4130" s="303">
        <f t="shared" si="690"/>
        <v>1175.3206530432001</v>
      </c>
      <c r="N4130" s="303">
        <f t="shared" si="691"/>
        <v>6.5304320014547557E-4</v>
      </c>
      <c r="O4130" s="372">
        <f t="shared" si="692"/>
        <v>1175.32</v>
      </c>
      <c r="P4130" s="373">
        <f t="shared" si="693"/>
        <v>0</v>
      </c>
    </row>
    <row r="4131" spans="1:16" s="195" customFormat="1" ht="22.5" x14ac:dyDescent="0.25">
      <c r="A4131" s="312" t="s">
        <v>9185</v>
      </c>
      <c r="B4131" s="314" t="s">
        <v>16</v>
      </c>
      <c r="C4131" s="314" t="s">
        <v>1151</v>
      </c>
      <c r="D4131" s="314" t="s">
        <v>2475</v>
      </c>
      <c r="E4131" s="315" t="s">
        <v>2476</v>
      </c>
      <c r="F4131" s="316" t="s">
        <v>217</v>
      </c>
      <c r="G4131" s="331">
        <v>6</v>
      </c>
      <c r="H4131" s="61">
        <f t="shared" si="685"/>
        <v>1801.8</v>
      </c>
      <c r="I4131" s="450">
        <v>10810.82</v>
      </c>
      <c r="J4131" s="439">
        <f t="shared" si="689"/>
        <v>2009.46</v>
      </c>
      <c r="K4131" s="390">
        <f t="shared" si="688"/>
        <v>12056.76</v>
      </c>
      <c r="L4131" s="60"/>
      <c r="M4131" s="303">
        <f t="shared" si="690"/>
        <v>12056.800734758401</v>
      </c>
      <c r="N4131" s="303">
        <f t="shared" si="691"/>
        <v>4.0734758400503779E-2</v>
      </c>
      <c r="O4131" s="372">
        <f t="shared" si="692"/>
        <v>12056.76</v>
      </c>
      <c r="P4131" s="373">
        <f t="shared" si="693"/>
        <v>0</v>
      </c>
    </row>
    <row r="4132" spans="1:16" s="195" customFormat="1" ht="15" x14ac:dyDescent="0.25">
      <c r="A4132" s="312" t="s">
        <v>9186</v>
      </c>
      <c r="B4132" s="314" t="s">
        <v>16</v>
      </c>
      <c r="C4132" s="332" t="s">
        <v>1153</v>
      </c>
      <c r="D4132" s="332" t="s">
        <v>2586</v>
      </c>
      <c r="E4132" s="333" t="s">
        <v>2587</v>
      </c>
      <c r="F4132" s="316" t="s">
        <v>217</v>
      </c>
      <c r="G4132" s="331">
        <v>1</v>
      </c>
      <c r="H4132" s="61">
        <f t="shared" si="685"/>
        <v>50.83</v>
      </c>
      <c r="I4132" s="450">
        <v>50.83</v>
      </c>
      <c r="J4132" s="439">
        <f t="shared" si="689"/>
        <v>56.69</v>
      </c>
      <c r="K4132" s="390">
        <f t="shared" si="688"/>
        <v>56.69</v>
      </c>
      <c r="L4132" s="60"/>
      <c r="M4132" s="303">
        <f t="shared" si="690"/>
        <v>56.688316089600008</v>
      </c>
      <c r="N4132" s="303">
        <f t="shared" si="691"/>
        <v>-1.6839103999899407E-3</v>
      </c>
      <c r="O4132" s="372">
        <f t="shared" si="692"/>
        <v>56.69</v>
      </c>
      <c r="P4132" s="373">
        <f t="shared" si="693"/>
        <v>0</v>
      </c>
    </row>
    <row r="4133" spans="1:16" s="195" customFormat="1" ht="15" x14ac:dyDescent="0.25">
      <c r="A4133" s="312" t="s">
        <v>9187</v>
      </c>
      <c r="B4133" s="314" t="s">
        <v>16</v>
      </c>
      <c r="C4133" s="332" t="s">
        <v>1155</v>
      </c>
      <c r="D4133" s="332" t="s">
        <v>2533</v>
      </c>
      <c r="E4133" s="333" t="s">
        <v>2534</v>
      </c>
      <c r="F4133" s="316" t="s">
        <v>217</v>
      </c>
      <c r="G4133" s="331">
        <v>5</v>
      </c>
      <c r="H4133" s="61">
        <f t="shared" si="685"/>
        <v>67.569999999999993</v>
      </c>
      <c r="I4133" s="450">
        <v>337.84</v>
      </c>
      <c r="J4133" s="439">
        <f t="shared" si="689"/>
        <v>75.36</v>
      </c>
      <c r="K4133" s="390">
        <f t="shared" si="688"/>
        <v>376.8</v>
      </c>
      <c r="L4133" s="60"/>
      <c r="M4133" s="303">
        <f t="shared" si="690"/>
        <v>376.77711406079999</v>
      </c>
      <c r="N4133" s="303">
        <f t="shared" si="691"/>
        <v>-2.2885939200023131E-2</v>
      </c>
      <c r="O4133" s="372">
        <f t="shared" si="692"/>
        <v>376.8</v>
      </c>
      <c r="P4133" s="373">
        <f t="shared" si="693"/>
        <v>0</v>
      </c>
    </row>
    <row r="4134" spans="1:16" s="195" customFormat="1" ht="45" x14ac:dyDescent="0.25">
      <c r="A4134" s="312" t="s">
        <v>9188</v>
      </c>
      <c r="B4134" s="314" t="s">
        <v>16</v>
      </c>
      <c r="C4134" s="314" t="s">
        <v>2583</v>
      </c>
      <c r="D4134" s="314" t="s">
        <v>9189</v>
      </c>
      <c r="E4134" s="315" t="s">
        <v>9190</v>
      </c>
      <c r="F4134" s="316" t="s">
        <v>217</v>
      </c>
      <c r="G4134" s="331">
        <v>1</v>
      </c>
      <c r="H4134" s="61">
        <f t="shared" si="685"/>
        <v>3116.55</v>
      </c>
      <c r="I4134" s="450">
        <v>3116.55</v>
      </c>
      <c r="J4134" s="439">
        <f t="shared" si="689"/>
        <v>3475.74</v>
      </c>
      <c r="K4134" s="390">
        <f t="shared" si="688"/>
        <v>3475.74</v>
      </c>
      <c r="L4134" s="60"/>
      <c r="M4134" s="303">
        <f t="shared" si="690"/>
        <v>3475.7421111360004</v>
      </c>
      <c r="N4134" s="303">
        <f t="shared" si="691"/>
        <v>2.1111360006216273E-3</v>
      </c>
      <c r="O4134" s="372">
        <f t="shared" si="692"/>
        <v>3475.74</v>
      </c>
      <c r="P4134" s="373">
        <f t="shared" si="693"/>
        <v>0</v>
      </c>
    </row>
    <row r="4135" spans="1:16" s="195" customFormat="1" ht="15" x14ac:dyDescent="0.25">
      <c r="A4135" s="312" t="s">
        <v>9191</v>
      </c>
      <c r="B4135" s="314" t="s">
        <v>16</v>
      </c>
      <c r="C4135" s="332" t="s">
        <v>3659</v>
      </c>
      <c r="D4135" s="332" t="s">
        <v>9192</v>
      </c>
      <c r="E4135" s="333" t="s">
        <v>9193</v>
      </c>
      <c r="F4135" s="316" t="s">
        <v>217</v>
      </c>
      <c r="G4135" s="331">
        <v>1</v>
      </c>
      <c r="H4135" s="61">
        <f t="shared" si="685"/>
        <v>18712.22</v>
      </c>
      <c r="I4135" s="450">
        <v>18712.22</v>
      </c>
      <c r="J4135" s="439">
        <f t="shared" si="689"/>
        <v>20868.86</v>
      </c>
      <c r="K4135" s="390">
        <f t="shared" si="688"/>
        <v>20868.86</v>
      </c>
      <c r="L4135" s="60"/>
      <c r="M4135" s="303">
        <f t="shared" si="690"/>
        <v>20868.861737126404</v>
      </c>
      <c r="N4135" s="303">
        <f t="shared" si="691"/>
        <v>1.7371264038956724E-3</v>
      </c>
      <c r="O4135" s="372">
        <f t="shared" si="692"/>
        <v>20868.86</v>
      </c>
      <c r="P4135" s="373">
        <f t="shared" si="693"/>
        <v>0</v>
      </c>
    </row>
    <row r="4136" spans="1:16" s="195" customFormat="1" ht="33.75" x14ac:dyDescent="0.25">
      <c r="A4136" s="312" t="s">
        <v>9194</v>
      </c>
      <c r="B4136" s="314" t="s">
        <v>16</v>
      </c>
      <c r="C4136" s="314" t="s">
        <v>1168</v>
      </c>
      <c r="D4136" s="314" t="s">
        <v>445</v>
      </c>
      <c r="E4136" s="315" t="s">
        <v>446</v>
      </c>
      <c r="F4136" s="316" t="s">
        <v>217</v>
      </c>
      <c r="G4136" s="331">
        <v>1</v>
      </c>
      <c r="H4136" s="61">
        <f t="shared" si="685"/>
        <v>1368.94</v>
      </c>
      <c r="I4136" s="450">
        <v>1368.94</v>
      </c>
      <c r="J4136" s="439">
        <f t="shared" si="689"/>
        <v>1526.71</v>
      </c>
      <c r="K4136" s="390">
        <f t="shared" si="688"/>
        <v>1526.71</v>
      </c>
      <c r="L4136" s="60"/>
      <c r="M4136" s="303">
        <f t="shared" si="690"/>
        <v>1526.7146060928001</v>
      </c>
      <c r="N4136" s="303">
        <f t="shared" si="691"/>
        <v>4.6060928000315471E-3</v>
      </c>
      <c r="O4136" s="372">
        <f t="shared" si="692"/>
        <v>1526.71</v>
      </c>
      <c r="P4136" s="373">
        <f t="shared" si="693"/>
        <v>0</v>
      </c>
    </row>
    <row r="4137" spans="1:16" s="195" customFormat="1" ht="15" x14ac:dyDescent="0.25">
      <c r="A4137" s="312" t="s">
        <v>9195</v>
      </c>
      <c r="B4137" s="314" t="s">
        <v>16</v>
      </c>
      <c r="C4137" s="332" t="s">
        <v>1172</v>
      </c>
      <c r="D4137" s="332" t="s">
        <v>9196</v>
      </c>
      <c r="E4137" s="333" t="s">
        <v>9197</v>
      </c>
      <c r="F4137" s="316" t="s">
        <v>217</v>
      </c>
      <c r="G4137" s="331">
        <v>1</v>
      </c>
      <c r="H4137" s="61">
        <f t="shared" si="685"/>
        <v>659.72</v>
      </c>
      <c r="I4137" s="450">
        <v>659.72</v>
      </c>
      <c r="J4137" s="439">
        <f t="shared" si="689"/>
        <v>735.75</v>
      </c>
      <c r="K4137" s="390">
        <f t="shared" si="688"/>
        <v>735.75</v>
      </c>
      <c r="L4137" s="60"/>
      <c r="M4137" s="303">
        <f t="shared" si="690"/>
        <v>735.75478832639999</v>
      </c>
      <c r="N4137" s="303">
        <f t="shared" si="691"/>
        <v>4.7883263999892733E-3</v>
      </c>
      <c r="O4137" s="372">
        <f t="shared" si="692"/>
        <v>735.75</v>
      </c>
      <c r="P4137" s="373">
        <f t="shared" si="693"/>
        <v>0</v>
      </c>
    </row>
    <row r="4138" spans="1:16" s="195" customFormat="1" ht="15" x14ac:dyDescent="0.25">
      <c r="A4138" s="312" t="s">
        <v>9198</v>
      </c>
      <c r="B4138" s="314" t="s">
        <v>16</v>
      </c>
      <c r="C4138" s="314" t="s">
        <v>2598</v>
      </c>
      <c r="D4138" s="314" t="s">
        <v>9199</v>
      </c>
      <c r="E4138" s="315" t="s">
        <v>9200</v>
      </c>
      <c r="F4138" s="316" t="s">
        <v>217</v>
      </c>
      <c r="G4138" s="331">
        <v>55</v>
      </c>
      <c r="H4138" s="61">
        <f t="shared" si="685"/>
        <v>4486.9399999999996</v>
      </c>
      <c r="I4138" s="450">
        <v>246781.95</v>
      </c>
      <c r="J4138" s="439">
        <f t="shared" si="689"/>
        <v>5004.07</v>
      </c>
      <c r="K4138" s="390">
        <f t="shared" si="688"/>
        <v>275223.84999999998</v>
      </c>
      <c r="L4138" s="60"/>
      <c r="M4138" s="303">
        <f t="shared" si="690"/>
        <v>275224.33969718404</v>
      </c>
      <c r="N4138" s="303">
        <f t="shared" si="691"/>
        <v>0.48969718406442553</v>
      </c>
      <c r="O4138" s="372">
        <f t="shared" si="692"/>
        <v>275223.84999999998</v>
      </c>
      <c r="P4138" s="373">
        <f t="shared" si="693"/>
        <v>0</v>
      </c>
    </row>
    <row r="4139" spans="1:16" s="195" customFormat="1" ht="15" x14ac:dyDescent="0.25">
      <c r="A4139" s="312" t="s">
        <v>9201</v>
      </c>
      <c r="B4139" s="314" t="s">
        <v>16</v>
      </c>
      <c r="C4139" s="314" t="s">
        <v>3671</v>
      </c>
      <c r="D4139" s="314" t="s">
        <v>9202</v>
      </c>
      <c r="E4139" s="315" t="s">
        <v>9203</v>
      </c>
      <c r="F4139" s="316" t="s">
        <v>122</v>
      </c>
      <c r="G4139" s="325">
        <v>0.01</v>
      </c>
      <c r="H4139" s="61">
        <f t="shared" si="685"/>
        <v>134609</v>
      </c>
      <c r="I4139" s="450">
        <v>1346.09</v>
      </c>
      <c r="J4139" s="439">
        <f t="shared" si="689"/>
        <v>150123.10999999999</v>
      </c>
      <c r="K4139" s="390">
        <f t="shared" si="688"/>
        <v>1501.23</v>
      </c>
      <c r="L4139" s="60"/>
      <c r="M4139" s="303">
        <f t="shared" si="690"/>
        <v>1501.2310723008</v>
      </c>
      <c r="N4139" s="303">
        <f t="shared" si="691"/>
        <v>1.0723007999331458E-3</v>
      </c>
      <c r="O4139" s="372">
        <f t="shared" si="692"/>
        <v>1501.2311</v>
      </c>
      <c r="P4139" s="373">
        <f t="shared" si="693"/>
        <v>1.0999999999512511E-3</v>
      </c>
    </row>
    <row r="4140" spans="1:16" s="195" customFormat="1" ht="22.5" x14ac:dyDescent="0.25">
      <c r="A4140" s="312" t="s">
        <v>9204</v>
      </c>
      <c r="B4140" s="314" t="s">
        <v>16</v>
      </c>
      <c r="C4140" s="314" t="s">
        <v>2603</v>
      </c>
      <c r="D4140" s="314" t="s">
        <v>9205</v>
      </c>
      <c r="E4140" s="315" t="s">
        <v>9206</v>
      </c>
      <c r="F4140" s="316" t="s">
        <v>122</v>
      </c>
      <c r="G4140" s="325">
        <v>5.25</v>
      </c>
      <c r="H4140" s="61">
        <f t="shared" si="685"/>
        <v>61768.28</v>
      </c>
      <c r="I4140" s="450">
        <v>324283.45</v>
      </c>
      <c r="J4140" s="439">
        <f t="shared" si="689"/>
        <v>68887.27</v>
      </c>
      <c r="K4140" s="390">
        <f t="shared" si="688"/>
        <v>361658.17</v>
      </c>
      <c r="L4140" s="60"/>
      <c r="M4140" s="303">
        <f t="shared" si="690"/>
        <v>361658.12937686406</v>
      </c>
      <c r="N4140" s="303">
        <f t="shared" si="691"/>
        <v>-4.0623135922942311E-2</v>
      </c>
      <c r="O4140" s="372">
        <f t="shared" si="692"/>
        <v>361658.16750000004</v>
      </c>
      <c r="P4140" s="373">
        <f t="shared" si="693"/>
        <v>-2.4999999441206455E-3</v>
      </c>
    </row>
    <row r="4141" spans="1:16" s="195" customFormat="1" ht="15" x14ac:dyDescent="0.25">
      <c r="A4141" s="312" t="s">
        <v>9207</v>
      </c>
      <c r="B4141" s="314" t="s">
        <v>16</v>
      </c>
      <c r="C4141" s="314" t="s">
        <v>3676</v>
      </c>
      <c r="D4141" s="314" t="s">
        <v>9208</v>
      </c>
      <c r="E4141" s="315" t="s">
        <v>9209</v>
      </c>
      <c r="F4141" s="316" t="s">
        <v>217</v>
      </c>
      <c r="G4141" s="331">
        <v>28</v>
      </c>
      <c r="H4141" s="61">
        <f t="shared" si="685"/>
        <v>12817.27</v>
      </c>
      <c r="I4141" s="450">
        <v>358883.51</v>
      </c>
      <c r="J4141" s="439">
        <f t="shared" si="689"/>
        <v>14294.5</v>
      </c>
      <c r="K4141" s="390">
        <f t="shared" si="688"/>
        <v>400246</v>
      </c>
      <c r="L4141" s="60"/>
      <c r="M4141" s="303">
        <f t="shared" si="690"/>
        <v>400245.95424405119</v>
      </c>
      <c r="N4141" s="303">
        <f t="shared" si="691"/>
        <v>-4.5755948813166469E-2</v>
      </c>
      <c r="O4141" s="372">
        <f t="shared" si="692"/>
        <v>400246</v>
      </c>
      <c r="P4141" s="373">
        <f t="shared" si="693"/>
        <v>0</v>
      </c>
    </row>
    <row r="4142" spans="1:16" s="195" customFormat="1" ht="15" x14ac:dyDescent="0.25">
      <c r="A4142" s="312" t="s">
        <v>9210</v>
      </c>
      <c r="B4142" s="314" t="s">
        <v>16</v>
      </c>
      <c r="C4142" s="314" t="s">
        <v>3678</v>
      </c>
      <c r="D4142" s="314" t="s">
        <v>9211</v>
      </c>
      <c r="E4142" s="315" t="s">
        <v>9212</v>
      </c>
      <c r="F4142" s="316" t="s">
        <v>217</v>
      </c>
      <c r="G4142" s="331">
        <v>27</v>
      </c>
      <c r="H4142" s="61">
        <f t="shared" si="685"/>
        <v>25312.85</v>
      </c>
      <c r="I4142" s="450">
        <v>683446.95</v>
      </c>
      <c r="J4142" s="439">
        <f t="shared" si="689"/>
        <v>28230.23</v>
      </c>
      <c r="K4142" s="390">
        <f t="shared" si="688"/>
        <v>762216.21</v>
      </c>
      <c r="L4142" s="60"/>
      <c r="M4142" s="303">
        <f t="shared" si="690"/>
        <v>762216.34334198397</v>
      </c>
      <c r="N4142" s="303">
        <f t="shared" si="691"/>
        <v>0.13334198400843889</v>
      </c>
      <c r="O4142" s="372">
        <f t="shared" si="692"/>
        <v>762216.21</v>
      </c>
      <c r="P4142" s="373">
        <f t="shared" si="693"/>
        <v>0</v>
      </c>
    </row>
    <row r="4143" spans="1:16" s="195" customFormat="1" ht="15" x14ac:dyDescent="0.25">
      <c r="A4143" s="312" t="s">
        <v>9213</v>
      </c>
      <c r="B4143" s="314" t="s">
        <v>16</v>
      </c>
      <c r="C4143" s="314" t="s">
        <v>9214</v>
      </c>
      <c r="D4143" s="314" t="s">
        <v>9215</v>
      </c>
      <c r="E4143" s="315" t="s">
        <v>9216</v>
      </c>
      <c r="F4143" s="316" t="s">
        <v>217</v>
      </c>
      <c r="G4143" s="331">
        <v>28</v>
      </c>
      <c r="H4143" s="61">
        <f t="shared" si="685"/>
        <v>1958.04</v>
      </c>
      <c r="I4143" s="450">
        <v>54825.120000000003</v>
      </c>
      <c r="J4143" s="439">
        <f t="shared" si="689"/>
        <v>2183.71</v>
      </c>
      <c r="K4143" s="390">
        <f t="shared" si="688"/>
        <v>61143.88</v>
      </c>
      <c r="L4143" s="60"/>
      <c r="M4143" s="303">
        <f t="shared" si="690"/>
        <v>61143.886134374407</v>
      </c>
      <c r="N4143" s="303">
        <f t="shared" si="691"/>
        <v>6.1343744091573171E-3</v>
      </c>
      <c r="O4143" s="372">
        <f t="shared" si="692"/>
        <v>61143.880000000005</v>
      </c>
      <c r="P4143" s="373">
        <f t="shared" si="693"/>
        <v>0</v>
      </c>
    </row>
    <row r="4144" spans="1:16" s="195" customFormat="1" ht="15" x14ac:dyDescent="0.25">
      <c r="A4144" s="312" t="s">
        <v>9217</v>
      </c>
      <c r="B4144" s="314" t="s">
        <v>16</v>
      </c>
      <c r="C4144" s="314" t="s">
        <v>9218</v>
      </c>
      <c r="D4144" s="314" t="s">
        <v>9215</v>
      </c>
      <c r="E4144" s="315" t="s">
        <v>9219</v>
      </c>
      <c r="F4144" s="316" t="s">
        <v>217</v>
      </c>
      <c r="G4144" s="331">
        <v>27</v>
      </c>
      <c r="H4144" s="61">
        <f t="shared" si="685"/>
        <v>3042.49</v>
      </c>
      <c r="I4144" s="450">
        <v>82147.23</v>
      </c>
      <c r="J4144" s="439">
        <f t="shared" si="689"/>
        <v>3393.15</v>
      </c>
      <c r="K4144" s="390">
        <f t="shared" si="688"/>
        <v>91615.05</v>
      </c>
      <c r="L4144" s="60"/>
      <c r="M4144" s="303">
        <f t="shared" si="690"/>
        <v>91614.954556857614</v>
      </c>
      <c r="N4144" s="303">
        <f t="shared" si="691"/>
        <v>-9.5443142388830893E-2</v>
      </c>
      <c r="O4144" s="372">
        <f t="shared" si="692"/>
        <v>91615.05</v>
      </c>
      <c r="P4144" s="373">
        <f t="shared" si="693"/>
        <v>0</v>
      </c>
    </row>
    <row r="4145" spans="1:16" s="195" customFormat="1" ht="22.5" x14ac:dyDescent="0.25">
      <c r="A4145" s="312" t="s">
        <v>9220</v>
      </c>
      <c r="B4145" s="314" t="s">
        <v>16</v>
      </c>
      <c r="C4145" s="314" t="s">
        <v>1186</v>
      </c>
      <c r="D4145" s="314" t="s">
        <v>476</v>
      </c>
      <c r="E4145" s="315" t="s">
        <v>477</v>
      </c>
      <c r="F4145" s="316" t="s">
        <v>217</v>
      </c>
      <c r="G4145" s="331">
        <v>55</v>
      </c>
      <c r="H4145" s="61">
        <f t="shared" si="685"/>
        <v>6275.88</v>
      </c>
      <c r="I4145" s="450">
        <v>345173.52</v>
      </c>
      <c r="J4145" s="439">
        <f t="shared" si="689"/>
        <v>6999.19</v>
      </c>
      <c r="K4145" s="390">
        <f t="shared" si="688"/>
        <v>384955.45</v>
      </c>
      <c r="L4145" s="60"/>
      <c r="M4145" s="303">
        <f t="shared" si="690"/>
        <v>384955.84512138244</v>
      </c>
      <c r="N4145" s="303">
        <f t="shared" si="691"/>
        <v>0.39512138243298978</v>
      </c>
      <c r="O4145" s="372">
        <f t="shared" si="692"/>
        <v>384955.44999999995</v>
      </c>
      <c r="P4145" s="373">
        <f t="shared" si="693"/>
        <v>0</v>
      </c>
    </row>
    <row r="4146" spans="1:16" s="195" customFormat="1" ht="22.5" x14ac:dyDescent="0.25">
      <c r="A4146" s="312" t="s">
        <v>9221</v>
      </c>
      <c r="B4146" s="314" t="s">
        <v>16</v>
      </c>
      <c r="C4146" s="314" t="s">
        <v>2611</v>
      </c>
      <c r="D4146" s="314" t="s">
        <v>9222</v>
      </c>
      <c r="E4146" s="315" t="s">
        <v>9223</v>
      </c>
      <c r="F4146" s="316" t="s">
        <v>217</v>
      </c>
      <c r="G4146" s="331">
        <v>28</v>
      </c>
      <c r="H4146" s="61">
        <f t="shared" si="685"/>
        <v>2594.4299999999998</v>
      </c>
      <c r="I4146" s="450">
        <v>72644.039999999994</v>
      </c>
      <c r="J4146" s="439">
        <f t="shared" si="689"/>
        <v>2893.45</v>
      </c>
      <c r="K4146" s="390">
        <f t="shared" si="688"/>
        <v>81016.600000000006</v>
      </c>
      <c r="L4146" s="60"/>
      <c r="M4146" s="303">
        <f t="shared" si="690"/>
        <v>81016.492259404797</v>
      </c>
      <c r="N4146" s="303">
        <f t="shared" si="691"/>
        <v>-0.10774059520917945</v>
      </c>
      <c r="O4146" s="372">
        <f t="shared" si="692"/>
        <v>81016.599999999991</v>
      </c>
      <c r="P4146" s="373">
        <f t="shared" si="693"/>
        <v>0</v>
      </c>
    </row>
    <row r="4147" spans="1:16" s="195" customFormat="1" ht="22.5" x14ac:dyDescent="0.25">
      <c r="A4147" s="312" t="s">
        <v>9224</v>
      </c>
      <c r="B4147" s="314" t="s">
        <v>16</v>
      </c>
      <c r="C4147" s="314" t="s">
        <v>3682</v>
      </c>
      <c r="D4147" s="314" t="s">
        <v>9222</v>
      </c>
      <c r="E4147" s="315" t="s">
        <v>9225</v>
      </c>
      <c r="F4147" s="316" t="s">
        <v>217</v>
      </c>
      <c r="G4147" s="331">
        <v>27</v>
      </c>
      <c r="H4147" s="61">
        <f t="shared" si="685"/>
        <v>9407.7199999999993</v>
      </c>
      <c r="I4147" s="450">
        <v>254008.44</v>
      </c>
      <c r="J4147" s="439">
        <f t="shared" si="689"/>
        <v>10491.99</v>
      </c>
      <c r="K4147" s="390">
        <f t="shared" si="688"/>
        <v>283283.73</v>
      </c>
      <c r="L4147" s="60"/>
      <c r="M4147" s="303">
        <f t="shared" si="690"/>
        <v>283283.7052163328</v>
      </c>
      <c r="N4147" s="303">
        <f t="shared" si="691"/>
        <v>-2.4783667176961899E-2</v>
      </c>
      <c r="O4147" s="372">
        <f t="shared" si="692"/>
        <v>283283.73</v>
      </c>
      <c r="P4147" s="373">
        <f t="shared" si="693"/>
        <v>0</v>
      </c>
    </row>
    <row r="4148" spans="1:16" s="195" customFormat="1" ht="22.5" x14ac:dyDescent="0.25">
      <c r="A4148" s="312" t="s">
        <v>9226</v>
      </c>
      <c r="B4148" s="314" t="s">
        <v>16</v>
      </c>
      <c r="C4148" s="314" t="s">
        <v>2613</v>
      </c>
      <c r="D4148" s="314" t="s">
        <v>9227</v>
      </c>
      <c r="E4148" s="315" t="s">
        <v>9228</v>
      </c>
      <c r="F4148" s="316" t="s">
        <v>243</v>
      </c>
      <c r="G4148" s="325">
        <v>0.55000000000000004</v>
      </c>
      <c r="H4148" s="61">
        <f t="shared" si="685"/>
        <v>356977.15</v>
      </c>
      <c r="I4148" s="450">
        <v>196337.43</v>
      </c>
      <c r="J4148" s="439">
        <f t="shared" si="689"/>
        <v>398119.88</v>
      </c>
      <c r="K4148" s="390">
        <f t="shared" si="688"/>
        <v>218965.93</v>
      </c>
      <c r="L4148" s="60"/>
      <c r="M4148" s="303">
        <f t="shared" si="690"/>
        <v>218965.9313802816</v>
      </c>
      <c r="N4148" s="303">
        <f t="shared" si="691"/>
        <v>1.3802816101815552E-3</v>
      </c>
      <c r="O4148" s="372">
        <f t="shared" si="692"/>
        <v>218965.93400000001</v>
      </c>
      <c r="P4148" s="373">
        <f t="shared" si="693"/>
        <v>4.0000000153668225E-3</v>
      </c>
    </row>
    <row r="4149" spans="1:16" s="195" customFormat="1" ht="15" x14ac:dyDescent="0.25">
      <c r="A4149" s="312" t="s">
        <v>9229</v>
      </c>
      <c r="B4149" s="314" t="s">
        <v>16</v>
      </c>
      <c r="C4149" s="314" t="s">
        <v>3700</v>
      </c>
      <c r="D4149" s="314" t="s">
        <v>9230</v>
      </c>
      <c r="E4149" s="315" t="s">
        <v>9231</v>
      </c>
      <c r="F4149" s="316" t="s">
        <v>217</v>
      </c>
      <c r="G4149" s="331">
        <v>28</v>
      </c>
      <c r="H4149" s="61">
        <f t="shared" si="685"/>
        <v>28930.68</v>
      </c>
      <c r="I4149" s="450">
        <v>810059.04</v>
      </c>
      <c r="J4149" s="439">
        <f t="shared" si="689"/>
        <v>32265.03</v>
      </c>
      <c r="K4149" s="390">
        <f t="shared" si="688"/>
        <v>903420.84</v>
      </c>
      <c r="L4149" s="60"/>
      <c r="M4149" s="303">
        <f t="shared" si="690"/>
        <v>903420.87174420489</v>
      </c>
      <c r="N4149" s="303">
        <f t="shared" si="691"/>
        <v>3.1744204927235842E-2</v>
      </c>
      <c r="O4149" s="372">
        <f t="shared" si="692"/>
        <v>903420.84</v>
      </c>
      <c r="P4149" s="373">
        <f t="shared" si="693"/>
        <v>0</v>
      </c>
    </row>
    <row r="4150" spans="1:16" s="195" customFormat="1" ht="15" x14ac:dyDescent="0.25">
      <c r="A4150" s="312" t="s">
        <v>9232</v>
      </c>
      <c r="B4150" s="314" t="s">
        <v>16</v>
      </c>
      <c r="C4150" s="314" t="s">
        <v>8873</v>
      </c>
      <c r="D4150" s="314" t="s">
        <v>9230</v>
      </c>
      <c r="E4150" s="315" t="s">
        <v>9233</v>
      </c>
      <c r="F4150" s="316" t="s">
        <v>217</v>
      </c>
      <c r="G4150" s="331">
        <v>27</v>
      </c>
      <c r="H4150" s="61">
        <f t="shared" si="685"/>
        <v>31288.18</v>
      </c>
      <c r="I4150" s="450">
        <v>844780.86</v>
      </c>
      <c r="J4150" s="439">
        <f t="shared" si="689"/>
        <v>34894.239999999998</v>
      </c>
      <c r="K4150" s="390">
        <f t="shared" si="688"/>
        <v>942144.48</v>
      </c>
      <c r="L4150" s="60"/>
      <c r="M4150" s="303">
        <f t="shared" si="690"/>
        <v>942144.48983128322</v>
      </c>
      <c r="N4150" s="303">
        <f t="shared" si="691"/>
        <v>9.8312832415103912E-3</v>
      </c>
      <c r="O4150" s="372">
        <f t="shared" si="692"/>
        <v>942144.48</v>
      </c>
      <c r="P4150" s="373">
        <f t="shared" si="693"/>
        <v>0</v>
      </c>
    </row>
    <row r="4151" spans="1:16" s="195" customFormat="1" ht="22.5" x14ac:dyDescent="0.25">
      <c r="A4151" s="312" t="s">
        <v>9234</v>
      </c>
      <c r="B4151" s="314" t="s">
        <v>16</v>
      </c>
      <c r="C4151" s="314" t="s">
        <v>2620</v>
      </c>
      <c r="D4151" s="314" t="s">
        <v>9235</v>
      </c>
      <c r="E4151" s="315" t="s">
        <v>9236</v>
      </c>
      <c r="F4151" s="316" t="s">
        <v>243</v>
      </c>
      <c r="G4151" s="329">
        <v>0.4</v>
      </c>
      <c r="H4151" s="61">
        <f t="shared" si="685"/>
        <v>182141.78</v>
      </c>
      <c r="I4151" s="450">
        <v>72856.710000000006</v>
      </c>
      <c r="J4151" s="439">
        <f t="shared" si="689"/>
        <v>203134.19</v>
      </c>
      <c r="K4151" s="390">
        <f t="shared" si="688"/>
        <v>81253.679999999993</v>
      </c>
      <c r="L4151" s="60"/>
      <c r="M4151" s="303">
        <f t="shared" si="690"/>
        <v>81253.673140435218</v>
      </c>
      <c r="N4151" s="303">
        <f t="shared" si="691"/>
        <v>-6.8595647753681988E-3</v>
      </c>
      <c r="O4151" s="372">
        <f t="shared" si="692"/>
        <v>81253.676000000007</v>
      </c>
      <c r="P4151" s="373">
        <f t="shared" si="693"/>
        <v>-3.999999986262992E-3</v>
      </c>
    </row>
    <row r="4152" spans="1:16" s="195" customFormat="1" ht="15" x14ac:dyDescent="0.25">
      <c r="A4152" s="312" t="s">
        <v>9237</v>
      </c>
      <c r="B4152" s="314" t="s">
        <v>16</v>
      </c>
      <c r="C4152" s="314" t="s">
        <v>2622</v>
      </c>
      <c r="D4152" s="314" t="s">
        <v>9230</v>
      </c>
      <c r="E4152" s="315" t="s">
        <v>9238</v>
      </c>
      <c r="F4152" s="316" t="s">
        <v>217</v>
      </c>
      <c r="G4152" s="331">
        <v>40</v>
      </c>
      <c r="H4152" s="61">
        <f t="shared" si="685"/>
        <v>17394.95</v>
      </c>
      <c r="I4152" s="450">
        <v>695798</v>
      </c>
      <c r="J4152" s="439">
        <f t="shared" si="689"/>
        <v>19399.77</v>
      </c>
      <c r="K4152" s="390">
        <f t="shared" si="688"/>
        <v>775990.8</v>
      </c>
      <c r="L4152" s="60"/>
      <c r="M4152" s="303">
        <f t="shared" si="690"/>
        <v>775990.89038976002</v>
      </c>
      <c r="N4152" s="303">
        <f t="shared" si="691"/>
        <v>9.0389759978279471E-2</v>
      </c>
      <c r="O4152" s="372">
        <f t="shared" si="692"/>
        <v>775990.8</v>
      </c>
      <c r="P4152" s="373">
        <f t="shared" si="693"/>
        <v>0</v>
      </c>
    </row>
    <row r="4153" spans="1:16" s="195" customFormat="1" ht="15" x14ac:dyDescent="0.25">
      <c r="A4153" s="312" t="s">
        <v>9239</v>
      </c>
      <c r="B4153" s="314" t="s">
        <v>16</v>
      </c>
      <c r="C4153" s="314" t="s">
        <v>2624</v>
      </c>
      <c r="D4153" s="314" t="s">
        <v>9240</v>
      </c>
      <c r="E4153" s="315" t="s">
        <v>9241</v>
      </c>
      <c r="F4153" s="316" t="s">
        <v>346</v>
      </c>
      <c r="G4153" s="325">
        <v>2.21</v>
      </c>
      <c r="H4153" s="61">
        <f t="shared" si="685"/>
        <v>346264.78</v>
      </c>
      <c r="I4153" s="450">
        <v>765245.17</v>
      </c>
      <c r="J4153" s="439">
        <f t="shared" si="689"/>
        <v>386172.88</v>
      </c>
      <c r="K4153" s="390">
        <f t="shared" si="688"/>
        <v>853442.06</v>
      </c>
      <c r="L4153" s="60"/>
      <c r="M4153" s="303">
        <f t="shared" si="690"/>
        <v>853442.06340743054</v>
      </c>
      <c r="N4153" s="303">
        <f t="shared" si="691"/>
        <v>3.4074304858222604E-3</v>
      </c>
      <c r="O4153" s="372">
        <f t="shared" si="692"/>
        <v>853442.06480000005</v>
      </c>
      <c r="P4153" s="373">
        <f t="shared" si="693"/>
        <v>4.7999999951571226E-3</v>
      </c>
    </row>
    <row r="4154" spans="1:16" s="195" customFormat="1" ht="15" x14ac:dyDescent="0.25">
      <c r="A4154" s="312" t="s">
        <v>9242</v>
      </c>
      <c r="B4154" s="314" t="s">
        <v>16</v>
      </c>
      <c r="C4154" s="314" t="s">
        <v>7334</v>
      </c>
      <c r="D4154" s="314" t="s">
        <v>9243</v>
      </c>
      <c r="E4154" s="315" t="s">
        <v>9244</v>
      </c>
      <c r="F4154" s="316" t="s">
        <v>168</v>
      </c>
      <c r="G4154" s="331">
        <v>-2210</v>
      </c>
      <c r="H4154" s="61">
        <f t="shared" si="685"/>
        <v>219.38</v>
      </c>
      <c r="I4154" s="450">
        <v>-484833.34</v>
      </c>
      <c r="J4154" s="439">
        <f t="shared" si="689"/>
        <v>244.66</v>
      </c>
      <c r="K4154" s="390">
        <f t="shared" si="688"/>
        <v>-540698.6</v>
      </c>
      <c r="L4154" s="60"/>
      <c r="M4154" s="303">
        <f t="shared" si="690"/>
        <v>-540711.89511502092</v>
      </c>
      <c r="N4154" s="303">
        <f t="shared" si="691"/>
        <v>-13.295115020941012</v>
      </c>
      <c r="O4154" s="372">
        <f t="shared" si="692"/>
        <v>-540698.6</v>
      </c>
      <c r="P4154" s="373">
        <f t="shared" si="693"/>
        <v>0</v>
      </c>
    </row>
    <row r="4155" spans="1:16" s="195" customFormat="1" ht="15" x14ac:dyDescent="0.25">
      <c r="A4155" s="312" t="s">
        <v>9245</v>
      </c>
      <c r="B4155" s="314" t="s">
        <v>16</v>
      </c>
      <c r="C4155" s="314" t="s">
        <v>6115</v>
      </c>
      <c r="D4155" s="314" t="s">
        <v>9246</v>
      </c>
      <c r="E4155" s="315" t="s">
        <v>9247</v>
      </c>
      <c r="F4155" s="316" t="s">
        <v>251</v>
      </c>
      <c r="G4155" s="331">
        <v>204</v>
      </c>
      <c r="H4155" s="61">
        <f t="shared" si="685"/>
        <v>515.77</v>
      </c>
      <c r="I4155" s="450">
        <v>105216.57</v>
      </c>
      <c r="J4155" s="439">
        <f t="shared" si="689"/>
        <v>575.21</v>
      </c>
      <c r="K4155" s="390">
        <f t="shared" si="688"/>
        <v>117342.84</v>
      </c>
      <c r="L4155" s="60"/>
      <c r="M4155" s="303">
        <f t="shared" si="690"/>
        <v>117343.10796819841</v>
      </c>
      <c r="N4155" s="303">
        <f t="shared" si="691"/>
        <v>0.26796819841547403</v>
      </c>
      <c r="O4155" s="372">
        <f t="shared" si="692"/>
        <v>117342.84000000001</v>
      </c>
      <c r="P4155" s="373">
        <f t="shared" si="693"/>
        <v>0</v>
      </c>
    </row>
    <row r="4156" spans="1:16" s="195" customFormat="1" ht="15" x14ac:dyDescent="0.25">
      <c r="A4156" s="312" t="s">
        <v>9248</v>
      </c>
      <c r="B4156" s="314" t="s">
        <v>16</v>
      </c>
      <c r="C4156" s="314" t="s">
        <v>6119</v>
      </c>
      <c r="D4156" s="314" t="s">
        <v>9249</v>
      </c>
      <c r="E4156" s="315" t="s">
        <v>9250</v>
      </c>
      <c r="F4156" s="316" t="s">
        <v>251</v>
      </c>
      <c r="G4156" s="325">
        <v>21.42</v>
      </c>
      <c r="H4156" s="61">
        <f t="shared" ref="H4156:H4182" si="694">ROUND(I4156/G4156,2)</f>
        <v>844.08</v>
      </c>
      <c r="I4156" s="450">
        <v>18080.13</v>
      </c>
      <c r="J4156" s="439">
        <f t="shared" si="689"/>
        <v>941.36</v>
      </c>
      <c r="K4156" s="390">
        <f t="shared" si="688"/>
        <v>20163.93</v>
      </c>
      <c r="L4156" s="60"/>
      <c r="M4156" s="303">
        <f t="shared" si="690"/>
        <v>20163.921392505603</v>
      </c>
      <c r="N4156" s="303">
        <f t="shared" si="691"/>
        <v>-8.6074943974381313E-3</v>
      </c>
      <c r="O4156" s="372">
        <f t="shared" si="692"/>
        <v>20163.931200000003</v>
      </c>
      <c r="P4156" s="373">
        <f t="shared" si="693"/>
        <v>1.2000000024272595E-3</v>
      </c>
    </row>
    <row r="4157" spans="1:16" s="195" customFormat="1" ht="33.75" x14ac:dyDescent="0.25">
      <c r="A4157" s="312" t="s">
        <v>9251</v>
      </c>
      <c r="B4157" s="314" t="s">
        <v>16</v>
      </c>
      <c r="C4157" s="314" t="s">
        <v>2631</v>
      </c>
      <c r="D4157" s="314" t="s">
        <v>9252</v>
      </c>
      <c r="E4157" s="315" t="s">
        <v>9253</v>
      </c>
      <c r="F4157" s="316" t="s">
        <v>217</v>
      </c>
      <c r="G4157" s="331">
        <v>120</v>
      </c>
      <c r="H4157" s="61">
        <f t="shared" si="694"/>
        <v>3779.3</v>
      </c>
      <c r="I4157" s="450">
        <v>453515.63</v>
      </c>
      <c r="J4157" s="439">
        <f t="shared" si="689"/>
        <v>4214.88</v>
      </c>
      <c r="K4157" s="390">
        <f t="shared" si="688"/>
        <v>505785.59999999998</v>
      </c>
      <c r="L4157" s="60"/>
      <c r="M4157" s="303">
        <f t="shared" si="690"/>
        <v>505784.72132626566</v>
      </c>
      <c r="N4157" s="303">
        <f t="shared" si="691"/>
        <v>-0.87867373431799933</v>
      </c>
      <c r="O4157" s="372">
        <f t="shared" si="692"/>
        <v>505785.60000000003</v>
      </c>
      <c r="P4157" s="373">
        <f t="shared" si="693"/>
        <v>0</v>
      </c>
    </row>
    <row r="4158" spans="1:16" s="195" customFormat="1" ht="22.5" x14ac:dyDescent="0.25">
      <c r="A4158" s="312" t="s">
        <v>9254</v>
      </c>
      <c r="B4158" s="314" t="s">
        <v>16</v>
      </c>
      <c r="C4158" s="314" t="s">
        <v>2633</v>
      </c>
      <c r="D4158" s="314" t="s">
        <v>9255</v>
      </c>
      <c r="E4158" s="315" t="s">
        <v>9256</v>
      </c>
      <c r="F4158" s="316" t="s">
        <v>217</v>
      </c>
      <c r="G4158" s="331">
        <v>120</v>
      </c>
      <c r="H4158" s="61">
        <f t="shared" si="694"/>
        <v>1692.48</v>
      </c>
      <c r="I4158" s="450">
        <v>203097.78</v>
      </c>
      <c r="J4158" s="439">
        <f t="shared" si="689"/>
        <v>1887.54</v>
      </c>
      <c r="K4158" s="390">
        <f t="shared" si="688"/>
        <v>226504.8</v>
      </c>
      <c r="L4158" s="60"/>
      <c r="M4158" s="303">
        <f t="shared" si="690"/>
        <v>226505.4328100736</v>
      </c>
      <c r="N4158" s="303">
        <f t="shared" si="691"/>
        <v>0.63281007361365482</v>
      </c>
      <c r="O4158" s="372">
        <f t="shared" si="692"/>
        <v>226504.8</v>
      </c>
      <c r="P4158" s="373">
        <f t="shared" si="693"/>
        <v>0</v>
      </c>
    </row>
    <row r="4159" spans="1:16" s="195" customFormat="1" ht="22.5" x14ac:dyDescent="0.25">
      <c r="A4159" s="312" t="s">
        <v>9257</v>
      </c>
      <c r="B4159" s="314" t="s">
        <v>16</v>
      </c>
      <c r="C4159" s="314" t="s">
        <v>1189</v>
      </c>
      <c r="D4159" s="314" t="s">
        <v>255</v>
      </c>
      <c r="E4159" s="315" t="s">
        <v>256</v>
      </c>
      <c r="F4159" s="316" t="s">
        <v>164</v>
      </c>
      <c r="G4159" s="329">
        <v>22.1</v>
      </c>
      <c r="H4159" s="61">
        <f t="shared" si="694"/>
        <v>11766.39</v>
      </c>
      <c r="I4159" s="450">
        <v>260037.27</v>
      </c>
      <c r="J4159" s="439">
        <f t="shared" si="689"/>
        <v>13122.5</v>
      </c>
      <c r="K4159" s="390">
        <f t="shared" si="688"/>
        <v>290007.25</v>
      </c>
      <c r="L4159" s="60"/>
      <c r="M4159" s="303">
        <f t="shared" si="690"/>
        <v>290007.37668378238</v>
      </c>
      <c r="N4159" s="303">
        <f t="shared" si="691"/>
        <v>0.12668378237867728</v>
      </c>
      <c r="O4159" s="372">
        <f t="shared" si="692"/>
        <v>290007.25</v>
      </c>
      <c r="P4159" s="373">
        <f t="shared" si="693"/>
        <v>0</v>
      </c>
    </row>
    <row r="4160" spans="1:16" s="195" customFormat="1" ht="22.5" x14ac:dyDescent="0.25">
      <c r="A4160" s="312" t="s">
        <v>9258</v>
      </c>
      <c r="B4160" s="314" t="s">
        <v>16</v>
      </c>
      <c r="C4160" s="314" t="s">
        <v>2639</v>
      </c>
      <c r="D4160" s="314" t="s">
        <v>9259</v>
      </c>
      <c r="E4160" s="315" t="s">
        <v>9260</v>
      </c>
      <c r="F4160" s="316" t="s">
        <v>164</v>
      </c>
      <c r="G4160" s="331">
        <v>1</v>
      </c>
      <c r="H4160" s="61">
        <f t="shared" si="694"/>
        <v>11018.64</v>
      </c>
      <c r="I4160" s="450">
        <v>11018.64</v>
      </c>
      <c r="J4160" s="439">
        <f t="shared" si="689"/>
        <v>12288.57</v>
      </c>
      <c r="K4160" s="390">
        <f t="shared" si="688"/>
        <v>12288.57</v>
      </c>
      <c r="L4160" s="60"/>
      <c r="M4160" s="303">
        <f t="shared" si="690"/>
        <v>12288.5726381568</v>
      </c>
      <c r="N4160" s="303">
        <f t="shared" si="691"/>
        <v>2.6381568004580913E-3</v>
      </c>
      <c r="O4160" s="372">
        <f t="shared" si="692"/>
        <v>12288.57</v>
      </c>
      <c r="P4160" s="373">
        <f t="shared" si="693"/>
        <v>0</v>
      </c>
    </row>
    <row r="4161" spans="1:16" s="195" customFormat="1" ht="33.75" x14ac:dyDescent="0.25">
      <c r="A4161" s="312" t="s">
        <v>9261</v>
      </c>
      <c r="B4161" s="314" t="s">
        <v>16</v>
      </c>
      <c r="C4161" s="314" t="s">
        <v>3749</v>
      </c>
      <c r="D4161" s="314" t="s">
        <v>9262</v>
      </c>
      <c r="E4161" s="315" t="s">
        <v>9263</v>
      </c>
      <c r="F4161" s="316" t="s">
        <v>252</v>
      </c>
      <c r="G4161" s="326">
        <v>0.2142</v>
      </c>
      <c r="H4161" s="61">
        <f t="shared" si="694"/>
        <v>437268.3</v>
      </c>
      <c r="I4161" s="450">
        <v>93662.87</v>
      </c>
      <c r="J4161" s="439">
        <f t="shared" si="689"/>
        <v>487664.84</v>
      </c>
      <c r="K4161" s="390">
        <f t="shared" si="688"/>
        <v>104457.81</v>
      </c>
      <c r="L4161" s="60"/>
      <c r="M4161" s="303">
        <f t="shared" si="690"/>
        <v>104457.80799565441</v>
      </c>
      <c r="N4161" s="303">
        <f t="shared" si="691"/>
        <v>-2.0043455879203975E-3</v>
      </c>
      <c r="O4161" s="372">
        <f t="shared" si="692"/>
        <v>104457.808728</v>
      </c>
      <c r="P4161" s="373">
        <f t="shared" si="693"/>
        <v>-1.2719999940600246E-3</v>
      </c>
    </row>
    <row r="4162" spans="1:16" s="195" customFormat="1" ht="33.75" x14ac:dyDescent="0.25">
      <c r="A4162" s="312" t="s">
        <v>9264</v>
      </c>
      <c r="B4162" s="314" t="s">
        <v>16</v>
      </c>
      <c r="C4162" s="314" t="s">
        <v>3752</v>
      </c>
      <c r="D4162" s="314" t="s">
        <v>9265</v>
      </c>
      <c r="E4162" s="315" t="s">
        <v>9266</v>
      </c>
      <c r="F4162" s="316" t="s">
        <v>252</v>
      </c>
      <c r="G4162" s="318">
        <v>2.1419999999999999</v>
      </c>
      <c r="H4162" s="61">
        <f t="shared" si="694"/>
        <v>112787.71</v>
      </c>
      <c r="I4162" s="450">
        <v>241591.27</v>
      </c>
      <c r="J4162" s="439">
        <f t="shared" si="689"/>
        <v>125786.85</v>
      </c>
      <c r="K4162" s="390">
        <f t="shared" si="688"/>
        <v>269435.43</v>
      </c>
      <c r="L4162" s="60"/>
      <c r="M4162" s="303">
        <f t="shared" si="690"/>
        <v>269435.4176322624</v>
      </c>
      <c r="N4162" s="303">
        <f t="shared" si="691"/>
        <v>-1.2367737595923245E-2</v>
      </c>
      <c r="O4162" s="372">
        <f t="shared" si="692"/>
        <v>269435.4327</v>
      </c>
      <c r="P4162" s="373">
        <f t="shared" si="693"/>
        <v>2.7000000118277967E-3</v>
      </c>
    </row>
    <row r="4163" spans="1:16" s="195" customFormat="1" ht="22.5" x14ac:dyDescent="0.25">
      <c r="A4163" s="312" t="s">
        <v>9267</v>
      </c>
      <c r="B4163" s="314" t="s">
        <v>16</v>
      </c>
      <c r="C4163" s="314" t="s">
        <v>2646</v>
      </c>
      <c r="D4163" s="314" t="s">
        <v>3284</v>
      </c>
      <c r="E4163" s="315" t="s">
        <v>3285</v>
      </c>
      <c r="F4163" s="316" t="s">
        <v>243</v>
      </c>
      <c r="G4163" s="329">
        <v>1.1000000000000001</v>
      </c>
      <c r="H4163" s="61">
        <f t="shared" si="694"/>
        <v>18796.12</v>
      </c>
      <c r="I4163" s="450">
        <v>20675.73</v>
      </c>
      <c r="J4163" s="439">
        <f t="shared" si="689"/>
        <v>20962.43</v>
      </c>
      <c r="K4163" s="390">
        <f t="shared" si="688"/>
        <v>23058.67</v>
      </c>
      <c r="L4163" s="60"/>
      <c r="M4163" s="303">
        <f t="shared" si="690"/>
        <v>23058.6723907776</v>
      </c>
      <c r="N4163" s="303">
        <f t="shared" si="691"/>
        <v>2.3907776012492832E-3</v>
      </c>
      <c r="O4163" s="372">
        <f t="shared" si="692"/>
        <v>23058.673000000003</v>
      </c>
      <c r="P4163" s="373">
        <f t="shared" si="693"/>
        <v>3.0000000042491592E-3</v>
      </c>
    </row>
    <row r="4164" spans="1:16" s="195" customFormat="1" ht="22.5" x14ac:dyDescent="0.25">
      <c r="A4164" s="312" t="s">
        <v>9268</v>
      </c>
      <c r="B4164" s="314" t="s">
        <v>16</v>
      </c>
      <c r="C4164" s="314" t="s">
        <v>1200</v>
      </c>
      <c r="D4164" s="314" t="s">
        <v>3291</v>
      </c>
      <c r="E4164" s="315" t="s">
        <v>3292</v>
      </c>
      <c r="F4164" s="316" t="s">
        <v>243</v>
      </c>
      <c r="G4164" s="325">
        <v>0.16</v>
      </c>
      <c r="H4164" s="61">
        <f t="shared" si="694"/>
        <v>43709.88</v>
      </c>
      <c r="I4164" s="450">
        <v>6993.58</v>
      </c>
      <c r="J4164" s="439">
        <f t="shared" si="689"/>
        <v>48747.58</v>
      </c>
      <c r="K4164" s="390">
        <f t="shared" si="688"/>
        <v>7799.61</v>
      </c>
      <c r="L4164" s="60"/>
      <c r="M4164" s="303">
        <f t="shared" si="690"/>
        <v>7799.6119149696005</v>
      </c>
      <c r="N4164" s="303">
        <f t="shared" si="691"/>
        <v>1.9149696008753381E-3</v>
      </c>
      <c r="O4164" s="372">
        <f t="shared" si="692"/>
        <v>7799.6128000000008</v>
      </c>
      <c r="P4164" s="373">
        <f t="shared" si="693"/>
        <v>2.8000000011161319E-3</v>
      </c>
    </row>
    <row r="4165" spans="1:16" s="195" customFormat="1" ht="15" x14ac:dyDescent="0.25">
      <c r="A4165" s="312" t="s">
        <v>9269</v>
      </c>
      <c r="B4165" s="314" t="s">
        <v>16</v>
      </c>
      <c r="C4165" s="314" t="s">
        <v>1204</v>
      </c>
      <c r="D4165" s="314" t="s">
        <v>3288</v>
      </c>
      <c r="E4165" s="315" t="s">
        <v>3289</v>
      </c>
      <c r="F4165" s="316" t="s">
        <v>243</v>
      </c>
      <c r="G4165" s="325">
        <v>1.26</v>
      </c>
      <c r="H4165" s="61">
        <f t="shared" si="694"/>
        <v>5671.32</v>
      </c>
      <c r="I4165" s="450">
        <v>7145.86</v>
      </c>
      <c r="J4165" s="439">
        <f t="shared" si="689"/>
        <v>6324.96</v>
      </c>
      <c r="K4165" s="390">
        <f t="shared" si="688"/>
        <v>7969.45</v>
      </c>
      <c r="L4165" s="60"/>
      <c r="M4165" s="303">
        <f t="shared" si="690"/>
        <v>7969.4426600832003</v>
      </c>
      <c r="N4165" s="303">
        <f t="shared" si="691"/>
        <v>-7.3399167995376047E-3</v>
      </c>
      <c r="O4165" s="372">
        <f t="shared" si="692"/>
        <v>7969.4495999999999</v>
      </c>
      <c r="P4165" s="373">
        <f t="shared" si="693"/>
        <v>-3.9999999989959178E-4</v>
      </c>
    </row>
    <row r="4166" spans="1:16" s="195" customFormat="1" ht="22.5" x14ac:dyDescent="0.25">
      <c r="A4166" s="312" t="s">
        <v>9270</v>
      </c>
      <c r="B4166" s="314" t="s">
        <v>16</v>
      </c>
      <c r="C4166" s="314" t="s">
        <v>1211</v>
      </c>
      <c r="D4166" s="314" t="s">
        <v>3284</v>
      </c>
      <c r="E4166" s="315" t="s">
        <v>3285</v>
      </c>
      <c r="F4166" s="316" t="s">
        <v>243</v>
      </c>
      <c r="G4166" s="325">
        <v>0.18</v>
      </c>
      <c r="H4166" s="61">
        <f t="shared" si="694"/>
        <v>18794.669999999998</v>
      </c>
      <c r="I4166" s="450">
        <v>3383.04</v>
      </c>
      <c r="J4166" s="439">
        <f t="shared" si="689"/>
        <v>20960.810000000001</v>
      </c>
      <c r="K4166" s="390">
        <f t="shared" ref="K4166:K4182" si="695">ROUND(J4166*G4166,2)</f>
        <v>3772.95</v>
      </c>
      <c r="L4166" s="60"/>
      <c r="M4166" s="303">
        <f t="shared" si="690"/>
        <v>3772.9459150848002</v>
      </c>
      <c r="N4166" s="303">
        <f t="shared" si="691"/>
        <v>-4.0849151996553701E-3</v>
      </c>
      <c r="O4166" s="372">
        <f t="shared" si="692"/>
        <v>3772.9458</v>
      </c>
      <c r="P4166" s="373">
        <f t="shared" si="693"/>
        <v>-4.1999999998552084E-3</v>
      </c>
    </row>
    <row r="4167" spans="1:16" s="195" customFormat="1" ht="22.5" x14ac:dyDescent="0.25">
      <c r="A4167" s="312" t="s">
        <v>9271</v>
      </c>
      <c r="B4167" s="314" t="s">
        <v>16</v>
      </c>
      <c r="C4167" s="314" t="s">
        <v>2658</v>
      </c>
      <c r="D4167" s="314" t="s">
        <v>3296</v>
      </c>
      <c r="E4167" s="315" t="s">
        <v>3297</v>
      </c>
      <c r="F4167" s="316" t="s">
        <v>243</v>
      </c>
      <c r="G4167" s="325">
        <v>0.28000000000000003</v>
      </c>
      <c r="H4167" s="61">
        <f t="shared" si="694"/>
        <v>52343</v>
      </c>
      <c r="I4167" s="450">
        <v>14656.04</v>
      </c>
      <c r="J4167" s="439">
        <f t="shared" ref="J4167:J4182" si="696">ROUND(H4167*O$13*P$13*O$10,2)</f>
        <v>58375.69</v>
      </c>
      <c r="K4167" s="390">
        <f t="shared" si="695"/>
        <v>16345.19</v>
      </c>
      <c r="L4167" s="60"/>
      <c r="M4167" s="303">
        <f t="shared" si="690"/>
        <v>16345.194336844801</v>
      </c>
      <c r="N4167" s="303">
        <f t="shared" si="691"/>
        <v>4.3368448004912352E-3</v>
      </c>
      <c r="O4167" s="372">
        <f t="shared" si="692"/>
        <v>16345.193200000002</v>
      </c>
      <c r="P4167" s="373">
        <f t="shared" si="693"/>
        <v>3.2000000010157237E-3</v>
      </c>
    </row>
    <row r="4168" spans="1:16" s="195" customFormat="1" ht="22.5" x14ac:dyDescent="0.25">
      <c r="A4168" s="312" t="s">
        <v>9272</v>
      </c>
      <c r="B4168" s="314" t="s">
        <v>16</v>
      </c>
      <c r="C4168" s="314" t="s">
        <v>2673</v>
      </c>
      <c r="D4168" s="314" t="s">
        <v>3301</v>
      </c>
      <c r="E4168" s="315" t="s">
        <v>3302</v>
      </c>
      <c r="F4168" s="316" t="s">
        <v>243</v>
      </c>
      <c r="G4168" s="329">
        <v>0.2</v>
      </c>
      <c r="H4168" s="61">
        <f t="shared" si="694"/>
        <v>68169.7</v>
      </c>
      <c r="I4168" s="450">
        <v>13633.94</v>
      </c>
      <c r="J4168" s="439">
        <f t="shared" si="696"/>
        <v>76026.47</v>
      </c>
      <c r="K4168" s="390">
        <f t="shared" si="695"/>
        <v>15205.29</v>
      </c>
      <c r="L4168" s="60"/>
      <c r="M4168" s="303">
        <f t="shared" si="690"/>
        <v>15205.294122892801</v>
      </c>
      <c r="N4168" s="303">
        <f t="shared" si="691"/>
        <v>4.1228928002965404E-3</v>
      </c>
      <c r="O4168" s="372">
        <f t="shared" si="692"/>
        <v>15205.294000000002</v>
      </c>
      <c r="P4168" s="373">
        <f t="shared" si="693"/>
        <v>4.0000000008149073E-3</v>
      </c>
    </row>
    <row r="4169" spans="1:16" s="195" customFormat="1" ht="15" x14ac:dyDescent="0.25">
      <c r="A4169" s="312" t="s">
        <v>9273</v>
      </c>
      <c r="B4169" s="314" t="s">
        <v>16</v>
      </c>
      <c r="C4169" s="314" t="s">
        <v>2675</v>
      </c>
      <c r="D4169" s="314" t="s">
        <v>3288</v>
      </c>
      <c r="E4169" s="315" t="s">
        <v>3289</v>
      </c>
      <c r="F4169" s="316" t="s">
        <v>243</v>
      </c>
      <c r="G4169" s="325">
        <v>0.66</v>
      </c>
      <c r="H4169" s="61">
        <f t="shared" si="694"/>
        <v>5671.32</v>
      </c>
      <c r="I4169" s="450">
        <v>3743.07</v>
      </c>
      <c r="J4169" s="439">
        <f t="shared" si="696"/>
        <v>6324.96</v>
      </c>
      <c r="K4169" s="390">
        <f t="shared" si="695"/>
        <v>4174.47</v>
      </c>
      <c r="L4169" s="60"/>
      <c r="M4169" s="303">
        <f t="shared" si="690"/>
        <v>4174.4704958784005</v>
      </c>
      <c r="N4169" s="303">
        <f t="shared" si="691"/>
        <v>4.9587840021558804E-4</v>
      </c>
      <c r="O4169" s="372">
        <f t="shared" si="692"/>
        <v>4174.4736000000003</v>
      </c>
      <c r="P4169" s="373">
        <f t="shared" si="693"/>
        <v>3.6000000000058208E-3</v>
      </c>
    </row>
    <row r="4170" spans="1:16" s="195" customFormat="1" ht="22.5" x14ac:dyDescent="0.25">
      <c r="A4170" s="312" t="s">
        <v>9274</v>
      </c>
      <c r="B4170" s="314" t="s">
        <v>16</v>
      </c>
      <c r="C4170" s="314" t="s">
        <v>2677</v>
      </c>
      <c r="D4170" s="314" t="s">
        <v>3339</v>
      </c>
      <c r="E4170" s="315" t="s">
        <v>3340</v>
      </c>
      <c r="F4170" s="316" t="s">
        <v>100</v>
      </c>
      <c r="G4170" s="318">
        <v>0.154</v>
      </c>
      <c r="H4170" s="61">
        <f t="shared" si="694"/>
        <v>82988.639999999999</v>
      </c>
      <c r="I4170" s="450">
        <v>12780.25</v>
      </c>
      <c r="J4170" s="439">
        <f t="shared" si="696"/>
        <v>92553.34</v>
      </c>
      <c r="K4170" s="390">
        <f t="shared" si="695"/>
        <v>14253.21</v>
      </c>
      <c r="L4170" s="60"/>
      <c r="M4170" s="303">
        <f t="shared" si="690"/>
        <v>14253.213686880003</v>
      </c>
      <c r="N4170" s="303">
        <f t="shared" si="691"/>
        <v>3.6868800034426386E-3</v>
      </c>
      <c r="O4170" s="372">
        <f t="shared" si="692"/>
        <v>14253.21436</v>
      </c>
      <c r="P4170" s="373">
        <f t="shared" si="693"/>
        <v>4.3600000008154893E-3</v>
      </c>
    </row>
    <row r="4171" spans="1:16" s="195" customFormat="1" ht="22.5" x14ac:dyDescent="0.25">
      <c r="A4171" s="312" t="s">
        <v>9275</v>
      </c>
      <c r="B4171" s="314" t="s">
        <v>16</v>
      </c>
      <c r="C4171" s="314" t="s">
        <v>2682</v>
      </c>
      <c r="D4171" s="314" t="s">
        <v>258</v>
      </c>
      <c r="E4171" s="315" t="s">
        <v>259</v>
      </c>
      <c r="F4171" s="316" t="s">
        <v>116</v>
      </c>
      <c r="G4171" s="326">
        <v>4.6199999999999998E-2</v>
      </c>
      <c r="H4171" s="61">
        <f t="shared" si="694"/>
        <v>232561.04</v>
      </c>
      <c r="I4171" s="450">
        <v>10744.32</v>
      </c>
      <c r="J4171" s="439">
        <f t="shared" si="696"/>
        <v>259364.43</v>
      </c>
      <c r="K4171" s="390">
        <f t="shared" si="695"/>
        <v>11982.64</v>
      </c>
      <c r="L4171" s="60"/>
      <c r="M4171" s="303">
        <f t="shared" si="690"/>
        <v>11982.636402278402</v>
      </c>
      <c r="N4171" s="303">
        <f t="shared" si="691"/>
        <v>-3.5977215975435684E-3</v>
      </c>
      <c r="O4171" s="372">
        <f t="shared" si="692"/>
        <v>11982.636665999999</v>
      </c>
      <c r="P4171" s="373">
        <f t="shared" si="693"/>
        <v>-3.3340000009047799E-3</v>
      </c>
    </row>
    <row r="4172" spans="1:16" s="195" customFormat="1" ht="22.5" x14ac:dyDescent="0.25">
      <c r="A4172" s="312" t="s">
        <v>9276</v>
      </c>
      <c r="B4172" s="314" t="s">
        <v>16</v>
      </c>
      <c r="C4172" s="314" t="s">
        <v>1224</v>
      </c>
      <c r="D4172" s="314" t="s">
        <v>467</v>
      </c>
      <c r="E4172" s="315" t="s">
        <v>468</v>
      </c>
      <c r="F4172" s="316" t="s">
        <v>100</v>
      </c>
      <c r="G4172" s="318">
        <v>0.154</v>
      </c>
      <c r="H4172" s="61">
        <f t="shared" si="694"/>
        <v>13914.35</v>
      </c>
      <c r="I4172" s="450">
        <v>2142.81</v>
      </c>
      <c r="J4172" s="439">
        <f t="shared" si="696"/>
        <v>15518.02</v>
      </c>
      <c r="K4172" s="390">
        <f t="shared" si="695"/>
        <v>2389.7800000000002</v>
      </c>
      <c r="L4172" s="60"/>
      <c r="M4172" s="303">
        <f t="shared" si="690"/>
        <v>2389.7755380672002</v>
      </c>
      <c r="N4172" s="303">
        <f t="shared" si="691"/>
        <v>-4.4619328000408132E-3</v>
      </c>
      <c r="O4172" s="372">
        <f t="shared" si="692"/>
        <v>2389.7750799999999</v>
      </c>
      <c r="P4172" s="373">
        <f t="shared" si="693"/>
        <v>-4.9200000003111199E-3</v>
      </c>
    </row>
    <row r="4173" spans="1:16" s="195" customFormat="1" ht="15" x14ac:dyDescent="0.25">
      <c r="A4173" s="312" t="s">
        <v>9277</v>
      </c>
      <c r="B4173" s="314" t="s">
        <v>16</v>
      </c>
      <c r="C4173" s="314" t="s">
        <v>2707</v>
      </c>
      <c r="D4173" s="314" t="s">
        <v>262</v>
      </c>
      <c r="E4173" s="315" t="s">
        <v>263</v>
      </c>
      <c r="F4173" s="316" t="s">
        <v>116</v>
      </c>
      <c r="G4173" s="326">
        <v>4.6199999999999998E-2</v>
      </c>
      <c r="H4173" s="61">
        <f t="shared" si="694"/>
        <v>73022.73</v>
      </c>
      <c r="I4173" s="450">
        <v>3373.65</v>
      </c>
      <c r="J4173" s="439">
        <f t="shared" si="696"/>
        <v>81438.83</v>
      </c>
      <c r="K4173" s="390">
        <f t="shared" si="695"/>
        <v>3762.47</v>
      </c>
      <c r="L4173" s="60"/>
      <c r="M4173" s="303">
        <f t="shared" si="690"/>
        <v>3762.4736882880002</v>
      </c>
      <c r="N4173" s="303">
        <f t="shared" si="691"/>
        <v>3.6882880003759055E-3</v>
      </c>
      <c r="O4173" s="372">
        <f t="shared" si="692"/>
        <v>3762.4739460000001</v>
      </c>
      <c r="P4173" s="373">
        <f t="shared" si="693"/>
        <v>3.9460000002691231E-3</v>
      </c>
    </row>
    <row r="4174" spans="1:16" s="195" customFormat="1" ht="22.5" x14ac:dyDescent="0.25">
      <c r="A4174" s="312" t="s">
        <v>9278</v>
      </c>
      <c r="B4174" s="314" t="s">
        <v>16</v>
      </c>
      <c r="C4174" s="314" t="s">
        <v>2711</v>
      </c>
      <c r="D4174" s="314" t="s">
        <v>3347</v>
      </c>
      <c r="E4174" s="315" t="s">
        <v>3348</v>
      </c>
      <c r="F4174" s="316" t="s">
        <v>100</v>
      </c>
      <c r="G4174" s="318">
        <v>0.154</v>
      </c>
      <c r="H4174" s="61">
        <f t="shared" si="694"/>
        <v>35106.300000000003</v>
      </c>
      <c r="I4174" s="450">
        <v>5406.37</v>
      </c>
      <c r="J4174" s="439">
        <f t="shared" si="696"/>
        <v>39152.410000000003</v>
      </c>
      <c r="K4174" s="390">
        <f t="shared" si="695"/>
        <v>6029.47</v>
      </c>
      <c r="L4174" s="60"/>
      <c r="M4174" s="303">
        <f t="shared" si="690"/>
        <v>6029.471010374401</v>
      </c>
      <c r="N4174" s="303">
        <f t="shared" si="691"/>
        <v>1.010374400721048E-3</v>
      </c>
      <c r="O4174" s="372">
        <f t="shared" si="692"/>
        <v>6029.4711400000006</v>
      </c>
      <c r="P4174" s="373">
        <f t="shared" si="693"/>
        <v>1.1400000003050081E-3</v>
      </c>
    </row>
    <row r="4175" spans="1:16" s="195" customFormat="1" ht="22.5" x14ac:dyDescent="0.25">
      <c r="A4175" s="312" t="s">
        <v>9279</v>
      </c>
      <c r="B4175" s="314" t="s">
        <v>16</v>
      </c>
      <c r="C4175" s="314" t="s">
        <v>1230</v>
      </c>
      <c r="D4175" s="314" t="s">
        <v>3350</v>
      </c>
      <c r="E4175" s="315" t="s">
        <v>3351</v>
      </c>
      <c r="F4175" s="316" t="s">
        <v>100</v>
      </c>
      <c r="G4175" s="318">
        <v>0.154</v>
      </c>
      <c r="H4175" s="61">
        <f t="shared" si="694"/>
        <v>36058.25</v>
      </c>
      <c r="I4175" s="450">
        <v>5552.97</v>
      </c>
      <c r="J4175" s="439">
        <f t="shared" si="696"/>
        <v>40214.080000000002</v>
      </c>
      <c r="K4175" s="390">
        <f t="shared" si="695"/>
        <v>6192.97</v>
      </c>
      <c r="L4175" s="60"/>
      <c r="M4175" s="303">
        <f t="shared" ref="M4175:M4238" si="697">I4175*O$13*P$13*O$10</f>
        <v>6192.9671177664013</v>
      </c>
      <c r="N4175" s="303">
        <f t="shared" ref="N4175:N4238" si="698">M4175-K4175</f>
        <v>-2.8822335989389103E-3</v>
      </c>
      <c r="O4175" s="372">
        <f t="shared" si="692"/>
        <v>6192.9683199999999</v>
      </c>
      <c r="P4175" s="373">
        <f t="shared" si="693"/>
        <v>-1.6800000003058813E-3</v>
      </c>
    </row>
    <row r="4176" spans="1:16" s="195" customFormat="1" ht="15" x14ac:dyDescent="0.25">
      <c r="A4176" s="312" t="s">
        <v>9280</v>
      </c>
      <c r="B4176" s="314" t="s">
        <v>16</v>
      </c>
      <c r="C4176" s="314" t="s">
        <v>1238</v>
      </c>
      <c r="D4176" s="314" t="s">
        <v>260</v>
      </c>
      <c r="E4176" s="315" t="s">
        <v>261</v>
      </c>
      <c r="F4176" s="316" t="s">
        <v>164</v>
      </c>
      <c r="G4176" s="329">
        <v>5.5</v>
      </c>
      <c r="H4176" s="61">
        <f t="shared" si="694"/>
        <v>21539.8</v>
      </c>
      <c r="I4176" s="450">
        <v>118468.9</v>
      </c>
      <c r="J4176" s="439">
        <f t="shared" si="696"/>
        <v>24022.33</v>
      </c>
      <c r="K4176" s="390">
        <f t="shared" si="695"/>
        <v>132122.82</v>
      </c>
      <c r="L4176" s="60"/>
      <c r="M4176" s="303">
        <f t="shared" si="697"/>
        <v>132122.81034796798</v>
      </c>
      <c r="N4176" s="303">
        <f t="shared" si="698"/>
        <v>-9.6520320221316069E-3</v>
      </c>
      <c r="O4176" s="372">
        <f t="shared" si="692"/>
        <v>132122.815</v>
      </c>
      <c r="P4176" s="373">
        <f t="shared" si="693"/>
        <v>-5.0000000046566129E-3</v>
      </c>
    </row>
    <row r="4177" spans="1:16" s="195" customFormat="1" ht="15" x14ac:dyDescent="0.25">
      <c r="A4177" s="312" t="s">
        <v>9281</v>
      </c>
      <c r="B4177" s="314" t="s">
        <v>16</v>
      </c>
      <c r="C4177" s="314" t="s">
        <v>1240</v>
      </c>
      <c r="D4177" s="314" t="s">
        <v>3354</v>
      </c>
      <c r="E4177" s="315" t="s">
        <v>478</v>
      </c>
      <c r="F4177" s="316" t="s">
        <v>122</v>
      </c>
      <c r="G4177" s="318">
        <v>0.69299999999999995</v>
      </c>
      <c r="H4177" s="61">
        <f t="shared" si="694"/>
        <v>50798.38</v>
      </c>
      <c r="I4177" s="450">
        <v>35203.279999999999</v>
      </c>
      <c r="J4177" s="439">
        <f t="shared" si="696"/>
        <v>56653.05</v>
      </c>
      <c r="K4177" s="390">
        <f t="shared" si="695"/>
        <v>39260.559999999998</v>
      </c>
      <c r="L4177" s="60"/>
      <c r="M4177" s="303">
        <f t="shared" si="697"/>
        <v>39260.567854233603</v>
      </c>
      <c r="N4177" s="303">
        <f t="shared" si="698"/>
        <v>7.8542336050304584E-3</v>
      </c>
      <c r="O4177" s="372">
        <f t="shared" si="692"/>
        <v>39260.563649999996</v>
      </c>
      <c r="P4177" s="373">
        <f t="shared" si="693"/>
        <v>3.6499999987427145E-3</v>
      </c>
    </row>
    <row r="4178" spans="1:16" s="195" customFormat="1" ht="15" x14ac:dyDescent="0.25">
      <c r="A4178" s="312" t="s">
        <v>9282</v>
      </c>
      <c r="B4178" s="314" t="s">
        <v>16</v>
      </c>
      <c r="C4178" s="314" t="s">
        <v>2732</v>
      </c>
      <c r="D4178" s="314" t="s">
        <v>479</v>
      </c>
      <c r="E4178" s="315" t="s">
        <v>480</v>
      </c>
      <c r="F4178" s="316" t="s">
        <v>248</v>
      </c>
      <c r="G4178" s="331">
        <v>4</v>
      </c>
      <c r="H4178" s="61">
        <f t="shared" si="694"/>
        <v>13750</v>
      </c>
      <c r="I4178" s="450">
        <v>54999.98</v>
      </c>
      <c r="J4178" s="439">
        <f t="shared" si="696"/>
        <v>15334.73</v>
      </c>
      <c r="K4178" s="390">
        <f t="shared" si="695"/>
        <v>61338.92</v>
      </c>
      <c r="L4178" s="60"/>
      <c r="M4178" s="303">
        <f t="shared" si="697"/>
        <v>61338.899294937612</v>
      </c>
      <c r="N4178" s="303">
        <f t="shared" si="698"/>
        <v>-2.0705062386696227E-2</v>
      </c>
      <c r="O4178" s="372">
        <f t="shared" ref="O4178:O4241" si="699">J4178*G4178</f>
        <v>61338.92</v>
      </c>
      <c r="P4178" s="373">
        <f t="shared" ref="P4178:P4241" si="700">O4178-K4178</f>
        <v>0</v>
      </c>
    </row>
    <row r="4179" spans="1:16" s="195" customFormat="1" ht="15" x14ac:dyDescent="0.25">
      <c r="A4179" s="312" t="s">
        <v>9283</v>
      </c>
      <c r="B4179" s="314" t="s">
        <v>16</v>
      </c>
      <c r="C4179" s="314" t="s">
        <v>8107</v>
      </c>
      <c r="D4179" s="314" t="s">
        <v>9284</v>
      </c>
      <c r="E4179" s="315" t="s">
        <v>9285</v>
      </c>
      <c r="F4179" s="316" t="s">
        <v>122</v>
      </c>
      <c r="G4179" s="318">
        <v>0.377</v>
      </c>
      <c r="H4179" s="61">
        <f t="shared" si="694"/>
        <v>43332.55</v>
      </c>
      <c r="I4179" s="450">
        <v>16336.37</v>
      </c>
      <c r="J4179" s="439">
        <f t="shared" si="696"/>
        <v>48326.76</v>
      </c>
      <c r="K4179" s="390">
        <f t="shared" si="695"/>
        <v>18219.189999999999</v>
      </c>
      <c r="L4179" s="60"/>
      <c r="M4179" s="303">
        <f t="shared" si="697"/>
        <v>18219.187611974401</v>
      </c>
      <c r="N4179" s="303">
        <f t="shared" si="698"/>
        <v>-2.3880255976109765E-3</v>
      </c>
      <c r="O4179" s="372">
        <f t="shared" si="699"/>
        <v>18219.18852</v>
      </c>
      <c r="P4179" s="373">
        <f t="shared" si="700"/>
        <v>-1.4799999989918433E-3</v>
      </c>
    </row>
    <row r="4180" spans="1:16" s="195" customFormat="1" ht="22.5" x14ac:dyDescent="0.25">
      <c r="A4180" s="312" t="s">
        <v>9286</v>
      </c>
      <c r="B4180" s="314" t="s">
        <v>16</v>
      </c>
      <c r="C4180" s="314" t="s">
        <v>2737</v>
      </c>
      <c r="D4180" s="314" t="s">
        <v>264</v>
      </c>
      <c r="E4180" s="315" t="s">
        <v>8411</v>
      </c>
      <c r="F4180" s="316" t="s">
        <v>164</v>
      </c>
      <c r="G4180" s="331">
        <v>10</v>
      </c>
      <c r="H4180" s="61">
        <f t="shared" si="694"/>
        <v>24864.3</v>
      </c>
      <c r="I4180" s="450">
        <v>248643.04</v>
      </c>
      <c r="J4180" s="439">
        <f t="shared" si="696"/>
        <v>27729.99</v>
      </c>
      <c r="K4180" s="390">
        <f t="shared" si="695"/>
        <v>277299.90000000002</v>
      </c>
      <c r="L4180" s="60"/>
      <c r="M4180" s="303">
        <f t="shared" si="697"/>
        <v>277299.92612628487</v>
      </c>
      <c r="N4180" s="303">
        <f t="shared" si="698"/>
        <v>2.6126284850761294E-2</v>
      </c>
      <c r="O4180" s="372">
        <f t="shared" si="699"/>
        <v>277299.90000000002</v>
      </c>
      <c r="P4180" s="373">
        <f t="shared" si="700"/>
        <v>0</v>
      </c>
    </row>
    <row r="4181" spans="1:16" s="195" customFormat="1" ht="15" x14ac:dyDescent="0.25">
      <c r="A4181" s="312" t="s">
        <v>9287</v>
      </c>
      <c r="B4181" s="314" t="s">
        <v>16</v>
      </c>
      <c r="C4181" s="314" t="s">
        <v>2739</v>
      </c>
      <c r="D4181" s="314" t="s">
        <v>8408</v>
      </c>
      <c r="E4181" s="315" t="s">
        <v>8409</v>
      </c>
      <c r="F4181" s="316" t="s">
        <v>122</v>
      </c>
      <c r="G4181" s="318">
        <v>0.39500000000000002</v>
      </c>
      <c r="H4181" s="61">
        <f t="shared" si="694"/>
        <v>60584.43</v>
      </c>
      <c r="I4181" s="450">
        <v>23930.85</v>
      </c>
      <c r="J4181" s="439">
        <f t="shared" si="696"/>
        <v>67566.97</v>
      </c>
      <c r="K4181" s="390">
        <f t="shared" si="695"/>
        <v>26688.95</v>
      </c>
      <c r="L4181" s="60"/>
      <c r="M4181" s="303">
        <f t="shared" si="697"/>
        <v>26688.955126752</v>
      </c>
      <c r="N4181" s="303">
        <f t="shared" si="698"/>
        <v>5.1267519993416499E-3</v>
      </c>
      <c r="O4181" s="372">
        <f t="shared" si="699"/>
        <v>26688.953150000001</v>
      </c>
      <c r="P4181" s="373">
        <f t="shared" si="700"/>
        <v>3.1500000004598405E-3</v>
      </c>
    </row>
    <row r="4182" spans="1:16" s="195" customFormat="1" ht="15" x14ac:dyDescent="0.25">
      <c r="A4182" s="312" t="s">
        <v>9288</v>
      </c>
      <c r="B4182" s="314" t="s">
        <v>16</v>
      </c>
      <c r="C4182" s="314" t="s">
        <v>3865</v>
      </c>
      <c r="D4182" s="314" t="s">
        <v>9289</v>
      </c>
      <c r="E4182" s="315" t="s">
        <v>9290</v>
      </c>
      <c r="F4182" s="316" t="s">
        <v>243</v>
      </c>
      <c r="G4182" s="329">
        <v>0.5</v>
      </c>
      <c r="H4182" s="61">
        <f t="shared" si="694"/>
        <v>26972.74</v>
      </c>
      <c r="I4182" s="450">
        <v>13486.37</v>
      </c>
      <c r="J4182" s="439">
        <f t="shared" si="696"/>
        <v>30081.43</v>
      </c>
      <c r="K4182" s="390">
        <f t="shared" si="695"/>
        <v>15040.72</v>
      </c>
      <c r="L4182" s="60"/>
      <c r="M4182" s="303">
        <f t="shared" si="697"/>
        <v>15040.716219974402</v>
      </c>
      <c r="N4182" s="303">
        <f t="shared" si="698"/>
        <v>-3.7800255977344932E-3</v>
      </c>
      <c r="O4182" s="372">
        <f t="shared" si="699"/>
        <v>15040.715</v>
      </c>
      <c r="P4182" s="373">
        <f t="shared" si="700"/>
        <v>-4.9999999991996447E-3</v>
      </c>
    </row>
    <row r="4183" spans="1:16" s="195" customFormat="1" ht="15" customHeight="1" x14ac:dyDescent="0.25">
      <c r="A4183" s="503" t="s">
        <v>9291</v>
      </c>
      <c r="B4183" s="504"/>
      <c r="C4183" s="504"/>
      <c r="D4183" s="504"/>
      <c r="E4183" s="504"/>
      <c r="F4183" s="505"/>
      <c r="G4183" s="301"/>
      <c r="H4183" s="443"/>
      <c r="I4183" s="444">
        <f>I4185+I4258+I4350+I4414</f>
        <v>16017254.23</v>
      </c>
      <c r="J4183" s="445"/>
      <c r="K4183" s="396">
        <f>K4185+K4258+K4350+K4414</f>
        <v>17863296.220000003</v>
      </c>
      <c r="L4183" s="302"/>
      <c r="M4183" s="303">
        <f t="shared" si="697"/>
        <v>17863292.7538407</v>
      </c>
      <c r="N4183" s="303">
        <f t="shared" si="698"/>
        <v>-3.4661593027412891</v>
      </c>
      <c r="O4183" s="372">
        <f t="shared" si="699"/>
        <v>0</v>
      </c>
      <c r="P4183" s="373"/>
    </row>
    <row r="4184" spans="1:16" s="321" customFormat="1" ht="15" customHeight="1" x14ac:dyDescent="0.25">
      <c r="A4184" s="506" t="s">
        <v>1079</v>
      </c>
      <c r="B4184" s="507"/>
      <c r="C4184" s="507"/>
      <c r="D4184" s="507"/>
      <c r="E4184" s="507"/>
      <c r="F4184" s="508"/>
      <c r="G4184" s="319"/>
      <c r="H4184" s="452"/>
      <c r="I4184" s="453">
        <f>I4186+I4259+I4351+I4415</f>
        <v>2438277.0599999996</v>
      </c>
      <c r="J4184" s="454"/>
      <c r="K4184" s="394">
        <f>K4186+K4259+K4351+K4415</f>
        <v>2719296.96</v>
      </c>
      <c r="L4184" s="320"/>
      <c r="M4184" s="303">
        <f t="shared" si="697"/>
        <v>2719296.0985894273</v>
      </c>
      <c r="N4184" s="303">
        <f t="shared" si="698"/>
        <v>-0.86141057265922427</v>
      </c>
      <c r="O4184" s="372">
        <f t="shared" si="699"/>
        <v>0</v>
      </c>
      <c r="P4184" s="373"/>
    </row>
    <row r="4185" spans="1:16" s="195" customFormat="1" ht="15" customHeight="1" x14ac:dyDescent="0.25">
      <c r="A4185" s="509" t="s">
        <v>9292</v>
      </c>
      <c r="B4185" s="510"/>
      <c r="C4185" s="510"/>
      <c r="D4185" s="510"/>
      <c r="E4185" s="510"/>
      <c r="F4185" s="511"/>
      <c r="G4185" s="322"/>
      <c r="H4185" s="455"/>
      <c r="I4185" s="447">
        <f>I4187+I4198+I4249</f>
        <v>1090242.3900000001</v>
      </c>
      <c r="J4185" s="448"/>
      <c r="K4185" s="393">
        <f>K4187+K4198+K4249</f>
        <v>1215896.51</v>
      </c>
      <c r="L4185" s="305"/>
      <c r="M4185" s="303">
        <f t="shared" si="697"/>
        <v>1215896.2270037571</v>
      </c>
      <c r="N4185" s="303">
        <f t="shared" si="698"/>
        <v>-0.28299624286592007</v>
      </c>
      <c r="O4185" s="372">
        <f t="shared" si="699"/>
        <v>0</v>
      </c>
      <c r="P4185" s="373"/>
    </row>
    <row r="4186" spans="1:16" s="321" customFormat="1" ht="15" customHeight="1" x14ac:dyDescent="0.25">
      <c r="A4186" s="506" t="s">
        <v>1079</v>
      </c>
      <c r="B4186" s="507"/>
      <c r="C4186" s="507"/>
      <c r="D4186" s="507"/>
      <c r="E4186" s="507"/>
      <c r="F4186" s="508"/>
      <c r="G4186" s="319"/>
      <c r="H4186" s="452"/>
      <c r="I4186" s="453">
        <f>I4240</f>
        <v>220770.18</v>
      </c>
      <c r="J4186" s="454"/>
      <c r="K4186" s="394">
        <f>K4240</f>
        <v>246214.63</v>
      </c>
      <c r="L4186" s="320"/>
      <c r="M4186" s="303">
        <f t="shared" si="697"/>
        <v>246214.63204796161</v>
      </c>
      <c r="N4186" s="303">
        <f t="shared" si="698"/>
        <v>2.0479616068769246E-3</v>
      </c>
      <c r="O4186" s="372">
        <f t="shared" si="699"/>
        <v>0</v>
      </c>
      <c r="P4186" s="373"/>
    </row>
    <row r="4187" spans="1:16" s="195" customFormat="1" ht="15" x14ac:dyDescent="0.25">
      <c r="A4187" s="306" t="s">
        <v>3648</v>
      </c>
      <c r="B4187" s="502"/>
      <c r="C4187" s="502"/>
      <c r="D4187" s="502"/>
      <c r="E4187" s="307" t="s">
        <v>1068</v>
      </c>
      <c r="F4187" s="308"/>
      <c r="G4187" s="309"/>
      <c r="H4187" s="334"/>
      <c r="I4187" s="334">
        <f>SUM(I4188:I4197)</f>
        <v>153602.72000000003</v>
      </c>
      <c r="J4187" s="449"/>
      <c r="K4187" s="391">
        <f>SUM(K4188:K4197)</f>
        <v>171306.38999999998</v>
      </c>
      <c r="L4187" s="310"/>
      <c r="M4187" s="303">
        <f t="shared" si="697"/>
        <v>171305.91272048643</v>
      </c>
      <c r="N4187" s="303">
        <f t="shared" si="698"/>
        <v>-0.47727951355045661</v>
      </c>
      <c r="O4187" s="372">
        <f t="shared" si="699"/>
        <v>0</v>
      </c>
      <c r="P4187" s="373"/>
    </row>
    <row r="4188" spans="1:16" s="195" customFormat="1" ht="22.5" x14ac:dyDescent="0.25">
      <c r="A4188" s="312" t="s">
        <v>9293</v>
      </c>
      <c r="B4188" s="314" t="s">
        <v>483</v>
      </c>
      <c r="C4188" s="314" t="s">
        <v>2402</v>
      </c>
      <c r="D4188" s="314" t="s">
        <v>8946</v>
      </c>
      <c r="E4188" s="315" t="s">
        <v>8947</v>
      </c>
      <c r="F4188" s="316" t="s">
        <v>100</v>
      </c>
      <c r="G4188" s="318">
        <v>1.7999999999999999E-2</v>
      </c>
      <c r="H4188" s="61">
        <f t="shared" ref="H4188:H4197" si="701">ROUND(I4188/G4188,2)</f>
        <v>115108.33</v>
      </c>
      <c r="I4188" s="450">
        <v>2071.9499999999998</v>
      </c>
      <c r="J4188" s="439">
        <f t="shared" ref="J4188:J4197" si="702">ROUND(H4188*O$13*P$13*O$10,2)</f>
        <v>128374.92</v>
      </c>
      <c r="K4188" s="390">
        <f t="shared" ref="K4188:K4197" si="703">ROUND(J4188*G4188,2)</f>
        <v>2310.75</v>
      </c>
      <c r="L4188" s="60"/>
      <c r="M4188" s="303">
        <f t="shared" si="697"/>
        <v>2310.748701984</v>
      </c>
      <c r="N4188" s="303">
        <f t="shared" si="698"/>
        <v>-1.2980159999642638E-3</v>
      </c>
      <c r="O4188" s="372">
        <f t="shared" si="699"/>
        <v>2310.74856</v>
      </c>
      <c r="P4188" s="373">
        <f t="shared" si="700"/>
        <v>-1.4400000000023283E-3</v>
      </c>
    </row>
    <row r="4189" spans="1:16" s="195" customFormat="1" ht="22.5" x14ac:dyDescent="0.25">
      <c r="A4189" s="312" t="s">
        <v>9294</v>
      </c>
      <c r="B4189" s="314" t="s">
        <v>483</v>
      </c>
      <c r="C4189" s="314" t="s">
        <v>2410</v>
      </c>
      <c r="D4189" s="314" t="s">
        <v>8949</v>
      </c>
      <c r="E4189" s="315" t="s">
        <v>8950</v>
      </c>
      <c r="F4189" s="316" t="s">
        <v>106</v>
      </c>
      <c r="G4189" s="329">
        <v>31.5</v>
      </c>
      <c r="H4189" s="61">
        <f t="shared" si="701"/>
        <v>379.6</v>
      </c>
      <c r="I4189" s="450">
        <v>11957.4</v>
      </c>
      <c r="J4189" s="439">
        <f t="shared" si="702"/>
        <v>423.35</v>
      </c>
      <c r="K4189" s="390">
        <f t="shared" si="703"/>
        <v>13335.53</v>
      </c>
      <c r="L4189" s="60"/>
      <c r="M4189" s="303">
        <f t="shared" si="697"/>
        <v>13335.527657088</v>
      </c>
      <c r="N4189" s="303">
        <f t="shared" si="698"/>
        <v>-2.3429120010405313E-3</v>
      </c>
      <c r="O4189" s="372">
        <f t="shared" si="699"/>
        <v>13335.525000000001</v>
      </c>
      <c r="P4189" s="373">
        <f t="shared" si="700"/>
        <v>-4.9999999991996447E-3</v>
      </c>
    </row>
    <row r="4190" spans="1:16" s="195" customFormat="1" ht="15" x14ac:dyDescent="0.25">
      <c r="A4190" s="312" t="s">
        <v>9295</v>
      </c>
      <c r="B4190" s="314" t="s">
        <v>483</v>
      </c>
      <c r="C4190" s="314" t="s">
        <v>2421</v>
      </c>
      <c r="D4190" s="314" t="s">
        <v>8952</v>
      </c>
      <c r="E4190" s="315" t="s">
        <v>8953</v>
      </c>
      <c r="F4190" s="316" t="s">
        <v>100</v>
      </c>
      <c r="G4190" s="318">
        <v>1.7999999999999999E-2</v>
      </c>
      <c r="H4190" s="61">
        <f t="shared" si="701"/>
        <v>11064.44</v>
      </c>
      <c r="I4190" s="450">
        <v>199.16</v>
      </c>
      <c r="J4190" s="439">
        <f t="shared" si="702"/>
        <v>12339.65</v>
      </c>
      <c r="K4190" s="390">
        <f t="shared" si="703"/>
        <v>222.11</v>
      </c>
      <c r="L4190" s="60"/>
      <c r="M4190" s="303">
        <f t="shared" si="697"/>
        <v>222.11381137920003</v>
      </c>
      <c r="N4190" s="303">
        <f t="shared" si="698"/>
        <v>3.8113792000160629E-3</v>
      </c>
      <c r="O4190" s="372">
        <f t="shared" si="699"/>
        <v>222.11369999999997</v>
      </c>
      <c r="P4190" s="373">
        <f t="shared" si="700"/>
        <v>3.699999999952297E-3</v>
      </c>
    </row>
    <row r="4191" spans="1:16" s="195" customFormat="1" ht="22.5" x14ac:dyDescent="0.25">
      <c r="A4191" s="312" t="s">
        <v>9296</v>
      </c>
      <c r="B4191" s="314" t="s">
        <v>483</v>
      </c>
      <c r="C4191" s="314" t="s">
        <v>2429</v>
      </c>
      <c r="D4191" s="314" t="s">
        <v>3339</v>
      </c>
      <c r="E4191" s="315" t="s">
        <v>3340</v>
      </c>
      <c r="F4191" s="316" t="s">
        <v>100</v>
      </c>
      <c r="G4191" s="317">
        <v>0.19152</v>
      </c>
      <c r="H4191" s="61">
        <f t="shared" si="701"/>
        <v>82993.320000000007</v>
      </c>
      <c r="I4191" s="450">
        <v>15894.88</v>
      </c>
      <c r="J4191" s="439">
        <f t="shared" si="702"/>
        <v>92558.56</v>
      </c>
      <c r="K4191" s="390">
        <f t="shared" si="703"/>
        <v>17726.82</v>
      </c>
      <c r="L4191" s="60"/>
      <c r="M4191" s="303">
        <f t="shared" si="697"/>
        <v>17726.814512025601</v>
      </c>
      <c r="N4191" s="303">
        <f t="shared" si="698"/>
        <v>-5.4879743984201923E-3</v>
      </c>
      <c r="O4191" s="372">
        <f t="shared" si="699"/>
        <v>17726.815411199997</v>
      </c>
      <c r="P4191" s="373">
        <f t="shared" si="700"/>
        <v>-4.5888000022387132E-3</v>
      </c>
    </row>
    <row r="4192" spans="1:16" s="195" customFormat="1" ht="22.5" x14ac:dyDescent="0.25">
      <c r="A4192" s="312" t="s">
        <v>9297</v>
      </c>
      <c r="B4192" s="314" t="s">
        <v>483</v>
      </c>
      <c r="C4192" s="314" t="s">
        <v>2438</v>
      </c>
      <c r="D4192" s="314" t="s">
        <v>258</v>
      </c>
      <c r="E4192" s="315" t="s">
        <v>259</v>
      </c>
      <c r="F4192" s="316" t="s">
        <v>116</v>
      </c>
      <c r="G4192" s="326">
        <v>6.4799999999999996E-2</v>
      </c>
      <c r="H4192" s="61">
        <f t="shared" si="701"/>
        <v>193802.16</v>
      </c>
      <c r="I4192" s="450">
        <v>12558.38</v>
      </c>
      <c r="J4192" s="439">
        <f t="shared" si="702"/>
        <v>216138.46</v>
      </c>
      <c r="K4192" s="390">
        <f t="shared" si="703"/>
        <v>14005.77</v>
      </c>
      <c r="L4192" s="60"/>
      <c r="M4192" s="303">
        <f t="shared" si="697"/>
        <v>14005.7724771456</v>
      </c>
      <c r="N4192" s="303">
        <f t="shared" si="698"/>
        <v>2.4771455991867697E-3</v>
      </c>
      <c r="O4192" s="372">
        <f t="shared" si="699"/>
        <v>14005.772207999998</v>
      </c>
      <c r="P4192" s="373">
        <f t="shared" si="700"/>
        <v>2.2079999980633147E-3</v>
      </c>
    </row>
    <row r="4193" spans="1:16" s="195" customFormat="1" ht="22.5" x14ac:dyDescent="0.25">
      <c r="A4193" s="312" t="s">
        <v>9298</v>
      </c>
      <c r="B4193" s="314" t="s">
        <v>483</v>
      </c>
      <c r="C4193" s="314" t="s">
        <v>1071</v>
      </c>
      <c r="D4193" s="314" t="s">
        <v>467</v>
      </c>
      <c r="E4193" s="315" t="s">
        <v>468</v>
      </c>
      <c r="F4193" s="316" t="s">
        <v>100</v>
      </c>
      <c r="G4193" s="326">
        <v>0.15840000000000001</v>
      </c>
      <c r="H4193" s="61">
        <f t="shared" si="701"/>
        <v>13912.56</v>
      </c>
      <c r="I4193" s="450">
        <v>2203.75</v>
      </c>
      <c r="J4193" s="439">
        <f t="shared" si="702"/>
        <v>15516.03</v>
      </c>
      <c r="K4193" s="390">
        <f t="shared" si="703"/>
        <v>2457.7399999999998</v>
      </c>
      <c r="L4193" s="60"/>
      <c r="M4193" s="303">
        <f t="shared" si="697"/>
        <v>2457.7390632000001</v>
      </c>
      <c r="N4193" s="303">
        <f t="shared" si="698"/>
        <v>-9.3679999963569571E-4</v>
      </c>
      <c r="O4193" s="372">
        <f t="shared" si="699"/>
        <v>2457.7391520000001</v>
      </c>
      <c r="P4193" s="373">
        <f t="shared" si="700"/>
        <v>-8.4799999967799522E-4</v>
      </c>
    </row>
    <row r="4194" spans="1:16" s="195" customFormat="1" ht="15" x14ac:dyDescent="0.25">
      <c r="A4194" s="312" t="s">
        <v>9299</v>
      </c>
      <c r="B4194" s="314" t="s">
        <v>483</v>
      </c>
      <c r="C4194" s="314" t="s">
        <v>1075</v>
      </c>
      <c r="D4194" s="314" t="s">
        <v>262</v>
      </c>
      <c r="E4194" s="315" t="s">
        <v>263</v>
      </c>
      <c r="F4194" s="316" t="s">
        <v>116</v>
      </c>
      <c r="G4194" s="318">
        <v>0.39600000000000002</v>
      </c>
      <c r="H4194" s="61">
        <f t="shared" si="701"/>
        <v>73015.679999999993</v>
      </c>
      <c r="I4194" s="450">
        <v>28914.21</v>
      </c>
      <c r="J4194" s="439">
        <f t="shared" si="702"/>
        <v>81430.960000000006</v>
      </c>
      <c r="K4194" s="390">
        <f t="shared" si="703"/>
        <v>32246.66</v>
      </c>
      <c r="L4194" s="60"/>
      <c r="M4194" s="303">
        <f t="shared" si="697"/>
        <v>32246.6629148352</v>
      </c>
      <c r="N4194" s="303">
        <f t="shared" si="698"/>
        <v>2.9148352004995104E-3</v>
      </c>
      <c r="O4194" s="372">
        <f t="shared" si="699"/>
        <v>32246.660160000003</v>
      </c>
      <c r="P4194" s="373">
        <f t="shared" si="700"/>
        <v>1.6000000323401764E-4</v>
      </c>
    </row>
    <row r="4195" spans="1:16" s="195" customFormat="1" ht="15" x14ac:dyDescent="0.25">
      <c r="A4195" s="312" t="s">
        <v>9300</v>
      </c>
      <c r="B4195" s="314" t="s">
        <v>483</v>
      </c>
      <c r="C4195" s="314" t="s">
        <v>3469</v>
      </c>
      <c r="D4195" s="314" t="s">
        <v>8983</v>
      </c>
      <c r="E4195" s="315" t="s">
        <v>228</v>
      </c>
      <c r="F4195" s="316" t="s">
        <v>111</v>
      </c>
      <c r="G4195" s="331">
        <v>54</v>
      </c>
      <c r="H4195" s="61">
        <f t="shared" si="701"/>
        <v>1269.0899999999999</v>
      </c>
      <c r="I4195" s="450">
        <v>68530.600000000006</v>
      </c>
      <c r="J4195" s="439">
        <f t="shared" si="702"/>
        <v>1415.36</v>
      </c>
      <c r="K4195" s="390">
        <f t="shared" si="703"/>
        <v>76429.440000000002</v>
      </c>
      <c r="L4195" s="60"/>
      <c r="M4195" s="303">
        <f t="shared" si="697"/>
        <v>76428.965465472022</v>
      </c>
      <c r="N4195" s="303">
        <f t="shared" si="698"/>
        <v>-0.47453452798072249</v>
      </c>
      <c r="O4195" s="372">
        <f t="shared" si="699"/>
        <v>76429.439999999988</v>
      </c>
      <c r="P4195" s="373">
        <f t="shared" si="700"/>
        <v>0</v>
      </c>
    </row>
    <row r="4196" spans="1:16" s="195" customFormat="1" ht="22.5" x14ac:dyDescent="0.25">
      <c r="A4196" s="312" t="s">
        <v>9301</v>
      </c>
      <c r="B4196" s="314" t="s">
        <v>483</v>
      </c>
      <c r="C4196" s="314" t="s">
        <v>2474</v>
      </c>
      <c r="D4196" s="314" t="s">
        <v>3347</v>
      </c>
      <c r="E4196" s="315" t="s">
        <v>3348</v>
      </c>
      <c r="F4196" s="316" t="s">
        <v>100</v>
      </c>
      <c r="G4196" s="326">
        <v>0.15840000000000001</v>
      </c>
      <c r="H4196" s="61">
        <f t="shared" si="701"/>
        <v>35103.980000000003</v>
      </c>
      <c r="I4196" s="450">
        <v>5560.47</v>
      </c>
      <c r="J4196" s="439">
        <f t="shared" si="702"/>
        <v>39149.82</v>
      </c>
      <c r="K4196" s="390">
        <f t="shared" si="703"/>
        <v>6201.33</v>
      </c>
      <c r="L4196" s="60"/>
      <c r="M4196" s="303">
        <f t="shared" si="697"/>
        <v>6201.3315161664004</v>
      </c>
      <c r="N4196" s="303">
        <f t="shared" si="698"/>
        <v>1.5161664005063358E-3</v>
      </c>
      <c r="O4196" s="372">
        <f t="shared" si="699"/>
        <v>6201.3314880000007</v>
      </c>
      <c r="P4196" s="373">
        <f t="shared" si="700"/>
        <v>1.4880000007906347E-3</v>
      </c>
    </row>
    <row r="4197" spans="1:16" s="195" customFormat="1" ht="22.5" x14ac:dyDescent="0.25">
      <c r="A4197" s="312" t="s">
        <v>9302</v>
      </c>
      <c r="B4197" s="314" t="s">
        <v>483</v>
      </c>
      <c r="C4197" s="314" t="s">
        <v>3475</v>
      </c>
      <c r="D4197" s="314" t="s">
        <v>3350</v>
      </c>
      <c r="E4197" s="315" t="s">
        <v>3351</v>
      </c>
      <c r="F4197" s="316" t="s">
        <v>100</v>
      </c>
      <c r="G4197" s="326">
        <v>0.15840000000000001</v>
      </c>
      <c r="H4197" s="61">
        <f t="shared" si="701"/>
        <v>36060.1</v>
      </c>
      <c r="I4197" s="450">
        <v>5711.92</v>
      </c>
      <c r="J4197" s="439">
        <f t="shared" si="702"/>
        <v>40216.14</v>
      </c>
      <c r="K4197" s="390">
        <f t="shared" si="703"/>
        <v>6370.24</v>
      </c>
      <c r="L4197" s="60"/>
      <c r="M4197" s="303">
        <f t="shared" si="697"/>
        <v>6370.2366011904005</v>
      </c>
      <c r="N4197" s="303">
        <f t="shared" si="698"/>
        <v>-3.3988095992754097E-3</v>
      </c>
      <c r="O4197" s="372">
        <f t="shared" si="699"/>
        <v>6370.2365760000002</v>
      </c>
      <c r="P4197" s="373">
        <f t="shared" si="700"/>
        <v>-3.4239999995406833E-3</v>
      </c>
    </row>
    <row r="4198" spans="1:16" s="195" customFormat="1" ht="15" x14ac:dyDescent="0.25">
      <c r="A4198" s="306" t="s">
        <v>3650</v>
      </c>
      <c r="B4198" s="502"/>
      <c r="C4198" s="502"/>
      <c r="D4198" s="502"/>
      <c r="E4198" s="307" t="s">
        <v>514</v>
      </c>
      <c r="F4198" s="308"/>
      <c r="G4198" s="309"/>
      <c r="H4198" s="334"/>
      <c r="I4198" s="334">
        <f>SUM(I4199:I4248)</f>
        <v>853854.93000000017</v>
      </c>
      <c r="J4198" s="449"/>
      <c r="K4198" s="391">
        <f>SUM(K4199:K4248)</f>
        <v>952264.27999999991</v>
      </c>
      <c r="L4198" s="310"/>
      <c r="M4198" s="303">
        <f t="shared" si="697"/>
        <v>952264.37470988184</v>
      </c>
      <c r="N4198" s="303">
        <f t="shared" si="698"/>
        <v>9.4709881930612028E-2</v>
      </c>
      <c r="O4198" s="372">
        <f t="shared" si="699"/>
        <v>0</v>
      </c>
      <c r="P4198" s="373"/>
    </row>
    <row r="4199" spans="1:16" s="195" customFormat="1" ht="15" x14ac:dyDescent="0.25">
      <c r="A4199" s="312" t="s">
        <v>9303</v>
      </c>
      <c r="B4199" s="314" t="s">
        <v>483</v>
      </c>
      <c r="C4199" s="314" t="s">
        <v>2489</v>
      </c>
      <c r="D4199" s="314" t="s">
        <v>516</v>
      </c>
      <c r="E4199" s="315" t="s">
        <v>517</v>
      </c>
      <c r="F4199" s="316" t="s">
        <v>495</v>
      </c>
      <c r="G4199" s="329">
        <v>1.8</v>
      </c>
      <c r="H4199" s="61">
        <f t="shared" ref="H4199:H4248" si="704">ROUND(I4199/G4199,2)</f>
        <v>11362.4</v>
      </c>
      <c r="I4199" s="450">
        <v>20452.32</v>
      </c>
      <c r="J4199" s="439">
        <f t="shared" ref="J4199:J4248" si="705">ROUND(H4199*O$13*P$13*O$10,2)</f>
        <v>12671.95</v>
      </c>
      <c r="K4199" s="390">
        <f t="shared" ref="K4199:K4248" si="706">ROUND(J4199*G4199,2)</f>
        <v>22809.51</v>
      </c>
      <c r="L4199" s="60"/>
      <c r="M4199" s="303">
        <f t="shared" si="697"/>
        <v>22809.513691238404</v>
      </c>
      <c r="N4199" s="303">
        <f t="shared" si="698"/>
        <v>3.6912384057359304E-3</v>
      </c>
      <c r="O4199" s="372">
        <f t="shared" si="699"/>
        <v>22809.510000000002</v>
      </c>
      <c r="P4199" s="373">
        <f t="shared" si="700"/>
        <v>0</v>
      </c>
    </row>
    <row r="4200" spans="1:16" s="195" customFormat="1" ht="15" x14ac:dyDescent="0.25">
      <c r="A4200" s="312" t="s">
        <v>9304</v>
      </c>
      <c r="B4200" s="314" t="s">
        <v>483</v>
      </c>
      <c r="C4200" s="314" t="s">
        <v>3481</v>
      </c>
      <c r="D4200" s="314" t="s">
        <v>8983</v>
      </c>
      <c r="E4200" s="315" t="s">
        <v>228</v>
      </c>
      <c r="F4200" s="316" t="s">
        <v>111</v>
      </c>
      <c r="G4200" s="329">
        <v>19.8</v>
      </c>
      <c r="H4200" s="61">
        <f t="shared" si="704"/>
        <v>1269.08</v>
      </c>
      <c r="I4200" s="450">
        <v>25127.85</v>
      </c>
      <c r="J4200" s="439">
        <f t="shared" si="705"/>
        <v>1415.35</v>
      </c>
      <c r="K4200" s="390">
        <f t="shared" si="706"/>
        <v>28023.93</v>
      </c>
      <c r="L4200" s="60"/>
      <c r="M4200" s="303">
        <f t="shared" si="697"/>
        <v>28023.913111392001</v>
      </c>
      <c r="N4200" s="303">
        <f t="shared" si="698"/>
        <v>-1.6888607999135274E-2</v>
      </c>
      <c r="O4200" s="372">
        <f t="shared" si="699"/>
        <v>28023.93</v>
      </c>
      <c r="P4200" s="373">
        <f t="shared" si="700"/>
        <v>0</v>
      </c>
    </row>
    <row r="4201" spans="1:16" s="195" customFormat="1" ht="22.5" x14ac:dyDescent="0.25">
      <c r="A4201" s="312" t="s">
        <v>9305</v>
      </c>
      <c r="B4201" s="314" t="s">
        <v>483</v>
      </c>
      <c r="C4201" s="314" t="s">
        <v>2495</v>
      </c>
      <c r="D4201" s="314" t="s">
        <v>518</v>
      </c>
      <c r="E4201" s="315" t="s">
        <v>519</v>
      </c>
      <c r="F4201" s="316" t="s">
        <v>164</v>
      </c>
      <c r="G4201" s="325">
        <v>2.73</v>
      </c>
      <c r="H4201" s="61">
        <f t="shared" si="704"/>
        <v>1149.71</v>
      </c>
      <c r="I4201" s="450">
        <v>3138.7</v>
      </c>
      <c r="J4201" s="439">
        <f t="shared" si="705"/>
        <v>1282.22</v>
      </c>
      <c r="K4201" s="390">
        <f t="shared" si="706"/>
        <v>3500.46</v>
      </c>
      <c r="L4201" s="60"/>
      <c r="M4201" s="303">
        <f t="shared" si="697"/>
        <v>3500.4449677439998</v>
      </c>
      <c r="N4201" s="303">
        <f t="shared" si="698"/>
        <v>-1.5032256000267807E-2</v>
      </c>
      <c r="O4201" s="372">
        <f t="shared" si="699"/>
        <v>3500.4605999999999</v>
      </c>
      <c r="P4201" s="373">
        <f t="shared" si="700"/>
        <v>5.9999999984938768E-4</v>
      </c>
    </row>
    <row r="4202" spans="1:16" s="195" customFormat="1" ht="22.5" x14ac:dyDescent="0.25">
      <c r="A4202" s="312" t="s">
        <v>9306</v>
      </c>
      <c r="B4202" s="314" t="s">
        <v>483</v>
      </c>
      <c r="C4202" s="314" t="s">
        <v>2497</v>
      </c>
      <c r="D4202" s="314" t="s">
        <v>9307</v>
      </c>
      <c r="E4202" s="315" t="s">
        <v>9308</v>
      </c>
      <c r="F4202" s="316" t="s">
        <v>168</v>
      </c>
      <c r="G4202" s="329">
        <v>40.799999999999997</v>
      </c>
      <c r="H4202" s="61">
        <f t="shared" si="704"/>
        <v>1065.58</v>
      </c>
      <c r="I4202" s="450">
        <v>43475.68</v>
      </c>
      <c r="J4202" s="439">
        <f t="shared" si="705"/>
        <v>1188.3900000000001</v>
      </c>
      <c r="K4202" s="390">
        <f t="shared" si="706"/>
        <v>48486.31</v>
      </c>
      <c r="L4202" s="60"/>
      <c r="M4202" s="303">
        <f t="shared" si="697"/>
        <v>48486.387764121602</v>
      </c>
      <c r="N4202" s="303">
        <f t="shared" si="698"/>
        <v>7.7764121604559477E-2</v>
      </c>
      <c r="O4202" s="372">
        <f t="shared" si="699"/>
        <v>48486.311999999998</v>
      </c>
      <c r="P4202" s="373">
        <f t="shared" si="700"/>
        <v>2.0000000004074536E-3</v>
      </c>
    </row>
    <row r="4203" spans="1:16" s="195" customFormat="1" ht="15" x14ac:dyDescent="0.25">
      <c r="A4203" s="312" t="s">
        <v>9309</v>
      </c>
      <c r="B4203" s="314" t="s">
        <v>483</v>
      </c>
      <c r="C4203" s="314" t="s">
        <v>3490</v>
      </c>
      <c r="D4203" s="314" t="s">
        <v>9310</v>
      </c>
      <c r="E4203" s="315" t="s">
        <v>9311</v>
      </c>
      <c r="F4203" s="316" t="s">
        <v>251</v>
      </c>
      <c r="G4203" s="318">
        <v>23.765999999999998</v>
      </c>
      <c r="H4203" s="61">
        <f t="shared" si="704"/>
        <v>831.42</v>
      </c>
      <c r="I4203" s="450">
        <v>19759.63</v>
      </c>
      <c r="J4203" s="439">
        <f t="shared" si="705"/>
        <v>927.24</v>
      </c>
      <c r="K4203" s="390">
        <f t="shared" si="706"/>
        <v>22036.79</v>
      </c>
      <c r="L4203" s="60"/>
      <c r="M4203" s="303">
        <f t="shared" si="697"/>
        <v>22036.989007545602</v>
      </c>
      <c r="N4203" s="303">
        <f t="shared" si="698"/>
        <v>0.19900754560148926</v>
      </c>
      <c r="O4203" s="372">
        <f t="shared" si="699"/>
        <v>22036.785839999997</v>
      </c>
      <c r="P4203" s="373">
        <f t="shared" si="700"/>
        <v>-4.1600000040489249E-3</v>
      </c>
    </row>
    <row r="4204" spans="1:16" s="195" customFormat="1" ht="22.5" x14ac:dyDescent="0.25">
      <c r="A4204" s="312" t="s">
        <v>9312</v>
      </c>
      <c r="B4204" s="314" t="s">
        <v>483</v>
      </c>
      <c r="C4204" s="314" t="s">
        <v>2499</v>
      </c>
      <c r="D4204" s="314" t="s">
        <v>9313</v>
      </c>
      <c r="E4204" s="315" t="s">
        <v>9314</v>
      </c>
      <c r="F4204" s="316" t="s">
        <v>290</v>
      </c>
      <c r="G4204" s="331">
        <v>4</v>
      </c>
      <c r="H4204" s="61">
        <f t="shared" si="704"/>
        <v>1740.13</v>
      </c>
      <c r="I4204" s="450">
        <v>6960.52</v>
      </c>
      <c r="J4204" s="439">
        <f t="shared" si="705"/>
        <v>1940.69</v>
      </c>
      <c r="K4204" s="390">
        <f t="shared" si="706"/>
        <v>7762.76</v>
      </c>
      <c r="L4204" s="60"/>
      <c r="M4204" s="303">
        <f t="shared" si="697"/>
        <v>7762.741646822401</v>
      </c>
      <c r="N4204" s="303">
        <f t="shared" si="698"/>
        <v>-1.8353177599237824E-2</v>
      </c>
      <c r="O4204" s="372">
        <f t="shared" si="699"/>
        <v>7762.76</v>
      </c>
      <c r="P4204" s="373">
        <f t="shared" si="700"/>
        <v>0</v>
      </c>
    </row>
    <row r="4205" spans="1:16" s="195" customFormat="1" ht="22.5" x14ac:dyDescent="0.25">
      <c r="A4205" s="312" t="s">
        <v>9315</v>
      </c>
      <c r="B4205" s="314" t="s">
        <v>483</v>
      </c>
      <c r="C4205" s="314" t="s">
        <v>2508</v>
      </c>
      <c r="D4205" s="314" t="s">
        <v>9316</v>
      </c>
      <c r="E4205" s="315" t="s">
        <v>9317</v>
      </c>
      <c r="F4205" s="316" t="s">
        <v>290</v>
      </c>
      <c r="G4205" s="331">
        <v>24</v>
      </c>
      <c r="H4205" s="61">
        <f t="shared" si="704"/>
        <v>1258.82</v>
      </c>
      <c r="I4205" s="450">
        <v>30211.63</v>
      </c>
      <c r="J4205" s="439">
        <f t="shared" si="705"/>
        <v>1403.9</v>
      </c>
      <c r="K4205" s="390">
        <f t="shared" si="706"/>
        <v>33693.599999999999</v>
      </c>
      <c r="L4205" s="60"/>
      <c r="M4205" s="303">
        <f t="shared" si="697"/>
        <v>33693.614617785606</v>
      </c>
      <c r="N4205" s="303">
        <f t="shared" si="698"/>
        <v>1.4617785607697442E-2</v>
      </c>
      <c r="O4205" s="372">
        <f t="shared" si="699"/>
        <v>33693.600000000006</v>
      </c>
      <c r="P4205" s="373">
        <f t="shared" si="700"/>
        <v>0</v>
      </c>
    </row>
    <row r="4206" spans="1:16" s="195" customFormat="1" ht="33.75" x14ac:dyDescent="0.25">
      <c r="A4206" s="312" t="s">
        <v>9318</v>
      </c>
      <c r="B4206" s="314" t="s">
        <v>483</v>
      </c>
      <c r="C4206" s="314" t="s">
        <v>2516</v>
      </c>
      <c r="D4206" s="314" t="s">
        <v>9319</v>
      </c>
      <c r="E4206" s="315" t="s">
        <v>9320</v>
      </c>
      <c r="F4206" s="316" t="s">
        <v>217</v>
      </c>
      <c r="G4206" s="331">
        <v>4</v>
      </c>
      <c r="H4206" s="61">
        <f t="shared" si="704"/>
        <v>2329.9499999999998</v>
      </c>
      <c r="I4206" s="450">
        <v>9319.81</v>
      </c>
      <c r="J4206" s="439">
        <f t="shared" si="705"/>
        <v>2598.48</v>
      </c>
      <c r="K4206" s="390">
        <f t="shared" si="706"/>
        <v>10393.92</v>
      </c>
      <c r="L4206" s="60"/>
      <c r="M4206" s="303">
        <f t="shared" si="697"/>
        <v>10393.947180307199</v>
      </c>
      <c r="N4206" s="303">
        <f t="shared" si="698"/>
        <v>2.718030719915987E-2</v>
      </c>
      <c r="O4206" s="372">
        <f t="shared" si="699"/>
        <v>10393.92</v>
      </c>
      <c r="P4206" s="373">
        <f t="shared" si="700"/>
        <v>0</v>
      </c>
    </row>
    <row r="4207" spans="1:16" s="195" customFormat="1" ht="22.5" x14ac:dyDescent="0.25">
      <c r="A4207" s="312" t="s">
        <v>9321</v>
      </c>
      <c r="B4207" s="314" t="s">
        <v>483</v>
      </c>
      <c r="C4207" s="314" t="s">
        <v>5997</v>
      </c>
      <c r="D4207" s="314" t="s">
        <v>9322</v>
      </c>
      <c r="E4207" s="315" t="s">
        <v>9323</v>
      </c>
      <c r="F4207" s="316" t="s">
        <v>217</v>
      </c>
      <c r="G4207" s="331">
        <v>4</v>
      </c>
      <c r="H4207" s="61">
        <f t="shared" si="704"/>
        <v>730.65</v>
      </c>
      <c r="I4207" s="450">
        <v>2922.6</v>
      </c>
      <c r="J4207" s="439">
        <f t="shared" si="705"/>
        <v>814.86</v>
      </c>
      <c r="K4207" s="390">
        <f t="shared" si="706"/>
        <v>3259.44</v>
      </c>
      <c r="L4207" s="60"/>
      <c r="M4207" s="303">
        <f t="shared" si="697"/>
        <v>3259.438768512</v>
      </c>
      <c r="N4207" s="303">
        <f t="shared" si="698"/>
        <v>-1.2314880000303674E-3</v>
      </c>
      <c r="O4207" s="372">
        <f t="shared" si="699"/>
        <v>3259.44</v>
      </c>
      <c r="P4207" s="373">
        <f t="shared" si="700"/>
        <v>0</v>
      </c>
    </row>
    <row r="4208" spans="1:16" s="195" customFormat="1" ht="33.75" x14ac:dyDescent="0.25">
      <c r="A4208" s="312" t="s">
        <v>9324</v>
      </c>
      <c r="B4208" s="314" t="s">
        <v>483</v>
      </c>
      <c r="C4208" s="314" t="s">
        <v>1085</v>
      </c>
      <c r="D4208" s="314" t="s">
        <v>9325</v>
      </c>
      <c r="E4208" s="315" t="s">
        <v>9326</v>
      </c>
      <c r="F4208" s="316" t="s">
        <v>217</v>
      </c>
      <c r="G4208" s="331">
        <v>7</v>
      </c>
      <c r="H4208" s="61">
        <f t="shared" si="704"/>
        <v>1848.83</v>
      </c>
      <c r="I4208" s="450">
        <v>12941.78</v>
      </c>
      <c r="J4208" s="439">
        <f t="shared" si="705"/>
        <v>2061.91</v>
      </c>
      <c r="K4208" s="390">
        <f t="shared" si="706"/>
        <v>14433.37</v>
      </c>
      <c r="L4208" s="60"/>
      <c r="M4208" s="303">
        <f t="shared" si="697"/>
        <v>14433.360523353602</v>
      </c>
      <c r="N4208" s="303">
        <f t="shared" si="698"/>
        <v>-9.4766463989799377E-3</v>
      </c>
      <c r="O4208" s="372">
        <f t="shared" si="699"/>
        <v>14433.369999999999</v>
      </c>
      <c r="P4208" s="373">
        <f t="shared" si="700"/>
        <v>0</v>
      </c>
    </row>
    <row r="4209" spans="1:16" s="195" customFormat="1" ht="15" x14ac:dyDescent="0.25">
      <c r="A4209" s="312" t="s">
        <v>9327</v>
      </c>
      <c r="B4209" s="314" t="s">
        <v>483</v>
      </c>
      <c r="C4209" s="314" t="s">
        <v>1086</v>
      </c>
      <c r="D4209" s="314" t="s">
        <v>9328</v>
      </c>
      <c r="E4209" s="315" t="s">
        <v>9329</v>
      </c>
      <c r="F4209" s="316" t="s">
        <v>248</v>
      </c>
      <c r="G4209" s="329">
        <v>0.7</v>
      </c>
      <c r="H4209" s="61">
        <f t="shared" si="704"/>
        <v>1082.47</v>
      </c>
      <c r="I4209" s="450">
        <v>757.73</v>
      </c>
      <c r="J4209" s="439">
        <f t="shared" si="705"/>
        <v>1207.23</v>
      </c>
      <c r="K4209" s="390">
        <f t="shared" si="706"/>
        <v>845.06</v>
      </c>
      <c r="L4209" s="60"/>
      <c r="M4209" s="303">
        <f t="shared" si="697"/>
        <v>845.0607466176001</v>
      </c>
      <c r="N4209" s="303">
        <f t="shared" si="698"/>
        <v>7.4661760015715117E-4</v>
      </c>
      <c r="O4209" s="372">
        <f t="shared" si="699"/>
        <v>845.06099999999992</v>
      </c>
      <c r="P4209" s="373">
        <f t="shared" si="700"/>
        <v>9.9999999997635314E-4</v>
      </c>
    </row>
    <row r="4210" spans="1:16" s="195" customFormat="1" ht="22.5" x14ac:dyDescent="0.25">
      <c r="A4210" s="312" t="s">
        <v>9330</v>
      </c>
      <c r="B4210" s="314" t="s">
        <v>483</v>
      </c>
      <c r="C4210" s="314" t="s">
        <v>1088</v>
      </c>
      <c r="D4210" s="314" t="s">
        <v>9331</v>
      </c>
      <c r="E4210" s="315" t="s">
        <v>9332</v>
      </c>
      <c r="F4210" s="316" t="s">
        <v>164</v>
      </c>
      <c r="G4210" s="325">
        <v>0.16</v>
      </c>
      <c r="H4210" s="61">
        <f t="shared" si="704"/>
        <v>40471.629999999997</v>
      </c>
      <c r="I4210" s="450">
        <v>6475.46</v>
      </c>
      <c r="J4210" s="439">
        <f t="shared" si="705"/>
        <v>45136.11</v>
      </c>
      <c r="K4210" s="390">
        <f t="shared" si="706"/>
        <v>7221.78</v>
      </c>
      <c r="L4210" s="60"/>
      <c r="M4210" s="303">
        <f t="shared" si="697"/>
        <v>7221.7769684352006</v>
      </c>
      <c r="N4210" s="303">
        <f t="shared" si="698"/>
        <v>-3.0315647991301375E-3</v>
      </c>
      <c r="O4210" s="372">
        <f t="shared" si="699"/>
        <v>7221.7776000000003</v>
      </c>
      <c r="P4210" s="373">
        <f t="shared" si="700"/>
        <v>-2.3999999993975507E-3</v>
      </c>
    </row>
    <row r="4211" spans="1:16" s="195" customFormat="1" ht="22.5" x14ac:dyDescent="0.25">
      <c r="A4211" s="312" t="s">
        <v>9333</v>
      </c>
      <c r="B4211" s="314" t="s">
        <v>483</v>
      </c>
      <c r="C4211" s="314" t="s">
        <v>1091</v>
      </c>
      <c r="D4211" s="314" t="s">
        <v>529</v>
      </c>
      <c r="E4211" s="315" t="s">
        <v>530</v>
      </c>
      <c r="F4211" s="316" t="s">
        <v>168</v>
      </c>
      <c r="G4211" s="325">
        <v>11.11</v>
      </c>
      <c r="H4211" s="61">
        <f t="shared" si="704"/>
        <v>114.02</v>
      </c>
      <c r="I4211" s="450">
        <v>1266.79</v>
      </c>
      <c r="J4211" s="439">
        <f t="shared" si="705"/>
        <v>127.16</v>
      </c>
      <c r="K4211" s="390">
        <f t="shared" si="706"/>
        <v>1412.75</v>
      </c>
      <c r="L4211" s="60"/>
      <c r="M4211" s="303">
        <f t="shared" si="697"/>
        <v>1412.7914998848</v>
      </c>
      <c r="N4211" s="303">
        <f t="shared" si="698"/>
        <v>4.1499884800032305E-2</v>
      </c>
      <c r="O4211" s="372">
        <f t="shared" si="699"/>
        <v>1412.7475999999999</v>
      </c>
      <c r="P4211" s="373">
        <f t="shared" si="700"/>
        <v>-2.4000000000796717E-3</v>
      </c>
    </row>
    <row r="4212" spans="1:16" s="195" customFormat="1" ht="33.75" x14ac:dyDescent="0.25">
      <c r="A4212" s="312" t="s">
        <v>9334</v>
      </c>
      <c r="B4212" s="314" t="s">
        <v>483</v>
      </c>
      <c r="C4212" s="314" t="s">
        <v>1094</v>
      </c>
      <c r="D4212" s="314" t="s">
        <v>9335</v>
      </c>
      <c r="E4212" s="315" t="s">
        <v>9336</v>
      </c>
      <c r="F4212" s="316" t="s">
        <v>168</v>
      </c>
      <c r="G4212" s="325">
        <v>5.05</v>
      </c>
      <c r="H4212" s="61">
        <f t="shared" si="704"/>
        <v>352.24</v>
      </c>
      <c r="I4212" s="450">
        <v>1778.82</v>
      </c>
      <c r="J4212" s="439">
        <f t="shared" si="705"/>
        <v>392.84</v>
      </c>
      <c r="K4212" s="390">
        <f t="shared" si="706"/>
        <v>1983.84</v>
      </c>
      <c r="L4212" s="60"/>
      <c r="M4212" s="303">
        <f t="shared" si="697"/>
        <v>1983.8345549184</v>
      </c>
      <c r="N4212" s="303">
        <f t="shared" si="698"/>
        <v>-5.445081599873447E-3</v>
      </c>
      <c r="O4212" s="372">
        <f t="shared" si="699"/>
        <v>1983.8419999999999</v>
      </c>
      <c r="P4212" s="373">
        <f t="shared" si="700"/>
        <v>1.9999999999527063E-3</v>
      </c>
    </row>
    <row r="4213" spans="1:16" s="195" customFormat="1" ht="33.75" x14ac:dyDescent="0.25">
      <c r="A4213" s="312" t="s">
        <v>9337</v>
      </c>
      <c r="B4213" s="314" t="s">
        <v>483</v>
      </c>
      <c r="C4213" s="314" t="s">
        <v>7987</v>
      </c>
      <c r="D4213" s="314" t="s">
        <v>9338</v>
      </c>
      <c r="E4213" s="315" t="s">
        <v>9339</v>
      </c>
      <c r="F4213" s="316" t="s">
        <v>217</v>
      </c>
      <c r="G4213" s="331">
        <v>1</v>
      </c>
      <c r="H4213" s="61">
        <f t="shared" si="704"/>
        <v>87.45</v>
      </c>
      <c r="I4213" s="450">
        <v>87.45</v>
      </c>
      <c r="J4213" s="439">
        <f t="shared" si="705"/>
        <v>97.53</v>
      </c>
      <c r="K4213" s="390">
        <f t="shared" si="706"/>
        <v>97.53</v>
      </c>
      <c r="L4213" s="60"/>
      <c r="M4213" s="303">
        <f t="shared" si="697"/>
        <v>97.528885344000003</v>
      </c>
      <c r="N4213" s="303">
        <f t="shared" si="698"/>
        <v>-1.1146559999986039E-3</v>
      </c>
      <c r="O4213" s="372">
        <f t="shared" si="699"/>
        <v>97.53</v>
      </c>
      <c r="P4213" s="373">
        <f t="shared" si="700"/>
        <v>0</v>
      </c>
    </row>
    <row r="4214" spans="1:16" s="195" customFormat="1" ht="22.5" x14ac:dyDescent="0.25">
      <c r="A4214" s="312" t="s">
        <v>9340</v>
      </c>
      <c r="B4214" s="314" t="s">
        <v>483</v>
      </c>
      <c r="C4214" s="314" t="s">
        <v>1096</v>
      </c>
      <c r="D4214" s="314" t="s">
        <v>9341</v>
      </c>
      <c r="E4214" s="315" t="s">
        <v>9342</v>
      </c>
      <c r="F4214" s="316" t="s">
        <v>164</v>
      </c>
      <c r="G4214" s="325">
        <v>0.05</v>
      </c>
      <c r="H4214" s="61">
        <f t="shared" si="704"/>
        <v>57464</v>
      </c>
      <c r="I4214" s="450">
        <v>2873.2</v>
      </c>
      <c r="J4214" s="439">
        <f t="shared" si="705"/>
        <v>64086.91</v>
      </c>
      <c r="K4214" s="390">
        <f t="shared" si="706"/>
        <v>3204.35</v>
      </c>
      <c r="L4214" s="60"/>
      <c r="M4214" s="303">
        <f t="shared" si="697"/>
        <v>3204.3452643840001</v>
      </c>
      <c r="N4214" s="303">
        <f t="shared" si="698"/>
        <v>-4.7356159998344083E-3</v>
      </c>
      <c r="O4214" s="372">
        <f t="shared" si="699"/>
        <v>3204.3455000000004</v>
      </c>
      <c r="P4214" s="373">
        <f t="shared" si="700"/>
        <v>-4.4999999995525286E-3</v>
      </c>
    </row>
    <row r="4215" spans="1:16" s="195" customFormat="1" ht="33.75" x14ac:dyDescent="0.25">
      <c r="A4215" s="312" t="s">
        <v>9343</v>
      </c>
      <c r="B4215" s="314" t="s">
        <v>483</v>
      </c>
      <c r="C4215" s="314" t="s">
        <v>1099</v>
      </c>
      <c r="D4215" s="314" t="s">
        <v>9344</v>
      </c>
      <c r="E4215" s="315" t="s">
        <v>9345</v>
      </c>
      <c r="F4215" s="316" t="s">
        <v>168</v>
      </c>
      <c r="G4215" s="325">
        <v>5.05</v>
      </c>
      <c r="H4215" s="61">
        <f t="shared" si="704"/>
        <v>709.76</v>
      </c>
      <c r="I4215" s="450">
        <v>3584.31</v>
      </c>
      <c r="J4215" s="439">
        <f t="shared" si="705"/>
        <v>791.56</v>
      </c>
      <c r="K4215" s="390">
        <f t="shared" si="706"/>
        <v>3997.38</v>
      </c>
      <c r="L4215" s="60"/>
      <c r="M4215" s="303">
        <f t="shared" si="697"/>
        <v>3997.4129105472002</v>
      </c>
      <c r="N4215" s="303">
        <f t="shared" si="698"/>
        <v>3.2910547200117435E-2</v>
      </c>
      <c r="O4215" s="372">
        <f t="shared" si="699"/>
        <v>3997.3779999999997</v>
      </c>
      <c r="P4215" s="373">
        <f t="shared" si="700"/>
        <v>-2.0000000004074536E-3</v>
      </c>
    </row>
    <row r="4216" spans="1:16" s="195" customFormat="1" ht="33.75" x14ac:dyDescent="0.25">
      <c r="A4216" s="312" t="s">
        <v>9346</v>
      </c>
      <c r="B4216" s="314" t="s">
        <v>483</v>
      </c>
      <c r="C4216" s="314" t="s">
        <v>3508</v>
      </c>
      <c r="D4216" s="314" t="s">
        <v>9347</v>
      </c>
      <c r="E4216" s="315" t="s">
        <v>9348</v>
      </c>
      <c r="F4216" s="316" t="s">
        <v>217</v>
      </c>
      <c r="G4216" s="331">
        <v>1</v>
      </c>
      <c r="H4216" s="61">
        <f t="shared" si="704"/>
        <v>711.21</v>
      </c>
      <c r="I4216" s="450">
        <v>711.21</v>
      </c>
      <c r="J4216" s="439">
        <f t="shared" si="705"/>
        <v>793.18</v>
      </c>
      <c r="K4216" s="390">
        <f t="shared" si="706"/>
        <v>793.18</v>
      </c>
      <c r="L4216" s="60"/>
      <c r="M4216" s="303">
        <f t="shared" si="697"/>
        <v>793.17917147520006</v>
      </c>
      <c r="N4216" s="303">
        <f t="shared" si="698"/>
        <v>-8.2852479988559935E-4</v>
      </c>
      <c r="O4216" s="372">
        <f t="shared" si="699"/>
        <v>793.18</v>
      </c>
      <c r="P4216" s="373">
        <f t="shared" si="700"/>
        <v>0</v>
      </c>
    </row>
    <row r="4217" spans="1:16" s="195" customFormat="1" ht="15" x14ac:dyDescent="0.25">
      <c r="A4217" s="312" t="s">
        <v>9349</v>
      </c>
      <c r="B4217" s="314" t="s">
        <v>483</v>
      </c>
      <c r="C4217" s="314" t="s">
        <v>1103</v>
      </c>
      <c r="D4217" s="314" t="s">
        <v>8684</v>
      </c>
      <c r="E4217" s="315" t="s">
        <v>8685</v>
      </c>
      <c r="F4217" s="316" t="s">
        <v>164</v>
      </c>
      <c r="G4217" s="318">
        <v>0.115</v>
      </c>
      <c r="H4217" s="61">
        <f t="shared" si="704"/>
        <v>111851.22</v>
      </c>
      <c r="I4217" s="450">
        <v>12862.89</v>
      </c>
      <c r="J4217" s="439">
        <f t="shared" si="705"/>
        <v>124742.42</v>
      </c>
      <c r="K4217" s="390">
        <f t="shared" si="706"/>
        <v>14345.38</v>
      </c>
      <c r="L4217" s="60"/>
      <c r="M4217" s="303">
        <f t="shared" si="697"/>
        <v>14345.378204716801</v>
      </c>
      <c r="N4217" s="303">
        <f t="shared" si="698"/>
        <v>-1.7952831985894591E-3</v>
      </c>
      <c r="O4217" s="372">
        <f t="shared" si="699"/>
        <v>14345.3783</v>
      </c>
      <c r="P4217" s="373">
        <f t="shared" si="700"/>
        <v>-1.6999999988911441E-3</v>
      </c>
    </row>
    <row r="4218" spans="1:16" s="195" customFormat="1" ht="15" x14ac:dyDescent="0.25">
      <c r="A4218" s="312" t="s">
        <v>9350</v>
      </c>
      <c r="B4218" s="314" t="s">
        <v>483</v>
      </c>
      <c r="C4218" s="314" t="s">
        <v>1106</v>
      </c>
      <c r="D4218" s="314" t="s">
        <v>9351</v>
      </c>
      <c r="E4218" s="315" t="s">
        <v>9352</v>
      </c>
      <c r="F4218" s="316" t="s">
        <v>251</v>
      </c>
      <c r="G4218" s="325">
        <v>1.1499999999999999</v>
      </c>
      <c r="H4218" s="61">
        <f t="shared" si="704"/>
        <v>7499.48</v>
      </c>
      <c r="I4218" s="450">
        <v>8624.4</v>
      </c>
      <c r="J4218" s="439">
        <f t="shared" si="705"/>
        <v>8363.82</v>
      </c>
      <c r="K4218" s="390">
        <f t="shared" si="706"/>
        <v>9618.39</v>
      </c>
      <c r="L4218" s="60"/>
      <c r="M4218" s="303">
        <f t="shared" si="697"/>
        <v>9618.3890081280006</v>
      </c>
      <c r="N4218" s="303">
        <f t="shared" si="698"/>
        <v>-9.9187199884909205E-4</v>
      </c>
      <c r="O4218" s="372">
        <f t="shared" si="699"/>
        <v>9618.3929999999982</v>
      </c>
      <c r="P4218" s="373">
        <f t="shared" si="700"/>
        <v>2.999999998792191E-3</v>
      </c>
    </row>
    <row r="4219" spans="1:16" s="195" customFormat="1" ht="15" x14ac:dyDescent="0.25">
      <c r="A4219" s="312" t="s">
        <v>9353</v>
      </c>
      <c r="B4219" s="314" t="s">
        <v>483</v>
      </c>
      <c r="C4219" s="314" t="s">
        <v>1109</v>
      </c>
      <c r="D4219" s="314" t="s">
        <v>522</v>
      </c>
      <c r="E4219" s="315" t="s">
        <v>523</v>
      </c>
      <c r="F4219" s="316" t="s">
        <v>524</v>
      </c>
      <c r="G4219" s="331">
        <v>12</v>
      </c>
      <c r="H4219" s="61">
        <f t="shared" si="704"/>
        <v>3266.69</v>
      </c>
      <c r="I4219" s="450">
        <v>39200.25</v>
      </c>
      <c r="J4219" s="439">
        <f t="shared" si="705"/>
        <v>3643.19</v>
      </c>
      <c r="K4219" s="390">
        <f t="shared" si="706"/>
        <v>43718.28</v>
      </c>
      <c r="L4219" s="60"/>
      <c r="M4219" s="303">
        <f t="shared" si="697"/>
        <v>43718.201117280005</v>
      </c>
      <c r="N4219" s="303">
        <f t="shared" si="698"/>
        <v>-7.8882719993998762E-2</v>
      </c>
      <c r="O4219" s="372">
        <f t="shared" si="699"/>
        <v>43718.28</v>
      </c>
      <c r="P4219" s="373">
        <f t="shared" si="700"/>
        <v>0</v>
      </c>
    </row>
    <row r="4220" spans="1:16" s="195" customFormat="1" ht="15" x14ac:dyDescent="0.25">
      <c r="A4220" s="312" t="s">
        <v>9354</v>
      </c>
      <c r="B4220" s="314" t="s">
        <v>483</v>
      </c>
      <c r="C4220" s="314" t="s">
        <v>3539</v>
      </c>
      <c r="D4220" s="314" t="s">
        <v>9355</v>
      </c>
      <c r="E4220" s="315" t="s">
        <v>9356</v>
      </c>
      <c r="F4220" s="316" t="s">
        <v>217</v>
      </c>
      <c r="G4220" s="331">
        <v>9</v>
      </c>
      <c r="H4220" s="61">
        <f t="shared" si="704"/>
        <v>1748.69</v>
      </c>
      <c r="I4220" s="450">
        <v>15738.17</v>
      </c>
      <c r="J4220" s="439">
        <f t="shared" si="705"/>
        <v>1950.23</v>
      </c>
      <c r="K4220" s="390">
        <f t="shared" si="706"/>
        <v>17552.07</v>
      </c>
      <c r="L4220" s="60"/>
      <c r="M4220" s="303">
        <f t="shared" si="697"/>
        <v>17552.043195590399</v>
      </c>
      <c r="N4220" s="303">
        <f t="shared" si="698"/>
        <v>-2.6804409601027146E-2</v>
      </c>
      <c r="O4220" s="372">
        <f t="shared" si="699"/>
        <v>17552.07</v>
      </c>
      <c r="P4220" s="373">
        <f t="shared" si="700"/>
        <v>0</v>
      </c>
    </row>
    <row r="4221" spans="1:16" s="195" customFormat="1" ht="15" x14ac:dyDescent="0.25">
      <c r="A4221" s="312" t="s">
        <v>9357</v>
      </c>
      <c r="B4221" s="314" t="s">
        <v>483</v>
      </c>
      <c r="C4221" s="314" t="s">
        <v>3543</v>
      </c>
      <c r="D4221" s="314" t="s">
        <v>9358</v>
      </c>
      <c r="E4221" s="315" t="s">
        <v>525</v>
      </c>
      <c r="F4221" s="316" t="s">
        <v>217</v>
      </c>
      <c r="G4221" s="331">
        <v>9</v>
      </c>
      <c r="H4221" s="61">
        <f t="shared" si="704"/>
        <v>1944.72</v>
      </c>
      <c r="I4221" s="450">
        <v>17502.47</v>
      </c>
      <c r="J4221" s="439">
        <f t="shared" si="705"/>
        <v>2168.86</v>
      </c>
      <c r="K4221" s="390">
        <f t="shared" si="706"/>
        <v>19519.740000000002</v>
      </c>
      <c r="L4221" s="60"/>
      <c r="M4221" s="303">
        <f t="shared" si="697"/>
        <v>19519.6842752064</v>
      </c>
      <c r="N4221" s="303">
        <f t="shared" si="698"/>
        <v>-5.5724793601257261E-2</v>
      </c>
      <c r="O4221" s="372">
        <f t="shared" si="699"/>
        <v>19519.740000000002</v>
      </c>
      <c r="P4221" s="373">
        <f t="shared" si="700"/>
        <v>0</v>
      </c>
    </row>
    <row r="4222" spans="1:16" s="195" customFormat="1" ht="15" x14ac:dyDescent="0.25">
      <c r="A4222" s="312" t="s">
        <v>9359</v>
      </c>
      <c r="B4222" s="314" t="s">
        <v>483</v>
      </c>
      <c r="C4222" s="314" t="s">
        <v>3547</v>
      </c>
      <c r="D4222" s="314" t="s">
        <v>9360</v>
      </c>
      <c r="E4222" s="315" t="s">
        <v>526</v>
      </c>
      <c r="F4222" s="316" t="s">
        <v>291</v>
      </c>
      <c r="G4222" s="331">
        <v>12</v>
      </c>
      <c r="H4222" s="61">
        <f t="shared" si="704"/>
        <v>660.95</v>
      </c>
      <c r="I4222" s="450">
        <v>7931.36</v>
      </c>
      <c r="J4222" s="439">
        <f t="shared" si="705"/>
        <v>737.13</v>
      </c>
      <c r="K4222" s="390">
        <f t="shared" si="706"/>
        <v>8845.56</v>
      </c>
      <c r="L4222" s="60"/>
      <c r="M4222" s="303">
        <f t="shared" si="697"/>
        <v>8845.4739858432004</v>
      </c>
      <c r="N4222" s="303">
        <f t="shared" si="698"/>
        <v>-8.6014156799137709E-2</v>
      </c>
      <c r="O4222" s="372">
        <f t="shared" si="699"/>
        <v>8845.56</v>
      </c>
      <c r="P4222" s="373">
        <f t="shared" si="700"/>
        <v>0</v>
      </c>
    </row>
    <row r="4223" spans="1:16" s="195" customFormat="1" ht="22.5" x14ac:dyDescent="0.25">
      <c r="A4223" s="312" t="s">
        <v>9361</v>
      </c>
      <c r="B4223" s="314" t="s">
        <v>483</v>
      </c>
      <c r="C4223" s="314" t="s">
        <v>1112</v>
      </c>
      <c r="D4223" s="314" t="s">
        <v>9132</v>
      </c>
      <c r="E4223" s="315" t="s">
        <v>9133</v>
      </c>
      <c r="F4223" s="316" t="s">
        <v>346</v>
      </c>
      <c r="G4223" s="318">
        <v>2E-3</v>
      </c>
      <c r="H4223" s="61">
        <f t="shared" si="704"/>
        <v>478600</v>
      </c>
      <c r="I4223" s="450">
        <v>957.2</v>
      </c>
      <c r="J4223" s="439">
        <f t="shared" si="705"/>
        <v>533760.14</v>
      </c>
      <c r="K4223" s="390">
        <f t="shared" si="706"/>
        <v>1067.52</v>
      </c>
      <c r="L4223" s="60"/>
      <c r="M4223" s="303">
        <f t="shared" si="697"/>
        <v>1067.520286464</v>
      </c>
      <c r="N4223" s="303">
        <f t="shared" si="698"/>
        <v>2.8646400005527539E-4</v>
      </c>
      <c r="O4223" s="372">
        <f t="shared" si="699"/>
        <v>1067.52028</v>
      </c>
      <c r="P4223" s="373">
        <f t="shared" si="700"/>
        <v>2.7999999997518898E-4</v>
      </c>
    </row>
    <row r="4224" spans="1:16" s="195" customFormat="1" ht="15" x14ac:dyDescent="0.25">
      <c r="A4224" s="312" t="s">
        <v>9362</v>
      </c>
      <c r="B4224" s="314" t="s">
        <v>483</v>
      </c>
      <c r="C4224" s="314" t="s">
        <v>2556</v>
      </c>
      <c r="D4224" s="314" t="s">
        <v>9135</v>
      </c>
      <c r="E4224" s="315" t="s">
        <v>815</v>
      </c>
      <c r="F4224" s="316" t="s">
        <v>168</v>
      </c>
      <c r="G4224" s="318">
        <v>2.016</v>
      </c>
      <c r="H4224" s="61">
        <f t="shared" si="704"/>
        <v>133.54</v>
      </c>
      <c r="I4224" s="450">
        <v>269.22000000000003</v>
      </c>
      <c r="J4224" s="439">
        <f t="shared" si="705"/>
        <v>148.93</v>
      </c>
      <c r="K4224" s="390">
        <f t="shared" si="706"/>
        <v>300.24</v>
      </c>
      <c r="L4224" s="60"/>
      <c r="M4224" s="303">
        <f t="shared" si="697"/>
        <v>300.24844496640003</v>
      </c>
      <c r="N4224" s="303">
        <f t="shared" si="698"/>
        <v>8.4449664000203484E-3</v>
      </c>
      <c r="O4224" s="372">
        <f t="shared" si="699"/>
        <v>300.24288000000001</v>
      </c>
      <c r="P4224" s="373">
        <f t="shared" si="700"/>
        <v>2.8800000000046566E-3</v>
      </c>
    </row>
    <row r="4225" spans="1:16" s="195" customFormat="1" ht="22.5" x14ac:dyDescent="0.25">
      <c r="A4225" s="312" t="s">
        <v>9363</v>
      </c>
      <c r="B4225" s="314" t="s">
        <v>483</v>
      </c>
      <c r="C4225" s="314" t="s">
        <v>1115</v>
      </c>
      <c r="D4225" s="314" t="s">
        <v>9364</v>
      </c>
      <c r="E4225" s="315" t="s">
        <v>9365</v>
      </c>
      <c r="F4225" s="316" t="s">
        <v>346</v>
      </c>
      <c r="G4225" s="318">
        <v>4.0000000000000001E-3</v>
      </c>
      <c r="H4225" s="61">
        <f t="shared" si="704"/>
        <v>601842.5</v>
      </c>
      <c r="I4225" s="450">
        <v>2407.37</v>
      </c>
      <c r="J4225" s="439">
        <f t="shared" si="705"/>
        <v>671206.73</v>
      </c>
      <c r="K4225" s="390">
        <f t="shared" si="706"/>
        <v>2684.83</v>
      </c>
      <c r="L4225" s="60"/>
      <c r="M4225" s="303">
        <f t="shared" si="697"/>
        <v>2684.8269034944001</v>
      </c>
      <c r="N4225" s="303">
        <f t="shared" si="698"/>
        <v>-3.0965055998422031E-3</v>
      </c>
      <c r="O4225" s="372">
        <f t="shared" si="699"/>
        <v>2684.82692</v>
      </c>
      <c r="P4225" s="373">
        <f t="shared" si="700"/>
        <v>-3.0799999999544525E-3</v>
      </c>
    </row>
    <row r="4226" spans="1:16" s="195" customFormat="1" ht="15" x14ac:dyDescent="0.25">
      <c r="A4226" s="312" t="s">
        <v>9366</v>
      </c>
      <c r="B4226" s="314" t="s">
        <v>483</v>
      </c>
      <c r="C4226" s="314" t="s">
        <v>1118</v>
      </c>
      <c r="D4226" s="314" t="s">
        <v>9367</v>
      </c>
      <c r="E4226" s="315" t="s">
        <v>9368</v>
      </c>
      <c r="F4226" s="316" t="s">
        <v>168</v>
      </c>
      <c r="G4226" s="318">
        <v>4.032</v>
      </c>
      <c r="H4226" s="61">
        <f t="shared" si="704"/>
        <v>360.49</v>
      </c>
      <c r="I4226" s="450">
        <v>1453.49</v>
      </c>
      <c r="J4226" s="439">
        <f t="shared" si="705"/>
        <v>402.04</v>
      </c>
      <c r="K4226" s="390">
        <f t="shared" si="706"/>
        <v>1621.03</v>
      </c>
      <c r="L4226" s="60"/>
      <c r="M4226" s="303">
        <f t="shared" si="697"/>
        <v>1621.0092573888001</v>
      </c>
      <c r="N4226" s="303">
        <f t="shared" si="698"/>
        <v>-2.0742611199921157E-2</v>
      </c>
      <c r="O4226" s="372">
        <f t="shared" si="699"/>
        <v>1621.0252800000001</v>
      </c>
      <c r="P4226" s="373">
        <f t="shared" si="700"/>
        <v>-4.7199999999065767E-3</v>
      </c>
    </row>
    <row r="4227" spans="1:16" s="195" customFormat="1" ht="22.5" x14ac:dyDescent="0.25">
      <c r="A4227" s="312" t="s">
        <v>9369</v>
      </c>
      <c r="B4227" s="314" t="s">
        <v>483</v>
      </c>
      <c r="C4227" s="314" t="s">
        <v>1140</v>
      </c>
      <c r="D4227" s="314" t="s">
        <v>9370</v>
      </c>
      <c r="E4227" s="315" t="s">
        <v>9371</v>
      </c>
      <c r="F4227" s="316" t="s">
        <v>217</v>
      </c>
      <c r="G4227" s="331">
        <v>2</v>
      </c>
      <c r="H4227" s="61">
        <f t="shared" si="704"/>
        <v>726.63</v>
      </c>
      <c r="I4227" s="450">
        <v>1453.26</v>
      </c>
      <c r="J4227" s="439">
        <f t="shared" si="705"/>
        <v>810.38</v>
      </c>
      <c r="K4227" s="390">
        <f t="shared" si="706"/>
        <v>1620.76</v>
      </c>
      <c r="L4227" s="60"/>
      <c r="M4227" s="303">
        <f t="shared" si="697"/>
        <v>1620.7527491712001</v>
      </c>
      <c r="N4227" s="303">
        <f t="shared" si="698"/>
        <v>-7.2508287998971355E-3</v>
      </c>
      <c r="O4227" s="372">
        <f t="shared" si="699"/>
        <v>1620.76</v>
      </c>
      <c r="P4227" s="373">
        <f t="shared" si="700"/>
        <v>0</v>
      </c>
    </row>
    <row r="4228" spans="1:16" s="195" customFormat="1" ht="15" x14ac:dyDescent="0.25">
      <c r="A4228" s="312" t="s">
        <v>9372</v>
      </c>
      <c r="B4228" s="314" t="s">
        <v>483</v>
      </c>
      <c r="C4228" s="314" t="s">
        <v>1144</v>
      </c>
      <c r="D4228" s="314" t="s">
        <v>9373</v>
      </c>
      <c r="E4228" s="315" t="s">
        <v>9374</v>
      </c>
      <c r="F4228" s="316" t="s">
        <v>217</v>
      </c>
      <c r="G4228" s="331">
        <v>2</v>
      </c>
      <c r="H4228" s="61">
        <f t="shared" si="704"/>
        <v>3263.56</v>
      </c>
      <c r="I4228" s="450">
        <v>6527.11</v>
      </c>
      <c r="J4228" s="439">
        <f t="shared" si="705"/>
        <v>3639.7</v>
      </c>
      <c r="K4228" s="390">
        <f t="shared" si="706"/>
        <v>7279.4</v>
      </c>
      <c r="L4228" s="60"/>
      <c r="M4228" s="303">
        <f t="shared" si="697"/>
        <v>7279.3797920831994</v>
      </c>
      <c r="N4228" s="303">
        <f t="shared" si="698"/>
        <v>-2.0207916800245584E-2</v>
      </c>
      <c r="O4228" s="372">
        <f t="shared" si="699"/>
        <v>7279.4</v>
      </c>
      <c r="P4228" s="373">
        <f t="shared" si="700"/>
        <v>0</v>
      </c>
    </row>
    <row r="4229" spans="1:16" s="195" customFormat="1" ht="22.5" x14ac:dyDescent="0.25">
      <c r="A4229" s="312" t="s">
        <v>9375</v>
      </c>
      <c r="B4229" s="314" t="s">
        <v>483</v>
      </c>
      <c r="C4229" s="314" t="s">
        <v>3646</v>
      </c>
      <c r="D4229" s="314" t="s">
        <v>9376</v>
      </c>
      <c r="E4229" s="315" t="s">
        <v>9377</v>
      </c>
      <c r="F4229" s="316" t="s">
        <v>217</v>
      </c>
      <c r="G4229" s="331">
        <v>2</v>
      </c>
      <c r="H4229" s="61">
        <f t="shared" si="704"/>
        <v>1271.92</v>
      </c>
      <c r="I4229" s="450">
        <v>2543.84</v>
      </c>
      <c r="J4229" s="439">
        <f t="shared" si="705"/>
        <v>1418.51</v>
      </c>
      <c r="K4229" s="390">
        <f t="shared" si="706"/>
        <v>2837.02</v>
      </c>
      <c r="L4229" s="60"/>
      <c r="M4229" s="303">
        <f t="shared" si="697"/>
        <v>2837.0254967808005</v>
      </c>
      <c r="N4229" s="303">
        <f t="shared" si="698"/>
        <v>5.4967808005130792E-3</v>
      </c>
      <c r="O4229" s="372">
        <f t="shared" si="699"/>
        <v>2837.02</v>
      </c>
      <c r="P4229" s="373">
        <f t="shared" si="700"/>
        <v>0</v>
      </c>
    </row>
    <row r="4230" spans="1:16" s="195" customFormat="1" ht="15" x14ac:dyDescent="0.25">
      <c r="A4230" s="312" t="s">
        <v>9378</v>
      </c>
      <c r="B4230" s="314" t="s">
        <v>483</v>
      </c>
      <c r="C4230" s="314" t="s">
        <v>3648</v>
      </c>
      <c r="D4230" s="314" t="s">
        <v>9379</v>
      </c>
      <c r="E4230" s="315" t="s">
        <v>9380</v>
      </c>
      <c r="F4230" s="316" t="s">
        <v>217</v>
      </c>
      <c r="G4230" s="331">
        <v>2</v>
      </c>
      <c r="H4230" s="61">
        <f t="shared" si="704"/>
        <v>6461.74</v>
      </c>
      <c r="I4230" s="450">
        <v>12923.48</v>
      </c>
      <c r="J4230" s="439">
        <f t="shared" si="705"/>
        <v>7206.48</v>
      </c>
      <c r="K4230" s="390">
        <f t="shared" si="706"/>
        <v>14412.96</v>
      </c>
      <c r="L4230" s="60"/>
      <c r="M4230" s="303">
        <f t="shared" si="697"/>
        <v>14412.9513912576</v>
      </c>
      <c r="N4230" s="303">
        <f t="shared" si="698"/>
        <v>-8.6087423987919465E-3</v>
      </c>
      <c r="O4230" s="372">
        <f t="shared" si="699"/>
        <v>14412.96</v>
      </c>
      <c r="P4230" s="373">
        <f t="shared" si="700"/>
        <v>0</v>
      </c>
    </row>
    <row r="4231" spans="1:16" s="195" customFormat="1" ht="22.5" x14ac:dyDescent="0.25">
      <c r="A4231" s="312" t="s">
        <v>9381</v>
      </c>
      <c r="B4231" s="314" t="s">
        <v>483</v>
      </c>
      <c r="C4231" s="314" t="s">
        <v>1151</v>
      </c>
      <c r="D4231" s="314" t="s">
        <v>9382</v>
      </c>
      <c r="E4231" s="315" t="s">
        <v>9383</v>
      </c>
      <c r="F4231" s="316" t="s">
        <v>164</v>
      </c>
      <c r="G4231" s="325">
        <v>2.73</v>
      </c>
      <c r="H4231" s="61">
        <f t="shared" si="704"/>
        <v>37653.86</v>
      </c>
      <c r="I4231" s="450">
        <v>102795.04</v>
      </c>
      <c r="J4231" s="439">
        <f t="shared" si="705"/>
        <v>41993.58</v>
      </c>
      <c r="K4231" s="390">
        <f t="shared" si="706"/>
        <v>114642.47</v>
      </c>
      <c r="L4231" s="60"/>
      <c r="M4231" s="303">
        <f t="shared" si="697"/>
        <v>114642.4890805248</v>
      </c>
      <c r="N4231" s="303">
        <f t="shared" si="698"/>
        <v>1.9080524798482656E-2</v>
      </c>
      <c r="O4231" s="372">
        <f t="shared" si="699"/>
        <v>114642.4734</v>
      </c>
      <c r="P4231" s="373">
        <f t="shared" si="700"/>
        <v>3.4000000014202669E-3</v>
      </c>
    </row>
    <row r="4232" spans="1:16" s="195" customFormat="1" ht="22.5" x14ac:dyDescent="0.25">
      <c r="A4232" s="312" t="s">
        <v>9384</v>
      </c>
      <c r="B4232" s="314" t="s">
        <v>483</v>
      </c>
      <c r="C4232" s="314" t="s">
        <v>1153</v>
      </c>
      <c r="D4232" s="314" t="s">
        <v>9385</v>
      </c>
      <c r="E4232" s="315" t="s">
        <v>9386</v>
      </c>
      <c r="F4232" s="316" t="s">
        <v>252</v>
      </c>
      <c r="G4232" s="318">
        <v>0.27800000000000002</v>
      </c>
      <c r="H4232" s="61">
        <f t="shared" si="704"/>
        <v>16886.55</v>
      </c>
      <c r="I4232" s="450">
        <v>4694.46</v>
      </c>
      <c r="J4232" s="439">
        <f t="shared" si="705"/>
        <v>18832.78</v>
      </c>
      <c r="K4232" s="390">
        <f t="shared" si="706"/>
        <v>5235.51</v>
      </c>
      <c r="L4232" s="60"/>
      <c r="M4232" s="303">
        <f t="shared" si="697"/>
        <v>5235.5111617152006</v>
      </c>
      <c r="N4232" s="303">
        <f t="shared" si="698"/>
        <v>1.1617152003964293E-3</v>
      </c>
      <c r="O4232" s="372">
        <f t="shared" si="699"/>
        <v>5235.5128400000003</v>
      </c>
      <c r="P4232" s="373">
        <f t="shared" si="700"/>
        <v>2.8400000001056469E-3</v>
      </c>
    </row>
    <row r="4233" spans="1:16" s="195" customFormat="1" ht="33.75" x14ac:dyDescent="0.25">
      <c r="A4233" s="312" t="s">
        <v>9387</v>
      </c>
      <c r="B4233" s="314" t="s">
        <v>483</v>
      </c>
      <c r="C4233" s="314" t="s">
        <v>2583</v>
      </c>
      <c r="D4233" s="314" t="s">
        <v>9388</v>
      </c>
      <c r="E4233" s="315" t="s">
        <v>9389</v>
      </c>
      <c r="F4233" s="316" t="s">
        <v>248</v>
      </c>
      <c r="G4233" s="329">
        <v>0.1</v>
      </c>
      <c r="H4233" s="61">
        <f t="shared" si="704"/>
        <v>51316.3</v>
      </c>
      <c r="I4233" s="450">
        <v>5131.63</v>
      </c>
      <c r="J4233" s="439">
        <f t="shared" si="705"/>
        <v>57230.66</v>
      </c>
      <c r="K4233" s="390">
        <f t="shared" si="706"/>
        <v>5723.07</v>
      </c>
      <c r="L4233" s="60"/>
      <c r="M4233" s="303">
        <f t="shared" si="697"/>
        <v>5723.0663681856004</v>
      </c>
      <c r="N4233" s="303">
        <f t="shared" si="698"/>
        <v>-3.6318143993412377E-3</v>
      </c>
      <c r="O4233" s="372">
        <f t="shared" si="699"/>
        <v>5723.0660000000007</v>
      </c>
      <c r="P4233" s="373">
        <f t="shared" si="700"/>
        <v>-3.9999999989959178E-3</v>
      </c>
    </row>
    <row r="4234" spans="1:16" s="195" customFormat="1" ht="22.5" x14ac:dyDescent="0.25">
      <c r="A4234" s="312" t="s">
        <v>9390</v>
      </c>
      <c r="B4234" s="314" t="s">
        <v>483</v>
      </c>
      <c r="C4234" s="314" t="s">
        <v>1168</v>
      </c>
      <c r="D4234" s="314" t="s">
        <v>531</v>
      </c>
      <c r="E4234" s="315" t="s">
        <v>9391</v>
      </c>
      <c r="F4234" s="316" t="s">
        <v>164</v>
      </c>
      <c r="G4234" s="329">
        <v>0.4</v>
      </c>
      <c r="H4234" s="61">
        <f t="shared" si="704"/>
        <v>931.9</v>
      </c>
      <c r="I4234" s="450">
        <v>372.76</v>
      </c>
      <c r="J4234" s="439">
        <f t="shared" si="705"/>
        <v>1039.3</v>
      </c>
      <c r="K4234" s="390">
        <f t="shared" si="706"/>
        <v>415.72</v>
      </c>
      <c r="L4234" s="60"/>
      <c r="M4234" s="303">
        <f t="shared" si="697"/>
        <v>415.72175301120001</v>
      </c>
      <c r="N4234" s="303">
        <f t="shared" si="698"/>
        <v>1.7530111999803921E-3</v>
      </c>
      <c r="O4234" s="372">
        <f t="shared" si="699"/>
        <v>415.72</v>
      </c>
      <c r="P4234" s="373">
        <f t="shared" si="700"/>
        <v>0</v>
      </c>
    </row>
    <row r="4235" spans="1:16" s="195" customFormat="1" ht="22.5" x14ac:dyDescent="0.25">
      <c r="A4235" s="312" t="s">
        <v>9392</v>
      </c>
      <c r="B4235" s="314" t="s">
        <v>483</v>
      </c>
      <c r="C4235" s="314" t="s">
        <v>2598</v>
      </c>
      <c r="D4235" s="314" t="s">
        <v>9393</v>
      </c>
      <c r="E4235" s="315" t="s">
        <v>9394</v>
      </c>
      <c r="F4235" s="316" t="s">
        <v>164</v>
      </c>
      <c r="G4235" s="325">
        <v>2.33</v>
      </c>
      <c r="H4235" s="61">
        <f t="shared" si="704"/>
        <v>931.96</v>
      </c>
      <c r="I4235" s="450">
        <v>2171.4699999999998</v>
      </c>
      <c r="J4235" s="439">
        <f t="shared" si="705"/>
        <v>1039.3699999999999</v>
      </c>
      <c r="K4235" s="390">
        <f t="shared" si="706"/>
        <v>2421.73</v>
      </c>
      <c r="L4235" s="60"/>
      <c r="M4235" s="303">
        <f t="shared" si="697"/>
        <v>2421.7386924863999</v>
      </c>
      <c r="N4235" s="303">
        <f t="shared" si="698"/>
        <v>8.6924863999229274E-3</v>
      </c>
      <c r="O4235" s="372">
        <f t="shared" si="699"/>
        <v>2421.7320999999997</v>
      </c>
      <c r="P4235" s="373">
        <f t="shared" si="700"/>
        <v>2.0999999997002305E-3</v>
      </c>
    </row>
    <row r="4236" spans="1:16" s="195" customFormat="1" ht="15" x14ac:dyDescent="0.25">
      <c r="A4236" s="312" t="s">
        <v>9395</v>
      </c>
      <c r="B4236" s="314" t="s">
        <v>483</v>
      </c>
      <c r="C4236" s="314" t="s">
        <v>2603</v>
      </c>
      <c r="D4236" s="314" t="s">
        <v>8708</v>
      </c>
      <c r="E4236" s="315" t="s">
        <v>8709</v>
      </c>
      <c r="F4236" s="316" t="s">
        <v>164</v>
      </c>
      <c r="G4236" s="325">
        <v>2.73</v>
      </c>
      <c r="H4236" s="61">
        <f t="shared" si="704"/>
        <v>50884.39</v>
      </c>
      <c r="I4236" s="450">
        <v>138914.39000000001</v>
      </c>
      <c r="J4236" s="439">
        <f t="shared" si="705"/>
        <v>56748.97</v>
      </c>
      <c r="K4236" s="390">
        <f t="shared" si="706"/>
        <v>154924.69</v>
      </c>
      <c r="L4236" s="60"/>
      <c r="M4236" s="303">
        <f t="shared" si="697"/>
        <v>154924.70686039681</v>
      </c>
      <c r="N4236" s="303">
        <f t="shared" si="698"/>
        <v>1.6860396804986522E-2</v>
      </c>
      <c r="O4236" s="372">
        <f t="shared" si="699"/>
        <v>154924.6881</v>
      </c>
      <c r="P4236" s="373">
        <f t="shared" si="700"/>
        <v>-1.9000000029336661E-3</v>
      </c>
    </row>
    <row r="4237" spans="1:16" s="195" customFormat="1" ht="22.5" x14ac:dyDescent="0.25">
      <c r="A4237" s="312" t="s">
        <v>9396</v>
      </c>
      <c r="B4237" s="314" t="s">
        <v>483</v>
      </c>
      <c r="C4237" s="314" t="s">
        <v>1186</v>
      </c>
      <c r="D4237" s="314" t="s">
        <v>183</v>
      </c>
      <c r="E4237" s="315" t="s">
        <v>9397</v>
      </c>
      <c r="F4237" s="316" t="s">
        <v>125</v>
      </c>
      <c r="G4237" s="325">
        <v>0.03</v>
      </c>
      <c r="H4237" s="61">
        <f t="shared" si="704"/>
        <v>15371</v>
      </c>
      <c r="I4237" s="450">
        <v>461.13</v>
      </c>
      <c r="J4237" s="439">
        <f t="shared" si="705"/>
        <v>17142.560000000001</v>
      </c>
      <c r="K4237" s="390">
        <f t="shared" si="706"/>
        <v>514.28</v>
      </c>
      <c r="L4237" s="60"/>
      <c r="M4237" s="303">
        <f t="shared" si="697"/>
        <v>514.27667122560001</v>
      </c>
      <c r="N4237" s="303">
        <f t="shared" si="698"/>
        <v>-3.328774399960821E-3</v>
      </c>
      <c r="O4237" s="372">
        <f t="shared" si="699"/>
        <v>514.27679999999998</v>
      </c>
      <c r="P4237" s="373">
        <f t="shared" si="700"/>
        <v>-3.1999999999925421E-3</v>
      </c>
    </row>
    <row r="4238" spans="1:16" s="195" customFormat="1" ht="15" x14ac:dyDescent="0.25">
      <c r="A4238" s="312" t="s">
        <v>9398</v>
      </c>
      <c r="B4238" s="314" t="s">
        <v>483</v>
      </c>
      <c r="C4238" s="314" t="s">
        <v>2613</v>
      </c>
      <c r="D4238" s="314" t="s">
        <v>186</v>
      </c>
      <c r="E4238" s="315" t="s">
        <v>187</v>
      </c>
      <c r="F4238" s="316" t="s">
        <v>125</v>
      </c>
      <c r="G4238" s="325">
        <v>0.03</v>
      </c>
      <c r="H4238" s="61">
        <f t="shared" si="704"/>
        <v>14333.67</v>
      </c>
      <c r="I4238" s="450">
        <v>430.01</v>
      </c>
      <c r="J4238" s="439">
        <f t="shared" si="705"/>
        <v>15985.67</v>
      </c>
      <c r="K4238" s="390">
        <f t="shared" si="706"/>
        <v>479.57</v>
      </c>
      <c r="L4238" s="60"/>
      <c r="M4238" s="303">
        <f t="shared" si="697"/>
        <v>479.56999413120002</v>
      </c>
      <c r="N4238" s="303">
        <f t="shared" si="698"/>
        <v>-5.8687999739959196E-6</v>
      </c>
      <c r="O4238" s="372">
        <f t="shared" si="699"/>
        <v>479.57009999999997</v>
      </c>
      <c r="P4238" s="373">
        <f t="shared" si="700"/>
        <v>9.9999999974897946E-5</v>
      </c>
    </row>
    <row r="4239" spans="1:16" s="195" customFormat="1" ht="22.5" x14ac:dyDescent="0.25">
      <c r="A4239" s="312" t="s">
        <v>9399</v>
      </c>
      <c r="B4239" s="314" t="s">
        <v>483</v>
      </c>
      <c r="C4239" s="314" t="s">
        <v>2620</v>
      </c>
      <c r="D4239" s="314" t="s">
        <v>9400</v>
      </c>
      <c r="E4239" s="315" t="s">
        <v>9401</v>
      </c>
      <c r="F4239" s="316" t="s">
        <v>217</v>
      </c>
      <c r="G4239" s="331">
        <v>1</v>
      </c>
      <c r="H4239" s="61">
        <f t="shared" si="704"/>
        <v>9705.5300000000007</v>
      </c>
      <c r="I4239" s="450">
        <v>9705.5300000000007</v>
      </c>
      <c r="J4239" s="439">
        <f t="shared" si="705"/>
        <v>10824.12</v>
      </c>
      <c r="K4239" s="390">
        <f t="shared" si="706"/>
        <v>10824.12</v>
      </c>
      <c r="L4239" s="60"/>
      <c r="M4239" s="303">
        <f t="shared" ref="M4239:M4302" si="707">I4239*O$13*P$13*O$10</f>
        <v>10824.122613753601</v>
      </c>
      <c r="N4239" s="303">
        <f t="shared" ref="N4239:N4302" si="708">M4239-K4239</f>
        <v>2.6137536005990114E-3</v>
      </c>
      <c r="O4239" s="372">
        <f t="shared" si="699"/>
        <v>10824.12</v>
      </c>
      <c r="P4239" s="373">
        <f t="shared" si="700"/>
        <v>0</v>
      </c>
    </row>
    <row r="4240" spans="1:16" s="195" customFormat="1" ht="15" x14ac:dyDescent="0.25">
      <c r="A4240" s="312" t="s">
        <v>9402</v>
      </c>
      <c r="B4240" s="314" t="s">
        <v>483</v>
      </c>
      <c r="C4240" s="332" t="s">
        <v>2622</v>
      </c>
      <c r="D4240" s="332" t="s">
        <v>9403</v>
      </c>
      <c r="E4240" s="333" t="s">
        <v>9404</v>
      </c>
      <c r="F4240" s="316" t="s">
        <v>217</v>
      </c>
      <c r="G4240" s="331">
        <v>1</v>
      </c>
      <c r="H4240" s="61">
        <f t="shared" si="704"/>
        <v>220770.18</v>
      </c>
      <c r="I4240" s="450">
        <v>220770.18</v>
      </c>
      <c r="J4240" s="439">
        <f t="shared" si="705"/>
        <v>246214.63</v>
      </c>
      <c r="K4240" s="390">
        <f t="shared" si="706"/>
        <v>246214.63</v>
      </c>
      <c r="L4240" s="60"/>
      <c r="M4240" s="303">
        <f t="shared" si="707"/>
        <v>246214.63204796161</v>
      </c>
      <c r="N4240" s="303">
        <f t="shared" si="708"/>
        <v>2.0479616068769246E-3</v>
      </c>
      <c r="O4240" s="372">
        <f t="shared" si="699"/>
        <v>246214.63</v>
      </c>
      <c r="P4240" s="373">
        <f t="shared" si="700"/>
        <v>0</v>
      </c>
    </row>
    <row r="4241" spans="1:16" s="195" customFormat="1" ht="15" x14ac:dyDescent="0.25">
      <c r="A4241" s="312" t="s">
        <v>9405</v>
      </c>
      <c r="B4241" s="314" t="s">
        <v>483</v>
      </c>
      <c r="C4241" s="314" t="s">
        <v>2624</v>
      </c>
      <c r="D4241" s="314" t="s">
        <v>464</v>
      </c>
      <c r="E4241" s="315" t="s">
        <v>9406</v>
      </c>
      <c r="F4241" s="316" t="s">
        <v>346</v>
      </c>
      <c r="G4241" s="318">
        <v>0.27300000000000002</v>
      </c>
      <c r="H4241" s="61">
        <f t="shared" si="704"/>
        <v>19742.71</v>
      </c>
      <c r="I4241" s="450">
        <v>5389.76</v>
      </c>
      <c r="J4241" s="439">
        <f t="shared" si="705"/>
        <v>22018.12</v>
      </c>
      <c r="K4241" s="390">
        <f t="shared" si="706"/>
        <v>6010.95</v>
      </c>
      <c r="L4241" s="60"/>
      <c r="M4241" s="303">
        <f t="shared" si="707"/>
        <v>6010.9466560512001</v>
      </c>
      <c r="N4241" s="303">
        <f t="shared" si="708"/>
        <v>-3.3439487997384276E-3</v>
      </c>
      <c r="O4241" s="372">
        <f t="shared" si="699"/>
        <v>6010.9467599999998</v>
      </c>
      <c r="P4241" s="373">
        <f t="shared" si="700"/>
        <v>-3.2400000000052387E-3</v>
      </c>
    </row>
    <row r="4242" spans="1:16" s="195" customFormat="1" ht="15" x14ac:dyDescent="0.25">
      <c r="A4242" s="312" t="s">
        <v>9407</v>
      </c>
      <c r="B4242" s="314" t="s">
        <v>483</v>
      </c>
      <c r="C4242" s="314" t="s">
        <v>7334</v>
      </c>
      <c r="D4242" s="314" t="s">
        <v>9408</v>
      </c>
      <c r="E4242" s="315" t="s">
        <v>9409</v>
      </c>
      <c r="F4242" s="316" t="s">
        <v>164</v>
      </c>
      <c r="G4242" s="326">
        <v>2.8664999999999998</v>
      </c>
      <c r="H4242" s="61">
        <f t="shared" si="704"/>
        <v>220.74</v>
      </c>
      <c r="I4242" s="450">
        <v>632.76</v>
      </c>
      <c r="J4242" s="439">
        <f t="shared" si="705"/>
        <v>246.18</v>
      </c>
      <c r="K4242" s="390">
        <f t="shared" si="706"/>
        <v>705.67</v>
      </c>
      <c r="L4242" s="60"/>
      <c r="M4242" s="303">
        <f t="shared" si="707"/>
        <v>705.68756421120008</v>
      </c>
      <c r="N4242" s="303">
        <f t="shared" si="708"/>
        <v>1.7564211200124191E-2</v>
      </c>
      <c r="O4242" s="372">
        <f t="shared" ref="O4242:O4305" si="709">J4242*G4242</f>
        <v>705.67497000000003</v>
      </c>
      <c r="P4242" s="373">
        <f t="shared" ref="P4242:P4305" si="710">O4242-K4242</f>
        <v>4.9700000000711952E-3</v>
      </c>
    </row>
    <row r="4243" spans="1:16" s="195" customFormat="1" ht="33.75" x14ac:dyDescent="0.25">
      <c r="A4243" s="312" t="s">
        <v>9410</v>
      </c>
      <c r="B4243" s="314" t="s">
        <v>483</v>
      </c>
      <c r="C4243" s="314" t="s">
        <v>2631</v>
      </c>
      <c r="D4243" s="314" t="s">
        <v>9411</v>
      </c>
      <c r="E4243" s="315" t="s">
        <v>9412</v>
      </c>
      <c r="F4243" s="316" t="s">
        <v>217</v>
      </c>
      <c r="G4243" s="331">
        <v>1</v>
      </c>
      <c r="H4243" s="61">
        <f t="shared" si="704"/>
        <v>1680.32</v>
      </c>
      <c r="I4243" s="450">
        <v>1680.32</v>
      </c>
      <c r="J4243" s="439">
        <f t="shared" si="705"/>
        <v>1873.98</v>
      </c>
      <c r="K4243" s="390">
        <f t="shared" si="706"/>
        <v>1873.98</v>
      </c>
      <c r="L4243" s="60"/>
      <c r="M4243" s="303">
        <f t="shared" si="707"/>
        <v>1873.9821225984001</v>
      </c>
      <c r="N4243" s="303">
        <f t="shared" si="708"/>
        <v>2.1225984000921017E-3</v>
      </c>
      <c r="O4243" s="372">
        <f t="shared" si="709"/>
        <v>1873.98</v>
      </c>
      <c r="P4243" s="373">
        <f t="shared" si="710"/>
        <v>0</v>
      </c>
    </row>
    <row r="4244" spans="1:16" s="195" customFormat="1" ht="22.5" x14ac:dyDescent="0.25">
      <c r="A4244" s="312" t="s">
        <v>9413</v>
      </c>
      <c r="B4244" s="314" t="s">
        <v>483</v>
      </c>
      <c r="C4244" s="314" t="s">
        <v>2633</v>
      </c>
      <c r="D4244" s="314" t="s">
        <v>9414</v>
      </c>
      <c r="E4244" s="315" t="s">
        <v>9415</v>
      </c>
      <c r="F4244" s="316" t="s">
        <v>217</v>
      </c>
      <c r="G4244" s="331">
        <v>1</v>
      </c>
      <c r="H4244" s="61">
        <f t="shared" si="704"/>
        <v>9388.92</v>
      </c>
      <c r="I4244" s="450">
        <v>9388.92</v>
      </c>
      <c r="J4244" s="439">
        <f t="shared" si="705"/>
        <v>10471.02</v>
      </c>
      <c r="K4244" s="390">
        <f t="shared" si="706"/>
        <v>10471.02</v>
      </c>
      <c r="L4244" s="60"/>
      <c r="M4244" s="303">
        <f t="shared" si="707"/>
        <v>10471.022323430401</v>
      </c>
      <c r="N4244" s="303">
        <f t="shared" si="708"/>
        <v>2.3234304007928586E-3</v>
      </c>
      <c r="O4244" s="372">
        <f t="shared" si="709"/>
        <v>10471.02</v>
      </c>
      <c r="P4244" s="373">
        <f t="shared" si="710"/>
        <v>0</v>
      </c>
    </row>
    <row r="4245" spans="1:16" s="195" customFormat="1" ht="33.75" x14ac:dyDescent="0.25">
      <c r="A4245" s="312" t="s">
        <v>9416</v>
      </c>
      <c r="B4245" s="314" t="s">
        <v>483</v>
      </c>
      <c r="C4245" s="314" t="s">
        <v>1189</v>
      </c>
      <c r="D4245" s="314" t="s">
        <v>9417</v>
      </c>
      <c r="E4245" s="315" t="s">
        <v>9418</v>
      </c>
      <c r="F4245" s="316" t="s">
        <v>217</v>
      </c>
      <c r="G4245" s="331">
        <v>1</v>
      </c>
      <c r="H4245" s="61">
        <f t="shared" si="704"/>
        <v>2309.98</v>
      </c>
      <c r="I4245" s="450">
        <v>2309.98</v>
      </c>
      <c r="J4245" s="439">
        <f t="shared" si="705"/>
        <v>2576.21</v>
      </c>
      <c r="K4245" s="390">
        <f t="shared" si="706"/>
        <v>2576.21</v>
      </c>
      <c r="L4245" s="60"/>
      <c r="M4245" s="303">
        <f t="shared" si="707"/>
        <v>2576.2124021376003</v>
      </c>
      <c r="N4245" s="303">
        <f t="shared" si="708"/>
        <v>2.4021376002565376E-3</v>
      </c>
      <c r="O4245" s="372">
        <f t="shared" si="709"/>
        <v>2576.21</v>
      </c>
      <c r="P4245" s="373">
        <f t="shared" si="710"/>
        <v>0</v>
      </c>
    </row>
    <row r="4246" spans="1:16" s="195" customFormat="1" ht="22.5" x14ac:dyDescent="0.25">
      <c r="A4246" s="312" t="s">
        <v>9419</v>
      </c>
      <c r="B4246" s="314" t="s">
        <v>483</v>
      </c>
      <c r="C4246" s="314" t="s">
        <v>1190</v>
      </c>
      <c r="D4246" s="314" t="s">
        <v>9420</v>
      </c>
      <c r="E4246" s="315" t="s">
        <v>9421</v>
      </c>
      <c r="F4246" s="316" t="s">
        <v>217</v>
      </c>
      <c r="G4246" s="331">
        <v>1</v>
      </c>
      <c r="H4246" s="61">
        <f t="shared" si="704"/>
        <v>12584.56</v>
      </c>
      <c r="I4246" s="450">
        <v>12584.56</v>
      </c>
      <c r="J4246" s="439">
        <f t="shared" si="705"/>
        <v>14034.97</v>
      </c>
      <c r="K4246" s="390">
        <f t="shared" si="706"/>
        <v>14034.97</v>
      </c>
      <c r="L4246" s="60"/>
      <c r="M4246" s="303">
        <f t="shared" si="707"/>
        <v>14034.9698038272</v>
      </c>
      <c r="N4246" s="303">
        <f t="shared" si="708"/>
        <v>-1.9617279940575827E-4</v>
      </c>
      <c r="O4246" s="372">
        <f t="shared" si="709"/>
        <v>14034.97</v>
      </c>
      <c r="P4246" s="373">
        <f t="shared" si="710"/>
        <v>0</v>
      </c>
    </row>
    <row r="4247" spans="1:16" s="195" customFormat="1" ht="15" x14ac:dyDescent="0.25">
      <c r="A4247" s="312" t="s">
        <v>9422</v>
      </c>
      <c r="B4247" s="314" t="s">
        <v>483</v>
      </c>
      <c r="C4247" s="314" t="s">
        <v>2639</v>
      </c>
      <c r="D4247" s="314" t="s">
        <v>9423</v>
      </c>
      <c r="E4247" s="315" t="s">
        <v>9424</v>
      </c>
      <c r="F4247" s="316" t="s">
        <v>382</v>
      </c>
      <c r="G4247" s="331">
        <v>1</v>
      </c>
      <c r="H4247" s="61">
        <f t="shared" si="704"/>
        <v>3398.29</v>
      </c>
      <c r="I4247" s="450">
        <v>3398.29</v>
      </c>
      <c r="J4247" s="439">
        <f t="shared" si="705"/>
        <v>3789.95</v>
      </c>
      <c r="K4247" s="390">
        <f t="shared" si="706"/>
        <v>3789.95</v>
      </c>
      <c r="L4247" s="60"/>
      <c r="M4247" s="303">
        <f t="shared" si="707"/>
        <v>3789.9535251648003</v>
      </c>
      <c r="N4247" s="303">
        <f t="shared" si="708"/>
        <v>3.525164800521452E-3</v>
      </c>
      <c r="O4247" s="372">
        <f t="shared" si="709"/>
        <v>3789.95</v>
      </c>
      <c r="P4247" s="373">
        <f t="shared" si="710"/>
        <v>0</v>
      </c>
    </row>
    <row r="4248" spans="1:16" s="195" customFormat="1" ht="33.75" x14ac:dyDescent="0.25">
      <c r="A4248" s="312" t="s">
        <v>9425</v>
      </c>
      <c r="B4248" s="314" t="s">
        <v>483</v>
      </c>
      <c r="C4248" s="314" t="s">
        <v>3749</v>
      </c>
      <c r="D4248" s="314" t="s">
        <v>9426</v>
      </c>
      <c r="E4248" s="315" t="s">
        <v>9427</v>
      </c>
      <c r="F4248" s="316" t="s">
        <v>217</v>
      </c>
      <c r="G4248" s="331">
        <v>1</v>
      </c>
      <c r="H4248" s="61">
        <f t="shared" si="704"/>
        <v>10783.74</v>
      </c>
      <c r="I4248" s="450">
        <v>10783.74</v>
      </c>
      <c r="J4248" s="439">
        <f t="shared" si="705"/>
        <v>12026.6</v>
      </c>
      <c r="K4248" s="390">
        <f t="shared" si="706"/>
        <v>12026.6</v>
      </c>
      <c r="L4248" s="60"/>
      <c r="M4248" s="303">
        <f t="shared" si="707"/>
        <v>12026.599680268802</v>
      </c>
      <c r="N4248" s="303">
        <f t="shared" si="708"/>
        <v>-3.1973119803296868E-4</v>
      </c>
      <c r="O4248" s="372">
        <f t="shared" si="709"/>
        <v>12026.6</v>
      </c>
      <c r="P4248" s="373">
        <f t="shared" si="710"/>
        <v>0</v>
      </c>
    </row>
    <row r="4249" spans="1:16" s="195" customFormat="1" ht="15" x14ac:dyDescent="0.25">
      <c r="A4249" s="306" t="s">
        <v>3652</v>
      </c>
      <c r="B4249" s="502"/>
      <c r="C4249" s="502"/>
      <c r="D4249" s="502"/>
      <c r="E4249" s="307" t="s">
        <v>9428</v>
      </c>
      <c r="F4249" s="308"/>
      <c r="G4249" s="309"/>
      <c r="H4249" s="334"/>
      <c r="I4249" s="334">
        <f>SUM(I4250:I4257)</f>
        <v>82784.739999999991</v>
      </c>
      <c r="J4249" s="449"/>
      <c r="K4249" s="391">
        <f>SUM(K4250:K4257)</f>
        <v>92325.84</v>
      </c>
      <c r="L4249" s="310"/>
      <c r="M4249" s="303">
        <f t="shared" si="707"/>
        <v>92325.939573388809</v>
      </c>
      <c r="N4249" s="303">
        <f t="shared" si="708"/>
        <v>9.957338881213218E-2</v>
      </c>
      <c r="O4249" s="372">
        <f t="shared" si="709"/>
        <v>0</v>
      </c>
      <c r="P4249" s="373"/>
    </row>
    <row r="4250" spans="1:16" s="195" customFormat="1" ht="22.5" x14ac:dyDescent="0.25">
      <c r="A4250" s="312" t="s">
        <v>9429</v>
      </c>
      <c r="B4250" s="314" t="s">
        <v>483</v>
      </c>
      <c r="C4250" s="314" t="s">
        <v>2646</v>
      </c>
      <c r="D4250" s="314" t="s">
        <v>9430</v>
      </c>
      <c r="E4250" s="315" t="s">
        <v>9431</v>
      </c>
      <c r="F4250" s="316" t="s">
        <v>164</v>
      </c>
      <c r="G4250" s="325">
        <v>0.16</v>
      </c>
      <c r="H4250" s="61">
        <f t="shared" ref="H4250:H4257" si="711">ROUND(I4250/G4250,2)</f>
        <v>127906.69</v>
      </c>
      <c r="I4250" s="450">
        <v>20465.07</v>
      </c>
      <c r="J4250" s="439">
        <f t="shared" ref="J4250:J4257" si="712">ROUND(H4250*O$13*P$13*O$10,2)</f>
        <v>142648.34</v>
      </c>
      <c r="K4250" s="390">
        <f t="shared" ref="K4250:K4257" si="713">ROUND(J4250*G4250,2)</f>
        <v>22823.73</v>
      </c>
      <c r="L4250" s="60"/>
      <c r="M4250" s="303">
        <f t="shared" si="707"/>
        <v>22823.7331685184</v>
      </c>
      <c r="N4250" s="303">
        <f t="shared" si="708"/>
        <v>3.1685184003436007E-3</v>
      </c>
      <c r="O4250" s="372">
        <f t="shared" si="709"/>
        <v>22823.734400000001</v>
      </c>
      <c r="P4250" s="373">
        <f t="shared" si="710"/>
        <v>4.4000000016239937E-3</v>
      </c>
    </row>
    <row r="4251" spans="1:16" s="195" customFormat="1" ht="33.75" x14ac:dyDescent="0.25">
      <c r="A4251" s="312" t="s">
        <v>9432</v>
      </c>
      <c r="B4251" s="314" t="s">
        <v>483</v>
      </c>
      <c r="C4251" s="314" t="s">
        <v>2648</v>
      </c>
      <c r="D4251" s="314" t="s">
        <v>9433</v>
      </c>
      <c r="E4251" s="315" t="s">
        <v>9434</v>
      </c>
      <c r="F4251" s="316" t="s">
        <v>168</v>
      </c>
      <c r="G4251" s="325">
        <v>16.16</v>
      </c>
      <c r="H4251" s="61">
        <f t="shared" si="711"/>
        <v>599.22</v>
      </c>
      <c r="I4251" s="450">
        <v>9683.44</v>
      </c>
      <c r="J4251" s="439">
        <f t="shared" si="712"/>
        <v>668.28</v>
      </c>
      <c r="K4251" s="390">
        <f t="shared" si="713"/>
        <v>10799.4</v>
      </c>
      <c r="L4251" s="60"/>
      <c r="M4251" s="303">
        <f t="shared" si="707"/>
        <v>10799.486672332801</v>
      </c>
      <c r="N4251" s="303">
        <f t="shared" si="708"/>
        <v>8.6672332801754237E-2</v>
      </c>
      <c r="O4251" s="372">
        <f t="shared" si="709"/>
        <v>10799.4048</v>
      </c>
      <c r="P4251" s="373">
        <f t="shared" si="710"/>
        <v>4.8000000006140908E-3</v>
      </c>
    </row>
    <row r="4252" spans="1:16" s="195" customFormat="1" ht="22.5" x14ac:dyDescent="0.25">
      <c r="A4252" s="312" t="s">
        <v>9435</v>
      </c>
      <c r="B4252" s="314" t="s">
        <v>483</v>
      </c>
      <c r="C4252" s="314" t="s">
        <v>1200</v>
      </c>
      <c r="D4252" s="314" t="s">
        <v>9436</v>
      </c>
      <c r="E4252" s="315" t="s">
        <v>9437</v>
      </c>
      <c r="F4252" s="316" t="s">
        <v>164</v>
      </c>
      <c r="G4252" s="325">
        <v>0.16</v>
      </c>
      <c r="H4252" s="61">
        <f t="shared" si="711"/>
        <v>1401.13</v>
      </c>
      <c r="I4252" s="450">
        <v>224.18</v>
      </c>
      <c r="J4252" s="439">
        <f t="shared" si="712"/>
        <v>1562.61</v>
      </c>
      <c r="K4252" s="390">
        <f t="shared" si="713"/>
        <v>250.02</v>
      </c>
      <c r="L4252" s="60"/>
      <c r="M4252" s="303">
        <f t="shared" si="707"/>
        <v>250.01744444160002</v>
      </c>
      <c r="N4252" s="303">
        <f t="shared" si="708"/>
        <v>-2.555558399990332E-3</v>
      </c>
      <c r="O4252" s="372">
        <f t="shared" si="709"/>
        <v>250.01759999999999</v>
      </c>
      <c r="P4252" s="373">
        <f t="shared" si="710"/>
        <v>-2.4000000000228283E-3</v>
      </c>
    </row>
    <row r="4253" spans="1:16" s="195" customFormat="1" ht="15" x14ac:dyDescent="0.25">
      <c r="A4253" s="312" t="s">
        <v>9438</v>
      </c>
      <c r="B4253" s="314" t="s">
        <v>483</v>
      </c>
      <c r="C4253" s="314" t="s">
        <v>1211</v>
      </c>
      <c r="D4253" s="314" t="s">
        <v>8708</v>
      </c>
      <c r="E4253" s="315" t="s">
        <v>8709</v>
      </c>
      <c r="F4253" s="316" t="s">
        <v>164</v>
      </c>
      <c r="G4253" s="325">
        <v>0.16</v>
      </c>
      <c r="H4253" s="61">
        <f t="shared" si="711"/>
        <v>50884.25</v>
      </c>
      <c r="I4253" s="450">
        <v>8141.48</v>
      </c>
      <c r="J4253" s="439">
        <f t="shared" si="712"/>
        <v>56748.82</v>
      </c>
      <c r="K4253" s="390">
        <f t="shared" si="713"/>
        <v>9079.81</v>
      </c>
      <c r="L4253" s="60"/>
      <c r="M4253" s="303">
        <f t="shared" si="707"/>
        <v>9079.8109714175989</v>
      </c>
      <c r="N4253" s="303">
        <f t="shared" si="708"/>
        <v>9.7141759943042416E-4</v>
      </c>
      <c r="O4253" s="372">
        <f t="shared" si="709"/>
        <v>9079.8112000000001</v>
      </c>
      <c r="P4253" s="373">
        <f t="shared" si="710"/>
        <v>1.2000000006082701E-3</v>
      </c>
    </row>
    <row r="4254" spans="1:16" s="195" customFormat="1" ht="22.5" x14ac:dyDescent="0.25">
      <c r="A4254" s="312" t="s">
        <v>9439</v>
      </c>
      <c r="B4254" s="314" t="s">
        <v>483</v>
      </c>
      <c r="C4254" s="314" t="s">
        <v>2658</v>
      </c>
      <c r="D4254" s="314" t="s">
        <v>183</v>
      </c>
      <c r="E4254" s="315" t="s">
        <v>9397</v>
      </c>
      <c r="F4254" s="316" t="s">
        <v>125</v>
      </c>
      <c r="G4254" s="325">
        <v>7.0000000000000007E-2</v>
      </c>
      <c r="H4254" s="61">
        <f t="shared" si="711"/>
        <v>15376.43</v>
      </c>
      <c r="I4254" s="450">
        <v>1076.3499999999999</v>
      </c>
      <c r="J4254" s="439">
        <f t="shared" si="712"/>
        <v>17148.61</v>
      </c>
      <c r="K4254" s="390">
        <f t="shared" si="713"/>
        <v>1200.4000000000001</v>
      </c>
      <c r="L4254" s="60"/>
      <c r="M4254" s="303">
        <f t="shared" si="707"/>
        <v>1200.402695712</v>
      </c>
      <c r="N4254" s="303">
        <f t="shared" si="708"/>
        <v>2.6957119998769485E-3</v>
      </c>
      <c r="O4254" s="372">
        <f t="shared" si="709"/>
        <v>1200.4027000000001</v>
      </c>
      <c r="P4254" s="373">
        <f t="shared" si="710"/>
        <v>2.7000000000043656E-3</v>
      </c>
    </row>
    <row r="4255" spans="1:16" s="195" customFormat="1" ht="15" x14ac:dyDescent="0.25">
      <c r="A4255" s="312" t="s">
        <v>9440</v>
      </c>
      <c r="B4255" s="314" t="s">
        <v>483</v>
      </c>
      <c r="C4255" s="314" t="s">
        <v>2673</v>
      </c>
      <c r="D4255" s="314" t="s">
        <v>186</v>
      </c>
      <c r="E4255" s="315" t="s">
        <v>187</v>
      </c>
      <c r="F4255" s="316" t="s">
        <v>125</v>
      </c>
      <c r="G4255" s="325">
        <v>7.0000000000000007E-2</v>
      </c>
      <c r="H4255" s="61">
        <f t="shared" si="711"/>
        <v>14340</v>
      </c>
      <c r="I4255" s="450">
        <v>1003.8</v>
      </c>
      <c r="J4255" s="439">
        <f t="shared" si="712"/>
        <v>15992.73</v>
      </c>
      <c r="K4255" s="390">
        <f t="shared" si="713"/>
        <v>1119.49</v>
      </c>
      <c r="L4255" s="60"/>
      <c r="M4255" s="303">
        <f t="shared" si="707"/>
        <v>1119.4910818559999</v>
      </c>
      <c r="N4255" s="303">
        <f t="shared" si="708"/>
        <v>1.0818559999279387E-3</v>
      </c>
      <c r="O4255" s="372">
        <f t="shared" si="709"/>
        <v>1119.4911000000002</v>
      </c>
      <c r="P4255" s="373">
        <f t="shared" si="710"/>
        <v>1.1000000001786248E-3</v>
      </c>
    </row>
    <row r="4256" spans="1:16" s="195" customFormat="1" ht="22.5" x14ac:dyDescent="0.25">
      <c r="A4256" s="312" t="s">
        <v>9441</v>
      </c>
      <c r="B4256" s="314" t="s">
        <v>483</v>
      </c>
      <c r="C4256" s="314" t="s">
        <v>2677</v>
      </c>
      <c r="D4256" s="314" t="s">
        <v>9442</v>
      </c>
      <c r="E4256" s="315" t="s">
        <v>9443</v>
      </c>
      <c r="F4256" s="316" t="s">
        <v>217</v>
      </c>
      <c r="G4256" s="331">
        <v>1</v>
      </c>
      <c r="H4256" s="61">
        <f t="shared" si="711"/>
        <v>22046.03</v>
      </c>
      <c r="I4256" s="450">
        <v>22046.03</v>
      </c>
      <c r="J4256" s="439">
        <f t="shared" si="712"/>
        <v>24586.9</v>
      </c>
      <c r="K4256" s="390">
        <f t="shared" si="713"/>
        <v>24586.9</v>
      </c>
      <c r="L4256" s="60"/>
      <c r="M4256" s="303">
        <f t="shared" si="707"/>
        <v>24586.903741113598</v>
      </c>
      <c r="N4256" s="303">
        <f t="shared" si="708"/>
        <v>3.7411135963338893E-3</v>
      </c>
      <c r="O4256" s="372">
        <f t="shared" si="709"/>
        <v>24586.9</v>
      </c>
      <c r="P4256" s="373">
        <f t="shared" si="710"/>
        <v>0</v>
      </c>
    </row>
    <row r="4257" spans="1:16" s="195" customFormat="1" ht="22.5" x14ac:dyDescent="0.25">
      <c r="A4257" s="312" t="s">
        <v>9444</v>
      </c>
      <c r="B4257" s="314" t="s">
        <v>483</v>
      </c>
      <c r="C4257" s="314" t="s">
        <v>3804</v>
      </c>
      <c r="D4257" s="314" t="s">
        <v>9445</v>
      </c>
      <c r="E4257" s="315" t="s">
        <v>9446</v>
      </c>
      <c r="F4257" s="316" t="s">
        <v>217</v>
      </c>
      <c r="G4257" s="331">
        <v>1</v>
      </c>
      <c r="H4257" s="61">
        <f t="shared" si="711"/>
        <v>20144.39</v>
      </c>
      <c r="I4257" s="450">
        <v>20144.39</v>
      </c>
      <c r="J4257" s="439">
        <f t="shared" si="712"/>
        <v>22466.09</v>
      </c>
      <c r="K4257" s="390">
        <f t="shared" si="713"/>
        <v>22466.09</v>
      </c>
      <c r="L4257" s="60"/>
      <c r="M4257" s="303">
        <f t="shared" si="707"/>
        <v>22466.0937979968</v>
      </c>
      <c r="N4257" s="303">
        <f t="shared" si="708"/>
        <v>3.7979968001309317E-3</v>
      </c>
      <c r="O4257" s="372">
        <f t="shared" si="709"/>
        <v>22466.09</v>
      </c>
      <c r="P4257" s="373">
        <f t="shared" si="710"/>
        <v>0</v>
      </c>
    </row>
    <row r="4258" spans="1:16" s="195" customFormat="1" ht="15" customHeight="1" x14ac:dyDescent="0.25">
      <c r="A4258" s="509" t="s">
        <v>9447</v>
      </c>
      <c r="B4258" s="510"/>
      <c r="C4258" s="510"/>
      <c r="D4258" s="510"/>
      <c r="E4258" s="510"/>
      <c r="F4258" s="511"/>
      <c r="G4258" s="322"/>
      <c r="H4258" s="455"/>
      <c r="I4258" s="447">
        <f>I4260+I4272+I4318+I4336</f>
        <v>4826004.1999999993</v>
      </c>
      <c r="J4258" s="448"/>
      <c r="K4258" s="393">
        <f>K4260+K4272+K4318+K4336</f>
        <v>5382218.6200000001</v>
      </c>
      <c r="L4258" s="305"/>
      <c r="M4258" s="303">
        <f t="shared" si="707"/>
        <v>5382216.2411831031</v>
      </c>
      <c r="N4258" s="303">
        <f t="shared" si="708"/>
        <v>-2.3788168970495462</v>
      </c>
      <c r="O4258" s="372">
        <f t="shared" si="709"/>
        <v>0</v>
      </c>
      <c r="P4258" s="373"/>
    </row>
    <row r="4259" spans="1:16" s="321" customFormat="1" ht="15" customHeight="1" x14ac:dyDescent="0.25">
      <c r="A4259" s="506" t="s">
        <v>1079</v>
      </c>
      <c r="B4259" s="507"/>
      <c r="C4259" s="507"/>
      <c r="D4259" s="507"/>
      <c r="E4259" s="507"/>
      <c r="F4259" s="508"/>
      <c r="G4259" s="319"/>
      <c r="H4259" s="452"/>
      <c r="I4259" s="453">
        <f>I4307</f>
        <v>61757.41</v>
      </c>
      <c r="J4259" s="454"/>
      <c r="K4259" s="394">
        <f>K4307</f>
        <v>68875.14</v>
      </c>
      <c r="L4259" s="320"/>
      <c r="M4259" s="303">
        <f t="shared" si="707"/>
        <v>68875.14418561921</v>
      </c>
      <c r="N4259" s="303">
        <f t="shared" si="708"/>
        <v>4.185619211057201E-3</v>
      </c>
      <c r="O4259" s="372">
        <f t="shared" si="709"/>
        <v>0</v>
      </c>
      <c r="P4259" s="373"/>
    </row>
    <row r="4260" spans="1:16" s="195" customFormat="1" ht="15" x14ac:dyDescent="0.25">
      <c r="A4260" s="306" t="s">
        <v>1153</v>
      </c>
      <c r="B4260" s="502"/>
      <c r="C4260" s="502"/>
      <c r="D4260" s="502"/>
      <c r="E4260" s="307" t="s">
        <v>1068</v>
      </c>
      <c r="F4260" s="308"/>
      <c r="G4260" s="309"/>
      <c r="H4260" s="334"/>
      <c r="I4260" s="334">
        <f>SUM(I4261:I4271)</f>
        <v>289511.78000000003</v>
      </c>
      <c r="J4260" s="449"/>
      <c r="K4260" s="391">
        <f>SUM(K4261:K4271)</f>
        <v>322879.25</v>
      </c>
      <c r="L4260" s="310"/>
      <c r="M4260" s="303">
        <f t="shared" si="707"/>
        <v>322878.91592175362</v>
      </c>
      <c r="N4260" s="303">
        <f t="shared" si="708"/>
        <v>-0.33407824637833983</v>
      </c>
      <c r="O4260" s="372">
        <f t="shared" si="709"/>
        <v>0</v>
      </c>
      <c r="P4260" s="373"/>
    </row>
    <row r="4261" spans="1:16" s="195" customFormat="1" ht="22.5" x14ac:dyDescent="0.25">
      <c r="A4261" s="312" t="s">
        <v>9448</v>
      </c>
      <c r="B4261" s="313" t="s">
        <v>9449</v>
      </c>
      <c r="C4261" s="314" t="s">
        <v>2402</v>
      </c>
      <c r="D4261" s="314" t="s">
        <v>8946</v>
      </c>
      <c r="E4261" s="315" t="s">
        <v>8947</v>
      </c>
      <c r="F4261" s="316" t="s">
        <v>100</v>
      </c>
      <c r="G4261" s="318">
        <v>4.5999999999999999E-2</v>
      </c>
      <c r="H4261" s="61">
        <f t="shared" ref="H4261:H4271" si="714">ROUND(I4261/G4261,2)</f>
        <v>115083.91</v>
      </c>
      <c r="I4261" s="450">
        <v>5293.86</v>
      </c>
      <c r="J4261" s="439">
        <f t="shared" ref="J4261:J4271" si="715">ROUND(H4261*O$13*P$13*O$10,2)</f>
        <v>128347.69</v>
      </c>
      <c r="K4261" s="390">
        <f t="shared" ref="K4261:K4271" si="716">ROUND(J4261*G4261,2)</f>
        <v>5903.99</v>
      </c>
      <c r="L4261" s="60"/>
      <c r="M4261" s="303">
        <f t="shared" si="707"/>
        <v>5903.9938818432001</v>
      </c>
      <c r="N4261" s="303">
        <f t="shared" si="708"/>
        <v>3.8818432003608905E-3</v>
      </c>
      <c r="O4261" s="372">
        <f t="shared" si="709"/>
        <v>5903.9937399999999</v>
      </c>
      <c r="P4261" s="373">
        <f t="shared" si="710"/>
        <v>3.7400000001071021E-3</v>
      </c>
    </row>
    <row r="4262" spans="1:16" s="195" customFormat="1" ht="22.5" x14ac:dyDescent="0.25">
      <c r="A4262" s="312" t="s">
        <v>9450</v>
      </c>
      <c r="B4262" s="313" t="s">
        <v>9449</v>
      </c>
      <c r="C4262" s="314" t="s">
        <v>2410</v>
      </c>
      <c r="D4262" s="314" t="s">
        <v>8949</v>
      </c>
      <c r="E4262" s="315" t="s">
        <v>8950</v>
      </c>
      <c r="F4262" s="316" t="s">
        <v>106</v>
      </c>
      <c r="G4262" s="329">
        <v>80.5</v>
      </c>
      <c r="H4262" s="61">
        <f t="shared" si="714"/>
        <v>379.6</v>
      </c>
      <c r="I4262" s="450">
        <v>30557.8</v>
      </c>
      <c r="J4262" s="439">
        <f t="shared" si="715"/>
        <v>423.35</v>
      </c>
      <c r="K4262" s="390">
        <f t="shared" si="716"/>
        <v>34079.68</v>
      </c>
      <c r="L4262" s="60"/>
      <c r="M4262" s="303">
        <f t="shared" si="707"/>
        <v>34079.681790335999</v>
      </c>
      <c r="N4262" s="303">
        <f t="shared" si="708"/>
        <v>1.7903359985211864E-3</v>
      </c>
      <c r="O4262" s="372">
        <f t="shared" si="709"/>
        <v>34079.675000000003</v>
      </c>
      <c r="P4262" s="373">
        <f t="shared" si="710"/>
        <v>-4.9999999973806553E-3</v>
      </c>
    </row>
    <row r="4263" spans="1:16" s="195" customFormat="1" ht="22.5" x14ac:dyDescent="0.25">
      <c r="A4263" s="312" t="s">
        <v>9451</v>
      </c>
      <c r="B4263" s="313" t="s">
        <v>9449</v>
      </c>
      <c r="C4263" s="314" t="s">
        <v>2421</v>
      </c>
      <c r="D4263" s="314" t="s">
        <v>8952</v>
      </c>
      <c r="E4263" s="315" t="s">
        <v>8953</v>
      </c>
      <c r="F4263" s="316" t="s">
        <v>100</v>
      </c>
      <c r="G4263" s="318">
        <v>4.5999999999999999E-2</v>
      </c>
      <c r="H4263" s="61">
        <f t="shared" si="714"/>
        <v>11052.61</v>
      </c>
      <c r="I4263" s="450">
        <v>508.42</v>
      </c>
      <c r="J4263" s="439">
        <f t="shared" si="715"/>
        <v>12326.46</v>
      </c>
      <c r="K4263" s="390">
        <f t="shared" si="716"/>
        <v>567.02</v>
      </c>
      <c r="L4263" s="60"/>
      <c r="M4263" s="303">
        <f t="shared" si="707"/>
        <v>567.01699127040001</v>
      </c>
      <c r="N4263" s="303">
        <f t="shared" si="708"/>
        <v>-3.0087295999692287E-3</v>
      </c>
      <c r="O4263" s="372">
        <f t="shared" si="709"/>
        <v>567.01715999999999</v>
      </c>
      <c r="P4263" s="373">
        <f t="shared" si="710"/>
        <v>-2.8399999999919601E-3</v>
      </c>
    </row>
    <row r="4264" spans="1:16" s="195" customFormat="1" ht="22.5" x14ac:dyDescent="0.25">
      <c r="A4264" s="312" t="s">
        <v>9452</v>
      </c>
      <c r="B4264" s="313" t="s">
        <v>9449</v>
      </c>
      <c r="C4264" s="314" t="s">
        <v>2429</v>
      </c>
      <c r="D4264" s="314" t="s">
        <v>3339</v>
      </c>
      <c r="E4264" s="315" t="s">
        <v>3340</v>
      </c>
      <c r="F4264" s="316" t="s">
        <v>100</v>
      </c>
      <c r="G4264" s="317">
        <v>0.42542000000000002</v>
      </c>
      <c r="H4264" s="61">
        <f t="shared" si="714"/>
        <v>82990.97</v>
      </c>
      <c r="I4264" s="450">
        <v>35306.019999999997</v>
      </c>
      <c r="J4264" s="439">
        <f t="shared" si="715"/>
        <v>92555.94</v>
      </c>
      <c r="K4264" s="390">
        <f t="shared" si="716"/>
        <v>39375.15</v>
      </c>
      <c r="L4264" s="60"/>
      <c r="M4264" s="303">
        <f t="shared" si="707"/>
        <v>39375.148959782397</v>
      </c>
      <c r="N4264" s="303">
        <f t="shared" si="708"/>
        <v>-1.040217604895588E-3</v>
      </c>
      <c r="O4264" s="372">
        <f t="shared" si="709"/>
        <v>39375.147994800005</v>
      </c>
      <c r="P4264" s="373">
        <f t="shared" si="710"/>
        <v>-2.0051999963470735E-3</v>
      </c>
    </row>
    <row r="4265" spans="1:16" s="195" customFormat="1" ht="22.5" x14ac:dyDescent="0.25">
      <c r="A4265" s="312" t="s">
        <v>9453</v>
      </c>
      <c r="B4265" s="313" t="s">
        <v>9449</v>
      </c>
      <c r="C4265" s="314" t="s">
        <v>2438</v>
      </c>
      <c r="D4265" s="314" t="s">
        <v>258</v>
      </c>
      <c r="E4265" s="315" t="s">
        <v>259</v>
      </c>
      <c r="F4265" s="316" t="s">
        <v>116</v>
      </c>
      <c r="G4265" s="326">
        <v>0.14580000000000001</v>
      </c>
      <c r="H4265" s="61">
        <f t="shared" si="714"/>
        <v>232564.88</v>
      </c>
      <c r="I4265" s="450">
        <v>33907.96</v>
      </c>
      <c r="J4265" s="439">
        <f t="shared" si="715"/>
        <v>259368.71</v>
      </c>
      <c r="K4265" s="390">
        <f t="shared" si="716"/>
        <v>37815.96</v>
      </c>
      <c r="L4265" s="60"/>
      <c r="M4265" s="303">
        <f t="shared" si="707"/>
        <v>37815.958182835202</v>
      </c>
      <c r="N4265" s="303">
        <f t="shared" si="708"/>
        <v>-1.8171647971030325E-3</v>
      </c>
      <c r="O4265" s="372">
        <f t="shared" si="709"/>
        <v>37815.957918</v>
      </c>
      <c r="P4265" s="373">
        <f t="shared" si="710"/>
        <v>-2.0819999990635552E-3</v>
      </c>
    </row>
    <row r="4266" spans="1:16" s="195" customFormat="1" ht="22.5" x14ac:dyDescent="0.25">
      <c r="A4266" s="312" t="s">
        <v>9454</v>
      </c>
      <c r="B4266" s="313" t="s">
        <v>9449</v>
      </c>
      <c r="C4266" s="314" t="s">
        <v>1071</v>
      </c>
      <c r="D4266" s="314" t="s">
        <v>467</v>
      </c>
      <c r="E4266" s="315" t="s">
        <v>468</v>
      </c>
      <c r="F4266" s="316" t="s">
        <v>100</v>
      </c>
      <c r="G4266" s="318">
        <v>0.35199999999999998</v>
      </c>
      <c r="H4266" s="61">
        <f t="shared" si="714"/>
        <v>13913.75</v>
      </c>
      <c r="I4266" s="450">
        <v>4897.6400000000003</v>
      </c>
      <c r="J4266" s="439">
        <f t="shared" si="715"/>
        <v>15517.35</v>
      </c>
      <c r="K4266" s="390">
        <f t="shared" si="716"/>
        <v>5462.11</v>
      </c>
      <c r="L4266" s="60"/>
      <c r="M4266" s="303">
        <f t="shared" si="707"/>
        <v>5462.1082906368001</v>
      </c>
      <c r="N4266" s="303">
        <f t="shared" si="708"/>
        <v>-1.7093631995521719E-3</v>
      </c>
      <c r="O4266" s="372">
        <f t="shared" si="709"/>
        <v>5462.1071999999995</v>
      </c>
      <c r="P4266" s="373">
        <f t="shared" si="710"/>
        <v>-2.8000000002066372E-3</v>
      </c>
    </row>
    <row r="4267" spans="1:16" s="195" customFormat="1" ht="22.5" x14ac:dyDescent="0.25">
      <c r="A4267" s="312" t="s">
        <v>9455</v>
      </c>
      <c r="B4267" s="313" t="s">
        <v>9449</v>
      </c>
      <c r="C4267" s="314" t="s">
        <v>1075</v>
      </c>
      <c r="D4267" s="314" t="s">
        <v>262</v>
      </c>
      <c r="E4267" s="315" t="s">
        <v>263</v>
      </c>
      <c r="F4267" s="316" t="s">
        <v>116</v>
      </c>
      <c r="G4267" s="325">
        <v>0.88</v>
      </c>
      <c r="H4267" s="61">
        <f t="shared" si="714"/>
        <v>73015.850000000006</v>
      </c>
      <c r="I4267" s="450">
        <v>64253.95</v>
      </c>
      <c r="J4267" s="439">
        <f t="shared" si="715"/>
        <v>81431.149999999994</v>
      </c>
      <c r="K4267" s="390">
        <f t="shared" si="716"/>
        <v>71659.41</v>
      </c>
      <c r="L4267" s="60"/>
      <c r="M4267" s="303">
        <f t="shared" si="707"/>
        <v>71659.418209823998</v>
      </c>
      <c r="N4267" s="303">
        <f t="shared" si="708"/>
        <v>8.20982399454806E-3</v>
      </c>
      <c r="O4267" s="372">
        <f t="shared" si="709"/>
        <v>71659.411999999997</v>
      </c>
      <c r="P4267" s="373">
        <f t="shared" si="710"/>
        <v>1.999999993131496E-3</v>
      </c>
    </row>
    <row r="4268" spans="1:16" s="195" customFormat="1" ht="22.5" x14ac:dyDescent="0.25">
      <c r="A4268" s="312" t="s">
        <v>9456</v>
      </c>
      <c r="B4268" s="313" t="s">
        <v>9449</v>
      </c>
      <c r="C4268" s="314" t="s">
        <v>2474</v>
      </c>
      <c r="D4268" s="314" t="s">
        <v>3347</v>
      </c>
      <c r="E4268" s="315" t="s">
        <v>3348</v>
      </c>
      <c r="F4268" s="316" t="s">
        <v>100</v>
      </c>
      <c r="G4268" s="318">
        <v>0.35199999999999998</v>
      </c>
      <c r="H4268" s="61">
        <f t="shared" si="714"/>
        <v>35104.94</v>
      </c>
      <c r="I4268" s="450">
        <v>12356.94</v>
      </c>
      <c r="J4268" s="439">
        <f t="shared" si="715"/>
        <v>39150.89</v>
      </c>
      <c r="K4268" s="390">
        <f t="shared" si="716"/>
        <v>13781.11</v>
      </c>
      <c r="L4268" s="60"/>
      <c r="M4268" s="303">
        <f t="shared" si="707"/>
        <v>13781.115888652803</v>
      </c>
      <c r="N4268" s="303">
        <f t="shared" si="708"/>
        <v>5.8886528022412676E-3</v>
      </c>
      <c r="O4268" s="372">
        <f t="shared" si="709"/>
        <v>13781.11328</v>
      </c>
      <c r="P4268" s="373">
        <f t="shared" si="710"/>
        <v>3.2799999989947537E-3</v>
      </c>
    </row>
    <row r="4269" spans="1:16" s="195" customFormat="1" ht="22.5" x14ac:dyDescent="0.25">
      <c r="A4269" s="312" t="s">
        <v>9457</v>
      </c>
      <c r="B4269" s="313" t="s">
        <v>9449</v>
      </c>
      <c r="C4269" s="314" t="s">
        <v>2489</v>
      </c>
      <c r="D4269" s="314" t="s">
        <v>3350</v>
      </c>
      <c r="E4269" s="315" t="s">
        <v>3351</v>
      </c>
      <c r="F4269" s="316" t="s">
        <v>100</v>
      </c>
      <c r="G4269" s="318">
        <v>0.35199999999999998</v>
      </c>
      <c r="H4269" s="61">
        <f t="shared" si="714"/>
        <v>36058.300000000003</v>
      </c>
      <c r="I4269" s="450">
        <v>12692.52</v>
      </c>
      <c r="J4269" s="439">
        <f t="shared" si="715"/>
        <v>40214.129999999997</v>
      </c>
      <c r="K4269" s="390">
        <f t="shared" si="716"/>
        <v>14155.37</v>
      </c>
      <c r="L4269" s="60"/>
      <c r="M4269" s="303">
        <f t="shared" si="707"/>
        <v>14155.372530662402</v>
      </c>
      <c r="N4269" s="303">
        <f t="shared" si="708"/>
        <v>2.5306624011136591E-3</v>
      </c>
      <c r="O4269" s="372">
        <f t="shared" si="709"/>
        <v>14155.373759999999</v>
      </c>
      <c r="P4269" s="373">
        <f t="shared" si="710"/>
        <v>3.7599999977828702E-3</v>
      </c>
    </row>
    <row r="4270" spans="1:16" s="195" customFormat="1" ht="22.5" x14ac:dyDescent="0.25">
      <c r="A4270" s="312" t="s">
        <v>9458</v>
      </c>
      <c r="B4270" s="313" t="s">
        <v>9449</v>
      </c>
      <c r="C4270" s="314" t="s">
        <v>2495</v>
      </c>
      <c r="D4270" s="314" t="s">
        <v>516</v>
      </c>
      <c r="E4270" s="315" t="s">
        <v>517</v>
      </c>
      <c r="F4270" s="316" t="s">
        <v>495</v>
      </c>
      <c r="G4270" s="318">
        <v>3.544</v>
      </c>
      <c r="H4270" s="61">
        <f t="shared" si="714"/>
        <v>11362.23</v>
      </c>
      <c r="I4270" s="450">
        <v>40267.730000000003</v>
      </c>
      <c r="J4270" s="439">
        <f t="shared" si="715"/>
        <v>12671.76</v>
      </c>
      <c r="K4270" s="390">
        <f t="shared" si="716"/>
        <v>44908.72</v>
      </c>
      <c r="L4270" s="60"/>
      <c r="M4270" s="303">
        <f t="shared" si="707"/>
        <v>44908.71151781761</v>
      </c>
      <c r="N4270" s="303">
        <f t="shared" si="708"/>
        <v>-8.4821823911624961E-3</v>
      </c>
      <c r="O4270" s="372">
        <f t="shared" si="709"/>
        <v>44908.71744</v>
      </c>
      <c r="P4270" s="373">
        <f t="shared" si="710"/>
        <v>-2.5600000008125789E-3</v>
      </c>
    </row>
    <row r="4271" spans="1:16" s="195" customFormat="1" ht="22.5" x14ac:dyDescent="0.25">
      <c r="A4271" s="312" t="s">
        <v>9459</v>
      </c>
      <c r="B4271" s="313" t="s">
        <v>9449</v>
      </c>
      <c r="C4271" s="314" t="s">
        <v>2497</v>
      </c>
      <c r="D4271" s="314" t="s">
        <v>8983</v>
      </c>
      <c r="E4271" s="315" t="s">
        <v>228</v>
      </c>
      <c r="F4271" s="316" t="s">
        <v>111</v>
      </c>
      <c r="G4271" s="325">
        <v>38.979999999999997</v>
      </c>
      <c r="H4271" s="61">
        <f t="shared" si="714"/>
        <v>1269.0899999999999</v>
      </c>
      <c r="I4271" s="450">
        <v>49468.94</v>
      </c>
      <c r="J4271" s="439">
        <f t="shared" si="715"/>
        <v>1415.36</v>
      </c>
      <c r="K4271" s="390">
        <f t="shared" si="716"/>
        <v>55170.73</v>
      </c>
      <c r="L4271" s="60"/>
      <c r="M4271" s="303">
        <f t="shared" si="707"/>
        <v>55170.389678092804</v>
      </c>
      <c r="N4271" s="303">
        <f t="shared" si="708"/>
        <v>-0.34032190719881328</v>
      </c>
      <c r="O4271" s="372">
        <f t="shared" si="709"/>
        <v>55170.732799999991</v>
      </c>
      <c r="P4271" s="373">
        <f t="shared" si="710"/>
        <v>2.7999999874737114E-3</v>
      </c>
    </row>
    <row r="4272" spans="1:16" s="195" customFormat="1" ht="15" x14ac:dyDescent="0.25">
      <c r="A4272" s="306" t="s">
        <v>1155</v>
      </c>
      <c r="B4272" s="502"/>
      <c r="C4272" s="502"/>
      <c r="D4272" s="502"/>
      <c r="E4272" s="307" t="s">
        <v>9460</v>
      </c>
      <c r="F4272" s="308"/>
      <c r="G4272" s="309"/>
      <c r="H4272" s="334"/>
      <c r="I4272" s="334">
        <f>SUM(I4273:I4317)</f>
        <v>3531970.03</v>
      </c>
      <c r="J4272" s="449"/>
      <c r="K4272" s="391">
        <f>SUM(K4273:K4317)</f>
        <v>3939041.3100000005</v>
      </c>
      <c r="L4272" s="310"/>
      <c r="M4272" s="303">
        <f t="shared" si="707"/>
        <v>3939040.5957039935</v>
      </c>
      <c r="N4272" s="303">
        <f t="shared" si="708"/>
        <v>-0.71429600706323981</v>
      </c>
      <c r="O4272" s="372">
        <f t="shared" si="709"/>
        <v>0</v>
      </c>
      <c r="P4272" s="373"/>
    </row>
    <row r="4273" spans="1:16" s="195" customFormat="1" ht="22.5" x14ac:dyDescent="0.25">
      <c r="A4273" s="312" t="s">
        <v>9461</v>
      </c>
      <c r="B4273" s="313" t="s">
        <v>9449</v>
      </c>
      <c r="C4273" s="314" t="s">
        <v>2499</v>
      </c>
      <c r="D4273" s="314" t="s">
        <v>516</v>
      </c>
      <c r="E4273" s="315" t="s">
        <v>517</v>
      </c>
      <c r="F4273" s="316" t="s">
        <v>495</v>
      </c>
      <c r="G4273" s="318">
        <v>3.544</v>
      </c>
      <c r="H4273" s="61">
        <f t="shared" ref="H4273:H4317" si="717">ROUND(I4273/G4273,2)</f>
        <v>11362.23</v>
      </c>
      <c r="I4273" s="450">
        <v>40267.730000000003</v>
      </c>
      <c r="J4273" s="439">
        <f t="shared" ref="J4273:J4317" si="718">ROUND(H4273*O$13*P$13*O$10,2)</f>
        <v>12671.76</v>
      </c>
      <c r="K4273" s="390">
        <f t="shared" ref="K4273:K4317" si="719">ROUND(J4273*G4273,2)</f>
        <v>44908.72</v>
      </c>
      <c r="L4273" s="60"/>
      <c r="M4273" s="303">
        <f t="shared" si="707"/>
        <v>44908.71151781761</v>
      </c>
      <c r="N4273" s="303">
        <f t="shared" si="708"/>
        <v>-8.4821823911624961E-3</v>
      </c>
      <c r="O4273" s="372">
        <f t="shared" si="709"/>
        <v>44908.71744</v>
      </c>
      <c r="P4273" s="373">
        <f t="shared" si="710"/>
        <v>-2.5600000008125789E-3</v>
      </c>
    </row>
    <row r="4274" spans="1:16" s="195" customFormat="1" ht="22.5" x14ac:dyDescent="0.25">
      <c r="A4274" s="312" t="s">
        <v>9462</v>
      </c>
      <c r="B4274" s="313" t="s">
        <v>9449</v>
      </c>
      <c r="C4274" s="314" t="s">
        <v>5984</v>
      </c>
      <c r="D4274" s="314" t="s">
        <v>8983</v>
      </c>
      <c r="E4274" s="315" t="s">
        <v>228</v>
      </c>
      <c r="F4274" s="316" t="s">
        <v>111</v>
      </c>
      <c r="G4274" s="318">
        <v>38.984000000000002</v>
      </c>
      <c r="H4274" s="61">
        <f t="shared" si="717"/>
        <v>1269.0899999999999</v>
      </c>
      <c r="I4274" s="450">
        <v>49474.03</v>
      </c>
      <c r="J4274" s="439">
        <f t="shared" si="718"/>
        <v>1415.36</v>
      </c>
      <c r="K4274" s="390">
        <f t="shared" si="719"/>
        <v>55176.39</v>
      </c>
      <c r="L4274" s="60"/>
      <c r="M4274" s="303">
        <f t="shared" si="707"/>
        <v>55176.066316473603</v>
      </c>
      <c r="N4274" s="303">
        <f t="shared" si="708"/>
        <v>-0.32368352639605291</v>
      </c>
      <c r="O4274" s="372">
        <f t="shared" si="709"/>
        <v>55176.394240000001</v>
      </c>
      <c r="P4274" s="373">
        <f t="shared" si="710"/>
        <v>4.2400000020279549E-3</v>
      </c>
    </row>
    <row r="4275" spans="1:16" s="195" customFormat="1" ht="22.5" x14ac:dyDescent="0.25">
      <c r="A4275" s="312" t="s">
        <v>9463</v>
      </c>
      <c r="B4275" s="313" t="s">
        <v>9449</v>
      </c>
      <c r="C4275" s="314" t="s">
        <v>2508</v>
      </c>
      <c r="D4275" s="314" t="s">
        <v>9464</v>
      </c>
      <c r="E4275" s="315" t="s">
        <v>9465</v>
      </c>
      <c r="F4275" s="316" t="s">
        <v>346</v>
      </c>
      <c r="G4275" s="318">
        <v>7.5999999999999998E-2</v>
      </c>
      <c r="H4275" s="61">
        <f t="shared" si="717"/>
        <v>541169.61</v>
      </c>
      <c r="I4275" s="450">
        <v>41128.89</v>
      </c>
      <c r="J4275" s="439">
        <f t="shared" si="718"/>
        <v>603541.1</v>
      </c>
      <c r="K4275" s="390">
        <f t="shared" si="719"/>
        <v>45869.120000000003</v>
      </c>
      <c r="L4275" s="60"/>
      <c r="M4275" s="303">
        <f t="shared" si="707"/>
        <v>45869.122894636806</v>
      </c>
      <c r="N4275" s="303">
        <f t="shared" si="708"/>
        <v>2.8946368038305081E-3</v>
      </c>
      <c r="O4275" s="372">
        <f t="shared" si="709"/>
        <v>45869.123599999999</v>
      </c>
      <c r="P4275" s="373">
        <f t="shared" si="710"/>
        <v>3.599999996367842E-3</v>
      </c>
    </row>
    <row r="4276" spans="1:16" s="195" customFormat="1" ht="22.5" x14ac:dyDescent="0.25">
      <c r="A4276" s="312" t="s">
        <v>9466</v>
      </c>
      <c r="B4276" s="313" t="s">
        <v>9449</v>
      </c>
      <c r="C4276" s="314" t="s">
        <v>5993</v>
      </c>
      <c r="D4276" s="314" t="s">
        <v>9467</v>
      </c>
      <c r="E4276" s="315" t="s">
        <v>9468</v>
      </c>
      <c r="F4276" s="316" t="s">
        <v>168</v>
      </c>
      <c r="G4276" s="325">
        <v>76.680000000000007</v>
      </c>
      <c r="H4276" s="61">
        <f t="shared" si="717"/>
        <v>3478.52</v>
      </c>
      <c r="I4276" s="450">
        <v>266733.13</v>
      </c>
      <c r="J4276" s="439">
        <f t="shared" si="718"/>
        <v>3879.43</v>
      </c>
      <c r="K4276" s="390">
        <f t="shared" si="719"/>
        <v>297474.69</v>
      </c>
      <c r="L4276" s="60"/>
      <c r="M4276" s="303">
        <f t="shared" si="707"/>
        <v>297474.95543986565</v>
      </c>
      <c r="N4276" s="303">
        <f t="shared" si="708"/>
        <v>0.2654398656450212</v>
      </c>
      <c r="O4276" s="372">
        <f t="shared" si="709"/>
        <v>297474.6924</v>
      </c>
      <c r="P4276" s="373">
        <f t="shared" si="710"/>
        <v>2.3999999975785613E-3</v>
      </c>
    </row>
    <row r="4277" spans="1:16" s="195" customFormat="1" ht="22.5" x14ac:dyDescent="0.25">
      <c r="A4277" s="312" t="s">
        <v>9469</v>
      </c>
      <c r="B4277" s="313" t="s">
        <v>9449</v>
      </c>
      <c r="C4277" s="314" t="s">
        <v>2516</v>
      </c>
      <c r="D4277" s="314" t="s">
        <v>345</v>
      </c>
      <c r="E4277" s="315" t="s">
        <v>9470</v>
      </c>
      <c r="F4277" s="316" t="s">
        <v>346</v>
      </c>
      <c r="G4277" s="318">
        <v>0.312</v>
      </c>
      <c r="H4277" s="61">
        <f t="shared" si="717"/>
        <v>347384.87</v>
      </c>
      <c r="I4277" s="450">
        <v>108384.08</v>
      </c>
      <c r="J4277" s="439">
        <f t="shared" si="718"/>
        <v>387422.06</v>
      </c>
      <c r="K4277" s="390">
        <f t="shared" si="719"/>
        <v>120875.68</v>
      </c>
      <c r="L4277" s="60"/>
      <c r="M4277" s="303">
        <f t="shared" si="707"/>
        <v>120875.6833783296</v>
      </c>
      <c r="N4277" s="303">
        <f t="shared" si="708"/>
        <v>3.378329609404318E-3</v>
      </c>
      <c r="O4277" s="372">
        <f t="shared" si="709"/>
        <v>120875.68272</v>
      </c>
      <c r="P4277" s="373">
        <f t="shared" si="710"/>
        <v>2.7200000040465966E-3</v>
      </c>
    </row>
    <row r="4278" spans="1:16" s="195" customFormat="1" ht="22.5" x14ac:dyDescent="0.25">
      <c r="A4278" s="312" t="s">
        <v>9471</v>
      </c>
      <c r="B4278" s="313" t="s">
        <v>9449</v>
      </c>
      <c r="C4278" s="314" t="s">
        <v>5997</v>
      </c>
      <c r="D4278" s="314" t="s">
        <v>9472</v>
      </c>
      <c r="E4278" s="315" t="s">
        <v>486</v>
      </c>
      <c r="F4278" s="316" t="s">
        <v>168</v>
      </c>
      <c r="G4278" s="329">
        <v>314.5</v>
      </c>
      <c r="H4278" s="61">
        <f t="shared" si="717"/>
        <v>1060.57</v>
      </c>
      <c r="I4278" s="450">
        <v>333549.52</v>
      </c>
      <c r="J4278" s="439">
        <f t="shared" si="718"/>
        <v>1182.8</v>
      </c>
      <c r="K4278" s="390">
        <f t="shared" si="719"/>
        <v>371990.6</v>
      </c>
      <c r="L4278" s="60"/>
      <c r="M4278" s="303">
        <f t="shared" si="707"/>
        <v>371992.14285450248</v>
      </c>
      <c r="N4278" s="303">
        <f t="shared" si="708"/>
        <v>1.5428545025060885</v>
      </c>
      <c r="O4278" s="372">
        <f t="shared" si="709"/>
        <v>371990.6</v>
      </c>
      <c r="P4278" s="373">
        <f t="shared" si="710"/>
        <v>0</v>
      </c>
    </row>
    <row r="4279" spans="1:16" s="195" customFormat="1" ht="22.5" x14ac:dyDescent="0.25">
      <c r="A4279" s="312" t="s">
        <v>9473</v>
      </c>
      <c r="B4279" s="313" t="s">
        <v>9449</v>
      </c>
      <c r="C4279" s="314" t="s">
        <v>1085</v>
      </c>
      <c r="D4279" s="314" t="s">
        <v>3499</v>
      </c>
      <c r="E4279" s="315" t="s">
        <v>3500</v>
      </c>
      <c r="F4279" s="316" t="s">
        <v>164</v>
      </c>
      <c r="G4279" s="325">
        <v>0.76</v>
      </c>
      <c r="H4279" s="61">
        <f t="shared" si="717"/>
        <v>8473.5300000000007</v>
      </c>
      <c r="I4279" s="450">
        <v>6439.88</v>
      </c>
      <c r="J4279" s="439">
        <f t="shared" si="718"/>
        <v>9450.1299999999992</v>
      </c>
      <c r="K4279" s="390">
        <f t="shared" si="719"/>
        <v>7182.1</v>
      </c>
      <c r="L4279" s="60"/>
      <c r="M4279" s="303">
        <f t="shared" si="707"/>
        <v>7182.0962624256008</v>
      </c>
      <c r="N4279" s="303">
        <f t="shared" si="708"/>
        <v>-3.7375743995653465E-3</v>
      </c>
      <c r="O4279" s="372">
        <f t="shared" si="709"/>
        <v>7182.0987999999998</v>
      </c>
      <c r="P4279" s="373">
        <f t="shared" si="710"/>
        <v>-1.2000000006082701E-3</v>
      </c>
    </row>
    <row r="4280" spans="1:16" s="195" customFormat="1" ht="22.5" x14ac:dyDescent="0.25">
      <c r="A4280" s="312" t="s">
        <v>9474</v>
      </c>
      <c r="B4280" s="313" t="s">
        <v>9449</v>
      </c>
      <c r="C4280" s="314" t="s">
        <v>1088</v>
      </c>
      <c r="D4280" s="314" t="s">
        <v>9475</v>
      </c>
      <c r="E4280" s="315" t="s">
        <v>9476</v>
      </c>
      <c r="F4280" s="316" t="s">
        <v>346</v>
      </c>
      <c r="G4280" s="318">
        <v>5.5E-2</v>
      </c>
      <c r="H4280" s="61">
        <f t="shared" si="717"/>
        <v>309455.64</v>
      </c>
      <c r="I4280" s="450">
        <v>17020.060000000001</v>
      </c>
      <c r="J4280" s="439">
        <f t="shared" si="718"/>
        <v>345121.37</v>
      </c>
      <c r="K4280" s="390">
        <f t="shared" si="719"/>
        <v>18981.68</v>
      </c>
      <c r="L4280" s="60"/>
      <c r="M4280" s="303">
        <f t="shared" si="707"/>
        <v>18981.675017587204</v>
      </c>
      <c r="N4280" s="303">
        <f t="shared" si="708"/>
        <v>-4.9824127963802312E-3</v>
      </c>
      <c r="O4280" s="372">
        <f t="shared" si="709"/>
        <v>18981.675350000001</v>
      </c>
      <c r="P4280" s="373">
        <f t="shared" si="710"/>
        <v>-4.6499999989464413E-3</v>
      </c>
    </row>
    <row r="4281" spans="1:16" s="195" customFormat="1" ht="22.5" x14ac:dyDescent="0.25">
      <c r="A4281" s="312" t="s">
        <v>9477</v>
      </c>
      <c r="B4281" s="313" t="s">
        <v>9449</v>
      </c>
      <c r="C4281" s="314" t="s">
        <v>1091</v>
      </c>
      <c r="D4281" s="314" t="s">
        <v>9478</v>
      </c>
      <c r="E4281" s="315" t="s">
        <v>9479</v>
      </c>
      <c r="F4281" s="316" t="s">
        <v>251</v>
      </c>
      <c r="G4281" s="325">
        <v>55.39</v>
      </c>
      <c r="H4281" s="61">
        <f t="shared" si="717"/>
        <v>1778.91</v>
      </c>
      <c r="I4281" s="450">
        <v>98533.84</v>
      </c>
      <c r="J4281" s="439">
        <f t="shared" si="718"/>
        <v>1983.93</v>
      </c>
      <c r="K4281" s="390">
        <f t="shared" si="719"/>
        <v>109889.88</v>
      </c>
      <c r="L4281" s="60"/>
      <c r="M4281" s="303">
        <f t="shared" si="707"/>
        <v>109890.1724855808</v>
      </c>
      <c r="N4281" s="303">
        <f t="shared" si="708"/>
        <v>0.29248558079416398</v>
      </c>
      <c r="O4281" s="372">
        <f t="shared" si="709"/>
        <v>109889.8827</v>
      </c>
      <c r="P4281" s="373">
        <f t="shared" si="710"/>
        <v>2.6999999972758815E-3</v>
      </c>
    </row>
    <row r="4282" spans="1:16" s="195" customFormat="1" ht="22.5" x14ac:dyDescent="0.25">
      <c r="A4282" s="312" t="s">
        <v>9480</v>
      </c>
      <c r="B4282" s="313" t="s">
        <v>9449</v>
      </c>
      <c r="C4282" s="314" t="s">
        <v>1096</v>
      </c>
      <c r="D4282" s="314" t="s">
        <v>8684</v>
      </c>
      <c r="E4282" s="315" t="s">
        <v>8685</v>
      </c>
      <c r="F4282" s="316" t="s">
        <v>164</v>
      </c>
      <c r="G4282" s="329">
        <v>1.4</v>
      </c>
      <c r="H4282" s="61">
        <f t="shared" si="717"/>
        <v>111842.8</v>
      </c>
      <c r="I4282" s="450">
        <v>156579.92000000001</v>
      </c>
      <c r="J4282" s="439">
        <f t="shared" si="718"/>
        <v>124733.03</v>
      </c>
      <c r="K4282" s="390">
        <f t="shared" si="719"/>
        <v>174626.24</v>
      </c>
      <c r="L4282" s="60"/>
      <c r="M4282" s="303">
        <f t="shared" si="707"/>
        <v>174626.24430935041</v>
      </c>
      <c r="N4282" s="303">
        <f t="shared" si="708"/>
        <v>4.3093504209537059E-3</v>
      </c>
      <c r="O4282" s="372">
        <f t="shared" si="709"/>
        <v>174626.242</v>
      </c>
      <c r="P4282" s="373">
        <f t="shared" si="710"/>
        <v>2.0000000076834112E-3</v>
      </c>
    </row>
    <row r="4283" spans="1:16" s="195" customFormat="1" ht="22.5" x14ac:dyDescent="0.25">
      <c r="A4283" s="312" t="s">
        <v>9481</v>
      </c>
      <c r="B4283" s="313" t="s">
        <v>9449</v>
      </c>
      <c r="C4283" s="314" t="s">
        <v>1103</v>
      </c>
      <c r="D4283" s="314" t="s">
        <v>9482</v>
      </c>
      <c r="E4283" s="315" t="s">
        <v>9483</v>
      </c>
      <c r="F4283" s="316" t="s">
        <v>9484</v>
      </c>
      <c r="G4283" s="331">
        <v>1</v>
      </c>
      <c r="H4283" s="61">
        <f t="shared" si="717"/>
        <v>5278.65</v>
      </c>
      <c r="I4283" s="450">
        <v>5278.65</v>
      </c>
      <c r="J4283" s="439">
        <f t="shared" si="718"/>
        <v>5887.03</v>
      </c>
      <c r="K4283" s="390">
        <f t="shared" si="719"/>
        <v>5887.03</v>
      </c>
      <c r="L4283" s="60"/>
      <c r="M4283" s="303">
        <f t="shared" si="707"/>
        <v>5887.0308818880003</v>
      </c>
      <c r="N4283" s="303">
        <f t="shared" si="708"/>
        <v>8.8188800054922467E-4</v>
      </c>
      <c r="O4283" s="372">
        <f t="shared" si="709"/>
        <v>5887.03</v>
      </c>
      <c r="P4283" s="373">
        <f t="shared" si="710"/>
        <v>0</v>
      </c>
    </row>
    <row r="4284" spans="1:16" s="195" customFormat="1" ht="22.5" x14ac:dyDescent="0.25">
      <c r="A4284" s="312" t="s">
        <v>9485</v>
      </c>
      <c r="B4284" s="313" t="s">
        <v>9449</v>
      </c>
      <c r="C4284" s="314" t="s">
        <v>1109</v>
      </c>
      <c r="D4284" s="314" t="s">
        <v>9486</v>
      </c>
      <c r="E4284" s="315" t="s">
        <v>9487</v>
      </c>
      <c r="F4284" s="316" t="s">
        <v>217</v>
      </c>
      <c r="G4284" s="331">
        <v>1</v>
      </c>
      <c r="H4284" s="61">
        <f t="shared" si="717"/>
        <v>5594.03</v>
      </c>
      <c r="I4284" s="450">
        <v>5594.03</v>
      </c>
      <c r="J4284" s="439">
        <f t="shared" si="718"/>
        <v>6238.76</v>
      </c>
      <c r="K4284" s="390">
        <f t="shared" si="719"/>
        <v>6238.76</v>
      </c>
      <c r="L4284" s="60"/>
      <c r="M4284" s="303">
        <f t="shared" si="707"/>
        <v>6238.7594108736002</v>
      </c>
      <c r="N4284" s="303">
        <f t="shared" si="708"/>
        <v>-5.8912639997288352E-4</v>
      </c>
      <c r="O4284" s="372">
        <f t="shared" si="709"/>
        <v>6238.76</v>
      </c>
      <c r="P4284" s="373">
        <f t="shared" si="710"/>
        <v>0</v>
      </c>
    </row>
    <row r="4285" spans="1:16" s="195" customFormat="1" ht="22.5" x14ac:dyDescent="0.25">
      <c r="A4285" s="312" t="s">
        <v>9488</v>
      </c>
      <c r="B4285" s="313" t="s">
        <v>9449</v>
      </c>
      <c r="C4285" s="314" t="s">
        <v>3539</v>
      </c>
      <c r="D4285" s="314" t="s">
        <v>9489</v>
      </c>
      <c r="E4285" s="315" t="s">
        <v>9490</v>
      </c>
      <c r="F4285" s="316" t="s">
        <v>217</v>
      </c>
      <c r="G4285" s="331">
        <v>1</v>
      </c>
      <c r="H4285" s="61">
        <f t="shared" si="717"/>
        <v>23074.62</v>
      </c>
      <c r="I4285" s="450">
        <v>23074.62</v>
      </c>
      <c r="J4285" s="439">
        <f t="shared" si="718"/>
        <v>25734.04</v>
      </c>
      <c r="K4285" s="390">
        <f t="shared" si="719"/>
        <v>25734.04</v>
      </c>
      <c r="L4285" s="60"/>
      <c r="M4285" s="303">
        <f t="shared" si="707"/>
        <v>25734.041947814403</v>
      </c>
      <c r="N4285" s="303">
        <f t="shared" si="708"/>
        <v>1.947814402228687E-3</v>
      </c>
      <c r="O4285" s="372">
        <f t="shared" si="709"/>
        <v>25734.04</v>
      </c>
      <c r="P4285" s="373">
        <f t="shared" si="710"/>
        <v>0</v>
      </c>
    </row>
    <row r="4286" spans="1:16" s="195" customFormat="1" ht="22.5" x14ac:dyDescent="0.25">
      <c r="A4286" s="312" t="s">
        <v>9491</v>
      </c>
      <c r="B4286" s="313" t="s">
        <v>9449</v>
      </c>
      <c r="C4286" s="314" t="s">
        <v>1112</v>
      </c>
      <c r="D4286" s="314" t="s">
        <v>9492</v>
      </c>
      <c r="E4286" s="315" t="s">
        <v>9493</v>
      </c>
      <c r="F4286" s="316" t="s">
        <v>217</v>
      </c>
      <c r="G4286" s="331">
        <v>6</v>
      </c>
      <c r="H4286" s="61">
        <f t="shared" si="717"/>
        <v>2181.8200000000002</v>
      </c>
      <c r="I4286" s="450">
        <v>13090.93</v>
      </c>
      <c r="J4286" s="439">
        <f t="shared" si="718"/>
        <v>2433.2800000000002</v>
      </c>
      <c r="K4286" s="390">
        <f t="shared" si="719"/>
        <v>14599.68</v>
      </c>
      <c r="L4286" s="60"/>
      <c r="M4286" s="303">
        <f t="shared" si="707"/>
        <v>14599.700526201603</v>
      </c>
      <c r="N4286" s="303">
        <f t="shared" si="708"/>
        <v>2.0526201602478977E-2</v>
      </c>
      <c r="O4286" s="372">
        <f t="shared" si="709"/>
        <v>14599.68</v>
      </c>
      <c r="P4286" s="373">
        <f t="shared" si="710"/>
        <v>0</v>
      </c>
    </row>
    <row r="4287" spans="1:16" s="195" customFormat="1" ht="22.5" x14ac:dyDescent="0.25">
      <c r="A4287" s="312" t="s">
        <v>9494</v>
      </c>
      <c r="B4287" s="313" t="s">
        <v>9449</v>
      </c>
      <c r="C4287" s="314" t="s">
        <v>2556</v>
      </c>
      <c r="D4287" s="314" t="s">
        <v>9495</v>
      </c>
      <c r="E4287" s="315" t="s">
        <v>489</v>
      </c>
      <c r="F4287" s="316" t="s">
        <v>217</v>
      </c>
      <c r="G4287" s="331">
        <v>6</v>
      </c>
      <c r="H4287" s="61">
        <f t="shared" si="717"/>
        <v>3309.74</v>
      </c>
      <c r="I4287" s="450">
        <v>19858.45</v>
      </c>
      <c r="J4287" s="439">
        <f t="shared" si="718"/>
        <v>3691.2</v>
      </c>
      <c r="K4287" s="390">
        <f t="shared" si="719"/>
        <v>22147.200000000001</v>
      </c>
      <c r="L4287" s="60"/>
      <c r="M4287" s="303">
        <f t="shared" si="707"/>
        <v>22147.198320864001</v>
      </c>
      <c r="N4287" s="303">
        <f t="shared" si="708"/>
        <v>-1.6791359994385857E-3</v>
      </c>
      <c r="O4287" s="372">
        <f t="shared" si="709"/>
        <v>22147.199999999997</v>
      </c>
      <c r="P4287" s="373">
        <f t="shared" si="710"/>
        <v>0</v>
      </c>
    </row>
    <row r="4288" spans="1:16" s="195" customFormat="1" ht="22.5" x14ac:dyDescent="0.25">
      <c r="A4288" s="312" t="s">
        <v>9496</v>
      </c>
      <c r="B4288" s="313" t="s">
        <v>9449</v>
      </c>
      <c r="C4288" s="314" t="s">
        <v>3589</v>
      </c>
      <c r="D4288" s="314" t="s">
        <v>9497</v>
      </c>
      <c r="E4288" s="315" t="s">
        <v>492</v>
      </c>
      <c r="F4288" s="316" t="s">
        <v>217</v>
      </c>
      <c r="G4288" s="331">
        <v>7</v>
      </c>
      <c r="H4288" s="61">
        <f t="shared" si="717"/>
        <v>366.6</v>
      </c>
      <c r="I4288" s="450">
        <v>2566.19</v>
      </c>
      <c r="J4288" s="439">
        <f t="shared" si="718"/>
        <v>408.85</v>
      </c>
      <c r="K4288" s="390">
        <f t="shared" si="719"/>
        <v>2861.95</v>
      </c>
      <c r="L4288" s="60"/>
      <c r="M4288" s="303">
        <f t="shared" si="707"/>
        <v>2861.9514040128006</v>
      </c>
      <c r="N4288" s="303">
        <f t="shared" si="708"/>
        <v>1.4040128007763997E-3</v>
      </c>
      <c r="O4288" s="372">
        <f t="shared" si="709"/>
        <v>2861.9500000000003</v>
      </c>
      <c r="P4288" s="373">
        <f t="shared" si="710"/>
        <v>0</v>
      </c>
    </row>
    <row r="4289" spans="1:16" s="195" customFormat="1" ht="22.5" x14ac:dyDescent="0.25">
      <c r="A4289" s="312" t="s">
        <v>9498</v>
      </c>
      <c r="B4289" s="313" t="s">
        <v>9449</v>
      </c>
      <c r="C4289" s="314" t="s">
        <v>3591</v>
      </c>
      <c r="D4289" s="314" t="s">
        <v>9499</v>
      </c>
      <c r="E4289" s="315" t="s">
        <v>9500</v>
      </c>
      <c r="F4289" s="316" t="s">
        <v>217</v>
      </c>
      <c r="G4289" s="331">
        <v>4</v>
      </c>
      <c r="H4289" s="61">
        <f t="shared" si="717"/>
        <v>1545.35</v>
      </c>
      <c r="I4289" s="450">
        <v>6181.4</v>
      </c>
      <c r="J4289" s="439">
        <f t="shared" si="718"/>
        <v>1723.46</v>
      </c>
      <c r="K4289" s="390">
        <f t="shared" si="719"/>
        <v>6893.84</v>
      </c>
      <c r="L4289" s="60"/>
      <c r="M4289" s="303">
        <f t="shared" si="707"/>
        <v>6893.8256359679999</v>
      </c>
      <c r="N4289" s="303">
        <f t="shared" si="708"/>
        <v>-1.4364032000230509E-2</v>
      </c>
      <c r="O4289" s="372">
        <f t="shared" si="709"/>
        <v>6893.84</v>
      </c>
      <c r="P4289" s="373">
        <f t="shared" si="710"/>
        <v>0</v>
      </c>
    </row>
    <row r="4290" spans="1:16" s="195" customFormat="1" ht="22.5" x14ac:dyDescent="0.25">
      <c r="A4290" s="312" t="s">
        <v>9501</v>
      </c>
      <c r="B4290" s="313" t="s">
        <v>9449</v>
      </c>
      <c r="C4290" s="314" t="s">
        <v>1115</v>
      </c>
      <c r="D4290" s="314" t="s">
        <v>9502</v>
      </c>
      <c r="E4290" s="315" t="s">
        <v>9503</v>
      </c>
      <c r="F4290" s="316" t="s">
        <v>217</v>
      </c>
      <c r="G4290" s="331">
        <v>2</v>
      </c>
      <c r="H4290" s="61">
        <f t="shared" si="717"/>
        <v>6083</v>
      </c>
      <c r="I4290" s="450">
        <v>12166</v>
      </c>
      <c r="J4290" s="439">
        <f t="shared" si="718"/>
        <v>6784.08</v>
      </c>
      <c r="K4290" s="390">
        <f t="shared" si="719"/>
        <v>13568.16</v>
      </c>
      <c r="L4290" s="60"/>
      <c r="M4290" s="303">
        <f t="shared" si="707"/>
        <v>13568.169457920001</v>
      </c>
      <c r="N4290" s="303">
        <f t="shared" si="708"/>
        <v>9.4579200012958609E-3</v>
      </c>
      <c r="O4290" s="372">
        <f t="shared" si="709"/>
        <v>13568.16</v>
      </c>
      <c r="P4290" s="373">
        <f t="shared" si="710"/>
        <v>0</v>
      </c>
    </row>
    <row r="4291" spans="1:16" s="195" customFormat="1" ht="22.5" x14ac:dyDescent="0.25">
      <c r="A4291" s="312" t="s">
        <v>9504</v>
      </c>
      <c r="B4291" s="313" t="s">
        <v>9449</v>
      </c>
      <c r="C4291" s="314" t="s">
        <v>1118</v>
      </c>
      <c r="D4291" s="314" t="s">
        <v>9505</v>
      </c>
      <c r="E4291" s="315" t="s">
        <v>9506</v>
      </c>
      <c r="F4291" s="316" t="s">
        <v>217</v>
      </c>
      <c r="G4291" s="331">
        <v>2</v>
      </c>
      <c r="H4291" s="61">
        <f t="shared" si="717"/>
        <v>17408.75</v>
      </c>
      <c r="I4291" s="450">
        <v>34817.49</v>
      </c>
      <c r="J4291" s="439">
        <f t="shared" si="718"/>
        <v>19415.16</v>
      </c>
      <c r="K4291" s="390">
        <f t="shared" si="719"/>
        <v>38830.32</v>
      </c>
      <c r="L4291" s="60"/>
      <c r="M4291" s="303">
        <f t="shared" si="707"/>
        <v>38830.314353068796</v>
      </c>
      <c r="N4291" s="303">
        <f t="shared" si="708"/>
        <v>-5.6469312039553188E-3</v>
      </c>
      <c r="O4291" s="372">
        <f t="shared" si="709"/>
        <v>38830.32</v>
      </c>
      <c r="P4291" s="373">
        <f t="shared" si="710"/>
        <v>0</v>
      </c>
    </row>
    <row r="4292" spans="1:16" s="195" customFormat="1" ht="22.5" x14ac:dyDescent="0.25">
      <c r="A4292" s="312" t="s">
        <v>9507</v>
      </c>
      <c r="B4292" s="313" t="s">
        <v>9449</v>
      </c>
      <c r="C4292" s="314" t="s">
        <v>1140</v>
      </c>
      <c r="D4292" s="314" t="s">
        <v>487</v>
      </c>
      <c r="E4292" s="315" t="s">
        <v>488</v>
      </c>
      <c r="F4292" s="316" t="s">
        <v>217</v>
      </c>
      <c r="G4292" s="331">
        <v>1</v>
      </c>
      <c r="H4292" s="61">
        <f t="shared" si="717"/>
        <v>3016.11</v>
      </c>
      <c r="I4292" s="450">
        <v>3016.11</v>
      </c>
      <c r="J4292" s="439">
        <f t="shared" si="718"/>
        <v>3363.73</v>
      </c>
      <c r="K4292" s="390">
        <f t="shared" si="719"/>
        <v>3363.73</v>
      </c>
      <c r="L4292" s="60"/>
      <c r="M4292" s="303">
        <f t="shared" si="707"/>
        <v>3363.7260877632002</v>
      </c>
      <c r="N4292" s="303">
        <f t="shared" si="708"/>
        <v>-3.9122367998061236E-3</v>
      </c>
      <c r="O4292" s="372">
        <f t="shared" si="709"/>
        <v>3363.73</v>
      </c>
      <c r="P4292" s="373">
        <f t="shared" si="710"/>
        <v>0</v>
      </c>
    </row>
    <row r="4293" spans="1:16" s="195" customFormat="1" ht="22.5" x14ac:dyDescent="0.25">
      <c r="A4293" s="312" t="s">
        <v>9508</v>
      </c>
      <c r="B4293" s="313" t="s">
        <v>9449</v>
      </c>
      <c r="C4293" s="314" t="s">
        <v>1144</v>
      </c>
      <c r="D4293" s="314" t="s">
        <v>9509</v>
      </c>
      <c r="E4293" s="315" t="s">
        <v>9510</v>
      </c>
      <c r="F4293" s="316" t="s">
        <v>217</v>
      </c>
      <c r="G4293" s="331">
        <v>1</v>
      </c>
      <c r="H4293" s="61">
        <f t="shared" si="717"/>
        <v>6269.36</v>
      </c>
      <c r="I4293" s="450">
        <v>6269.36</v>
      </c>
      <c r="J4293" s="439">
        <f t="shared" si="718"/>
        <v>6991.92</v>
      </c>
      <c r="K4293" s="390">
        <f t="shared" si="719"/>
        <v>6991.92</v>
      </c>
      <c r="L4293" s="60"/>
      <c r="M4293" s="303">
        <f t="shared" si="707"/>
        <v>6991.9233004032003</v>
      </c>
      <c r="N4293" s="303">
        <f t="shared" si="708"/>
        <v>3.3004032002281747E-3</v>
      </c>
      <c r="O4293" s="372">
        <f t="shared" si="709"/>
        <v>6991.92</v>
      </c>
      <c r="P4293" s="373">
        <f t="shared" si="710"/>
        <v>0</v>
      </c>
    </row>
    <row r="4294" spans="1:16" s="195" customFormat="1" ht="22.5" x14ac:dyDescent="0.25">
      <c r="A4294" s="312" t="s">
        <v>9511</v>
      </c>
      <c r="B4294" s="313" t="s">
        <v>9449</v>
      </c>
      <c r="C4294" s="314" t="s">
        <v>3646</v>
      </c>
      <c r="D4294" s="314" t="s">
        <v>493</v>
      </c>
      <c r="E4294" s="315" t="s">
        <v>494</v>
      </c>
      <c r="F4294" s="316" t="s">
        <v>495</v>
      </c>
      <c r="G4294" s="326">
        <v>1.5942000000000001</v>
      </c>
      <c r="H4294" s="61">
        <f t="shared" si="717"/>
        <v>353795.3</v>
      </c>
      <c r="I4294" s="450">
        <v>564020.47</v>
      </c>
      <c r="J4294" s="439">
        <f t="shared" si="718"/>
        <v>394571.31</v>
      </c>
      <c r="K4294" s="390">
        <f t="shared" si="719"/>
        <v>629025.57999999996</v>
      </c>
      <c r="L4294" s="60"/>
      <c r="M4294" s="303">
        <f t="shared" si="707"/>
        <v>629025.58891136642</v>
      </c>
      <c r="N4294" s="303">
        <f t="shared" si="708"/>
        <v>8.9113664580509067E-3</v>
      </c>
      <c r="O4294" s="372">
        <f t="shared" si="709"/>
        <v>629025.58240199997</v>
      </c>
      <c r="P4294" s="373">
        <f t="shared" si="710"/>
        <v>2.402000012807548E-3</v>
      </c>
    </row>
    <row r="4295" spans="1:16" s="195" customFormat="1" ht="22.5" x14ac:dyDescent="0.25">
      <c r="A4295" s="312" t="s">
        <v>9512</v>
      </c>
      <c r="B4295" s="313" t="s">
        <v>9449</v>
      </c>
      <c r="C4295" s="314" t="s">
        <v>3648</v>
      </c>
      <c r="D4295" s="314" t="s">
        <v>9513</v>
      </c>
      <c r="E4295" s="315" t="s">
        <v>496</v>
      </c>
      <c r="F4295" s="316" t="s">
        <v>122</v>
      </c>
      <c r="G4295" s="318">
        <v>1.4350000000000001</v>
      </c>
      <c r="H4295" s="61">
        <f t="shared" si="717"/>
        <v>3200.05</v>
      </c>
      <c r="I4295" s="450">
        <v>4592.07</v>
      </c>
      <c r="J4295" s="439">
        <f t="shared" si="718"/>
        <v>3568.87</v>
      </c>
      <c r="K4295" s="390">
        <f t="shared" si="719"/>
        <v>5121.33</v>
      </c>
      <c r="L4295" s="60"/>
      <c r="M4295" s="303">
        <f t="shared" si="707"/>
        <v>5121.3203947583997</v>
      </c>
      <c r="N4295" s="303">
        <f t="shared" si="708"/>
        <v>-9.6052416001839447E-3</v>
      </c>
      <c r="O4295" s="372">
        <f t="shared" si="709"/>
        <v>5121.32845</v>
      </c>
      <c r="P4295" s="373">
        <f t="shared" si="710"/>
        <v>-1.5499999999519787E-3</v>
      </c>
    </row>
    <row r="4296" spans="1:16" s="195" customFormat="1" ht="22.5" x14ac:dyDescent="0.25">
      <c r="A4296" s="312" t="s">
        <v>9514</v>
      </c>
      <c r="B4296" s="313" t="s">
        <v>9449</v>
      </c>
      <c r="C4296" s="314" t="s">
        <v>3650</v>
      </c>
      <c r="D4296" s="314" t="s">
        <v>9515</v>
      </c>
      <c r="E4296" s="315" t="s">
        <v>497</v>
      </c>
      <c r="F4296" s="316" t="s">
        <v>111</v>
      </c>
      <c r="G4296" s="326">
        <v>5.4199999999999998E-2</v>
      </c>
      <c r="H4296" s="61">
        <f t="shared" si="717"/>
        <v>4129.1499999999996</v>
      </c>
      <c r="I4296" s="450">
        <v>223.8</v>
      </c>
      <c r="J4296" s="439">
        <f t="shared" si="718"/>
        <v>4605.05</v>
      </c>
      <c r="K4296" s="390">
        <f t="shared" si="719"/>
        <v>249.59</v>
      </c>
      <c r="L4296" s="60"/>
      <c r="M4296" s="303">
        <f t="shared" si="707"/>
        <v>249.59364825600002</v>
      </c>
      <c r="N4296" s="303">
        <f t="shared" si="708"/>
        <v>3.6482560000195008E-3</v>
      </c>
      <c r="O4296" s="372">
        <f t="shared" si="709"/>
        <v>249.59370999999999</v>
      </c>
      <c r="P4296" s="373">
        <f t="shared" si="710"/>
        <v>3.7099999999838928E-3</v>
      </c>
    </row>
    <row r="4297" spans="1:16" s="195" customFormat="1" ht="22.5" x14ac:dyDescent="0.25">
      <c r="A4297" s="312" t="s">
        <v>9516</v>
      </c>
      <c r="B4297" s="313" t="s">
        <v>9449</v>
      </c>
      <c r="C4297" s="314" t="s">
        <v>3652</v>
      </c>
      <c r="D4297" s="314" t="s">
        <v>3421</v>
      </c>
      <c r="E4297" s="315" t="s">
        <v>203</v>
      </c>
      <c r="F4297" s="316" t="s">
        <v>111</v>
      </c>
      <c r="G4297" s="326">
        <v>0.15939999999999999</v>
      </c>
      <c r="H4297" s="61">
        <f t="shared" si="717"/>
        <v>6631.18</v>
      </c>
      <c r="I4297" s="450">
        <v>1057.01</v>
      </c>
      <c r="J4297" s="439">
        <f t="shared" si="718"/>
        <v>7395.44</v>
      </c>
      <c r="K4297" s="390">
        <f t="shared" si="719"/>
        <v>1178.83</v>
      </c>
      <c r="L4297" s="60"/>
      <c r="M4297" s="303">
        <f t="shared" si="707"/>
        <v>1178.8337003712002</v>
      </c>
      <c r="N4297" s="303">
        <f t="shared" si="708"/>
        <v>3.7003712002388056E-3</v>
      </c>
      <c r="O4297" s="372">
        <f t="shared" si="709"/>
        <v>1178.8331359999997</v>
      </c>
      <c r="P4297" s="373">
        <f t="shared" si="710"/>
        <v>3.1359999998130661E-3</v>
      </c>
    </row>
    <row r="4298" spans="1:16" s="195" customFormat="1" ht="22.5" x14ac:dyDescent="0.25">
      <c r="A4298" s="312" t="s">
        <v>9517</v>
      </c>
      <c r="B4298" s="313" t="s">
        <v>9449</v>
      </c>
      <c r="C4298" s="314" t="s">
        <v>7576</v>
      </c>
      <c r="D4298" s="314" t="s">
        <v>9518</v>
      </c>
      <c r="E4298" s="315" t="s">
        <v>499</v>
      </c>
      <c r="F4298" s="316" t="s">
        <v>168</v>
      </c>
      <c r="G4298" s="318">
        <v>9.2460000000000004</v>
      </c>
      <c r="H4298" s="61">
        <f t="shared" si="717"/>
        <v>5135.01</v>
      </c>
      <c r="I4298" s="450">
        <v>47478.29</v>
      </c>
      <c r="J4298" s="439">
        <f t="shared" si="718"/>
        <v>5726.84</v>
      </c>
      <c r="K4298" s="390">
        <f t="shared" si="719"/>
        <v>52950.36</v>
      </c>
      <c r="L4298" s="60"/>
      <c r="M4298" s="303">
        <f t="shared" si="707"/>
        <v>52950.31105476481</v>
      </c>
      <c r="N4298" s="303">
        <f t="shared" si="708"/>
        <v>-4.8945235190331005E-2</v>
      </c>
      <c r="O4298" s="372">
        <f t="shared" si="709"/>
        <v>52950.362640000007</v>
      </c>
      <c r="P4298" s="373">
        <f t="shared" si="710"/>
        <v>2.6400000060675666E-3</v>
      </c>
    </row>
    <row r="4299" spans="1:16" s="195" customFormat="1" ht="22.5" x14ac:dyDescent="0.25">
      <c r="A4299" s="312" t="s">
        <v>9519</v>
      </c>
      <c r="B4299" s="313" t="s">
        <v>9449</v>
      </c>
      <c r="C4299" s="314" t="s">
        <v>7579</v>
      </c>
      <c r="D4299" s="314" t="s">
        <v>9520</v>
      </c>
      <c r="E4299" s="315" t="s">
        <v>498</v>
      </c>
      <c r="F4299" s="316" t="s">
        <v>168</v>
      </c>
      <c r="G4299" s="329">
        <v>15.3</v>
      </c>
      <c r="H4299" s="61">
        <f t="shared" si="717"/>
        <v>8550.11</v>
      </c>
      <c r="I4299" s="450">
        <v>130816.64</v>
      </c>
      <c r="J4299" s="439">
        <f t="shared" si="718"/>
        <v>9535.5400000000009</v>
      </c>
      <c r="K4299" s="390">
        <f t="shared" si="719"/>
        <v>145893.76000000001</v>
      </c>
      <c r="L4299" s="60"/>
      <c r="M4299" s="303">
        <f t="shared" si="707"/>
        <v>145893.66590791679</v>
      </c>
      <c r="N4299" s="303">
        <f t="shared" si="708"/>
        <v>-9.4092083221767098E-2</v>
      </c>
      <c r="O4299" s="372">
        <f t="shared" si="709"/>
        <v>145893.76200000002</v>
      </c>
      <c r="P4299" s="373">
        <f t="shared" si="710"/>
        <v>2.0000000076834112E-3</v>
      </c>
    </row>
    <row r="4300" spans="1:16" s="195" customFormat="1" ht="22.5" x14ac:dyDescent="0.25">
      <c r="A4300" s="312" t="s">
        <v>9521</v>
      </c>
      <c r="B4300" s="313" t="s">
        <v>9449</v>
      </c>
      <c r="C4300" s="314" t="s">
        <v>7582</v>
      </c>
      <c r="D4300" s="314" t="s">
        <v>9522</v>
      </c>
      <c r="E4300" s="315" t="s">
        <v>9523</v>
      </c>
      <c r="F4300" s="316" t="s">
        <v>122</v>
      </c>
      <c r="G4300" s="325">
        <v>0.09</v>
      </c>
      <c r="H4300" s="61">
        <f t="shared" si="717"/>
        <v>71341.440000000002</v>
      </c>
      <c r="I4300" s="450">
        <v>6420.73</v>
      </c>
      <c r="J4300" s="439">
        <f t="shared" si="718"/>
        <v>79563.759999999995</v>
      </c>
      <c r="K4300" s="390">
        <f t="shared" si="719"/>
        <v>7160.74</v>
      </c>
      <c r="L4300" s="60"/>
      <c r="M4300" s="303">
        <f t="shared" si="707"/>
        <v>7160.7391651775997</v>
      </c>
      <c r="N4300" s="303">
        <f t="shared" si="708"/>
        <v>-8.348224000656046E-4</v>
      </c>
      <c r="O4300" s="372">
        <f t="shared" si="709"/>
        <v>7160.7383999999993</v>
      </c>
      <c r="P4300" s="373">
        <f t="shared" si="710"/>
        <v>-1.6000000005078618E-3</v>
      </c>
    </row>
    <row r="4301" spans="1:16" s="195" customFormat="1" ht="22.5" x14ac:dyDescent="0.25">
      <c r="A4301" s="312" t="s">
        <v>9524</v>
      </c>
      <c r="B4301" s="313" t="s">
        <v>9449</v>
      </c>
      <c r="C4301" s="314" t="s">
        <v>9525</v>
      </c>
      <c r="D4301" s="314" t="s">
        <v>9526</v>
      </c>
      <c r="E4301" s="315" t="s">
        <v>500</v>
      </c>
      <c r="F4301" s="316" t="s">
        <v>217</v>
      </c>
      <c r="G4301" s="331">
        <v>9</v>
      </c>
      <c r="H4301" s="61">
        <f t="shared" si="717"/>
        <v>4975.4799999999996</v>
      </c>
      <c r="I4301" s="450">
        <v>44779.32</v>
      </c>
      <c r="J4301" s="439">
        <f t="shared" si="718"/>
        <v>5548.92</v>
      </c>
      <c r="K4301" s="390">
        <f t="shared" si="719"/>
        <v>49940.28</v>
      </c>
      <c r="L4301" s="60"/>
      <c r="M4301" s="303">
        <f t="shared" si="707"/>
        <v>49940.276341478406</v>
      </c>
      <c r="N4301" s="303">
        <f t="shared" si="708"/>
        <v>-3.6585215930244885E-3</v>
      </c>
      <c r="O4301" s="372">
        <f t="shared" si="709"/>
        <v>49940.28</v>
      </c>
      <c r="P4301" s="373">
        <f t="shared" si="710"/>
        <v>0</v>
      </c>
    </row>
    <row r="4302" spans="1:16" s="195" customFormat="1" ht="22.5" x14ac:dyDescent="0.25">
      <c r="A4302" s="312" t="s">
        <v>9527</v>
      </c>
      <c r="B4302" s="313" t="s">
        <v>9449</v>
      </c>
      <c r="C4302" s="314" t="s">
        <v>1151</v>
      </c>
      <c r="D4302" s="314" t="s">
        <v>9492</v>
      </c>
      <c r="E4302" s="315" t="s">
        <v>9493</v>
      </c>
      <c r="F4302" s="316" t="s">
        <v>217</v>
      </c>
      <c r="G4302" s="331">
        <v>3</v>
      </c>
      <c r="H4302" s="61">
        <f t="shared" si="717"/>
        <v>2181.81</v>
      </c>
      <c r="I4302" s="450">
        <v>6545.44</v>
      </c>
      <c r="J4302" s="439">
        <f t="shared" si="718"/>
        <v>2433.27</v>
      </c>
      <c r="K4302" s="390">
        <f t="shared" si="719"/>
        <v>7299.81</v>
      </c>
      <c r="L4302" s="60"/>
      <c r="M4302" s="303">
        <f t="shared" si="707"/>
        <v>7299.8223817728003</v>
      </c>
      <c r="N4302" s="303">
        <f t="shared" si="708"/>
        <v>1.2381772799926694E-2</v>
      </c>
      <c r="O4302" s="372">
        <f t="shared" si="709"/>
        <v>7299.8099999999995</v>
      </c>
      <c r="P4302" s="373">
        <f t="shared" si="710"/>
        <v>0</v>
      </c>
    </row>
    <row r="4303" spans="1:16" s="195" customFormat="1" ht="22.5" x14ac:dyDescent="0.25">
      <c r="A4303" s="312" t="s">
        <v>9528</v>
      </c>
      <c r="B4303" s="313" t="s">
        <v>9449</v>
      </c>
      <c r="C4303" s="314" t="s">
        <v>1153</v>
      </c>
      <c r="D4303" s="314" t="s">
        <v>9529</v>
      </c>
      <c r="E4303" s="315" t="s">
        <v>9530</v>
      </c>
      <c r="F4303" s="316" t="s">
        <v>217</v>
      </c>
      <c r="G4303" s="331">
        <v>3</v>
      </c>
      <c r="H4303" s="61">
        <f t="shared" si="717"/>
        <v>10544.33</v>
      </c>
      <c r="I4303" s="450">
        <v>31632.98</v>
      </c>
      <c r="J4303" s="439">
        <f t="shared" si="718"/>
        <v>11759.6</v>
      </c>
      <c r="K4303" s="390">
        <f t="shared" si="719"/>
        <v>35278.800000000003</v>
      </c>
      <c r="L4303" s="60"/>
      <c r="M4303" s="303">
        <f t="shared" ref="M4303:M4366" si="720">I4303*O$13*P$13*O$10</f>
        <v>35278.779639897599</v>
      </c>
      <c r="N4303" s="303">
        <f t="shared" ref="N4303:N4366" si="721">M4303-K4303</f>
        <v>-2.0360102404083591E-2</v>
      </c>
      <c r="O4303" s="372">
        <f t="shared" si="709"/>
        <v>35278.800000000003</v>
      </c>
      <c r="P4303" s="373">
        <f t="shared" si="710"/>
        <v>0</v>
      </c>
    </row>
    <row r="4304" spans="1:16" s="195" customFormat="1" ht="22.5" x14ac:dyDescent="0.25">
      <c r="A4304" s="312" t="s">
        <v>9531</v>
      </c>
      <c r="B4304" s="313" t="s">
        <v>9449</v>
      </c>
      <c r="C4304" s="314" t="s">
        <v>1155</v>
      </c>
      <c r="D4304" s="314" t="s">
        <v>9532</v>
      </c>
      <c r="E4304" s="315" t="s">
        <v>9533</v>
      </c>
      <c r="F4304" s="316" t="s">
        <v>217</v>
      </c>
      <c r="G4304" s="331">
        <v>4</v>
      </c>
      <c r="H4304" s="61">
        <f t="shared" si="717"/>
        <v>11474.11</v>
      </c>
      <c r="I4304" s="450">
        <v>45896.44</v>
      </c>
      <c r="J4304" s="439">
        <f t="shared" si="718"/>
        <v>12796.54</v>
      </c>
      <c r="K4304" s="390">
        <f t="shared" si="719"/>
        <v>51186.16</v>
      </c>
      <c r="L4304" s="60"/>
      <c r="M4304" s="303">
        <f t="shared" si="720"/>
        <v>51186.147906892802</v>
      </c>
      <c r="N4304" s="303">
        <f t="shared" si="721"/>
        <v>-1.2093107201508246E-2</v>
      </c>
      <c r="O4304" s="372">
        <f t="shared" si="709"/>
        <v>51186.16</v>
      </c>
      <c r="P4304" s="373">
        <f t="shared" si="710"/>
        <v>0</v>
      </c>
    </row>
    <row r="4305" spans="1:16" s="195" customFormat="1" ht="22.5" x14ac:dyDescent="0.25">
      <c r="A4305" s="312" t="s">
        <v>9534</v>
      </c>
      <c r="B4305" s="313" t="s">
        <v>9449</v>
      </c>
      <c r="C4305" s="314" t="s">
        <v>2583</v>
      </c>
      <c r="D4305" s="314" t="s">
        <v>9535</v>
      </c>
      <c r="E4305" s="315" t="s">
        <v>9536</v>
      </c>
      <c r="F4305" s="316" t="s">
        <v>217</v>
      </c>
      <c r="G4305" s="331">
        <v>1</v>
      </c>
      <c r="H4305" s="61">
        <f t="shared" si="717"/>
        <v>2388.2800000000002</v>
      </c>
      <c r="I4305" s="450">
        <v>2388.2800000000002</v>
      </c>
      <c r="J4305" s="439">
        <f t="shared" si="718"/>
        <v>2663.54</v>
      </c>
      <c r="K4305" s="390">
        <f t="shared" si="719"/>
        <v>2663.54</v>
      </c>
      <c r="L4305" s="60"/>
      <c r="M4305" s="303">
        <f t="shared" si="720"/>
        <v>2663.5367214336006</v>
      </c>
      <c r="N4305" s="303">
        <f t="shared" si="721"/>
        <v>-3.2785663993308845E-3</v>
      </c>
      <c r="O4305" s="372">
        <f t="shared" si="709"/>
        <v>2663.54</v>
      </c>
      <c r="P4305" s="373">
        <f t="shared" si="710"/>
        <v>0</v>
      </c>
    </row>
    <row r="4306" spans="1:16" s="195" customFormat="1" ht="22.5" x14ac:dyDescent="0.25">
      <c r="A4306" s="312" t="s">
        <v>9537</v>
      </c>
      <c r="B4306" s="313" t="s">
        <v>9449</v>
      </c>
      <c r="C4306" s="314" t="s">
        <v>3659</v>
      </c>
      <c r="D4306" s="314" t="s">
        <v>8902</v>
      </c>
      <c r="E4306" s="315" t="s">
        <v>8903</v>
      </c>
      <c r="F4306" s="316" t="s">
        <v>217</v>
      </c>
      <c r="G4306" s="331">
        <v>2</v>
      </c>
      <c r="H4306" s="61">
        <f t="shared" si="717"/>
        <v>426.54</v>
      </c>
      <c r="I4306" s="450">
        <v>853.08</v>
      </c>
      <c r="J4306" s="439">
        <f t="shared" si="718"/>
        <v>475.7</v>
      </c>
      <c r="K4306" s="390">
        <f t="shared" si="719"/>
        <v>951.4</v>
      </c>
      <c r="L4306" s="60"/>
      <c r="M4306" s="303">
        <f t="shared" si="720"/>
        <v>951.40013160960018</v>
      </c>
      <c r="N4306" s="303">
        <f t="shared" si="721"/>
        <v>1.3160960020286439E-4</v>
      </c>
      <c r="O4306" s="372">
        <f t="shared" ref="O4306:O4369" si="722">J4306*G4306</f>
        <v>951.4</v>
      </c>
      <c r="P4306" s="373">
        <f t="shared" ref="P4306:P4369" si="723">O4306-K4306</f>
        <v>0</v>
      </c>
    </row>
    <row r="4307" spans="1:16" s="195" customFormat="1" ht="22.5" x14ac:dyDescent="0.25">
      <c r="A4307" s="312" t="s">
        <v>9538</v>
      </c>
      <c r="B4307" s="313" t="s">
        <v>9449</v>
      </c>
      <c r="C4307" s="332" t="s">
        <v>3661</v>
      </c>
      <c r="D4307" s="332" t="s">
        <v>9539</v>
      </c>
      <c r="E4307" s="333" t="s">
        <v>9540</v>
      </c>
      <c r="F4307" s="316" t="s">
        <v>217</v>
      </c>
      <c r="G4307" s="331">
        <v>1</v>
      </c>
      <c r="H4307" s="61">
        <f t="shared" si="717"/>
        <v>61757.41</v>
      </c>
      <c r="I4307" s="450">
        <v>61757.41</v>
      </c>
      <c r="J4307" s="439">
        <f t="shared" si="718"/>
        <v>68875.14</v>
      </c>
      <c r="K4307" s="390">
        <f t="shared" si="719"/>
        <v>68875.14</v>
      </c>
      <c r="L4307" s="60"/>
      <c r="M4307" s="303">
        <f t="shared" si="720"/>
        <v>68875.14418561921</v>
      </c>
      <c r="N4307" s="303">
        <f t="shared" si="721"/>
        <v>4.185619211057201E-3</v>
      </c>
      <c r="O4307" s="372">
        <f t="shared" si="722"/>
        <v>68875.14</v>
      </c>
      <c r="P4307" s="373">
        <f t="shared" si="723"/>
        <v>0</v>
      </c>
    </row>
    <row r="4308" spans="1:16" s="195" customFormat="1" ht="22.5" x14ac:dyDescent="0.25">
      <c r="A4308" s="312" t="s">
        <v>9541</v>
      </c>
      <c r="B4308" s="313" t="s">
        <v>9449</v>
      </c>
      <c r="C4308" s="314" t="s">
        <v>1168</v>
      </c>
      <c r="D4308" s="314" t="s">
        <v>9542</v>
      </c>
      <c r="E4308" s="315" t="s">
        <v>9543</v>
      </c>
      <c r="F4308" s="316" t="s">
        <v>217</v>
      </c>
      <c r="G4308" s="331">
        <v>6</v>
      </c>
      <c r="H4308" s="61">
        <f t="shared" si="717"/>
        <v>4350.46</v>
      </c>
      <c r="I4308" s="450">
        <v>26102.73</v>
      </c>
      <c r="J4308" s="439">
        <f t="shared" si="718"/>
        <v>4851.8599999999997</v>
      </c>
      <c r="K4308" s="390">
        <f t="shared" si="719"/>
        <v>29111.16</v>
      </c>
      <c r="L4308" s="60"/>
      <c r="M4308" s="303">
        <f t="shared" si="720"/>
        <v>29111.151073017601</v>
      </c>
      <c r="N4308" s="303">
        <f t="shared" si="721"/>
        <v>-8.9269823984068353E-3</v>
      </c>
      <c r="O4308" s="372">
        <f t="shared" si="722"/>
        <v>29111.159999999996</v>
      </c>
      <c r="P4308" s="373">
        <f t="shared" si="723"/>
        <v>0</v>
      </c>
    </row>
    <row r="4309" spans="1:16" s="195" customFormat="1" ht="22.5" x14ac:dyDescent="0.25">
      <c r="A4309" s="312" t="s">
        <v>9544</v>
      </c>
      <c r="B4309" s="313" t="s">
        <v>9449</v>
      </c>
      <c r="C4309" s="314" t="s">
        <v>2598</v>
      </c>
      <c r="D4309" s="314" t="s">
        <v>345</v>
      </c>
      <c r="E4309" s="315" t="s">
        <v>9470</v>
      </c>
      <c r="F4309" s="316" t="s">
        <v>346</v>
      </c>
      <c r="G4309" s="329">
        <v>0.3</v>
      </c>
      <c r="H4309" s="61">
        <f t="shared" si="717"/>
        <v>347381.97</v>
      </c>
      <c r="I4309" s="450">
        <v>104214.59</v>
      </c>
      <c r="J4309" s="439">
        <f t="shared" si="718"/>
        <v>387418.83</v>
      </c>
      <c r="K4309" s="390">
        <f t="shared" si="719"/>
        <v>116225.65</v>
      </c>
      <c r="L4309" s="60"/>
      <c r="M4309" s="303">
        <f t="shared" si="720"/>
        <v>116225.64664702081</v>
      </c>
      <c r="N4309" s="303">
        <f t="shared" si="721"/>
        <v>-3.3529791835462674E-3</v>
      </c>
      <c r="O4309" s="372">
        <f t="shared" si="722"/>
        <v>116225.649</v>
      </c>
      <c r="P4309" s="373">
        <f t="shared" si="723"/>
        <v>-9.9999998928979039E-4</v>
      </c>
    </row>
    <row r="4310" spans="1:16" s="195" customFormat="1" ht="22.5" x14ac:dyDescent="0.25">
      <c r="A4310" s="312" t="s">
        <v>9545</v>
      </c>
      <c r="B4310" s="313" t="s">
        <v>9449</v>
      </c>
      <c r="C4310" s="314" t="s">
        <v>3671</v>
      </c>
      <c r="D4310" s="314" t="s">
        <v>9546</v>
      </c>
      <c r="E4310" s="315" t="s">
        <v>485</v>
      </c>
      <c r="F4310" s="316" t="s">
        <v>168</v>
      </c>
      <c r="G4310" s="329">
        <v>302.39999999999998</v>
      </c>
      <c r="H4310" s="61">
        <f t="shared" si="717"/>
        <v>715.2</v>
      </c>
      <c r="I4310" s="450">
        <v>216275.79</v>
      </c>
      <c r="J4310" s="439">
        <f t="shared" si="718"/>
        <v>797.63</v>
      </c>
      <c r="K4310" s="390">
        <f t="shared" si="719"/>
        <v>241203.31</v>
      </c>
      <c r="L4310" s="60"/>
      <c r="M4310" s="303">
        <f t="shared" si="720"/>
        <v>241202.24957796483</v>
      </c>
      <c r="N4310" s="303">
        <f t="shared" si="721"/>
        <v>-1.0604220351669937</v>
      </c>
      <c r="O4310" s="372">
        <f t="shared" si="722"/>
        <v>241203.31199999998</v>
      </c>
      <c r="P4310" s="373">
        <f t="shared" si="723"/>
        <v>1.9999999785795808E-3</v>
      </c>
    </row>
    <row r="4311" spans="1:16" s="195" customFormat="1" ht="22.5" x14ac:dyDescent="0.25">
      <c r="A4311" s="312" t="s">
        <v>9547</v>
      </c>
      <c r="B4311" s="313" t="s">
        <v>9449</v>
      </c>
      <c r="C4311" s="314" t="s">
        <v>2603</v>
      </c>
      <c r="D4311" s="314" t="s">
        <v>9475</v>
      </c>
      <c r="E4311" s="315" t="s">
        <v>9476</v>
      </c>
      <c r="F4311" s="316" t="s">
        <v>346</v>
      </c>
      <c r="G4311" s="318">
        <v>5.5E-2</v>
      </c>
      <c r="H4311" s="61">
        <f t="shared" si="717"/>
        <v>309455.64</v>
      </c>
      <c r="I4311" s="450">
        <v>17020.060000000001</v>
      </c>
      <c r="J4311" s="439">
        <f t="shared" si="718"/>
        <v>345121.37</v>
      </c>
      <c r="K4311" s="390">
        <f t="shared" si="719"/>
        <v>18981.68</v>
      </c>
      <c r="L4311" s="60"/>
      <c r="M4311" s="303">
        <f t="shared" si="720"/>
        <v>18981.675017587204</v>
      </c>
      <c r="N4311" s="303">
        <f t="shared" si="721"/>
        <v>-4.9824127963802312E-3</v>
      </c>
      <c r="O4311" s="372">
        <f t="shared" si="722"/>
        <v>18981.675350000001</v>
      </c>
      <c r="P4311" s="373">
        <f t="shared" si="723"/>
        <v>-4.6499999989464413E-3</v>
      </c>
    </row>
    <row r="4312" spans="1:16" s="195" customFormat="1" ht="22.5" x14ac:dyDescent="0.25">
      <c r="A4312" s="312" t="s">
        <v>9548</v>
      </c>
      <c r="B4312" s="313" t="s">
        <v>9449</v>
      </c>
      <c r="C4312" s="314" t="s">
        <v>3676</v>
      </c>
      <c r="D4312" s="314" t="s">
        <v>9549</v>
      </c>
      <c r="E4312" s="315" t="s">
        <v>9550</v>
      </c>
      <c r="F4312" s="316" t="s">
        <v>168</v>
      </c>
      <c r="G4312" s="325">
        <v>55.39</v>
      </c>
      <c r="H4312" s="61">
        <f t="shared" si="717"/>
        <v>353.18</v>
      </c>
      <c r="I4312" s="450">
        <v>19562.830000000002</v>
      </c>
      <c r="J4312" s="439">
        <f t="shared" si="718"/>
        <v>393.89</v>
      </c>
      <c r="K4312" s="390">
        <f t="shared" si="719"/>
        <v>21817.57</v>
      </c>
      <c r="L4312" s="60"/>
      <c r="M4312" s="303">
        <f t="shared" si="720"/>
        <v>21817.5071935296</v>
      </c>
      <c r="N4312" s="303">
        <f t="shared" si="721"/>
        <v>-6.2806470399664249E-2</v>
      </c>
      <c r="O4312" s="372">
        <f t="shared" si="722"/>
        <v>21817.5671</v>
      </c>
      <c r="P4312" s="373">
        <f t="shared" si="723"/>
        <v>-2.8999999994994141E-3</v>
      </c>
    </row>
    <row r="4313" spans="1:16" s="195" customFormat="1" ht="22.5" x14ac:dyDescent="0.25">
      <c r="A4313" s="312" t="s">
        <v>9551</v>
      </c>
      <c r="B4313" s="313" t="s">
        <v>9449</v>
      </c>
      <c r="C4313" s="314" t="s">
        <v>1186</v>
      </c>
      <c r="D4313" s="314" t="s">
        <v>9552</v>
      </c>
      <c r="E4313" s="315" t="s">
        <v>9553</v>
      </c>
      <c r="F4313" s="316" t="s">
        <v>346</v>
      </c>
      <c r="G4313" s="325">
        <v>0.14000000000000001</v>
      </c>
      <c r="H4313" s="61">
        <f t="shared" si="717"/>
        <v>1649249.43</v>
      </c>
      <c r="I4313" s="450">
        <v>230894.92</v>
      </c>
      <c r="J4313" s="439">
        <f t="shared" si="718"/>
        <v>1839330.57</v>
      </c>
      <c r="K4313" s="390">
        <f t="shared" si="719"/>
        <v>257506.28</v>
      </c>
      <c r="L4313" s="60"/>
      <c r="M4313" s="303">
        <f t="shared" si="720"/>
        <v>257506.27992215045</v>
      </c>
      <c r="N4313" s="303">
        <f t="shared" si="721"/>
        <v>-7.7849545050412416E-5</v>
      </c>
      <c r="O4313" s="372">
        <f t="shared" si="722"/>
        <v>257506.27980000005</v>
      </c>
      <c r="P4313" s="373">
        <f t="shared" si="723"/>
        <v>-1.9999995129182935E-4</v>
      </c>
    </row>
    <row r="4314" spans="1:16" s="195" customFormat="1" ht="22.5" x14ac:dyDescent="0.25">
      <c r="A4314" s="312" t="s">
        <v>9554</v>
      </c>
      <c r="B4314" s="313" t="s">
        <v>9449</v>
      </c>
      <c r="C4314" s="314" t="s">
        <v>2611</v>
      </c>
      <c r="D4314" s="314" t="s">
        <v>9555</v>
      </c>
      <c r="E4314" s="315" t="s">
        <v>9556</v>
      </c>
      <c r="F4314" s="316" t="s">
        <v>168</v>
      </c>
      <c r="G4314" s="329">
        <v>140.6</v>
      </c>
      <c r="H4314" s="61">
        <f t="shared" si="717"/>
        <v>3093.76</v>
      </c>
      <c r="I4314" s="450">
        <v>434982.09</v>
      </c>
      <c r="J4314" s="439">
        <f t="shared" si="718"/>
        <v>3450.33</v>
      </c>
      <c r="K4314" s="390">
        <f t="shared" si="719"/>
        <v>485116.4</v>
      </c>
      <c r="L4314" s="60"/>
      <c r="M4314" s="303">
        <f t="shared" si="720"/>
        <v>485115.13301662082</v>
      </c>
      <c r="N4314" s="303">
        <f t="shared" si="721"/>
        <v>-1.2669833792024292</v>
      </c>
      <c r="O4314" s="372">
        <f t="shared" si="722"/>
        <v>485116.39799999999</v>
      </c>
      <c r="P4314" s="373">
        <f t="shared" si="723"/>
        <v>-2.0000000367872417E-3</v>
      </c>
    </row>
    <row r="4315" spans="1:16" s="195" customFormat="1" ht="22.5" x14ac:dyDescent="0.25">
      <c r="A4315" s="312" t="s">
        <v>9557</v>
      </c>
      <c r="B4315" s="313" t="s">
        <v>9449</v>
      </c>
      <c r="C4315" s="314" t="s">
        <v>2613</v>
      </c>
      <c r="D4315" s="314" t="s">
        <v>9558</v>
      </c>
      <c r="E4315" s="315" t="s">
        <v>9559</v>
      </c>
      <c r="F4315" s="316" t="s">
        <v>164</v>
      </c>
      <c r="G4315" s="329">
        <v>1.4</v>
      </c>
      <c r="H4315" s="61">
        <f t="shared" si="717"/>
        <v>153862.89000000001</v>
      </c>
      <c r="I4315" s="450">
        <v>215408.04</v>
      </c>
      <c r="J4315" s="439">
        <f t="shared" si="718"/>
        <v>171596.07</v>
      </c>
      <c r="K4315" s="390">
        <f t="shared" si="719"/>
        <v>240234.5</v>
      </c>
      <c r="L4315" s="60"/>
      <c r="M4315" s="303">
        <f t="shared" si="720"/>
        <v>240234.48868308484</v>
      </c>
      <c r="N4315" s="303">
        <f t="shared" si="721"/>
        <v>-1.1316915159113705E-2</v>
      </c>
      <c r="O4315" s="372">
        <f t="shared" si="722"/>
        <v>240234.49799999999</v>
      </c>
      <c r="P4315" s="373">
        <f t="shared" si="723"/>
        <v>-2.0000000076834112E-3</v>
      </c>
    </row>
    <row r="4316" spans="1:16" s="195" customFormat="1" ht="22.5" x14ac:dyDescent="0.25">
      <c r="A4316" s="312" t="s">
        <v>9560</v>
      </c>
      <c r="B4316" s="313" t="s">
        <v>9449</v>
      </c>
      <c r="C4316" s="314" t="s">
        <v>2620</v>
      </c>
      <c r="D4316" s="314" t="s">
        <v>9482</v>
      </c>
      <c r="E4316" s="315" t="s">
        <v>9483</v>
      </c>
      <c r="F4316" s="316" t="s">
        <v>9484</v>
      </c>
      <c r="G4316" s="331">
        <v>13</v>
      </c>
      <c r="H4316" s="61">
        <f t="shared" si="717"/>
        <v>5278.67</v>
      </c>
      <c r="I4316" s="450">
        <v>68622.75</v>
      </c>
      <c r="J4316" s="439">
        <f t="shared" si="718"/>
        <v>5887.05</v>
      </c>
      <c r="K4316" s="390">
        <f t="shared" si="719"/>
        <v>76531.649999999994</v>
      </c>
      <c r="L4316" s="60"/>
      <c r="M4316" s="303">
        <f t="shared" si="720"/>
        <v>76531.736040479998</v>
      </c>
      <c r="N4316" s="303">
        <f t="shared" si="721"/>
        <v>8.6040480004157871E-2</v>
      </c>
      <c r="O4316" s="372">
        <f t="shared" si="722"/>
        <v>76531.650000000009</v>
      </c>
      <c r="P4316" s="373">
        <f t="shared" si="723"/>
        <v>0</v>
      </c>
    </row>
    <row r="4317" spans="1:16" s="195" customFormat="1" ht="22.5" x14ac:dyDescent="0.25">
      <c r="A4317" s="312" t="s">
        <v>9561</v>
      </c>
      <c r="B4317" s="313" t="s">
        <v>9449</v>
      </c>
      <c r="C4317" s="314" t="s">
        <v>2622</v>
      </c>
      <c r="D4317" s="314" t="s">
        <v>9562</v>
      </c>
      <c r="E4317" s="315" t="s">
        <v>9563</v>
      </c>
      <c r="F4317" s="316" t="s">
        <v>122</v>
      </c>
      <c r="G4317" s="318">
        <v>7.0000000000000001E-3</v>
      </c>
      <c r="H4317" s="61">
        <f t="shared" si="717"/>
        <v>57137.14</v>
      </c>
      <c r="I4317" s="450">
        <v>399.96</v>
      </c>
      <c r="J4317" s="439">
        <f t="shared" si="718"/>
        <v>63722.37</v>
      </c>
      <c r="K4317" s="390">
        <f t="shared" si="719"/>
        <v>446.06</v>
      </c>
      <c r="L4317" s="60"/>
      <c r="M4317" s="303">
        <f t="shared" si="720"/>
        <v>446.05663787520001</v>
      </c>
      <c r="N4317" s="303">
        <f t="shared" si="721"/>
        <v>-3.3621247999917614E-3</v>
      </c>
      <c r="O4317" s="372">
        <f t="shared" si="722"/>
        <v>446.05659000000003</v>
      </c>
      <c r="P4317" s="373">
        <f t="shared" si="723"/>
        <v>-3.4099999999739339E-3</v>
      </c>
    </row>
    <row r="4318" spans="1:16" s="195" customFormat="1" ht="15" x14ac:dyDescent="0.25">
      <c r="A4318" s="306" t="s">
        <v>1157</v>
      </c>
      <c r="B4318" s="502"/>
      <c r="C4318" s="502"/>
      <c r="D4318" s="502"/>
      <c r="E4318" s="307" t="s">
        <v>9564</v>
      </c>
      <c r="F4318" s="308"/>
      <c r="G4318" s="309"/>
      <c r="H4318" s="334"/>
      <c r="I4318" s="334">
        <f>SUM(I4319:I4335)</f>
        <v>249549.90000000005</v>
      </c>
      <c r="J4318" s="449"/>
      <c r="K4318" s="391">
        <f>SUM(K4319:K4335)</f>
        <v>278311.43</v>
      </c>
      <c r="L4318" s="310"/>
      <c r="M4318" s="303">
        <f t="shared" si="720"/>
        <v>278311.30457068805</v>
      </c>
      <c r="N4318" s="303">
        <f t="shared" si="721"/>
        <v>-0.12542931194184348</v>
      </c>
      <c r="O4318" s="372">
        <f t="shared" si="722"/>
        <v>0</v>
      </c>
      <c r="P4318" s="373"/>
    </row>
    <row r="4319" spans="1:16" s="195" customFormat="1" ht="22.5" x14ac:dyDescent="0.25">
      <c r="A4319" s="312" t="s">
        <v>9565</v>
      </c>
      <c r="B4319" s="313" t="s">
        <v>9449</v>
      </c>
      <c r="C4319" s="314" t="s">
        <v>2624</v>
      </c>
      <c r="D4319" s="314" t="s">
        <v>490</v>
      </c>
      <c r="E4319" s="315" t="s">
        <v>491</v>
      </c>
      <c r="F4319" s="316" t="s">
        <v>217</v>
      </c>
      <c r="G4319" s="331">
        <v>2</v>
      </c>
      <c r="H4319" s="61">
        <f t="shared" ref="H4319:H4335" si="724">ROUND(I4319/G4319,2)</f>
        <v>21222.45</v>
      </c>
      <c r="I4319" s="450">
        <v>42444.9</v>
      </c>
      <c r="J4319" s="439">
        <f t="shared" ref="J4319:J4335" si="725">ROUND(H4319*O$13*P$13*O$10,2)</f>
        <v>23668.400000000001</v>
      </c>
      <c r="K4319" s="390">
        <f t="shared" ref="K4319:K4335" si="726">ROUND(J4319*G4319,2)</f>
        <v>47336.800000000003</v>
      </c>
      <c r="L4319" s="60"/>
      <c r="M4319" s="303">
        <f t="shared" si="720"/>
        <v>47336.807153088004</v>
      </c>
      <c r="N4319" s="303">
        <f t="shared" si="721"/>
        <v>7.1530880013597198E-3</v>
      </c>
      <c r="O4319" s="372">
        <f t="shared" si="722"/>
        <v>47336.800000000003</v>
      </c>
      <c r="P4319" s="373">
        <f t="shared" si="723"/>
        <v>0</v>
      </c>
    </row>
    <row r="4320" spans="1:16" s="195" customFormat="1" ht="22.5" x14ac:dyDescent="0.25">
      <c r="A4320" s="312" t="s">
        <v>9566</v>
      </c>
      <c r="B4320" s="313" t="s">
        <v>9449</v>
      </c>
      <c r="C4320" s="314" t="s">
        <v>7334</v>
      </c>
      <c r="D4320" s="314" t="s">
        <v>9567</v>
      </c>
      <c r="E4320" s="315" t="s">
        <v>9568</v>
      </c>
      <c r="F4320" s="316" t="s">
        <v>217</v>
      </c>
      <c r="G4320" s="331">
        <v>-2</v>
      </c>
      <c r="H4320" s="61">
        <f t="shared" si="724"/>
        <v>18545.22</v>
      </c>
      <c r="I4320" s="450">
        <v>-37090.43</v>
      </c>
      <c r="J4320" s="439">
        <f t="shared" si="725"/>
        <v>20682.61</v>
      </c>
      <c r="K4320" s="390">
        <f t="shared" si="726"/>
        <v>-41365.22</v>
      </c>
      <c r="L4320" s="60"/>
      <c r="M4320" s="303">
        <f t="shared" si="720"/>
        <v>-41365.2177796416</v>
      </c>
      <c r="N4320" s="303">
        <f t="shared" si="721"/>
        <v>2.2203584012459032E-3</v>
      </c>
      <c r="O4320" s="372">
        <f t="shared" si="722"/>
        <v>-41365.22</v>
      </c>
      <c r="P4320" s="373">
        <f t="shared" si="723"/>
        <v>0</v>
      </c>
    </row>
    <row r="4321" spans="1:16" s="195" customFormat="1" ht="22.5" x14ac:dyDescent="0.25">
      <c r="A4321" s="312" t="s">
        <v>9569</v>
      </c>
      <c r="B4321" s="313" t="s">
        <v>9449</v>
      </c>
      <c r="C4321" s="314" t="s">
        <v>6115</v>
      </c>
      <c r="D4321" s="314" t="s">
        <v>9570</v>
      </c>
      <c r="E4321" s="315" t="s">
        <v>9571</v>
      </c>
      <c r="F4321" s="316" t="s">
        <v>217</v>
      </c>
      <c r="G4321" s="331">
        <v>2</v>
      </c>
      <c r="H4321" s="61">
        <f t="shared" si="724"/>
        <v>21597.71</v>
      </c>
      <c r="I4321" s="450">
        <v>43195.42</v>
      </c>
      <c r="J4321" s="439">
        <f t="shared" si="725"/>
        <v>24086.91</v>
      </c>
      <c r="K4321" s="390">
        <f t="shared" si="726"/>
        <v>48173.82</v>
      </c>
      <c r="L4321" s="60"/>
      <c r="M4321" s="303">
        <f t="shared" si="720"/>
        <v>48173.826924710404</v>
      </c>
      <c r="N4321" s="303">
        <f t="shared" si="721"/>
        <v>6.9247104038367979E-3</v>
      </c>
      <c r="O4321" s="372">
        <f t="shared" si="722"/>
        <v>48173.82</v>
      </c>
      <c r="P4321" s="373">
        <f t="shared" si="723"/>
        <v>0</v>
      </c>
    </row>
    <row r="4322" spans="1:16" s="195" customFormat="1" ht="22.5" x14ac:dyDescent="0.25">
      <c r="A4322" s="312" t="s">
        <v>9572</v>
      </c>
      <c r="B4322" s="313" t="s">
        <v>9449</v>
      </c>
      <c r="C4322" s="314" t="s">
        <v>2631</v>
      </c>
      <c r="D4322" s="314" t="s">
        <v>288</v>
      </c>
      <c r="E4322" s="315" t="s">
        <v>289</v>
      </c>
      <c r="F4322" s="316" t="s">
        <v>290</v>
      </c>
      <c r="G4322" s="331">
        <v>1</v>
      </c>
      <c r="H4322" s="61">
        <f t="shared" si="724"/>
        <v>2144.4</v>
      </c>
      <c r="I4322" s="450">
        <v>2144.4</v>
      </c>
      <c r="J4322" s="439">
        <f t="shared" si="725"/>
        <v>2391.5500000000002</v>
      </c>
      <c r="K4322" s="390">
        <f t="shared" si="726"/>
        <v>2391.5500000000002</v>
      </c>
      <c r="L4322" s="60"/>
      <c r="M4322" s="303">
        <f t="shared" si="720"/>
        <v>2391.5487905280002</v>
      </c>
      <c r="N4322" s="303">
        <f t="shared" si="721"/>
        <v>-1.2094720000277448E-3</v>
      </c>
      <c r="O4322" s="372">
        <f t="shared" si="722"/>
        <v>2391.5500000000002</v>
      </c>
      <c r="P4322" s="373">
        <f t="shared" si="723"/>
        <v>0</v>
      </c>
    </row>
    <row r="4323" spans="1:16" s="195" customFormat="1" ht="22.5" x14ac:dyDescent="0.25">
      <c r="A4323" s="312" t="s">
        <v>9573</v>
      </c>
      <c r="B4323" s="313" t="s">
        <v>9449</v>
      </c>
      <c r="C4323" s="314" t="s">
        <v>2633</v>
      </c>
      <c r="D4323" s="314" t="s">
        <v>8902</v>
      </c>
      <c r="E4323" s="315" t="s">
        <v>8903</v>
      </c>
      <c r="F4323" s="316" t="s">
        <v>217</v>
      </c>
      <c r="G4323" s="331">
        <v>2</v>
      </c>
      <c r="H4323" s="61">
        <f t="shared" si="724"/>
        <v>426.54</v>
      </c>
      <c r="I4323" s="450">
        <v>853.08</v>
      </c>
      <c r="J4323" s="439">
        <f t="shared" si="725"/>
        <v>475.7</v>
      </c>
      <c r="K4323" s="390">
        <f t="shared" si="726"/>
        <v>951.4</v>
      </c>
      <c r="L4323" s="60"/>
      <c r="M4323" s="303">
        <f t="shared" si="720"/>
        <v>951.40013160960018</v>
      </c>
      <c r="N4323" s="303">
        <f t="shared" si="721"/>
        <v>1.3160960020286439E-4</v>
      </c>
      <c r="O4323" s="372">
        <f t="shared" si="722"/>
        <v>951.4</v>
      </c>
      <c r="P4323" s="373">
        <f t="shared" si="723"/>
        <v>0</v>
      </c>
    </row>
    <row r="4324" spans="1:16" s="195" customFormat="1" ht="22.5" x14ac:dyDescent="0.25">
      <c r="A4324" s="312" t="s">
        <v>9574</v>
      </c>
      <c r="B4324" s="313" t="s">
        <v>9449</v>
      </c>
      <c r="C4324" s="314" t="s">
        <v>3742</v>
      </c>
      <c r="D4324" s="314" t="s">
        <v>9575</v>
      </c>
      <c r="E4324" s="315" t="s">
        <v>9576</v>
      </c>
      <c r="F4324" s="316" t="s">
        <v>217</v>
      </c>
      <c r="G4324" s="331">
        <v>2</v>
      </c>
      <c r="H4324" s="61">
        <f t="shared" si="724"/>
        <v>2155.6999999999998</v>
      </c>
      <c r="I4324" s="450">
        <v>4311.3900000000003</v>
      </c>
      <c r="J4324" s="439">
        <f t="shared" si="725"/>
        <v>2404.15</v>
      </c>
      <c r="K4324" s="390">
        <f t="shared" si="726"/>
        <v>4808.3</v>
      </c>
      <c r="L4324" s="60"/>
      <c r="M4324" s="303">
        <f t="shared" si="720"/>
        <v>4808.2911490368006</v>
      </c>
      <c r="N4324" s="303">
        <f t="shared" si="721"/>
        <v>-8.8509631996203098E-3</v>
      </c>
      <c r="O4324" s="372">
        <f t="shared" si="722"/>
        <v>4808.3</v>
      </c>
      <c r="P4324" s="373">
        <f t="shared" si="723"/>
        <v>0</v>
      </c>
    </row>
    <row r="4325" spans="1:16" s="195" customFormat="1" ht="22.5" x14ac:dyDescent="0.25">
      <c r="A4325" s="312" t="s">
        <v>9577</v>
      </c>
      <c r="B4325" s="313" t="s">
        <v>9449</v>
      </c>
      <c r="C4325" s="314" t="s">
        <v>1189</v>
      </c>
      <c r="D4325" s="314" t="s">
        <v>288</v>
      </c>
      <c r="E4325" s="315" t="s">
        <v>289</v>
      </c>
      <c r="F4325" s="316" t="s">
        <v>290</v>
      </c>
      <c r="G4325" s="329">
        <v>1.5</v>
      </c>
      <c r="H4325" s="61">
        <f t="shared" si="724"/>
        <v>2144.41</v>
      </c>
      <c r="I4325" s="450">
        <v>3216.62</v>
      </c>
      <c r="J4325" s="439">
        <f t="shared" si="725"/>
        <v>2391.56</v>
      </c>
      <c r="K4325" s="390">
        <f t="shared" si="726"/>
        <v>3587.34</v>
      </c>
      <c r="L4325" s="60"/>
      <c r="M4325" s="303">
        <f t="shared" si="720"/>
        <v>3587.3454908543999</v>
      </c>
      <c r="N4325" s="303">
        <f t="shared" si="721"/>
        <v>5.4908543997953529E-3</v>
      </c>
      <c r="O4325" s="372">
        <f t="shared" si="722"/>
        <v>3587.34</v>
      </c>
      <c r="P4325" s="373">
        <f t="shared" si="723"/>
        <v>0</v>
      </c>
    </row>
    <row r="4326" spans="1:16" s="195" customFormat="1" ht="22.5" x14ac:dyDescent="0.25">
      <c r="A4326" s="312" t="s">
        <v>9578</v>
      </c>
      <c r="B4326" s="313" t="s">
        <v>9449</v>
      </c>
      <c r="C4326" s="314" t="s">
        <v>1190</v>
      </c>
      <c r="D4326" s="314" t="s">
        <v>5963</v>
      </c>
      <c r="E4326" s="315" t="s">
        <v>5964</v>
      </c>
      <c r="F4326" s="316" t="s">
        <v>217</v>
      </c>
      <c r="G4326" s="331">
        <v>3</v>
      </c>
      <c r="H4326" s="61">
        <f t="shared" si="724"/>
        <v>4604.13</v>
      </c>
      <c r="I4326" s="450">
        <v>13812.38</v>
      </c>
      <c r="J4326" s="439">
        <f t="shared" si="725"/>
        <v>5134.7700000000004</v>
      </c>
      <c r="K4326" s="390">
        <f t="shared" si="726"/>
        <v>15404.31</v>
      </c>
      <c r="L4326" s="60"/>
      <c r="M4326" s="303">
        <f t="shared" si="720"/>
        <v>15404.299889625601</v>
      </c>
      <c r="N4326" s="303">
        <f t="shared" si="721"/>
        <v>-1.0110374398209387E-2</v>
      </c>
      <c r="O4326" s="372">
        <f t="shared" si="722"/>
        <v>15404.310000000001</v>
      </c>
      <c r="P4326" s="373">
        <f t="shared" si="723"/>
        <v>0</v>
      </c>
    </row>
    <row r="4327" spans="1:16" s="195" customFormat="1" ht="22.5" x14ac:dyDescent="0.25">
      <c r="A4327" s="312" t="s">
        <v>9579</v>
      </c>
      <c r="B4327" s="313" t="s">
        <v>9449</v>
      </c>
      <c r="C4327" s="314" t="s">
        <v>2639</v>
      </c>
      <c r="D4327" s="314" t="s">
        <v>9580</v>
      </c>
      <c r="E4327" s="315" t="s">
        <v>9581</v>
      </c>
      <c r="F4327" s="316" t="s">
        <v>290</v>
      </c>
      <c r="G4327" s="331">
        <v>2</v>
      </c>
      <c r="H4327" s="61">
        <f t="shared" si="724"/>
        <v>3915.01</v>
      </c>
      <c r="I4327" s="450">
        <v>7830.01</v>
      </c>
      <c r="J4327" s="439">
        <f t="shared" si="725"/>
        <v>4366.2299999999996</v>
      </c>
      <c r="K4327" s="390">
        <f t="shared" si="726"/>
        <v>8732.4599999999991</v>
      </c>
      <c r="L4327" s="60"/>
      <c r="M4327" s="303">
        <f t="shared" si="720"/>
        <v>8732.4430821312017</v>
      </c>
      <c r="N4327" s="303">
        <f t="shared" si="721"/>
        <v>-1.6917868797463598E-2</v>
      </c>
      <c r="O4327" s="372">
        <f t="shared" si="722"/>
        <v>8732.4599999999991</v>
      </c>
      <c r="P4327" s="373">
        <f t="shared" si="723"/>
        <v>0</v>
      </c>
    </row>
    <row r="4328" spans="1:16" s="195" customFormat="1" ht="22.5" x14ac:dyDescent="0.25">
      <c r="A4328" s="312" t="s">
        <v>9582</v>
      </c>
      <c r="B4328" s="313" t="s">
        <v>9449</v>
      </c>
      <c r="C4328" s="314" t="s">
        <v>3749</v>
      </c>
      <c r="D4328" s="314" t="s">
        <v>9583</v>
      </c>
      <c r="E4328" s="315" t="s">
        <v>9584</v>
      </c>
      <c r="F4328" s="316" t="s">
        <v>217</v>
      </c>
      <c r="G4328" s="331">
        <v>4</v>
      </c>
      <c r="H4328" s="61">
        <f t="shared" si="724"/>
        <v>10669.47</v>
      </c>
      <c r="I4328" s="450">
        <v>42677.87</v>
      </c>
      <c r="J4328" s="439">
        <f t="shared" si="725"/>
        <v>11899.16</v>
      </c>
      <c r="K4328" s="390">
        <f t="shared" si="726"/>
        <v>47596.639999999999</v>
      </c>
      <c r="L4328" s="60"/>
      <c r="M4328" s="303">
        <f t="shared" si="720"/>
        <v>47596.627672454408</v>
      </c>
      <c r="N4328" s="303">
        <f t="shared" si="721"/>
        <v>-1.2327545591688249E-2</v>
      </c>
      <c r="O4328" s="372">
        <f t="shared" si="722"/>
        <v>47596.639999999999</v>
      </c>
      <c r="P4328" s="373">
        <f t="shared" si="723"/>
        <v>0</v>
      </c>
    </row>
    <row r="4329" spans="1:16" s="195" customFormat="1" ht="22.5" x14ac:dyDescent="0.25">
      <c r="A4329" s="312" t="s">
        <v>9585</v>
      </c>
      <c r="B4329" s="313" t="s">
        <v>9449</v>
      </c>
      <c r="C4329" s="314" t="s">
        <v>3752</v>
      </c>
      <c r="D4329" s="314" t="s">
        <v>9586</v>
      </c>
      <c r="E4329" s="315" t="s">
        <v>9587</v>
      </c>
      <c r="F4329" s="316" t="s">
        <v>217</v>
      </c>
      <c r="G4329" s="331">
        <v>1</v>
      </c>
      <c r="H4329" s="61">
        <f t="shared" si="724"/>
        <v>10317.39</v>
      </c>
      <c r="I4329" s="450">
        <v>10317.39</v>
      </c>
      <c r="J4329" s="439">
        <f t="shared" si="725"/>
        <v>11506.5</v>
      </c>
      <c r="K4329" s="390">
        <f t="shared" si="726"/>
        <v>11506.5</v>
      </c>
      <c r="L4329" s="60"/>
      <c r="M4329" s="303">
        <f t="shared" si="720"/>
        <v>11506.501387756802</v>
      </c>
      <c r="N4329" s="303">
        <f t="shared" si="721"/>
        <v>1.387756801705109E-3</v>
      </c>
      <c r="O4329" s="372">
        <f t="shared" si="722"/>
        <v>11506.5</v>
      </c>
      <c r="P4329" s="373">
        <f t="shared" si="723"/>
        <v>0</v>
      </c>
    </row>
    <row r="4330" spans="1:16" s="195" customFormat="1" ht="33.75" x14ac:dyDescent="0.25">
      <c r="A4330" s="312" t="s">
        <v>9588</v>
      </c>
      <c r="B4330" s="313" t="s">
        <v>9449</v>
      </c>
      <c r="C4330" s="314" t="s">
        <v>3754</v>
      </c>
      <c r="D4330" s="314" t="s">
        <v>9589</v>
      </c>
      <c r="E4330" s="315" t="s">
        <v>9590</v>
      </c>
      <c r="F4330" s="316" t="s">
        <v>217</v>
      </c>
      <c r="G4330" s="331">
        <v>3</v>
      </c>
      <c r="H4330" s="61">
        <f t="shared" si="724"/>
        <v>19143.759999999998</v>
      </c>
      <c r="I4330" s="450">
        <v>57431.28</v>
      </c>
      <c r="J4330" s="439">
        <f t="shared" si="725"/>
        <v>21350.14</v>
      </c>
      <c r="K4330" s="390">
        <f t="shared" si="726"/>
        <v>64050.42</v>
      </c>
      <c r="L4330" s="60"/>
      <c r="M4330" s="303">
        <f t="shared" si="720"/>
        <v>64050.414205593603</v>
      </c>
      <c r="N4330" s="303">
        <f t="shared" si="721"/>
        <v>-5.7944063955801539E-3</v>
      </c>
      <c r="O4330" s="372">
        <f t="shared" si="722"/>
        <v>64050.42</v>
      </c>
      <c r="P4330" s="373">
        <f t="shared" si="723"/>
        <v>0</v>
      </c>
    </row>
    <row r="4331" spans="1:16" s="195" customFormat="1" ht="22.5" x14ac:dyDescent="0.25">
      <c r="A4331" s="312" t="s">
        <v>9591</v>
      </c>
      <c r="B4331" s="313" t="s">
        <v>9449</v>
      </c>
      <c r="C4331" s="314" t="s">
        <v>2646</v>
      </c>
      <c r="D4331" s="314" t="s">
        <v>9542</v>
      </c>
      <c r="E4331" s="315" t="s">
        <v>9543</v>
      </c>
      <c r="F4331" s="316" t="s">
        <v>217</v>
      </c>
      <c r="G4331" s="331">
        <v>3</v>
      </c>
      <c r="H4331" s="61">
        <f t="shared" si="724"/>
        <v>4350.45</v>
      </c>
      <c r="I4331" s="450">
        <v>13051.36</v>
      </c>
      <c r="J4331" s="439">
        <f t="shared" si="725"/>
        <v>4851.8500000000004</v>
      </c>
      <c r="K4331" s="390">
        <f t="shared" si="726"/>
        <v>14555.55</v>
      </c>
      <c r="L4331" s="60"/>
      <c r="M4331" s="303">
        <f t="shared" si="720"/>
        <v>14555.569960243203</v>
      </c>
      <c r="N4331" s="303">
        <f t="shared" si="721"/>
        <v>1.9960243203968275E-2</v>
      </c>
      <c r="O4331" s="372">
        <f t="shared" si="722"/>
        <v>14555.550000000001</v>
      </c>
      <c r="P4331" s="373">
        <f t="shared" si="723"/>
        <v>0</v>
      </c>
    </row>
    <row r="4332" spans="1:16" s="195" customFormat="1" ht="22.5" x14ac:dyDescent="0.25">
      <c r="A4332" s="312" t="s">
        <v>9592</v>
      </c>
      <c r="B4332" s="313" t="s">
        <v>9449</v>
      </c>
      <c r="C4332" s="314" t="s">
        <v>1200</v>
      </c>
      <c r="D4332" s="314" t="s">
        <v>9593</v>
      </c>
      <c r="E4332" s="315" t="s">
        <v>9594</v>
      </c>
      <c r="F4332" s="316" t="s">
        <v>217</v>
      </c>
      <c r="G4332" s="331">
        <v>6</v>
      </c>
      <c r="H4332" s="61">
        <f t="shared" si="724"/>
        <v>5257.43</v>
      </c>
      <c r="I4332" s="450">
        <v>31544.57</v>
      </c>
      <c r="J4332" s="439">
        <f t="shared" si="725"/>
        <v>5863.37</v>
      </c>
      <c r="K4332" s="390">
        <f t="shared" si="726"/>
        <v>35180.22</v>
      </c>
      <c r="L4332" s="60"/>
      <c r="M4332" s="303">
        <f t="shared" si="720"/>
        <v>35180.180111558402</v>
      </c>
      <c r="N4332" s="303">
        <f t="shared" si="721"/>
        <v>-3.9888441599032376E-2</v>
      </c>
      <c r="O4332" s="372">
        <f t="shared" si="722"/>
        <v>35180.22</v>
      </c>
      <c r="P4332" s="373">
        <f t="shared" si="723"/>
        <v>0</v>
      </c>
    </row>
    <row r="4333" spans="1:16" s="195" customFormat="1" ht="22.5" x14ac:dyDescent="0.25">
      <c r="A4333" s="312" t="s">
        <v>9595</v>
      </c>
      <c r="B4333" s="313" t="s">
        <v>9449</v>
      </c>
      <c r="C4333" s="314" t="s">
        <v>1211</v>
      </c>
      <c r="D4333" s="314" t="s">
        <v>345</v>
      </c>
      <c r="E4333" s="315" t="s">
        <v>484</v>
      </c>
      <c r="F4333" s="316" t="s">
        <v>346</v>
      </c>
      <c r="G4333" s="318">
        <v>1.2E-2</v>
      </c>
      <c r="H4333" s="61">
        <f t="shared" si="724"/>
        <v>347455</v>
      </c>
      <c r="I4333" s="450">
        <v>4169.46</v>
      </c>
      <c r="J4333" s="439">
        <f t="shared" si="725"/>
        <v>387500.27</v>
      </c>
      <c r="K4333" s="390">
        <f t="shared" si="726"/>
        <v>4650</v>
      </c>
      <c r="L4333" s="60"/>
      <c r="M4333" s="303">
        <f t="shared" si="720"/>
        <v>4650.0032737152005</v>
      </c>
      <c r="N4333" s="303">
        <f t="shared" si="721"/>
        <v>3.2737152005211101E-3</v>
      </c>
      <c r="O4333" s="372">
        <f t="shared" si="722"/>
        <v>4650.00324</v>
      </c>
      <c r="P4333" s="373">
        <f t="shared" si="723"/>
        <v>3.2400000000052387E-3</v>
      </c>
    </row>
    <row r="4334" spans="1:16" s="195" customFormat="1" ht="22.5" x14ac:dyDescent="0.25">
      <c r="A4334" s="312" t="s">
        <v>9596</v>
      </c>
      <c r="B4334" s="313" t="s">
        <v>9449</v>
      </c>
      <c r="C4334" s="314" t="s">
        <v>1213</v>
      </c>
      <c r="D4334" s="314" t="s">
        <v>9546</v>
      </c>
      <c r="E4334" s="315" t="s">
        <v>485</v>
      </c>
      <c r="F4334" s="316" t="s">
        <v>168</v>
      </c>
      <c r="G4334" s="329">
        <v>12.1</v>
      </c>
      <c r="H4334" s="61">
        <f t="shared" si="724"/>
        <v>715.2</v>
      </c>
      <c r="I4334" s="450">
        <v>8653.86</v>
      </c>
      <c r="J4334" s="439">
        <f t="shared" si="725"/>
        <v>797.63</v>
      </c>
      <c r="K4334" s="390">
        <f t="shared" si="726"/>
        <v>9651.32</v>
      </c>
      <c r="L4334" s="60"/>
      <c r="M4334" s="303">
        <f t="shared" si="720"/>
        <v>9651.2443650432015</v>
      </c>
      <c r="N4334" s="303">
        <f t="shared" si="721"/>
        <v>-7.5634956798239728E-2</v>
      </c>
      <c r="O4334" s="372">
        <f t="shared" si="722"/>
        <v>9651.3230000000003</v>
      </c>
      <c r="P4334" s="373">
        <f t="shared" si="723"/>
        <v>3.0000000006111804E-3</v>
      </c>
    </row>
    <row r="4335" spans="1:16" s="195" customFormat="1" ht="22.5" x14ac:dyDescent="0.25">
      <c r="A4335" s="312" t="s">
        <v>9597</v>
      </c>
      <c r="B4335" s="313" t="s">
        <v>9449</v>
      </c>
      <c r="C4335" s="314" t="s">
        <v>2658</v>
      </c>
      <c r="D4335" s="314" t="s">
        <v>400</v>
      </c>
      <c r="E4335" s="315" t="s">
        <v>401</v>
      </c>
      <c r="F4335" s="316" t="s">
        <v>164</v>
      </c>
      <c r="G4335" s="325">
        <v>0.12</v>
      </c>
      <c r="H4335" s="61">
        <f t="shared" si="724"/>
        <v>8219.5</v>
      </c>
      <c r="I4335" s="450">
        <v>986.34</v>
      </c>
      <c r="J4335" s="439">
        <f t="shared" si="725"/>
        <v>9166.82</v>
      </c>
      <c r="K4335" s="390">
        <f t="shared" si="726"/>
        <v>1100.02</v>
      </c>
      <c r="L4335" s="60"/>
      <c r="M4335" s="303">
        <f t="shared" si="720"/>
        <v>1100.0187623807999</v>
      </c>
      <c r="N4335" s="303">
        <f t="shared" si="721"/>
        <v>-1.2376192000829178E-3</v>
      </c>
      <c r="O4335" s="372">
        <f t="shared" si="722"/>
        <v>1100.0183999999999</v>
      </c>
      <c r="P4335" s="373">
        <f t="shared" si="723"/>
        <v>-1.6000000000531145E-3</v>
      </c>
    </row>
    <row r="4336" spans="1:16" s="195" customFormat="1" ht="15" x14ac:dyDescent="0.25">
      <c r="A4336" s="306" t="s">
        <v>1161</v>
      </c>
      <c r="B4336" s="502"/>
      <c r="C4336" s="502"/>
      <c r="D4336" s="502"/>
      <c r="E4336" s="307" t="s">
        <v>9598</v>
      </c>
      <c r="F4336" s="308"/>
      <c r="G4336" s="309"/>
      <c r="H4336" s="334"/>
      <c r="I4336" s="334">
        <f>SUM(I4337:I4349)</f>
        <v>754972.49</v>
      </c>
      <c r="J4336" s="449"/>
      <c r="K4336" s="391">
        <f>SUM(K4337:K4349)</f>
        <v>841986.63</v>
      </c>
      <c r="L4336" s="310"/>
      <c r="M4336" s="303">
        <f t="shared" si="720"/>
        <v>841985.42498666886</v>
      </c>
      <c r="N4336" s="303">
        <f t="shared" si="721"/>
        <v>-1.2050133311422542</v>
      </c>
      <c r="O4336" s="372">
        <f t="shared" si="722"/>
        <v>0</v>
      </c>
      <c r="P4336" s="373"/>
    </row>
    <row r="4337" spans="1:16" s="195" customFormat="1" ht="22.5" x14ac:dyDescent="0.25">
      <c r="A4337" s="312" t="s">
        <v>9599</v>
      </c>
      <c r="B4337" s="313" t="s">
        <v>9449</v>
      </c>
      <c r="C4337" s="314" t="s">
        <v>1224</v>
      </c>
      <c r="D4337" s="314" t="s">
        <v>467</v>
      </c>
      <c r="E4337" s="315" t="s">
        <v>468</v>
      </c>
      <c r="F4337" s="316" t="s">
        <v>100</v>
      </c>
      <c r="G4337" s="326">
        <v>8.8800000000000004E-2</v>
      </c>
      <c r="H4337" s="61">
        <f t="shared" ref="H4337:H4349" si="727">ROUND(I4337/G4337,2)</f>
        <v>13914.19</v>
      </c>
      <c r="I4337" s="450">
        <v>1235.58</v>
      </c>
      <c r="J4337" s="439">
        <f t="shared" ref="J4337:J4349" si="728">ROUND(H4337*O$13*P$13*O$10,2)</f>
        <v>15517.84</v>
      </c>
      <c r="K4337" s="390">
        <f t="shared" ref="K4337:K4349" si="729">ROUND(J4337*G4337,2)</f>
        <v>1377.98</v>
      </c>
      <c r="L4337" s="60"/>
      <c r="M4337" s="303">
        <f t="shared" si="720"/>
        <v>1377.9844500096001</v>
      </c>
      <c r="N4337" s="303">
        <f t="shared" si="721"/>
        <v>4.4500096000774647E-3</v>
      </c>
      <c r="O4337" s="372">
        <f t="shared" si="722"/>
        <v>1377.9841920000001</v>
      </c>
      <c r="P4337" s="373">
        <f t="shared" si="723"/>
        <v>4.1920000001027802E-3</v>
      </c>
    </row>
    <row r="4338" spans="1:16" s="195" customFormat="1" ht="22.5" x14ac:dyDescent="0.25">
      <c r="A4338" s="312" t="s">
        <v>9600</v>
      </c>
      <c r="B4338" s="313" t="s">
        <v>9449</v>
      </c>
      <c r="C4338" s="314" t="s">
        <v>2707</v>
      </c>
      <c r="D4338" s="314" t="s">
        <v>262</v>
      </c>
      <c r="E4338" s="315" t="s">
        <v>263</v>
      </c>
      <c r="F4338" s="316" t="s">
        <v>116</v>
      </c>
      <c r="G4338" s="318">
        <v>0.222</v>
      </c>
      <c r="H4338" s="61">
        <f t="shared" si="727"/>
        <v>73018.42</v>
      </c>
      <c r="I4338" s="450">
        <v>16210.09</v>
      </c>
      <c r="J4338" s="439">
        <f t="shared" si="728"/>
        <v>81434.02</v>
      </c>
      <c r="K4338" s="390">
        <f t="shared" si="729"/>
        <v>18078.349999999999</v>
      </c>
      <c r="L4338" s="60"/>
      <c r="M4338" s="303">
        <f t="shared" si="720"/>
        <v>18078.353447980804</v>
      </c>
      <c r="N4338" s="303">
        <f t="shared" si="721"/>
        <v>3.447980805503903E-3</v>
      </c>
      <c r="O4338" s="372">
        <f t="shared" si="722"/>
        <v>18078.352440000002</v>
      </c>
      <c r="P4338" s="373">
        <f t="shared" si="723"/>
        <v>2.4400000038440339E-3</v>
      </c>
    </row>
    <row r="4339" spans="1:16" s="195" customFormat="1" ht="22.5" x14ac:dyDescent="0.25">
      <c r="A4339" s="312" t="s">
        <v>9601</v>
      </c>
      <c r="B4339" s="313" t="s">
        <v>9449</v>
      </c>
      <c r="C4339" s="314" t="s">
        <v>2711</v>
      </c>
      <c r="D4339" s="314" t="s">
        <v>469</v>
      </c>
      <c r="E4339" s="315" t="s">
        <v>470</v>
      </c>
      <c r="F4339" s="316" t="s">
        <v>116</v>
      </c>
      <c r="G4339" s="318">
        <v>0.88800000000000001</v>
      </c>
      <c r="H4339" s="61">
        <f t="shared" si="727"/>
        <v>17063.25</v>
      </c>
      <c r="I4339" s="450">
        <v>15152.17</v>
      </c>
      <c r="J4339" s="439">
        <f t="shared" si="728"/>
        <v>19029.84</v>
      </c>
      <c r="K4339" s="390">
        <f t="shared" si="729"/>
        <v>16898.5</v>
      </c>
      <c r="L4339" s="60"/>
      <c r="M4339" s="303">
        <f t="shared" si="720"/>
        <v>16898.5048672704</v>
      </c>
      <c r="N4339" s="303">
        <f t="shared" si="721"/>
        <v>4.8672703996999189E-3</v>
      </c>
      <c r="O4339" s="372">
        <f t="shared" si="722"/>
        <v>16898.497920000002</v>
      </c>
      <c r="P4339" s="373">
        <f t="shared" si="723"/>
        <v>-2.0799999983864836E-3</v>
      </c>
    </row>
    <row r="4340" spans="1:16" s="195" customFormat="1" ht="22.5" x14ac:dyDescent="0.25">
      <c r="A4340" s="312" t="s">
        <v>9602</v>
      </c>
      <c r="B4340" s="313" t="s">
        <v>9449</v>
      </c>
      <c r="C4340" s="314" t="s">
        <v>1230</v>
      </c>
      <c r="D4340" s="314" t="s">
        <v>9603</v>
      </c>
      <c r="E4340" s="315" t="s">
        <v>9604</v>
      </c>
      <c r="F4340" s="316" t="s">
        <v>100</v>
      </c>
      <c r="G4340" s="318">
        <v>0.39400000000000002</v>
      </c>
      <c r="H4340" s="61">
        <f t="shared" si="727"/>
        <v>99400.61</v>
      </c>
      <c r="I4340" s="450">
        <v>39163.839999999997</v>
      </c>
      <c r="J4340" s="439">
        <f t="shared" si="728"/>
        <v>110856.84</v>
      </c>
      <c r="K4340" s="390">
        <f t="shared" si="729"/>
        <v>43677.59</v>
      </c>
      <c r="L4340" s="60"/>
      <c r="M4340" s="303">
        <f t="shared" si="720"/>
        <v>43677.594751180804</v>
      </c>
      <c r="N4340" s="303">
        <f t="shared" si="721"/>
        <v>4.7511808079434559E-3</v>
      </c>
      <c r="O4340" s="372">
        <f t="shared" si="722"/>
        <v>43677.594960000002</v>
      </c>
      <c r="P4340" s="373">
        <f t="shared" si="723"/>
        <v>4.9600000056670979E-3</v>
      </c>
    </row>
    <row r="4341" spans="1:16" s="195" customFormat="1" ht="22.5" x14ac:dyDescent="0.25">
      <c r="A4341" s="312" t="s">
        <v>9605</v>
      </c>
      <c r="B4341" s="313" t="s">
        <v>9449</v>
      </c>
      <c r="C4341" s="314" t="s">
        <v>2737</v>
      </c>
      <c r="D4341" s="314" t="s">
        <v>467</v>
      </c>
      <c r="E4341" s="315" t="s">
        <v>468</v>
      </c>
      <c r="F4341" s="316" t="s">
        <v>100</v>
      </c>
      <c r="G4341" s="317">
        <v>1.536E-2</v>
      </c>
      <c r="H4341" s="61">
        <f t="shared" si="727"/>
        <v>13912.11</v>
      </c>
      <c r="I4341" s="450">
        <v>213.69</v>
      </c>
      <c r="J4341" s="439">
        <f t="shared" si="728"/>
        <v>15515.52</v>
      </c>
      <c r="K4341" s="390">
        <f t="shared" si="729"/>
        <v>238.32</v>
      </c>
      <c r="L4341" s="60"/>
      <c r="M4341" s="303">
        <f t="shared" si="720"/>
        <v>238.31843921280003</v>
      </c>
      <c r="N4341" s="303">
        <f t="shared" si="721"/>
        <v>-1.5607871999634426E-3</v>
      </c>
      <c r="O4341" s="372">
        <f t="shared" si="722"/>
        <v>238.31838720000002</v>
      </c>
      <c r="P4341" s="373">
        <f t="shared" si="723"/>
        <v>-1.6127999999753229E-3</v>
      </c>
    </row>
    <row r="4342" spans="1:16" s="195" customFormat="1" ht="22.5" x14ac:dyDescent="0.25">
      <c r="A4342" s="312" t="s">
        <v>9606</v>
      </c>
      <c r="B4342" s="313" t="s">
        <v>9449</v>
      </c>
      <c r="C4342" s="314" t="s">
        <v>2741</v>
      </c>
      <c r="D4342" s="314" t="s">
        <v>262</v>
      </c>
      <c r="E4342" s="315" t="s">
        <v>263</v>
      </c>
      <c r="F4342" s="316" t="s">
        <v>116</v>
      </c>
      <c r="G4342" s="326">
        <v>3.8399999999999997E-2</v>
      </c>
      <c r="H4342" s="61">
        <f t="shared" si="727"/>
        <v>73023.179999999993</v>
      </c>
      <c r="I4342" s="450">
        <v>2804.09</v>
      </c>
      <c r="J4342" s="439">
        <f t="shared" si="728"/>
        <v>81439.33</v>
      </c>
      <c r="K4342" s="390">
        <f t="shared" si="729"/>
        <v>3127.27</v>
      </c>
      <c r="L4342" s="60"/>
      <c r="M4342" s="303">
        <f t="shared" si="720"/>
        <v>3127.2701212608004</v>
      </c>
      <c r="N4342" s="303">
        <f t="shared" si="721"/>
        <v>1.2126080036978237E-4</v>
      </c>
      <c r="O4342" s="372">
        <f t="shared" si="722"/>
        <v>3127.2702719999997</v>
      </c>
      <c r="P4342" s="373">
        <f t="shared" si="723"/>
        <v>2.7199999976801337E-4</v>
      </c>
    </row>
    <row r="4343" spans="1:16" s="195" customFormat="1" ht="22.5" x14ac:dyDescent="0.25">
      <c r="A4343" s="312" t="s">
        <v>9607</v>
      </c>
      <c r="B4343" s="313" t="s">
        <v>9449</v>
      </c>
      <c r="C4343" s="314" t="s">
        <v>8113</v>
      </c>
      <c r="D4343" s="314" t="s">
        <v>8983</v>
      </c>
      <c r="E4343" s="315" t="s">
        <v>228</v>
      </c>
      <c r="F4343" s="316" t="s">
        <v>111</v>
      </c>
      <c r="G4343" s="325">
        <v>143.22</v>
      </c>
      <c r="H4343" s="61">
        <f t="shared" si="727"/>
        <v>1269.0899999999999</v>
      </c>
      <c r="I4343" s="450">
        <v>181758.42</v>
      </c>
      <c r="J4343" s="439">
        <f t="shared" si="728"/>
        <v>1415.36</v>
      </c>
      <c r="K4343" s="390">
        <f t="shared" si="729"/>
        <v>202707.86</v>
      </c>
      <c r="L4343" s="60"/>
      <c r="M4343" s="303">
        <f t="shared" si="720"/>
        <v>202706.64499127041</v>
      </c>
      <c r="N4343" s="303">
        <f t="shared" si="721"/>
        <v>-1.2150087295740377</v>
      </c>
      <c r="O4343" s="372">
        <f t="shared" si="722"/>
        <v>202707.85919999998</v>
      </c>
      <c r="P4343" s="373">
        <f t="shared" si="723"/>
        <v>-8.0000000889413059E-4</v>
      </c>
    </row>
    <row r="4344" spans="1:16" s="195" customFormat="1" ht="22.5" x14ac:dyDescent="0.25">
      <c r="A4344" s="312" t="s">
        <v>9608</v>
      </c>
      <c r="B4344" s="313" t="s">
        <v>9449</v>
      </c>
      <c r="C4344" s="314" t="s">
        <v>2753</v>
      </c>
      <c r="D4344" s="314" t="s">
        <v>469</v>
      </c>
      <c r="E4344" s="315" t="s">
        <v>470</v>
      </c>
      <c r="F4344" s="316" t="s">
        <v>116</v>
      </c>
      <c r="G4344" s="326">
        <v>0.15359999999999999</v>
      </c>
      <c r="H4344" s="61">
        <f t="shared" si="727"/>
        <v>17067.509999999998</v>
      </c>
      <c r="I4344" s="450">
        <v>2621.57</v>
      </c>
      <c r="J4344" s="439">
        <f t="shared" si="728"/>
        <v>19034.59</v>
      </c>
      <c r="K4344" s="390">
        <f t="shared" si="729"/>
        <v>2923.71</v>
      </c>
      <c r="L4344" s="60"/>
      <c r="M4344" s="303">
        <f t="shared" si="720"/>
        <v>2923.7141217984004</v>
      </c>
      <c r="N4344" s="303">
        <f t="shared" si="721"/>
        <v>4.1217984003196761E-3</v>
      </c>
      <c r="O4344" s="372">
        <f t="shared" si="722"/>
        <v>2923.7130239999997</v>
      </c>
      <c r="P4344" s="373">
        <f t="shared" si="723"/>
        <v>3.0239999996410916E-3</v>
      </c>
    </row>
    <row r="4345" spans="1:16" s="195" customFormat="1" ht="22.5" x14ac:dyDescent="0.25">
      <c r="A4345" s="312" t="s">
        <v>9609</v>
      </c>
      <c r="B4345" s="313" t="s">
        <v>9449</v>
      </c>
      <c r="C4345" s="314" t="s">
        <v>1251</v>
      </c>
      <c r="D4345" s="314" t="s">
        <v>9610</v>
      </c>
      <c r="E4345" s="315" t="s">
        <v>9611</v>
      </c>
      <c r="F4345" s="316" t="s">
        <v>116</v>
      </c>
      <c r="G4345" s="326">
        <v>0.31319999999999998</v>
      </c>
      <c r="H4345" s="61">
        <f t="shared" si="727"/>
        <v>282750.57</v>
      </c>
      <c r="I4345" s="450">
        <v>88557.48</v>
      </c>
      <c r="J4345" s="439">
        <f t="shared" si="728"/>
        <v>315338.46000000002</v>
      </c>
      <c r="K4345" s="390">
        <f t="shared" si="729"/>
        <v>98764.01</v>
      </c>
      <c r="L4345" s="60"/>
      <c r="M4345" s="303">
        <f t="shared" si="720"/>
        <v>98764.005869337605</v>
      </c>
      <c r="N4345" s="303">
        <f t="shared" si="721"/>
        <v>-4.1306623897980899E-3</v>
      </c>
      <c r="O4345" s="372">
        <f t="shared" si="722"/>
        <v>98764.005671999999</v>
      </c>
      <c r="P4345" s="373">
        <f t="shared" si="723"/>
        <v>-4.3279999954393134E-3</v>
      </c>
    </row>
    <row r="4346" spans="1:16" s="195" customFormat="1" ht="22.5" x14ac:dyDescent="0.25">
      <c r="A4346" s="312" t="s">
        <v>9612</v>
      </c>
      <c r="B4346" s="313" t="s">
        <v>9449</v>
      </c>
      <c r="C4346" s="314" t="s">
        <v>1252</v>
      </c>
      <c r="D4346" s="314" t="s">
        <v>9613</v>
      </c>
      <c r="E4346" s="315" t="s">
        <v>130</v>
      </c>
      <c r="F4346" s="316" t="s">
        <v>111</v>
      </c>
      <c r="G4346" s="325">
        <v>31.79</v>
      </c>
      <c r="H4346" s="61">
        <f t="shared" si="727"/>
        <v>6097.77</v>
      </c>
      <c r="I4346" s="450">
        <v>193848.18</v>
      </c>
      <c r="J4346" s="439">
        <f t="shared" si="728"/>
        <v>6800.56</v>
      </c>
      <c r="K4346" s="390">
        <f t="shared" si="729"/>
        <v>216189.8</v>
      </c>
      <c r="L4346" s="60"/>
      <c r="M4346" s="303">
        <f t="shared" si="720"/>
        <v>216189.78755132161</v>
      </c>
      <c r="N4346" s="303">
        <f t="shared" si="721"/>
        <v>-1.2448678375221789E-2</v>
      </c>
      <c r="O4346" s="372">
        <f t="shared" si="722"/>
        <v>216189.80240000002</v>
      </c>
      <c r="P4346" s="373">
        <f t="shared" si="723"/>
        <v>2.4000000266823918E-3</v>
      </c>
    </row>
    <row r="4347" spans="1:16" s="195" customFormat="1" ht="22.5" x14ac:dyDescent="0.25">
      <c r="A4347" s="312" t="s">
        <v>9614</v>
      </c>
      <c r="B4347" s="313" t="s">
        <v>9449</v>
      </c>
      <c r="C4347" s="314" t="s">
        <v>1253</v>
      </c>
      <c r="D4347" s="314" t="s">
        <v>9615</v>
      </c>
      <c r="E4347" s="315" t="s">
        <v>9616</v>
      </c>
      <c r="F4347" s="316" t="s">
        <v>122</v>
      </c>
      <c r="G4347" s="318">
        <v>2.5369999999999999</v>
      </c>
      <c r="H4347" s="61">
        <f t="shared" si="727"/>
        <v>77459.45</v>
      </c>
      <c r="I4347" s="450">
        <v>196514.63</v>
      </c>
      <c r="J4347" s="439">
        <f t="shared" si="728"/>
        <v>86386.89</v>
      </c>
      <c r="K4347" s="390">
        <f t="shared" si="729"/>
        <v>219163.54</v>
      </c>
      <c r="L4347" s="60"/>
      <c r="M4347" s="303">
        <f t="shared" si="720"/>
        <v>219163.55423314561</v>
      </c>
      <c r="N4347" s="303">
        <f t="shared" si="721"/>
        <v>1.423314560088329E-2</v>
      </c>
      <c r="O4347" s="372">
        <f t="shared" si="722"/>
        <v>219163.53993</v>
      </c>
      <c r="P4347" s="373">
        <f t="shared" si="723"/>
        <v>-7.0000009145587683E-5</v>
      </c>
    </row>
    <row r="4348" spans="1:16" s="195" customFormat="1" ht="22.5" x14ac:dyDescent="0.25">
      <c r="A4348" s="312" t="s">
        <v>9617</v>
      </c>
      <c r="B4348" s="313" t="s">
        <v>9449</v>
      </c>
      <c r="C4348" s="314" t="s">
        <v>1257</v>
      </c>
      <c r="D4348" s="314" t="s">
        <v>229</v>
      </c>
      <c r="E4348" s="315" t="s">
        <v>230</v>
      </c>
      <c r="F4348" s="316" t="s">
        <v>122</v>
      </c>
      <c r="G4348" s="318">
        <v>5.6000000000000001E-2</v>
      </c>
      <c r="H4348" s="61">
        <f t="shared" si="727"/>
        <v>223361.79</v>
      </c>
      <c r="I4348" s="450">
        <v>12508.26</v>
      </c>
      <c r="J4348" s="439">
        <f t="shared" si="728"/>
        <v>249104.93</v>
      </c>
      <c r="K4348" s="390">
        <f t="shared" si="729"/>
        <v>13949.88</v>
      </c>
      <c r="L4348" s="60"/>
      <c r="M4348" s="303">
        <f t="shared" si="720"/>
        <v>13949.875990771201</v>
      </c>
      <c r="N4348" s="303">
        <f t="shared" si="721"/>
        <v>-4.0092287981678965E-3</v>
      </c>
      <c r="O4348" s="372">
        <f t="shared" si="722"/>
        <v>13949.87608</v>
      </c>
      <c r="P4348" s="373">
        <f t="shared" si="723"/>
        <v>-3.9199999991978984E-3</v>
      </c>
    </row>
    <row r="4349" spans="1:16" s="195" customFormat="1" ht="45" x14ac:dyDescent="0.25">
      <c r="A4349" s="312" t="s">
        <v>9618</v>
      </c>
      <c r="B4349" s="313" t="s">
        <v>9449</v>
      </c>
      <c r="C4349" s="314" t="s">
        <v>1258</v>
      </c>
      <c r="D4349" s="314" t="s">
        <v>9619</v>
      </c>
      <c r="E4349" s="315" t="s">
        <v>9620</v>
      </c>
      <c r="F4349" s="316" t="s">
        <v>122</v>
      </c>
      <c r="G4349" s="318">
        <v>5.6000000000000001E-2</v>
      </c>
      <c r="H4349" s="61">
        <f t="shared" si="727"/>
        <v>78294.460000000006</v>
      </c>
      <c r="I4349" s="450">
        <v>4384.49</v>
      </c>
      <c r="J4349" s="439">
        <f t="shared" si="728"/>
        <v>87318.14</v>
      </c>
      <c r="K4349" s="390">
        <f t="shared" si="729"/>
        <v>4889.82</v>
      </c>
      <c r="L4349" s="60"/>
      <c r="M4349" s="303">
        <f t="shared" si="720"/>
        <v>4889.8161521088005</v>
      </c>
      <c r="N4349" s="303">
        <f t="shared" si="721"/>
        <v>-3.847891199256992E-3</v>
      </c>
      <c r="O4349" s="372">
        <f t="shared" si="722"/>
        <v>4889.8158400000002</v>
      </c>
      <c r="P4349" s="373">
        <f t="shared" si="723"/>
        <v>-4.1599999995014514E-3</v>
      </c>
    </row>
    <row r="4350" spans="1:16" s="195" customFormat="1" ht="15" x14ac:dyDescent="0.25">
      <c r="A4350" s="509" t="s">
        <v>9621</v>
      </c>
      <c r="B4350" s="510"/>
      <c r="C4350" s="510"/>
      <c r="D4350" s="510"/>
      <c r="E4350" s="510"/>
      <c r="F4350" s="511"/>
      <c r="G4350" s="304"/>
      <c r="H4350" s="446"/>
      <c r="I4350" s="447">
        <f>I4352+I4382+I4392</f>
        <v>5572897.96</v>
      </c>
      <c r="J4350" s="448"/>
      <c r="K4350" s="393">
        <f>K4352+K4382+K4392</f>
        <v>6215190.7400000002</v>
      </c>
      <c r="L4350" s="305"/>
      <c r="M4350" s="303">
        <f t="shared" si="720"/>
        <v>6215191.8373316359</v>
      </c>
      <c r="N4350" s="303">
        <f t="shared" si="721"/>
        <v>1.0973316356539726</v>
      </c>
      <c r="O4350" s="372">
        <f t="shared" si="722"/>
        <v>0</v>
      </c>
      <c r="P4350" s="373"/>
    </row>
    <row r="4351" spans="1:16" s="321" customFormat="1" ht="15" customHeight="1" x14ac:dyDescent="0.25">
      <c r="A4351" s="506" t="s">
        <v>1079</v>
      </c>
      <c r="B4351" s="507"/>
      <c r="C4351" s="507"/>
      <c r="D4351" s="507"/>
      <c r="E4351" s="507"/>
      <c r="F4351" s="508"/>
      <c r="G4351" s="319"/>
      <c r="H4351" s="452"/>
      <c r="I4351" s="453">
        <f>I4374+I4375+I4376+I4377+I4378</f>
        <v>2068135.15</v>
      </c>
      <c r="J4351" s="454"/>
      <c r="K4351" s="394">
        <f>K4374+K4375+K4376+K4377+K4378</f>
        <v>2306495.0499999998</v>
      </c>
      <c r="L4351" s="320"/>
      <c r="M4351" s="303">
        <f t="shared" si="720"/>
        <v>2306494.1786191678</v>
      </c>
      <c r="N4351" s="303">
        <f t="shared" si="721"/>
        <v>-0.87138083204627037</v>
      </c>
      <c r="O4351" s="372">
        <f t="shared" si="722"/>
        <v>0</v>
      </c>
      <c r="P4351" s="373"/>
    </row>
    <row r="4352" spans="1:16" s="195" customFormat="1" ht="15" x14ac:dyDescent="0.25">
      <c r="A4352" s="306" t="s">
        <v>3659</v>
      </c>
      <c r="B4352" s="502"/>
      <c r="C4352" s="502"/>
      <c r="D4352" s="502"/>
      <c r="E4352" s="307" t="s">
        <v>9622</v>
      </c>
      <c r="F4352" s="308"/>
      <c r="G4352" s="309"/>
      <c r="H4352" s="334"/>
      <c r="I4352" s="334">
        <f>SUM(I4354:I4381)</f>
        <v>2988782.26</v>
      </c>
      <c r="J4352" s="449"/>
      <c r="K4352" s="391">
        <f>SUM(K4354:K4381)</f>
        <v>3333249.67</v>
      </c>
      <c r="L4352" s="310"/>
      <c r="M4352" s="303">
        <f t="shared" si="720"/>
        <v>3333248.7404656513</v>
      </c>
      <c r="N4352" s="303">
        <f t="shared" si="721"/>
        <v>-0.92953434865921736</v>
      </c>
      <c r="O4352" s="372">
        <f t="shared" si="722"/>
        <v>0</v>
      </c>
      <c r="P4352" s="373"/>
    </row>
    <row r="4353" spans="1:16" s="195" customFormat="1" ht="15" customHeight="1" x14ac:dyDescent="0.25">
      <c r="A4353" s="323"/>
      <c r="B4353" s="512" t="s">
        <v>1068</v>
      </c>
      <c r="C4353" s="513"/>
      <c r="D4353" s="513"/>
      <c r="E4353" s="514"/>
      <c r="F4353" s="324"/>
      <c r="G4353" s="324"/>
      <c r="H4353" s="324"/>
      <c r="I4353" s="324"/>
      <c r="J4353" s="449"/>
      <c r="K4353" s="392"/>
      <c r="L4353" s="311"/>
      <c r="M4353" s="303">
        <f t="shared" si="720"/>
        <v>0</v>
      </c>
      <c r="N4353" s="303">
        <f t="shared" si="721"/>
        <v>0</v>
      </c>
      <c r="O4353" s="372">
        <f t="shared" si="722"/>
        <v>0</v>
      </c>
      <c r="P4353" s="373">
        <f t="shared" si="723"/>
        <v>0</v>
      </c>
    </row>
    <row r="4354" spans="1:16" s="195" customFormat="1" ht="22.5" x14ac:dyDescent="0.25">
      <c r="A4354" s="312" t="s">
        <v>9623</v>
      </c>
      <c r="B4354" s="314" t="s">
        <v>532</v>
      </c>
      <c r="C4354" s="314" t="s">
        <v>2402</v>
      </c>
      <c r="D4354" s="314" t="s">
        <v>8946</v>
      </c>
      <c r="E4354" s="315" t="s">
        <v>8947</v>
      </c>
      <c r="F4354" s="316" t="s">
        <v>100</v>
      </c>
      <c r="G4354" s="325">
        <v>0.24</v>
      </c>
      <c r="H4354" s="61">
        <f t="shared" ref="H4354:H4362" si="730">ROUND(I4354/G4354,2)</f>
        <v>115077.54</v>
      </c>
      <c r="I4354" s="450">
        <v>27618.61</v>
      </c>
      <c r="J4354" s="439">
        <f t="shared" ref="J4354:J4362" si="731">ROUND(H4354*O$13*P$13*O$10,2)</f>
        <v>128340.59</v>
      </c>
      <c r="K4354" s="390">
        <f t="shared" ref="K4354:K4362" si="732">ROUND(J4354*G4354,2)</f>
        <v>30801.74</v>
      </c>
      <c r="L4354" s="60"/>
      <c r="M4354" s="303">
        <f t="shared" si="720"/>
        <v>30801.740972563206</v>
      </c>
      <c r="N4354" s="303">
        <f t="shared" si="721"/>
        <v>9.7256320441374555E-4</v>
      </c>
      <c r="O4354" s="372">
        <f t="shared" si="722"/>
        <v>30801.741599999998</v>
      </c>
      <c r="P4354" s="373">
        <f t="shared" si="723"/>
        <v>1.5999999959603883E-3</v>
      </c>
    </row>
    <row r="4355" spans="1:16" s="195" customFormat="1" ht="22.5" x14ac:dyDescent="0.25">
      <c r="A4355" s="312" t="s">
        <v>9624</v>
      </c>
      <c r="B4355" s="314" t="s">
        <v>532</v>
      </c>
      <c r="C4355" s="314" t="s">
        <v>2410</v>
      </c>
      <c r="D4355" s="314" t="s">
        <v>8949</v>
      </c>
      <c r="E4355" s="315" t="s">
        <v>8950</v>
      </c>
      <c r="F4355" s="316" t="s">
        <v>106</v>
      </c>
      <c r="G4355" s="331">
        <v>420</v>
      </c>
      <c r="H4355" s="61">
        <f t="shared" si="730"/>
        <v>379.6</v>
      </c>
      <c r="I4355" s="450">
        <v>159432</v>
      </c>
      <c r="J4355" s="439">
        <f t="shared" si="731"/>
        <v>423.35</v>
      </c>
      <c r="K4355" s="390">
        <f t="shared" si="732"/>
        <v>177807</v>
      </c>
      <c r="L4355" s="60"/>
      <c r="M4355" s="303">
        <f t="shared" si="720"/>
        <v>177807.03542783999</v>
      </c>
      <c r="N4355" s="303">
        <f t="shared" si="721"/>
        <v>3.542783999000676E-2</v>
      </c>
      <c r="O4355" s="372">
        <f t="shared" si="722"/>
        <v>177807</v>
      </c>
      <c r="P4355" s="373">
        <f t="shared" si="723"/>
        <v>0</v>
      </c>
    </row>
    <row r="4356" spans="1:16" s="195" customFormat="1" ht="15" x14ac:dyDescent="0.25">
      <c r="A4356" s="312" t="s">
        <v>9625</v>
      </c>
      <c r="B4356" s="314" t="s">
        <v>532</v>
      </c>
      <c r="C4356" s="314" t="s">
        <v>2421</v>
      </c>
      <c r="D4356" s="314" t="s">
        <v>8952</v>
      </c>
      <c r="E4356" s="315" t="s">
        <v>8953</v>
      </c>
      <c r="F4356" s="316" t="s">
        <v>100</v>
      </c>
      <c r="G4356" s="325">
        <v>0.24</v>
      </c>
      <c r="H4356" s="61">
        <f t="shared" si="730"/>
        <v>11052.79</v>
      </c>
      <c r="I4356" s="450">
        <v>2652.67</v>
      </c>
      <c r="J4356" s="439">
        <f t="shared" si="731"/>
        <v>12326.66</v>
      </c>
      <c r="K4356" s="390">
        <f t="shared" si="732"/>
        <v>2958.4</v>
      </c>
      <c r="L4356" s="60"/>
      <c r="M4356" s="303">
        <f t="shared" si="720"/>
        <v>2958.3984938304006</v>
      </c>
      <c r="N4356" s="303">
        <f t="shared" si="721"/>
        <v>-1.5061695994518232E-3</v>
      </c>
      <c r="O4356" s="372">
        <f t="shared" si="722"/>
        <v>2958.3984</v>
      </c>
      <c r="P4356" s="373">
        <f t="shared" si="723"/>
        <v>-1.6000000000531145E-3</v>
      </c>
    </row>
    <row r="4357" spans="1:16" s="195" customFormat="1" ht="22.5" x14ac:dyDescent="0.25">
      <c r="A4357" s="312" t="s">
        <v>9626</v>
      </c>
      <c r="B4357" s="314" t="s">
        <v>532</v>
      </c>
      <c r="C4357" s="314" t="s">
        <v>2429</v>
      </c>
      <c r="D4357" s="314" t="s">
        <v>3339</v>
      </c>
      <c r="E4357" s="315" t="s">
        <v>3340</v>
      </c>
      <c r="F4357" s="316" t="s">
        <v>100</v>
      </c>
      <c r="G4357" s="317">
        <v>1.04786</v>
      </c>
      <c r="H4357" s="61">
        <f t="shared" si="730"/>
        <v>82989.740000000005</v>
      </c>
      <c r="I4357" s="450">
        <v>86961.63</v>
      </c>
      <c r="J4357" s="439">
        <f t="shared" si="731"/>
        <v>92554.57</v>
      </c>
      <c r="K4357" s="390">
        <f t="shared" si="732"/>
        <v>96984.23</v>
      </c>
      <c r="L4357" s="60"/>
      <c r="M4357" s="303">
        <f t="shared" si="720"/>
        <v>96984.229177785615</v>
      </c>
      <c r="N4357" s="303">
        <f t="shared" si="721"/>
        <v>-8.2221438060514629E-4</v>
      </c>
      <c r="O4357" s="372">
        <f t="shared" si="722"/>
        <v>96984.231720200012</v>
      </c>
      <c r="P4357" s="373">
        <f t="shared" si="723"/>
        <v>1.7202000162797049E-3</v>
      </c>
    </row>
    <row r="4358" spans="1:16" s="195" customFormat="1" ht="22.5" x14ac:dyDescent="0.25">
      <c r="A4358" s="312" t="s">
        <v>9627</v>
      </c>
      <c r="B4358" s="314" t="s">
        <v>532</v>
      </c>
      <c r="C4358" s="314" t="s">
        <v>2438</v>
      </c>
      <c r="D4358" s="314" t="s">
        <v>258</v>
      </c>
      <c r="E4358" s="315" t="s">
        <v>259</v>
      </c>
      <c r="F4358" s="316" t="s">
        <v>116</v>
      </c>
      <c r="G4358" s="326">
        <v>0.34139999999999998</v>
      </c>
      <c r="H4358" s="61">
        <f t="shared" si="730"/>
        <v>232565.17</v>
      </c>
      <c r="I4358" s="450">
        <v>79397.75</v>
      </c>
      <c r="J4358" s="439">
        <f t="shared" si="731"/>
        <v>259369.03</v>
      </c>
      <c r="K4358" s="390">
        <f t="shared" si="732"/>
        <v>88548.59</v>
      </c>
      <c r="L4358" s="60"/>
      <c r="M4358" s="303">
        <f t="shared" si="720"/>
        <v>88548.588408480005</v>
      </c>
      <c r="N4358" s="303">
        <f t="shared" si="721"/>
        <v>-1.591519991052337E-3</v>
      </c>
      <c r="O4358" s="372">
        <f t="shared" si="722"/>
        <v>88548.58684199999</v>
      </c>
      <c r="P4358" s="373">
        <f t="shared" si="723"/>
        <v>-3.1580000068061054E-3</v>
      </c>
    </row>
    <row r="4359" spans="1:16" s="195" customFormat="1" ht="22.5" x14ac:dyDescent="0.25">
      <c r="A4359" s="312" t="s">
        <v>9628</v>
      </c>
      <c r="B4359" s="314" t="s">
        <v>532</v>
      </c>
      <c r="C4359" s="314" t="s">
        <v>1071</v>
      </c>
      <c r="D4359" s="314" t="s">
        <v>467</v>
      </c>
      <c r="E4359" s="315" t="s">
        <v>468</v>
      </c>
      <c r="F4359" s="316" t="s">
        <v>100</v>
      </c>
      <c r="G4359" s="326">
        <v>0.86560000000000004</v>
      </c>
      <c r="H4359" s="61">
        <f t="shared" si="730"/>
        <v>13912.99</v>
      </c>
      <c r="I4359" s="450">
        <v>12043.08</v>
      </c>
      <c r="J4359" s="439">
        <f t="shared" si="731"/>
        <v>15516.51</v>
      </c>
      <c r="K4359" s="390">
        <f t="shared" si="732"/>
        <v>13431.09</v>
      </c>
      <c r="L4359" s="60"/>
      <c r="M4359" s="303">
        <f t="shared" si="720"/>
        <v>13431.082544409601</v>
      </c>
      <c r="N4359" s="303">
        <f t="shared" si="721"/>
        <v>-7.4555903993314132E-3</v>
      </c>
      <c r="O4359" s="372">
        <f t="shared" si="722"/>
        <v>13431.091056000001</v>
      </c>
      <c r="P4359" s="373">
        <f t="shared" si="723"/>
        <v>1.0560000009718351E-3</v>
      </c>
    </row>
    <row r="4360" spans="1:16" s="195" customFormat="1" ht="15" x14ac:dyDescent="0.25">
      <c r="A4360" s="312" t="s">
        <v>9629</v>
      </c>
      <c r="B4360" s="314" t="s">
        <v>532</v>
      </c>
      <c r="C4360" s="314" t="s">
        <v>1075</v>
      </c>
      <c r="D4360" s="314" t="s">
        <v>262</v>
      </c>
      <c r="E4360" s="315" t="s">
        <v>263</v>
      </c>
      <c r="F4360" s="316" t="s">
        <v>116</v>
      </c>
      <c r="G4360" s="318">
        <v>2.1640000000000001</v>
      </c>
      <c r="H4360" s="61">
        <f t="shared" si="730"/>
        <v>73015.81</v>
      </c>
      <c r="I4360" s="450">
        <v>158006.22</v>
      </c>
      <c r="J4360" s="439">
        <f t="shared" si="731"/>
        <v>81431.11</v>
      </c>
      <c r="K4360" s="390">
        <f t="shared" si="732"/>
        <v>176216.92</v>
      </c>
      <c r="L4360" s="60"/>
      <c r="M4360" s="303">
        <f t="shared" si="720"/>
        <v>176216.92983440642</v>
      </c>
      <c r="N4360" s="303">
        <f t="shared" si="721"/>
        <v>9.8344064026605338E-3</v>
      </c>
      <c r="O4360" s="372">
        <f t="shared" si="722"/>
        <v>176216.92204</v>
      </c>
      <c r="P4360" s="373">
        <f t="shared" si="723"/>
        <v>2.039999992121011E-3</v>
      </c>
    </row>
    <row r="4361" spans="1:16" s="195" customFormat="1" ht="22.5" x14ac:dyDescent="0.25">
      <c r="A4361" s="312" t="s">
        <v>9630</v>
      </c>
      <c r="B4361" s="314" t="s">
        <v>532</v>
      </c>
      <c r="C4361" s="314" t="s">
        <v>2474</v>
      </c>
      <c r="D4361" s="314" t="s">
        <v>3347</v>
      </c>
      <c r="E4361" s="315" t="s">
        <v>3348</v>
      </c>
      <c r="F4361" s="316" t="s">
        <v>100</v>
      </c>
      <c r="G4361" s="326">
        <v>0.86560000000000004</v>
      </c>
      <c r="H4361" s="61">
        <f t="shared" si="730"/>
        <v>35105.11</v>
      </c>
      <c r="I4361" s="450">
        <v>30386.98</v>
      </c>
      <c r="J4361" s="439">
        <f t="shared" si="731"/>
        <v>39151.08</v>
      </c>
      <c r="K4361" s="390">
        <f t="shared" si="732"/>
        <v>33889.17</v>
      </c>
      <c r="L4361" s="60"/>
      <c r="M4361" s="303">
        <f t="shared" si="720"/>
        <v>33889.174252377597</v>
      </c>
      <c r="N4361" s="303">
        <f t="shared" si="721"/>
        <v>4.2523775991867296E-3</v>
      </c>
      <c r="O4361" s="372">
        <f t="shared" si="722"/>
        <v>33889.174848000002</v>
      </c>
      <c r="P4361" s="373">
        <f t="shared" si="723"/>
        <v>4.8480000041308813E-3</v>
      </c>
    </row>
    <row r="4362" spans="1:16" s="195" customFormat="1" ht="22.5" x14ac:dyDescent="0.25">
      <c r="A4362" s="312" t="s">
        <v>9631</v>
      </c>
      <c r="B4362" s="314" t="s">
        <v>532</v>
      </c>
      <c r="C4362" s="314" t="s">
        <v>3475</v>
      </c>
      <c r="D4362" s="314" t="s">
        <v>3350</v>
      </c>
      <c r="E4362" s="315" t="s">
        <v>3351</v>
      </c>
      <c r="F4362" s="316" t="s">
        <v>100</v>
      </c>
      <c r="G4362" s="326">
        <v>0.86560000000000004</v>
      </c>
      <c r="H4362" s="61">
        <f t="shared" si="730"/>
        <v>36058.68</v>
      </c>
      <c r="I4362" s="450">
        <v>31212.39</v>
      </c>
      <c r="J4362" s="439">
        <f t="shared" si="731"/>
        <v>40214.559999999998</v>
      </c>
      <c r="K4362" s="390">
        <f t="shared" si="732"/>
        <v>34809.72</v>
      </c>
      <c r="L4362" s="60"/>
      <c r="M4362" s="303">
        <f t="shared" si="720"/>
        <v>34809.715330156803</v>
      </c>
      <c r="N4362" s="303">
        <f t="shared" si="721"/>
        <v>-4.6698431979166344E-3</v>
      </c>
      <c r="O4362" s="372">
        <f t="shared" si="722"/>
        <v>34809.723136000001</v>
      </c>
      <c r="P4362" s="373">
        <f t="shared" si="723"/>
        <v>3.1359999993583187E-3</v>
      </c>
    </row>
    <row r="4363" spans="1:16" s="195" customFormat="1" ht="15" customHeight="1" x14ac:dyDescent="0.25">
      <c r="A4363" s="323"/>
      <c r="B4363" s="512" t="s">
        <v>9632</v>
      </c>
      <c r="C4363" s="513"/>
      <c r="D4363" s="513"/>
      <c r="E4363" s="514"/>
      <c r="F4363" s="324"/>
      <c r="G4363" s="324"/>
      <c r="H4363" s="324"/>
      <c r="I4363" s="324"/>
      <c r="J4363" s="449"/>
      <c r="K4363" s="392"/>
      <c r="L4363" s="311"/>
      <c r="M4363" s="303">
        <f t="shared" si="720"/>
        <v>0</v>
      </c>
      <c r="N4363" s="303">
        <f t="shared" si="721"/>
        <v>0</v>
      </c>
      <c r="O4363" s="372">
        <f t="shared" si="722"/>
        <v>0</v>
      </c>
      <c r="P4363" s="373">
        <f t="shared" si="723"/>
        <v>0</v>
      </c>
    </row>
    <row r="4364" spans="1:16" s="195" customFormat="1" ht="15" x14ac:dyDescent="0.25">
      <c r="A4364" s="312" t="s">
        <v>9633</v>
      </c>
      <c r="B4364" s="314" t="s">
        <v>532</v>
      </c>
      <c r="C4364" s="314" t="s">
        <v>2489</v>
      </c>
      <c r="D4364" s="314" t="s">
        <v>9634</v>
      </c>
      <c r="E4364" s="315" t="s">
        <v>9635</v>
      </c>
      <c r="F4364" s="316" t="s">
        <v>111</v>
      </c>
      <c r="G4364" s="318">
        <v>3.1440000000000001</v>
      </c>
      <c r="H4364" s="61">
        <f t="shared" ref="H4364:H4372" si="733">ROUND(I4364/G4364,2)</f>
        <v>4203.93</v>
      </c>
      <c r="I4364" s="450">
        <v>13217.16</v>
      </c>
      <c r="J4364" s="439">
        <f t="shared" ref="J4364:J4372" si="734">ROUND(H4364*O$13*P$13*O$10,2)</f>
        <v>4688.45</v>
      </c>
      <c r="K4364" s="390">
        <f t="shared" ref="K4364:K4372" si="735">ROUND(J4364*G4364,2)</f>
        <v>14740.49</v>
      </c>
      <c r="L4364" s="60"/>
      <c r="M4364" s="303">
        <f t="shared" si="720"/>
        <v>14740.478927539201</v>
      </c>
      <c r="N4364" s="303">
        <f t="shared" si="721"/>
        <v>-1.107246079845936E-2</v>
      </c>
      <c r="O4364" s="372">
        <f t="shared" si="722"/>
        <v>14740.486800000001</v>
      </c>
      <c r="P4364" s="373">
        <f t="shared" si="723"/>
        <v>-3.1999999991967343E-3</v>
      </c>
    </row>
    <row r="4365" spans="1:16" s="195" customFormat="1" ht="15" x14ac:dyDescent="0.25">
      <c r="A4365" s="312" t="s">
        <v>9636</v>
      </c>
      <c r="B4365" s="314" t="s">
        <v>532</v>
      </c>
      <c r="C4365" s="314" t="s">
        <v>3481</v>
      </c>
      <c r="D4365" s="314" t="s">
        <v>8983</v>
      </c>
      <c r="E4365" s="315" t="s">
        <v>228</v>
      </c>
      <c r="F4365" s="316" t="s">
        <v>111</v>
      </c>
      <c r="G4365" s="318">
        <v>3.7730000000000001</v>
      </c>
      <c r="H4365" s="61">
        <f t="shared" si="733"/>
        <v>1269.0899999999999</v>
      </c>
      <c r="I4365" s="450">
        <v>4788.28</v>
      </c>
      <c r="J4365" s="439">
        <f t="shared" si="734"/>
        <v>1415.36</v>
      </c>
      <c r="K4365" s="390">
        <f t="shared" si="735"/>
        <v>5340.15</v>
      </c>
      <c r="L4365" s="60"/>
      <c r="M4365" s="303">
        <f t="shared" si="720"/>
        <v>5340.1442094335998</v>
      </c>
      <c r="N4365" s="303">
        <f t="shared" si="721"/>
        <v>-5.7905663998099044E-3</v>
      </c>
      <c r="O4365" s="372">
        <f t="shared" si="722"/>
        <v>5340.1532799999995</v>
      </c>
      <c r="P4365" s="373">
        <f t="shared" si="723"/>
        <v>3.2799999999042484E-3</v>
      </c>
    </row>
    <row r="4366" spans="1:16" s="195" customFormat="1" ht="15" x14ac:dyDescent="0.25">
      <c r="A4366" s="312" t="s">
        <v>9637</v>
      </c>
      <c r="B4366" s="314" t="s">
        <v>532</v>
      </c>
      <c r="C4366" s="314" t="s">
        <v>2495</v>
      </c>
      <c r="D4366" s="314" t="s">
        <v>9638</v>
      </c>
      <c r="E4366" s="315" t="s">
        <v>9639</v>
      </c>
      <c r="F4366" s="316" t="s">
        <v>111</v>
      </c>
      <c r="G4366" s="318">
        <v>0.91600000000000004</v>
      </c>
      <c r="H4366" s="61">
        <f t="shared" si="733"/>
        <v>5166.26</v>
      </c>
      <c r="I4366" s="450">
        <v>4732.29</v>
      </c>
      <c r="J4366" s="439">
        <f t="shared" si="734"/>
        <v>5761.69</v>
      </c>
      <c r="K4366" s="390">
        <f t="shared" si="735"/>
        <v>5277.71</v>
      </c>
      <c r="L4366" s="60"/>
      <c r="M4366" s="303">
        <f t="shared" si="720"/>
        <v>5277.7011872448011</v>
      </c>
      <c r="N4366" s="303">
        <f t="shared" si="721"/>
        <v>-8.8127551989600761E-3</v>
      </c>
      <c r="O4366" s="372">
        <f t="shared" si="722"/>
        <v>5277.7080399999995</v>
      </c>
      <c r="P4366" s="373">
        <f t="shared" si="723"/>
        <v>-1.9600000005084439E-3</v>
      </c>
    </row>
    <row r="4367" spans="1:16" s="195" customFormat="1" ht="22.5" x14ac:dyDescent="0.25">
      <c r="A4367" s="312" t="s">
        <v>9640</v>
      </c>
      <c r="B4367" s="314" t="s">
        <v>532</v>
      </c>
      <c r="C4367" s="314" t="s">
        <v>2497</v>
      </c>
      <c r="D4367" s="314" t="s">
        <v>8011</v>
      </c>
      <c r="E4367" s="315" t="s">
        <v>8012</v>
      </c>
      <c r="F4367" s="316" t="s">
        <v>111</v>
      </c>
      <c r="G4367" s="326">
        <v>1.1908000000000001</v>
      </c>
      <c r="H4367" s="61">
        <f t="shared" si="733"/>
        <v>1378.17</v>
      </c>
      <c r="I4367" s="450">
        <v>1641.12</v>
      </c>
      <c r="J4367" s="439">
        <f t="shared" si="734"/>
        <v>1537.01</v>
      </c>
      <c r="K4367" s="390">
        <f t="shared" si="735"/>
        <v>1830.27</v>
      </c>
      <c r="L4367" s="60"/>
      <c r="M4367" s="303">
        <f t="shared" ref="M4367:M4430" si="736">I4367*O$13*P$13*O$10</f>
        <v>1830.2642002944001</v>
      </c>
      <c r="N4367" s="303">
        <f t="shared" ref="N4367:N4430" si="737">M4367-K4367</f>
        <v>-5.7997055998839642E-3</v>
      </c>
      <c r="O4367" s="372">
        <f t="shared" si="722"/>
        <v>1830.271508</v>
      </c>
      <c r="P4367" s="373">
        <f t="shared" si="723"/>
        <v>1.5080000000580185E-3</v>
      </c>
    </row>
    <row r="4368" spans="1:16" s="195" customFormat="1" ht="15" x14ac:dyDescent="0.25">
      <c r="A4368" s="312" t="s">
        <v>9641</v>
      </c>
      <c r="B4368" s="314" t="s">
        <v>532</v>
      </c>
      <c r="C4368" s="314" t="s">
        <v>2499</v>
      </c>
      <c r="D4368" s="314" t="s">
        <v>9610</v>
      </c>
      <c r="E4368" s="315" t="s">
        <v>9611</v>
      </c>
      <c r="F4368" s="316" t="s">
        <v>116</v>
      </c>
      <c r="G4368" s="326">
        <v>7.85E-2</v>
      </c>
      <c r="H4368" s="61">
        <f t="shared" si="733"/>
        <v>282756.31</v>
      </c>
      <c r="I4368" s="450">
        <v>22196.37</v>
      </c>
      <c r="J4368" s="439">
        <f t="shared" si="734"/>
        <v>315344.86</v>
      </c>
      <c r="K4368" s="390">
        <f t="shared" si="735"/>
        <v>24754.57</v>
      </c>
      <c r="L4368" s="60"/>
      <c r="M4368" s="303">
        <f t="shared" si="736"/>
        <v>24754.570895174402</v>
      </c>
      <c r="N4368" s="303">
        <f t="shared" si="737"/>
        <v>8.9517440210329369E-4</v>
      </c>
      <c r="O4368" s="372">
        <f t="shared" si="722"/>
        <v>24754.571509999998</v>
      </c>
      <c r="P4368" s="373">
        <f t="shared" si="723"/>
        <v>1.5099999982339796E-3</v>
      </c>
    </row>
    <row r="4369" spans="1:16" s="195" customFormat="1" ht="15" x14ac:dyDescent="0.25">
      <c r="A4369" s="312" t="s">
        <v>9642</v>
      </c>
      <c r="B4369" s="314" t="s">
        <v>532</v>
      </c>
      <c r="C4369" s="314" t="s">
        <v>5984</v>
      </c>
      <c r="D4369" s="314" t="s">
        <v>9613</v>
      </c>
      <c r="E4369" s="315" t="s">
        <v>130</v>
      </c>
      <c r="F4369" s="316" t="s">
        <v>111</v>
      </c>
      <c r="G4369" s="318">
        <v>7.968</v>
      </c>
      <c r="H4369" s="61">
        <f t="shared" si="733"/>
        <v>6097.78</v>
      </c>
      <c r="I4369" s="450">
        <v>48587.08</v>
      </c>
      <c r="J4369" s="439">
        <f t="shared" si="734"/>
        <v>6800.57</v>
      </c>
      <c r="K4369" s="390">
        <f t="shared" si="735"/>
        <v>54186.94</v>
      </c>
      <c r="L4369" s="60"/>
      <c r="M4369" s="303">
        <f t="shared" si="736"/>
        <v>54186.892561689609</v>
      </c>
      <c r="N4369" s="303">
        <f t="shared" si="737"/>
        <v>-4.7438310393772554E-2</v>
      </c>
      <c r="O4369" s="372">
        <f t="shared" si="722"/>
        <v>54186.941759999994</v>
      </c>
      <c r="P4369" s="373">
        <f t="shared" si="723"/>
        <v>1.7599999919184484E-3</v>
      </c>
    </row>
    <row r="4370" spans="1:16" s="195" customFormat="1" ht="15" x14ac:dyDescent="0.25">
      <c r="A4370" s="312" t="s">
        <v>9643</v>
      </c>
      <c r="B4370" s="314" t="s">
        <v>532</v>
      </c>
      <c r="C4370" s="314" t="s">
        <v>5988</v>
      </c>
      <c r="D4370" s="314" t="s">
        <v>9644</v>
      </c>
      <c r="E4370" s="315" t="s">
        <v>587</v>
      </c>
      <c r="F4370" s="316" t="s">
        <v>122</v>
      </c>
      <c r="G4370" s="326">
        <v>0.63590000000000002</v>
      </c>
      <c r="H4370" s="61">
        <f t="shared" si="733"/>
        <v>43543.06</v>
      </c>
      <c r="I4370" s="450">
        <v>27689.03</v>
      </c>
      <c r="J4370" s="439">
        <f t="shared" si="734"/>
        <v>48561.53</v>
      </c>
      <c r="K4370" s="390">
        <f t="shared" si="735"/>
        <v>30880.28</v>
      </c>
      <c r="L4370" s="60"/>
      <c r="M4370" s="303">
        <f t="shared" si="736"/>
        <v>30880.2770972736</v>
      </c>
      <c r="N4370" s="303">
        <f t="shared" si="737"/>
        <v>-2.9027263990428764E-3</v>
      </c>
      <c r="O4370" s="372">
        <f t="shared" ref="O4370:O4433" si="738">J4370*G4370</f>
        <v>30880.276926999999</v>
      </c>
      <c r="P4370" s="373">
        <f t="shared" ref="P4370:P4433" si="739">O4370-K4370</f>
        <v>-3.072999999858439E-3</v>
      </c>
    </row>
    <row r="4371" spans="1:16" s="195" customFormat="1" ht="15" x14ac:dyDescent="0.25">
      <c r="A4371" s="312" t="s">
        <v>9645</v>
      </c>
      <c r="B4371" s="314" t="s">
        <v>532</v>
      </c>
      <c r="C4371" s="314" t="s">
        <v>2508</v>
      </c>
      <c r="D4371" s="314" t="s">
        <v>229</v>
      </c>
      <c r="E4371" s="315" t="s">
        <v>230</v>
      </c>
      <c r="F4371" s="316" t="s">
        <v>122</v>
      </c>
      <c r="G4371" s="318">
        <v>3.2000000000000001E-2</v>
      </c>
      <c r="H4371" s="61">
        <f t="shared" si="733"/>
        <v>223357.81</v>
      </c>
      <c r="I4371" s="450">
        <v>7147.45</v>
      </c>
      <c r="J4371" s="439">
        <f t="shared" si="734"/>
        <v>249100.49</v>
      </c>
      <c r="K4371" s="390">
        <f t="shared" si="735"/>
        <v>7971.22</v>
      </c>
      <c r="L4371" s="60"/>
      <c r="M4371" s="303">
        <f t="shared" si="736"/>
        <v>7971.2159125440003</v>
      </c>
      <c r="N4371" s="303">
        <f t="shared" si="737"/>
        <v>-4.0874559999792837E-3</v>
      </c>
      <c r="O4371" s="372">
        <f t="shared" si="738"/>
        <v>7971.2156800000002</v>
      </c>
      <c r="P4371" s="373">
        <f t="shared" si="739"/>
        <v>-4.3200000000069849E-3</v>
      </c>
    </row>
    <row r="4372" spans="1:16" s="195" customFormat="1" ht="33.75" x14ac:dyDescent="0.25">
      <c r="A4372" s="312" t="s">
        <v>9646</v>
      </c>
      <c r="B4372" s="314" t="s">
        <v>532</v>
      </c>
      <c r="C4372" s="314" t="s">
        <v>5993</v>
      </c>
      <c r="D4372" s="314" t="s">
        <v>1637</v>
      </c>
      <c r="E4372" s="315" t="s">
        <v>231</v>
      </c>
      <c r="F4372" s="316" t="s">
        <v>122</v>
      </c>
      <c r="G4372" s="318">
        <v>3.2000000000000001E-2</v>
      </c>
      <c r="H4372" s="61">
        <f t="shared" si="733"/>
        <v>64603.75</v>
      </c>
      <c r="I4372" s="450">
        <v>2067.3200000000002</v>
      </c>
      <c r="J4372" s="439">
        <f t="shared" si="734"/>
        <v>72049.53</v>
      </c>
      <c r="K4372" s="390">
        <f t="shared" si="735"/>
        <v>2305.58</v>
      </c>
      <c r="L4372" s="60"/>
      <c r="M4372" s="303">
        <f t="shared" si="736"/>
        <v>2305.5850800384005</v>
      </c>
      <c r="N4372" s="303">
        <f t="shared" si="737"/>
        <v>5.080038400592457E-3</v>
      </c>
      <c r="O4372" s="372">
        <f t="shared" si="738"/>
        <v>2305.5849600000001</v>
      </c>
      <c r="P4372" s="373">
        <f t="shared" si="739"/>
        <v>4.9600000002101297E-3</v>
      </c>
    </row>
    <row r="4373" spans="1:16" s="195" customFormat="1" ht="15" customHeight="1" x14ac:dyDescent="0.25">
      <c r="A4373" s="323"/>
      <c r="B4373" s="512" t="s">
        <v>852</v>
      </c>
      <c r="C4373" s="513"/>
      <c r="D4373" s="513"/>
      <c r="E4373" s="514"/>
      <c r="F4373" s="324"/>
      <c r="G4373" s="324"/>
      <c r="H4373" s="324"/>
      <c r="I4373" s="324"/>
      <c r="J4373" s="449"/>
      <c r="K4373" s="392"/>
      <c r="L4373" s="311"/>
      <c r="M4373" s="303">
        <f t="shared" si="736"/>
        <v>0</v>
      </c>
      <c r="N4373" s="303">
        <f t="shared" si="737"/>
        <v>0</v>
      </c>
      <c r="O4373" s="372">
        <f t="shared" si="738"/>
        <v>0</v>
      </c>
      <c r="P4373" s="373">
        <f t="shared" si="739"/>
        <v>0</v>
      </c>
    </row>
    <row r="4374" spans="1:16" s="195" customFormat="1" ht="15" x14ac:dyDescent="0.25">
      <c r="A4374" s="312" t="s">
        <v>9647</v>
      </c>
      <c r="B4374" s="314" t="s">
        <v>532</v>
      </c>
      <c r="C4374" s="332" t="s">
        <v>2516</v>
      </c>
      <c r="D4374" s="332" t="s">
        <v>8753</v>
      </c>
      <c r="E4374" s="333" t="s">
        <v>9648</v>
      </c>
      <c r="F4374" s="316" t="s">
        <v>508</v>
      </c>
      <c r="G4374" s="331">
        <v>1</v>
      </c>
      <c r="H4374" s="61">
        <f t="shared" ref="H4374:H4378" si="740">ROUND(I4374/G4374,2)</f>
        <v>83930.91</v>
      </c>
      <c r="I4374" s="450">
        <v>83930.91</v>
      </c>
      <c r="J4374" s="439">
        <f t="shared" ref="J4374:J4379" si="741">ROUND(H4374*O$13*P$13*O$10,2)</f>
        <v>93604.21</v>
      </c>
      <c r="K4374" s="390">
        <f t="shared" ref="K4374:K4381" si="742">ROUND(J4374*G4374,2)</f>
        <v>93604.21</v>
      </c>
      <c r="L4374" s="60"/>
      <c r="M4374" s="303">
        <f t="shared" si="736"/>
        <v>93604.209241939214</v>
      </c>
      <c r="N4374" s="303">
        <f t="shared" si="737"/>
        <v>-7.5806079257745296E-4</v>
      </c>
      <c r="O4374" s="372">
        <f t="shared" si="738"/>
        <v>93604.21</v>
      </c>
      <c r="P4374" s="373">
        <f t="shared" si="739"/>
        <v>0</v>
      </c>
    </row>
    <row r="4375" spans="1:16" s="195" customFormat="1" ht="15" x14ac:dyDescent="0.25">
      <c r="A4375" s="312" t="s">
        <v>9649</v>
      </c>
      <c r="B4375" s="314" t="s">
        <v>532</v>
      </c>
      <c r="C4375" s="332" t="s">
        <v>1085</v>
      </c>
      <c r="D4375" s="332" t="s">
        <v>9650</v>
      </c>
      <c r="E4375" s="333" t="s">
        <v>9651</v>
      </c>
      <c r="F4375" s="316" t="s">
        <v>508</v>
      </c>
      <c r="G4375" s="331">
        <v>1</v>
      </c>
      <c r="H4375" s="61">
        <f t="shared" si="740"/>
        <v>615116.93000000005</v>
      </c>
      <c r="I4375" s="450">
        <v>615116.93000000005</v>
      </c>
      <c r="J4375" s="439">
        <f t="shared" si="741"/>
        <v>686011.08</v>
      </c>
      <c r="K4375" s="390">
        <f t="shared" si="742"/>
        <v>686011.08</v>
      </c>
      <c r="L4375" s="60"/>
      <c r="M4375" s="303">
        <f t="shared" si="736"/>
        <v>686011.07534732169</v>
      </c>
      <c r="N4375" s="303">
        <f t="shared" si="737"/>
        <v>-4.6526782680302858E-3</v>
      </c>
      <c r="O4375" s="372">
        <f t="shared" si="738"/>
        <v>686011.08</v>
      </c>
      <c r="P4375" s="373">
        <f t="shared" si="739"/>
        <v>0</v>
      </c>
    </row>
    <row r="4376" spans="1:16" s="195" customFormat="1" ht="15" x14ac:dyDescent="0.25">
      <c r="A4376" s="312" t="s">
        <v>9652</v>
      </c>
      <c r="B4376" s="314" t="s">
        <v>532</v>
      </c>
      <c r="C4376" s="332" t="s">
        <v>1088</v>
      </c>
      <c r="D4376" s="332" t="s">
        <v>9653</v>
      </c>
      <c r="E4376" s="333" t="s">
        <v>9654</v>
      </c>
      <c r="F4376" s="316" t="s">
        <v>508</v>
      </c>
      <c r="G4376" s="331">
        <v>1</v>
      </c>
      <c r="H4376" s="335">
        <f>ROUND(I4376/G4376,2)+0.77</f>
        <v>1085560.92</v>
      </c>
      <c r="I4376" s="450">
        <v>1085560.1499999999</v>
      </c>
      <c r="J4376" s="439">
        <f>ROUND(H4376*O$13*P$13*O$10,2)</f>
        <v>1210675.2</v>
      </c>
      <c r="K4376" s="390">
        <f t="shared" si="742"/>
        <v>1210675.2</v>
      </c>
      <c r="L4376" s="60"/>
      <c r="M4376" s="303">
        <f t="shared" si="736"/>
        <v>1210674.3442351681</v>
      </c>
      <c r="N4376" s="303">
        <f t="shared" si="737"/>
        <v>-0.85576483188197017</v>
      </c>
      <c r="O4376" s="372">
        <f t="shared" si="738"/>
        <v>1210675.2</v>
      </c>
      <c r="P4376" s="373">
        <f t="shared" si="739"/>
        <v>0</v>
      </c>
    </row>
    <row r="4377" spans="1:16" s="195" customFormat="1" ht="15" x14ac:dyDescent="0.25">
      <c r="A4377" s="312" t="s">
        <v>9655</v>
      </c>
      <c r="B4377" s="314" t="s">
        <v>532</v>
      </c>
      <c r="C4377" s="332" t="s">
        <v>1096</v>
      </c>
      <c r="D4377" s="332" t="s">
        <v>9656</v>
      </c>
      <c r="E4377" s="333" t="s">
        <v>9657</v>
      </c>
      <c r="F4377" s="316" t="s">
        <v>217</v>
      </c>
      <c r="G4377" s="331">
        <v>4</v>
      </c>
      <c r="H4377" s="61">
        <f t="shared" si="740"/>
        <v>35208.49</v>
      </c>
      <c r="I4377" s="450">
        <v>140833.96</v>
      </c>
      <c r="J4377" s="439">
        <f t="shared" si="741"/>
        <v>39266.379999999997</v>
      </c>
      <c r="K4377" s="390">
        <f t="shared" si="742"/>
        <v>157065.51999999999</v>
      </c>
      <c r="L4377" s="60"/>
      <c r="M4377" s="303">
        <f t="shared" si="736"/>
        <v>157065.5132919552</v>
      </c>
      <c r="N4377" s="303">
        <f t="shared" si="737"/>
        <v>-6.7080447915941477E-3</v>
      </c>
      <c r="O4377" s="372">
        <f t="shared" si="738"/>
        <v>157065.51999999999</v>
      </c>
      <c r="P4377" s="373">
        <f t="shared" si="739"/>
        <v>0</v>
      </c>
    </row>
    <row r="4378" spans="1:16" s="195" customFormat="1" ht="15" x14ac:dyDescent="0.25">
      <c r="A4378" s="312" t="s">
        <v>9658</v>
      </c>
      <c r="B4378" s="314" t="s">
        <v>532</v>
      </c>
      <c r="C4378" s="332" t="s">
        <v>1103</v>
      </c>
      <c r="D4378" s="332" t="s">
        <v>9659</v>
      </c>
      <c r="E4378" s="333" t="s">
        <v>9660</v>
      </c>
      <c r="F4378" s="316" t="s">
        <v>217</v>
      </c>
      <c r="G4378" s="331">
        <v>1</v>
      </c>
      <c r="H4378" s="61">
        <f t="shared" si="740"/>
        <v>142693.20000000001</v>
      </c>
      <c r="I4378" s="450">
        <v>142693.20000000001</v>
      </c>
      <c r="J4378" s="439">
        <f t="shared" si="741"/>
        <v>159139.04</v>
      </c>
      <c r="K4378" s="390">
        <f t="shared" si="742"/>
        <v>159139.04</v>
      </c>
      <c r="L4378" s="60"/>
      <c r="M4378" s="303">
        <f t="shared" si="736"/>
        <v>159139.03650278403</v>
      </c>
      <c r="N4378" s="303">
        <f t="shared" si="737"/>
        <v>-3.4972159774042666E-3</v>
      </c>
      <c r="O4378" s="372">
        <f t="shared" si="738"/>
        <v>159139.04</v>
      </c>
      <c r="P4378" s="373">
        <f t="shared" si="739"/>
        <v>0</v>
      </c>
    </row>
    <row r="4379" spans="1:16" s="195" customFormat="1" ht="15" customHeight="1" x14ac:dyDescent="0.25">
      <c r="A4379" s="323"/>
      <c r="B4379" s="512" t="s">
        <v>9002</v>
      </c>
      <c r="C4379" s="513"/>
      <c r="D4379" s="513"/>
      <c r="E4379" s="514"/>
      <c r="F4379" s="324"/>
      <c r="G4379" s="324"/>
      <c r="H4379" s="324"/>
      <c r="I4379" s="324"/>
      <c r="J4379" s="439">
        <f t="shared" si="741"/>
        <v>0</v>
      </c>
      <c r="K4379" s="390">
        <f t="shared" si="742"/>
        <v>0</v>
      </c>
      <c r="L4379" s="60"/>
      <c r="M4379" s="303">
        <f t="shared" si="736"/>
        <v>0</v>
      </c>
      <c r="N4379" s="303">
        <f t="shared" si="737"/>
        <v>0</v>
      </c>
      <c r="O4379" s="372">
        <f t="shared" si="738"/>
        <v>0</v>
      </c>
      <c r="P4379" s="373">
        <f t="shared" si="739"/>
        <v>0</v>
      </c>
    </row>
    <row r="4380" spans="1:16" s="195" customFormat="1" ht="22.5" x14ac:dyDescent="0.25">
      <c r="A4380" s="312" t="s">
        <v>9661</v>
      </c>
      <c r="B4380" s="314" t="s">
        <v>532</v>
      </c>
      <c r="C4380" s="314" t="s">
        <v>1109</v>
      </c>
      <c r="D4380" s="314" t="s">
        <v>9662</v>
      </c>
      <c r="E4380" s="315" t="s">
        <v>9663</v>
      </c>
      <c r="F4380" s="316" t="s">
        <v>217</v>
      </c>
      <c r="G4380" s="331">
        <v>1</v>
      </c>
      <c r="H4380" s="61">
        <f t="shared" ref="H4380" si="743">ROUND(I4380/G4380,2)</f>
        <v>23134.63</v>
      </c>
      <c r="I4380" s="450">
        <v>23134.63</v>
      </c>
      <c r="J4380" s="439">
        <f>ROUND(H4380*O$13*P$13*O$10,2)</f>
        <v>25800.97</v>
      </c>
      <c r="K4380" s="390">
        <f t="shared" si="742"/>
        <v>25800.97</v>
      </c>
      <c r="L4380" s="60"/>
      <c r="M4380" s="303">
        <f t="shared" si="736"/>
        <v>25800.968287545602</v>
      </c>
      <c r="N4380" s="303">
        <f t="shared" si="737"/>
        <v>-1.7124543992395047E-3</v>
      </c>
      <c r="O4380" s="372">
        <f t="shared" si="738"/>
        <v>25800.97</v>
      </c>
      <c r="P4380" s="373">
        <f t="shared" si="739"/>
        <v>0</v>
      </c>
    </row>
    <row r="4381" spans="1:16" s="195" customFormat="1" ht="22.5" x14ac:dyDescent="0.25">
      <c r="A4381" s="312" t="s">
        <v>9664</v>
      </c>
      <c r="B4381" s="314" t="s">
        <v>532</v>
      </c>
      <c r="C4381" s="314" t="s">
        <v>1112</v>
      </c>
      <c r="D4381" s="314" t="s">
        <v>9665</v>
      </c>
      <c r="E4381" s="315" t="s">
        <v>9666</v>
      </c>
      <c r="F4381" s="316" t="s">
        <v>217</v>
      </c>
      <c r="G4381" s="331">
        <v>2</v>
      </c>
      <c r="H4381" s="61">
        <f>ROUND(I4381/G4381,2)</f>
        <v>88867.53</v>
      </c>
      <c r="I4381" s="450">
        <v>177735.05</v>
      </c>
      <c r="J4381" s="439">
        <f>ROUND(H4381*O$13*P$13*O$10,2)</f>
        <v>99109.79</v>
      </c>
      <c r="K4381" s="390">
        <f t="shared" si="742"/>
        <v>198219.58</v>
      </c>
      <c r="L4381" s="60"/>
      <c r="M4381" s="303">
        <f t="shared" si="736"/>
        <v>198219.56904585601</v>
      </c>
      <c r="N4381" s="303">
        <f t="shared" si="737"/>
        <v>-1.0954143974231556E-2</v>
      </c>
      <c r="O4381" s="372">
        <f t="shared" si="738"/>
        <v>198219.58</v>
      </c>
      <c r="P4381" s="373">
        <f t="shared" si="739"/>
        <v>0</v>
      </c>
    </row>
    <row r="4382" spans="1:16" s="195" customFormat="1" ht="15" x14ac:dyDescent="0.25">
      <c r="A4382" s="306" t="s">
        <v>3661</v>
      </c>
      <c r="B4382" s="502"/>
      <c r="C4382" s="502"/>
      <c r="D4382" s="502"/>
      <c r="E4382" s="307" t="s">
        <v>1068</v>
      </c>
      <c r="F4382" s="308"/>
      <c r="G4382" s="309"/>
      <c r="H4382" s="334"/>
      <c r="I4382" s="334">
        <f>SUM(I4383:I4391)</f>
        <v>442271.89</v>
      </c>
      <c r="J4382" s="449"/>
      <c r="K4382" s="391">
        <f>SUM(K4383:K4391)</f>
        <v>493245.1</v>
      </c>
      <c r="L4382" s="310"/>
      <c r="M4382" s="303">
        <f t="shared" si="736"/>
        <v>493245.10521079681</v>
      </c>
      <c r="N4382" s="303">
        <f t="shared" si="737"/>
        <v>5.2107968367636204E-3</v>
      </c>
      <c r="O4382" s="372">
        <f t="shared" si="738"/>
        <v>0</v>
      </c>
      <c r="P4382" s="373"/>
    </row>
    <row r="4383" spans="1:16" s="195" customFormat="1" ht="22.5" x14ac:dyDescent="0.25">
      <c r="A4383" s="312" t="s">
        <v>9667</v>
      </c>
      <c r="B4383" s="314" t="s">
        <v>532</v>
      </c>
      <c r="C4383" s="314" t="s">
        <v>1115</v>
      </c>
      <c r="D4383" s="314" t="s">
        <v>8946</v>
      </c>
      <c r="E4383" s="315" t="s">
        <v>8947</v>
      </c>
      <c r="F4383" s="316" t="s">
        <v>100</v>
      </c>
      <c r="G4383" s="318">
        <v>5.6000000000000001E-2</v>
      </c>
      <c r="H4383" s="61">
        <f t="shared" ref="H4383:H4391" si="744">ROUND(I4383/G4383,2)</f>
        <v>115081.79</v>
      </c>
      <c r="I4383" s="450">
        <v>6444.58</v>
      </c>
      <c r="J4383" s="439">
        <f t="shared" ref="J4383:J4391" si="745">ROUND(H4383*O$13*P$13*O$10,2)</f>
        <v>128345.33</v>
      </c>
      <c r="K4383" s="390">
        <f t="shared" ref="K4383:K4391" si="746">ROUND(J4383*G4383,2)</f>
        <v>7187.34</v>
      </c>
      <c r="L4383" s="60"/>
      <c r="M4383" s="303">
        <f t="shared" si="736"/>
        <v>7187.3379520896005</v>
      </c>
      <c r="N4383" s="303">
        <f t="shared" si="737"/>
        <v>-2.0479103995967307E-3</v>
      </c>
      <c r="O4383" s="372">
        <f t="shared" si="738"/>
        <v>7187.3384800000003</v>
      </c>
      <c r="P4383" s="373">
        <f t="shared" si="739"/>
        <v>-1.5199999998003477E-3</v>
      </c>
    </row>
    <row r="4384" spans="1:16" s="195" customFormat="1" ht="22.5" x14ac:dyDescent="0.25">
      <c r="A4384" s="312" t="s">
        <v>9668</v>
      </c>
      <c r="B4384" s="314" t="s">
        <v>532</v>
      </c>
      <c r="C4384" s="314" t="s">
        <v>1140</v>
      </c>
      <c r="D4384" s="314" t="s">
        <v>8949</v>
      </c>
      <c r="E4384" s="315" t="s">
        <v>8950</v>
      </c>
      <c r="F4384" s="316" t="s">
        <v>106</v>
      </c>
      <c r="G4384" s="331">
        <v>98</v>
      </c>
      <c r="H4384" s="61">
        <f t="shared" si="744"/>
        <v>379.6</v>
      </c>
      <c r="I4384" s="450">
        <v>37200.800000000003</v>
      </c>
      <c r="J4384" s="439">
        <f t="shared" si="745"/>
        <v>423.35</v>
      </c>
      <c r="K4384" s="390">
        <f t="shared" si="746"/>
        <v>41488.300000000003</v>
      </c>
      <c r="L4384" s="60"/>
      <c r="M4384" s="303">
        <f t="shared" si="736"/>
        <v>41488.308266496009</v>
      </c>
      <c r="N4384" s="303">
        <f t="shared" si="737"/>
        <v>8.2664960063993931E-3</v>
      </c>
      <c r="O4384" s="372">
        <f t="shared" si="738"/>
        <v>41488.300000000003</v>
      </c>
      <c r="P4384" s="373">
        <f t="shared" si="739"/>
        <v>0</v>
      </c>
    </row>
    <row r="4385" spans="1:16" s="195" customFormat="1" ht="15" x14ac:dyDescent="0.25">
      <c r="A4385" s="312" t="s">
        <v>9669</v>
      </c>
      <c r="B4385" s="314" t="s">
        <v>532</v>
      </c>
      <c r="C4385" s="314" t="s">
        <v>3646</v>
      </c>
      <c r="D4385" s="314" t="s">
        <v>8952</v>
      </c>
      <c r="E4385" s="315" t="s">
        <v>8953</v>
      </c>
      <c r="F4385" s="316" t="s">
        <v>100</v>
      </c>
      <c r="G4385" s="318">
        <v>5.6000000000000001E-2</v>
      </c>
      <c r="H4385" s="61">
        <f t="shared" si="744"/>
        <v>11043.93</v>
      </c>
      <c r="I4385" s="450">
        <v>618.46</v>
      </c>
      <c r="J4385" s="439">
        <f t="shared" si="745"/>
        <v>12316.78</v>
      </c>
      <c r="K4385" s="390">
        <f t="shared" si="746"/>
        <v>689.74</v>
      </c>
      <c r="L4385" s="60"/>
      <c r="M4385" s="303">
        <f t="shared" si="736"/>
        <v>689.7394445952001</v>
      </c>
      <c r="N4385" s="303">
        <f t="shared" si="737"/>
        <v>-5.5540479991122993E-4</v>
      </c>
      <c r="O4385" s="372">
        <f t="shared" si="738"/>
        <v>689.73968000000002</v>
      </c>
      <c r="P4385" s="373">
        <f t="shared" si="739"/>
        <v>-3.1999999998788553E-4</v>
      </c>
    </row>
    <row r="4386" spans="1:16" s="195" customFormat="1" ht="22.5" x14ac:dyDescent="0.25">
      <c r="A4386" s="312" t="s">
        <v>9670</v>
      </c>
      <c r="B4386" s="314" t="s">
        <v>532</v>
      </c>
      <c r="C4386" s="314" t="s">
        <v>1151</v>
      </c>
      <c r="D4386" s="314" t="s">
        <v>3339</v>
      </c>
      <c r="E4386" s="315" t="s">
        <v>3340</v>
      </c>
      <c r="F4386" s="316" t="s">
        <v>100</v>
      </c>
      <c r="G4386" s="317">
        <v>1.04786</v>
      </c>
      <c r="H4386" s="61">
        <f t="shared" si="744"/>
        <v>82989.740000000005</v>
      </c>
      <c r="I4386" s="450">
        <v>86961.63</v>
      </c>
      <c r="J4386" s="439">
        <f t="shared" si="745"/>
        <v>92554.57</v>
      </c>
      <c r="K4386" s="390">
        <f t="shared" si="746"/>
        <v>96984.23</v>
      </c>
      <c r="L4386" s="60"/>
      <c r="M4386" s="303">
        <f t="shared" si="736"/>
        <v>96984.229177785615</v>
      </c>
      <c r="N4386" s="303">
        <f t="shared" si="737"/>
        <v>-8.2221438060514629E-4</v>
      </c>
      <c r="O4386" s="372">
        <f t="shared" si="738"/>
        <v>96984.231720200012</v>
      </c>
      <c r="P4386" s="373">
        <f t="shared" si="739"/>
        <v>1.7202000162797049E-3</v>
      </c>
    </row>
    <row r="4387" spans="1:16" s="195" customFormat="1" ht="22.5" x14ac:dyDescent="0.25">
      <c r="A4387" s="312" t="s">
        <v>9671</v>
      </c>
      <c r="B4387" s="314" t="s">
        <v>532</v>
      </c>
      <c r="C4387" s="314" t="s">
        <v>2583</v>
      </c>
      <c r="D4387" s="314" t="s">
        <v>258</v>
      </c>
      <c r="E4387" s="315" t="s">
        <v>259</v>
      </c>
      <c r="F4387" s="316" t="s">
        <v>116</v>
      </c>
      <c r="G4387" s="326">
        <v>0.34139999999999998</v>
      </c>
      <c r="H4387" s="61">
        <f t="shared" si="744"/>
        <v>232565.17</v>
      </c>
      <c r="I4387" s="450">
        <v>79397.75</v>
      </c>
      <c r="J4387" s="439">
        <f t="shared" si="745"/>
        <v>259369.03</v>
      </c>
      <c r="K4387" s="390">
        <f t="shared" si="746"/>
        <v>88548.59</v>
      </c>
      <c r="L4387" s="60"/>
      <c r="M4387" s="303">
        <f t="shared" si="736"/>
        <v>88548.588408480005</v>
      </c>
      <c r="N4387" s="303">
        <f t="shared" si="737"/>
        <v>-1.591519991052337E-3</v>
      </c>
      <c r="O4387" s="372">
        <f t="shared" si="738"/>
        <v>88548.58684199999</v>
      </c>
      <c r="P4387" s="373">
        <f t="shared" si="739"/>
        <v>-3.1580000068061054E-3</v>
      </c>
    </row>
    <row r="4388" spans="1:16" s="195" customFormat="1" ht="22.5" x14ac:dyDescent="0.25">
      <c r="A4388" s="312" t="s">
        <v>9672</v>
      </c>
      <c r="B4388" s="314" t="s">
        <v>532</v>
      </c>
      <c r="C4388" s="314" t="s">
        <v>1168</v>
      </c>
      <c r="D4388" s="314" t="s">
        <v>467</v>
      </c>
      <c r="E4388" s="315" t="s">
        <v>468</v>
      </c>
      <c r="F4388" s="316" t="s">
        <v>100</v>
      </c>
      <c r="G4388" s="326">
        <v>0.86560000000000004</v>
      </c>
      <c r="H4388" s="61">
        <f t="shared" si="744"/>
        <v>13912.99</v>
      </c>
      <c r="I4388" s="450">
        <v>12043.08</v>
      </c>
      <c r="J4388" s="439">
        <f t="shared" si="745"/>
        <v>15516.51</v>
      </c>
      <c r="K4388" s="390">
        <f t="shared" si="746"/>
        <v>13431.09</v>
      </c>
      <c r="L4388" s="60"/>
      <c r="M4388" s="303">
        <f t="shared" si="736"/>
        <v>13431.082544409601</v>
      </c>
      <c r="N4388" s="303">
        <f t="shared" si="737"/>
        <v>-7.4555903993314132E-3</v>
      </c>
      <c r="O4388" s="372">
        <f t="shared" si="738"/>
        <v>13431.091056000001</v>
      </c>
      <c r="P4388" s="373">
        <f t="shared" si="739"/>
        <v>1.0560000009718351E-3</v>
      </c>
    </row>
    <row r="4389" spans="1:16" s="195" customFormat="1" ht="15" x14ac:dyDescent="0.25">
      <c r="A4389" s="312" t="s">
        <v>9673</v>
      </c>
      <c r="B4389" s="314" t="s">
        <v>532</v>
      </c>
      <c r="C4389" s="314" t="s">
        <v>2598</v>
      </c>
      <c r="D4389" s="314" t="s">
        <v>262</v>
      </c>
      <c r="E4389" s="315" t="s">
        <v>263</v>
      </c>
      <c r="F4389" s="316" t="s">
        <v>116</v>
      </c>
      <c r="G4389" s="318">
        <v>2.1640000000000001</v>
      </c>
      <c r="H4389" s="61">
        <f t="shared" si="744"/>
        <v>73015.81</v>
      </c>
      <c r="I4389" s="450">
        <v>158006.22</v>
      </c>
      <c r="J4389" s="439">
        <f t="shared" si="745"/>
        <v>81431.11</v>
      </c>
      <c r="K4389" s="390">
        <f t="shared" si="746"/>
        <v>176216.92</v>
      </c>
      <c r="L4389" s="60"/>
      <c r="M4389" s="303">
        <f t="shared" si="736"/>
        <v>176216.92983440642</v>
      </c>
      <c r="N4389" s="303">
        <f t="shared" si="737"/>
        <v>9.8344064026605338E-3</v>
      </c>
      <c r="O4389" s="372">
        <f t="shared" si="738"/>
        <v>176216.92204</v>
      </c>
      <c r="P4389" s="373">
        <f t="shared" si="739"/>
        <v>2.039999992121011E-3</v>
      </c>
    </row>
    <row r="4390" spans="1:16" s="195" customFormat="1" ht="22.5" x14ac:dyDescent="0.25">
      <c r="A4390" s="312" t="s">
        <v>9674</v>
      </c>
      <c r="B4390" s="314" t="s">
        <v>532</v>
      </c>
      <c r="C4390" s="314" t="s">
        <v>2603</v>
      </c>
      <c r="D4390" s="314" t="s">
        <v>3347</v>
      </c>
      <c r="E4390" s="315" t="s">
        <v>3348</v>
      </c>
      <c r="F4390" s="316" t="s">
        <v>100</v>
      </c>
      <c r="G4390" s="326">
        <v>0.86560000000000004</v>
      </c>
      <c r="H4390" s="61">
        <f t="shared" si="744"/>
        <v>35105.11</v>
      </c>
      <c r="I4390" s="450">
        <v>30386.98</v>
      </c>
      <c r="J4390" s="439">
        <f t="shared" si="745"/>
        <v>39151.08</v>
      </c>
      <c r="K4390" s="390">
        <f t="shared" si="746"/>
        <v>33889.17</v>
      </c>
      <c r="L4390" s="60"/>
      <c r="M4390" s="303">
        <f t="shared" si="736"/>
        <v>33889.174252377597</v>
      </c>
      <c r="N4390" s="303">
        <f t="shared" si="737"/>
        <v>4.2523775991867296E-3</v>
      </c>
      <c r="O4390" s="372">
        <f t="shared" si="738"/>
        <v>33889.174848000002</v>
      </c>
      <c r="P4390" s="373">
        <f t="shared" si="739"/>
        <v>4.8480000041308813E-3</v>
      </c>
    </row>
    <row r="4391" spans="1:16" s="195" customFormat="1" ht="22.5" x14ac:dyDescent="0.25">
      <c r="A4391" s="312" t="s">
        <v>9675</v>
      </c>
      <c r="B4391" s="314" t="s">
        <v>532</v>
      </c>
      <c r="C4391" s="314" t="s">
        <v>3676</v>
      </c>
      <c r="D4391" s="314" t="s">
        <v>3350</v>
      </c>
      <c r="E4391" s="315" t="s">
        <v>3351</v>
      </c>
      <c r="F4391" s="316" t="s">
        <v>100</v>
      </c>
      <c r="G4391" s="326">
        <v>0.86560000000000004</v>
      </c>
      <c r="H4391" s="61">
        <f t="shared" si="744"/>
        <v>36058.68</v>
      </c>
      <c r="I4391" s="450">
        <v>31212.39</v>
      </c>
      <c r="J4391" s="439">
        <f t="shared" si="745"/>
        <v>40214.559999999998</v>
      </c>
      <c r="K4391" s="390">
        <f t="shared" si="746"/>
        <v>34809.72</v>
      </c>
      <c r="L4391" s="60"/>
      <c r="M4391" s="303">
        <f t="shared" si="736"/>
        <v>34809.715330156803</v>
      </c>
      <c r="N4391" s="303">
        <f t="shared" si="737"/>
        <v>-4.6698431979166344E-3</v>
      </c>
      <c r="O4391" s="372">
        <f t="shared" si="738"/>
        <v>34809.723136000001</v>
      </c>
      <c r="P4391" s="373">
        <f t="shared" si="739"/>
        <v>3.1359999993583187E-3</v>
      </c>
    </row>
    <row r="4392" spans="1:16" s="195" customFormat="1" ht="15" x14ac:dyDescent="0.25">
      <c r="A4392" s="306" t="s">
        <v>3663</v>
      </c>
      <c r="B4392" s="502"/>
      <c r="C4392" s="502"/>
      <c r="D4392" s="502"/>
      <c r="E4392" s="307" t="s">
        <v>9676</v>
      </c>
      <c r="F4392" s="308"/>
      <c r="G4392" s="309"/>
      <c r="H4392" s="334"/>
      <c r="I4392" s="334">
        <f>SUM(I4393:I4413)</f>
        <v>2141843.81</v>
      </c>
      <c r="J4392" s="449"/>
      <c r="K4392" s="391">
        <f>SUM(K4393:K4413)</f>
        <v>2388695.9699999997</v>
      </c>
      <c r="L4392" s="310"/>
      <c r="M4392" s="303">
        <f t="shared" si="736"/>
        <v>2388697.9916551877</v>
      </c>
      <c r="N4392" s="303">
        <f t="shared" si="737"/>
        <v>2.0216551879420877</v>
      </c>
      <c r="O4392" s="372">
        <f t="shared" si="738"/>
        <v>0</v>
      </c>
      <c r="P4392" s="373"/>
    </row>
    <row r="4393" spans="1:16" s="195" customFormat="1" ht="15" x14ac:dyDescent="0.25">
      <c r="A4393" s="312" t="s">
        <v>9677</v>
      </c>
      <c r="B4393" s="314" t="s">
        <v>532</v>
      </c>
      <c r="C4393" s="314" t="s">
        <v>1186</v>
      </c>
      <c r="D4393" s="314" t="s">
        <v>516</v>
      </c>
      <c r="E4393" s="315" t="s">
        <v>517</v>
      </c>
      <c r="F4393" s="316" t="s">
        <v>495</v>
      </c>
      <c r="G4393" s="329">
        <v>21.6</v>
      </c>
      <c r="H4393" s="61">
        <f t="shared" ref="H4393:H4413" si="747">ROUND(I4393/G4393,2)</f>
        <v>11362.33</v>
      </c>
      <c r="I4393" s="450">
        <v>245426.36</v>
      </c>
      <c r="J4393" s="439">
        <f t="shared" ref="J4393:J4413" si="748">ROUND(H4393*O$13*P$13*O$10,2)</f>
        <v>12671.87</v>
      </c>
      <c r="K4393" s="390">
        <f t="shared" ref="K4393:K4413" si="749">ROUND(J4393*G4393,2)</f>
        <v>273712.39</v>
      </c>
      <c r="L4393" s="60"/>
      <c r="M4393" s="303">
        <f t="shared" si="736"/>
        <v>273712.51372024324</v>
      </c>
      <c r="N4393" s="303">
        <f t="shared" si="737"/>
        <v>0.12372024322394282</v>
      </c>
      <c r="O4393" s="372">
        <f t="shared" si="738"/>
        <v>273712.39200000005</v>
      </c>
      <c r="P4393" s="373">
        <f t="shared" si="739"/>
        <v>2.0000000367872417E-3</v>
      </c>
    </row>
    <row r="4394" spans="1:16" s="195" customFormat="1" ht="15" x14ac:dyDescent="0.25">
      <c r="A4394" s="312" t="s">
        <v>9678</v>
      </c>
      <c r="B4394" s="314" t="s">
        <v>532</v>
      </c>
      <c r="C4394" s="314" t="s">
        <v>2611</v>
      </c>
      <c r="D4394" s="314" t="s">
        <v>8983</v>
      </c>
      <c r="E4394" s="315" t="s">
        <v>228</v>
      </c>
      <c r="F4394" s="316" t="s">
        <v>111</v>
      </c>
      <c r="G4394" s="329">
        <v>237.6</v>
      </c>
      <c r="H4394" s="61">
        <f t="shared" si="747"/>
        <v>1269.0899999999999</v>
      </c>
      <c r="I4394" s="450">
        <v>301534.65999999997</v>
      </c>
      <c r="J4394" s="439">
        <f t="shared" si="748"/>
        <v>1415.36</v>
      </c>
      <c r="K4394" s="390">
        <f t="shared" si="749"/>
        <v>336289.54</v>
      </c>
      <c r="L4394" s="60"/>
      <c r="M4394" s="303">
        <f t="shared" si="736"/>
        <v>336287.47035313922</v>
      </c>
      <c r="N4394" s="303">
        <f t="shared" si="737"/>
        <v>-2.0696468607638963</v>
      </c>
      <c r="O4394" s="372">
        <f t="shared" si="738"/>
        <v>336289.53599999996</v>
      </c>
      <c r="P4394" s="373">
        <f t="shared" si="739"/>
        <v>-4.0000000153668225E-3</v>
      </c>
    </row>
    <row r="4395" spans="1:16" s="195" customFormat="1" ht="15" x14ac:dyDescent="0.25">
      <c r="A4395" s="312" t="s">
        <v>9679</v>
      </c>
      <c r="B4395" s="314" t="s">
        <v>532</v>
      </c>
      <c r="C4395" s="314" t="s">
        <v>2613</v>
      </c>
      <c r="D4395" s="314" t="s">
        <v>538</v>
      </c>
      <c r="E4395" s="315" t="s">
        <v>539</v>
      </c>
      <c r="F4395" s="316" t="s">
        <v>164</v>
      </c>
      <c r="G4395" s="331">
        <v>6</v>
      </c>
      <c r="H4395" s="61">
        <f t="shared" si="747"/>
        <v>122122.53</v>
      </c>
      <c r="I4395" s="450">
        <v>732735.17</v>
      </c>
      <c r="J4395" s="439">
        <f t="shared" si="748"/>
        <v>136197.53</v>
      </c>
      <c r="K4395" s="390">
        <f t="shared" si="749"/>
        <v>817185.18</v>
      </c>
      <c r="L4395" s="60"/>
      <c r="M4395" s="303">
        <f t="shared" si="736"/>
        <v>817185.18447623053</v>
      </c>
      <c r="N4395" s="303">
        <f t="shared" si="737"/>
        <v>4.4762304751202464E-3</v>
      </c>
      <c r="O4395" s="372">
        <f t="shared" si="738"/>
        <v>817185.17999999993</v>
      </c>
      <c r="P4395" s="373">
        <f t="shared" si="739"/>
        <v>0</v>
      </c>
    </row>
    <row r="4396" spans="1:16" s="195" customFormat="1" ht="15" x14ac:dyDescent="0.25">
      <c r="A4396" s="312" t="s">
        <v>9680</v>
      </c>
      <c r="B4396" s="314" t="s">
        <v>532</v>
      </c>
      <c r="C4396" s="314" t="s">
        <v>3700</v>
      </c>
      <c r="D4396" s="314" t="s">
        <v>9681</v>
      </c>
      <c r="E4396" s="315" t="s">
        <v>9682</v>
      </c>
      <c r="F4396" s="316" t="s">
        <v>168</v>
      </c>
      <c r="G4396" s="331">
        <v>606</v>
      </c>
      <c r="H4396" s="61">
        <f t="shared" si="747"/>
        <v>610.09</v>
      </c>
      <c r="I4396" s="450">
        <v>369715.39</v>
      </c>
      <c r="J4396" s="439">
        <f t="shared" si="748"/>
        <v>680.4</v>
      </c>
      <c r="K4396" s="390">
        <f t="shared" si="749"/>
        <v>412322.4</v>
      </c>
      <c r="L4396" s="60"/>
      <c r="M4396" s="303">
        <f t="shared" si="736"/>
        <v>412326.24220951687</v>
      </c>
      <c r="N4396" s="303">
        <f t="shared" si="737"/>
        <v>3.8422095168498345</v>
      </c>
      <c r="O4396" s="372">
        <f t="shared" si="738"/>
        <v>412322.39999999997</v>
      </c>
      <c r="P4396" s="373">
        <f t="shared" si="739"/>
        <v>0</v>
      </c>
    </row>
    <row r="4397" spans="1:16" s="195" customFormat="1" ht="22.5" x14ac:dyDescent="0.25">
      <c r="A4397" s="312" t="s">
        <v>9683</v>
      </c>
      <c r="B4397" s="314" t="s">
        <v>532</v>
      </c>
      <c r="C4397" s="314" t="s">
        <v>2620</v>
      </c>
      <c r="D4397" s="314" t="s">
        <v>9552</v>
      </c>
      <c r="E4397" s="315" t="s">
        <v>9553</v>
      </c>
      <c r="F4397" s="316" t="s">
        <v>346</v>
      </c>
      <c r="G4397" s="318">
        <v>1.4999999999999999E-2</v>
      </c>
      <c r="H4397" s="61">
        <f t="shared" si="747"/>
        <v>1649276.67</v>
      </c>
      <c r="I4397" s="450">
        <v>24739.15</v>
      </c>
      <c r="J4397" s="439">
        <f t="shared" si="748"/>
        <v>1839360.95</v>
      </c>
      <c r="K4397" s="390">
        <f t="shared" si="749"/>
        <v>27590.41</v>
      </c>
      <c r="L4397" s="60"/>
      <c r="M4397" s="303">
        <f t="shared" si="736"/>
        <v>27590.414223648004</v>
      </c>
      <c r="N4397" s="303">
        <f t="shared" si="737"/>
        <v>4.2236480039719027E-3</v>
      </c>
      <c r="O4397" s="372">
        <f t="shared" si="738"/>
        <v>27590.414249999998</v>
      </c>
      <c r="P4397" s="373">
        <f t="shared" si="739"/>
        <v>4.2499999981373549E-3</v>
      </c>
    </row>
    <row r="4398" spans="1:16" s="195" customFormat="1" ht="22.5" x14ac:dyDescent="0.25">
      <c r="A4398" s="312" t="s">
        <v>9684</v>
      </c>
      <c r="B4398" s="314" t="s">
        <v>532</v>
      </c>
      <c r="C4398" s="314" t="s">
        <v>2622</v>
      </c>
      <c r="D4398" s="314" t="s">
        <v>9555</v>
      </c>
      <c r="E4398" s="315" t="s">
        <v>9556</v>
      </c>
      <c r="F4398" s="316" t="s">
        <v>168</v>
      </c>
      <c r="G4398" s="325">
        <v>15.06</v>
      </c>
      <c r="H4398" s="61">
        <f t="shared" si="747"/>
        <v>3093.75</v>
      </c>
      <c r="I4398" s="450">
        <v>46591.93</v>
      </c>
      <c r="J4398" s="439">
        <f t="shared" si="748"/>
        <v>3450.31</v>
      </c>
      <c r="K4398" s="390">
        <f t="shared" si="749"/>
        <v>51961.67</v>
      </c>
      <c r="L4398" s="60"/>
      <c r="M4398" s="303">
        <f t="shared" si="736"/>
        <v>51961.795299321602</v>
      </c>
      <c r="N4398" s="303">
        <f t="shared" si="737"/>
        <v>0.12529932160396129</v>
      </c>
      <c r="O4398" s="372">
        <f t="shared" si="738"/>
        <v>51961.668600000005</v>
      </c>
      <c r="P4398" s="373">
        <f t="shared" si="739"/>
        <v>-1.3999999937368557E-3</v>
      </c>
    </row>
    <row r="4399" spans="1:16" s="195" customFormat="1" ht="15" x14ac:dyDescent="0.25">
      <c r="A4399" s="312" t="s">
        <v>9685</v>
      </c>
      <c r="B4399" s="314" t="s">
        <v>532</v>
      </c>
      <c r="C4399" s="314" t="s">
        <v>2624</v>
      </c>
      <c r="D4399" s="314" t="s">
        <v>8684</v>
      </c>
      <c r="E4399" s="315" t="s">
        <v>8685</v>
      </c>
      <c r="F4399" s="316" t="s">
        <v>164</v>
      </c>
      <c r="G4399" s="325">
        <v>0.15</v>
      </c>
      <c r="H4399" s="61">
        <f t="shared" si="747"/>
        <v>111843.73</v>
      </c>
      <c r="I4399" s="450">
        <v>16776.560000000001</v>
      </c>
      <c r="J4399" s="439">
        <f t="shared" si="748"/>
        <v>124734.07</v>
      </c>
      <c r="K4399" s="390">
        <f t="shared" si="749"/>
        <v>18710.11</v>
      </c>
      <c r="L4399" s="60"/>
      <c r="M4399" s="303">
        <f t="shared" si="736"/>
        <v>18710.110882867204</v>
      </c>
      <c r="N4399" s="303">
        <f t="shared" si="737"/>
        <v>8.8286720347241499E-4</v>
      </c>
      <c r="O4399" s="372">
        <f t="shared" si="738"/>
        <v>18710.110499999999</v>
      </c>
      <c r="P4399" s="373">
        <f t="shared" si="739"/>
        <v>4.99999998282874E-4</v>
      </c>
    </row>
    <row r="4400" spans="1:16" s="195" customFormat="1" ht="15" x14ac:dyDescent="0.25">
      <c r="A4400" s="312" t="s">
        <v>9686</v>
      </c>
      <c r="B4400" s="314" t="s">
        <v>532</v>
      </c>
      <c r="C4400" s="314" t="s">
        <v>2631</v>
      </c>
      <c r="D4400" s="314" t="s">
        <v>9482</v>
      </c>
      <c r="E4400" s="315" t="s">
        <v>9483</v>
      </c>
      <c r="F4400" s="316" t="s">
        <v>9484</v>
      </c>
      <c r="G4400" s="331">
        <v>3</v>
      </c>
      <c r="H4400" s="61">
        <f t="shared" si="747"/>
        <v>5278.67</v>
      </c>
      <c r="I4400" s="450">
        <v>15836.01</v>
      </c>
      <c r="J4400" s="439">
        <f t="shared" si="748"/>
        <v>5887.05</v>
      </c>
      <c r="K4400" s="390">
        <f t="shared" si="749"/>
        <v>17661.150000000001</v>
      </c>
      <c r="L4400" s="60"/>
      <c r="M4400" s="303">
        <f t="shared" si="736"/>
        <v>17661.159560851203</v>
      </c>
      <c r="N4400" s="303">
        <f t="shared" si="737"/>
        <v>9.5608512019680347E-3</v>
      </c>
      <c r="O4400" s="372">
        <f t="shared" si="738"/>
        <v>17661.150000000001</v>
      </c>
      <c r="P4400" s="373">
        <f t="shared" si="739"/>
        <v>0</v>
      </c>
    </row>
    <row r="4401" spans="1:16" s="195" customFormat="1" ht="15" x14ac:dyDescent="0.25">
      <c r="A4401" s="312" t="s">
        <v>9687</v>
      </c>
      <c r="B4401" s="314" t="s">
        <v>532</v>
      </c>
      <c r="C4401" s="314" t="s">
        <v>2633</v>
      </c>
      <c r="D4401" s="314" t="s">
        <v>9562</v>
      </c>
      <c r="E4401" s="315" t="s">
        <v>9563</v>
      </c>
      <c r="F4401" s="316" t="s">
        <v>122</v>
      </c>
      <c r="G4401" s="318">
        <v>2E-3</v>
      </c>
      <c r="H4401" s="61">
        <f t="shared" si="747"/>
        <v>57140</v>
      </c>
      <c r="I4401" s="450">
        <v>114.28</v>
      </c>
      <c r="J4401" s="439">
        <f t="shared" si="748"/>
        <v>63725.56</v>
      </c>
      <c r="K4401" s="390">
        <f t="shared" si="749"/>
        <v>127.45</v>
      </c>
      <c r="L4401" s="60"/>
      <c r="M4401" s="303">
        <f t="shared" si="736"/>
        <v>127.45112655360001</v>
      </c>
      <c r="N4401" s="303">
        <f t="shared" si="737"/>
        <v>1.1265536000024667E-3</v>
      </c>
      <c r="O4401" s="372">
        <f t="shared" si="738"/>
        <v>127.45112</v>
      </c>
      <c r="P4401" s="373">
        <f t="shared" si="739"/>
        <v>1.1200000000002319E-3</v>
      </c>
    </row>
    <row r="4402" spans="1:16" s="195" customFormat="1" ht="22.5" x14ac:dyDescent="0.25">
      <c r="A4402" s="312" t="s">
        <v>9688</v>
      </c>
      <c r="B4402" s="314" t="s">
        <v>532</v>
      </c>
      <c r="C4402" s="314" t="s">
        <v>1189</v>
      </c>
      <c r="D4402" s="314" t="s">
        <v>9689</v>
      </c>
      <c r="E4402" s="315" t="s">
        <v>9690</v>
      </c>
      <c r="F4402" s="316" t="s">
        <v>495</v>
      </c>
      <c r="G4402" s="318">
        <v>0.60299999999999998</v>
      </c>
      <c r="H4402" s="61">
        <f t="shared" si="747"/>
        <v>251489.15</v>
      </c>
      <c r="I4402" s="450">
        <v>151647.96</v>
      </c>
      <c r="J4402" s="439">
        <f t="shared" si="748"/>
        <v>280474.06</v>
      </c>
      <c r="K4402" s="390">
        <f t="shared" si="749"/>
        <v>169125.86</v>
      </c>
      <c r="L4402" s="60"/>
      <c r="M4402" s="303">
        <f t="shared" si="736"/>
        <v>169125.8605316352</v>
      </c>
      <c r="N4402" s="303">
        <f t="shared" si="737"/>
        <v>5.3163521806709468E-4</v>
      </c>
      <c r="O4402" s="372">
        <f t="shared" si="738"/>
        <v>169125.85817999998</v>
      </c>
      <c r="P4402" s="373">
        <f t="shared" si="739"/>
        <v>-1.8200000049546361E-3</v>
      </c>
    </row>
    <row r="4403" spans="1:16" s="195" customFormat="1" ht="15" x14ac:dyDescent="0.25">
      <c r="A4403" s="312" t="s">
        <v>9691</v>
      </c>
      <c r="B4403" s="314" t="s">
        <v>532</v>
      </c>
      <c r="C4403" s="314" t="s">
        <v>1190</v>
      </c>
      <c r="D4403" s="314" t="s">
        <v>9692</v>
      </c>
      <c r="E4403" s="315" t="s">
        <v>9693</v>
      </c>
      <c r="F4403" s="316" t="s">
        <v>111</v>
      </c>
      <c r="G4403" s="317">
        <v>-1.2421800000000001</v>
      </c>
      <c r="H4403" s="61">
        <f t="shared" si="747"/>
        <v>9620.4699999999993</v>
      </c>
      <c r="I4403" s="450">
        <v>-11950.35</v>
      </c>
      <c r="J4403" s="439">
        <f t="shared" si="748"/>
        <v>10729.26</v>
      </c>
      <c r="K4403" s="390">
        <f t="shared" si="749"/>
        <v>-13327.67</v>
      </c>
      <c r="L4403" s="60"/>
      <c r="M4403" s="303">
        <f t="shared" si="736"/>
        <v>-13327.665122592001</v>
      </c>
      <c r="N4403" s="303">
        <f t="shared" si="737"/>
        <v>4.8774079987197183E-3</v>
      </c>
      <c r="O4403" s="372">
        <f t="shared" si="738"/>
        <v>-13327.6721868</v>
      </c>
      <c r="P4403" s="373">
        <f t="shared" si="739"/>
        <v>-2.1868000003451016E-3</v>
      </c>
    </row>
    <row r="4404" spans="1:16" s="195" customFormat="1" ht="15" x14ac:dyDescent="0.25">
      <c r="A4404" s="312" t="s">
        <v>9694</v>
      </c>
      <c r="B4404" s="314" t="s">
        <v>532</v>
      </c>
      <c r="C4404" s="314" t="s">
        <v>1191</v>
      </c>
      <c r="D4404" s="314" t="s">
        <v>9513</v>
      </c>
      <c r="E4404" s="315" t="s">
        <v>496</v>
      </c>
      <c r="F4404" s="316" t="s">
        <v>122</v>
      </c>
      <c r="G4404" s="326">
        <v>0.11459999999999999</v>
      </c>
      <c r="H4404" s="61">
        <f t="shared" si="747"/>
        <v>3200.44</v>
      </c>
      <c r="I4404" s="450">
        <v>366.77</v>
      </c>
      <c r="J4404" s="439">
        <f t="shared" si="748"/>
        <v>3569.3</v>
      </c>
      <c r="K4404" s="390">
        <f t="shared" si="749"/>
        <v>409.04</v>
      </c>
      <c r="L4404" s="60"/>
      <c r="M4404" s="303">
        <f t="shared" si="736"/>
        <v>409.04138682240006</v>
      </c>
      <c r="N4404" s="303">
        <f t="shared" si="737"/>
        <v>1.3868224000361806E-3</v>
      </c>
      <c r="O4404" s="372">
        <f t="shared" si="738"/>
        <v>409.04178000000002</v>
      </c>
      <c r="P4404" s="373">
        <f t="shared" si="739"/>
        <v>1.7799999999965621E-3</v>
      </c>
    </row>
    <row r="4405" spans="1:16" s="195" customFormat="1" ht="15" x14ac:dyDescent="0.25">
      <c r="A4405" s="312" t="s">
        <v>9695</v>
      </c>
      <c r="B4405" s="314" t="s">
        <v>532</v>
      </c>
      <c r="C4405" s="314" t="s">
        <v>1193</v>
      </c>
      <c r="D4405" s="314" t="s">
        <v>9515</v>
      </c>
      <c r="E4405" s="315" t="s">
        <v>497</v>
      </c>
      <c r="F4405" s="316" t="s">
        <v>111</v>
      </c>
      <c r="G4405" s="326">
        <v>2.29E-2</v>
      </c>
      <c r="H4405" s="61">
        <f t="shared" si="747"/>
        <v>4130.13</v>
      </c>
      <c r="I4405" s="450">
        <v>94.58</v>
      </c>
      <c r="J4405" s="439">
        <f t="shared" si="748"/>
        <v>4606.1400000000003</v>
      </c>
      <c r="K4405" s="390">
        <f t="shared" si="749"/>
        <v>105.48</v>
      </c>
      <c r="L4405" s="60"/>
      <c r="M4405" s="303">
        <f t="shared" si="736"/>
        <v>105.4806400896</v>
      </c>
      <c r="N4405" s="303">
        <f t="shared" si="737"/>
        <v>6.4008959999739545E-4</v>
      </c>
      <c r="O4405" s="372">
        <f t="shared" si="738"/>
        <v>105.48060600000001</v>
      </c>
      <c r="P4405" s="373">
        <f t="shared" si="739"/>
        <v>6.0600000000476939E-4</v>
      </c>
    </row>
    <row r="4406" spans="1:16" s="195" customFormat="1" ht="22.5" x14ac:dyDescent="0.25">
      <c r="A4406" s="312" t="s">
        <v>9696</v>
      </c>
      <c r="B4406" s="314" t="s">
        <v>532</v>
      </c>
      <c r="C4406" s="314" t="s">
        <v>1197</v>
      </c>
      <c r="D4406" s="314" t="s">
        <v>9697</v>
      </c>
      <c r="E4406" s="315" t="s">
        <v>9698</v>
      </c>
      <c r="F4406" s="316" t="s">
        <v>217</v>
      </c>
      <c r="G4406" s="331">
        <v>4</v>
      </c>
      <c r="H4406" s="61">
        <f t="shared" si="747"/>
        <v>3929.43</v>
      </c>
      <c r="I4406" s="450">
        <v>15717.71</v>
      </c>
      <c r="J4406" s="439">
        <f t="shared" si="748"/>
        <v>4382.3100000000004</v>
      </c>
      <c r="K4406" s="390">
        <f t="shared" si="749"/>
        <v>17529.240000000002</v>
      </c>
      <c r="L4406" s="60"/>
      <c r="M4406" s="303">
        <f t="shared" si="736"/>
        <v>17529.225116755199</v>
      </c>
      <c r="N4406" s="303">
        <f t="shared" si="737"/>
        <v>-1.4883244803058915E-2</v>
      </c>
      <c r="O4406" s="372">
        <f t="shared" si="738"/>
        <v>17529.240000000002</v>
      </c>
      <c r="P4406" s="373">
        <f t="shared" si="739"/>
        <v>0</v>
      </c>
    </row>
    <row r="4407" spans="1:16" s="195" customFormat="1" ht="15" x14ac:dyDescent="0.25">
      <c r="A4407" s="312" t="s">
        <v>9699</v>
      </c>
      <c r="B4407" s="314" t="s">
        <v>532</v>
      </c>
      <c r="C4407" s="314" t="s">
        <v>9700</v>
      </c>
      <c r="D4407" s="314" t="s">
        <v>9520</v>
      </c>
      <c r="E4407" s="315" t="s">
        <v>498</v>
      </c>
      <c r="F4407" s="316" t="s">
        <v>168</v>
      </c>
      <c r="G4407" s="318">
        <v>4.149</v>
      </c>
      <c r="H4407" s="61">
        <f t="shared" si="747"/>
        <v>8550.1</v>
      </c>
      <c r="I4407" s="450">
        <v>35474.36</v>
      </c>
      <c r="J4407" s="439">
        <f t="shared" si="748"/>
        <v>9535.5300000000007</v>
      </c>
      <c r="K4407" s="390">
        <f t="shared" si="749"/>
        <v>39562.910000000003</v>
      </c>
      <c r="L4407" s="60"/>
      <c r="M4407" s="303">
        <f t="shared" si="736"/>
        <v>39562.890670003202</v>
      </c>
      <c r="N4407" s="303">
        <f t="shared" si="737"/>
        <v>-1.9329996801388916E-2</v>
      </c>
      <c r="O4407" s="372">
        <f t="shared" si="738"/>
        <v>39562.913970000001</v>
      </c>
      <c r="P4407" s="373">
        <f t="shared" si="739"/>
        <v>3.9699999979347922E-3</v>
      </c>
    </row>
    <row r="4408" spans="1:16" s="195" customFormat="1" ht="22.5" x14ac:dyDescent="0.25">
      <c r="A4408" s="312" t="s">
        <v>9701</v>
      </c>
      <c r="B4408" s="314" t="s">
        <v>532</v>
      </c>
      <c r="C4408" s="314" t="s">
        <v>9702</v>
      </c>
      <c r="D4408" s="314" t="s">
        <v>9703</v>
      </c>
      <c r="E4408" s="315" t="s">
        <v>9704</v>
      </c>
      <c r="F4408" s="316" t="s">
        <v>217</v>
      </c>
      <c r="G4408" s="331">
        <v>4</v>
      </c>
      <c r="H4408" s="61">
        <f t="shared" si="747"/>
        <v>3163.8</v>
      </c>
      <c r="I4408" s="450">
        <v>12655.19</v>
      </c>
      <c r="J4408" s="439">
        <f t="shared" si="748"/>
        <v>3528.44</v>
      </c>
      <c r="K4408" s="390">
        <f t="shared" si="749"/>
        <v>14113.76</v>
      </c>
      <c r="L4408" s="60"/>
      <c r="M4408" s="303">
        <f t="shared" si="736"/>
        <v>14113.740131692803</v>
      </c>
      <c r="N4408" s="303">
        <f t="shared" si="737"/>
        <v>-1.9868307197612012E-2</v>
      </c>
      <c r="O4408" s="372">
        <f t="shared" si="738"/>
        <v>14113.76</v>
      </c>
      <c r="P4408" s="373">
        <f t="shared" si="739"/>
        <v>0</v>
      </c>
    </row>
    <row r="4409" spans="1:16" s="195" customFormat="1" ht="22.5" x14ac:dyDescent="0.25">
      <c r="A4409" s="312" t="s">
        <v>9705</v>
      </c>
      <c r="B4409" s="314" t="s">
        <v>532</v>
      </c>
      <c r="C4409" s="314" t="s">
        <v>9706</v>
      </c>
      <c r="D4409" s="314" t="s">
        <v>9707</v>
      </c>
      <c r="E4409" s="315" t="s">
        <v>9708</v>
      </c>
      <c r="F4409" s="316" t="s">
        <v>217</v>
      </c>
      <c r="G4409" s="331">
        <v>4</v>
      </c>
      <c r="H4409" s="61">
        <f t="shared" si="747"/>
        <v>544.54999999999995</v>
      </c>
      <c r="I4409" s="450">
        <v>2178.19</v>
      </c>
      <c r="J4409" s="439">
        <f t="shared" si="748"/>
        <v>607.30999999999995</v>
      </c>
      <c r="K4409" s="390">
        <f t="shared" si="749"/>
        <v>2429.2399999999998</v>
      </c>
      <c r="L4409" s="60"/>
      <c r="M4409" s="303">
        <f t="shared" si="736"/>
        <v>2429.2331934528002</v>
      </c>
      <c r="N4409" s="303">
        <f t="shared" si="737"/>
        <v>-6.806547199630586E-3</v>
      </c>
      <c r="O4409" s="372">
        <f t="shared" si="738"/>
        <v>2429.2399999999998</v>
      </c>
      <c r="P4409" s="373">
        <f t="shared" si="739"/>
        <v>0</v>
      </c>
    </row>
    <row r="4410" spans="1:16" s="195" customFormat="1" ht="22.5" x14ac:dyDescent="0.25">
      <c r="A4410" s="312" t="s">
        <v>9709</v>
      </c>
      <c r="B4410" s="314" t="s">
        <v>532</v>
      </c>
      <c r="C4410" s="314" t="s">
        <v>9710</v>
      </c>
      <c r="D4410" s="314" t="s">
        <v>9711</v>
      </c>
      <c r="E4410" s="315" t="s">
        <v>9712</v>
      </c>
      <c r="F4410" s="316" t="s">
        <v>217</v>
      </c>
      <c r="G4410" s="331">
        <v>4</v>
      </c>
      <c r="H4410" s="61">
        <f t="shared" si="747"/>
        <v>666.98</v>
      </c>
      <c r="I4410" s="450">
        <v>2667.9</v>
      </c>
      <c r="J4410" s="439">
        <f t="shared" si="748"/>
        <v>743.85</v>
      </c>
      <c r="K4410" s="390">
        <f t="shared" si="749"/>
        <v>2975.4</v>
      </c>
      <c r="L4410" s="60"/>
      <c r="M4410" s="303">
        <f t="shared" si="736"/>
        <v>2975.3837988480004</v>
      </c>
      <c r="N4410" s="303">
        <f t="shared" si="737"/>
        <v>-1.6201151999666763E-2</v>
      </c>
      <c r="O4410" s="372">
        <f t="shared" si="738"/>
        <v>2975.4</v>
      </c>
      <c r="P4410" s="373">
        <f t="shared" si="739"/>
        <v>0</v>
      </c>
    </row>
    <row r="4411" spans="1:16" s="195" customFormat="1" ht="15" x14ac:dyDescent="0.25">
      <c r="A4411" s="312" t="s">
        <v>9713</v>
      </c>
      <c r="B4411" s="314" t="s">
        <v>532</v>
      </c>
      <c r="C4411" s="314" t="s">
        <v>9714</v>
      </c>
      <c r="D4411" s="314" t="s">
        <v>9526</v>
      </c>
      <c r="E4411" s="315" t="s">
        <v>500</v>
      </c>
      <c r="F4411" s="316" t="s">
        <v>217</v>
      </c>
      <c r="G4411" s="331">
        <v>26</v>
      </c>
      <c r="H4411" s="61">
        <f t="shared" si="747"/>
        <v>4975.4799999999996</v>
      </c>
      <c r="I4411" s="450">
        <v>129362.47</v>
      </c>
      <c r="J4411" s="439">
        <f t="shared" si="748"/>
        <v>5548.92</v>
      </c>
      <c r="K4411" s="390">
        <f t="shared" si="749"/>
        <v>144271.92000000001</v>
      </c>
      <c r="L4411" s="60"/>
      <c r="M4411" s="303">
        <f t="shared" si="736"/>
        <v>144271.89827840641</v>
      </c>
      <c r="N4411" s="303">
        <f t="shared" si="737"/>
        <v>-2.1721593599068001E-2</v>
      </c>
      <c r="O4411" s="372">
        <f t="shared" si="738"/>
        <v>144271.92000000001</v>
      </c>
      <c r="P4411" s="373">
        <f t="shared" si="739"/>
        <v>0</v>
      </c>
    </row>
    <row r="4412" spans="1:16" s="195" customFormat="1" ht="22.5" x14ac:dyDescent="0.25">
      <c r="A4412" s="312" t="s">
        <v>9715</v>
      </c>
      <c r="B4412" s="314" t="s">
        <v>532</v>
      </c>
      <c r="C4412" s="314" t="s">
        <v>2639</v>
      </c>
      <c r="D4412" s="314" t="s">
        <v>9716</v>
      </c>
      <c r="E4412" s="315" t="s">
        <v>9717</v>
      </c>
      <c r="F4412" s="316" t="s">
        <v>217</v>
      </c>
      <c r="G4412" s="331">
        <v>26</v>
      </c>
      <c r="H4412" s="61">
        <f t="shared" si="747"/>
        <v>1734.98</v>
      </c>
      <c r="I4412" s="450">
        <v>45109.5</v>
      </c>
      <c r="J4412" s="439">
        <f t="shared" si="748"/>
        <v>1934.94</v>
      </c>
      <c r="K4412" s="390">
        <f t="shared" si="749"/>
        <v>50308.44</v>
      </c>
      <c r="L4412" s="60"/>
      <c r="M4412" s="303">
        <f t="shared" si="736"/>
        <v>50308.510616640007</v>
      </c>
      <c r="N4412" s="303">
        <f t="shared" si="737"/>
        <v>7.0616640005027875E-2</v>
      </c>
      <c r="O4412" s="372">
        <f t="shared" si="738"/>
        <v>50308.44</v>
      </c>
      <c r="P4412" s="373">
        <f t="shared" si="739"/>
        <v>0</v>
      </c>
    </row>
    <row r="4413" spans="1:16" s="195" customFormat="1" ht="15" x14ac:dyDescent="0.25">
      <c r="A4413" s="312" t="s">
        <v>9718</v>
      </c>
      <c r="B4413" s="314" t="s">
        <v>532</v>
      </c>
      <c r="C4413" s="314" t="s">
        <v>3749</v>
      </c>
      <c r="D4413" s="314" t="s">
        <v>8997</v>
      </c>
      <c r="E4413" s="315" t="s">
        <v>828</v>
      </c>
      <c r="F4413" s="316" t="s">
        <v>328</v>
      </c>
      <c r="G4413" s="318">
        <v>0.33800000000000002</v>
      </c>
      <c r="H4413" s="61">
        <f t="shared" si="747"/>
        <v>14940.89</v>
      </c>
      <c r="I4413" s="450">
        <v>5050.0200000000004</v>
      </c>
      <c r="J4413" s="439">
        <f t="shared" si="748"/>
        <v>16662.87</v>
      </c>
      <c r="K4413" s="390">
        <f t="shared" si="749"/>
        <v>5632.05</v>
      </c>
      <c r="L4413" s="60"/>
      <c r="M4413" s="303">
        <f t="shared" si="736"/>
        <v>5632.0505610624014</v>
      </c>
      <c r="N4413" s="303">
        <f t="shared" si="737"/>
        <v>5.6106240117514972E-4</v>
      </c>
      <c r="O4413" s="372">
        <f t="shared" si="738"/>
        <v>5632.0500600000005</v>
      </c>
      <c r="P4413" s="373">
        <f t="shared" si="739"/>
        <v>6.0000000303261913E-5</v>
      </c>
    </row>
    <row r="4414" spans="1:16" s="195" customFormat="1" ht="15" customHeight="1" x14ac:dyDescent="0.25">
      <c r="A4414" s="509" t="s">
        <v>9719</v>
      </c>
      <c r="B4414" s="510"/>
      <c r="C4414" s="510"/>
      <c r="D4414" s="510"/>
      <c r="E4414" s="510"/>
      <c r="F4414" s="511"/>
      <c r="G4414" s="322"/>
      <c r="H4414" s="455"/>
      <c r="I4414" s="447">
        <f>I4416+I4426</f>
        <v>4528109.6799999988</v>
      </c>
      <c r="J4414" s="448"/>
      <c r="K4414" s="393">
        <f>K4416+K4426</f>
        <v>5049990.3500000015</v>
      </c>
      <c r="L4414" s="305"/>
      <c r="M4414" s="303">
        <f t="shared" si="736"/>
        <v>5049988.4483222002</v>
      </c>
      <c r="N4414" s="303">
        <f t="shared" si="737"/>
        <v>-1.9016778012737632</v>
      </c>
      <c r="O4414" s="372">
        <f t="shared" si="738"/>
        <v>0</v>
      </c>
      <c r="P4414" s="373"/>
    </row>
    <row r="4415" spans="1:16" s="321" customFormat="1" ht="15" customHeight="1" x14ac:dyDescent="0.25">
      <c r="A4415" s="506" t="s">
        <v>1079</v>
      </c>
      <c r="B4415" s="507"/>
      <c r="C4415" s="507"/>
      <c r="D4415" s="507"/>
      <c r="E4415" s="507"/>
      <c r="F4415" s="508"/>
      <c r="G4415" s="319"/>
      <c r="H4415" s="452"/>
      <c r="I4415" s="453">
        <f>I4482</f>
        <v>87614.32</v>
      </c>
      <c r="J4415" s="454"/>
      <c r="K4415" s="394">
        <f>K4482</f>
        <v>97712.14</v>
      </c>
      <c r="L4415" s="320"/>
      <c r="M4415" s="303">
        <f t="shared" si="736"/>
        <v>97712.143736678423</v>
      </c>
      <c r="N4415" s="303">
        <f t="shared" si="737"/>
        <v>3.7366784235928208E-3</v>
      </c>
      <c r="O4415" s="372">
        <f t="shared" si="738"/>
        <v>0</v>
      </c>
      <c r="P4415" s="373"/>
    </row>
    <row r="4416" spans="1:16" s="195" customFormat="1" ht="15" x14ac:dyDescent="0.25">
      <c r="A4416" s="306" t="s">
        <v>1172</v>
      </c>
      <c r="B4416" s="502"/>
      <c r="C4416" s="502"/>
      <c r="D4416" s="502"/>
      <c r="E4416" s="307" t="s">
        <v>1068</v>
      </c>
      <c r="F4416" s="308"/>
      <c r="G4416" s="309"/>
      <c r="H4416" s="334"/>
      <c r="I4416" s="334">
        <f>SUM(I4417:I4425)</f>
        <v>297583.34000000003</v>
      </c>
      <c r="J4416" s="449"/>
      <c r="K4416" s="391">
        <f>SUM(K4417:K4425)</f>
        <v>331880.73999999993</v>
      </c>
      <c r="L4416" s="310"/>
      <c r="M4416" s="303">
        <f t="shared" si="736"/>
        <v>331880.74839502084</v>
      </c>
      <c r="N4416" s="303">
        <f t="shared" si="737"/>
        <v>8.3950209082104266E-3</v>
      </c>
      <c r="O4416" s="372">
        <f t="shared" si="738"/>
        <v>0</v>
      </c>
      <c r="P4416" s="373"/>
    </row>
    <row r="4417" spans="1:16" s="195" customFormat="1" ht="22.5" x14ac:dyDescent="0.25">
      <c r="A4417" s="312" t="s">
        <v>9720</v>
      </c>
      <c r="B4417" s="314" t="s">
        <v>515</v>
      </c>
      <c r="C4417" s="314" t="s">
        <v>2402</v>
      </c>
      <c r="D4417" s="314" t="s">
        <v>8946</v>
      </c>
      <c r="E4417" s="315" t="s">
        <v>8947</v>
      </c>
      <c r="F4417" s="316" t="s">
        <v>100</v>
      </c>
      <c r="G4417" s="318">
        <v>0.14599999999999999</v>
      </c>
      <c r="H4417" s="61">
        <f t="shared" ref="H4417:H4425" si="750">ROUND(I4417/G4417,2)</f>
        <v>115077.19</v>
      </c>
      <c r="I4417" s="450">
        <v>16801.27</v>
      </c>
      <c r="J4417" s="439">
        <f t="shared" ref="J4417:J4425" si="751">ROUND(H4417*O$13*P$13*O$10,2)</f>
        <v>128340.2</v>
      </c>
      <c r="K4417" s="390">
        <f t="shared" ref="K4417:K4425" si="752">ROUND(J4417*G4417,2)</f>
        <v>18737.669999999998</v>
      </c>
      <c r="L4417" s="60"/>
      <c r="M4417" s="303">
        <f t="shared" si="736"/>
        <v>18737.6687874624</v>
      </c>
      <c r="N4417" s="303">
        <f t="shared" si="737"/>
        <v>-1.2125375978939701E-3</v>
      </c>
      <c r="O4417" s="372">
        <f t="shared" si="738"/>
        <v>18737.669199999997</v>
      </c>
      <c r="P4417" s="373">
        <f t="shared" si="739"/>
        <v>-8.0000000161817297E-4</v>
      </c>
    </row>
    <row r="4418" spans="1:16" s="195" customFormat="1" ht="22.5" x14ac:dyDescent="0.25">
      <c r="A4418" s="312" t="s">
        <v>9721</v>
      </c>
      <c r="B4418" s="314" t="s">
        <v>515</v>
      </c>
      <c r="C4418" s="314" t="s">
        <v>2410</v>
      </c>
      <c r="D4418" s="314" t="s">
        <v>8949</v>
      </c>
      <c r="E4418" s="315" t="s">
        <v>8950</v>
      </c>
      <c r="F4418" s="316" t="s">
        <v>106</v>
      </c>
      <c r="G4418" s="329">
        <v>255.5</v>
      </c>
      <c r="H4418" s="61">
        <f t="shared" si="750"/>
        <v>379.6</v>
      </c>
      <c r="I4418" s="450">
        <v>96987.8</v>
      </c>
      <c r="J4418" s="439">
        <f t="shared" si="751"/>
        <v>423.35</v>
      </c>
      <c r="K4418" s="390">
        <f t="shared" si="752"/>
        <v>108165.93</v>
      </c>
      <c r="L4418" s="60"/>
      <c r="M4418" s="303">
        <f t="shared" si="736"/>
        <v>108165.94655193602</v>
      </c>
      <c r="N4418" s="303">
        <f t="shared" si="737"/>
        <v>1.6551936030737124E-2</v>
      </c>
      <c r="O4418" s="372">
        <f t="shared" si="738"/>
        <v>108165.925</v>
      </c>
      <c r="P4418" s="373">
        <f t="shared" si="739"/>
        <v>-4.9999999901046976E-3</v>
      </c>
    </row>
    <row r="4419" spans="1:16" s="195" customFormat="1" ht="15" x14ac:dyDescent="0.25">
      <c r="A4419" s="312" t="s">
        <v>9722</v>
      </c>
      <c r="B4419" s="314" t="s">
        <v>515</v>
      </c>
      <c r="C4419" s="314" t="s">
        <v>2421</v>
      </c>
      <c r="D4419" s="314" t="s">
        <v>8952</v>
      </c>
      <c r="E4419" s="315" t="s">
        <v>8953</v>
      </c>
      <c r="F4419" s="316" t="s">
        <v>100</v>
      </c>
      <c r="G4419" s="318">
        <v>0.14599999999999999</v>
      </c>
      <c r="H4419" s="61">
        <f t="shared" si="750"/>
        <v>11048.56</v>
      </c>
      <c r="I4419" s="450">
        <v>1613.09</v>
      </c>
      <c r="J4419" s="439">
        <f t="shared" si="751"/>
        <v>12321.94</v>
      </c>
      <c r="K4419" s="390">
        <f t="shared" si="752"/>
        <v>1799</v>
      </c>
      <c r="L4419" s="60"/>
      <c r="M4419" s="303">
        <f t="shared" si="736"/>
        <v>1799.0036553408002</v>
      </c>
      <c r="N4419" s="303">
        <f t="shared" si="737"/>
        <v>3.6553408001509524E-3</v>
      </c>
      <c r="O4419" s="372">
        <f t="shared" si="738"/>
        <v>1799.00324</v>
      </c>
      <c r="P4419" s="373">
        <f t="shared" si="739"/>
        <v>3.2400000000052387E-3</v>
      </c>
    </row>
    <row r="4420" spans="1:16" s="195" customFormat="1" ht="22.5" x14ac:dyDescent="0.25">
      <c r="A4420" s="312" t="s">
        <v>9723</v>
      </c>
      <c r="B4420" s="314" t="s">
        <v>515</v>
      </c>
      <c r="C4420" s="314" t="s">
        <v>2429</v>
      </c>
      <c r="D4420" s="314" t="s">
        <v>3339</v>
      </c>
      <c r="E4420" s="315" t="s">
        <v>3340</v>
      </c>
      <c r="F4420" s="316" t="s">
        <v>100</v>
      </c>
      <c r="G4420" s="318">
        <v>0.48499999999999999</v>
      </c>
      <c r="H4420" s="61">
        <f t="shared" si="750"/>
        <v>82990.19</v>
      </c>
      <c r="I4420" s="450">
        <v>40250.239999999998</v>
      </c>
      <c r="J4420" s="439">
        <f t="shared" si="751"/>
        <v>92555.07</v>
      </c>
      <c r="K4420" s="390">
        <f t="shared" si="752"/>
        <v>44889.21</v>
      </c>
      <c r="L4420" s="60"/>
      <c r="M4420" s="303">
        <f t="shared" si="736"/>
        <v>44889.205740748803</v>
      </c>
      <c r="N4420" s="303">
        <f t="shared" si="737"/>
        <v>-4.2592511963448487E-3</v>
      </c>
      <c r="O4420" s="372">
        <f t="shared" si="738"/>
        <v>44889.20895</v>
      </c>
      <c r="P4420" s="373">
        <f t="shared" si="739"/>
        <v>-1.0499999989406206E-3</v>
      </c>
    </row>
    <row r="4421" spans="1:16" s="195" customFormat="1" ht="22.5" x14ac:dyDescent="0.25">
      <c r="A4421" s="312" t="s">
        <v>9724</v>
      </c>
      <c r="B4421" s="314" t="s">
        <v>515</v>
      </c>
      <c r="C4421" s="314" t="s">
        <v>2438</v>
      </c>
      <c r="D4421" s="314" t="s">
        <v>258</v>
      </c>
      <c r="E4421" s="315" t="s">
        <v>259</v>
      </c>
      <c r="F4421" s="316" t="s">
        <v>116</v>
      </c>
      <c r="G4421" s="325">
        <v>0.15</v>
      </c>
      <c r="H4421" s="61">
        <f t="shared" si="750"/>
        <v>232563.33</v>
      </c>
      <c r="I4421" s="450">
        <v>34884.5</v>
      </c>
      <c r="J4421" s="439">
        <f t="shared" si="751"/>
        <v>259366.98</v>
      </c>
      <c r="K4421" s="390">
        <f t="shared" si="752"/>
        <v>38905.050000000003</v>
      </c>
      <c r="L4421" s="60"/>
      <c r="M4421" s="303">
        <f t="shared" si="736"/>
        <v>38905.047464640003</v>
      </c>
      <c r="N4421" s="303">
        <f t="shared" si="737"/>
        <v>-2.5353599994559772E-3</v>
      </c>
      <c r="O4421" s="372">
        <f t="shared" si="738"/>
        <v>38905.046999999999</v>
      </c>
      <c r="P4421" s="373">
        <f t="shared" si="739"/>
        <v>-3.0000000042491592E-3</v>
      </c>
    </row>
    <row r="4422" spans="1:16" s="195" customFormat="1" ht="22.5" x14ac:dyDescent="0.25">
      <c r="A4422" s="312" t="s">
        <v>9725</v>
      </c>
      <c r="B4422" s="314" t="s">
        <v>515</v>
      </c>
      <c r="C4422" s="314" t="s">
        <v>1071</v>
      </c>
      <c r="D4422" s="314" t="s">
        <v>467</v>
      </c>
      <c r="E4422" s="315" t="s">
        <v>468</v>
      </c>
      <c r="F4422" s="316" t="s">
        <v>100</v>
      </c>
      <c r="G4422" s="329">
        <v>0.4</v>
      </c>
      <c r="H4422" s="61">
        <f t="shared" si="750"/>
        <v>13913.45</v>
      </c>
      <c r="I4422" s="450">
        <v>5565.38</v>
      </c>
      <c r="J4422" s="439">
        <f t="shared" si="751"/>
        <v>15517.02</v>
      </c>
      <c r="K4422" s="390">
        <f t="shared" si="752"/>
        <v>6206.81</v>
      </c>
      <c r="L4422" s="60"/>
      <c r="M4422" s="303">
        <f t="shared" si="736"/>
        <v>6206.8074089856009</v>
      </c>
      <c r="N4422" s="303">
        <f t="shared" si="737"/>
        <v>-2.5910143995133694E-3</v>
      </c>
      <c r="O4422" s="372">
        <f t="shared" si="738"/>
        <v>6206.8080000000009</v>
      </c>
      <c r="P4422" s="373">
        <f t="shared" si="739"/>
        <v>-1.9999999994979589E-3</v>
      </c>
    </row>
    <row r="4423" spans="1:16" s="195" customFormat="1" ht="15" x14ac:dyDescent="0.25">
      <c r="A4423" s="312" t="s">
        <v>9726</v>
      </c>
      <c r="B4423" s="314" t="s">
        <v>515</v>
      </c>
      <c r="C4423" s="314" t="s">
        <v>1075</v>
      </c>
      <c r="D4423" s="314" t="s">
        <v>262</v>
      </c>
      <c r="E4423" s="315" t="s">
        <v>263</v>
      </c>
      <c r="F4423" s="316" t="s">
        <v>116</v>
      </c>
      <c r="G4423" s="331">
        <v>1</v>
      </c>
      <c r="H4423" s="61">
        <f t="shared" si="750"/>
        <v>73015.98</v>
      </c>
      <c r="I4423" s="450">
        <v>73015.98</v>
      </c>
      <c r="J4423" s="439">
        <f t="shared" si="751"/>
        <v>81431.3</v>
      </c>
      <c r="K4423" s="390">
        <f t="shared" si="752"/>
        <v>81431.3</v>
      </c>
      <c r="L4423" s="60"/>
      <c r="M4423" s="303">
        <f t="shared" si="736"/>
        <v>81431.299504857598</v>
      </c>
      <c r="N4423" s="303">
        <f t="shared" si="737"/>
        <v>-4.9514240527059883E-4</v>
      </c>
      <c r="O4423" s="372">
        <f t="shared" si="738"/>
        <v>81431.3</v>
      </c>
      <c r="P4423" s="373">
        <f t="shared" si="739"/>
        <v>0</v>
      </c>
    </row>
    <row r="4424" spans="1:16" s="195" customFormat="1" ht="22.5" x14ac:dyDescent="0.25">
      <c r="A4424" s="312" t="s">
        <v>9727</v>
      </c>
      <c r="B4424" s="314" t="s">
        <v>515</v>
      </c>
      <c r="C4424" s="314" t="s">
        <v>2474</v>
      </c>
      <c r="D4424" s="314" t="s">
        <v>3347</v>
      </c>
      <c r="E4424" s="315" t="s">
        <v>3348</v>
      </c>
      <c r="F4424" s="316" t="s">
        <v>100</v>
      </c>
      <c r="G4424" s="329">
        <v>0.4</v>
      </c>
      <c r="H4424" s="61">
        <f t="shared" si="750"/>
        <v>35104.230000000003</v>
      </c>
      <c r="I4424" s="450">
        <v>14041.69</v>
      </c>
      <c r="J4424" s="439">
        <f t="shared" si="751"/>
        <v>39150.1</v>
      </c>
      <c r="K4424" s="390">
        <f t="shared" si="752"/>
        <v>15660.04</v>
      </c>
      <c r="L4424" s="60"/>
      <c r="M4424" s="303">
        <f t="shared" si="736"/>
        <v>15660.038582572801</v>
      </c>
      <c r="N4424" s="303">
        <f t="shared" si="737"/>
        <v>-1.4174272000673227E-3</v>
      </c>
      <c r="O4424" s="372">
        <f t="shared" si="738"/>
        <v>15660.04</v>
      </c>
      <c r="P4424" s="373">
        <f t="shared" si="739"/>
        <v>0</v>
      </c>
    </row>
    <row r="4425" spans="1:16" s="195" customFormat="1" ht="22.5" x14ac:dyDescent="0.25">
      <c r="A4425" s="312" t="s">
        <v>9728</v>
      </c>
      <c r="B4425" s="314" t="s">
        <v>515</v>
      </c>
      <c r="C4425" s="314" t="s">
        <v>3475</v>
      </c>
      <c r="D4425" s="314" t="s">
        <v>3350</v>
      </c>
      <c r="E4425" s="315" t="s">
        <v>3351</v>
      </c>
      <c r="F4425" s="316" t="s">
        <v>100</v>
      </c>
      <c r="G4425" s="329">
        <v>0.4</v>
      </c>
      <c r="H4425" s="61">
        <f t="shared" si="750"/>
        <v>36058.480000000003</v>
      </c>
      <c r="I4425" s="450">
        <v>14423.39</v>
      </c>
      <c r="J4425" s="439">
        <f t="shared" si="751"/>
        <v>40214.33</v>
      </c>
      <c r="K4425" s="390">
        <f t="shared" si="752"/>
        <v>16085.73</v>
      </c>
      <c r="L4425" s="60"/>
      <c r="M4425" s="303">
        <f t="shared" si="736"/>
        <v>16085.7306984768</v>
      </c>
      <c r="N4425" s="303">
        <f t="shared" si="737"/>
        <v>6.9847680060775019E-4</v>
      </c>
      <c r="O4425" s="372">
        <f t="shared" si="738"/>
        <v>16085.732000000002</v>
      </c>
      <c r="P4425" s="373">
        <f t="shared" si="739"/>
        <v>2.000000002226443E-3</v>
      </c>
    </row>
    <row r="4426" spans="1:16" s="195" customFormat="1" ht="15" x14ac:dyDescent="0.25">
      <c r="A4426" s="306" t="s">
        <v>1174</v>
      </c>
      <c r="B4426" s="502"/>
      <c r="C4426" s="502"/>
      <c r="D4426" s="502"/>
      <c r="E4426" s="307" t="s">
        <v>9676</v>
      </c>
      <c r="F4426" s="308"/>
      <c r="G4426" s="309"/>
      <c r="H4426" s="334"/>
      <c r="I4426" s="334">
        <f>SUM(I4427:I4482)</f>
        <v>4230526.3399999989</v>
      </c>
      <c r="J4426" s="449"/>
      <c r="K4426" s="391">
        <f>SUM(K4427:K4482)</f>
        <v>4718109.6100000013</v>
      </c>
      <c r="L4426" s="310"/>
      <c r="M4426" s="303">
        <f t="shared" si="736"/>
        <v>4718107.6999271791</v>
      </c>
      <c r="N4426" s="303">
        <f t="shared" si="737"/>
        <v>-1.9100728221237659</v>
      </c>
      <c r="O4426" s="372">
        <f t="shared" si="738"/>
        <v>0</v>
      </c>
      <c r="P4426" s="373"/>
    </row>
    <row r="4427" spans="1:16" s="195" customFormat="1" ht="22.5" x14ac:dyDescent="0.25">
      <c r="A4427" s="312" t="s">
        <v>9729</v>
      </c>
      <c r="B4427" s="314" t="s">
        <v>515</v>
      </c>
      <c r="C4427" s="314" t="s">
        <v>2489</v>
      </c>
      <c r="D4427" s="314" t="s">
        <v>9730</v>
      </c>
      <c r="E4427" s="315" t="s">
        <v>9731</v>
      </c>
      <c r="F4427" s="316" t="s">
        <v>116</v>
      </c>
      <c r="G4427" s="326">
        <v>0.84179999999999999</v>
      </c>
      <c r="H4427" s="61">
        <f t="shared" ref="H4427:H4482" si="753">ROUND(I4427/G4427,2)</f>
        <v>669768.73</v>
      </c>
      <c r="I4427" s="450">
        <v>563811.31999999995</v>
      </c>
      <c r="J4427" s="439">
        <f t="shared" ref="J4427:J4482" si="754">ROUND(H4427*O$13*P$13*O$10,2)</f>
        <v>746961.67</v>
      </c>
      <c r="K4427" s="390">
        <f t="shared" ref="K4427:K4482" si="755">ROUND(J4427*G4427,2)</f>
        <v>628792.32999999996</v>
      </c>
      <c r="L4427" s="60"/>
      <c r="M4427" s="303">
        <f t="shared" si="736"/>
        <v>628792.3337213184</v>
      </c>
      <c r="N4427" s="303">
        <f t="shared" si="737"/>
        <v>3.7213184405118227E-3</v>
      </c>
      <c r="O4427" s="372">
        <f t="shared" si="738"/>
        <v>628792.33380600007</v>
      </c>
      <c r="P4427" s="373">
        <f t="shared" si="739"/>
        <v>3.8060001097619534E-3</v>
      </c>
    </row>
    <row r="4428" spans="1:16" s="195" customFormat="1" ht="15" x14ac:dyDescent="0.25">
      <c r="A4428" s="312" t="s">
        <v>9732</v>
      </c>
      <c r="B4428" s="314" t="s">
        <v>515</v>
      </c>
      <c r="C4428" s="314" t="s">
        <v>3481</v>
      </c>
      <c r="D4428" s="314" t="s">
        <v>1606</v>
      </c>
      <c r="E4428" s="315" t="s">
        <v>324</v>
      </c>
      <c r="F4428" s="316" t="s">
        <v>111</v>
      </c>
      <c r="G4428" s="326">
        <v>9.64E-2</v>
      </c>
      <c r="H4428" s="61">
        <f t="shared" si="753"/>
        <v>6784.96</v>
      </c>
      <c r="I4428" s="450">
        <v>654.07000000000005</v>
      </c>
      <c r="J4428" s="439">
        <f t="shared" si="754"/>
        <v>7566.95</v>
      </c>
      <c r="K4428" s="390">
        <f t="shared" si="755"/>
        <v>729.45</v>
      </c>
      <c r="L4428" s="60"/>
      <c r="M4428" s="303">
        <f t="shared" si="736"/>
        <v>729.45360819840005</v>
      </c>
      <c r="N4428" s="303">
        <f t="shared" si="737"/>
        <v>3.6081984000020384E-3</v>
      </c>
      <c r="O4428" s="372">
        <f t="shared" si="738"/>
        <v>729.45398</v>
      </c>
      <c r="P4428" s="373">
        <f t="shared" si="739"/>
        <v>3.9799999999559077E-3</v>
      </c>
    </row>
    <row r="4429" spans="1:16" s="195" customFormat="1" ht="15" x14ac:dyDescent="0.25">
      <c r="A4429" s="312" t="s">
        <v>9733</v>
      </c>
      <c r="B4429" s="314" t="s">
        <v>515</v>
      </c>
      <c r="C4429" s="314" t="s">
        <v>3483</v>
      </c>
      <c r="D4429" s="314" t="s">
        <v>9734</v>
      </c>
      <c r="E4429" s="315" t="s">
        <v>590</v>
      </c>
      <c r="F4429" s="316" t="s">
        <v>111</v>
      </c>
      <c r="G4429" s="331">
        <v>20</v>
      </c>
      <c r="H4429" s="61">
        <f t="shared" si="753"/>
        <v>5725.32</v>
      </c>
      <c r="I4429" s="450">
        <v>114506.33</v>
      </c>
      <c r="J4429" s="439">
        <f t="shared" si="754"/>
        <v>6385.18</v>
      </c>
      <c r="K4429" s="390">
        <f t="shared" si="755"/>
        <v>127703.6</v>
      </c>
      <c r="L4429" s="60"/>
      <c r="M4429" s="303">
        <f t="shared" si="736"/>
        <v>127703.5417922496</v>
      </c>
      <c r="N4429" s="303">
        <f t="shared" si="737"/>
        <v>-5.8207750407746062E-2</v>
      </c>
      <c r="O4429" s="372">
        <f t="shared" si="738"/>
        <v>127703.6</v>
      </c>
      <c r="P4429" s="373">
        <f t="shared" si="739"/>
        <v>0</v>
      </c>
    </row>
    <row r="4430" spans="1:16" s="195" customFormat="1" ht="15" x14ac:dyDescent="0.25">
      <c r="A4430" s="312" t="s">
        <v>9735</v>
      </c>
      <c r="B4430" s="314" t="s">
        <v>515</v>
      </c>
      <c r="C4430" s="314" t="s">
        <v>7802</v>
      </c>
      <c r="D4430" s="314" t="s">
        <v>9736</v>
      </c>
      <c r="E4430" s="315" t="s">
        <v>9737</v>
      </c>
      <c r="F4430" s="316" t="s">
        <v>217</v>
      </c>
      <c r="G4430" s="331">
        <v>37</v>
      </c>
      <c r="H4430" s="61">
        <f t="shared" si="753"/>
        <v>31264.799999999999</v>
      </c>
      <c r="I4430" s="450">
        <v>1156797.6000000001</v>
      </c>
      <c r="J4430" s="439">
        <f t="shared" si="754"/>
        <v>34868.17</v>
      </c>
      <c r="K4430" s="390">
        <f t="shared" si="755"/>
        <v>1290122.29</v>
      </c>
      <c r="L4430" s="60"/>
      <c r="M4430" s="303">
        <f t="shared" si="736"/>
        <v>1290122.1326085122</v>
      </c>
      <c r="N4430" s="303">
        <f t="shared" si="737"/>
        <v>-0.15739148785360157</v>
      </c>
      <c r="O4430" s="372">
        <f t="shared" si="738"/>
        <v>1290122.29</v>
      </c>
      <c r="P4430" s="373">
        <f t="shared" si="739"/>
        <v>0</v>
      </c>
    </row>
    <row r="4431" spans="1:16" s="195" customFormat="1" ht="15" x14ac:dyDescent="0.25">
      <c r="A4431" s="312" t="s">
        <v>9738</v>
      </c>
      <c r="B4431" s="314" t="s">
        <v>515</v>
      </c>
      <c r="C4431" s="314" t="s">
        <v>7805</v>
      </c>
      <c r="D4431" s="314" t="s">
        <v>9739</v>
      </c>
      <c r="E4431" s="315" t="s">
        <v>9740</v>
      </c>
      <c r="F4431" s="316" t="s">
        <v>217</v>
      </c>
      <c r="G4431" s="331">
        <v>25</v>
      </c>
      <c r="H4431" s="61">
        <f t="shared" si="753"/>
        <v>5606.37</v>
      </c>
      <c r="I4431" s="450">
        <v>140159.25</v>
      </c>
      <c r="J4431" s="439">
        <f t="shared" si="754"/>
        <v>6252.52</v>
      </c>
      <c r="K4431" s="390">
        <f t="shared" si="755"/>
        <v>156313</v>
      </c>
      <c r="L4431" s="60"/>
      <c r="M4431" s="303">
        <f t="shared" ref="M4431:M4494" si="756">I4431*O$13*P$13*O$10</f>
        <v>156313.04085936002</v>
      </c>
      <c r="N4431" s="303">
        <f t="shared" ref="N4431:N4494" si="757">M4431-K4431</f>
        <v>4.0859360015019774E-2</v>
      </c>
      <c r="O4431" s="372">
        <f t="shared" si="738"/>
        <v>156313</v>
      </c>
      <c r="P4431" s="373">
        <f t="shared" si="739"/>
        <v>0</v>
      </c>
    </row>
    <row r="4432" spans="1:16" s="195" customFormat="1" ht="22.5" x14ac:dyDescent="0.25">
      <c r="A4432" s="312" t="s">
        <v>9741</v>
      </c>
      <c r="B4432" s="314" t="s">
        <v>515</v>
      </c>
      <c r="C4432" s="314" t="s">
        <v>2495</v>
      </c>
      <c r="D4432" s="314" t="s">
        <v>9742</v>
      </c>
      <c r="E4432" s="315" t="s">
        <v>9743</v>
      </c>
      <c r="F4432" s="316" t="s">
        <v>116</v>
      </c>
      <c r="G4432" s="318">
        <v>3.5999999999999997E-2</v>
      </c>
      <c r="H4432" s="61">
        <f t="shared" si="753"/>
        <v>514676.11</v>
      </c>
      <c r="I4432" s="450">
        <v>18528.34</v>
      </c>
      <c r="J4432" s="439">
        <f t="shared" si="754"/>
        <v>573994.14</v>
      </c>
      <c r="K4432" s="390">
        <f t="shared" si="755"/>
        <v>20663.79</v>
      </c>
      <c r="L4432" s="60"/>
      <c r="M4432" s="303">
        <f t="shared" si="756"/>
        <v>20663.7889934208</v>
      </c>
      <c r="N4432" s="303">
        <f t="shared" si="757"/>
        <v>-1.0065792012028396E-3</v>
      </c>
      <c r="O4432" s="372">
        <f t="shared" si="738"/>
        <v>20663.78904</v>
      </c>
      <c r="P4432" s="373">
        <f t="shared" si="739"/>
        <v>-9.6000000121421181E-4</v>
      </c>
    </row>
    <row r="4433" spans="1:16" s="195" customFormat="1" ht="15" x14ac:dyDescent="0.25">
      <c r="A4433" s="312" t="s">
        <v>9744</v>
      </c>
      <c r="B4433" s="314" t="s">
        <v>515</v>
      </c>
      <c r="C4433" s="314" t="s">
        <v>2497</v>
      </c>
      <c r="D4433" s="314" t="s">
        <v>9745</v>
      </c>
      <c r="E4433" s="315" t="s">
        <v>9746</v>
      </c>
      <c r="F4433" s="316" t="s">
        <v>111</v>
      </c>
      <c r="G4433" s="329">
        <v>0.9</v>
      </c>
      <c r="H4433" s="61">
        <f t="shared" si="753"/>
        <v>18186.330000000002</v>
      </c>
      <c r="I4433" s="450">
        <v>16367.7</v>
      </c>
      <c r="J4433" s="439">
        <f t="shared" si="754"/>
        <v>20282.36</v>
      </c>
      <c r="K4433" s="390">
        <f t="shared" si="755"/>
        <v>18254.12</v>
      </c>
      <c r="L4433" s="60"/>
      <c r="M4433" s="303">
        <f t="shared" si="756"/>
        <v>18254.128492224001</v>
      </c>
      <c r="N4433" s="303">
        <f t="shared" si="757"/>
        <v>8.4922240021114703E-3</v>
      </c>
      <c r="O4433" s="372">
        <f t="shared" si="738"/>
        <v>18254.124</v>
      </c>
      <c r="P4433" s="373">
        <f t="shared" si="739"/>
        <v>4.0000000008149073E-3</v>
      </c>
    </row>
    <row r="4434" spans="1:16" s="195" customFormat="1" ht="22.5" x14ac:dyDescent="0.25">
      <c r="A4434" s="312" t="s">
        <v>9747</v>
      </c>
      <c r="B4434" s="314" t="s">
        <v>515</v>
      </c>
      <c r="C4434" s="314" t="s">
        <v>3490</v>
      </c>
      <c r="D4434" s="314" t="s">
        <v>9748</v>
      </c>
      <c r="E4434" s="315" t="s">
        <v>9749</v>
      </c>
      <c r="F4434" s="316" t="s">
        <v>217</v>
      </c>
      <c r="G4434" s="331">
        <v>3</v>
      </c>
      <c r="H4434" s="61">
        <f t="shared" si="753"/>
        <v>31130.28</v>
      </c>
      <c r="I4434" s="450">
        <v>93390.85</v>
      </c>
      <c r="J4434" s="439">
        <f t="shared" si="754"/>
        <v>34718.14</v>
      </c>
      <c r="K4434" s="390">
        <f t="shared" si="755"/>
        <v>104154.42</v>
      </c>
      <c r="L4434" s="60"/>
      <c r="M4434" s="303">
        <f t="shared" si="756"/>
        <v>104154.43684195202</v>
      </c>
      <c r="N4434" s="303">
        <f t="shared" si="757"/>
        <v>1.6841952019603923E-2</v>
      </c>
      <c r="O4434" s="372">
        <f t="shared" ref="O4434:O4497" si="758">J4434*G4434</f>
        <v>104154.42</v>
      </c>
      <c r="P4434" s="373">
        <f t="shared" ref="P4434:P4497" si="759">O4434-K4434</f>
        <v>0</v>
      </c>
    </row>
    <row r="4435" spans="1:16" s="195" customFormat="1" ht="22.5" x14ac:dyDescent="0.25">
      <c r="A4435" s="312" t="s">
        <v>9750</v>
      </c>
      <c r="B4435" s="314" t="s">
        <v>515</v>
      </c>
      <c r="C4435" s="314" t="s">
        <v>3493</v>
      </c>
      <c r="D4435" s="314" t="s">
        <v>9751</v>
      </c>
      <c r="E4435" s="315" t="s">
        <v>9752</v>
      </c>
      <c r="F4435" s="316" t="s">
        <v>217</v>
      </c>
      <c r="G4435" s="331">
        <v>3</v>
      </c>
      <c r="H4435" s="61">
        <f t="shared" si="753"/>
        <v>36798.120000000003</v>
      </c>
      <c r="I4435" s="450">
        <v>110394.37</v>
      </c>
      <c r="J4435" s="439">
        <f t="shared" si="754"/>
        <v>41039.22</v>
      </c>
      <c r="K4435" s="390">
        <f t="shared" si="755"/>
        <v>123117.66</v>
      </c>
      <c r="L4435" s="60"/>
      <c r="M4435" s="303">
        <f t="shared" si="756"/>
        <v>123117.66557293441</v>
      </c>
      <c r="N4435" s="303">
        <f t="shared" si="757"/>
        <v>5.5729344021528959E-3</v>
      </c>
      <c r="O4435" s="372">
        <f t="shared" si="758"/>
        <v>123117.66</v>
      </c>
      <c r="P4435" s="373">
        <f t="shared" si="759"/>
        <v>0</v>
      </c>
    </row>
    <row r="4436" spans="1:16" s="195" customFormat="1" ht="22.5" x14ac:dyDescent="0.25">
      <c r="A4436" s="312" t="s">
        <v>9753</v>
      </c>
      <c r="B4436" s="314" t="s">
        <v>515</v>
      </c>
      <c r="C4436" s="314" t="s">
        <v>7496</v>
      </c>
      <c r="D4436" s="314" t="s">
        <v>9754</v>
      </c>
      <c r="E4436" s="315" t="s">
        <v>9755</v>
      </c>
      <c r="F4436" s="316" t="s">
        <v>217</v>
      </c>
      <c r="G4436" s="331">
        <v>3</v>
      </c>
      <c r="H4436" s="61">
        <f t="shared" si="753"/>
        <v>40228.589999999997</v>
      </c>
      <c r="I4436" s="450">
        <v>120685.77</v>
      </c>
      <c r="J4436" s="439">
        <f t="shared" si="754"/>
        <v>44865.06</v>
      </c>
      <c r="K4436" s="390">
        <f t="shared" si="755"/>
        <v>134595.18</v>
      </c>
      <c r="L4436" s="60"/>
      <c r="M4436" s="303">
        <f t="shared" si="756"/>
        <v>134595.1815321024</v>
      </c>
      <c r="N4436" s="303">
        <f t="shared" si="757"/>
        <v>1.532102411147207E-3</v>
      </c>
      <c r="O4436" s="372">
        <f t="shared" si="758"/>
        <v>134595.18</v>
      </c>
      <c r="P4436" s="373">
        <f t="shared" si="759"/>
        <v>0</v>
      </c>
    </row>
    <row r="4437" spans="1:16" s="195" customFormat="1" ht="15" customHeight="1" x14ac:dyDescent="0.25">
      <c r="A4437" s="323"/>
      <c r="B4437" s="512" t="s">
        <v>9756</v>
      </c>
      <c r="C4437" s="513"/>
      <c r="D4437" s="513"/>
      <c r="E4437" s="514"/>
      <c r="F4437" s="324"/>
      <c r="G4437" s="324"/>
      <c r="H4437" s="324"/>
      <c r="I4437" s="324"/>
      <c r="J4437" s="439">
        <f t="shared" si="754"/>
        <v>0</v>
      </c>
      <c r="K4437" s="390">
        <f t="shared" si="755"/>
        <v>0</v>
      </c>
      <c r="L4437" s="60"/>
      <c r="M4437" s="303">
        <f t="shared" si="756"/>
        <v>0</v>
      </c>
      <c r="N4437" s="303">
        <f t="shared" si="757"/>
        <v>0</v>
      </c>
      <c r="O4437" s="372">
        <f t="shared" si="758"/>
        <v>0</v>
      </c>
      <c r="P4437" s="373">
        <f t="shared" si="759"/>
        <v>0</v>
      </c>
    </row>
    <row r="4438" spans="1:16" s="195" customFormat="1" ht="15" x14ac:dyDescent="0.25">
      <c r="A4438" s="312" t="s">
        <v>9757</v>
      </c>
      <c r="B4438" s="314" t="s">
        <v>515</v>
      </c>
      <c r="C4438" s="314" t="s">
        <v>2499</v>
      </c>
      <c r="D4438" s="314" t="s">
        <v>516</v>
      </c>
      <c r="E4438" s="315" t="s">
        <v>517</v>
      </c>
      <c r="F4438" s="316" t="s">
        <v>495</v>
      </c>
      <c r="G4438" s="331">
        <v>2</v>
      </c>
      <c r="H4438" s="61">
        <f t="shared" si="753"/>
        <v>11362.32</v>
      </c>
      <c r="I4438" s="450">
        <v>22724.63</v>
      </c>
      <c r="J4438" s="439">
        <f t="shared" si="754"/>
        <v>12671.86</v>
      </c>
      <c r="K4438" s="390">
        <f t="shared" si="755"/>
        <v>25343.72</v>
      </c>
      <c r="L4438" s="60"/>
      <c r="M4438" s="303">
        <f t="shared" si="756"/>
        <v>25343.714508345602</v>
      </c>
      <c r="N4438" s="303">
        <f t="shared" si="757"/>
        <v>-5.4916543995204847E-3</v>
      </c>
      <c r="O4438" s="372">
        <f t="shared" si="758"/>
        <v>25343.72</v>
      </c>
      <c r="P4438" s="373">
        <f t="shared" si="759"/>
        <v>0</v>
      </c>
    </row>
    <row r="4439" spans="1:16" s="195" customFormat="1" ht="15" x14ac:dyDescent="0.25">
      <c r="A4439" s="312" t="s">
        <v>9758</v>
      </c>
      <c r="B4439" s="314" t="s">
        <v>515</v>
      </c>
      <c r="C4439" s="314" t="s">
        <v>5984</v>
      </c>
      <c r="D4439" s="314" t="s">
        <v>9759</v>
      </c>
      <c r="E4439" s="315" t="s">
        <v>9760</v>
      </c>
      <c r="F4439" s="316" t="s">
        <v>111</v>
      </c>
      <c r="G4439" s="331">
        <v>22</v>
      </c>
      <c r="H4439" s="61">
        <f t="shared" si="753"/>
        <v>1269.0899999999999</v>
      </c>
      <c r="I4439" s="450">
        <v>27919.87</v>
      </c>
      <c r="J4439" s="439">
        <f t="shared" si="754"/>
        <v>1415.36</v>
      </c>
      <c r="K4439" s="390">
        <f t="shared" si="755"/>
        <v>31137.919999999998</v>
      </c>
      <c r="L4439" s="60"/>
      <c r="M4439" s="303">
        <f t="shared" si="756"/>
        <v>31137.722127494402</v>
      </c>
      <c r="N4439" s="303">
        <f t="shared" si="757"/>
        <v>-0.19787250559602398</v>
      </c>
      <c r="O4439" s="372">
        <f t="shared" si="758"/>
        <v>31137.919999999998</v>
      </c>
      <c r="P4439" s="373">
        <f t="shared" si="759"/>
        <v>0</v>
      </c>
    </row>
    <row r="4440" spans="1:16" s="195" customFormat="1" ht="22.5" x14ac:dyDescent="0.25">
      <c r="A4440" s="312" t="s">
        <v>9761</v>
      </c>
      <c r="B4440" s="314" t="s">
        <v>515</v>
      </c>
      <c r="C4440" s="314" t="s">
        <v>2508</v>
      </c>
      <c r="D4440" s="314" t="s">
        <v>9762</v>
      </c>
      <c r="E4440" s="315" t="s">
        <v>9763</v>
      </c>
      <c r="F4440" s="316" t="s">
        <v>346</v>
      </c>
      <c r="G4440" s="318">
        <v>0.14599999999999999</v>
      </c>
      <c r="H4440" s="61">
        <f t="shared" si="753"/>
        <v>1686717.33</v>
      </c>
      <c r="I4440" s="450">
        <v>246260.73</v>
      </c>
      <c r="J4440" s="439">
        <f t="shared" si="754"/>
        <v>1881116.76</v>
      </c>
      <c r="K4440" s="390">
        <f t="shared" si="755"/>
        <v>274643.05</v>
      </c>
      <c r="L4440" s="60"/>
      <c r="M4440" s="303">
        <f t="shared" si="756"/>
        <v>274643.04746597761</v>
      </c>
      <c r="N4440" s="303">
        <f t="shared" si="757"/>
        <v>-2.5340223801322281E-3</v>
      </c>
      <c r="O4440" s="372">
        <f t="shared" si="758"/>
        <v>274643.04696000001</v>
      </c>
      <c r="P4440" s="373">
        <f t="shared" si="759"/>
        <v>-3.0399999814108014E-3</v>
      </c>
    </row>
    <row r="4441" spans="1:16" s="195" customFormat="1" ht="15" x14ac:dyDescent="0.25">
      <c r="A4441" s="312" t="s">
        <v>9764</v>
      </c>
      <c r="B4441" s="314" t="s">
        <v>515</v>
      </c>
      <c r="C4441" s="314" t="s">
        <v>5993</v>
      </c>
      <c r="D4441" s="314" t="s">
        <v>9765</v>
      </c>
      <c r="E4441" s="315" t="s">
        <v>9766</v>
      </c>
      <c r="F4441" s="316" t="s">
        <v>122</v>
      </c>
      <c r="G4441" s="317">
        <v>-0.18687999999999999</v>
      </c>
      <c r="H4441" s="61">
        <f t="shared" si="753"/>
        <v>101253.53</v>
      </c>
      <c r="I4441" s="450">
        <v>-18922.259999999998</v>
      </c>
      <c r="J4441" s="439">
        <f t="shared" si="754"/>
        <v>112923.32</v>
      </c>
      <c r="K4441" s="390">
        <f t="shared" si="755"/>
        <v>-21103.11</v>
      </c>
      <c r="L4441" s="60"/>
      <c r="M4441" s="303">
        <f t="shared" si="756"/>
        <v>-21103.1095024512</v>
      </c>
      <c r="N4441" s="303">
        <f t="shared" si="757"/>
        <v>4.9754880092223175E-4</v>
      </c>
      <c r="O4441" s="372">
        <f t="shared" si="758"/>
        <v>-21103.110041600001</v>
      </c>
      <c r="P4441" s="373">
        <f t="shared" si="759"/>
        <v>-4.1600000258767977E-5</v>
      </c>
    </row>
    <row r="4442" spans="1:16" s="195" customFormat="1" ht="15" x14ac:dyDescent="0.25">
      <c r="A4442" s="312" t="s">
        <v>9767</v>
      </c>
      <c r="B4442" s="314" t="s">
        <v>515</v>
      </c>
      <c r="C4442" s="314" t="s">
        <v>7505</v>
      </c>
      <c r="D4442" s="314" t="s">
        <v>9768</v>
      </c>
      <c r="E4442" s="315" t="s">
        <v>9769</v>
      </c>
      <c r="F4442" s="316" t="s">
        <v>122</v>
      </c>
      <c r="G4442" s="317">
        <v>-1.3140000000000001E-2</v>
      </c>
      <c r="H4442" s="61">
        <f t="shared" si="753"/>
        <v>77495.429999999993</v>
      </c>
      <c r="I4442" s="450">
        <v>-1018.29</v>
      </c>
      <c r="J4442" s="439">
        <f t="shared" si="754"/>
        <v>86427.02</v>
      </c>
      <c r="K4442" s="390">
        <f t="shared" si="755"/>
        <v>-1135.6500000000001</v>
      </c>
      <c r="L4442" s="60"/>
      <c r="M4442" s="303">
        <f t="shared" si="756"/>
        <v>-1135.6510995648</v>
      </c>
      <c r="N4442" s="303">
        <f t="shared" si="757"/>
        <v>-1.0995647999152425E-3</v>
      </c>
      <c r="O4442" s="372">
        <f t="shared" si="758"/>
        <v>-1135.6510428000001</v>
      </c>
      <c r="P4442" s="373">
        <f t="shared" si="759"/>
        <v>-1.0428000000501925E-3</v>
      </c>
    </row>
    <row r="4443" spans="1:16" s="195" customFormat="1" ht="15" x14ac:dyDescent="0.25">
      <c r="A4443" s="312" t="s">
        <v>9770</v>
      </c>
      <c r="B4443" s="314" t="s">
        <v>515</v>
      </c>
      <c r="C4443" s="314" t="s">
        <v>7508</v>
      </c>
      <c r="D4443" s="314" t="s">
        <v>9771</v>
      </c>
      <c r="E4443" s="315" t="s">
        <v>533</v>
      </c>
      <c r="F4443" s="316" t="s">
        <v>217</v>
      </c>
      <c r="G4443" s="331">
        <v>48</v>
      </c>
      <c r="H4443" s="61">
        <f t="shared" si="753"/>
        <v>1481.25</v>
      </c>
      <c r="I4443" s="450">
        <v>71100.009999999995</v>
      </c>
      <c r="J4443" s="439">
        <f t="shared" si="754"/>
        <v>1651.97</v>
      </c>
      <c r="K4443" s="390">
        <f t="shared" si="755"/>
        <v>79294.559999999998</v>
      </c>
      <c r="L4443" s="60"/>
      <c r="M4443" s="303">
        <f t="shared" si="756"/>
        <v>79294.507984531199</v>
      </c>
      <c r="N4443" s="303">
        <f t="shared" si="757"/>
        <v>-5.2015468798344955E-2</v>
      </c>
      <c r="O4443" s="372">
        <f t="shared" si="758"/>
        <v>79294.559999999998</v>
      </c>
      <c r="P4443" s="373">
        <f t="shared" si="759"/>
        <v>0</v>
      </c>
    </row>
    <row r="4444" spans="1:16" s="195" customFormat="1" ht="15" x14ac:dyDescent="0.25">
      <c r="A4444" s="312" t="s">
        <v>9772</v>
      </c>
      <c r="B4444" s="314" t="s">
        <v>515</v>
      </c>
      <c r="C4444" s="314" t="s">
        <v>7512</v>
      </c>
      <c r="D4444" s="314" t="s">
        <v>9773</v>
      </c>
      <c r="E4444" s="315" t="s">
        <v>9774</v>
      </c>
      <c r="F4444" s="316" t="s">
        <v>291</v>
      </c>
      <c r="G4444" s="325">
        <v>25.11</v>
      </c>
      <c r="H4444" s="61">
        <f t="shared" si="753"/>
        <v>565.17999999999995</v>
      </c>
      <c r="I4444" s="450">
        <v>14191.63</v>
      </c>
      <c r="J4444" s="439">
        <f t="shared" si="754"/>
        <v>630.32000000000005</v>
      </c>
      <c r="K4444" s="390">
        <f t="shared" si="755"/>
        <v>15827.34</v>
      </c>
      <c r="L4444" s="60"/>
      <c r="M4444" s="303">
        <f t="shared" si="756"/>
        <v>15827.259635385601</v>
      </c>
      <c r="N4444" s="303">
        <f t="shared" si="757"/>
        <v>-8.0364614399513812E-2</v>
      </c>
      <c r="O4444" s="372">
        <f t="shared" si="758"/>
        <v>15827.335200000001</v>
      </c>
      <c r="P4444" s="373">
        <f t="shared" si="759"/>
        <v>-4.7999999987951014E-3</v>
      </c>
    </row>
    <row r="4445" spans="1:16" s="195" customFormat="1" ht="33.75" x14ac:dyDescent="0.25">
      <c r="A4445" s="312" t="s">
        <v>9775</v>
      </c>
      <c r="B4445" s="314" t="s">
        <v>515</v>
      </c>
      <c r="C4445" s="314" t="s">
        <v>9776</v>
      </c>
      <c r="D4445" s="314" t="s">
        <v>9777</v>
      </c>
      <c r="E4445" s="315" t="s">
        <v>9778</v>
      </c>
      <c r="F4445" s="316" t="s">
        <v>168</v>
      </c>
      <c r="G4445" s="329">
        <v>147.5</v>
      </c>
      <c r="H4445" s="61">
        <f t="shared" si="753"/>
        <v>1691.12</v>
      </c>
      <c r="I4445" s="450">
        <v>249440.7</v>
      </c>
      <c r="J4445" s="439">
        <f t="shared" si="754"/>
        <v>1886.03</v>
      </c>
      <c r="K4445" s="390">
        <f t="shared" si="755"/>
        <v>278189.43</v>
      </c>
      <c r="L4445" s="60"/>
      <c r="M4445" s="303">
        <f t="shared" si="756"/>
        <v>278189.51892998401</v>
      </c>
      <c r="N4445" s="303">
        <f t="shared" si="757"/>
        <v>8.8929984020069242E-2</v>
      </c>
      <c r="O4445" s="372">
        <f t="shared" si="758"/>
        <v>278189.42499999999</v>
      </c>
      <c r="P4445" s="373">
        <f t="shared" si="759"/>
        <v>-5.0000000046566129E-3</v>
      </c>
    </row>
    <row r="4446" spans="1:16" s="195" customFormat="1" ht="22.5" x14ac:dyDescent="0.25">
      <c r="A4446" s="312" t="s">
        <v>9779</v>
      </c>
      <c r="B4446" s="314" t="s">
        <v>515</v>
      </c>
      <c r="C4446" s="314" t="s">
        <v>2516</v>
      </c>
      <c r="D4446" s="314" t="s">
        <v>9780</v>
      </c>
      <c r="E4446" s="315" t="s">
        <v>9781</v>
      </c>
      <c r="F4446" s="316" t="s">
        <v>346</v>
      </c>
      <c r="G4446" s="318">
        <v>0.14599999999999999</v>
      </c>
      <c r="H4446" s="61">
        <f t="shared" si="753"/>
        <v>1243149.32</v>
      </c>
      <c r="I4446" s="450">
        <v>181499.8</v>
      </c>
      <c r="J4446" s="439">
        <f t="shared" si="754"/>
        <v>1386426.16</v>
      </c>
      <c r="K4446" s="390">
        <f t="shared" si="755"/>
        <v>202418.22</v>
      </c>
      <c r="L4446" s="60"/>
      <c r="M4446" s="303">
        <f t="shared" si="756"/>
        <v>202418.21822937598</v>
      </c>
      <c r="N4446" s="303">
        <f t="shared" si="757"/>
        <v>-1.7706240178085864E-3</v>
      </c>
      <c r="O4446" s="372">
        <f t="shared" si="758"/>
        <v>202418.21935999999</v>
      </c>
      <c r="P4446" s="373">
        <f t="shared" si="759"/>
        <v>-6.4000001293607056E-4</v>
      </c>
    </row>
    <row r="4447" spans="1:16" s="195" customFormat="1" ht="15" x14ac:dyDescent="0.25">
      <c r="A4447" s="312" t="s">
        <v>9782</v>
      </c>
      <c r="B4447" s="314" t="s">
        <v>515</v>
      </c>
      <c r="C4447" s="314" t="s">
        <v>5997</v>
      </c>
      <c r="D4447" s="314" t="s">
        <v>9765</v>
      </c>
      <c r="E4447" s="315" t="s">
        <v>9766</v>
      </c>
      <c r="F4447" s="316" t="s">
        <v>122</v>
      </c>
      <c r="G4447" s="317">
        <v>-0.20877999999999999</v>
      </c>
      <c r="H4447" s="61">
        <f t="shared" si="753"/>
        <v>101253.75999999999</v>
      </c>
      <c r="I4447" s="450">
        <v>-21139.759999999998</v>
      </c>
      <c r="J4447" s="439">
        <f t="shared" si="754"/>
        <v>112923.57</v>
      </c>
      <c r="K4447" s="390">
        <f t="shared" si="755"/>
        <v>-23576.18</v>
      </c>
      <c r="L4447" s="60"/>
      <c r="M4447" s="303">
        <f t="shared" si="756"/>
        <v>-23576.1832960512</v>
      </c>
      <c r="N4447" s="303">
        <f t="shared" si="757"/>
        <v>-3.2960511998680886E-3</v>
      </c>
      <c r="O4447" s="372">
        <f t="shared" si="758"/>
        <v>-23576.182944600001</v>
      </c>
      <c r="P4447" s="373">
        <f t="shared" si="759"/>
        <v>-2.9446000007737894E-3</v>
      </c>
    </row>
    <row r="4448" spans="1:16" s="195" customFormat="1" ht="15" x14ac:dyDescent="0.25">
      <c r="A4448" s="312" t="s">
        <v>9783</v>
      </c>
      <c r="B4448" s="314" t="s">
        <v>515</v>
      </c>
      <c r="C4448" s="314" t="s">
        <v>8031</v>
      </c>
      <c r="D4448" s="314" t="s">
        <v>9768</v>
      </c>
      <c r="E4448" s="315" t="s">
        <v>9769</v>
      </c>
      <c r="F4448" s="316" t="s">
        <v>122</v>
      </c>
      <c r="G4448" s="317">
        <v>-1.4599999999999999E-3</v>
      </c>
      <c r="H4448" s="61">
        <f t="shared" si="753"/>
        <v>77513.7</v>
      </c>
      <c r="I4448" s="450">
        <v>-113.17</v>
      </c>
      <c r="J4448" s="439">
        <f t="shared" si="754"/>
        <v>86447.4</v>
      </c>
      <c r="K4448" s="390">
        <f t="shared" si="755"/>
        <v>-126.21</v>
      </c>
      <c r="L4448" s="60"/>
      <c r="M4448" s="303">
        <f t="shared" si="756"/>
        <v>-126.21319559040002</v>
      </c>
      <c r="N4448" s="303">
        <f t="shared" si="757"/>
        <v>-3.1955904000255941E-3</v>
      </c>
      <c r="O4448" s="372">
        <f t="shared" si="758"/>
        <v>-126.21320399999999</v>
      </c>
      <c r="P4448" s="373">
        <f t="shared" si="759"/>
        <v>-3.203999999996654E-3</v>
      </c>
    </row>
    <row r="4449" spans="1:16" s="195" customFormat="1" ht="15" x14ac:dyDescent="0.25">
      <c r="A4449" s="312" t="s">
        <v>9784</v>
      </c>
      <c r="B4449" s="314" t="s">
        <v>515</v>
      </c>
      <c r="C4449" s="314" t="s">
        <v>8046</v>
      </c>
      <c r="D4449" s="314" t="s">
        <v>9771</v>
      </c>
      <c r="E4449" s="315" t="s">
        <v>533</v>
      </c>
      <c r="F4449" s="316" t="s">
        <v>217</v>
      </c>
      <c r="G4449" s="331">
        <v>48</v>
      </c>
      <c r="H4449" s="61">
        <f t="shared" si="753"/>
        <v>1481.25</v>
      </c>
      <c r="I4449" s="450">
        <v>71100.009999999995</v>
      </c>
      <c r="J4449" s="439">
        <f t="shared" si="754"/>
        <v>1651.97</v>
      </c>
      <c r="K4449" s="390">
        <f t="shared" si="755"/>
        <v>79294.559999999998</v>
      </c>
      <c r="L4449" s="60"/>
      <c r="M4449" s="303">
        <f t="shared" si="756"/>
        <v>79294.507984531199</v>
      </c>
      <c r="N4449" s="303">
        <f t="shared" si="757"/>
        <v>-5.2015468798344955E-2</v>
      </c>
      <c r="O4449" s="372">
        <f t="shared" si="758"/>
        <v>79294.559999999998</v>
      </c>
      <c r="P4449" s="373">
        <f t="shared" si="759"/>
        <v>0</v>
      </c>
    </row>
    <row r="4450" spans="1:16" s="195" customFormat="1" ht="15" x14ac:dyDescent="0.25">
      <c r="A4450" s="312" t="s">
        <v>9785</v>
      </c>
      <c r="B4450" s="314" t="s">
        <v>515</v>
      </c>
      <c r="C4450" s="314" t="s">
        <v>8090</v>
      </c>
      <c r="D4450" s="314" t="s">
        <v>9786</v>
      </c>
      <c r="E4450" s="315" t="s">
        <v>9787</v>
      </c>
      <c r="F4450" s="316" t="s">
        <v>291</v>
      </c>
      <c r="G4450" s="325">
        <v>25.11</v>
      </c>
      <c r="H4450" s="61">
        <f t="shared" si="753"/>
        <v>524.94000000000005</v>
      </c>
      <c r="I4450" s="450">
        <v>13181.15</v>
      </c>
      <c r="J4450" s="439">
        <f t="shared" si="754"/>
        <v>585.44000000000005</v>
      </c>
      <c r="K4450" s="390">
        <f t="shared" si="755"/>
        <v>14700.4</v>
      </c>
      <c r="L4450" s="60"/>
      <c r="M4450" s="303">
        <f t="shared" si="756"/>
        <v>14700.318662688</v>
      </c>
      <c r="N4450" s="303">
        <f t="shared" si="757"/>
        <v>-8.1337311999959638E-2</v>
      </c>
      <c r="O4450" s="372">
        <f t="shared" si="758"/>
        <v>14700.398400000002</v>
      </c>
      <c r="P4450" s="373">
        <f t="shared" si="759"/>
        <v>-1.5999999977793777E-3</v>
      </c>
    </row>
    <row r="4451" spans="1:16" s="195" customFormat="1" ht="33.75" x14ac:dyDescent="0.25">
      <c r="A4451" s="312" t="s">
        <v>9788</v>
      </c>
      <c r="B4451" s="314" t="s">
        <v>515</v>
      </c>
      <c r="C4451" s="314" t="s">
        <v>8248</v>
      </c>
      <c r="D4451" s="314" t="s">
        <v>9789</v>
      </c>
      <c r="E4451" s="315" t="s">
        <v>9790</v>
      </c>
      <c r="F4451" s="316" t="s">
        <v>168</v>
      </c>
      <c r="G4451" s="329">
        <v>147.5</v>
      </c>
      <c r="H4451" s="61">
        <f t="shared" si="753"/>
        <v>1445.85</v>
      </c>
      <c r="I4451" s="450">
        <v>213262.43</v>
      </c>
      <c r="J4451" s="439">
        <f t="shared" si="754"/>
        <v>1612.49</v>
      </c>
      <c r="K4451" s="390">
        <f t="shared" si="755"/>
        <v>237842.28</v>
      </c>
      <c r="L4451" s="60"/>
      <c r="M4451" s="303">
        <f t="shared" si="756"/>
        <v>237841.59043628161</v>
      </c>
      <c r="N4451" s="303">
        <f t="shared" si="757"/>
        <v>-0.68956371839158237</v>
      </c>
      <c r="O4451" s="372">
        <f t="shared" si="758"/>
        <v>237842.27499999999</v>
      </c>
      <c r="P4451" s="373">
        <f t="shared" si="759"/>
        <v>-5.0000000046566129E-3</v>
      </c>
    </row>
    <row r="4452" spans="1:16" s="195" customFormat="1" ht="22.5" x14ac:dyDescent="0.25">
      <c r="A4452" s="312" t="s">
        <v>9791</v>
      </c>
      <c r="B4452" s="314" t="s">
        <v>515</v>
      </c>
      <c r="C4452" s="314" t="s">
        <v>1085</v>
      </c>
      <c r="D4452" s="314" t="s">
        <v>9792</v>
      </c>
      <c r="E4452" s="315" t="s">
        <v>9793</v>
      </c>
      <c r="F4452" s="316" t="s">
        <v>346</v>
      </c>
      <c r="G4452" s="318">
        <v>0.14599999999999999</v>
      </c>
      <c r="H4452" s="61">
        <f t="shared" si="753"/>
        <v>1149629.45</v>
      </c>
      <c r="I4452" s="450">
        <v>167845.9</v>
      </c>
      <c r="J4452" s="439">
        <f t="shared" si="754"/>
        <v>1282127.83</v>
      </c>
      <c r="K4452" s="390">
        <f t="shared" si="755"/>
        <v>187190.66</v>
      </c>
      <c r="L4452" s="60"/>
      <c r="M4452" s="303">
        <f t="shared" si="756"/>
        <v>187190.66365420801</v>
      </c>
      <c r="N4452" s="303">
        <f t="shared" si="757"/>
        <v>3.6542080051731318E-3</v>
      </c>
      <c r="O4452" s="372">
        <f t="shared" si="758"/>
        <v>187190.66318</v>
      </c>
      <c r="P4452" s="373">
        <f t="shared" si="759"/>
        <v>3.1799999997019768E-3</v>
      </c>
    </row>
    <row r="4453" spans="1:16" s="195" customFormat="1" ht="15" x14ac:dyDescent="0.25">
      <c r="A4453" s="312" t="s">
        <v>9794</v>
      </c>
      <c r="B4453" s="314" t="s">
        <v>515</v>
      </c>
      <c r="C4453" s="314" t="s">
        <v>1086</v>
      </c>
      <c r="D4453" s="314" t="s">
        <v>9765</v>
      </c>
      <c r="E4453" s="315" t="s">
        <v>9766</v>
      </c>
      <c r="F4453" s="316" t="s">
        <v>122</v>
      </c>
      <c r="G4453" s="318">
        <v>-0.219</v>
      </c>
      <c r="H4453" s="61">
        <f t="shared" si="753"/>
        <v>101253.52</v>
      </c>
      <c r="I4453" s="450">
        <v>-22174.52</v>
      </c>
      <c r="J4453" s="439">
        <f t="shared" si="754"/>
        <v>112923.3</v>
      </c>
      <c r="K4453" s="390">
        <f t="shared" si="755"/>
        <v>-24730.2</v>
      </c>
      <c r="L4453" s="60"/>
      <c r="M4453" s="303">
        <f t="shared" si="756"/>
        <v>-24730.202614502403</v>
      </c>
      <c r="N4453" s="303">
        <f t="shared" si="757"/>
        <v>-2.6145024021388963E-3</v>
      </c>
      <c r="O4453" s="372">
        <f t="shared" si="758"/>
        <v>-24730.202700000002</v>
      </c>
      <c r="P4453" s="373">
        <f t="shared" si="759"/>
        <v>-2.7000000009138603E-3</v>
      </c>
    </row>
    <row r="4454" spans="1:16" s="195" customFormat="1" ht="15" x14ac:dyDescent="0.25">
      <c r="A4454" s="312" t="s">
        <v>9795</v>
      </c>
      <c r="B4454" s="314" t="s">
        <v>515</v>
      </c>
      <c r="C4454" s="314" t="s">
        <v>6001</v>
      </c>
      <c r="D4454" s="314" t="s">
        <v>9768</v>
      </c>
      <c r="E4454" s="315" t="s">
        <v>9769</v>
      </c>
      <c r="F4454" s="316" t="s">
        <v>122</v>
      </c>
      <c r="G4454" s="317">
        <v>-1.4599999999999999E-3</v>
      </c>
      <c r="H4454" s="61">
        <f t="shared" si="753"/>
        <v>77513.7</v>
      </c>
      <c r="I4454" s="450">
        <v>-113.17</v>
      </c>
      <c r="J4454" s="439">
        <f t="shared" si="754"/>
        <v>86447.4</v>
      </c>
      <c r="K4454" s="390">
        <f t="shared" si="755"/>
        <v>-126.21</v>
      </c>
      <c r="L4454" s="60"/>
      <c r="M4454" s="303">
        <f t="shared" si="756"/>
        <v>-126.21319559040002</v>
      </c>
      <c r="N4454" s="303">
        <f t="shared" si="757"/>
        <v>-3.1955904000255941E-3</v>
      </c>
      <c r="O4454" s="372">
        <f t="shared" si="758"/>
        <v>-126.21320399999999</v>
      </c>
      <c r="P4454" s="373">
        <f t="shared" si="759"/>
        <v>-3.203999999996654E-3</v>
      </c>
    </row>
    <row r="4455" spans="1:16" s="195" customFormat="1" ht="15" x14ac:dyDescent="0.25">
      <c r="A4455" s="312" t="s">
        <v>9796</v>
      </c>
      <c r="B4455" s="314" t="s">
        <v>515</v>
      </c>
      <c r="C4455" s="314" t="s">
        <v>7979</v>
      </c>
      <c r="D4455" s="314" t="s">
        <v>9771</v>
      </c>
      <c r="E4455" s="315" t="s">
        <v>533</v>
      </c>
      <c r="F4455" s="316" t="s">
        <v>217</v>
      </c>
      <c r="G4455" s="331">
        <v>48</v>
      </c>
      <c r="H4455" s="61">
        <f t="shared" si="753"/>
        <v>1481.25</v>
      </c>
      <c r="I4455" s="450">
        <v>71100.009999999995</v>
      </c>
      <c r="J4455" s="439">
        <f t="shared" si="754"/>
        <v>1651.97</v>
      </c>
      <c r="K4455" s="390">
        <f t="shared" si="755"/>
        <v>79294.559999999998</v>
      </c>
      <c r="L4455" s="60"/>
      <c r="M4455" s="303">
        <f t="shared" si="756"/>
        <v>79294.507984531199</v>
      </c>
      <c r="N4455" s="303">
        <f t="shared" si="757"/>
        <v>-5.2015468798344955E-2</v>
      </c>
      <c r="O4455" s="372">
        <f t="shared" si="758"/>
        <v>79294.559999999998</v>
      </c>
      <c r="P4455" s="373">
        <f t="shared" si="759"/>
        <v>0</v>
      </c>
    </row>
    <row r="4456" spans="1:16" s="195" customFormat="1" ht="15" x14ac:dyDescent="0.25">
      <c r="A4456" s="312" t="s">
        <v>9797</v>
      </c>
      <c r="B4456" s="314" t="s">
        <v>515</v>
      </c>
      <c r="C4456" s="314" t="s">
        <v>7981</v>
      </c>
      <c r="D4456" s="314" t="s">
        <v>9798</v>
      </c>
      <c r="E4456" s="315" t="s">
        <v>9799</v>
      </c>
      <c r="F4456" s="316" t="s">
        <v>291</v>
      </c>
      <c r="G4456" s="325">
        <v>25.11</v>
      </c>
      <c r="H4456" s="61">
        <f t="shared" si="753"/>
        <v>399.03</v>
      </c>
      <c r="I4456" s="450">
        <v>10019.64</v>
      </c>
      <c r="J4456" s="439">
        <f t="shared" si="754"/>
        <v>445.02</v>
      </c>
      <c r="K4456" s="390">
        <f t="shared" si="755"/>
        <v>11174.45</v>
      </c>
      <c r="L4456" s="60"/>
      <c r="M4456" s="303">
        <f t="shared" si="756"/>
        <v>11174.434771276801</v>
      </c>
      <c r="N4456" s="303">
        <f t="shared" si="757"/>
        <v>-1.5228723199470551E-2</v>
      </c>
      <c r="O4456" s="372">
        <f t="shared" si="758"/>
        <v>11174.4522</v>
      </c>
      <c r="P4456" s="373">
        <f t="shared" si="759"/>
        <v>2.1999999989930075E-3</v>
      </c>
    </row>
    <row r="4457" spans="1:16" s="195" customFormat="1" ht="33.75" x14ac:dyDescent="0.25">
      <c r="A4457" s="312" t="s">
        <v>9800</v>
      </c>
      <c r="B4457" s="314" t="s">
        <v>515</v>
      </c>
      <c r="C4457" s="314" t="s">
        <v>8393</v>
      </c>
      <c r="D4457" s="314" t="s">
        <v>9801</v>
      </c>
      <c r="E4457" s="315" t="s">
        <v>9802</v>
      </c>
      <c r="F4457" s="316" t="s">
        <v>168</v>
      </c>
      <c r="G4457" s="325">
        <v>73.73</v>
      </c>
      <c r="H4457" s="61">
        <f t="shared" si="753"/>
        <v>1086.3800000000001</v>
      </c>
      <c r="I4457" s="450">
        <v>80098.820000000007</v>
      </c>
      <c r="J4457" s="439">
        <f t="shared" si="754"/>
        <v>1211.5899999999999</v>
      </c>
      <c r="K4457" s="390">
        <f t="shared" si="755"/>
        <v>89330.53</v>
      </c>
      <c r="L4457" s="60"/>
      <c r="M4457" s="303">
        <f t="shared" si="756"/>
        <v>89330.45891331842</v>
      </c>
      <c r="N4457" s="303">
        <f t="shared" si="757"/>
        <v>-7.108668157889042E-2</v>
      </c>
      <c r="O4457" s="372">
        <f t="shared" si="758"/>
        <v>89330.530700000003</v>
      </c>
      <c r="P4457" s="373">
        <f t="shared" si="759"/>
        <v>7.0000000414438546E-4</v>
      </c>
    </row>
    <row r="4458" spans="1:16" s="195" customFormat="1" ht="33.75" x14ac:dyDescent="0.25">
      <c r="A4458" s="312" t="s">
        <v>9803</v>
      </c>
      <c r="B4458" s="314" t="s">
        <v>515</v>
      </c>
      <c r="C4458" s="314" t="s">
        <v>9804</v>
      </c>
      <c r="D4458" s="314" t="s">
        <v>9805</v>
      </c>
      <c r="E4458" s="315" t="s">
        <v>9806</v>
      </c>
      <c r="F4458" s="316" t="s">
        <v>168</v>
      </c>
      <c r="G4458" s="325">
        <v>73.73</v>
      </c>
      <c r="H4458" s="61">
        <f t="shared" si="753"/>
        <v>939.59</v>
      </c>
      <c r="I4458" s="450">
        <v>69275.850000000006</v>
      </c>
      <c r="J4458" s="439">
        <f t="shared" si="754"/>
        <v>1047.8800000000001</v>
      </c>
      <c r="K4458" s="390">
        <f t="shared" si="755"/>
        <v>77260.19</v>
      </c>
      <c r="L4458" s="60"/>
      <c r="M4458" s="303">
        <f t="shared" si="756"/>
        <v>77260.107853152003</v>
      </c>
      <c r="N4458" s="303">
        <f t="shared" si="757"/>
        <v>-8.2146847998956218E-2</v>
      </c>
      <c r="O4458" s="372">
        <f t="shared" si="758"/>
        <v>77260.192400000014</v>
      </c>
      <c r="P4458" s="373">
        <f t="shared" si="759"/>
        <v>2.4000000121304765E-3</v>
      </c>
    </row>
    <row r="4459" spans="1:16" s="195" customFormat="1" ht="22.5" x14ac:dyDescent="0.25">
      <c r="A4459" s="312" t="s">
        <v>9807</v>
      </c>
      <c r="B4459" s="314" t="s">
        <v>515</v>
      </c>
      <c r="C4459" s="314" t="s">
        <v>9808</v>
      </c>
      <c r="D4459" s="314" t="s">
        <v>9809</v>
      </c>
      <c r="E4459" s="315" t="s">
        <v>9810</v>
      </c>
      <c r="F4459" s="316" t="s">
        <v>217</v>
      </c>
      <c r="G4459" s="331">
        <v>4</v>
      </c>
      <c r="H4459" s="61">
        <f t="shared" si="753"/>
        <v>2943.57</v>
      </c>
      <c r="I4459" s="450">
        <v>11774.27</v>
      </c>
      <c r="J4459" s="439">
        <f t="shared" si="754"/>
        <v>3282.83</v>
      </c>
      <c r="K4459" s="390">
        <f t="shared" si="755"/>
        <v>13131.32</v>
      </c>
      <c r="L4459" s="60"/>
      <c r="M4459" s="303">
        <f t="shared" si="756"/>
        <v>13131.291353222401</v>
      </c>
      <c r="N4459" s="303">
        <f t="shared" si="757"/>
        <v>-2.8646777598623885E-2</v>
      </c>
      <c r="O4459" s="372">
        <f t="shared" si="758"/>
        <v>13131.32</v>
      </c>
      <c r="P4459" s="373">
        <f t="shared" si="759"/>
        <v>0</v>
      </c>
    </row>
    <row r="4460" spans="1:16" s="195" customFormat="1" ht="22.5" x14ac:dyDescent="0.25">
      <c r="A4460" s="312" t="s">
        <v>9811</v>
      </c>
      <c r="B4460" s="314" t="s">
        <v>515</v>
      </c>
      <c r="C4460" s="314" t="s">
        <v>9812</v>
      </c>
      <c r="D4460" s="314" t="s">
        <v>9813</v>
      </c>
      <c r="E4460" s="315" t="s">
        <v>9814</v>
      </c>
      <c r="F4460" s="316" t="s">
        <v>217</v>
      </c>
      <c r="G4460" s="331">
        <v>4</v>
      </c>
      <c r="H4460" s="61">
        <f t="shared" si="753"/>
        <v>3243.61</v>
      </c>
      <c r="I4460" s="450">
        <v>12974.42</v>
      </c>
      <c r="J4460" s="439">
        <f t="shared" si="754"/>
        <v>3617.45</v>
      </c>
      <c r="K4460" s="390">
        <f t="shared" si="755"/>
        <v>14469.8</v>
      </c>
      <c r="L4460" s="60"/>
      <c r="M4460" s="303">
        <f t="shared" si="756"/>
        <v>14469.762385190401</v>
      </c>
      <c r="N4460" s="303">
        <f t="shared" si="757"/>
        <v>-3.7614809598380816E-2</v>
      </c>
      <c r="O4460" s="372">
        <f t="shared" si="758"/>
        <v>14469.8</v>
      </c>
      <c r="P4460" s="373">
        <f t="shared" si="759"/>
        <v>0</v>
      </c>
    </row>
    <row r="4461" spans="1:16" s="195" customFormat="1" ht="22.5" x14ac:dyDescent="0.25">
      <c r="A4461" s="312" t="s">
        <v>9815</v>
      </c>
      <c r="B4461" s="314" t="s">
        <v>515</v>
      </c>
      <c r="C4461" s="314" t="s">
        <v>9816</v>
      </c>
      <c r="D4461" s="314" t="s">
        <v>9817</v>
      </c>
      <c r="E4461" s="315" t="s">
        <v>9818</v>
      </c>
      <c r="F4461" s="316" t="s">
        <v>217</v>
      </c>
      <c r="G4461" s="331">
        <v>8</v>
      </c>
      <c r="H4461" s="61">
        <f t="shared" si="753"/>
        <v>5093.1499999999996</v>
      </c>
      <c r="I4461" s="450">
        <v>40745.21</v>
      </c>
      <c r="J4461" s="439">
        <f t="shared" si="754"/>
        <v>5680.15</v>
      </c>
      <c r="K4461" s="390">
        <f t="shared" si="755"/>
        <v>45441.2</v>
      </c>
      <c r="L4461" s="60"/>
      <c r="M4461" s="303">
        <f t="shared" si="756"/>
        <v>45441.2225775552</v>
      </c>
      <c r="N4461" s="303">
        <f t="shared" si="757"/>
        <v>2.2577555202587973E-2</v>
      </c>
      <c r="O4461" s="372">
        <f t="shared" si="758"/>
        <v>45441.2</v>
      </c>
      <c r="P4461" s="373">
        <f t="shared" si="759"/>
        <v>0</v>
      </c>
    </row>
    <row r="4462" spans="1:16" s="195" customFormat="1" ht="22.5" x14ac:dyDescent="0.25">
      <c r="A4462" s="312" t="s">
        <v>9819</v>
      </c>
      <c r="B4462" s="314" t="s">
        <v>515</v>
      </c>
      <c r="C4462" s="314" t="s">
        <v>9820</v>
      </c>
      <c r="D4462" s="314" t="s">
        <v>9821</v>
      </c>
      <c r="E4462" s="315" t="s">
        <v>9822</v>
      </c>
      <c r="F4462" s="316" t="s">
        <v>217</v>
      </c>
      <c r="G4462" s="331">
        <v>8</v>
      </c>
      <c r="H4462" s="61">
        <f t="shared" si="753"/>
        <v>5790.18</v>
      </c>
      <c r="I4462" s="450">
        <v>46321.440000000002</v>
      </c>
      <c r="J4462" s="439">
        <f t="shared" si="754"/>
        <v>6457.52</v>
      </c>
      <c r="K4462" s="390">
        <f t="shared" si="755"/>
        <v>51660.160000000003</v>
      </c>
      <c r="L4462" s="60"/>
      <c r="M4462" s="303">
        <f t="shared" si="756"/>
        <v>51660.130482892804</v>
      </c>
      <c r="N4462" s="303">
        <f t="shared" si="757"/>
        <v>-2.9517107199353632E-2</v>
      </c>
      <c r="O4462" s="372">
        <f t="shared" si="758"/>
        <v>51660.160000000003</v>
      </c>
      <c r="P4462" s="373">
        <f t="shared" si="759"/>
        <v>0</v>
      </c>
    </row>
    <row r="4463" spans="1:16" s="195" customFormat="1" ht="15" x14ac:dyDescent="0.25">
      <c r="A4463" s="312" t="s">
        <v>9823</v>
      </c>
      <c r="B4463" s="314" t="s">
        <v>515</v>
      </c>
      <c r="C4463" s="314" t="s">
        <v>9824</v>
      </c>
      <c r="D4463" s="314" t="s">
        <v>9765</v>
      </c>
      <c r="E4463" s="315" t="s">
        <v>9766</v>
      </c>
      <c r="F4463" s="316" t="s">
        <v>122</v>
      </c>
      <c r="G4463" s="326">
        <v>0.44569999999999999</v>
      </c>
      <c r="H4463" s="61">
        <f t="shared" si="753"/>
        <v>101253.67</v>
      </c>
      <c r="I4463" s="450">
        <v>45128.76</v>
      </c>
      <c r="J4463" s="439">
        <f t="shared" si="754"/>
        <v>112923.47</v>
      </c>
      <c r="K4463" s="390">
        <f t="shared" si="755"/>
        <v>50329.99</v>
      </c>
      <c r="L4463" s="60"/>
      <c r="M4463" s="303">
        <f t="shared" si="756"/>
        <v>50329.990391731204</v>
      </c>
      <c r="N4463" s="303">
        <f t="shared" si="757"/>
        <v>3.9173120603663847E-4</v>
      </c>
      <c r="O4463" s="372">
        <f t="shared" si="758"/>
        <v>50329.990578999998</v>
      </c>
      <c r="P4463" s="373">
        <f t="shared" si="759"/>
        <v>5.7899999956134707E-4</v>
      </c>
    </row>
    <row r="4464" spans="1:16" s="195" customFormat="1" ht="15" x14ac:dyDescent="0.25">
      <c r="A4464" s="312" t="s">
        <v>9825</v>
      </c>
      <c r="B4464" s="314" t="s">
        <v>515</v>
      </c>
      <c r="C4464" s="314" t="s">
        <v>9826</v>
      </c>
      <c r="D4464" s="314" t="s">
        <v>9215</v>
      </c>
      <c r="E4464" s="315" t="s">
        <v>9827</v>
      </c>
      <c r="F4464" s="316" t="s">
        <v>217</v>
      </c>
      <c r="G4464" s="331">
        <v>68</v>
      </c>
      <c r="H4464" s="61">
        <f t="shared" si="753"/>
        <v>339.99</v>
      </c>
      <c r="I4464" s="450">
        <v>23119.32</v>
      </c>
      <c r="J4464" s="439">
        <f t="shared" si="754"/>
        <v>379.17</v>
      </c>
      <c r="K4464" s="390">
        <f t="shared" si="755"/>
        <v>25783.56</v>
      </c>
      <c r="L4464" s="60"/>
      <c r="M4464" s="303">
        <f t="shared" si="756"/>
        <v>25783.893762278403</v>
      </c>
      <c r="N4464" s="303">
        <f t="shared" si="757"/>
        <v>0.33376227840199135</v>
      </c>
      <c r="O4464" s="372">
        <f t="shared" si="758"/>
        <v>25783.56</v>
      </c>
      <c r="P4464" s="373">
        <f t="shared" si="759"/>
        <v>0</v>
      </c>
    </row>
    <row r="4465" spans="1:16" s="195" customFormat="1" ht="15" x14ac:dyDescent="0.25">
      <c r="A4465" s="312" t="s">
        <v>9828</v>
      </c>
      <c r="B4465" s="314" t="s">
        <v>515</v>
      </c>
      <c r="C4465" s="314" t="s">
        <v>9829</v>
      </c>
      <c r="D4465" s="314" t="s">
        <v>9215</v>
      </c>
      <c r="E4465" s="315" t="s">
        <v>9830</v>
      </c>
      <c r="F4465" s="316" t="s">
        <v>217</v>
      </c>
      <c r="G4465" s="331">
        <v>42</v>
      </c>
      <c r="H4465" s="61">
        <f t="shared" si="753"/>
        <v>424.96</v>
      </c>
      <c r="I4465" s="450">
        <v>17848.32</v>
      </c>
      <c r="J4465" s="439">
        <f t="shared" si="754"/>
        <v>473.94</v>
      </c>
      <c r="K4465" s="390">
        <f t="shared" si="755"/>
        <v>19905.48</v>
      </c>
      <c r="L4465" s="60"/>
      <c r="M4465" s="303">
        <f t="shared" si="756"/>
        <v>19905.394566758398</v>
      </c>
      <c r="N4465" s="303">
        <f t="shared" si="757"/>
        <v>-8.5433241602004273E-2</v>
      </c>
      <c r="O4465" s="372">
        <f t="shared" si="758"/>
        <v>19905.48</v>
      </c>
      <c r="P4465" s="373">
        <f t="shared" si="759"/>
        <v>0</v>
      </c>
    </row>
    <row r="4466" spans="1:16" s="195" customFormat="1" ht="15" x14ac:dyDescent="0.25">
      <c r="A4466" s="312" t="s">
        <v>9831</v>
      </c>
      <c r="B4466" s="314" t="s">
        <v>515</v>
      </c>
      <c r="C4466" s="314" t="s">
        <v>9832</v>
      </c>
      <c r="D4466" s="314" t="s">
        <v>9215</v>
      </c>
      <c r="E4466" s="315" t="s">
        <v>9833</v>
      </c>
      <c r="F4466" s="316" t="s">
        <v>217</v>
      </c>
      <c r="G4466" s="331">
        <v>40</v>
      </c>
      <c r="H4466" s="61">
        <f t="shared" si="753"/>
        <v>446.22</v>
      </c>
      <c r="I4466" s="450">
        <v>17848.8</v>
      </c>
      <c r="J4466" s="439">
        <f t="shared" si="754"/>
        <v>497.65</v>
      </c>
      <c r="K4466" s="390">
        <f t="shared" si="755"/>
        <v>19906</v>
      </c>
      <c r="L4466" s="60"/>
      <c r="M4466" s="303">
        <f t="shared" si="756"/>
        <v>19905.929888256</v>
      </c>
      <c r="N4466" s="303">
        <f t="shared" si="757"/>
        <v>-7.0111744000314502E-2</v>
      </c>
      <c r="O4466" s="372">
        <f t="shared" si="758"/>
        <v>19906</v>
      </c>
      <c r="P4466" s="373">
        <f t="shared" si="759"/>
        <v>0</v>
      </c>
    </row>
    <row r="4467" spans="1:16" s="195" customFormat="1" ht="15" x14ac:dyDescent="0.25">
      <c r="A4467" s="312" t="s">
        <v>9834</v>
      </c>
      <c r="B4467" s="314" t="s">
        <v>515</v>
      </c>
      <c r="C4467" s="314" t="s">
        <v>9835</v>
      </c>
      <c r="D4467" s="314" t="s">
        <v>9836</v>
      </c>
      <c r="E4467" s="315" t="s">
        <v>9837</v>
      </c>
      <c r="F4467" s="316" t="s">
        <v>217</v>
      </c>
      <c r="G4467" s="331">
        <v>288</v>
      </c>
      <c r="H4467" s="61">
        <f t="shared" si="753"/>
        <v>12.75</v>
      </c>
      <c r="I4467" s="450">
        <v>3672</v>
      </c>
      <c r="J4467" s="439">
        <f t="shared" si="754"/>
        <v>14.22</v>
      </c>
      <c r="K4467" s="390">
        <f t="shared" si="755"/>
        <v>4095.36</v>
      </c>
      <c r="L4467" s="60"/>
      <c r="M4467" s="303">
        <f t="shared" si="756"/>
        <v>4095.2094566400006</v>
      </c>
      <c r="N4467" s="303">
        <f t="shared" si="757"/>
        <v>-0.15054335999957402</v>
      </c>
      <c r="O4467" s="372">
        <f t="shared" si="758"/>
        <v>4095.36</v>
      </c>
      <c r="P4467" s="373">
        <f t="shared" si="759"/>
        <v>0</v>
      </c>
    </row>
    <row r="4468" spans="1:16" s="195" customFormat="1" ht="15" x14ac:dyDescent="0.25">
      <c r="A4468" s="312" t="s">
        <v>9838</v>
      </c>
      <c r="B4468" s="314" t="s">
        <v>515</v>
      </c>
      <c r="C4468" s="314" t="s">
        <v>9839</v>
      </c>
      <c r="D4468" s="314" t="s">
        <v>9840</v>
      </c>
      <c r="E4468" s="315" t="s">
        <v>9841</v>
      </c>
      <c r="F4468" s="316" t="s">
        <v>217</v>
      </c>
      <c r="G4468" s="331">
        <v>12</v>
      </c>
      <c r="H4468" s="61">
        <f t="shared" si="753"/>
        <v>409.03</v>
      </c>
      <c r="I4468" s="450">
        <v>4908.3599999999997</v>
      </c>
      <c r="J4468" s="439">
        <f t="shared" si="754"/>
        <v>456.17</v>
      </c>
      <c r="K4468" s="390">
        <f t="shared" si="755"/>
        <v>5474.04</v>
      </c>
      <c r="L4468" s="60"/>
      <c r="M4468" s="303">
        <f t="shared" si="756"/>
        <v>5474.0638040832</v>
      </c>
      <c r="N4468" s="303">
        <f t="shared" si="757"/>
        <v>2.3804083200047899E-2</v>
      </c>
      <c r="O4468" s="372">
        <f t="shared" si="758"/>
        <v>5474.04</v>
      </c>
      <c r="P4468" s="373">
        <f t="shared" si="759"/>
        <v>0</v>
      </c>
    </row>
    <row r="4469" spans="1:16" s="195" customFormat="1" ht="15" x14ac:dyDescent="0.25">
      <c r="A4469" s="312" t="s">
        <v>9842</v>
      </c>
      <c r="B4469" s="314" t="s">
        <v>515</v>
      </c>
      <c r="C4469" s="314" t="s">
        <v>9843</v>
      </c>
      <c r="D4469" s="314" t="s">
        <v>9840</v>
      </c>
      <c r="E4469" s="315" t="s">
        <v>9844</v>
      </c>
      <c r="F4469" s="316" t="s">
        <v>217</v>
      </c>
      <c r="G4469" s="331">
        <v>12</v>
      </c>
      <c r="H4469" s="61">
        <f t="shared" si="753"/>
        <v>366.53</v>
      </c>
      <c r="I4469" s="450">
        <v>4398.3599999999997</v>
      </c>
      <c r="J4469" s="439">
        <f t="shared" si="754"/>
        <v>408.77</v>
      </c>
      <c r="K4469" s="390">
        <f t="shared" si="755"/>
        <v>4905.24</v>
      </c>
      <c r="L4469" s="60"/>
      <c r="M4469" s="303">
        <f t="shared" si="756"/>
        <v>4905.2847128832</v>
      </c>
      <c r="N4469" s="303">
        <f t="shared" si="757"/>
        <v>4.4712883200190845E-2</v>
      </c>
      <c r="O4469" s="372">
        <f t="shared" si="758"/>
        <v>4905.24</v>
      </c>
      <c r="P4469" s="373">
        <f t="shared" si="759"/>
        <v>0</v>
      </c>
    </row>
    <row r="4470" spans="1:16" s="195" customFormat="1" ht="15" x14ac:dyDescent="0.25">
      <c r="A4470" s="312" t="s">
        <v>9845</v>
      </c>
      <c r="B4470" s="314" t="s">
        <v>515</v>
      </c>
      <c r="C4470" s="314" t="s">
        <v>9846</v>
      </c>
      <c r="D4470" s="314" t="s">
        <v>9840</v>
      </c>
      <c r="E4470" s="315" t="s">
        <v>9847</v>
      </c>
      <c r="F4470" s="316" t="s">
        <v>217</v>
      </c>
      <c r="G4470" s="331">
        <v>25</v>
      </c>
      <c r="H4470" s="61">
        <f t="shared" si="753"/>
        <v>494.02</v>
      </c>
      <c r="I4470" s="450">
        <v>12350.5</v>
      </c>
      <c r="J4470" s="439">
        <f t="shared" si="754"/>
        <v>550.96</v>
      </c>
      <c r="K4470" s="390">
        <f t="shared" si="755"/>
        <v>13774</v>
      </c>
      <c r="L4470" s="60"/>
      <c r="M4470" s="303">
        <f t="shared" si="756"/>
        <v>13773.933658560001</v>
      </c>
      <c r="N4470" s="303">
        <f t="shared" si="757"/>
        <v>-6.6341439998723217E-2</v>
      </c>
      <c r="O4470" s="372">
        <f t="shared" si="758"/>
        <v>13774</v>
      </c>
      <c r="P4470" s="373">
        <f t="shared" si="759"/>
        <v>0</v>
      </c>
    </row>
    <row r="4471" spans="1:16" s="195" customFormat="1" ht="15" x14ac:dyDescent="0.25">
      <c r="A4471" s="312" t="s">
        <v>9848</v>
      </c>
      <c r="B4471" s="314" t="s">
        <v>515</v>
      </c>
      <c r="C4471" s="314" t="s">
        <v>9849</v>
      </c>
      <c r="D4471" s="314" t="s">
        <v>9840</v>
      </c>
      <c r="E4471" s="315" t="s">
        <v>9850</v>
      </c>
      <c r="F4471" s="316" t="s">
        <v>217</v>
      </c>
      <c r="G4471" s="331">
        <v>25</v>
      </c>
      <c r="H4471" s="61">
        <f t="shared" si="753"/>
        <v>823.37</v>
      </c>
      <c r="I4471" s="450">
        <v>20584.25</v>
      </c>
      <c r="J4471" s="439">
        <f t="shared" si="754"/>
        <v>918.27</v>
      </c>
      <c r="K4471" s="390">
        <f t="shared" si="755"/>
        <v>22956.75</v>
      </c>
      <c r="L4471" s="60"/>
      <c r="M4471" s="303">
        <f t="shared" si="756"/>
        <v>22956.649035360002</v>
      </c>
      <c r="N4471" s="303">
        <f t="shared" si="757"/>
        <v>-0.10096463999798289</v>
      </c>
      <c r="O4471" s="372">
        <f t="shared" si="758"/>
        <v>22956.75</v>
      </c>
      <c r="P4471" s="373">
        <f t="shared" si="759"/>
        <v>0</v>
      </c>
    </row>
    <row r="4472" spans="1:16" s="195" customFormat="1" ht="15" x14ac:dyDescent="0.25">
      <c r="A4472" s="312" t="s">
        <v>9851</v>
      </c>
      <c r="B4472" s="314" t="s">
        <v>515</v>
      </c>
      <c r="C4472" s="314" t="s">
        <v>9852</v>
      </c>
      <c r="D4472" s="314" t="s">
        <v>9853</v>
      </c>
      <c r="E4472" s="315" t="s">
        <v>9854</v>
      </c>
      <c r="F4472" s="316" t="s">
        <v>243</v>
      </c>
      <c r="G4472" s="325">
        <v>1.44</v>
      </c>
      <c r="H4472" s="61">
        <f t="shared" si="753"/>
        <v>538.35</v>
      </c>
      <c r="I4472" s="450">
        <v>775.22</v>
      </c>
      <c r="J4472" s="439">
        <f t="shared" si="754"/>
        <v>600.4</v>
      </c>
      <c r="K4472" s="390">
        <f t="shared" si="755"/>
        <v>864.58</v>
      </c>
      <c r="L4472" s="60"/>
      <c r="M4472" s="303">
        <f t="shared" si="756"/>
        <v>864.56652368640005</v>
      </c>
      <c r="N4472" s="303">
        <f t="shared" si="757"/>
        <v>-1.3476313599994683E-2</v>
      </c>
      <c r="O4472" s="372">
        <f t="shared" si="758"/>
        <v>864.57599999999991</v>
      </c>
      <c r="P4472" s="373">
        <f t="shared" si="759"/>
        <v>-4.0000000001327862E-3</v>
      </c>
    </row>
    <row r="4473" spans="1:16" s="195" customFormat="1" ht="15" x14ac:dyDescent="0.25">
      <c r="A4473" s="312" t="s">
        <v>9855</v>
      </c>
      <c r="B4473" s="314" t="s">
        <v>515</v>
      </c>
      <c r="C4473" s="314" t="s">
        <v>9856</v>
      </c>
      <c r="D4473" s="314" t="s">
        <v>9857</v>
      </c>
      <c r="E4473" s="315" t="s">
        <v>9858</v>
      </c>
      <c r="F4473" s="316" t="s">
        <v>217</v>
      </c>
      <c r="G4473" s="331">
        <v>144</v>
      </c>
      <c r="H4473" s="61">
        <f t="shared" si="753"/>
        <v>46.36</v>
      </c>
      <c r="I4473" s="450">
        <v>6675.18</v>
      </c>
      <c r="J4473" s="439">
        <f t="shared" si="754"/>
        <v>51.7</v>
      </c>
      <c r="K4473" s="390">
        <f t="shared" si="755"/>
        <v>7444.8</v>
      </c>
      <c r="L4473" s="60"/>
      <c r="M4473" s="303">
        <f t="shared" si="756"/>
        <v>7444.515321561601</v>
      </c>
      <c r="N4473" s="303">
        <f t="shared" si="757"/>
        <v>-0.28467843839916895</v>
      </c>
      <c r="O4473" s="372">
        <f t="shared" si="758"/>
        <v>7444.8</v>
      </c>
      <c r="P4473" s="373">
        <f t="shared" si="759"/>
        <v>0</v>
      </c>
    </row>
    <row r="4474" spans="1:16" s="195" customFormat="1" ht="15" x14ac:dyDescent="0.25">
      <c r="A4474" s="312" t="s">
        <v>9859</v>
      </c>
      <c r="B4474" s="314" t="s">
        <v>515</v>
      </c>
      <c r="C4474" s="314" t="s">
        <v>9860</v>
      </c>
      <c r="D4474" s="314" t="s">
        <v>9861</v>
      </c>
      <c r="E4474" s="315" t="s">
        <v>9862</v>
      </c>
      <c r="F4474" s="316" t="s">
        <v>217</v>
      </c>
      <c r="G4474" s="331">
        <v>12</v>
      </c>
      <c r="H4474" s="61">
        <f t="shared" si="753"/>
        <v>288.98</v>
      </c>
      <c r="I4474" s="450">
        <v>3467.76</v>
      </c>
      <c r="J4474" s="439">
        <f t="shared" si="754"/>
        <v>322.29000000000002</v>
      </c>
      <c r="K4474" s="390">
        <f t="shared" si="755"/>
        <v>3867.48</v>
      </c>
      <c r="L4474" s="60"/>
      <c r="M4474" s="303">
        <f t="shared" si="756"/>
        <v>3867.4301594112003</v>
      </c>
      <c r="N4474" s="303">
        <f t="shared" si="757"/>
        <v>-4.9840588799725083E-2</v>
      </c>
      <c r="O4474" s="372">
        <f t="shared" si="758"/>
        <v>3867.4800000000005</v>
      </c>
      <c r="P4474" s="373">
        <f t="shared" si="759"/>
        <v>0</v>
      </c>
    </row>
    <row r="4475" spans="1:16" s="195" customFormat="1" ht="15" x14ac:dyDescent="0.25">
      <c r="A4475" s="312" t="s">
        <v>9863</v>
      </c>
      <c r="B4475" s="314" t="s">
        <v>515</v>
      </c>
      <c r="C4475" s="314" t="s">
        <v>9864</v>
      </c>
      <c r="D4475" s="314" t="s">
        <v>9861</v>
      </c>
      <c r="E4475" s="315" t="s">
        <v>9865</v>
      </c>
      <c r="F4475" s="316" t="s">
        <v>217</v>
      </c>
      <c r="G4475" s="331">
        <v>12</v>
      </c>
      <c r="H4475" s="61">
        <f t="shared" si="753"/>
        <v>288.98</v>
      </c>
      <c r="I4475" s="450">
        <v>3467.76</v>
      </c>
      <c r="J4475" s="439">
        <f t="shared" si="754"/>
        <v>322.29000000000002</v>
      </c>
      <c r="K4475" s="390">
        <f t="shared" si="755"/>
        <v>3867.48</v>
      </c>
      <c r="L4475" s="60"/>
      <c r="M4475" s="303">
        <f t="shared" si="756"/>
        <v>3867.4301594112003</v>
      </c>
      <c r="N4475" s="303">
        <f t="shared" si="757"/>
        <v>-4.9840588799725083E-2</v>
      </c>
      <c r="O4475" s="372">
        <f t="shared" si="758"/>
        <v>3867.4800000000005</v>
      </c>
      <c r="P4475" s="373">
        <f t="shared" si="759"/>
        <v>0</v>
      </c>
    </row>
    <row r="4476" spans="1:16" s="195" customFormat="1" ht="15" x14ac:dyDescent="0.25">
      <c r="A4476" s="312" t="s">
        <v>9866</v>
      </c>
      <c r="B4476" s="314" t="s">
        <v>515</v>
      </c>
      <c r="C4476" s="314" t="s">
        <v>9867</v>
      </c>
      <c r="D4476" s="314" t="s">
        <v>9861</v>
      </c>
      <c r="E4476" s="315" t="s">
        <v>9868</v>
      </c>
      <c r="F4476" s="316" t="s">
        <v>217</v>
      </c>
      <c r="G4476" s="331">
        <v>24</v>
      </c>
      <c r="H4476" s="61">
        <f t="shared" si="753"/>
        <v>475.96</v>
      </c>
      <c r="I4476" s="450">
        <v>11423.04</v>
      </c>
      <c r="J4476" s="439">
        <f t="shared" si="754"/>
        <v>530.82000000000005</v>
      </c>
      <c r="K4476" s="390">
        <f t="shared" si="755"/>
        <v>12739.68</v>
      </c>
      <c r="L4476" s="60"/>
      <c r="M4476" s="303">
        <f t="shared" si="756"/>
        <v>12739.580999884802</v>
      </c>
      <c r="N4476" s="303">
        <f t="shared" si="757"/>
        <v>-9.9000115198577987E-2</v>
      </c>
      <c r="O4476" s="372">
        <f t="shared" si="758"/>
        <v>12739.68</v>
      </c>
      <c r="P4476" s="373">
        <f t="shared" si="759"/>
        <v>0</v>
      </c>
    </row>
    <row r="4477" spans="1:16" s="195" customFormat="1" ht="22.5" x14ac:dyDescent="0.25">
      <c r="A4477" s="312" t="s">
        <v>9869</v>
      </c>
      <c r="B4477" s="314" t="s">
        <v>515</v>
      </c>
      <c r="C4477" s="314" t="s">
        <v>9870</v>
      </c>
      <c r="D4477" s="314" t="s">
        <v>9861</v>
      </c>
      <c r="E4477" s="315" t="s">
        <v>9871</v>
      </c>
      <c r="F4477" s="316" t="s">
        <v>217</v>
      </c>
      <c r="G4477" s="331">
        <v>24</v>
      </c>
      <c r="H4477" s="61">
        <f t="shared" si="753"/>
        <v>560.96</v>
      </c>
      <c r="I4477" s="450">
        <v>13463.04</v>
      </c>
      <c r="J4477" s="439">
        <f t="shared" si="754"/>
        <v>625.61</v>
      </c>
      <c r="K4477" s="390">
        <f t="shared" si="755"/>
        <v>15014.64</v>
      </c>
      <c r="L4477" s="60"/>
      <c r="M4477" s="303">
        <f t="shared" si="756"/>
        <v>15014.697364684802</v>
      </c>
      <c r="N4477" s="303">
        <f t="shared" si="757"/>
        <v>5.7364684802450938E-2</v>
      </c>
      <c r="O4477" s="372">
        <f t="shared" si="758"/>
        <v>15014.64</v>
      </c>
      <c r="P4477" s="373">
        <f t="shared" si="759"/>
        <v>0</v>
      </c>
    </row>
    <row r="4478" spans="1:16" s="195" customFormat="1" ht="15" x14ac:dyDescent="0.25">
      <c r="A4478" s="312" t="s">
        <v>9872</v>
      </c>
      <c r="B4478" s="314" t="s">
        <v>515</v>
      </c>
      <c r="C4478" s="314" t="s">
        <v>9873</v>
      </c>
      <c r="D4478" s="314" t="s">
        <v>9874</v>
      </c>
      <c r="E4478" s="315" t="s">
        <v>9875</v>
      </c>
      <c r="F4478" s="316" t="s">
        <v>217</v>
      </c>
      <c r="G4478" s="331">
        <v>144</v>
      </c>
      <c r="H4478" s="61">
        <f t="shared" si="753"/>
        <v>143.43</v>
      </c>
      <c r="I4478" s="450">
        <v>20653.919999999998</v>
      </c>
      <c r="J4478" s="439">
        <f t="shared" si="754"/>
        <v>159.96</v>
      </c>
      <c r="K4478" s="390">
        <f t="shared" si="755"/>
        <v>23034.240000000002</v>
      </c>
      <c r="L4478" s="60"/>
      <c r="M4478" s="303">
        <f t="shared" si="756"/>
        <v>23034.348720230402</v>
      </c>
      <c r="N4478" s="303">
        <f t="shared" si="757"/>
        <v>0.1087202304006496</v>
      </c>
      <c r="O4478" s="372">
        <f t="shared" si="758"/>
        <v>23034.240000000002</v>
      </c>
      <c r="P4478" s="373">
        <f t="shared" si="759"/>
        <v>0</v>
      </c>
    </row>
    <row r="4479" spans="1:16" s="195" customFormat="1" ht="22.5" x14ac:dyDescent="0.25">
      <c r="A4479" s="312" t="s">
        <v>9876</v>
      </c>
      <c r="B4479" s="314" t="s">
        <v>515</v>
      </c>
      <c r="C4479" s="314" t="s">
        <v>1088</v>
      </c>
      <c r="D4479" s="314" t="s">
        <v>398</v>
      </c>
      <c r="E4479" s="315" t="s">
        <v>399</v>
      </c>
      <c r="F4479" s="316" t="s">
        <v>164</v>
      </c>
      <c r="G4479" s="325">
        <v>1.46</v>
      </c>
      <c r="H4479" s="61">
        <f t="shared" si="753"/>
        <v>8155.95</v>
      </c>
      <c r="I4479" s="450">
        <v>11907.68</v>
      </c>
      <c r="J4479" s="439">
        <f t="shared" si="754"/>
        <v>9095.9500000000007</v>
      </c>
      <c r="K4479" s="390">
        <f t="shared" si="755"/>
        <v>13280.09</v>
      </c>
      <c r="L4479" s="60"/>
      <c r="M4479" s="303">
        <f t="shared" si="756"/>
        <v>13280.077271961602</v>
      </c>
      <c r="N4479" s="303">
        <f t="shared" si="757"/>
        <v>-1.2728038398563513E-2</v>
      </c>
      <c r="O4479" s="372">
        <f t="shared" si="758"/>
        <v>13280.087000000001</v>
      </c>
      <c r="P4479" s="373">
        <f t="shared" si="759"/>
        <v>-2.999999998792191E-3</v>
      </c>
    </row>
    <row r="4480" spans="1:16" s="195" customFormat="1" ht="22.5" x14ac:dyDescent="0.25">
      <c r="A4480" s="312" t="s">
        <v>9877</v>
      </c>
      <c r="B4480" s="314" t="s">
        <v>515</v>
      </c>
      <c r="C4480" s="314" t="s">
        <v>1096</v>
      </c>
      <c r="D4480" s="314" t="s">
        <v>400</v>
      </c>
      <c r="E4480" s="315" t="s">
        <v>401</v>
      </c>
      <c r="F4480" s="316" t="s">
        <v>164</v>
      </c>
      <c r="G4480" s="325">
        <v>2.92</v>
      </c>
      <c r="H4480" s="61">
        <f t="shared" si="753"/>
        <v>8214.39</v>
      </c>
      <c r="I4480" s="450">
        <v>23986.02</v>
      </c>
      <c r="J4480" s="439">
        <f t="shared" si="754"/>
        <v>9161.1200000000008</v>
      </c>
      <c r="K4480" s="390">
        <f t="shared" si="755"/>
        <v>26750.47</v>
      </c>
      <c r="L4480" s="60"/>
      <c r="M4480" s="303">
        <f t="shared" si="756"/>
        <v>26750.483641382401</v>
      </c>
      <c r="N4480" s="303">
        <f t="shared" si="757"/>
        <v>1.3641382400237489E-2</v>
      </c>
      <c r="O4480" s="372">
        <f t="shared" si="758"/>
        <v>26750.470400000002</v>
      </c>
      <c r="P4480" s="373">
        <f t="shared" si="759"/>
        <v>4.0000000080908649E-4</v>
      </c>
    </row>
    <row r="4481" spans="1:16" s="195" customFormat="1" ht="22.5" x14ac:dyDescent="0.25">
      <c r="A4481" s="312" t="s">
        <v>9878</v>
      </c>
      <c r="B4481" s="314" t="s">
        <v>515</v>
      </c>
      <c r="C4481" s="314" t="s">
        <v>1103</v>
      </c>
      <c r="D4481" s="314" t="s">
        <v>9879</v>
      </c>
      <c r="E4481" s="315" t="s">
        <v>9880</v>
      </c>
      <c r="F4481" s="316" t="s">
        <v>217</v>
      </c>
      <c r="G4481" s="331">
        <v>1</v>
      </c>
      <c r="H4481" s="61">
        <f t="shared" si="753"/>
        <v>4582.78</v>
      </c>
      <c r="I4481" s="450">
        <v>4582.78</v>
      </c>
      <c r="J4481" s="439">
        <f t="shared" si="754"/>
        <v>5110.96</v>
      </c>
      <c r="K4481" s="390">
        <f t="shared" si="755"/>
        <v>5110.96</v>
      </c>
      <c r="L4481" s="60"/>
      <c r="M4481" s="303">
        <f t="shared" si="756"/>
        <v>5110.9596932736004</v>
      </c>
      <c r="N4481" s="303">
        <f t="shared" si="757"/>
        <v>-3.0672639968543081E-4</v>
      </c>
      <c r="O4481" s="372">
        <f t="shared" si="758"/>
        <v>5110.96</v>
      </c>
      <c r="P4481" s="373">
        <f t="shared" si="759"/>
        <v>0</v>
      </c>
    </row>
    <row r="4482" spans="1:16" s="195" customFormat="1" ht="15" x14ac:dyDescent="0.25">
      <c r="A4482" s="312" t="s">
        <v>9881</v>
      </c>
      <c r="B4482" s="314" t="s">
        <v>515</v>
      </c>
      <c r="C4482" s="332" t="s">
        <v>1106</v>
      </c>
      <c r="D4482" s="332" t="s">
        <v>9882</v>
      </c>
      <c r="E4482" s="333" t="s">
        <v>9883</v>
      </c>
      <c r="F4482" s="316" t="s">
        <v>217</v>
      </c>
      <c r="G4482" s="331">
        <v>1</v>
      </c>
      <c r="H4482" s="61">
        <f t="shared" si="753"/>
        <v>87614.32</v>
      </c>
      <c r="I4482" s="450">
        <v>87614.32</v>
      </c>
      <c r="J4482" s="439">
        <f t="shared" si="754"/>
        <v>97712.14</v>
      </c>
      <c r="K4482" s="390">
        <f t="shared" si="755"/>
        <v>97712.14</v>
      </c>
      <c r="L4482" s="60"/>
      <c r="M4482" s="303">
        <f t="shared" si="756"/>
        <v>97712.143736678423</v>
      </c>
      <c r="N4482" s="303">
        <f t="shared" si="757"/>
        <v>3.7366784235928208E-3</v>
      </c>
      <c r="O4482" s="372">
        <f t="shared" si="758"/>
        <v>97712.14</v>
      </c>
      <c r="P4482" s="373">
        <f t="shared" si="759"/>
        <v>0</v>
      </c>
    </row>
    <row r="4483" spans="1:16" s="195" customFormat="1" ht="15" customHeight="1" x14ac:dyDescent="0.25">
      <c r="A4483" s="503" t="s">
        <v>9884</v>
      </c>
      <c r="B4483" s="504"/>
      <c r="C4483" s="504"/>
      <c r="D4483" s="504"/>
      <c r="E4483" s="504"/>
      <c r="F4483" s="505"/>
      <c r="G4483" s="301"/>
      <c r="H4483" s="443"/>
      <c r="I4483" s="444">
        <f>I4484+I4588+I4624+I4664</f>
        <v>120772066.34999999</v>
      </c>
      <c r="J4483" s="445"/>
      <c r="K4483" s="396">
        <f>K4484+K4588+K4624+K4664</f>
        <v>134691420.79000002</v>
      </c>
      <c r="L4483" s="302"/>
      <c r="M4483" s="303">
        <f t="shared" si="756"/>
        <v>134691423.80568451</v>
      </c>
      <c r="N4483" s="303">
        <f t="shared" si="757"/>
        <v>3.0156844854354858</v>
      </c>
      <c r="O4483" s="372">
        <f t="shared" si="758"/>
        <v>0</v>
      </c>
      <c r="P4483" s="373"/>
    </row>
    <row r="4484" spans="1:16" s="195" customFormat="1" ht="15" customHeight="1" x14ac:dyDescent="0.25">
      <c r="A4484" s="509" t="s">
        <v>9885</v>
      </c>
      <c r="B4484" s="510"/>
      <c r="C4484" s="510"/>
      <c r="D4484" s="510"/>
      <c r="E4484" s="510"/>
      <c r="F4484" s="511"/>
      <c r="G4484" s="322"/>
      <c r="H4484" s="455"/>
      <c r="I4484" s="447">
        <f>I4485+I4491+I4501+I4510+I4527+I4544+I4553+I4560+I4570+I4579</f>
        <v>48365846.209999993</v>
      </c>
      <c r="J4484" s="448"/>
      <c r="K4484" s="393">
        <f>K4485+K4491+K4501+K4510+K4527+K4544+K4553+K4560+K4570+K4579</f>
        <v>53940179.390000001</v>
      </c>
      <c r="L4484" s="305"/>
      <c r="M4484" s="303">
        <f t="shared" si="756"/>
        <v>53940160.887142673</v>
      </c>
      <c r="N4484" s="303">
        <f t="shared" si="757"/>
        <v>-18.502857327461243</v>
      </c>
      <c r="O4484" s="372">
        <f t="shared" si="758"/>
        <v>0</v>
      </c>
      <c r="P4484" s="373"/>
    </row>
    <row r="4485" spans="1:16" s="195" customFormat="1" ht="15" x14ac:dyDescent="0.25">
      <c r="A4485" s="306" t="s">
        <v>3671</v>
      </c>
      <c r="B4485" s="502"/>
      <c r="C4485" s="502"/>
      <c r="D4485" s="502"/>
      <c r="E4485" s="307" t="s">
        <v>1068</v>
      </c>
      <c r="F4485" s="308"/>
      <c r="G4485" s="309"/>
      <c r="H4485" s="334"/>
      <c r="I4485" s="334">
        <f>SUM(I4486:I4490)</f>
        <v>3807020.3800000004</v>
      </c>
      <c r="J4485" s="449"/>
      <c r="K4485" s="391">
        <f>SUM(K4486:K4490)</f>
        <v>4245790.9700000007</v>
      </c>
      <c r="L4485" s="310"/>
      <c r="M4485" s="303">
        <f t="shared" si="756"/>
        <v>4245791.3566985857</v>
      </c>
      <c r="N4485" s="303">
        <f t="shared" si="757"/>
        <v>0.38669858500361443</v>
      </c>
      <c r="O4485" s="372">
        <f t="shared" si="758"/>
        <v>0</v>
      </c>
      <c r="P4485" s="373"/>
    </row>
    <row r="4486" spans="1:16" s="195" customFormat="1" ht="22.5" x14ac:dyDescent="0.25">
      <c r="A4486" s="312" t="s">
        <v>9886</v>
      </c>
      <c r="B4486" s="314" t="s">
        <v>471</v>
      </c>
      <c r="C4486" s="314" t="s">
        <v>2402</v>
      </c>
      <c r="D4486" s="314" t="s">
        <v>9887</v>
      </c>
      <c r="E4486" s="315" t="s">
        <v>9888</v>
      </c>
      <c r="F4486" s="316" t="s">
        <v>100</v>
      </c>
      <c r="G4486" s="326">
        <v>3.9232</v>
      </c>
      <c r="H4486" s="61">
        <f t="shared" ref="H4486:H4490" si="760">ROUND(I4486/G4486,2)</f>
        <v>16864.28</v>
      </c>
      <c r="I4486" s="450">
        <v>66161.95</v>
      </c>
      <c r="J4486" s="439">
        <f t="shared" ref="J4486:J4490" si="761">ROUND(H4486*O$13*P$13*O$10,2)</f>
        <v>18807.939999999999</v>
      </c>
      <c r="K4486" s="390">
        <f t="shared" ref="K4486:K4490" si="762">ROUND(J4486*G4486,2)</f>
        <v>73787.31</v>
      </c>
      <c r="L4486" s="60"/>
      <c r="M4486" s="303">
        <f t="shared" si="756"/>
        <v>73787.321162784006</v>
      </c>
      <c r="N4486" s="303">
        <f t="shared" si="757"/>
        <v>1.1162784008774906E-2</v>
      </c>
      <c r="O4486" s="372">
        <f t="shared" si="758"/>
        <v>73787.310207999995</v>
      </c>
      <c r="P4486" s="373">
        <f t="shared" si="759"/>
        <v>2.0799999765586108E-4</v>
      </c>
    </row>
    <row r="4487" spans="1:16" s="195" customFormat="1" ht="22.5" x14ac:dyDescent="0.25">
      <c r="A4487" s="312" t="s">
        <v>9889</v>
      </c>
      <c r="B4487" s="314" t="s">
        <v>471</v>
      </c>
      <c r="C4487" s="314" t="s">
        <v>2410</v>
      </c>
      <c r="D4487" s="314" t="s">
        <v>9890</v>
      </c>
      <c r="E4487" s="315" t="s">
        <v>9891</v>
      </c>
      <c r="F4487" s="316" t="s">
        <v>100</v>
      </c>
      <c r="G4487" s="326">
        <v>3.9232</v>
      </c>
      <c r="H4487" s="61">
        <f t="shared" si="760"/>
        <v>12178.17</v>
      </c>
      <c r="I4487" s="450">
        <v>47777.4</v>
      </c>
      <c r="J4487" s="439">
        <f t="shared" si="761"/>
        <v>13581.74</v>
      </c>
      <c r="K4487" s="390">
        <f t="shared" si="762"/>
        <v>53283.88</v>
      </c>
      <c r="L4487" s="60"/>
      <c r="M4487" s="303">
        <f t="shared" si="756"/>
        <v>53283.894415488008</v>
      </c>
      <c r="N4487" s="303">
        <f t="shared" si="757"/>
        <v>1.441548801085446E-2</v>
      </c>
      <c r="O4487" s="372">
        <f t="shared" si="758"/>
        <v>53283.882367999999</v>
      </c>
      <c r="P4487" s="373">
        <f t="shared" si="759"/>
        <v>2.3680000012973323E-3</v>
      </c>
    </row>
    <row r="4488" spans="1:16" s="195" customFormat="1" ht="22.5" x14ac:dyDescent="0.25">
      <c r="A4488" s="312" t="s">
        <v>9892</v>
      </c>
      <c r="B4488" s="314" t="s">
        <v>471</v>
      </c>
      <c r="C4488" s="314" t="s">
        <v>2421</v>
      </c>
      <c r="D4488" s="314" t="s">
        <v>9893</v>
      </c>
      <c r="E4488" s="315" t="s">
        <v>9894</v>
      </c>
      <c r="F4488" s="316" t="s">
        <v>100</v>
      </c>
      <c r="G4488" s="326">
        <v>3.9232</v>
      </c>
      <c r="H4488" s="61">
        <f t="shared" si="760"/>
        <v>63886.57</v>
      </c>
      <c r="I4488" s="450">
        <v>250639.81</v>
      </c>
      <c r="J4488" s="439">
        <f t="shared" si="761"/>
        <v>71249.7</v>
      </c>
      <c r="K4488" s="390">
        <f t="shared" si="762"/>
        <v>279526.82</v>
      </c>
      <c r="L4488" s="60"/>
      <c r="M4488" s="303">
        <f t="shared" si="756"/>
        <v>279526.83009870717</v>
      </c>
      <c r="N4488" s="303">
        <f t="shared" si="757"/>
        <v>1.0098707163706422E-2</v>
      </c>
      <c r="O4488" s="372">
        <f t="shared" si="758"/>
        <v>279526.82303999999</v>
      </c>
      <c r="P4488" s="373">
        <f t="shared" si="759"/>
        <v>3.0399999814108014E-3</v>
      </c>
    </row>
    <row r="4489" spans="1:16" s="195" customFormat="1" ht="22.5" x14ac:dyDescent="0.25">
      <c r="A4489" s="312" t="s">
        <v>9895</v>
      </c>
      <c r="B4489" s="314" t="s">
        <v>471</v>
      </c>
      <c r="C4489" s="314" t="s">
        <v>2429</v>
      </c>
      <c r="D4489" s="314" t="s">
        <v>8949</v>
      </c>
      <c r="E4489" s="315" t="s">
        <v>8950</v>
      </c>
      <c r="F4489" s="316" t="s">
        <v>106</v>
      </c>
      <c r="G4489" s="325">
        <v>6865.67</v>
      </c>
      <c r="H4489" s="61">
        <f t="shared" si="760"/>
        <v>379.6</v>
      </c>
      <c r="I4489" s="450">
        <v>2606208.33</v>
      </c>
      <c r="J4489" s="439">
        <f t="shared" si="761"/>
        <v>423.35</v>
      </c>
      <c r="K4489" s="390">
        <f t="shared" si="762"/>
        <v>2906581.39</v>
      </c>
      <c r="L4489" s="60"/>
      <c r="M4489" s="303">
        <f t="shared" si="756"/>
        <v>2906581.97140249</v>
      </c>
      <c r="N4489" s="303">
        <f t="shared" si="757"/>
        <v>0.58140248991549015</v>
      </c>
      <c r="O4489" s="372">
        <f t="shared" si="758"/>
        <v>2906581.3945000004</v>
      </c>
      <c r="P4489" s="373">
        <f t="shared" si="759"/>
        <v>4.5000002719461918E-3</v>
      </c>
    </row>
    <row r="4490" spans="1:16" s="195" customFormat="1" ht="15" x14ac:dyDescent="0.25">
      <c r="A4490" s="312" t="s">
        <v>9896</v>
      </c>
      <c r="B4490" s="314" t="s">
        <v>471</v>
      </c>
      <c r="C4490" s="314" t="s">
        <v>2438</v>
      </c>
      <c r="D4490" s="314" t="s">
        <v>8007</v>
      </c>
      <c r="E4490" s="315" t="s">
        <v>8008</v>
      </c>
      <c r="F4490" s="316" t="s">
        <v>116</v>
      </c>
      <c r="G4490" s="317">
        <v>41.043419999999998</v>
      </c>
      <c r="H4490" s="61">
        <f t="shared" si="760"/>
        <v>20374.349999999999</v>
      </c>
      <c r="I4490" s="450">
        <v>836232.89</v>
      </c>
      <c r="J4490" s="439">
        <f t="shared" si="761"/>
        <v>22722.560000000001</v>
      </c>
      <c r="K4490" s="390">
        <f t="shared" si="762"/>
        <v>932611.57</v>
      </c>
      <c r="L4490" s="60"/>
      <c r="M4490" s="303">
        <f t="shared" si="756"/>
        <v>932611.33961911686</v>
      </c>
      <c r="N4490" s="303">
        <f t="shared" si="757"/>
        <v>-0.23038088309112936</v>
      </c>
      <c r="O4490" s="372">
        <f t="shared" si="758"/>
        <v>932611.57355520001</v>
      </c>
      <c r="P4490" s="373">
        <f t="shared" si="759"/>
        <v>3.5552000626921654E-3</v>
      </c>
    </row>
    <row r="4491" spans="1:16" s="195" customFormat="1" ht="15" x14ac:dyDescent="0.25">
      <c r="A4491" s="306" t="s">
        <v>3673</v>
      </c>
      <c r="B4491" s="502"/>
      <c r="C4491" s="502"/>
      <c r="D4491" s="502"/>
      <c r="E4491" s="307" t="s">
        <v>9897</v>
      </c>
      <c r="F4491" s="308"/>
      <c r="G4491" s="309"/>
      <c r="H4491" s="334"/>
      <c r="I4491" s="334">
        <f>SUM(I4492:I4500)</f>
        <v>6004072.4000000004</v>
      </c>
      <c r="J4491" s="449"/>
      <c r="K4491" s="391">
        <f>SUM(K4492:K4500)</f>
        <v>6696067.9900000002</v>
      </c>
      <c r="L4491" s="310"/>
      <c r="M4491" s="303">
        <f t="shared" si="756"/>
        <v>6696060.476805889</v>
      </c>
      <c r="N4491" s="303">
        <f t="shared" si="757"/>
        <v>-7.5131941111758351</v>
      </c>
      <c r="O4491" s="372">
        <f t="shared" si="758"/>
        <v>0</v>
      </c>
      <c r="P4491" s="373"/>
    </row>
    <row r="4492" spans="1:16" s="195" customFormat="1" ht="15" x14ac:dyDescent="0.25">
      <c r="A4492" s="312" t="s">
        <v>9898</v>
      </c>
      <c r="B4492" s="314" t="s">
        <v>471</v>
      </c>
      <c r="C4492" s="314" t="s">
        <v>1071</v>
      </c>
      <c r="D4492" s="314" t="s">
        <v>9899</v>
      </c>
      <c r="E4492" s="315" t="s">
        <v>9900</v>
      </c>
      <c r="F4492" s="316" t="s">
        <v>116</v>
      </c>
      <c r="G4492" s="317">
        <v>2.5267300000000001</v>
      </c>
      <c r="H4492" s="61">
        <f t="shared" ref="H4492:H4500" si="763">ROUND(I4492/G4492,2)</f>
        <v>46200.44</v>
      </c>
      <c r="I4492" s="450">
        <v>116736.03</v>
      </c>
      <c r="J4492" s="439">
        <f t="shared" ref="J4492:J4500" si="764">ROUND(H4492*O$13*P$13*O$10,2)</f>
        <v>51525.18</v>
      </c>
      <c r="K4492" s="390">
        <f t="shared" ref="K4492:K4500" si="765">ROUND(J4492*G4492,2)</f>
        <v>130190.22</v>
      </c>
      <c r="L4492" s="60"/>
      <c r="M4492" s="303">
        <f t="shared" si="756"/>
        <v>130190.22167391361</v>
      </c>
      <c r="N4492" s="303">
        <f t="shared" si="757"/>
        <v>1.6739136044634506E-3</v>
      </c>
      <c r="O4492" s="372">
        <f t="shared" si="758"/>
        <v>130190.21806140001</v>
      </c>
      <c r="P4492" s="373">
        <f t="shared" si="759"/>
        <v>-1.9385999912628904E-3</v>
      </c>
    </row>
    <row r="4493" spans="1:16" s="195" customFormat="1" ht="15" x14ac:dyDescent="0.25">
      <c r="A4493" s="312" t="s">
        <v>9901</v>
      </c>
      <c r="B4493" s="314" t="s">
        <v>471</v>
      </c>
      <c r="C4493" s="314" t="s">
        <v>3460</v>
      </c>
      <c r="D4493" s="314" t="s">
        <v>8983</v>
      </c>
      <c r="E4493" s="315" t="s">
        <v>228</v>
      </c>
      <c r="F4493" s="316" t="s">
        <v>111</v>
      </c>
      <c r="G4493" s="326">
        <v>277.94029999999998</v>
      </c>
      <c r="H4493" s="61">
        <f t="shared" si="763"/>
        <v>1269.0899999999999</v>
      </c>
      <c r="I4493" s="450">
        <v>352729.95</v>
      </c>
      <c r="J4493" s="439">
        <f t="shared" si="764"/>
        <v>1415.36</v>
      </c>
      <c r="K4493" s="390">
        <f t="shared" si="765"/>
        <v>393385.58</v>
      </c>
      <c r="L4493" s="60"/>
      <c r="M4493" s="303">
        <f t="shared" si="756"/>
        <v>393383.17725494405</v>
      </c>
      <c r="N4493" s="303">
        <f t="shared" si="757"/>
        <v>-2.4027450559660792</v>
      </c>
      <c r="O4493" s="372">
        <f t="shared" si="758"/>
        <v>393385.58300799993</v>
      </c>
      <c r="P4493" s="373">
        <f t="shared" si="759"/>
        <v>3.0079999123699963E-3</v>
      </c>
    </row>
    <row r="4494" spans="1:16" s="195" customFormat="1" ht="22.5" x14ac:dyDescent="0.25">
      <c r="A4494" s="312" t="s">
        <v>9902</v>
      </c>
      <c r="B4494" s="314" t="s">
        <v>471</v>
      </c>
      <c r="C4494" s="314" t="s">
        <v>1075</v>
      </c>
      <c r="D4494" s="314" t="s">
        <v>9903</v>
      </c>
      <c r="E4494" s="315" t="s">
        <v>9904</v>
      </c>
      <c r="F4494" s="316" t="s">
        <v>535</v>
      </c>
      <c r="G4494" s="317">
        <v>2.5267300000000001</v>
      </c>
      <c r="H4494" s="61">
        <f t="shared" si="763"/>
        <v>568659.73</v>
      </c>
      <c r="I4494" s="450">
        <v>1436849.6</v>
      </c>
      <c r="J4494" s="439">
        <f t="shared" si="764"/>
        <v>634199.54</v>
      </c>
      <c r="K4494" s="390">
        <f t="shared" si="765"/>
        <v>1602451</v>
      </c>
      <c r="L4494" s="60"/>
      <c r="M4494" s="303">
        <f t="shared" si="756"/>
        <v>1602450.9993707521</v>
      </c>
      <c r="N4494" s="303">
        <f t="shared" si="757"/>
        <v>-6.2924786470830441E-4</v>
      </c>
      <c r="O4494" s="372">
        <f t="shared" si="758"/>
        <v>1602451.0037042003</v>
      </c>
      <c r="P4494" s="373">
        <f t="shared" si="759"/>
        <v>3.7042002659291029E-3</v>
      </c>
    </row>
    <row r="4495" spans="1:16" s="195" customFormat="1" ht="15" x14ac:dyDescent="0.25">
      <c r="A4495" s="312" t="s">
        <v>9905</v>
      </c>
      <c r="B4495" s="314" t="s">
        <v>471</v>
      </c>
      <c r="C4495" s="314" t="s">
        <v>3469</v>
      </c>
      <c r="D4495" s="314" t="s">
        <v>8099</v>
      </c>
      <c r="E4495" s="315" t="s">
        <v>8100</v>
      </c>
      <c r="F4495" s="316" t="s">
        <v>111</v>
      </c>
      <c r="G4495" s="329">
        <v>515.5</v>
      </c>
      <c r="H4495" s="61">
        <f t="shared" si="763"/>
        <v>5024.3</v>
      </c>
      <c r="I4495" s="450">
        <v>2590025.2000000002</v>
      </c>
      <c r="J4495" s="439">
        <f t="shared" si="764"/>
        <v>5603.37</v>
      </c>
      <c r="K4495" s="390">
        <f t="shared" si="765"/>
        <v>2888537.24</v>
      </c>
      <c r="L4495" s="60"/>
      <c r="M4495" s="303">
        <f t="shared" ref="M4495:M4558" si="766">I4495*O$13*P$13*O$10</f>
        <v>2888533.6851786245</v>
      </c>
      <c r="N4495" s="303">
        <f t="shared" ref="N4495:N4558" si="767">M4495-K4495</f>
        <v>-3.5548213757574558</v>
      </c>
      <c r="O4495" s="372">
        <f t="shared" si="758"/>
        <v>2888537.2349999999</v>
      </c>
      <c r="P4495" s="373">
        <f t="shared" si="759"/>
        <v>-5.0000003539025784E-3</v>
      </c>
    </row>
    <row r="4496" spans="1:16" s="195" customFormat="1" ht="15" x14ac:dyDescent="0.25">
      <c r="A4496" s="312" t="s">
        <v>9906</v>
      </c>
      <c r="B4496" s="314" t="s">
        <v>471</v>
      </c>
      <c r="C4496" s="314" t="s">
        <v>2474</v>
      </c>
      <c r="D4496" s="314" t="s">
        <v>714</v>
      </c>
      <c r="E4496" s="315" t="s">
        <v>715</v>
      </c>
      <c r="F4496" s="316" t="s">
        <v>122</v>
      </c>
      <c r="G4496" s="326">
        <v>1.7686999999999999</v>
      </c>
      <c r="H4496" s="61">
        <f t="shared" si="763"/>
        <v>1189.7</v>
      </c>
      <c r="I4496" s="450">
        <v>2104.23</v>
      </c>
      <c r="J4496" s="439">
        <f t="shared" si="764"/>
        <v>1326.82</v>
      </c>
      <c r="K4496" s="390">
        <f t="shared" si="765"/>
        <v>2346.75</v>
      </c>
      <c r="L4496" s="60"/>
      <c r="M4496" s="303">
        <f t="shared" si="766"/>
        <v>2346.7490726976002</v>
      </c>
      <c r="N4496" s="303">
        <f t="shared" si="767"/>
        <v>-9.2730239975935547E-4</v>
      </c>
      <c r="O4496" s="372">
        <f t="shared" si="758"/>
        <v>2346.7465339999999</v>
      </c>
      <c r="P4496" s="373">
        <f t="shared" si="759"/>
        <v>-3.4660000001167646E-3</v>
      </c>
    </row>
    <row r="4497" spans="1:16" s="195" customFormat="1" ht="15" x14ac:dyDescent="0.25">
      <c r="A4497" s="312" t="s">
        <v>9907</v>
      </c>
      <c r="B4497" s="314" t="s">
        <v>471</v>
      </c>
      <c r="C4497" s="314" t="s">
        <v>3475</v>
      </c>
      <c r="D4497" s="314" t="s">
        <v>9908</v>
      </c>
      <c r="E4497" s="315" t="s">
        <v>9909</v>
      </c>
      <c r="F4497" s="316" t="s">
        <v>122</v>
      </c>
      <c r="G4497" s="318">
        <v>1.8220000000000001</v>
      </c>
      <c r="H4497" s="61">
        <f t="shared" si="763"/>
        <v>18030.63</v>
      </c>
      <c r="I4497" s="450">
        <v>32851.800000000003</v>
      </c>
      <c r="J4497" s="439">
        <f t="shared" si="764"/>
        <v>20108.72</v>
      </c>
      <c r="K4497" s="390">
        <f t="shared" si="765"/>
        <v>36638.089999999997</v>
      </c>
      <c r="L4497" s="60"/>
      <c r="M4497" s="303">
        <f t="shared" si="766"/>
        <v>36638.07244761601</v>
      </c>
      <c r="N4497" s="303">
        <f t="shared" si="767"/>
        <v>-1.7552383986185305E-2</v>
      </c>
      <c r="O4497" s="372">
        <f t="shared" si="758"/>
        <v>36638.08784</v>
      </c>
      <c r="P4497" s="373">
        <f t="shared" si="759"/>
        <v>-2.1599999963655137E-3</v>
      </c>
    </row>
    <row r="4498" spans="1:16" s="195" customFormat="1" ht="22.5" x14ac:dyDescent="0.25">
      <c r="A4498" s="312" t="s">
        <v>9910</v>
      </c>
      <c r="B4498" s="314" t="s">
        <v>471</v>
      </c>
      <c r="C4498" s="314" t="s">
        <v>2489</v>
      </c>
      <c r="D4498" s="314" t="s">
        <v>718</v>
      </c>
      <c r="E4498" s="315" t="s">
        <v>719</v>
      </c>
      <c r="F4498" s="316" t="s">
        <v>535</v>
      </c>
      <c r="G4498" s="317">
        <v>2.5267300000000001</v>
      </c>
      <c r="H4498" s="61">
        <f t="shared" si="763"/>
        <v>105422.8</v>
      </c>
      <c r="I4498" s="450">
        <v>266374.94</v>
      </c>
      <c r="J4498" s="439">
        <f t="shared" si="764"/>
        <v>117573.11</v>
      </c>
      <c r="K4498" s="390">
        <f t="shared" si="765"/>
        <v>297075.5</v>
      </c>
      <c r="L4498" s="60"/>
      <c r="M4498" s="303">
        <f t="shared" si="766"/>
        <v>297075.48292481282</v>
      </c>
      <c r="N4498" s="303">
        <f t="shared" si="767"/>
        <v>-1.7075187177397311E-2</v>
      </c>
      <c r="O4498" s="372">
        <f t="shared" ref="O4498:O4561" si="768">J4498*G4498</f>
        <v>297075.50423030002</v>
      </c>
      <c r="P4498" s="373">
        <f t="shared" ref="P4498:P4561" si="769">O4498-K4498</f>
        <v>4.2303000227548182E-3</v>
      </c>
    </row>
    <row r="4499" spans="1:16" s="195" customFormat="1" ht="15" x14ac:dyDescent="0.25">
      <c r="A4499" s="312" t="s">
        <v>9911</v>
      </c>
      <c r="B4499" s="314" t="s">
        <v>471</v>
      </c>
      <c r="C4499" s="314" t="s">
        <v>3481</v>
      </c>
      <c r="D4499" s="314" t="s">
        <v>9908</v>
      </c>
      <c r="E4499" s="315" t="s">
        <v>9909</v>
      </c>
      <c r="F4499" s="316" t="s">
        <v>122</v>
      </c>
      <c r="G4499" s="330">
        <v>2.7288699999999999E-2</v>
      </c>
      <c r="H4499" s="61">
        <f t="shared" si="763"/>
        <v>18029.439999999999</v>
      </c>
      <c r="I4499" s="450">
        <v>492</v>
      </c>
      <c r="J4499" s="439">
        <f t="shared" si="764"/>
        <v>20107.39</v>
      </c>
      <c r="K4499" s="390">
        <f t="shared" si="765"/>
        <v>548.70000000000005</v>
      </c>
      <c r="L4499" s="60"/>
      <c r="M4499" s="303">
        <f t="shared" si="766"/>
        <v>548.70453504</v>
      </c>
      <c r="N4499" s="303">
        <f t="shared" si="767"/>
        <v>4.5350399999506408E-3</v>
      </c>
      <c r="O4499" s="372">
        <f t="shared" si="768"/>
        <v>548.70453349299999</v>
      </c>
      <c r="P4499" s="373">
        <f t="shared" si="769"/>
        <v>4.533492999939881E-3</v>
      </c>
    </row>
    <row r="4500" spans="1:16" s="195" customFormat="1" ht="22.5" x14ac:dyDescent="0.25">
      <c r="A4500" s="312" t="s">
        <v>9912</v>
      </c>
      <c r="B4500" s="314" t="s">
        <v>471</v>
      </c>
      <c r="C4500" s="314" t="s">
        <v>3483</v>
      </c>
      <c r="D4500" s="314" t="s">
        <v>9913</v>
      </c>
      <c r="E4500" s="315" t="s">
        <v>732</v>
      </c>
      <c r="F4500" s="316" t="s">
        <v>122</v>
      </c>
      <c r="G4500" s="328">
        <v>244.08211800000001</v>
      </c>
      <c r="H4500" s="61">
        <f t="shared" si="763"/>
        <v>4940.59</v>
      </c>
      <c r="I4500" s="450">
        <v>1205908.6499999999</v>
      </c>
      <c r="J4500" s="439">
        <f t="shared" si="764"/>
        <v>5510.01</v>
      </c>
      <c r="K4500" s="390">
        <f t="shared" si="765"/>
        <v>1344894.91</v>
      </c>
      <c r="L4500" s="60"/>
      <c r="M4500" s="303">
        <f t="shared" si="766"/>
        <v>1344893.3843474879</v>
      </c>
      <c r="N4500" s="303">
        <f t="shared" si="767"/>
        <v>-1.5256525119766593</v>
      </c>
      <c r="O4500" s="372">
        <f t="shared" si="768"/>
        <v>1344894.9110011801</v>
      </c>
      <c r="P4500" s="373">
        <f t="shared" si="769"/>
        <v>1.0011801496148109E-3</v>
      </c>
    </row>
    <row r="4501" spans="1:16" s="195" customFormat="1" ht="15" x14ac:dyDescent="0.25">
      <c r="A4501" s="306" t="s">
        <v>6080</v>
      </c>
      <c r="B4501" s="502"/>
      <c r="C4501" s="502"/>
      <c r="D4501" s="502"/>
      <c r="E4501" s="307" t="s">
        <v>9914</v>
      </c>
      <c r="F4501" s="308"/>
      <c r="G4501" s="309"/>
      <c r="H4501" s="334"/>
      <c r="I4501" s="334">
        <f>SUM(I4502:I4509)</f>
        <v>16675061.570000002</v>
      </c>
      <c r="J4501" s="449"/>
      <c r="K4501" s="391">
        <f>SUM(K4502:K4509)</f>
        <v>18596902.560000002</v>
      </c>
      <c r="L4501" s="310"/>
      <c r="M4501" s="303">
        <f t="shared" si="766"/>
        <v>18596914.4421346</v>
      </c>
      <c r="N4501" s="303">
        <f t="shared" si="767"/>
        <v>11.882134597748518</v>
      </c>
      <c r="O4501" s="372">
        <f t="shared" si="768"/>
        <v>0</v>
      </c>
      <c r="P4501" s="373"/>
    </row>
    <row r="4502" spans="1:16" s="195" customFormat="1" ht="33.75" x14ac:dyDescent="0.25">
      <c r="A4502" s="312" t="s">
        <v>9915</v>
      </c>
      <c r="B4502" s="314" t="s">
        <v>471</v>
      </c>
      <c r="C4502" s="314" t="s">
        <v>2495</v>
      </c>
      <c r="D4502" s="314" t="s">
        <v>9916</v>
      </c>
      <c r="E4502" s="315" t="s">
        <v>9917</v>
      </c>
      <c r="F4502" s="316" t="s">
        <v>535</v>
      </c>
      <c r="G4502" s="317">
        <v>5.6765699999999999</v>
      </c>
      <c r="H4502" s="61">
        <f t="shared" ref="H4502:H4509" si="770">ROUND(I4502/G4502,2)</f>
        <v>402920.77</v>
      </c>
      <c r="I4502" s="450">
        <v>2287207.94</v>
      </c>
      <c r="J4502" s="439">
        <f t="shared" ref="J4502:J4509" si="771">ROUND(H4502*O$13*P$13*O$10,2)</f>
        <v>449358.65</v>
      </c>
      <c r="K4502" s="390">
        <f t="shared" ref="K4502:K4509" si="772">ROUND(J4502*G4502,2)</f>
        <v>2550815.83</v>
      </c>
      <c r="L4502" s="60"/>
      <c r="M4502" s="303">
        <f t="shared" si="766"/>
        <v>2550815.7911737729</v>
      </c>
      <c r="N4502" s="303">
        <f t="shared" si="767"/>
        <v>-3.8826227188110352E-2</v>
      </c>
      <c r="O4502" s="372">
        <f t="shared" si="768"/>
        <v>2550815.8318305002</v>
      </c>
      <c r="P4502" s="373">
        <f t="shared" si="769"/>
        <v>1.8305000849068165E-3</v>
      </c>
    </row>
    <row r="4503" spans="1:16" s="195" customFormat="1" ht="22.5" x14ac:dyDescent="0.25">
      <c r="A4503" s="312" t="s">
        <v>9918</v>
      </c>
      <c r="B4503" s="314" t="s">
        <v>471</v>
      </c>
      <c r="C4503" s="314" t="s">
        <v>2499</v>
      </c>
      <c r="D4503" s="314" t="s">
        <v>9919</v>
      </c>
      <c r="E4503" s="315" t="s">
        <v>9920</v>
      </c>
      <c r="F4503" s="316" t="s">
        <v>535</v>
      </c>
      <c r="G4503" s="317">
        <v>-5.6765699999999999</v>
      </c>
      <c r="H4503" s="61">
        <f t="shared" si="770"/>
        <v>112309.78</v>
      </c>
      <c r="I4503" s="450">
        <v>-637534.34</v>
      </c>
      <c r="J4503" s="439">
        <f t="shared" si="771"/>
        <v>125253.83</v>
      </c>
      <c r="K4503" s="390">
        <f t="shared" si="772"/>
        <v>-711012.13</v>
      </c>
      <c r="L4503" s="60"/>
      <c r="M4503" s="303">
        <f t="shared" si="766"/>
        <v>-711012.1617921408</v>
      </c>
      <c r="N4503" s="303">
        <f t="shared" si="767"/>
        <v>-3.1792140798643231E-2</v>
      </c>
      <c r="O4503" s="372">
        <f t="shared" si="768"/>
        <v>-711012.13376310002</v>
      </c>
      <c r="P4503" s="373">
        <f t="shared" si="769"/>
        <v>-3.7631000159308314E-3</v>
      </c>
    </row>
    <row r="4504" spans="1:16" s="195" customFormat="1" ht="22.5" x14ac:dyDescent="0.25">
      <c r="A4504" s="312" t="s">
        <v>9921</v>
      </c>
      <c r="B4504" s="314" t="s">
        <v>471</v>
      </c>
      <c r="C4504" s="314" t="s">
        <v>2508</v>
      </c>
      <c r="D4504" s="314" t="s">
        <v>9922</v>
      </c>
      <c r="E4504" s="315" t="s">
        <v>9923</v>
      </c>
      <c r="F4504" s="316" t="s">
        <v>131</v>
      </c>
      <c r="G4504" s="318">
        <v>567.65700000000004</v>
      </c>
      <c r="H4504" s="61">
        <f t="shared" si="770"/>
        <v>13013.51</v>
      </c>
      <c r="I4504" s="450">
        <v>7387207.2300000004</v>
      </c>
      <c r="J4504" s="439">
        <f t="shared" si="771"/>
        <v>14513.36</v>
      </c>
      <c r="K4504" s="390">
        <f t="shared" si="772"/>
        <v>8238610.4000000004</v>
      </c>
      <c r="L4504" s="60"/>
      <c r="M4504" s="303">
        <f t="shared" si="766"/>
        <v>8238605.9113440588</v>
      </c>
      <c r="N4504" s="303">
        <f t="shared" si="767"/>
        <v>-4.4886559415608644</v>
      </c>
      <c r="O4504" s="372">
        <f t="shared" si="768"/>
        <v>8238610.397520001</v>
      </c>
      <c r="P4504" s="373">
        <f t="shared" si="769"/>
        <v>-2.4799993261694908E-3</v>
      </c>
    </row>
    <row r="4505" spans="1:16" s="195" customFormat="1" ht="15" x14ac:dyDescent="0.25">
      <c r="A4505" s="312" t="s">
        <v>9924</v>
      </c>
      <c r="B4505" s="314" t="s">
        <v>471</v>
      </c>
      <c r="C4505" s="314" t="s">
        <v>5993</v>
      </c>
      <c r="D4505" s="314" t="s">
        <v>8983</v>
      </c>
      <c r="E4505" s="315" t="s">
        <v>228</v>
      </c>
      <c r="F4505" s="316" t="s">
        <v>111</v>
      </c>
      <c r="G4505" s="317">
        <v>-28.382850000000001</v>
      </c>
      <c r="H4505" s="61">
        <f t="shared" si="770"/>
        <v>1269.0899999999999</v>
      </c>
      <c r="I4505" s="450">
        <v>-36020.269999999997</v>
      </c>
      <c r="J4505" s="439">
        <f t="shared" si="771"/>
        <v>1415.36</v>
      </c>
      <c r="K4505" s="390">
        <f t="shared" si="772"/>
        <v>-40171.949999999997</v>
      </c>
      <c r="L4505" s="60"/>
      <c r="M4505" s="303">
        <f t="shared" si="766"/>
        <v>-40171.718500742405</v>
      </c>
      <c r="N4505" s="303">
        <f t="shared" si="767"/>
        <v>0.2314992575920769</v>
      </c>
      <c r="O4505" s="372">
        <f t="shared" si="768"/>
        <v>-40171.950575999996</v>
      </c>
      <c r="P4505" s="373">
        <f t="shared" si="769"/>
        <v>-5.759999985457398E-4</v>
      </c>
    </row>
    <row r="4506" spans="1:16" s="195" customFormat="1" ht="15" x14ac:dyDescent="0.25">
      <c r="A4506" s="312" t="s">
        <v>9925</v>
      </c>
      <c r="B4506" s="314" t="s">
        <v>471</v>
      </c>
      <c r="C4506" s="314" t="s">
        <v>7505</v>
      </c>
      <c r="D4506" s="314" t="s">
        <v>9926</v>
      </c>
      <c r="E4506" s="315" t="s">
        <v>9927</v>
      </c>
      <c r="F4506" s="316" t="s">
        <v>111</v>
      </c>
      <c r="G4506" s="317">
        <v>28.382850000000001</v>
      </c>
      <c r="H4506" s="61">
        <f t="shared" si="770"/>
        <v>2921.32</v>
      </c>
      <c r="I4506" s="450">
        <v>82915.460000000006</v>
      </c>
      <c r="J4506" s="439">
        <f t="shared" si="771"/>
        <v>3258.01</v>
      </c>
      <c r="K4506" s="390">
        <f t="shared" si="772"/>
        <v>92471.61</v>
      </c>
      <c r="L4506" s="60"/>
      <c r="M4506" s="303">
        <f t="shared" si="766"/>
        <v>92471.725461235212</v>
      </c>
      <c r="N4506" s="303">
        <f t="shared" si="767"/>
        <v>0.1154612352111144</v>
      </c>
      <c r="O4506" s="372">
        <f t="shared" si="768"/>
        <v>92471.609128500015</v>
      </c>
      <c r="P4506" s="373">
        <f t="shared" si="769"/>
        <v>-8.7149998580571264E-4</v>
      </c>
    </row>
    <row r="4507" spans="1:16" s="195" customFormat="1" ht="15" x14ac:dyDescent="0.25">
      <c r="A4507" s="312" t="s">
        <v>9928</v>
      </c>
      <c r="B4507" s="314" t="s">
        <v>471</v>
      </c>
      <c r="C4507" s="314" t="s">
        <v>7508</v>
      </c>
      <c r="D4507" s="314" t="s">
        <v>9929</v>
      </c>
      <c r="E4507" s="315" t="s">
        <v>9930</v>
      </c>
      <c r="F4507" s="316" t="s">
        <v>147</v>
      </c>
      <c r="G4507" s="331">
        <v>5790</v>
      </c>
      <c r="H4507" s="61">
        <f t="shared" si="770"/>
        <v>1183.5899999999999</v>
      </c>
      <c r="I4507" s="450">
        <v>6852991.3099999996</v>
      </c>
      <c r="J4507" s="439">
        <f t="shared" si="771"/>
        <v>1320</v>
      </c>
      <c r="K4507" s="390">
        <f t="shared" si="772"/>
        <v>7642800</v>
      </c>
      <c r="L4507" s="60"/>
      <c r="M4507" s="303">
        <f t="shared" si="766"/>
        <v>7642819.9398103878</v>
      </c>
      <c r="N4507" s="303">
        <f t="shared" si="767"/>
        <v>19.939810387790203</v>
      </c>
      <c r="O4507" s="372">
        <f t="shared" si="768"/>
        <v>7642800</v>
      </c>
      <c r="P4507" s="373">
        <f t="shared" si="769"/>
        <v>0</v>
      </c>
    </row>
    <row r="4508" spans="1:16" s="195" customFormat="1" ht="15" x14ac:dyDescent="0.25">
      <c r="A4508" s="312" t="s">
        <v>9931</v>
      </c>
      <c r="B4508" s="314" t="s">
        <v>471</v>
      </c>
      <c r="C4508" s="314" t="s">
        <v>2516</v>
      </c>
      <c r="D4508" s="314" t="s">
        <v>9899</v>
      </c>
      <c r="E4508" s="315" t="s">
        <v>9900</v>
      </c>
      <c r="F4508" s="316" t="s">
        <v>116</v>
      </c>
      <c r="G4508" s="326">
        <v>3.9735999999999998</v>
      </c>
      <c r="H4508" s="61">
        <f t="shared" si="770"/>
        <v>46200.47</v>
      </c>
      <c r="I4508" s="450">
        <v>183582.18</v>
      </c>
      <c r="J4508" s="439">
        <f t="shared" si="771"/>
        <v>51525.22</v>
      </c>
      <c r="K4508" s="390">
        <f t="shared" si="772"/>
        <v>204740.61</v>
      </c>
      <c r="L4508" s="60"/>
      <c r="M4508" s="303">
        <f t="shared" si="766"/>
        <v>204740.59902140163</v>
      </c>
      <c r="N4508" s="303">
        <f t="shared" si="767"/>
        <v>-1.0978598351357505E-2</v>
      </c>
      <c r="O4508" s="372">
        <f t="shared" si="768"/>
        <v>204740.61419200001</v>
      </c>
      <c r="P4508" s="373">
        <f t="shared" si="769"/>
        <v>4.1920000221580267E-3</v>
      </c>
    </row>
    <row r="4509" spans="1:16" s="195" customFormat="1" ht="15" x14ac:dyDescent="0.25">
      <c r="A4509" s="312" t="s">
        <v>9932</v>
      </c>
      <c r="B4509" s="314" t="s">
        <v>471</v>
      </c>
      <c r="C4509" s="314" t="s">
        <v>5997</v>
      </c>
      <c r="D4509" s="314" t="s">
        <v>227</v>
      </c>
      <c r="E4509" s="315" t="s">
        <v>228</v>
      </c>
      <c r="F4509" s="316" t="s">
        <v>111</v>
      </c>
      <c r="G4509" s="318">
        <v>437.096</v>
      </c>
      <c r="H4509" s="61">
        <f t="shared" si="770"/>
        <v>1269.0899999999999</v>
      </c>
      <c r="I4509" s="450">
        <v>554712.06000000006</v>
      </c>
      <c r="J4509" s="439">
        <f t="shared" si="771"/>
        <v>1415.36</v>
      </c>
      <c r="K4509" s="390">
        <f t="shared" si="772"/>
        <v>618648.18999999994</v>
      </c>
      <c r="L4509" s="60"/>
      <c r="M4509" s="303">
        <f t="shared" si="766"/>
        <v>618644.35561662726</v>
      </c>
      <c r="N4509" s="303">
        <f t="shared" si="767"/>
        <v>-3.8343833726830781</v>
      </c>
      <c r="O4509" s="372">
        <f t="shared" si="768"/>
        <v>618648.19455999997</v>
      </c>
      <c r="P4509" s="373">
        <f t="shared" si="769"/>
        <v>4.560000030323863E-3</v>
      </c>
    </row>
    <row r="4510" spans="1:16" s="195" customFormat="1" ht="15" x14ac:dyDescent="0.25">
      <c r="A4510" s="306" t="s">
        <v>6084</v>
      </c>
      <c r="B4510" s="502"/>
      <c r="C4510" s="502"/>
      <c r="D4510" s="502"/>
      <c r="E4510" s="307" t="s">
        <v>9933</v>
      </c>
      <c r="F4510" s="308"/>
      <c r="G4510" s="309"/>
      <c r="H4510" s="334"/>
      <c r="I4510" s="334">
        <f>SUM(I4511:I4526)</f>
        <v>337216.26</v>
      </c>
      <c r="J4510" s="449"/>
      <c r="K4510" s="391">
        <f>SUM(K4511:K4526)</f>
        <v>376081.70999999996</v>
      </c>
      <c r="L4510" s="310"/>
      <c r="M4510" s="303">
        <f t="shared" si="766"/>
        <v>376081.4860797312</v>
      </c>
      <c r="N4510" s="303">
        <f t="shared" si="767"/>
        <v>-0.22392026876332238</v>
      </c>
      <c r="O4510" s="372">
        <f t="shared" si="768"/>
        <v>0</v>
      </c>
      <c r="P4510" s="373"/>
    </row>
    <row r="4511" spans="1:16" s="195" customFormat="1" ht="33.75" x14ac:dyDescent="0.25">
      <c r="A4511" s="312" t="s">
        <v>9934</v>
      </c>
      <c r="B4511" s="314" t="s">
        <v>471</v>
      </c>
      <c r="C4511" s="314" t="s">
        <v>1085</v>
      </c>
      <c r="D4511" s="314" t="s">
        <v>9916</v>
      </c>
      <c r="E4511" s="315" t="s">
        <v>9917</v>
      </c>
      <c r="F4511" s="316" t="s">
        <v>535</v>
      </c>
      <c r="G4511" s="317">
        <v>5.0639999999999998E-2</v>
      </c>
      <c r="H4511" s="61">
        <f t="shared" ref="H4511:H4526" si="773">ROUND(I4511/G4511,2)</f>
        <v>402900.47</v>
      </c>
      <c r="I4511" s="450">
        <v>20402.88</v>
      </c>
      <c r="J4511" s="439">
        <f t="shared" ref="J4511:J4526" si="774">ROUND(H4511*O$13*P$13*O$10,2)</f>
        <v>449336.01</v>
      </c>
      <c r="K4511" s="390">
        <f t="shared" ref="K4511:K4526" si="775">ROUND(J4511*G4511,2)</f>
        <v>22754.38</v>
      </c>
      <c r="L4511" s="60"/>
      <c r="M4511" s="303">
        <f t="shared" si="766"/>
        <v>22754.375576985603</v>
      </c>
      <c r="N4511" s="303">
        <f t="shared" si="767"/>
        <v>-4.4230143976164982E-3</v>
      </c>
      <c r="O4511" s="372">
        <f t="shared" si="768"/>
        <v>22754.375546399999</v>
      </c>
      <c r="P4511" s="373">
        <f t="shared" si="769"/>
        <v>-4.453600002307212E-3</v>
      </c>
    </row>
    <row r="4512" spans="1:16" s="195" customFormat="1" ht="15" x14ac:dyDescent="0.25">
      <c r="A4512" s="312" t="s">
        <v>9935</v>
      </c>
      <c r="B4512" s="314" t="s">
        <v>471</v>
      </c>
      <c r="C4512" s="314" t="s">
        <v>1088</v>
      </c>
      <c r="D4512" s="314" t="s">
        <v>714</v>
      </c>
      <c r="E4512" s="315" t="s">
        <v>715</v>
      </c>
      <c r="F4512" s="316" t="s">
        <v>122</v>
      </c>
      <c r="G4512" s="326">
        <v>3.5400000000000001E-2</v>
      </c>
      <c r="H4512" s="61">
        <f t="shared" si="773"/>
        <v>1188.42</v>
      </c>
      <c r="I4512" s="450">
        <v>42.07</v>
      </c>
      <c r="J4512" s="439">
        <f t="shared" si="774"/>
        <v>1325.39</v>
      </c>
      <c r="K4512" s="390">
        <f t="shared" si="775"/>
        <v>46.92</v>
      </c>
      <c r="L4512" s="60"/>
      <c r="M4512" s="303">
        <f t="shared" si="766"/>
        <v>46.918698758400005</v>
      </c>
      <c r="N4512" s="303">
        <f t="shared" si="767"/>
        <v>-1.301241599996672E-3</v>
      </c>
      <c r="O4512" s="372">
        <f t="shared" si="768"/>
        <v>46.918806000000004</v>
      </c>
      <c r="P4512" s="373">
        <f t="shared" si="769"/>
        <v>-1.193999999998141E-3</v>
      </c>
    </row>
    <row r="4513" spans="1:16" s="195" customFormat="1" ht="15" x14ac:dyDescent="0.25">
      <c r="A4513" s="312" t="s">
        <v>9936</v>
      </c>
      <c r="B4513" s="314" t="s">
        <v>471</v>
      </c>
      <c r="C4513" s="314" t="s">
        <v>1091</v>
      </c>
      <c r="D4513" s="314" t="s">
        <v>9908</v>
      </c>
      <c r="E4513" s="315" t="s">
        <v>9909</v>
      </c>
      <c r="F4513" s="316" t="s">
        <v>122</v>
      </c>
      <c r="G4513" s="326">
        <v>3.6499999999999998E-2</v>
      </c>
      <c r="H4513" s="61">
        <f t="shared" si="773"/>
        <v>18031.23</v>
      </c>
      <c r="I4513" s="450">
        <v>658.14</v>
      </c>
      <c r="J4513" s="439">
        <f t="shared" si="774"/>
        <v>20109.39</v>
      </c>
      <c r="K4513" s="390">
        <f t="shared" si="775"/>
        <v>733.99</v>
      </c>
      <c r="L4513" s="60"/>
      <c r="M4513" s="303">
        <f t="shared" si="766"/>
        <v>733.99268839679996</v>
      </c>
      <c r="N4513" s="303">
        <f t="shared" si="767"/>
        <v>2.6883967999538072E-3</v>
      </c>
      <c r="O4513" s="372">
        <f t="shared" si="768"/>
        <v>733.99273499999993</v>
      </c>
      <c r="P4513" s="373">
        <f t="shared" si="769"/>
        <v>2.7349999999159991E-3</v>
      </c>
    </row>
    <row r="4514" spans="1:16" s="195" customFormat="1" ht="22.5" x14ac:dyDescent="0.25">
      <c r="A4514" s="312" t="s">
        <v>9937</v>
      </c>
      <c r="B4514" s="314" t="s">
        <v>471</v>
      </c>
      <c r="C4514" s="314" t="s">
        <v>1096</v>
      </c>
      <c r="D4514" s="314" t="s">
        <v>9938</v>
      </c>
      <c r="E4514" s="315" t="s">
        <v>9939</v>
      </c>
      <c r="F4514" s="316" t="s">
        <v>535</v>
      </c>
      <c r="G4514" s="317">
        <v>5.0639999999999998E-2</v>
      </c>
      <c r="H4514" s="61">
        <f t="shared" si="773"/>
        <v>105417.06</v>
      </c>
      <c r="I4514" s="450">
        <v>5338.32</v>
      </c>
      <c r="J4514" s="439">
        <f t="shared" si="774"/>
        <v>117566.71</v>
      </c>
      <c r="K4514" s="390">
        <f t="shared" si="775"/>
        <v>5953.58</v>
      </c>
      <c r="L4514" s="60"/>
      <c r="M4514" s="303">
        <f t="shared" si="766"/>
        <v>5953.5780355584002</v>
      </c>
      <c r="N4514" s="303">
        <f t="shared" si="767"/>
        <v>-1.9644415997390752E-3</v>
      </c>
      <c r="O4514" s="372">
        <f t="shared" si="768"/>
        <v>5953.5781944</v>
      </c>
      <c r="P4514" s="373">
        <f t="shared" si="769"/>
        <v>-1.8055999998978223E-3</v>
      </c>
    </row>
    <row r="4515" spans="1:16" s="195" customFormat="1" ht="15" x14ac:dyDescent="0.25">
      <c r="A4515" s="312" t="s">
        <v>9940</v>
      </c>
      <c r="B4515" s="314" t="s">
        <v>471</v>
      </c>
      <c r="C4515" s="314" t="s">
        <v>1099</v>
      </c>
      <c r="D4515" s="314" t="s">
        <v>9908</v>
      </c>
      <c r="E4515" s="315" t="s">
        <v>9909</v>
      </c>
      <c r="F4515" s="316" t="s">
        <v>122</v>
      </c>
      <c r="G4515" s="330">
        <v>5.4690000000000001E-4</v>
      </c>
      <c r="H4515" s="61">
        <f t="shared" si="773"/>
        <v>18010.61</v>
      </c>
      <c r="I4515" s="450">
        <v>9.85</v>
      </c>
      <c r="J4515" s="439">
        <f t="shared" si="774"/>
        <v>20086.39</v>
      </c>
      <c r="K4515" s="390">
        <f t="shared" si="775"/>
        <v>10.99</v>
      </c>
      <c r="L4515" s="60"/>
      <c r="M4515" s="303">
        <f t="shared" si="766"/>
        <v>10.985243232</v>
      </c>
      <c r="N4515" s="303">
        <f t="shared" si="767"/>
        <v>-4.7567680000000223E-3</v>
      </c>
      <c r="O4515" s="372">
        <f t="shared" si="768"/>
        <v>10.985246691</v>
      </c>
      <c r="P4515" s="373">
        <f t="shared" si="769"/>
        <v>-4.7533089999998168E-3</v>
      </c>
    </row>
    <row r="4516" spans="1:16" s="195" customFormat="1" ht="22.5" x14ac:dyDescent="0.25">
      <c r="A4516" s="312" t="s">
        <v>9941</v>
      </c>
      <c r="B4516" s="314" t="s">
        <v>471</v>
      </c>
      <c r="C4516" s="314" t="s">
        <v>3508</v>
      </c>
      <c r="D4516" s="314" t="s">
        <v>9913</v>
      </c>
      <c r="E4516" s="315" t="s">
        <v>732</v>
      </c>
      <c r="F4516" s="316" t="s">
        <v>122</v>
      </c>
      <c r="G4516" s="328">
        <v>4.8513120000000001</v>
      </c>
      <c r="H4516" s="61">
        <f t="shared" si="773"/>
        <v>4940.58</v>
      </c>
      <c r="I4516" s="450">
        <v>23968.29</v>
      </c>
      <c r="J4516" s="439">
        <f t="shared" si="774"/>
        <v>5510</v>
      </c>
      <c r="K4516" s="390">
        <f t="shared" si="775"/>
        <v>26730.73</v>
      </c>
      <c r="L4516" s="60"/>
      <c r="M4516" s="303">
        <f t="shared" si="766"/>
        <v>26730.710203564802</v>
      </c>
      <c r="N4516" s="303">
        <f t="shared" si="767"/>
        <v>-1.9796435197349638E-2</v>
      </c>
      <c r="O4516" s="372">
        <f t="shared" si="768"/>
        <v>26730.72912</v>
      </c>
      <c r="P4516" s="373">
        <f t="shared" si="769"/>
        <v>-8.7999999959720299E-4</v>
      </c>
    </row>
    <row r="4517" spans="1:16" s="195" customFormat="1" ht="22.5" x14ac:dyDescent="0.25">
      <c r="A4517" s="312" t="s">
        <v>9942</v>
      </c>
      <c r="B4517" s="314" t="s">
        <v>471</v>
      </c>
      <c r="C4517" s="314" t="s">
        <v>1103</v>
      </c>
      <c r="D4517" s="314" t="s">
        <v>9943</v>
      </c>
      <c r="E4517" s="315" t="s">
        <v>9944</v>
      </c>
      <c r="F4517" s="316" t="s">
        <v>535</v>
      </c>
      <c r="G4517" s="317">
        <v>5.0639999999999998E-2</v>
      </c>
      <c r="H4517" s="61">
        <f t="shared" si="773"/>
        <v>311.02</v>
      </c>
      <c r="I4517" s="450">
        <v>15.75</v>
      </c>
      <c r="J4517" s="439">
        <f t="shared" si="774"/>
        <v>346.87</v>
      </c>
      <c r="K4517" s="390">
        <f t="shared" si="775"/>
        <v>17.57</v>
      </c>
      <c r="L4517" s="60"/>
      <c r="M4517" s="303">
        <f t="shared" si="766"/>
        <v>17.565236640000002</v>
      </c>
      <c r="N4517" s="303">
        <f t="shared" si="767"/>
        <v>-4.7633599999983289E-3</v>
      </c>
      <c r="O4517" s="372">
        <f t="shared" si="768"/>
        <v>17.565496799999998</v>
      </c>
      <c r="P4517" s="373">
        <f t="shared" si="769"/>
        <v>-4.5032000000020389E-3</v>
      </c>
    </row>
    <row r="4518" spans="1:16" s="195" customFormat="1" ht="15" x14ac:dyDescent="0.25">
      <c r="A4518" s="312" t="s">
        <v>9945</v>
      </c>
      <c r="B4518" s="314" t="s">
        <v>471</v>
      </c>
      <c r="C4518" s="314" t="s">
        <v>1106</v>
      </c>
      <c r="D4518" s="314" t="s">
        <v>9908</v>
      </c>
      <c r="E4518" s="315" t="s">
        <v>9909</v>
      </c>
      <c r="F4518" s="316" t="s">
        <v>122</v>
      </c>
      <c r="G4518" s="330">
        <v>1.5190000000000001E-4</v>
      </c>
      <c r="H4518" s="61">
        <f t="shared" si="773"/>
        <v>17906.52</v>
      </c>
      <c r="I4518" s="450">
        <v>2.72</v>
      </c>
      <c r="J4518" s="439">
        <f t="shared" si="774"/>
        <v>19970.3</v>
      </c>
      <c r="K4518" s="390">
        <f t="shared" si="775"/>
        <v>3.03</v>
      </c>
      <c r="L4518" s="60"/>
      <c r="M4518" s="303">
        <f t="shared" si="766"/>
        <v>3.0334884864</v>
      </c>
      <c r="N4518" s="303">
        <f t="shared" si="767"/>
        <v>3.4884864000002125E-3</v>
      </c>
      <c r="O4518" s="372">
        <f t="shared" si="768"/>
        <v>3.0334885699999998</v>
      </c>
      <c r="P4518" s="373">
        <f t="shared" si="769"/>
        <v>3.4885700000000242E-3</v>
      </c>
    </row>
    <row r="4519" spans="1:16" s="195" customFormat="1" ht="22.5" x14ac:dyDescent="0.25">
      <c r="A4519" s="312" t="s">
        <v>9946</v>
      </c>
      <c r="B4519" s="314" t="s">
        <v>471</v>
      </c>
      <c r="C4519" s="314" t="s">
        <v>9168</v>
      </c>
      <c r="D4519" s="314" t="s">
        <v>9913</v>
      </c>
      <c r="E4519" s="315" t="s">
        <v>732</v>
      </c>
      <c r="F4519" s="316" t="s">
        <v>122</v>
      </c>
      <c r="G4519" s="328">
        <v>1.2862560000000001</v>
      </c>
      <c r="H4519" s="61">
        <f t="shared" si="773"/>
        <v>4940.58</v>
      </c>
      <c r="I4519" s="450">
        <v>6354.85</v>
      </c>
      <c r="J4519" s="439">
        <f t="shared" si="774"/>
        <v>5510</v>
      </c>
      <c r="K4519" s="390">
        <f t="shared" si="775"/>
        <v>7087.27</v>
      </c>
      <c r="L4519" s="60"/>
      <c r="M4519" s="303">
        <f t="shared" si="766"/>
        <v>7087.2662896320007</v>
      </c>
      <c r="N4519" s="303">
        <f t="shared" si="767"/>
        <v>-3.7103679997017025E-3</v>
      </c>
      <c r="O4519" s="372">
        <f t="shared" si="768"/>
        <v>7087.2705599999999</v>
      </c>
      <c r="P4519" s="373">
        <f t="shared" si="769"/>
        <v>5.5999999949563062E-4</v>
      </c>
    </row>
    <row r="4520" spans="1:16" s="195" customFormat="1" ht="15" x14ac:dyDescent="0.25">
      <c r="A4520" s="312" t="s">
        <v>9947</v>
      </c>
      <c r="B4520" s="314" t="s">
        <v>471</v>
      </c>
      <c r="C4520" s="314" t="s">
        <v>1109</v>
      </c>
      <c r="D4520" s="314" t="s">
        <v>714</v>
      </c>
      <c r="E4520" s="315" t="s">
        <v>715</v>
      </c>
      <c r="F4520" s="316" t="s">
        <v>122</v>
      </c>
      <c r="G4520" s="326">
        <v>1.52E-2</v>
      </c>
      <c r="H4520" s="61">
        <f t="shared" si="773"/>
        <v>1217.76</v>
      </c>
      <c r="I4520" s="450">
        <v>18.510000000000002</v>
      </c>
      <c r="J4520" s="439">
        <f t="shared" si="774"/>
        <v>1358.11</v>
      </c>
      <c r="K4520" s="390">
        <f t="shared" si="775"/>
        <v>20.64</v>
      </c>
      <c r="L4520" s="60"/>
      <c r="M4520" s="303">
        <f t="shared" si="766"/>
        <v>20.643335251200003</v>
      </c>
      <c r="N4520" s="303">
        <f t="shared" si="767"/>
        <v>3.3352512000028867E-3</v>
      </c>
      <c r="O4520" s="372">
        <f t="shared" si="768"/>
        <v>20.643272</v>
      </c>
      <c r="P4520" s="373">
        <f t="shared" si="769"/>
        <v>3.2719999999990534E-3</v>
      </c>
    </row>
    <row r="4521" spans="1:16" s="195" customFormat="1" ht="15" x14ac:dyDescent="0.25">
      <c r="A4521" s="312" t="s">
        <v>9948</v>
      </c>
      <c r="B4521" s="314" t="s">
        <v>471</v>
      </c>
      <c r="C4521" s="314" t="s">
        <v>3539</v>
      </c>
      <c r="D4521" s="314" t="s">
        <v>9908</v>
      </c>
      <c r="E4521" s="315" t="s">
        <v>9909</v>
      </c>
      <c r="F4521" s="316" t="s">
        <v>122</v>
      </c>
      <c r="G4521" s="326">
        <v>1.5699999999999999E-2</v>
      </c>
      <c r="H4521" s="61">
        <f t="shared" si="773"/>
        <v>18029.3</v>
      </c>
      <c r="I4521" s="450">
        <v>283.06</v>
      </c>
      <c r="J4521" s="439">
        <f t="shared" si="774"/>
        <v>20107.23</v>
      </c>
      <c r="K4521" s="390">
        <f t="shared" si="775"/>
        <v>315.68</v>
      </c>
      <c r="L4521" s="60"/>
      <c r="M4521" s="303">
        <f t="shared" si="766"/>
        <v>315.68354814720004</v>
      </c>
      <c r="N4521" s="303">
        <f t="shared" si="767"/>
        <v>3.5481472000356007E-3</v>
      </c>
      <c r="O4521" s="372">
        <f t="shared" si="768"/>
        <v>315.68351099999995</v>
      </c>
      <c r="P4521" s="373">
        <f t="shared" si="769"/>
        <v>3.5109999999463071E-3</v>
      </c>
    </row>
    <row r="4522" spans="1:16" s="195" customFormat="1" ht="33.75" x14ac:dyDescent="0.25">
      <c r="A4522" s="312" t="s">
        <v>9949</v>
      </c>
      <c r="B4522" s="314" t="s">
        <v>471</v>
      </c>
      <c r="C4522" s="314" t="s">
        <v>1112</v>
      </c>
      <c r="D4522" s="314" t="s">
        <v>9950</v>
      </c>
      <c r="E4522" s="315" t="s">
        <v>9951</v>
      </c>
      <c r="F4522" s="316" t="s">
        <v>535</v>
      </c>
      <c r="G4522" s="317">
        <v>5.0639999999999998E-2</v>
      </c>
      <c r="H4522" s="61">
        <f t="shared" si="773"/>
        <v>105417.06</v>
      </c>
      <c r="I4522" s="450">
        <v>5338.32</v>
      </c>
      <c r="J4522" s="439">
        <f t="shared" si="774"/>
        <v>117566.71</v>
      </c>
      <c r="K4522" s="390">
        <f t="shared" si="775"/>
        <v>5953.58</v>
      </c>
      <c r="L4522" s="60"/>
      <c r="M4522" s="303">
        <f t="shared" si="766"/>
        <v>5953.5780355584002</v>
      </c>
      <c r="N4522" s="303">
        <f t="shared" si="767"/>
        <v>-1.9644415997390752E-3</v>
      </c>
      <c r="O4522" s="372">
        <f t="shared" si="768"/>
        <v>5953.5781944</v>
      </c>
      <c r="P4522" s="373">
        <f t="shared" si="769"/>
        <v>-1.8055999998978223E-3</v>
      </c>
    </row>
    <row r="4523" spans="1:16" s="195" customFormat="1" ht="15" x14ac:dyDescent="0.25">
      <c r="A4523" s="312" t="s">
        <v>9952</v>
      </c>
      <c r="B4523" s="314" t="s">
        <v>471</v>
      </c>
      <c r="C4523" s="314" t="s">
        <v>2556</v>
      </c>
      <c r="D4523" s="314" t="s">
        <v>9908</v>
      </c>
      <c r="E4523" s="315" t="s">
        <v>9909</v>
      </c>
      <c r="F4523" s="316" t="s">
        <v>122</v>
      </c>
      <c r="G4523" s="326">
        <v>5.9999999999999995E-4</v>
      </c>
      <c r="H4523" s="61">
        <f t="shared" si="773"/>
        <v>17966.669999999998</v>
      </c>
      <c r="I4523" s="450">
        <v>10.78</v>
      </c>
      <c r="J4523" s="439">
        <f t="shared" si="774"/>
        <v>20037.38</v>
      </c>
      <c r="K4523" s="390">
        <f t="shared" si="775"/>
        <v>12.02</v>
      </c>
      <c r="L4523" s="60"/>
      <c r="M4523" s="303">
        <f t="shared" si="766"/>
        <v>12.022428633600001</v>
      </c>
      <c r="N4523" s="303">
        <f t="shared" si="767"/>
        <v>2.4286336000010067E-3</v>
      </c>
      <c r="O4523" s="372">
        <f t="shared" si="768"/>
        <v>12.022428</v>
      </c>
      <c r="P4523" s="373">
        <f t="shared" si="769"/>
        <v>2.4280000000000967E-3</v>
      </c>
    </row>
    <row r="4524" spans="1:16" s="195" customFormat="1" ht="22.5" x14ac:dyDescent="0.25">
      <c r="A4524" s="312" t="s">
        <v>9953</v>
      </c>
      <c r="B4524" s="314" t="s">
        <v>471</v>
      </c>
      <c r="C4524" s="314" t="s">
        <v>3589</v>
      </c>
      <c r="D4524" s="314" t="s">
        <v>9913</v>
      </c>
      <c r="E4524" s="315" t="s">
        <v>732</v>
      </c>
      <c r="F4524" s="316" t="s">
        <v>122</v>
      </c>
      <c r="G4524" s="318">
        <v>5.165</v>
      </c>
      <c r="H4524" s="61">
        <f t="shared" si="773"/>
        <v>4940.59</v>
      </c>
      <c r="I4524" s="450">
        <v>25518.14</v>
      </c>
      <c r="J4524" s="439">
        <f t="shared" si="774"/>
        <v>5510.01</v>
      </c>
      <c r="K4524" s="390">
        <f t="shared" si="775"/>
        <v>28459.200000000001</v>
      </c>
      <c r="L4524" s="60"/>
      <c r="M4524" s="303">
        <f t="shared" si="766"/>
        <v>28459.185251596798</v>
      </c>
      <c r="N4524" s="303">
        <f t="shared" si="767"/>
        <v>-1.4748403202247573E-2</v>
      </c>
      <c r="O4524" s="372">
        <f t="shared" si="768"/>
        <v>28459.201650000003</v>
      </c>
      <c r="P4524" s="373">
        <f t="shared" si="769"/>
        <v>1.6500000019732397E-3</v>
      </c>
    </row>
    <row r="4525" spans="1:16" s="195" customFormat="1" ht="15" x14ac:dyDescent="0.25">
      <c r="A4525" s="312" t="s">
        <v>9954</v>
      </c>
      <c r="B4525" s="314" t="s">
        <v>471</v>
      </c>
      <c r="C4525" s="314" t="s">
        <v>1115</v>
      </c>
      <c r="D4525" s="314" t="s">
        <v>9955</v>
      </c>
      <c r="E4525" s="315" t="s">
        <v>9956</v>
      </c>
      <c r="F4525" s="316" t="s">
        <v>535</v>
      </c>
      <c r="G4525" s="317">
        <v>5.0639999999999998E-2</v>
      </c>
      <c r="H4525" s="61">
        <f t="shared" si="773"/>
        <v>105472.35</v>
      </c>
      <c r="I4525" s="450">
        <v>5341.12</v>
      </c>
      <c r="J4525" s="439">
        <f t="shared" si="774"/>
        <v>117628.37</v>
      </c>
      <c r="K4525" s="390">
        <f t="shared" si="775"/>
        <v>5956.7</v>
      </c>
      <c r="L4525" s="60"/>
      <c r="M4525" s="303">
        <f t="shared" si="766"/>
        <v>5956.7007442944005</v>
      </c>
      <c r="N4525" s="303">
        <f t="shared" si="767"/>
        <v>7.4429440064704977E-4</v>
      </c>
      <c r="O4525" s="372">
        <f t="shared" si="768"/>
        <v>5956.7006567999997</v>
      </c>
      <c r="P4525" s="373">
        <f t="shared" si="769"/>
        <v>6.567999998878804E-4</v>
      </c>
    </row>
    <row r="4526" spans="1:16" s="195" customFormat="1" ht="22.5" x14ac:dyDescent="0.25">
      <c r="A4526" s="312" t="s">
        <v>9957</v>
      </c>
      <c r="B4526" s="314" t="s">
        <v>471</v>
      </c>
      <c r="C4526" s="314" t="s">
        <v>1118</v>
      </c>
      <c r="D4526" s="314" t="s">
        <v>9958</v>
      </c>
      <c r="E4526" s="315" t="s">
        <v>9959</v>
      </c>
      <c r="F4526" s="316" t="s">
        <v>147</v>
      </c>
      <c r="G4526" s="329">
        <v>55.7</v>
      </c>
      <c r="H4526" s="61">
        <f t="shared" si="773"/>
        <v>4379.0600000000004</v>
      </c>
      <c r="I4526" s="450">
        <v>243913.46</v>
      </c>
      <c r="J4526" s="439">
        <f t="shared" si="774"/>
        <v>4883.76</v>
      </c>
      <c r="K4526" s="390">
        <f t="shared" si="775"/>
        <v>272025.43</v>
      </c>
      <c r="L4526" s="60"/>
      <c r="M4526" s="303">
        <f t="shared" si="766"/>
        <v>272025.2472749952</v>
      </c>
      <c r="N4526" s="303">
        <f t="shared" si="767"/>
        <v>-0.18272500479361042</v>
      </c>
      <c r="O4526" s="372">
        <f t="shared" si="768"/>
        <v>272025.43200000003</v>
      </c>
      <c r="P4526" s="373">
        <f t="shared" si="769"/>
        <v>2.0000000367872417E-3</v>
      </c>
    </row>
    <row r="4527" spans="1:16" s="195" customFormat="1" ht="15" x14ac:dyDescent="0.25">
      <c r="A4527" s="306" t="s">
        <v>6088</v>
      </c>
      <c r="B4527" s="502"/>
      <c r="C4527" s="502"/>
      <c r="D4527" s="502"/>
      <c r="E4527" s="307" t="s">
        <v>9960</v>
      </c>
      <c r="F4527" s="308"/>
      <c r="G4527" s="309"/>
      <c r="H4527" s="334"/>
      <c r="I4527" s="334">
        <f>SUM(I4528:I4543)</f>
        <v>7507316.75</v>
      </c>
      <c r="J4527" s="449"/>
      <c r="K4527" s="391">
        <f>SUM(K4528:K4543)</f>
        <v>8372563.6000000006</v>
      </c>
      <c r="L4527" s="310"/>
      <c r="M4527" s="303">
        <f t="shared" si="766"/>
        <v>8372558.4282657607</v>
      </c>
      <c r="N4527" s="303">
        <f t="shared" si="767"/>
        <v>-5.1717342399060726</v>
      </c>
      <c r="O4527" s="372">
        <f t="shared" si="768"/>
        <v>0</v>
      </c>
      <c r="P4527" s="373"/>
    </row>
    <row r="4528" spans="1:16" s="195" customFormat="1" ht="33.75" x14ac:dyDescent="0.25">
      <c r="A4528" s="312" t="s">
        <v>9961</v>
      </c>
      <c r="B4528" s="314" t="s">
        <v>471</v>
      </c>
      <c r="C4528" s="314" t="s">
        <v>1140</v>
      </c>
      <c r="D4528" s="314" t="s">
        <v>9916</v>
      </c>
      <c r="E4528" s="315" t="s">
        <v>9917</v>
      </c>
      <c r="F4528" s="316" t="s">
        <v>535</v>
      </c>
      <c r="G4528" s="317">
        <v>1.12741</v>
      </c>
      <c r="H4528" s="61">
        <f t="shared" ref="H4528:H4543" si="776">ROUND(I4528/G4528,2)</f>
        <v>402920.91</v>
      </c>
      <c r="I4528" s="450">
        <v>454257.06</v>
      </c>
      <c r="J4528" s="439">
        <f t="shared" ref="J4528:J4543" si="777">ROUND(H4528*O$13*P$13*O$10,2)</f>
        <v>449358.8</v>
      </c>
      <c r="K4528" s="390">
        <f t="shared" ref="K4528:K4543" si="778">ROUND(J4528*G4528,2)</f>
        <v>506611.6</v>
      </c>
      <c r="L4528" s="60"/>
      <c r="M4528" s="303">
        <f t="shared" si="766"/>
        <v>506611.60344702721</v>
      </c>
      <c r="N4528" s="303">
        <f t="shared" si="767"/>
        <v>3.4470272366888821E-3</v>
      </c>
      <c r="O4528" s="372">
        <f t="shared" si="768"/>
        <v>506611.60470799997</v>
      </c>
      <c r="P4528" s="373">
        <f t="shared" si="769"/>
        <v>4.7079999931156635E-3</v>
      </c>
    </row>
    <row r="4529" spans="1:16" s="195" customFormat="1" ht="15" x14ac:dyDescent="0.25">
      <c r="A4529" s="312" t="s">
        <v>9962</v>
      </c>
      <c r="B4529" s="314" t="s">
        <v>471</v>
      </c>
      <c r="C4529" s="314" t="s">
        <v>3646</v>
      </c>
      <c r="D4529" s="314" t="s">
        <v>714</v>
      </c>
      <c r="E4529" s="315" t="s">
        <v>715</v>
      </c>
      <c r="F4529" s="316" t="s">
        <v>122</v>
      </c>
      <c r="G4529" s="326">
        <v>0.78920000000000001</v>
      </c>
      <c r="H4529" s="61">
        <f t="shared" si="776"/>
        <v>1189.55</v>
      </c>
      <c r="I4529" s="450">
        <v>938.79</v>
      </c>
      <c r="J4529" s="439">
        <f t="shared" si="777"/>
        <v>1326.65</v>
      </c>
      <c r="K4529" s="390">
        <f t="shared" si="778"/>
        <v>1046.99</v>
      </c>
      <c r="L4529" s="60"/>
      <c r="M4529" s="303">
        <f t="shared" si="766"/>
        <v>1046.9884765248</v>
      </c>
      <c r="N4529" s="303">
        <f t="shared" si="767"/>
        <v>-1.5234751999742002E-3</v>
      </c>
      <c r="O4529" s="372">
        <f t="shared" si="768"/>
        <v>1046.9921800000002</v>
      </c>
      <c r="P4529" s="373">
        <f t="shared" si="769"/>
        <v>2.180000000180371E-3</v>
      </c>
    </row>
    <row r="4530" spans="1:16" s="195" customFormat="1" ht="15" x14ac:dyDescent="0.25">
      <c r="A4530" s="312" t="s">
        <v>9963</v>
      </c>
      <c r="B4530" s="314" t="s">
        <v>471</v>
      </c>
      <c r="C4530" s="314" t="s">
        <v>3648</v>
      </c>
      <c r="D4530" s="314" t="s">
        <v>9908</v>
      </c>
      <c r="E4530" s="315" t="s">
        <v>9909</v>
      </c>
      <c r="F4530" s="316" t="s">
        <v>122</v>
      </c>
      <c r="G4530" s="326">
        <v>0.81289999999999996</v>
      </c>
      <c r="H4530" s="61">
        <f t="shared" si="776"/>
        <v>18030.68</v>
      </c>
      <c r="I4530" s="450">
        <v>14657.14</v>
      </c>
      <c r="J4530" s="439">
        <f t="shared" si="777"/>
        <v>20108.77</v>
      </c>
      <c r="K4530" s="390">
        <f t="shared" si="778"/>
        <v>16346.42</v>
      </c>
      <c r="L4530" s="60"/>
      <c r="M4530" s="303">
        <f t="shared" si="766"/>
        <v>16346.4211152768</v>
      </c>
      <c r="N4530" s="303">
        <f t="shared" si="767"/>
        <v>1.1152768001920776E-3</v>
      </c>
      <c r="O4530" s="372">
        <f t="shared" si="768"/>
        <v>16346.419132999999</v>
      </c>
      <c r="P4530" s="373">
        <f t="shared" si="769"/>
        <v>-8.6700000065320637E-4</v>
      </c>
    </row>
    <row r="4531" spans="1:16" s="195" customFormat="1" ht="22.5" x14ac:dyDescent="0.25">
      <c r="A4531" s="312" t="s">
        <v>9964</v>
      </c>
      <c r="B4531" s="314" t="s">
        <v>471</v>
      </c>
      <c r="C4531" s="314" t="s">
        <v>1151</v>
      </c>
      <c r="D4531" s="314" t="s">
        <v>9938</v>
      </c>
      <c r="E4531" s="315" t="s">
        <v>9939</v>
      </c>
      <c r="F4531" s="316" t="s">
        <v>535</v>
      </c>
      <c r="G4531" s="317">
        <v>1.12741</v>
      </c>
      <c r="H4531" s="61">
        <f t="shared" si="776"/>
        <v>105423.44</v>
      </c>
      <c r="I4531" s="450">
        <v>118855.44</v>
      </c>
      <c r="J4531" s="439">
        <f t="shared" si="777"/>
        <v>117573.82</v>
      </c>
      <c r="K4531" s="390">
        <f t="shared" si="778"/>
        <v>132553.9</v>
      </c>
      <c r="L4531" s="60"/>
      <c r="M4531" s="303">
        <f t="shared" si="766"/>
        <v>132553.9002889728</v>
      </c>
      <c r="N4531" s="303">
        <f t="shared" si="767"/>
        <v>2.8897280571982265E-4</v>
      </c>
      <c r="O4531" s="372">
        <f t="shared" si="768"/>
        <v>132553.9004062</v>
      </c>
      <c r="P4531" s="373">
        <f t="shared" si="769"/>
        <v>4.062000080011785E-4</v>
      </c>
    </row>
    <row r="4532" spans="1:16" s="195" customFormat="1" ht="15" x14ac:dyDescent="0.25">
      <c r="A4532" s="312" t="s">
        <v>9965</v>
      </c>
      <c r="B4532" s="314" t="s">
        <v>471</v>
      </c>
      <c r="C4532" s="314" t="s">
        <v>1153</v>
      </c>
      <c r="D4532" s="314" t="s">
        <v>9908</v>
      </c>
      <c r="E4532" s="315" t="s">
        <v>9909</v>
      </c>
      <c r="F4532" s="316" t="s">
        <v>122</v>
      </c>
      <c r="G4532" s="328">
        <v>1.2175999999999999E-2</v>
      </c>
      <c r="H4532" s="61">
        <f t="shared" si="776"/>
        <v>18031.37</v>
      </c>
      <c r="I4532" s="450">
        <v>219.55</v>
      </c>
      <c r="J4532" s="439">
        <f t="shared" si="777"/>
        <v>20109.54</v>
      </c>
      <c r="K4532" s="390">
        <f t="shared" si="778"/>
        <v>244.85</v>
      </c>
      <c r="L4532" s="60"/>
      <c r="M4532" s="303">
        <f t="shared" si="766"/>
        <v>244.85382249600002</v>
      </c>
      <c r="N4532" s="303">
        <f t="shared" si="767"/>
        <v>3.8224960000263764E-3</v>
      </c>
      <c r="O4532" s="372">
        <f t="shared" si="768"/>
        <v>244.85375904</v>
      </c>
      <c r="P4532" s="373">
        <f t="shared" si="769"/>
        <v>3.7590400000055979E-3</v>
      </c>
    </row>
    <row r="4533" spans="1:16" s="195" customFormat="1" ht="22.5" x14ac:dyDescent="0.25">
      <c r="A4533" s="312" t="s">
        <v>9966</v>
      </c>
      <c r="B4533" s="314" t="s">
        <v>471</v>
      </c>
      <c r="C4533" s="314" t="s">
        <v>1155</v>
      </c>
      <c r="D4533" s="314" t="s">
        <v>9913</v>
      </c>
      <c r="E4533" s="315" t="s">
        <v>732</v>
      </c>
      <c r="F4533" s="316" t="s">
        <v>122</v>
      </c>
      <c r="G4533" s="328">
        <v>108.005878</v>
      </c>
      <c r="H4533" s="61">
        <f t="shared" si="776"/>
        <v>4940.59</v>
      </c>
      <c r="I4533" s="450">
        <v>533612.29</v>
      </c>
      <c r="J4533" s="439">
        <f t="shared" si="777"/>
        <v>5510.01</v>
      </c>
      <c r="K4533" s="390">
        <f t="shared" si="778"/>
        <v>595113.47</v>
      </c>
      <c r="L4533" s="60"/>
      <c r="M4533" s="303">
        <f t="shared" si="766"/>
        <v>595112.7712928449</v>
      </c>
      <c r="N4533" s="303">
        <f t="shared" si="767"/>
        <v>-0.69870715506840497</v>
      </c>
      <c r="O4533" s="372">
        <f t="shared" si="768"/>
        <v>595113.46783878002</v>
      </c>
      <c r="P4533" s="373">
        <f t="shared" si="769"/>
        <v>-2.1612199489027262E-3</v>
      </c>
    </row>
    <row r="4534" spans="1:16" s="195" customFormat="1" ht="22.5" x14ac:dyDescent="0.25">
      <c r="A4534" s="312" t="s">
        <v>9967</v>
      </c>
      <c r="B4534" s="314" t="s">
        <v>471</v>
      </c>
      <c r="C4534" s="314" t="s">
        <v>2583</v>
      </c>
      <c r="D4534" s="314" t="s">
        <v>9943</v>
      </c>
      <c r="E4534" s="315" t="s">
        <v>9944</v>
      </c>
      <c r="F4534" s="316" t="s">
        <v>535</v>
      </c>
      <c r="G4534" s="317">
        <v>1.12741</v>
      </c>
      <c r="H4534" s="61">
        <f t="shared" si="776"/>
        <v>304.33999999999997</v>
      </c>
      <c r="I4534" s="450">
        <v>343.12</v>
      </c>
      <c r="J4534" s="439">
        <f t="shared" si="777"/>
        <v>339.42</v>
      </c>
      <c r="K4534" s="390">
        <f t="shared" si="778"/>
        <v>382.67</v>
      </c>
      <c r="L4534" s="60"/>
      <c r="M4534" s="303">
        <f t="shared" si="766"/>
        <v>382.66565053440007</v>
      </c>
      <c r="N4534" s="303">
        <f t="shared" si="767"/>
        <v>-4.3494655999438692E-3</v>
      </c>
      <c r="O4534" s="372">
        <f t="shared" si="768"/>
        <v>382.66550220000005</v>
      </c>
      <c r="P4534" s="373">
        <f t="shared" si="769"/>
        <v>-4.4977999999673557E-3</v>
      </c>
    </row>
    <row r="4535" spans="1:16" s="195" customFormat="1" ht="15" x14ac:dyDescent="0.25">
      <c r="A4535" s="312" t="s">
        <v>9968</v>
      </c>
      <c r="B4535" s="314" t="s">
        <v>471</v>
      </c>
      <c r="C4535" s="314" t="s">
        <v>3659</v>
      </c>
      <c r="D4535" s="314" t="s">
        <v>9908</v>
      </c>
      <c r="E4535" s="315" t="s">
        <v>9909</v>
      </c>
      <c r="F4535" s="316" t="s">
        <v>122</v>
      </c>
      <c r="G4535" s="326">
        <v>3.3999999999999998E-3</v>
      </c>
      <c r="H4535" s="61">
        <f t="shared" si="776"/>
        <v>18029.41</v>
      </c>
      <c r="I4535" s="450">
        <v>61.3</v>
      </c>
      <c r="J4535" s="439">
        <f t="shared" si="777"/>
        <v>20107.36</v>
      </c>
      <c r="K4535" s="390">
        <f t="shared" si="778"/>
        <v>68.37</v>
      </c>
      <c r="L4535" s="60"/>
      <c r="M4535" s="303">
        <f t="shared" si="766"/>
        <v>68.365016256000004</v>
      </c>
      <c r="N4535" s="303">
        <f t="shared" si="767"/>
        <v>-4.9837440000004563E-3</v>
      </c>
      <c r="O4535" s="372">
        <f t="shared" si="768"/>
        <v>68.365023999999991</v>
      </c>
      <c r="P4535" s="373">
        <f t="shared" si="769"/>
        <v>-4.9760000000134141E-3</v>
      </c>
    </row>
    <row r="4536" spans="1:16" s="195" customFormat="1" ht="22.5" x14ac:dyDescent="0.25">
      <c r="A4536" s="312" t="s">
        <v>9969</v>
      </c>
      <c r="B4536" s="314" t="s">
        <v>471</v>
      </c>
      <c r="C4536" s="314" t="s">
        <v>3661</v>
      </c>
      <c r="D4536" s="314" t="s">
        <v>9913</v>
      </c>
      <c r="E4536" s="315" t="s">
        <v>732</v>
      </c>
      <c r="F4536" s="316" t="s">
        <v>122</v>
      </c>
      <c r="G4536" s="325">
        <v>28.64</v>
      </c>
      <c r="H4536" s="61">
        <f t="shared" si="776"/>
        <v>4940.59</v>
      </c>
      <c r="I4536" s="450">
        <v>141498.42000000001</v>
      </c>
      <c r="J4536" s="439">
        <f t="shared" si="777"/>
        <v>5510.01</v>
      </c>
      <c r="K4536" s="390">
        <f t="shared" si="778"/>
        <v>157806.69</v>
      </c>
      <c r="L4536" s="60"/>
      <c r="M4536" s="303">
        <f t="shared" si="766"/>
        <v>157806.55438007042</v>
      </c>
      <c r="N4536" s="303">
        <f t="shared" si="767"/>
        <v>-0.13561992958420888</v>
      </c>
      <c r="O4536" s="372">
        <f t="shared" si="768"/>
        <v>157806.68640000001</v>
      </c>
      <c r="P4536" s="373">
        <f t="shared" si="769"/>
        <v>-3.599999996367842E-3</v>
      </c>
    </row>
    <row r="4537" spans="1:16" s="195" customFormat="1" ht="15" x14ac:dyDescent="0.25">
      <c r="A4537" s="312" t="s">
        <v>9970</v>
      </c>
      <c r="B4537" s="314" t="s">
        <v>471</v>
      </c>
      <c r="C4537" s="314" t="s">
        <v>1168</v>
      </c>
      <c r="D4537" s="314" t="s">
        <v>714</v>
      </c>
      <c r="E4537" s="315" t="s">
        <v>715</v>
      </c>
      <c r="F4537" s="316" t="s">
        <v>122</v>
      </c>
      <c r="G4537" s="326">
        <v>0.3382</v>
      </c>
      <c r="H4537" s="61">
        <f t="shared" si="776"/>
        <v>1189.0899999999999</v>
      </c>
      <c r="I4537" s="450">
        <v>402.15</v>
      </c>
      <c r="J4537" s="439">
        <f t="shared" si="777"/>
        <v>1326.14</v>
      </c>
      <c r="K4537" s="390">
        <f t="shared" si="778"/>
        <v>448.5</v>
      </c>
      <c r="L4537" s="60"/>
      <c r="M4537" s="303">
        <f t="shared" si="766"/>
        <v>448.49904220799999</v>
      </c>
      <c r="N4537" s="303">
        <f t="shared" si="767"/>
        <v>-9.5779200000833953E-4</v>
      </c>
      <c r="O4537" s="372">
        <f t="shared" si="768"/>
        <v>448.50054800000004</v>
      </c>
      <c r="P4537" s="373">
        <f t="shared" si="769"/>
        <v>5.4800000003751848E-4</v>
      </c>
    </row>
    <row r="4538" spans="1:16" s="195" customFormat="1" ht="15" x14ac:dyDescent="0.25">
      <c r="A4538" s="312" t="s">
        <v>9971</v>
      </c>
      <c r="B4538" s="314" t="s">
        <v>471</v>
      </c>
      <c r="C4538" s="314" t="s">
        <v>1172</v>
      </c>
      <c r="D4538" s="314" t="s">
        <v>9908</v>
      </c>
      <c r="E4538" s="315" t="s">
        <v>9909</v>
      </c>
      <c r="F4538" s="316" t="s">
        <v>122</v>
      </c>
      <c r="G4538" s="326">
        <v>0.3483</v>
      </c>
      <c r="H4538" s="61">
        <f t="shared" si="776"/>
        <v>18030.580000000002</v>
      </c>
      <c r="I4538" s="450">
        <v>6280.05</v>
      </c>
      <c r="J4538" s="439">
        <f t="shared" si="777"/>
        <v>20108.66</v>
      </c>
      <c r="K4538" s="390">
        <f t="shared" si="778"/>
        <v>7003.85</v>
      </c>
      <c r="L4538" s="60"/>
      <c r="M4538" s="303">
        <f t="shared" si="766"/>
        <v>7003.8453562560007</v>
      </c>
      <c r="N4538" s="303">
        <f t="shared" si="767"/>
        <v>-4.6437439996225294E-3</v>
      </c>
      <c r="O4538" s="372">
        <f t="shared" si="768"/>
        <v>7003.846278</v>
      </c>
      <c r="P4538" s="373">
        <f t="shared" si="769"/>
        <v>-3.7220000003799214E-3</v>
      </c>
    </row>
    <row r="4539" spans="1:16" s="195" customFormat="1" ht="33.75" x14ac:dyDescent="0.25">
      <c r="A4539" s="312" t="s">
        <v>9972</v>
      </c>
      <c r="B4539" s="314" t="s">
        <v>471</v>
      </c>
      <c r="C4539" s="314" t="s">
        <v>2598</v>
      </c>
      <c r="D4539" s="314" t="s">
        <v>9950</v>
      </c>
      <c r="E4539" s="315" t="s">
        <v>9951</v>
      </c>
      <c r="F4539" s="316" t="s">
        <v>535</v>
      </c>
      <c r="G4539" s="317">
        <v>1.12741</v>
      </c>
      <c r="H4539" s="61">
        <f t="shared" si="776"/>
        <v>105423.44</v>
      </c>
      <c r="I4539" s="450">
        <v>118855.44</v>
      </c>
      <c r="J4539" s="439">
        <f t="shared" si="777"/>
        <v>117573.82</v>
      </c>
      <c r="K4539" s="390">
        <f t="shared" si="778"/>
        <v>132553.9</v>
      </c>
      <c r="L4539" s="60"/>
      <c r="M4539" s="303">
        <f t="shared" si="766"/>
        <v>132553.9002889728</v>
      </c>
      <c r="N4539" s="303">
        <f t="shared" si="767"/>
        <v>2.8897280571982265E-4</v>
      </c>
      <c r="O4539" s="372">
        <f t="shared" si="768"/>
        <v>132553.9004062</v>
      </c>
      <c r="P4539" s="373">
        <f t="shared" si="769"/>
        <v>4.062000080011785E-4</v>
      </c>
    </row>
    <row r="4540" spans="1:16" s="195" customFormat="1" ht="15" x14ac:dyDescent="0.25">
      <c r="A4540" s="312" t="s">
        <v>9973</v>
      </c>
      <c r="B4540" s="314" t="s">
        <v>471</v>
      </c>
      <c r="C4540" s="314" t="s">
        <v>3671</v>
      </c>
      <c r="D4540" s="314" t="s">
        <v>9908</v>
      </c>
      <c r="E4540" s="315" t="s">
        <v>9909</v>
      </c>
      <c r="F4540" s="316" t="s">
        <v>122</v>
      </c>
      <c r="G4540" s="326">
        <v>1.3100000000000001E-2</v>
      </c>
      <c r="H4540" s="61">
        <f t="shared" si="776"/>
        <v>18029.77</v>
      </c>
      <c r="I4540" s="450">
        <v>236.19</v>
      </c>
      <c r="J4540" s="439">
        <f t="shared" si="777"/>
        <v>20107.759999999998</v>
      </c>
      <c r="K4540" s="390">
        <f t="shared" si="778"/>
        <v>263.41000000000003</v>
      </c>
      <c r="L4540" s="60"/>
      <c r="M4540" s="303">
        <f t="shared" si="766"/>
        <v>263.41163441280003</v>
      </c>
      <c r="N4540" s="303">
        <f t="shared" si="767"/>
        <v>1.634412800001428E-3</v>
      </c>
      <c r="O4540" s="372">
        <f t="shared" si="768"/>
        <v>263.41165599999999</v>
      </c>
      <c r="P4540" s="373">
        <f t="shared" si="769"/>
        <v>1.6559999999685715E-3</v>
      </c>
    </row>
    <row r="4541" spans="1:16" s="195" customFormat="1" ht="22.5" x14ac:dyDescent="0.25">
      <c r="A4541" s="312" t="s">
        <v>9974</v>
      </c>
      <c r="B4541" s="314" t="s">
        <v>471</v>
      </c>
      <c r="C4541" s="314" t="s">
        <v>3673</v>
      </c>
      <c r="D4541" s="314" t="s">
        <v>9913</v>
      </c>
      <c r="E4541" s="315" t="s">
        <v>732</v>
      </c>
      <c r="F4541" s="316" t="s">
        <v>122</v>
      </c>
      <c r="G4541" s="331">
        <v>115</v>
      </c>
      <c r="H4541" s="61">
        <f t="shared" si="776"/>
        <v>4940.59</v>
      </c>
      <c r="I4541" s="450">
        <v>568167.36</v>
      </c>
      <c r="J4541" s="439">
        <f t="shared" si="777"/>
        <v>5510.01</v>
      </c>
      <c r="K4541" s="390">
        <f t="shared" si="778"/>
        <v>633651.15</v>
      </c>
      <c r="L4541" s="60"/>
      <c r="M4541" s="303">
        <f t="shared" si="766"/>
        <v>633650.42092216318</v>
      </c>
      <c r="N4541" s="303">
        <f t="shared" si="767"/>
        <v>-0.72907783684786409</v>
      </c>
      <c r="O4541" s="372">
        <f t="shared" si="768"/>
        <v>633651.15</v>
      </c>
      <c r="P4541" s="373">
        <f t="shared" si="769"/>
        <v>0</v>
      </c>
    </row>
    <row r="4542" spans="1:16" s="195" customFormat="1" ht="15" x14ac:dyDescent="0.25">
      <c r="A4542" s="312" t="s">
        <v>9975</v>
      </c>
      <c r="B4542" s="314" t="s">
        <v>471</v>
      </c>
      <c r="C4542" s="314" t="s">
        <v>2603</v>
      </c>
      <c r="D4542" s="314" t="s">
        <v>9955</v>
      </c>
      <c r="E4542" s="315" t="s">
        <v>9956</v>
      </c>
      <c r="F4542" s="316" t="s">
        <v>535</v>
      </c>
      <c r="G4542" s="317">
        <v>1.12741</v>
      </c>
      <c r="H4542" s="61">
        <f t="shared" si="776"/>
        <v>105464.43</v>
      </c>
      <c r="I4542" s="450">
        <v>118901.65</v>
      </c>
      <c r="J4542" s="439">
        <f t="shared" si="777"/>
        <v>117619.53</v>
      </c>
      <c r="K4542" s="390">
        <f t="shared" si="778"/>
        <v>132605.43</v>
      </c>
      <c r="L4542" s="60"/>
      <c r="M4542" s="303">
        <f t="shared" si="766"/>
        <v>132605.43613564799</v>
      </c>
      <c r="N4542" s="303">
        <f t="shared" si="767"/>
        <v>6.1356480000540614E-3</v>
      </c>
      <c r="O4542" s="372">
        <f t="shared" si="768"/>
        <v>132605.43431730001</v>
      </c>
      <c r="P4542" s="373">
        <f t="shared" si="769"/>
        <v>4.3173000158276409E-3</v>
      </c>
    </row>
    <row r="4543" spans="1:16" s="195" customFormat="1" ht="22.5" x14ac:dyDescent="0.25">
      <c r="A4543" s="312" t="s">
        <v>9976</v>
      </c>
      <c r="B4543" s="314" t="s">
        <v>471</v>
      </c>
      <c r="C4543" s="314" t="s">
        <v>3676</v>
      </c>
      <c r="D4543" s="314" t="s">
        <v>9958</v>
      </c>
      <c r="E4543" s="315" t="s">
        <v>9959</v>
      </c>
      <c r="F4543" s="316" t="s">
        <v>147</v>
      </c>
      <c r="G4543" s="331">
        <v>1240</v>
      </c>
      <c r="H4543" s="61">
        <f t="shared" si="776"/>
        <v>4379.0600000000004</v>
      </c>
      <c r="I4543" s="450">
        <v>5430030.7999999998</v>
      </c>
      <c r="J4543" s="439">
        <f t="shared" si="777"/>
        <v>4883.76</v>
      </c>
      <c r="K4543" s="390">
        <f t="shared" si="778"/>
        <v>6055862.4000000004</v>
      </c>
      <c r="L4543" s="60"/>
      <c r="M4543" s="303">
        <f t="shared" si="766"/>
        <v>6055858.7913960963</v>
      </c>
      <c r="N4543" s="303">
        <f t="shared" si="767"/>
        <v>-3.6086039040237665</v>
      </c>
      <c r="O4543" s="372">
        <f t="shared" si="768"/>
        <v>6055862.4000000004</v>
      </c>
      <c r="P4543" s="373">
        <f t="shared" si="769"/>
        <v>0</v>
      </c>
    </row>
    <row r="4544" spans="1:16" s="195" customFormat="1" ht="15" x14ac:dyDescent="0.25">
      <c r="A4544" s="306" t="s">
        <v>6091</v>
      </c>
      <c r="B4544" s="502"/>
      <c r="C4544" s="502"/>
      <c r="D4544" s="502"/>
      <c r="E4544" s="307" t="s">
        <v>9977</v>
      </c>
      <c r="F4544" s="308"/>
      <c r="G4544" s="309"/>
      <c r="H4544" s="334"/>
      <c r="I4544" s="334">
        <f>SUM(I4545:I4552)</f>
        <v>3619087.87</v>
      </c>
      <c r="J4544" s="449"/>
      <c r="K4544" s="391">
        <f>SUM(K4545:K4552)</f>
        <v>4036202.79</v>
      </c>
      <c r="L4544" s="310"/>
      <c r="M4544" s="303">
        <f t="shared" si="766"/>
        <v>4036199.0385716544</v>
      </c>
      <c r="N4544" s="303">
        <f t="shared" si="767"/>
        <v>-3.7514283456839621</v>
      </c>
      <c r="O4544" s="372">
        <f t="shared" si="768"/>
        <v>0</v>
      </c>
      <c r="P4544" s="373"/>
    </row>
    <row r="4545" spans="1:16" s="195" customFormat="1" ht="33.75" x14ac:dyDescent="0.25">
      <c r="A4545" s="312" t="s">
        <v>9978</v>
      </c>
      <c r="B4545" s="314" t="s">
        <v>471</v>
      </c>
      <c r="C4545" s="314" t="s">
        <v>1186</v>
      </c>
      <c r="D4545" s="314" t="s">
        <v>9979</v>
      </c>
      <c r="E4545" s="315" t="s">
        <v>9980</v>
      </c>
      <c r="F4545" s="316" t="s">
        <v>535</v>
      </c>
      <c r="G4545" s="329">
        <v>2.4</v>
      </c>
      <c r="H4545" s="61">
        <f t="shared" ref="H4545:H4552" si="779">ROUND(I4545/G4545,2)</f>
        <v>346203.43</v>
      </c>
      <c r="I4545" s="450">
        <v>830888.24</v>
      </c>
      <c r="J4545" s="439">
        <f t="shared" ref="J4545:J4552" si="780">ROUND(H4545*O$13*P$13*O$10,2)</f>
        <v>386104.46</v>
      </c>
      <c r="K4545" s="390">
        <f t="shared" ref="K4545:K4552" si="781">ROUND(J4545*G4545,2)</f>
        <v>926650.7</v>
      </c>
      <c r="L4545" s="60"/>
      <c r="M4545" s="303">
        <f t="shared" si="766"/>
        <v>926650.7020313089</v>
      </c>
      <c r="N4545" s="303">
        <f t="shared" si="767"/>
        <v>2.0313089480623603E-3</v>
      </c>
      <c r="O4545" s="372">
        <f t="shared" si="768"/>
        <v>926650.70400000003</v>
      </c>
      <c r="P4545" s="373">
        <f t="shared" si="769"/>
        <v>4.0000000735744834E-3</v>
      </c>
    </row>
    <row r="4546" spans="1:16" s="195" customFormat="1" ht="33.75" x14ac:dyDescent="0.25">
      <c r="A4546" s="312" t="s">
        <v>9981</v>
      </c>
      <c r="B4546" s="314" t="s">
        <v>471</v>
      </c>
      <c r="C4546" s="314" t="s">
        <v>2613</v>
      </c>
      <c r="D4546" s="314" t="s">
        <v>9982</v>
      </c>
      <c r="E4546" s="315" t="s">
        <v>9983</v>
      </c>
      <c r="F4546" s="316" t="s">
        <v>535</v>
      </c>
      <c r="G4546" s="329">
        <v>2.4</v>
      </c>
      <c r="H4546" s="61">
        <f t="shared" si="779"/>
        <v>409227.77</v>
      </c>
      <c r="I4546" s="450">
        <v>982146.65</v>
      </c>
      <c r="J4546" s="439">
        <f t="shared" si="780"/>
        <v>456392.55</v>
      </c>
      <c r="K4546" s="390">
        <f t="shared" si="781"/>
        <v>1095342.1200000001</v>
      </c>
      <c r="L4546" s="60"/>
      <c r="M4546" s="303">
        <f t="shared" si="766"/>
        <v>1095342.1157100482</v>
      </c>
      <c r="N4546" s="303">
        <f t="shared" si="767"/>
        <v>-4.2899518739432096E-3</v>
      </c>
      <c r="O4546" s="372">
        <f t="shared" si="768"/>
        <v>1095342.1199999999</v>
      </c>
      <c r="P4546" s="373">
        <f t="shared" si="769"/>
        <v>0</v>
      </c>
    </row>
    <row r="4547" spans="1:16" s="195" customFormat="1" ht="22.5" x14ac:dyDescent="0.25">
      <c r="A4547" s="312" t="s">
        <v>9984</v>
      </c>
      <c r="B4547" s="314" t="s">
        <v>471</v>
      </c>
      <c r="C4547" s="314" t="s">
        <v>2620</v>
      </c>
      <c r="D4547" s="314" t="s">
        <v>9919</v>
      </c>
      <c r="E4547" s="315" t="s">
        <v>9985</v>
      </c>
      <c r="F4547" s="316" t="s">
        <v>535</v>
      </c>
      <c r="G4547" s="329">
        <v>-2.4</v>
      </c>
      <c r="H4547" s="61">
        <f t="shared" si="779"/>
        <v>224619.68</v>
      </c>
      <c r="I4547" s="450">
        <v>-539087.23</v>
      </c>
      <c r="J4547" s="439">
        <f t="shared" si="780"/>
        <v>250507.8</v>
      </c>
      <c r="K4547" s="390">
        <f t="shared" si="781"/>
        <v>-601218.72</v>
      </c>
      <c r="L4547" s="60"/>
      <c r="M4547" s="303">
        <f t="shared" si="766"/>
        <v>-601218.71520965756</v>
      </c>
      <c r="N4547" s="303">
        <f t="shared" si="767"/>
        <v>4.7903424128890038E-3</v>
      </c>
      <c r="O4547" s="372">
        <f t="shared" si="768"/>
        <v>-601218.72</v>
      </c>
      <c r="P4547" s="373">
        <f t="shared" si="769"/>
        <v>0</v>
      </c>
    </row>
    <row r="4548" spans="1:16" s="195" customFormat="1" ht="15" x14ac:dyDescent="0.25">
      <c r="A4548" s="312" t="s">
        <v>9986</v>
      </c>
      <c r="B4548" s="314" t="s">
        <v>471</v>
      </c>
      <c r="C4548" s="314" t="s">
        <v>2624</v>
      </c>
      <c r="D4548" s="314" t="s">
        <v>9899</v>
      </c>
      <c r="E4548" s="315" t="s">
        <v>9900</v>
      </c>
      <c r="F4548" s="316" t="s">
        <v>116</v>
      </c>
      <c r="G4548" s="329">
        <v>3.6</v>
      </c>
      <c r="H4548" s="61">
        <f t="shared" si="779"/>
        <v>46200.43</v>
      </c>
      <c r="I4548" s="450">
        <v>166321.53</v>
      </c>
      <c r="J4548" s="439">
        <f t="shared" si="780"/>
        <v>51525.17</v>
      </c>
      <c r="K4548" s="390">
        <f t="shared" si="781"/>
        <v>185490.61</v>
      </c>
      <c r="L4548" s="60"/>
      <c r="M4548" s="303">
        <f t="shared" si="766"/>
        <v>185490.60525567361</v>
      </c>
      <c r="N4548" s="303">
        <f t="shared" si="767"/>
        <v>-4.7443263756576926E-3</v>
      </c>
      <c r="O4548" s="372">
        <f t="shared" si="768"/>
        <v>185490.61199999999</v>
      </c>
      <c r="P4548" s="373">
        <f t="shared" si="769"/>
        <v>2.0000000076834112E-3</v>
      </c>
    </row>
    <row r="4549" spans="1:16" s="195" customFormat="1" ht="15" x14ac:dyDescent="0.25">
      <c r="A4549" s="312" t="s">
        <v>9987</v>
      </c>
      <c r="B4549" s="314" t="s">
        <v>471</v>
      </c>
      <c r="C4549" s="314" t="s">
        <v>7334</v>
      </c>
      <c r="D4549" s="314" t="s">
        <v>8983</v>
      </c>
      <c r="E4549" s="315" t="s">
        <v>228</v>
      </c>
      <c r="F4549" s="316" t="s">
        <v>111</v>
      </c>
      <c r="G4549" s="331">
        <v>396</v>
      </c>
      <c r="H4549" s="61">
        <f t="shared" si="779"/>
        <v>1269.0899999999999</v>
      </c>
      <c r="I4549" s="450">
        <v>502557.74</v>
      </c>
      <c r="J4549" s="439">
        <f t="shared" si="780"/>
        <v>1415.36</v>
      </c>
      <c r="K4549" s="390">
        <f t="shared" si="781"/>
        <v>560482.56000000006</v>
      </c>
      <c r="L4549" s="60"/>
      <c r="M4549" s="303">
        <f t="shared" si="766"/>
        <v>560479.0875151488</v>
      </c>
      <c r="N4549" s="303">
        <f t="shared" si="767"/>
        <v>-3.4724848512560129</v>
      </c>
      <c r="O4549" s="372">
        <f t="shared" si="768"/>
        <v>560482.55999999994</v>
      </c>
      <c r="P4549" s="373">
        <f t="shared" si="769"/>
        <v>0</v>
      </c>
    </row>
    <row r="4550" spans="1:16" s="195" customFormat="1" ht="22.5" x14ac:dyDescent="0.25">
      <c r="A4550" s="312" t="s">
        <v>9988</v>
      </c>
      <c r="B4550" s="314" t="s">
        <v>471</v>
      </c>
      <c r="C4550" s="314" t="s">
        <v>2631</v>
      </c>
      <c r="D4550" s="314" t="s">
        <v>9989</v>
      </c>
      <c r="E4550" s="315" t="s">
        <v>9990</v>
      </c>
      <c r="F4550" s="316" t="s">
        <v>125</v>
      </c>
      <c r="G4550" s="331">
        <v>24</v>
      </c>
      <c r="H4550" s="61">
        <f t="shared" si="779"/>
        <v>54357.3</v>
      </c>
      <c r="I4550" s="450">
        <v>1304575.1299999999</v>
      </c>
      <c r="J4550" s="439">
        <f t="shared" si="780"/>
        <v>60622.15</v>
      </c>
      <c r="K4550" s="390">
        <f t="shared" si="781"/>
        <v>1454931.6</v>
      </c>
      <c r="L4550" s="60"/>
      <c r="M4550" s="303">
        <f t="shared" si="766"/>
        <v>1454931.4840069055</v>
      </c>
      <c r="N4550" s="303">
        <f t="shared" si="767"/>
        <v>-0.11599309463053942</v>
      </c>
      <c r="O4550" s="372">
        <f t="shared" si="768"/>
        <v>1454931.6</v>
      </c>
      <c r="P4550" s="373">
        <f t="shared" si="769"/>
        <v>0</v>
      </c>
    </row>
    <row r="4551" spans="1:16" s="195" customFormat="1" ht="15" x14ac:dyDescent="0.25">
      <c r="A4551" s="312" t="s">
        <v>9991</v>
      </c>
      <c r="B4551" s="314" t="s">
        <v>471</v>
      </c>
      <c r="C4551" s="314" t="s">
        <v>1189</v>
      </c>
      <c r="D4551" s="314" t="s">
        <v>9992</v>
      </c>
      <c r="E4551" s="315" t="s">
        <v>9993</v>
      </c>
      <c r="F4551" s="316" t="s">
        <v>125</v>
      </c>
      <c r="G4551" s="331">
        <v>24</v>
      </c>
      <c r="H4551" s="61">
        <f t="shared" si="779"/>
        <v>13452.2</v>
      </c>
      <c r="I4551" s="450">
        <v>322852.69</v>
      </c>
      <c r="J4551" s="439">
        <f t="shared" si="780"/>
        <v>15002.61</v>
      </c>
      <c r="K4551" s="390">
        <f t="shared" si="781"/>
        <v>360062.64</v>
      </c>
      <c r="L4551" s="60"/>
      <c r="M4551" s="303">
        <f t="shared" si="766"/>
        <v>360062.4698228928</v>
      </c>
      <c r="N4551" s="303">
        <f t="shared" si="767"/>
        <v>-0.17017710721120238</v>
      </c>
      <c r="O4551" s="372">
        <f t="shared" si="768"/>
        <v>360062.64</v>
      </c>
      <c r="P4551" s="373">
        <f t="shared" si="769"/>
        <v>0</v>
      </c>
    </row>
    <row r="4552" spans="1:16" s="195" customFormat="1" ht="15" x14ac:dyDescent="0.25">
      <c r="A4552" s="312" t="s">
        <v>9994</v>
      </c>
      <c r="B4552" s="314" t="s">
        <v>471</v>
      </c>
      <c r="C4552" s="314" t="s">
        <v>1190</v>
      </c>
      <c r="D4552" s="314" t="s">
        <v>9995</v>
      </c>
      <c r="E4552" s="315" t="s">
        <v>746</v>
      </c>
      <c r="F4552" s="316" t="s">
        <v>139</v>
      </c>
      <c r="G4552" s="331">
        <v>48</v>
      </c>
      <c r="H4552" s="61">
        <f t="shared" si="779"/>
        <v>1017.36</v>
      </c>
      <c r="I4552" s="450">
        <v>48833.120000000003</v>
      </c>
      <c r="J4552" s="439">
        <f t="shared" si="780"/>
        <v>1134.6099999999999</v>
      </c>
      <c r="K4552" s="390">
        <f t="shared" si="781"/>
        <v>54461.279999999999</v>
      </c>
      <c r="L4552" s="60"/>
      <c r="M4552" s="303">
        <f t="shared" si="766"/>
        <v>54461.289439334403</v>
      </c>
      <c r="N4552" s="303">
        <f t="shared" si="767"/>
        <v>9.4393344043055549E-3</v>
      </c>
      <c r="O4552" s="372">
        <f t="shared" si="768"/>
        <v>54461.279999999999</v>
      </c>
      <c r="P4552" s="373">
        <f t="shared" si="769"/>
        <v>0</v>
      </c>
    </row>
    <row r="4553" spans="1:16" s="195" customFormat="1" ht="15" x14ac:dyDescent="0.25">
      <c r="A4553" s="306" t="s">
        <v>9996</v>
      </c>
      <c r="B4553" s="502"/>
      <c r="C4553" s="502"/>
      <c r="D4553" s="502"/>
      <c r="E4553" s="307" t="s">
        <v>9997</v>
      </c>
      <c r="F4553" s="308"/>
      <c r="G4553" s="309"/>
      <c r="H4553" s="334"/>
      <c r="I4553" s="334">
        <f>SUM(I4554:I4559)</f>
        <v>425204.69000000006</v>
      </c>
      <c r="J4553" s="449"/>
      <c r="K4553" s="391">
        <f>SUM(K4554:K4559)</f>
        <v>474210.87</v>
      </c>
      <c r="L4553" s="310"/>
      <c r="M4553" s="303">
        <f t="shared" si="766"/>
        <v>474210.85716113291</v>
      </c>
      <c r="N4553" s="303">
        <f t="shared" si="767"/>
        <v>-1.2838867085520178E-2</v>
      </c>
      <c r="O4553" s="372">
        <f t="shared" si="768"/>
        <v>0</v>
      </c>
      <c r="P4553" s="373"/>
    </row>
    <row r="4554" spans="1:16" s="195" customFormat="1" ht="33.75" x14ac:dyDescent="0.25">
      <c r="A4554" s="312" t="s">
        <v>9998</v>
      </c>
      <c r="B4554" s="314" t="s">
        <v>471</v>
      </c>
      <c r="C4554" s="314" t="s">
        <v>2639</v>
      </c>
      <c r="D4554" s="314" t="s">
        <v>9916</v>
      </c>
      <c r="E4554" s="315" t="s">
        <v>9917</v>
      </c>
      <c r="F4554" s="316" t="s">
        <v>535</v>
      </c>
      <c r="G4554" s="317">
        <v>0.32122000000000001</v>
      </c>
      <c r="H4554" s="61">
        <f t="shared" ref="H4554:H4559" si="782">ROUND(I4554/G4554,2)</f>
        <v>402921.36</v>
      </c>
      <c r="I4554" s="450">
        <v>129426.4</v>
      </c>
      <c r="J4554" s="439">
        <f t="shared" ref="J4554:J4559" si="783">ROUND(H4554*O$13*P$13*O$10,2)</f>
        <v>449359.3</v>
      </c>
      <c r="K4554" s="390">
        <f t="shared" ref="K4554:K4559" si="784">ROUND(J4554*G4554,2)</f>
        <v>144343.19</v>
      </c>
      <c r="L4554" s="60"/>
      <c r="M4554" s="303">
        <f t="shared" si="766"/>
        <v>144343.19641036802</v>
      </c>
      <c r="N4554" s="303">
        <f t="shared" si="767"/>
        <v>6.4103680197149515E-3</v>
      </c>
      <c r="O4554" s="372">
        <f t="shared" si="768"/>
        <v>144343.194346</v>
      </c>
      <c r="P4554" s="373">
        <f t="shared" si="769"/>
        <v>4.346000001532957E-3</v>
      </c>
    </row>
    <row r="4555" spans="1:16" s="195" customFormat="1" ht="22.5" x14ac:dyDescent="0.25">
      <c r="A4555" s="312" t="s">
        <v>9999</v>
      </c>
      <c r="B4555" s="314" t="s">
        <v>471</v>
      </c>
      <c r="C4555" s="314" t="s">
        <v>2646</v>
      </c>
      <c r="D4555" s="314" t="s">
        <v>9919</v>
      </c>
      <c r="E4555" s="315" t="s">
        <v>10000</v>
      </c>
      <c r="F4555" s="316" t="s">
        <v>535</v>
      </c>
      <c r="G4555" s="317">
        <v>-0.32122000000000001</v>
      </c>
      <c r="H4555" s="61">
        <f t="shared" si="782"/>
        <v>112308.6</v>
      </c>
      <c r="I4555" s="450">
        <v>-36075.769999999997</v>
      </c>
      <c r="J4555" s="439">
        <f t="shared" si="783"/>
        <v>125252.52</v>
      </c>
      <c r="K4555" s="390">
        <f t="shared" si="784"/>
        <v>-40233.61</v>
      </c>
      <c r="L4555" s="60"/>
      <c r="M4555" s="303">
        <f t="shared" si="766"/>
        <v>-40233.6150489024</v>
      </c>
      <c r="N4555" s="303">
        <f t="shared" si="767"/>
        <v>-5.0489023997215554E-3</v>
      </c>
      <c r="O4555" s="372">
        <f t="shared" si="768"/>
        <v>-40233.614474400005</v>
      </c>
      <c r="P4555" s="373">
        <f t="shared" si="769"/>
        <v>-4.4744000042555854E-3</v>
      </c>
    </row>
    <row r="4556" spans="1:16" s="195" customFormat="1" ht="22.5" x14ac:dyDescent="0.25">
      <c r="A4556" s="312" t="s">
        <v>10001</v>
      </c>
      <c r="B4556" s="314" t="s">
        <v>471</v>
      </c>
      <c r="C4556" s="314" t="s">
        <v>1200</v>
      </c>
      <c r="D4556" s="314" t="s">
        <v>9903</v>
      </c>
      <c r="E4556" s="315" t="s">
        <v>9904</v>
      </c>
      <c r="F4556" s="316" t="s">
        <v>535</v>
      </c>
      <c r="G4556" s="317">
        <v>0.32122000000000001</v>
      </c>
      <c r="H4556" s="61">
        <f t="shared" si="782"/>
        <v>568658.71</v>
      </c>
      <c r="I4556" s="450">
        <v>182664.55</v>
      </c>
      <c r="J4556" s="439">
        <f t="shared" si="783"/>
        <v>634198.4</v>
      </c>
      <c r="K4556" s="390">
        <f t="shared" si="784"/>
        <v>203717.21</v>
      </c>
      <c r="L4556" s="60"/>
      <c r="M4556" s="303">
        <f t="shared" si="766"/>
        <v>203717.20930089601</v>
      </c>
      <c r="N4556" s="303">
        <f t="shared" si="767"/>
        <v>-6.99103984516114E-4</v>
      </c>
      <c r="O4556" s="372">
        <f t="shared" si="768"/>
        <v>203717.21004800001</v>
      </c>
      <c r="P4556" s="373">
        <f t="shared" si="769"/>
        <v>4.8000016249716282E-5</v>
      </c>
    </row>
    <row r="4557" spans="1:16" s="195" customFormat="1" ht="22.5" x14ac:dyDescent="0.25">
      <c r="A4557" s="312" t="s">
        <v>10002</v>
      </c>
      <c r="B4557" s="314" t="s">
        <v>471</v>
      </c>
      <c r="C4557" s="314" t="s">
        <v>1204</v>
      </c>
      <c r="D4557" s="314" t="s">
        <v>10003</v>
      </c>
      <c r="E4557" s="315" t="s">
        <v>10004</v>
      </c>
      <c r="F4557" s="316" t="s">
        <v>111</v>
      </c>
      <c r="G4557" s="325">
        <v>65.53</v>
      </c>
      <c r="H4557" s="61">
        <f t="shared" si="782"/>
        <v>5433.6</v>
      </c>
      <c r="I4557" s="450">
        <v>356063.81</v>
      </c>
      <c r="J4557" s="439">
        <f t="shared" si="783"/>
        <v>6059.84</v>
      </c>
      <c r="K4557" s="390">
        <f t="shared" si="784"/>
        <v>397101.32</v>
      </c>
      <c r="L4557" s="60"/>
      <c r="M4557" s="303">
        <f t="shared" si="766"/>
        <v>397101.27502158727</v>
      </c>
      <c r="N4557" s="303">
        <f t="shared" si="767"/>
        <v>-4.4978412741329521E-2</v>
      </c>
      <c r="O4557" s="372">
        <f t="shared" si="768"/>
        <v>397101.31520000001</v>
      </c>
      <c r="P4557" s="373">
        <f t="shared" si="769"/>
        <v>-4.7999999951571226E-3</v>
      </c>
    </row>
    <row r="4558" spans="1:16" s="195" customFormat="1" ht="22.5" x14ac:dyDescent="0.25">
      <c r="A4558" s="312" t="s">
        <v>10005</v>
      </c>
      <c r="B4558" s="314" t="s">
        <v>471</v>
      </c>
      <c r="C4558" s="314" t="s">
        <v>1211</v>
      </c>
      <c r="D4558" s="314" t="s">
        <v>10006</v>
      </c>
      <c r="E4558" s="315" t="s">
        <v>10007</v>
      </c>
      <c r="F4558" s="316" t="s">
        <v>535</v>
      </c>
      <c r="G4558" s="317">
        <v>-0.32122000000000001</v>
      </c>
      <c r="H4558" s="61">
        <f t="shared" si="782"/>
        <v>89799.67</v>
      </c>
      <c r="I4558" s="450">
        <v>-28845.45</v>
      </c>
      <c r="J4558" s="439">
        <f t="shared" si="783"/>
        <v>100149.36</v>
      </c>
      <c r="K4558" s="390">
        <f t="shared" si="784"/>
        <v>-32169.98</v>
      </c>
      <c r="L4558" s="60"/>
      <c r="M4558" s="303">
        <f t="shared" si="766"/>
        <v>-32169.978110304004</v>
      </c>
      <c r="N4558" s="303">
        <f t="shared" si="767"/>
        <v>1.8896959954872727E-3</v>
      </c>
      <c r="O4558" s="372">
        <f t="shared" si="768"/>
        <v>-32169.9774192</v>
      </c>
      <c r="P4558" s="373">
        <f t="shared" si="769"/>
        <v>2.5807999991229735E-3</v>
      </c>
    </row>
    <row r="4559" spans="1:16" s="195" customFormat="1" ht="22.5" x14ac:dyDescent="0.25">
      <c r="A4559" s="312" t="s">
        <v>10008</v>
      </c>
      <c r="B4559" s="314" t="s">
        <v>471</v>
      </c>
      <c r="C4559" s="314" t="s">
        <v>1213</v>
      </c>
      <c r="D4559" s="314" t="s">
        <v>10003</v>
      </c>
      <c r="E4559" s="315" t="s">
        <v>10004</v>
      </c>
      <c r="F4559" s="316" t="s">
        <v>111</v>
      </c>
      <c r="G4559" s="317">
        <v>-32.76444</v>
      </c>
      <c r="H4559" s="61">
        <f t="shared" si="782"/>
        <v>5433.6</v>
      </c>
      <c r="I4559" s="450">
        <v>-178028.85</v>
      </c>
      <c r="J4559" s="439">
        <f t="shared" si="783"/>
        <v>6059.84</v>
      </c>
      <c r="K4559" s="390">
        <f t="shared" si="784"/>
        <v>-198547.26</v>
      </c>
      <c r="L4559" s="60"/>
      <c r="M4559" s="303">
        <f t="shared" ref="M4559:M4622" si="785">I4559*O$13*P$13*O$10</f>
        <v>-198547.23041251203</v>
      </c>
      <c r="N4559" s="303">
        <f t="shared" ref="N4559:N4622" si="786">M4559-K4559</f>
        <v>2.9587487981189042E-2</v>
      </c>
      <c r="O4559" s="372">
        <f t="shared" si="768"/>
        <v>-198547.26408960001</v>
      </c>
      <c r="P4559" s="373">
        <f t="shared" si="769"/>
        <v>-4.0895999991334975E-3</v>
      </c>
    </row>
    <row r="4560" spans="1:16" s="195" customFormat="1" ht="15" x14ac:dyDescent="0.25">
      <c r="A4560" s="306" t="s">
        <v>10009</v>
      </c>
      <c r="B4560" s="502"/>
      <c r="C4560" s="502"/>
      <c r="D4560" s="502"/>
      <c r="E4560" s="307" t="s">
        <v>10010</v>
      </c>
      <c r="F4560" s="308"/>
      <c r="G4560" s="309"/>
      <c r="H4560" s="334"/>
      <c r="I4560" s="334">
        <f>SUM(I4561:I4569)</f>
        <v>2491864</v>
      </c>
      <c r="J4560" s="449"/>
      <c r="K4560" s="391">
        <f>SUM(K4561:K4569)</f>
        <v>2779061</v>
      </c>
      <c r="L4560" s="310"/>
      <c r="M4560" s="303">
        <f t="shared" si="785"/>
        <v>2779059.1006156802</v>
      </c>
      <c r="N4560" s="303">
        <f t="shared" si="786"/>
        <v>-1.8993843197822571</v>
      </c>
      <c r="O4560" s="372">
        <f t="shared" si="768"/>
        <v>0</v>
      </c>
      <c r="P4560" s="373"/>
    </row>
    <row r="4561" spans="1:16" s="195" customFormat="1" ht="33.75" x14ac:dyDescent="0.25">
      <c r="A4561" s="312" t="s">
        <v>10011</v>
      </c>
      <c r="B4561" s="314" t="s">
        <v>471</v>
      </c>
      <c r="C4561" s="314" t="s">
        <v>2658</v>
      </c>
      <c r="D4561" s="314" t="s">
        <v>9916</v>
      </c>
      <c r="E4561" s="315" t="s">
        <v>9917</v>
      </c>
      <c r="F4561" s="316" t="s">
        <v>535</v>
      </c>
      <c r="G4561" s="317">
        <v>1.57857</v>
      </c>
      <c r="H4561" s="61">
        <f t="shared" ref="H4561:H4569" si="787">ROUND(I4561/G4561,2)</f>
        <v>402920.92</v>
      </c>
      <c r="I4561" s="450">
        <v>636038.87</v>
      </c>
      <c r="J4561" s="439">
        <f t="shared" ref="J4561:J4569" si="788">ROUND(H4561*O$13*P$13*O$10,2)</f>
        <v>449358.81</v>
      </c>
      <c r="K4561" s="390">
        <f t="shared" ref="K4561:K4569" si="789">ROUND(J4561*G4561,2)</f>
        <v>709344.34</v>
      </c>
      <c r="L4561" s="60"/>
      <c r="M4561" s="303">
        <f t="shared" si="785"/>
        <v>709344.3342087745</v>
      </c>
      <c r="N4561" s="303">
        <f t="shared" si="786"/>
        <v>-5.7912254706025124E-3</v>
      </c>
      <c r="O4561" s="372">
        <f t="shared" si="768"/>
        <v>709344.3367017</v>
      </c>
      <c r="P4561" s="373">
        <f t="shared" si="769"/>
        <v>-3.2982999691739678E-3</v>
      </c>
    </row>
    <row r="4562" spans="1:16" s="195" customFormat="1" ht="15" x14ac:dyDescent="0.25">
      <c r="A4562" s="312" t="s">
        <v>10012</v>
      </c>
      <c r="B4562" s="314" t="s">
        <v>471</v>
      </c>
      <c r="C4562" s="314" t="s">
        <v>2673</v>
      </c>
      <c r="D4562" s="314" t="s">
        <v>714</v>
      </c>
      <c r="E4562" s="315" t="s">
        <v>715</v>
      </c>
      <c r="F4562" s="316" t="s">
        <v>122</v>
      </c>
      <c r="G4562" s="318">
        <v>1.105</v>
      </c>
      <c r="H4562" s="61">
        <f t="shared" si="787"/>
        <v>1190.29</v>
      </c>
      <c r="I4562" s="450">
        <v>1315.27</v>
      </c>
      <c r="J4562" s="439">
        <f t="shared" si="788"/>
        <v>1327.47</v>
      </c>
      <c r="K4562" s="390">
        <f t="shared" si="789"/>
        <v>1466.85</v>
      </c>
      <c r="L4562" s="60"/>
      <c r="M4562" s="303">
        <f t="shared" si="785"/>
        <v>1466.8589711424002</v>
      </c>
      <c r="N4562" s="303">
        <f t="shared" si="786"/>
        <v>8.9711424002416607E-3</v>
      </c>
      <c r="O4562" s="372">
        <f t="shared" ref="O4562:O4625" si="790">J4562*G4562</f>
        <v>1466.8543500000001</v>
      </c>
      <c r="P4562" s="373">
        <f t="shared" ref="P4562:P4623" si="791">O4562-K4562</f>
        <v>4.3500000001586159E-3</v>
      </c>
    </row>
    <row r="4563" spans="1:16" s="195" customFormat="1" ht="15" x14ac:dyDescent="0.25">
      <c r="A4563" s="312" t="s">
        <v>10013</v>
      </c>
      <c r="B4563" s="314" t="s">
        <v>471</v>
      </c>
      <c r="C4563" s="314" t="s">
        <v>2675</v>
      </c>
      <c r="D4563" s="314" t="s">
        <v>9908</v>
      </c>
      <c r="E4563" s="315" t="s">
        <v>9909</v>
      </c>
      <c r="F4563" s="316" t="s">
        <v>122</v>
      </c>
      <c r="G4563" s="317">
        <v>1.13815</v>
      </c>
      <c r="H4563" s="61">
        <f t="shared" si="787"/>
        <v>18030.66</v>
      </c>
      <c r="I4563" s="450">
        <v>20521.599999999999</v>
      </c>
      <c r="J4563" s="439">
        <f t="shared" si="788"/>
        <v>20108.75</v>
      </c>
      <c r="K4563" s="390">
        <f t="shared" si="789"/>
        <v>22886.77</v>
      </c>
      <c r="L4563" s="60"/>
      <c r="M4563" s="303">
        <f t="shared" si="785"/>
        <v>22886.778427391997</v>
      </c>
      <c r="N4563" s="303">
        <f t="shared" si="786"/>
        <v>8.4273919965198729E-3</v>
      </c>
      <c r="O4563" s="372">
        <f t="shared" si="790"/>
        <v>22886.7738125</v>
      </c>
      <c r="P4563" s="373">
        <f t="shared" si="791"/>
        <v>3.8124999991850927E-3</v>
      </c>
    </row>
    <row r="4564" spans="1:16" s="195" customFormat="1" ht="22.5" x14ac:dyDescent="0.25">
      <c r="A4564" s="312" t="s">
        <v>10014</v>
      </c>
      <c r="B4564" s="314" t="s">
        <v>471</v>
      </c>
      <c r="C4564" s="314" t="s">
        <v>2677</v>
      </c>
      <c r="D4564" s="314" t="s">
        <v>9938</v>
      </c>
      <c r="E4564" s="315" t="s">
        <v>9939</v>
      </c>
      <c r="F4564" s="316" t="s">
        <v>535</v>
      </c>
      <c r="G4564" s="317">
        <v>1.57857</v>
      </c>
      <c r="H4564" s="61">
        <f t="shared" si="787"/>
        <v>105422.69</v>
      </c>
      <c r="I4564" s="450">
        <v>166417.09</v>
      </c>
      <c r="J4564" s="439">
        <f t="shared" si="788"/>
        <v>117572.98</v>
      </c>
      <c r="K4564" s="390">
        <f t="shared" si="789"/>
        <v>185597.18</v>
      </c>
      <c r="L4564" s="60"/>
      <c r="M4564" s="303">
        <f t="shared" si="785"/>
        <v>185597.17884382082</v>
      </c>
      <c r="N4564" s="303">
        <f t="shared" si="786"/>
        <v>-1.1561791761778295E-3</v>
      </c>
      <c r="O4564" s="372">
        <f t="shared" si="790"/>
        <v>185597.17903860001</v>
      </c>
      <c r="P4564" s="373">
        <f t="shared" si="791"/>
        <v>-9.6139998640865088E-4</v>
      </c>
    </row>
    <row r="4565" spans="1:16" s="195" customFormat="1" ht="15" x14ac:dyDescent="0.25">
      <c r="A4565" s="312" t="s">
        <v>10015</v>
      </c>
      <c r="B4565" s="314" t="s">
        <v>471</v>
      </c>
      <c r="C4565" s="314" t="s">
        <v>3804</v>
      </c>
      <c r="D4565" s="314" t="s">
        <v>9908</v>
      </c>
      <c r="E4565" s="315" t="s">
        <v>9909</v>
      </c>
      <c r="F4565" s="316" t="s">
        <v>122</v>
      </c>
      <c r="G4565" s="328">
        <v>1.7049000000000002E-2</v>
      </c>
      <c r="H4565" s="61">
        <f t="shared" si="787"/>
        <v>18031.560000000001</v>
      </c>
      <c r="I4565" s="450">
        <v>307.42</v>
      </c>
      <c r="J4565" s="439">
        <f t="shared" si="788"/>
        <v>20109.75</v>
      </c>
      <c r="K4565" s="390">
        <f t="shared" si="789"/>
        <v>342.85</v>
      </c>
      <c r="L4565" s="60"/>
      <c r="M4565" s="303">
        <f t="shared" si="785"/>
        <v>342.85111415040006</v>
      </c>
      <c r="N4565" s="303">
        <f t="shared" si="786"/>
        <v>1.1141504000420355E-3</v>
      </c>
      <c r="O4565" s="372">
        <f t="shared" si="790"/>
        <v>342.85112775000005</v>
      </c>
      <c r="P4565" s="373">
        <f t="shared" si="791"/>
        <v>1.1277500000232976E-3</v>
      </c>
    </row>
    <row r="4566" spans="1:16" s="195" customFormat="1" ht="22.5" x14ac:dyDescent="0.25">
      <c r="A4566" s="312" t="s">
        <v>10016</v>
      </c>
      <c r="B4566" s="314" t="s">
        <v>471</v>
      </c>
      <c r="C4566" s="314" t="s">
        <v>6177</v>
      </c>
      <c r="D4566" s="314" t="s">
        <v>9913</v>
      </c>
      <c r="E4566" s="315" t="s">
        <v>732</v>
      </c>
      <c r="F4566" s="316" t="s">
        <v>122</v>
      </c>
      <c r="G4566" s="328">
        <v>151.22700599999999</v>
      </c>
      <c r="H4566" s="61">
        <f t="shared" si="787"/>
        <v>4940.59</v>
      </c>
      <c r="I4566" s="450">
        <v>747149.97</v>
      </c>
      <c r="J4566" s="439">
        <f t="shared" si="788"/>
        <v>5510.01</v>
      </c>
      <c r="K4566" s="390">
        <f t="shared" si="789"/>
        <v>833262.32</v>
      </c>
      <c r="L4566" s="60"/>
      <c r="M4566" s="303">
        <f t="shared" si="785"/>
        <v>833261.33515040646</v>
      </c>
      <c r="N4566" s="303">
        <f t="shared" si="786"/>
        <v>-0.98484959348570555</v>
      </c>
      <c r="O4566" s="372">
        <f t="shared" si="790"/>
        <v>833262.31533005997</v>
      </c>
      <c r="P4566" s="373">
        <f t="shared" si="791"/>
        <v>-4.6699399827048182E-3</v>
      </c>
    </row>
    <row r="4567" spans="1:16" s="195" customFormat="1" ht="22.5" x14ac:dyDescent="0.25">
      <c r="A4567" s="312" t="s">
        <v>10017</v>
      </c>
      <c r="B4567" s="314" t="s">
        <v>471</v>
      </c>
      <c r="C4567" s="314" t="s">
        <v>2682</v>
      </c>
      <c r="D4567" s="314" t="s">
        <v>718</v>
      </c>
      <c r="E4567" s="315" t="s">
        <v>719</v>
      </c>
      <c r="F4567" s="316" t="s">
        <v>535</v>
      </c>
      <c r="G4567" s="317">
        <v>1.57857</v>
      </c>
      <c r="H4567" s="61">
        <f t="shared" si="787"/>
        <v>105422.69</v>
      </c>
      <c r="I4567" s="450">
        <v>166417.09</v>
      </c>
      <c r="J4567" s="439">
        <f t="shared" si="788"/>
        <v>117572.98</v>
      </c>
      <c r="K4567" s="390">
        <f t="shared" si="789"/>
        <v>185597.18</v>
      </c>
      <c r="L4567" s="60"/>
      <c r="M4567" s="303">
        <f t="shared" si="785"/>
        <v>185597.17884382082</v>
      </c>
      <c r="N4567" s="303">
        <f t="shared" si="786"/>
        <v>-1.1561791761778295E-3</v>
      </c>
      <c r="O4567" s="372">
        <f t="shared" si="790"/>
        <v>185597.17903860001</v>
      </c>
      <c r="P4567" s="373">
        <f t="shared" si="791"/>
        <v>-9.6139998640865088E-4</v>
      </c>
    </row>
    <row r="4568" spans="1:16" s="195" customFormat="1" ht="15" x14ac:dyDescent="0.25">
      <c r="A4568" s="312" t="s">
        <v>10018</v>
      </c>
      <c r="B4568" s="314" t="s">
        <v>471</v>
      </c>
      <c r="C4568" s="314" t="s">
        <v>3809</v>
      </c>
      <c r="D4568" s="314" t="s">
        <v>9908</v>
      </c>
      <c r="E4568" s="315" t="s">
        <v>9909</v>
      </c>
      <c r="F4568" s="316" t="s">
        <v>122</v>
      </c>
      <c r="G4568" s="328">
        <v>1.7049000000000002E-2</v>
      </c>
      <c r="H4568" s="61">
        <f t="shared" si="787"/>
        <v>18031.560000000001</v>
      </c>
      <c r="I4568" s="450">
        <v>307.42</v>
      </c>
      <c r="J4568" s="439">
        <f t="shared" si="788"/>
        <v>20109.75</v>
      </c>
      <c r="K4568" s="390">
        <f t="shared" si="789"/>
        <v>342.85</v>
      </c>
      <c r="L4568" s="60"/>
      <c r="M4568" s="303">
        <f t="shared" si="785"/>
        <v>342.85111415040006</v>
      </c>
      <c r="N4568" s="303">
        <f t="shared" si="786"/>
        <v>1.1141504000420355E-3</v>
      </c>
      <c r="O4568" s="372">
        <f t="shared" si="790"/>
        <v>342.85112775000005</v>
      </c>
      <c r="P4568" s="373">
        <f t="shared" si="791"/>
        <v>1.1277500000232976E-3</v>
      </c>
    </row>
    <row r="4569" spans="1:16" s="195" customFormat="1" ht="22.5" x14ac:dyDescent="0.25">
      <c r="A4569" s="312" t="s">
        <v>10019</v>
      </c>
      <c r="B4569" s="314" t="s">
        <v>471</v>
      </c>
      <c r="C4569" s="314" t="s">
        <v>6183</v>
      </c>
      <c r="D4569" s="314" t="s">
        <v>9913</v>
      </c>
      <c r="E4569" s="315" t="s">
        <v>732</v>
      </c>
      <c r="F4569" s="316" t="s">
        <v>122</v>
      </c>
      <c r="G4569" s="328">
        <v>152.48986199999999</v>
      </c>
      <c r="H4569" s="61">
        <f t="shared" si="787"/>
        <v>4940.59</v>
      </c>
      <c r="I4569" s="450">
        <v>753389.27</v>
      </c>
      <c r="J4569" s="439">
        <f t="shared" si="788"/>
        <v>5510.01</v>
      </c>
      <c r="K4569" s="390">
        <f t="shared" si="789"/>
        <v>840220.66</v>
      </c>
      <c r="L4569" s="60"/>
      <c r="M4569" s="303">
        <f t="shared" si="785"/>
        <v>840219.73394202243</v>
      </c>
      <c r="N4569" s="303">
        <f t="shared" si="786"/>
        <v>-0.9260579776018858</v>
      </c>
      <c r="O4569" s="372">
        <f t="shared" si="790"/>
        <v>840220.66451862</v>
      </c>
      <c r="P4569" s="373">
        <f t="shared" si="791"/>
        <v>4.5186199713498354E-3</v>
      </c>
    </row>
    <row r="4570" spans="1:16" s="195" customFormat="1" ht="15" x14ac:dyDescent="0.25">
      <c r="A4570" s="306" t="s">
        <v>10020</v>
      </c>
      <c r="B4570" s="502"/>
      <c r="C4570" s="502"/>
      <c r="D4570" s="502"/>
      <c r="E4570" s="307" t="s">
        <v>10021</v>
      </c>
      <c r="F4570" s="308"/>
      <c r="G4570" s="309"/>
      <c r="H4570" s="334"/>
      <c r="I4570" s="334">
        <f>SUM(I4571:I4578)</f>
        <v>4777835.17</v>
      </c>
      <c r="J4570" s="449"/>
      <c r="K4570" s="391">
        <f>SUM(K4571:K4578)</f>
        <v>5328503.25</v>
      </c>
      <c r="L4570" s="310"/>
      <c r="M4570" s="303">
        <f t="shared" si="785"/>
        <v>5328495.5801882306</v>
      </c>
      <c r="N4570" s="303">
        <f t="shared" si="786"/>
        <v>-7.6698117693886161</v>
      </c>
      <c r="O4570" s="372">
        <f t="shared" si="790"/>
        <v>0</v>
      </c>
      <c r="P4570" s="373"/>
    </row>
    <row r="4571" spans="1:16" s="195" customFormat="1" ht="15" x14ac:dyDescent="0.25">
      <c r="A4571" s="312" t="s">
        <v>10022</v>
      </c>
      <c r="B4571" s="314" t="s">
        <v>471</v>
      </c>
      <c r="C4571" s="314" t="s">
        <v>1224</v>
      </c>
      <c r="D4571" s="314" t="s">
        <v>10023</v>
      </c>
      <c r="E4571" s="315" t="s">
        <v>10024</v>
      </c>
      <c r="F4571" s="316" t="s">
        <v>164</v>
      </c>
      <c r="G4571" s="329">
        <v>21.8</v>
      </c>
      <c r="H4571" s="61">
        <f t="shared" ref="H4571:H4578" si="792">ROUND(I4571/G4571,2)</f>
        <v>108213.34</v>
      </c>
      <c r="I4571" s="450">
        <v>2359050.89</v>
      </c>
      <c r="J4571" s="439">
        <f t="shared" ref="J4571:J4578" si="793">ROUND(H4571*O$13*P$13*O$10,2)</f>
        <v>120685.27</v>
      </c>
      <c r="K4571" s="390">
        <f t="shared" ref="K4571:K4578" si="794">ROUND(J4571*G4571,2)</f>
        <v>2630938.89</v>
      </c>
      <c r="L4571" s="60"/>
      <c r="M4571" s="303">
        <f t="shared" si="785"/>
        <v>2630938.8653112771</v>
      </c>
      <c r="N4571" s="303">
        <f t="shared" si="786"/>
        <v>-2.4688723031431437E-2</v>
      </c>
      <c r="O4571" s="372">
        <f t="shared" si="790"/>
        <v>2630938.8860000004</v>
      </c>
      <c r="P4571" s="373">
        <f t="shared" si="791"/>
        <v>-3.9999997243285179E-3</v>
      </c>
    </row>
    <row r="4572" spans="1:16" s="195" customFormat="1" ht="15" x14ac:dyDescent="0.25">
      <c r="A4572" s="312" t="s">
        <v>10025</v>
      </c>
      <c r="B4572" s="314" t="s">
        <v>471</v>
      </c>
      <c r="C4572" s="314" t="s">
        <v>1225</v>
      </c>
      <c r="D4572" s="314" t="s">
        <v>1296</v>
      </c>
      <c r="E4572" s="315" t="s">
        <v>759</v>
      </c>
      <c r="F4572" s="316" t="s">
        <v>111</v>
      </c>
      <c r="G4572" s="325">
        <v>-85.02</v>
      </c>
      <c r="H4572" s="61">
        <f t="shared" si="792"/>
        <v>5725.32</v>
      </c>
      <c r="I4572" s="450">
        <v>-486766.42</v>
      </c>
      <c r="J4572" s="439">
        <f t="shared" si="793"/>
        <v>6385.18</v>
      </c>
      <c r="K4572" s="390">
        <f t="shared" si="794"/>
        <v>-542868</v>
      </c>
      <c r="L4572" s="60"/>
      <c r="M4572" s="303">
        <f t="shared" si="785"/>
        <v>-542867.76861623046</v>
      </c>
      <c r="N4572" s="303">
        <f t="shared" si="786"/>
        <v>0.23138376954011619</v>
      </c>
      <c r="O4572" s="372">
        <f t="shared" si="790"/>
        <v>-542868.00360000005</v>
      </c>
      <c r="P4572" s="373">
        <f t="shared" si="791"/>
        <v>-3.6000000545755029E-3</v>
      </c>
    </row>
    <row r="4573" spans="1:16" s="195" customFormat="1" ht="15" x14ac:dyDescent="0.25">
      <c r="A4573" s="312" t="s">
        <v>10026</v>
      </c>
      <c r="B4573" s="314" t="s">
        <v>471</v>
      </c>
      <c r="C4573" s="314" t="s">
        <v>1226</v>
      </c>
      <c r="D4573" s="314" t="s">
        <v>1296</v>
      </c>
      <c r="E4573" s="315" t="s">
        <v>759</v>
      </c>
      <c r="F4573" s="316" t="s">
        <v>111</v>
      </c>
      <c r="G4573" s="326">
        <v>73.117199999999997</v>
      </c>
      <c r="H4573" s="61">
        <f t="shared" si="792"/>
        <v>5725.32</v>
      </c>
      <c r="I4573" s="450">
        <v>418619.06</v>
      </c>
      <c r="J4573" s="439">
        <f t="shared" si="793"/>
        <v>6385.18</v>
      </c>
      <c r="K4573" s="390">
        <f t="shared" si="794"/>
        <v>466866.48</v>
      </c>
      <c r="L4573" s="60"/>
      <c r="M4573" s="303">
        <f t="shared" si="785"/>
        <v>466866.21275646723</v>
      </c>
      <c r="N4573" s="303">
        <f t="shared" si="786"/>
        <v>-0.2672435327549465</v>
      </c>
      <c r="O4573" s="372">
        <f t="shared" si="790"/>
        <v>466866.48309599998</v>
      </c>
      <c r="P4573" s="373">
        <f t="shared" si="791"/>
        <v>3.0960000003688037E-3</v>
      </c>
    </row>
    <row r="4574" spans="1:16" s="195" customFormat="1" ht="15" x14ac:dyDescent="0.25">
      <c r="A4574" s="312" t="s">
        <v>10027</v>
      </c>
      <c r="B4574" s="314" t="s">
        <v>471</v>
      </c>
      <c r="C4574" s="314" t="s">
        <v>1228</v>
      </c>
      <c r="D4574" s="314" t="s">
        <v>1606</v>
      </c>
      <c r="E4574" s="315" t="s">
        <v>324</v>
      </c>
      <c r="F4574" s="316" t="s">
        <v>111</v>
      </c>
      <c r="G4574" s="318">
        <v>-1.3080000000000001</v>
      </c>
      <c r="H4574" s="61">
        <f t="shared" si="792"/>
        <v>6784.79</v>
      </c>
      <c r="I4574" s="450">
        <v>-8874.51</v>
      </c>
      <c r="J4574" s="439">
        <f t="shared" si="793"/>
        <v>7566.76</v>
      </c>
      <c r="K4574" s="390">
        <f t="shared" si="794"/>
        <v>-9897.32</v>
      </c>
      <c r="L4574" s="60"/>
      <c r="M4574" s="303">
        <f t="shared" si="785"/>
        <v>-9897.3249659712019</v>
      </c>
      <c r="N4574" s="303">
        <f t="shared" si="786"/>
        <v>-4.9659712021821178E-3</v>
      </c>
      <c r="O4574" s="372">
        <f t="shared" si="790"/>
        <v>-9897.3220799999999</v>
      </c>
      <c r="P4574" s="373">
        <f t="shared" si="791"/>
        <v>-2.080000000205473E-3</v>
      </c>
    </row>
    <row r="4575" spans="1:16" s="195" customFormat="1" ht="15" x14ac:dyDescent="0.25">
      <c r="A4575" s="312" t="s">
        <v>10028</v>
      </c>
      <c r="B4575" s="314" t="s">
        <v>471</v>
      </c>
      <c r="C4575" s="314" t="s">
        <v>7929</v>
      </c>
      <c r="D4575" s="314" t="s">
        <v>1606</v>
      </c>
      <c r="E4575" s="315" t="s">
        <v>324</v>
      </c>
      <c r="F4575" s="316" t="s">
        <v>111</v>
      </c>
      <c r="G4575" s="317">
        <v>0.43164000000000002</v>
      </c>
      <c r="H4575" s="61">
        <f t="shared" si="792"/>
        <v>6784.89</v>
      </c>
      <c r="I4575" s="450">
        <v>2928.63</v>
      </c>
      <c r="J4575" s="439">
        <f t="shared" si="793"/>
        <v>7566.87</v>
      </c>
      <c r="K4575" s="390">
        <f t="shared" si="794"/>
        <v>3266.16</v>
      </c>
      <c r="L4575" s="60"/>
      <c r="M4575" s="303">
        <f t="shared" si="785"/>
        <v>3266.1637448256006</v>
      </c>
      <c r="N4575" s="303">
        <f t="shared" si="786"/>
        <v>3.7448256007337477E-3</v>
      </c>
      <c r="O4575" s="372">
        <f t="shared" si="790"/>
        <v>3266.1637668000003</v>
      </c>
      <c r="P4575" s="373">
        <f t="shared" si="791"/>
        <v>3.7668000004487112E-3</v>
      </c>
    </row>
    <row r="4576" spans="1:16" s="195" customFormat="1" ht="15" x14ac:dyDescent="0.25">
      <c r="A4576" s="312" t="s">
        <v>10029</v>
      </c>
      <c r="B4576" s="314" t="s">
        <v>471</v>
      </c>
      <c r="C4576" s="314" t="s">
        <v>7932</v>
      </c>
      <c r="D4576" s="314" t="s">
        <v>764</v>
      </c>
      <c r="E4576" s="315" t="s">
        <v>765</v>
      </c>
      <c r="F4576" s="316" t="s">
        <v>217</v>
      </c>
      <c r="G4576" s="331">
        <v>2180</v>
      </c>
      <c r="H4576" s="61">
        <f t="shared" si="792"/>
        <v>189.84</v>
      </c>
      <c r="I4576" s="450">
        <v>413843.35</v>
      </c>
      <c r="J4576" s="439">
        <f t="shared" si="793"/>
        <v>211.72</v>
      </c>
      <c r="K4576" s="390">
        <f t="shared" si="794"/>
        <v>461549.6</v>
      </c>
      <c r="L4576" s="60"/>
      <c r="M4576" s="303">
        <f t="shared" si="785"/>
        <v>461540.08727875201</v>
      </c>
      <c r="N4576" s="303">
        <f t="shared" si="786"/>
        <v>-9.5127212479710579</v>
      </c>
      <c r="O4576" s="372">
        <f t="shared" si="790"/>
        <v>461549.6</v>
      </c>
      <c r="P4576" s="373">
        <f t="shared" si="791"/>
        <v>0</v>
      </c>
    </row>
    <row r="4577" spans="1:16" s="195" customFormat="1" ht="15" x14ac:dyDescent="0.25">
      <c r="A4577" s="312" t="s">
        <v>10030</v>
      </c>
      <c r="B4577" s="314" t="s">
        <v>471</v>
      </c>
      <c r="C4577" s="314" t="s">
        <v>2707</v>
      </c>
      <c r="D4577" s="314" t="s">
        <v>752</v>
      </c>
      <c r="E4577" s="315" t="s">
        <v>753</v>
      </c>
      <c r="F4577" s="316" t="s">
        <v>164</v>
      </c>
      <c r="G4577" s="331">
        <v>12</v>
      </c>
      <c r="H4577" s="61">
        <f t="shared" si="792"/>
        <v>119663.97</v>
      </c>
      <c r="I4577" s="450">
        <v>1435967.61</v>
      </c>
      <c r="J4577" s="439">
        <f t="shared" si="793"/>
        <v>133455.62</v>
      </c>
      <c r="K4577" s="390">
        <f t="shared" si="794"/>
        <v>1601467.44</v>
      </c>
      <c r="L4577" s="60"/>
      <c r="M4577" s="303">
        <f t="shared" si="785"/>
        <v>1601467.3572714434</v>
      </c>
      <c r="N4577" s="303">
        <f t="shared" si="786"/>
        <v>-8.2728556590154767E-2</v>
      </c>
      <c r="O4577" s="372">
        <f t="shared" si="790"/>
        <v>1601467.44</v>
      </c>
      <c r="P4577" s="373">
        <f t="shared" si="791"/>
        <v>0</v>
      </c>
    </row>
    <row r="4578" spans="1:16" s="195" customFormat="1" ht="15" x14ac:dyDescent="0.25">
      <c r="A4578" s="312" t="s">
        <v>10031</v>
      </c>
      <c r="B4578" s="314" t="s">
        <v>471</v>
      </c>
      <c r="C4578" s="314" t="s">
        <v>2709</v>
      </c>
      <c r="D4578" s="314" t="s">
        <v>755</v>
      </c>
      <c r="E4578" s="315" t="s">
        <v>756</v>
      </c>
      <c r="F4578" s="316" t="s">
        <v>217</v>
      </c>
      <c r="G4578" s="331">
        <v>1200</v>
      </c>
      <c r="H4578" s="61">
        <f t="shared" si="792"/>
        <v>535.89</v>
      </c>
      <c r="I4578" s="450">
        <v>643066.56000000006</v>
      </c>
      <c r="J4578" s="439">
        <f t="shared" si="793"/>
        <v>597.65</v>
      </c>
      <c r="K4578" s="390">
        <f t="shared" si="794"/>
        <v>717180</v>
      </c>
      <c r="L4578" s="60"/>
      <c r="M4578" s="303">
        <f t="shared" si="785"/>
        <v>717181.98740766733</v>
      </c>
      <c r="N4578" s="303">
        <f t="shared" si="786"/>
        <v>1.9874076673295349</v>
      </c>
      <c r="O4578" s="372">
        <f t="shared" si="790"/>
        <v>717180</v>
      </c>
      <c r="P4578" s="373">
        <f t="shared" si="791"/>
        <v>0</v>
      </c>
    </row>
    <row r="4579" spans="1:16" s="195" customFormat="1" ht="15" x14ac:dyDescent="0.25">
      <c r="A4579" s="306" t="s">
        <v>10032</v>
      </c>
      <c r="B4579" s="502"/>
      <c r="C4579" s="502"/>
      <c r="D4579" s="502"/>
      <c r="E4579" s="307" t="s">
        <v>10033</v>
      </c>
      <c r="F4579" s="308"/>
      <c r="G4579" s="309"/>
      <c r="H4579" s="334"/>
      <c r="I4579" s="334">
        <f>SUM(I4580:I4587)</f>
        <v>2721167.12</v>
      </c>
      <c r="J4579" s="449"/>
      <c r="K4579" s="391">
        <f>SUM(K4580:K4587)</f>
        <v>3034794.6500000004</v>
      </c>
      <c r="L4579" s="310"/>
      <c r="M4579" s="303">
        <f t="shared" si="785"/>
        <v>3034790.1206214149</v>
      </c>
      <c r="N4579" s="303">
        <f t="shared" si="786"/>
        <v>-4.5293785855174065</v>
      </c>
      <c r="O4579" s="372">
        <f t="shared" si="790"/>
        <v>0</v>
      </c>
      <c r="P4579" s="373"/>
    </row>
    <row r="4580" spans="1:16" s="195" customFormat="1" ht="22.5" x14ac:dyDescent="0.25">
      <c r="A4580" s="312" t="s">
        <v>10034</v>
      </c>
      <c r="B4580" s="314" t="s">
        <v>471</v>
      </c>
      <c r="C4580" s="314" t="s">
        <v>2711</v>
      </c>
      <c r="D4580" s="314" t="s">
        <v>10035</v>
      </c>
      <c r="E4580" s="315" t="s">
        <v>10036</v>
      </c>
      <c r="F4580" s="316" t="s">
        <v>495</v>
      </c>
      <c r="G4580" s="326">
        <v>5.4999999999999997E-3</v>
      </c>
      <c r="H4580" s="61">
        <f t="shared" ref="H4580:H4587" si="795">ROUND(I4580/G4580,2)</f>
        <v>189920</v>
      </c>
      <c r="I4580" s="450">
        <v>1044.56</v>
      </c>
      <c r="J4580" s="439">
        <f t="shared" ref="J4580:J4587" si="796">ROUND(H4580*O$13*P$13*O$10,2)</f>
        <v>211808.87</v>
      </c>
      <c r="K4580" s="390">
        <f t="shared" ref="K4580:K4587" si="797">ROUND(J4580*G4580,2)</f>
        <v>1164.95</v>
      </c>
      <c r="L4580" s="60"/>
      <c r="M4580" s="303">
        <f t="shared" si="785"/>
        <v>1164.9487990272</v>
      </c>
      <c r="N4580" s="303">
        <f t="shared" si="786"/>
        <v>-1.2009728000066389E-3</v>
      </c>
      <c r="O4580" s="372">
        <f t="shared" si="790"/>
        <v>1164.9487849999998</v>
      </c>
      <c r="P4580" s="373">
        <f t="shared" si="791"/>
        <v>-1.2150000002293382E-3</v>
      </c>
    </row>
    <row r="4581" spans="1:16" s="195" customFormat="1" ht="22.5" x14ac:dyDescent="0.25">
      <c r="A4581" s="312" t="s">
        <v>10037</v>
      </c>
      <c r="B4581" s="314" t="s">
        <v>471</v>
      </c>
      <c r="C4581" s="314" t="s">
        <v>8098</v>
      </c>
      <c r="D4581" s="314" t="s">
        <v>10038</v>
      </c>
      <c r="E4581" s="315" t="s">
        <v>10039</v>
      </c>
      <c r="F4581" s="316" t="s">
        <v>217</v>
      </c>
      <c r="G4581" s="331">
        <v>1</v>
      </c>
      <c r="H4581" s="61">
        <f t="shared" si="795"/>
        <v>23455.57</v>
      </c>
      <c r="I4581" s="450">
        <v>23455.57</v>
      </c>
      <c r="J4581" s="439">
        <f t="shared" si="796"/>
        <v>26158.9</v>
      </c>
      <c r="K4581" s="390">
        <f t="shared" si="797"/>
        <v>26158.9</v>
      </c>
      <c r="L4581" s="60"/>
      <c r="M4581" s="303">
        <f t="shared" si="785"/>
        <v>26158.897623878402</v>
      </c>
      <c r="N4581" s="303">
        <f t="shared" si="786"/>
        <v>-2.3761215998092666E-3</v>
      </c>
      <c r="O4581" s="372">
        <f t="shared" si="790"/>
        <v>26158.9</v>
      </c>
      <c r="P4581" s="373">
        <f t="shared" si="791"/>
        <v>0</v>
      </c>
    </row>
    <row r="4582" spans="1:16" s="195" customFormat="1" ht="22.5" x14ac:dyDescent="0.25">
      <c r="A4582" s="312" t="s">
        <v>10040</v>
      </c>
      <c r="B4582" s="314" t="s">
        <v>471</v>
      </c>
      <c r="C4582" s="314" t="s">
        <v>1230</v>
      </c>
      <c r="D4582" s="314" t="s">
        <v>819</v>
      </c>
      <c r="E4582" s="315" t="s">
        <v>820</v>
      </c>
      <c r="F4582" s="316" t="s">
        <v>164</v>
      </c>
      <c r="G4582" s="318">
        <v>5.7050000000000001</v>
      </c>
      <c r="H4582" s="61">
        <f t="shared" si="795"/>
        <v>310764.92</v>
      </c>
      <c r="I4582" s="450">
        <v>1772913.86</v>
      </c>
      <c r="J4582" s="439">
        <f t="shared" si="796"/>
        <v>346581.55</v>
      </c>
      <c r="K4582" s="390">
        <f t="shared" si="797"/>
        <v>1977247.74</v>
      </c>
      <c r="L4582" s="60"/>
      <c r="M4582" s="303">
        <f t="shared" si="785"/>
        <v>1977247.7138562435</v>
      </c>
      <c r="N4582" s="303">
        <f t="shared" si="786"/>
        <v>-2.6143756462261081E-2</v>
      </c>
      <c r="O4582" s="372">
        <f t="shared" si="790"/>
        <v>1977247.74275</v>
      </c>
      <c r="P4582" s="373">
        <f t="shared" si="791"/>
        <v>2.7499999850988388E-3</v>
      </c>
    </row>
    <row r="4583" spans="1:16" s="195" customFormat="1" ht="22.5" x14ac:dyDescent="0.25">
      <c r="A4583" s="312" t="s">
        <v>10041</v>
      </c>
      <c r="B4583" s="314" t="s">
        <v>471</v>
      </c>
      <c r="C4583" s="314" t="s">
        <v>1232</v>
      </c>
      <c r="D4583" s="314" t="s">
        <v>10042</v>
      </c>
      <c r="E4583" s="315" t="s">
        <v>10043</v>
      </c>
      <c r="F4583" s="316" t="s">
        <v>217</v>
      </c>
      <c r="G4583" s="331">
        <v>2</v>
      </c>
      <c r="H4583" s="61">
        <f t="shared" si="795"/>
        <v>24660.39</v>
      </c>
      <c r="I4583" s="450">
        <v>49320.78</v>
      </c>
      <c r="J4583" s="439">
        <f t="shared" si="796"/>
        <v>27502.58</v>
      </c>
      <c r="K4583" s="390">
        <f t="shared" si="797"/>
        <v>55005.16</v>
      </c>
      <c r="L4583" s="60"/>
      <c r="M4583" s="303">
        <f t="shared" si="785"/>
        <v>55005.153775833598</v>
      </c>
      <c r="N4583" s="303">
        <f t="shared" si="786"/>
        <v>-6.2241664054454304E-3</v>
      </c>
      <c r="O4583" s="372">
        <f t="shared" si="790"/>
        <v>55005.16</v>
      </c>
      <c r="P4583" s="373">
        <f t="shared" si="791"/>
        <v>0</v>
      </c>
    </row>
    <row r="4584" spans="1:16" s="195" customFormat="1" ht="15" x14ac:dyDescent="0.25">
      <c r="A4584" s="312" t="s">
        <v>10044</v>
      </c>
      <c r="B4584" s="314" t="s">
        <v>471</v>
      </c>
      <c r="C4584" s="314" t="s">
        <v>1234</v>
      </c>
      <c r="D4584" s="314" t="s">
        <v>10038</v>
      </c>
      <c r="E4584" s="315" t="s">
        <v>10045</v>
      </c>
      <c r="F4584" s="316" t="s">
        <v>217</v>
      </c>
      <c r="G4584" s="331">
        <v>1128</v>
      </c>
      <c r="H4584" s="61">
        <f t="shared" si="795"/>
        <v>740.77</v>
      </c>
      <c r="I4584" s="450">
        <v>835588.56</v>
      </c>
      <c r="J4584" s="439">
        <f t="shared" si="796"/>
        <v>826.15</v>
      </c>
      <c r="K4584" s="390">
        <f t="shared" si="797"/>
        <v>931897.2</v>
      </c>
      <c r="L4584" s="60"/>
      <c r="M4584" s="303">
        <f t="shared" si="785"/>
        <v>931892.74857630732</v>
      </c>
      <c r="N4584" s="303">
        <f t="shared" si="786"/>
        <v>-4.4514236926333979</v>
      </c>
      <c r="O4584" s="372">
        <f t="shared" si="790"/>
        <v>931897.2</v>
      </c>
      <c r="P4584" s="373">
        <f t="shared" si="791"/>
        <v>0</v>
      </c>
    </row>
    <row r="4585" spans="1:16" s="195" customFormat="1" ht="22.5" x14ac:dyDescent="0.25">
      <c r="A4585" s="312" t="s">
        <v>10046</v>
      </c>
      <c r="B4585" s="314" t="s">
        <v>471</v>
      </c>
      <c r="C4585" s="314" t="s">
        <v>1236</v>
      </c>
      <c r="D4585" s="314" t="s">
        <v>10038</v>
      </c>
      <c r="E4585" s="315" t="s">
        <v>10047</v>
      </c>
      <c r="F4585" s="316" t="s">
        <v>217</v>
      </c>
      <c r="G4585" s="331">
        <v>5</v>
      </c>
      <c r="H4585" s="61">
        <f t="shared" si="795"/>
        <v>844.62</v>
      </c>
      <c r="I4585" s="450">
        <v>4223.1000000000004</v>
      </c>
      <c r="J4585" s="439">
        <f t="shared" si="796"/>
        <v>941.97</v>
      </c>
      <c r="K4585" s="390">
        <f t="shared" si="797"/>
        <v>4709.8500000000004</v>
      </c>
      <c r="L4585" s="60"/>
      <c r="M4585" s="303">
        <f t="shared" si="785"/>
        <v>4709.8254510720008</v>
      </c>
      <c r="N4585" s="303">
        <f t="shared" si="786"/>
        <v>-2.454892799960362E-2</v>
      </c>
      <c r="O4585" s="372">
        <f t="shared" si="790"/>
        <v>4709.8500000000004</v>
      </c>
      <c r="P4585" s="373">
        <f t="shared" si="791"/>
        <v>0</v>
      </c>
    </row>
    <row r="4586" spans="1:16" s="195" customFormat="1" ht="22.5" x14ac:dyDescent="0.25">
      <c r="A4586" s="312" t="s">
        <v>10048</v>
      </c>
      <c r="B4586" s="314" t="s">
        <v>471</v>
      </c>
      <c r="C4586" s="314" t="s">
        <v>1238</v>
      </c>
      <c r="D4586" s="314" t="s">
        <v>10049</v>
      </c>
      <c r="E4586" s="315" t="s">
        <v>10050</v>
      </c>
      <c r="F4586" s="316" t="s">
        <v>248</v>
      </c>
      <c r="G4586" s="329">
        <v>0.7</v>
      </c>
      <c r="H4586" s="61">
        <f t="shared" si="795"/>
        <v>24609.53</v>
      </c>
      <c r="I4586" s="450">
        <v>17226.669999999998</v>
      </c>
      <c r="J4586" s="439">
        <f t="shared" si="796"/>
        <v>27445.86</v>
      </c>
      <c r="K4586" s="390">
        <f t="shared" si="797"/>
        <v>19212.099999999999</v>
      </c>
      <c r="L4586" s="60"/>
      <c r="M4586" s="303">
        <f t="shared" si="785"/>
        <v>19212.097464710398</v>
      </c>
      <c r="N4586" s="303">
        <f t="shared" si="786"/>
        <v>-2.5352896009280812E-3</v>
      </c>
      <c r="O4586" s="372">
        <f t="shared" si="790"/>
        <v>19212.101999999999</v>
      </c>
      <c r="P4586" s="373">
        <f t="shared" si="791"/>
        <v>2.0000000004074536E-3</v>
      </c>
    </row>
    <row r="4587" spans="1:16" s="195" customFormat="1" ht="15" x14ac:dyDescent="0.25">
      <c r="A4587" s="312" t="s">
        <v>10051</v>
      </c>
      <c r="B4587" s="314" t="s">
        <v>471</v>
      </c>
      <c r="C4587" s="314" t="s">
        <v>1240</v>
      </c>
      <c r="D4587" s="314" t="s">
        <v>10038</v>
      </c>
      <c r="E4587" s="315" t="s">
        <v>10052</v>
      </c>
      <c r="F4587" s="316" t="s">
        <v>217</v>
      </c>
      <c r="G4587" s="331">
        <v>7</v>
      </c>
      <c r="H4587" s="61">
        <f t="shared" si="795"/>
        <v>2484.86</v>
      </c>
      <c r="I4587" s="450">
        <v>17394.02</v>
      </c>
      <c r="J4587" s="439">
        <f t="shared" si="796"/>
        <v>2771.25</v>
      </c>
      <c r="K4587" s="390">
        <f t="shared" si="797"/>
        <v>19398.75</v>
      </c>
      <c r="L4587" s="60"/>
      <c r="M4587" s="303">
        <f t="shared" si="785"/>
        <v>19398.735074342403</v>
      </c>
      <c r="N4587" s="303">
        <f t="shared" si="786"/>
        <v>-1.4925657596904784E-2</v>
      </c>
      <c r="O4587" s="372">
        <f t="shared" si="790"/>
        <v>19398.75</v>
      </c>
      <c r="P4587" s="373">
        <f t="shared" si="791"/>
        <v>0</v>
      </c>
    </row>
    <row r="4588" spans="1:16" s="195" customFormat="1" ht="15" customHeight="1" x14ac:dyDescent="0.25">
      <c r="A4588" s="509" t="s">
        <v>10053</v>
      </c>
      <c r="B4588" s="510"/>
      <c r="C4588" s="510"/>
      <c r="D4588" s="510"/>
      <c r="E4588" s="510"/>
      <c r="F4588" s="511"/>
      <c r="G4588" s="322"/>
      <c r="H4588" s="455"/>
      <c r="I4588" s="447">
        <f>I4589</f>
        <v>13599545.539999997</v>
      </c>
      <c r="J4588" s="448"/>
      <c r="K4588" s="393">
        <f>K4589</f>
        <v>15166960.660000004</v>
      </c>
      <c r="L4588" s="305"/>
      <c r="M4588" s="303">
        <f t="shared" si="785"/>
        <v>15166935.594067082</v>
      </c>
      <c r="N4588" s="303">
        <f t="shared" si="786"/>
        <v>-25.065932922065258</v>
      </c>
      <c r="O4588" s="372">
        <f t="shared" si="790"/>
        <v>0</v>
      </c>
      <c r="P4588" s="373"/>
    </row>
    <row r="4589" spans="1:16" s="195" customFormat="1" ht="15" x14ac:dyDescent="0.25">
      <c r="A4589" s="306" t="s">
        <v>3676</v>
      </c>
      <c r="B4589" s="502"/>
      <c r="C4589" s="502"/>
      <c r="D4589" s="502"/>
      <c r="E4589" s="307"/>
      <c r="F4589" s="308"/>
      <c r="G4589" s="309"/>
      <c r="H4589" s="334"/>
      <c r="I4589" s="334">
        <f>SUM(I4590:I4623)</f>
        <v>13599545.539999997</v>
      </c>
      <c r="J4589" s="449"/>
      <c r="K4589" s="391">
        <f>SUM(K4590:K4623)</f>
        <v>15166960.660000004</v>
      </c>
      <c r="L4589" s="310"/>
      <c r="M4589" s="303">
        <f t="shared" si="785"/>
        <v>15166935.594067082</v>
      </c>
      <c r="N4589" s="303">
        <f t="shared" si="786"/>
        <v>-25.065932922065258</v>
      </c>
      <c r="O4589" s="372">
        <f t="shared" si="790"/>
        <v>0</v>
      </c>
      <c r="P4589" s="373"/>
    </row>
    <row r="4590" spans="1:16" s="195" customFormat="1" ht="15" x14ac:dyDescent="0.25">
      <c r="A4590" s="312" t="s">
        <v>10054</v>
      </c>
      <c r="B4590" s="314" t="s">
        <v>1015</v>
      </c>
      <c r="C4590" s="314" t="s">
        <v>2402</v>
      </c>
      <c r="D4590" s="314" t="s">
        <v>10055</v>
      </c>
      <c r="E4590" s="315" t="s">
        <v>10056</v>
      </c>
      <c r="F4590" s="316" t="s">
        <v>125</v>
      </c>
      <c r="G4590" s="326">
        <v>151.20140000000001</v>
      </c>
      <c r="H4590" s="61">
        <f t="shared" ref="H4590:H4623" si="798">ROUND(I4590/G4590,2)</f>
        <v>490.95</v>
      </c>
      <c r="I4590" s="450">
        <v>74231.8</v>
      </c>
      <c r="J4590" s="439">
        <f t="shared" ref="J4590:J4623" si="799">ROUND(H4590*O$13*P$13*O$10,2)</f>
        <v>547.53</v>
      </c>
      <c r="K4590" s="390">
        <f t="shared" ref="K4590:K4623" si="800">ROUND(J4590*G4590,2)</f>
        <v>82787.3</v>
      </c>
      <c r="L4590" s="60"/>
      <c r="M4590" s="303">
        <f t="shared" si="785"/>
        <v>82787.246553216013</v>
      </c>
      <c r="N4590" s="303">
        <f t="shared" si="786"/>
        <v>-5.3446783989784308E-2</v>
      </c>
      <c r="O4590" s="372">
        <f t="shared" si="790"/>
        <v>82787.302542000005</v>
      </c>
      <c r="P4590" s="373">
        <f t="shared" si="791"/>
        <v>2.542000001994893E-3</v>
      </c>
    </row>
    <row r="4591" spans="1:16" s="195" customFormat="1" ht="15" x14ac:dyDescent="0.25">
      <c r="A4591" s="312" t="s">
        <v>10057</v>
      </c>
      <c r="B4591" s="314" t="s">
        <v>1015</v>
      </c>
      <c r="C4591" s="314" t="s">
        <v>2410</v>
      </c>
      <c r="D4591" s="314" t="s">
        <v>10058</v>
      </c>
      <c r="E4591" s="315" t="s">
        <v>10059</v>
      </c>
      <c r="F4591" s="316" t="s">
        <v>125</v>
      </c>
      <c r="G4591" s="326">
        <v>151.20140000000001</v>
      </c>
      <c r="H4591" s="61">
        <f t="shared" si="798"/>
        <v>8173.84</v>
      </c>
      <c r="I4591" s="450">
        <v>1235896.73</v>
      </c>
      <c r="J4591" s="439">
        <f t="shared" si="799"/>
        <v>9115.9</v>
      </c>
      <c r="K4591" s="390">
        <f t="shared" si="800"/>
        <v>1378336.84</v>
      </c>
      <c r="L4591" s="60"/>
      <c r="M4591" s="303">
        <f t="shared" si="785"/>
        <v>1378337.6841302975</v>
      </c>
      <c r="N4591" s="303">
        <f t="shared" si="786"/>
        <v>0.8441302974242717</v>
      </c>
      <c r="O4591" s="372">
        <f t="shared" si="790"/>
        <v>1378336.8422600001</v>
      </c>
      <c r="P4591" s="373">
        <f t="shared" si="791"/>
        <v>2.2599999792873859E-3</v>
      </c>
    </row>
    <row r="4592" spans="1:16" s="195" customFormat="1" ht="15" x14ac:dyDescent="0.25">
      <c r="A4592" s="312" t="s">
        <v>10060</v>
      </c>
      <c r="B4592" s="314" t="s">
        <v>1015</v>
      </c>
      <c r="C4592" s="314" t="s">
        <v>2421</v>
      </c>
      <c r="D4592" s="314" t="s">
        <v>10061</v>
      </c>
      <c r="E4592" s="315" t="s">
        <v>10062</v>
      </c>
      <c r="F4592" s="316" t="s">
        <v>125</v>
      </c>
      <c r="G4592" s="326">
        <v>151.20140000000001</v>
      </c>
      <c r="H4592" s="61">
        <f t="shared" si="798"/>
        <v>3668.94</v>
      </c>
      <c r="I4592" s="450">
        <v>554749.11</v>
      </c>
      <c r="J4592" s="439">
        <f t="shared" si="799"/>
        <v>4091.8</v>
      </c>
      <c r="K4592" s="390">
        <f t="shared" si="800"/>
        <v>618685.89</v>
      </c>
      <c r="L4592" s="60"/>
      <c r="M4592" s="303">
        <f t="shared" si="785"/>
        <v>618685.67574472318</v>
      </c>
      <c r="N4592" s="303">
        <f t="shared" si="786"/>
        <v>-0.21425527683459222</v>
      </c>
      <c r="O4592" s="372">
        <f t="shared" si="790"/>
        <v>618685.88852000004</v>
      </c>
      <c r="P4592" s="373">
        <f t="shared" si="791"/>
        <v>-1.4799999771639705E-3</v>
      </c>
    </row>
    <row r="4593" spans="1:16" s="195" customFormat="1" ht="33.75" x14ac:dyDescent="0.25">
      <c r="A4593" s="312" t="s">
        <v>10063</v>
      </c>
      <c r="B4593" s="314" t="s">
        <v>1015</v>
      </c>
      <c r="C4593" s="314" t="s">
        <v>2429</v>
      </c>
      <c r="D4593" s="314" t="s">
        <v>10064</v>
      </c>
      <c r="E4593" s="315" t="s">
        <v>10065</v>
      </c>
      <c r="F4593" s="316" t="s">
        <v>248</v>
      </c>
      <c r="G4593" s="331">
        <v>17</v>
      </c>
      <c r="H4593" s="61">
        <f t="shared" si="798"/>
        <v>63678.8</v>
      </c>
      <c r="I4593" s="450">
        <v>1082539.6299999999</v>
      </c>
      <c r="J4593" s="439">
        <f t="shared" si="799"/>
        <v>71017.98</v>
      </c>
      <c r="K4593" s="390">
        <f t="shared" si="800"/>
        <v>1207305.6599999999</v>
      </c>
      <c r="L4593" s="60"/>
      <c r="M4593" s="303">
        <f t="shared" si="785"/>
        <v>1207305.6998811457</v>
      </c>
      <c r="N4593" s="303">
        <f t="shared" si="786"/>
        <v>3.9881145814433694E-2</v>
      </c>
      <c r="O4593" s="372">
        <f t="shared" si="790"/>
        <v>1207305.6599999999</v>
      </c>
      <c r="P4593" s="373">
        <f t="shared" si="791"/>
        <v>0</v>
      </c>
    </row>
    <row r="4594" spans="1:16" s="195" customFormat="1" ht="15" x14ac:dyDescent="0.25">
      <c r="A4594" s="312" t="s">
        <v>10066</v>
      </c>
      <c r="B4594" s="314" t="s">
        <v>1015</v>
      </c>
      <c r="C4594" s="314" t="s">
        <v>2433</v>
      </c>
      <c r="D4594" s="314" t="s">
        <v>10067</v>
      </c>
      <c r="E4594" s="315" t="s">
        <v>10068</v>
      </c>
      <c r="F4594" s="316" t="s">
        <v>111</v>
      </c>
      <c r="G4594" s="329">
        <v>-193.8</v>
      </c>
      <c r="H4594" s="61">
        <f t="shared" si="798"/>
        <v>1380.13</v>
      </c>
      <c r="I4594" s="450">
        <v>-267470.06</v>
      </c>
      <c r="J4594" s="439">
        <f t="shared" si="799"/>
        <v>1539.19</v>
      </c>
      <c r="K4594" s="390">
        <f t="shared" si="800"/>
        <v>-298295.02</v>
      </c>
      <c r="L4594" s="60"/>
      <c r="M4594" s="303">
        <f t="shared" si="785"/>
        <v>-298296.81892158726</v>
      </c>
      <c r="N4594" s="303">
        <f t="shared" si="786"/>
        <v>-1.7989215872366913</v>
      </c>
      <c r="O4594" s="372">
        <f t="shared" si="790"/>
        <v>-298295.02200000006</v>
      </c>
      <c r="P4594" s="373">
        <f t="shared" si="791"/>
        <v>-2.0000000367872417E-3</v>
      </c>
    </row>
    <row r="4595" spans="1:16" s="195" customFormat="1" ht="15" x14ac:dyDescent="0.25">
      <c r="A4595" s="312" t="s">
        <v>10069</v>
      </c>
      <c r="B4595" s="314" t="s">
        <v>1015</v>
      </c>
      <c r="C4595" s="314" t="s">
        <v>3441</v>
      </c>
      <c r="D4595" s="314" t="s">
        <v>10070</v>
      </c>
      <c r="E4595" s="315" t="s">
        <v>10071</v>
      </c>
      <c r="F4595" s="316" t="s">
        <v>111</v>
      </c>
      <c r="G4595" s="325">
        <v>1.02</v>
      </c>
      <c r="H4595" s="61">
        <f t="shared" si="798"/>
        <v>24317.61</v>
      </c>
      <c r="I4595" s="450">
        <v>24803.96</v>
      </c>
      <c r="J4595" s="439">
        <f t="shared" si="799"/>
        <v>27120.29</v>
      </c>
      <c r="K4595" s="390">
        <f t="shared" si="800"/>
        <v>27662.7</v>
      </c>
      <c r="L4595" s="60"/>
      <c r="M4595" s="303">
        <f t="shared" si="785"/>
        <v>27662.693778355202</v>
      </c>
      <c r="N4595" s="303">
        <f t="shared" si="786"/>
        <v>-6.2216447986429557E-3</v>
      </c>
      <c r="O4595" s="372">
        <f t="shared" si="790"/>
        <v>27662.695800000001</v>
      </c>
      <c r="P4595" s="373">
        <f t="shared" si="791"/>
        <v>-4.1999999994004611E-3</v>
      </c>
    </row>
    <row r="4596" spans="1:16" s="195" customFormat="1" ht="15" x14ac:dyDescent="0.25">
      <c r="A4596" s="312" t="s">
        <v>10072</v>
      </c>
      <c r="B4596" s="314" t="s">
        <v>1015</v>
      </c>
      <c r="C4596" s="314" t="s">
        <v>2438</v>
      </c>
      <c r="D4596" s="314" t="s">
        <v>10073</v>
      </c>
      <c r="E4596" s="315" t="s">
        <v>10074</v>
      </c>
      <c r="F4596" s="316" t="s">
        <v>248</v>
      </c>
      <c r="G4596" s="331">
        <v>17</v>
      </c>
      <c r="H4596" s="61">
        <f t="shared" si="798"/>
        <v>32289.41</v>
      </c>
      <c r="I4596" s="450">
        <v>548919.9</v>
      </c>
      <c r="J4596" s="439">
        <f t="shared" si="799"/>
        <v>36010.870000000003</v>
      </c>
      <c r="K4596" s="390">
        <f t="shared" si="800"/>
        <v>612184.79</v>
      </c>
      <c r="L4596" s="60"/>
      <c r="M4596" s="303">
        <f t="shared" si="785"/>
        <v>612184.63110508805</v>
      </c>
      <c r="N4596" s="303">
        <f t="shared" si="786"/>
        <v>-0.15889491199050099</v>
      </c>
      <c r="O4596" s="372">
        <f t="shared" si="790"/>
        <v>612184.79</v>
      </c>
      <c r="P4596" s="373">
        <f t="shared" si="791"/>
        <v>0</v>
      </c>
    </row>
    <row r="4597" spans="1:16" s="195" customFormat="1" ht="15" x14ac:dyDescent="0.25">
      <c r="A4597" s="312" t="s">
        <v>10075</v>
      </c>
      <c r="B4597" s="314" t="s">
        <v>1015</v>
      </c>
      <c r="C4597" s="314" t="s">
        <v>2440</v>
      </c>
      <c r="D4597" s="314" t="s">
        <v>776</v>
      </c>
      <c r="E4597" s="315" t="s">
        <v>777</v>
      </c>
      <c r="F4597" s="316" t="s">
        <v>122</v>
      </c>
      <c r="G4597" s="326">
        <v>-5.1000000000000004E-3</v>
      </c>
      <c r="H4597" s="61">
        <f t="shared" si="798"/>
        <v>250321.57</v>
      </c>
      <c r="I4597" s="450">
        <v>-1276.6400000000001</v>
      </c>
      <c r="J4597" s="439">
        <f t="shared" si="799"/>
        <v>279171.90999999997</v>
      </c>
      <c r="K4597" s="390">
        <f t="shared" si="800"/>
        <v>-1423.78</v>
      </c>
      <c r="L4597" s="60"/>
      <c r="M4597" s="303">
        <f t="shared" si="785"/>
        <v>-1423.7767431168002</v>
      </c>
      <c r="N4597" s="303">
        <f t="shared" si="786"/>
        <v>3.2568831998105452E-3</v>
      </c>
      <c r="O4597" s="372">
        <f t="shared" si="790"/>
        <v>-1423.7767409999999</v>
      </c>
      <c r="P4597" s="373">
        <f t="shared" si="791"/>
        <v>3.2590000000709551E-3</v>
      </c>
    </row>
    <row r="4598" spans="1:16" s="195" customFormat="1" ht="15" x14ac:dyDescent="0.25">
      <c r="A4598" s="312" t="s">
        <v>10076</v>
      </c>
      <c r="B4598" s="314" t="s">
        <v>1015</v>
      </c>
      <c r="C4598" s="314" t="s">
        <v>3451</v>
      </c>
      <c r="D4598" s="314" t="s">
        <v>779</v>
      </c>
      <c r="E4598" s="315" t="s">
        <v>780</v>
      </c>
      <c r="F4598" s="316" t="s">
        <v>131</v>
      </c>
      <c r="G4598" s="325">
        <v>-2.5499999999999998</v>
      </c>
      <c r="H4598" s="61">
        <f t="shared" si="798"/>
        <v>781.25</v>
      </c>
      <c r="I4598" s="450">
        <v>-1992.18</v>
      </c>
      <c r="J4598" s="439">
        <f t="shared" si="799"/>
        <v>871.29</v>
      </c>
      <c r="K4598" s="390">
        <f t="shared" si="800"/>
        <v>-2221.79</v>
      </c>
      <c r="L4598" s="60"/>
      <c r="M4598" s="303">
        <f t="shared" si="785"/>
        <v>-2221.7849606016002</v>
      </c>
      <c r="N4598" s="303">
        <f t="shared" si="786"/>
        <v>5.0393983997309988E-3</v>
      </c>
      <c r="O4598" s="372">
        <f t="shared" si="790"/>
        <v>-2221.7894999999999</v>
      </c>
      <c r="P4598" s="373">
        <f t="shared" si="791"/>
        <v>5.0000000010186341E-4</v>
      </c>
    </row>
    <row r="4599" spans="1:16" s="195" customFormat="1" ht="15" x14ac:dyDescent="0.25">
      <c r="A4599" s="312" t="s">
        <v>10077</v>
      </c>
      <c r="B4599" s="314" t="s">
        <v>1015</v>
      </c>
      <c r="C4599" s="314" t="s">
        <v>3453</v>
      </c>
      <c r="D4599" s="314" t="s">
        <v>782</v>
      </c>
      <c r="E4599" s="315" t="s">
        <v>783</v>
      </c>
      <c r="F4599" s="316" t="s">
        <v>217</v>
      </c>
      <c r="G4599" s="331">
        <v>-340</v>
      </c>
      <c r="H4599" s="61">
        <f t="shared" si="798"/>
        <v>160.55000000000001</v>
      </c>
      <c r="I4599" s="450">
        <v>-54585.61</v>
      </c>
      <c r="J4599" s="439">
        <f t="shared" si="799"/>
        <v>179.05</v>
      </c>
      <c r="K4599" s="390">
        <f t="shared" si="800"/>
        <v>-60877</v>
      </c>
      <c r="L4599" s="60"/>
      <c r="M4599" s="303">
        <f t="shared" si="785"/>
        <v>-60876.771859603206</v>
      </c>
      <c r="N4599" s="303">
        <f t="shared" si="786"/>
        <v>0.22814039679360576</v>
      </c>
      <c r="O4599" s="372">
        <f t="shared" si="790"/>
        <v>-60877.000000000007</v>
      </c>
      <c r="P4599" s="373">
        <f t="shared" si="791"/>
        <v>0</v>
      </c>
    </row>
    <row r="4600" spans="1:16" s="195" customFormat="1" ht="15" x14ac:dyDescent="0.25">
      <c r="A4600" s="312" t="s">
        <v>10078</v>
      </c>
      <c r="B4600" s="314" t="s">
        <v>1015</v>
      </c>
      <c r="C4600" s="314" t="s">
        <v>10079</v>
      </c>
      <c r="D4600" s="314" t="s">
        <v>10080</v>
      </c>
      <c r="E4600" s="315" t="s">
        <v>10081</v>
      </c>
      <c r="F4600" s="316" t="s">
        <v>217</v>
      </c>
      <c r="G4600" s="331">
        <v>71</v>
      </c>
      <c r="H4600" s="61">
        <f t="shared" si="798"/>
        <v>1154.98</v>
      </c>
      <c r="I4600" s="450">
        <v>82003.55</v>
      </c>
      <c r="J4600" s="439">
        <f t="shared" si="799"/>
        <v>1288.0999999999999</v>
      </c>
      <c r="K4600" s="390">
        <f t="shared" si="800"/>
        <v>91455.1</v>
      </c>
      <c r="L4600" s="60"/>
      <c r="M4600" s="303">
        <f t="shared" si="785"/>
        <v>91454.714988576015</v>
      </c>
      <c r="N4600" s="303">
        <f t="shared" si="786"/>
        <v>-0.38501142399036326</v>
      </c>
      <c r="O4600" s="372">
        <f t="shared" si="790"/>
        <v>91455.099999999991</v>
      </c>
      <c r="P4600" s="373">
        <f t="shared" si="791"/>
        <v>0</v>
      </c>
    </row>
    <row r="4601" spans="1:16" s="195" customFormat="1" ht="15" x14ac:dyDescent="0.25">
      <c r="A4601" s="312" t="s">
        <v>10082</v>
      </c>
      <c r="B4601" s="314" t="s">
        <v>1015</v>
      </c>
      <c r="C4601" s="314" t="s">
        <v>10083</v>
      </c>
      <c r="D4601" s="314" t="s">
        <v>10084</v>
      </c>
      <c r="E4601" s="315" t="s">
        <v>10085</v>
      </c>
      <c r="F4601" s="316" t="s">
        <v>217</v>
      </c>
      <c r="G4601" s="331">
        <v>99</v>
      </c>
      <c r="H4601" s="61">
        <f t="shared" si="798"/>
        <v>134.31</v>
      </c>
      <c r="I4601" s="450">
        <v>13296.87</v>
      </c>
      <c r="J4601" s="439">
        <f t="shared" si="799"/>
        <v>149.79</v>
      </c>
      <c r="K4601" s="390">
        <f t="shared" si="800"/>
        <v>14829.21</v>
      </c>
      <c r="L4601" s="60"/>
      <c r="M4601" s="303">
        <f t="shared" si="785"/>
        <v>14829.375753734401</v>
      </c>
      <c r="N4601" s="303">
        <f t="shared" si="786"/>
        <v>0.1657537344017328</v>
      </c>
      <c r="O4601" s="372">
        <f t="shared" si="790"/>
        <v>14829.21</v>
      </c>
      <c r="P4601" s="373">
        <f t="shared" si="791"/>
        <v>0</v>
      </c>
    </row>
    <row r="4602" spans="1:16" s="195" customFormat="1" ht="33.75" x14ac:dyDescent="0.25">
      <c r="A4602" s="312" t="s">
        <v>10086</v>
      </c>
      <c r="B4602" s="314" t="s">
        <v>1015</v>
      </c>
      <c r="C4602" s="314" t="s">
        <v>1071</v>
      </c>
      <c r="D4602" s="314" t="s">
        <v>10087</v>
      </c>
      <c r="E4602" s="315" t="s">
        <v>10088</v>
      </c>
      <c r="F4602" s="316" t="s">
        <v>248</v>
      </c>
      <c r="G4602" s="331">
        <v>11</v>
      </c>
      <c r="H4602" s="61">
        <f t="shared" si="798"/>
        <v>110871.02</v>
      </c>
      <c r="I4602" s="450">
        <v>1219581.18</v>
      </c>
      <c r="J4602" s="439">
        <f t="shared" si="799"/>
        <v>123649.25</v>
      </c>
      <c r="K4602" s="390">
        <f t="shared" si="800"/>
        <v>1360141.75</v>
      </c>
      <c r="L4602" s="60"/>
      <c r="M4602" s="303">
        <f t="shared" si="785"/>
        <v>1360141.7160882817</v>
      </c>
      <c r="N4602" s="303">
        <f t="shared" si="786"/>
        <v>-3.3911718288436532E-2</v>
      </c>
      <c r="O4602" s="372">
        <f t="shared" si="790"/>
        <v>1360141.75</v>
      </c>
      <c r="P4602" s="373">
        <f t="shared" si="791"/>
        <v>0</v>
      </c>
    </row>
    <row r="4603" spans="1:16" s="195" customFormat="1" ht="15" x14ac:dyDescent="0.25">
      <c r="A4603" s="312" t="s">
        <v>10089</v>
      </c>
      <c r="B4603" s="314" t="s">
        <v>1015</v>
      </c>
      <c r="C4603" s="314" t="s">
        <v>3460</v>
      </c>
      <c r="D4603" s="314" t="s">
        <v>10090</v>
      </c>
      <c r="E4603" s="315" t="s">
        <v>10068</v>
      </c>
      <c r="F4603" s="316" t="s">
        <v>111</v>
      </c>
      <c r="G4603" s="329">
        <v>-257.39999999999998</v>
      </c>
      <c r="H4603" s="61">
        <f t="shared" si="798"/>
        <v>1380.13</v>
      </c>
      <c r="I4603" s="450">
        <v>-355246.56</v>
      </c>
      <c r="J4603" s="439">
        <f t="shared" si="799"/>
        <v>1539.19</v>
      </c>
      <c r="K4603" s="390">
        <f t="shared" si="800"/>
        <v>-396187.51</v>
      </c>
      <c r="L4603" s="60"/>
      <c r="M4603" s="303">
        <f t="shared" si="785"/>
        <v>-396189.83440926723</v>
      </c>
      <c r="N4603" s="303">
        <f t="shared" si="786"/>
        <v>-2.3244092672248371</v>
      </c>
      <c r="O4603" s="372">
        <f t="shared" si="790"/>
        <v>-396187.50599999999</v>
      </c>
      <c r="P4603" s="373">
        <f t="shared" si="791"/>
        <v>4.0000000153668225E-3</v>
      </c>
    </row>
    <row r="4604" spans="1:16" s="195" customFormat="1" ht="15" x14ac:dyDescent="0.25">
      <c r="A4604" s="312" t="s">
        <v>10091</v>
      </c>
      <c r="B4604" s="314" t="s">
        <v>1015</v>
      </c>
      <c r="C4604" s="314" t="s">
        <v>3462</v>
      </c>
      <c r="D4604" s="314" t="s">
        <v>10070</v>
      </c>
      <c r="E4604" s="315" t="s">
        <v>10071</v>
      </c>
      <c r="F4604" s="316" t="s">
        <v>111</v>
      </c>
      <c r="G4604" s="325">
        <v>14.08</v>
      </c>
      <c r="H4604" s="61">
        <f t="shared" si="798"/>
        <v>24317.57</v>
      </c>
      <c r="I4604" s="450">
        <v>342391.34</v>
      </c>
      <c r="J4604" s="439">
        <f t="shared" si="799"/>
        <v>27120.25</v>
      </c>
      <c r="K4604" s="390">
        <f t="shared" si="800"/>
        <v>381853.12</v>
      </c>
      <c r="L4604" s="60"/>
      <c r="M4604" s="303">
        <f t="shared" si="785"/>
        <v>381853.01019598084</v>
      </c>
      <c r="N4604" s="303">
        <f t="shared" si="786"/>
        <v>-0.10980401915730909</v>
      </c>
      <c r="O4604" s="372">
        <f t="shared" si="790"/>
        <v>381853.12</v>
      </c>
      <c r="P4604" s="373">
        <f t="shared" si="791"/>
        <v>0</v>
      </c>
    </row>
    <row r="4605" spans="1:16" s="195" customFormat="1" ht="15" x14ac:dyDescent="0.25">
      <c r="A4605" s="312" t="s">
        <v>10092</v>
      </c>
      <c r="B4605" s="314" t="s">
        <v>1015</v>
      </c>
      <c r="C4605" s="314" t="s">
        <v>1075</v>
      </c>
      <c r="D4605" s="314" t="s">
        <v>10093</v>
      </c>
      <c r="E4605" s="315" t="s">
        <v>10094</v>
      </c>
      <c r="F4605" s="316" t="s">
        <v>248</v>
      </c>
      <c r="G4605" s="331">
        <v>11</v>
      </c>
      <c r="H4605" s="61">
        <f t="shared" si="798"/>
        <v>61878.75</v>
      </c>
      <c r="I4605" s="450">
        <v>680666.29</v>
      </c>
      <c r="J4605" s="439">
        <f t="shared" si="799"/>
        <v>69010.47</v>
      </c>
      <c r="K4605" s="390">
        <f t="shared" si="800"/>
        <v>759115.17</v>
      </c>
      <c r="L4605" s="60"/>
      <c r="M4605" s="303">
        <f t="shared" si="785"/>
        <v>759115.20360132493</v>
      </c>
      <c r="N4605" s="303">
        <f t="shared" si="786"/>
        <v>3.3601324888877571E-2</v>
      </c>
      <c r="O4605" s="372">
        <f t="shared" si="790"/>
        <v>759115.17</v>
      </c>
      <c r="P4605" s="373">
        <f t="shared" si="791"/>
        <v>0</v>
      </c>
    </row>
    <row r="4606" spans="1:16" s="195" customFormat="1" ht="15" x14ac:dyDescent="0.25">
      <c r="A4606" s="312" t="s">
        <v>10095</v>
      </c>
      <c r="B4606" s="314" t="s">
        <v>1015</v>
      </c>
      <c r="C4606" s="314" t="s">
        <v>3469</v>
      </c>
      <c r="D4606" s="314" t="s">
        <v>776</v>
      </c>
      <c r="E4606" s="315" t="s">
        <v>777</v>
      </c>
      <c r="F4606" s="316" t="s">
        <v>122</v>
      </c>
      <c r="G4606" s="326">
        <v>-3.3E-3</v>
      </c>
      <c r="H4606" s="61">
        <f t="shared" si="798"/>
        <v>250327.27</v>
      </c>
      <c r="I4606" s="450">
        <v>-826.08</v>
      </c>
      <c r="J4606" s="439">
        <f t="shared" si="799"/>
        <v>279178.27</v>
      </c>
      <c r="K4606" s="390">
        <f t="shared" si="800"/>
        <v>-921.29</v>
      </c>
      <c r="L4606" s="60"/>
      <c r="M4606" s="303">
        <f t="shared" si="785"/>
        <v>-921.28829736960006</v>
      </c>
      <c r="N4606" s="303">
        <f t="shared" si="786"/>
        <v>1.7026303999045922E-3</v>
      </c>
      <c r="O4606" s="372">
        <f t="shared" si="790"/>
        <v>-921.28829100000007</v>
      </c>
      <c r="P4606" s="373">
        <f t="shared" si="791"/>
        <v>1.7089999998916028E-3</v>
      </c>
    </row>
    <row r="4607" spans="1:16" s="195" customFormat="1" ht="15" x14ac:dyDescent="0.25">
      <c r="A4607" s="312" t="s">
        <v>10096</v>
      </c>
      <c r="B4607" s="314" t="s">
        <v>1015</v>
      </c>
      <c r="C4607" s="314" t="s">
        <v>3471</v>
      </c>
      <c r="D4607" s="314" t="s">
        <v>779</v>
      </c>
      <c r="E4607" s="315" t="s">
        <v>780</v>
      </c>
      <c r="F4607" s="316" t="s">
        <v>131</v>
      </c>
      <c r="G4607" s="325">
        <v>-1.65</v>
      </c>
      <c r="H4607" s="61">
        <f t="shared" si="798"/>
        <v>781.24</v>
      </c>
      <c r="I4607" s="450">
        <v>-1289.04</v>
      </c>
      <c r="J4607" s="439">
        <f t="shared" si="799"/>
        <v>871.28</v>
      </c>
      <c r="K4607" s="390">
        <f t="shared" si="800"/>
        <v>-1437.61</v>
      </c>
      <c r="L4607" s="60"/>
      <c r="M4607" s="303">
        <f t="shared" si="785"/>
        <v>-1437.6058818048002</v>
      </c>
      <c r="N4607" s="303">
        <f t="shared" si="786"/>
        <v>4.1181951996804855E-3</v>
      </c>
      <c r="O4607" s="372">
        <f t="shared" si="790"/>
        <v>-1437.6119999999999</v>
      </c>
      <c r="P4607" s="373">
        <f t="shared" si="791"/>
        <v>-1.9999999999527063E-3</v>
      </c>
    </row>
    <row r="4608" spans="1:16" s="195" customFormat="1" ht="15" x14ac:dyDescent="0.25">
      <c r="A4608" s="312" t="s">
        <v>10097</v>
      </c>
      <c r="B4608" s="314" t="s">
        <v>1015</v>
      </c>
      <c r="C4608" s="314" t="s">
        <v>7635</v>
      </c>
      <c r="D4608" s="314" t="s">
        <v>782</v>
      </c>
      <c r="E4608" s="315" t="s">
        <v>783</v>
      </c>
      <c r="F4608" s="316" t="s">
        <v>217</v>
      </c>
      <c r="G4608" s="331">
        <v>-220</v>
      </c>
      <c r="H4608" s="61">
        <f t="shared" si="798"/>
        <v>160.55000000000001</v>
      </c>
      <c r="I4608" s="450">
        <v>-35320.1</v>
      </c>
      <c r="J4608" s="439">
        <f t="shared" si="799"/>
        <v>179.05</v>
      </c>
      <c r="K4608" s="390">
        <f t="shared" si="800"/>
        <v>-39391</v>
      </c>
      <c r="L4608" s="60"/>
      <c r="M4608" s="303">
        <f t="shared" si="785"/>
        <v>-39390.851723712003</v>
      </c>
      <c r="N4608" s="303">
        <f t="shared" si="786"/>
        <v>0.14827628799685044</v>
      </c>
      <c r="O4608" s="372">
        <f t="shared" si="790"/>
        <v>-39391</v>
      </c>
      <c r="P4608" s="373">
        <f t="shared" si="791"/>
        <v>0</v>
      </c>
    </row>
    <row r="4609" spans="1:16" s="195" customFormat="1" ht="15" x14ac:dyDescent="0.25">
      <c r="A4609" s="312" t="s">
        <v>10098</v>
      </c>
      <c r="B4609" s="314" t="s">
        <v>1015</v>
      </c>
      <c r="C4609" s="314" t="s">
        <v>7638</v>
      </c>
      <c r="D4609" s="314" t="s">
        <v>10099</v>
      </c>
      <c r="E4609" s="315" t="s">
        <v>10100</v>
      </c>
      <c r="F4609" s="316" t="s">
        <v>217</v>
      </c>
      <c r="G4609" s="331">
        <v>65</v>
      </c>
      <c r="H4609" s="61">
        <f t="shared" si="798"/>
        <v>1564.2</v>
      </c>
      <c r="I4609" s="450">
        <v>101672.84</v>
      </c>
      <c r="J4609" s="439">
        <f t="shared" si="799"/>
        <v>1744.48</v>
      </c>
      <c r="K4609" s="390">
        <f t="shared" si="800"/>
        <v>113391.2</v>
      </c>
      <c r="L4609" s="60"/>
      <c r="M4609" s="303">
        <f t="shared" si="785"/>
        <v>113390.95202926081</v>
      </c>
      <c r="N4609" s="303">
        <f t="shared" si="786"/>
        <v>-0.24797073919035029</v>
      </c>
      <c r="O4609" s="372">
        <f t="shared" si="790"/>
        <v>113391.2</v>
      </c>
      <c r="P4609" s="373">
        <f t="shared" si="791"/>
        <v>0</v>
      </c>
    </row>
    <row r="4610" spans="1:16" s="195" customFormat="1" ht="15" x14ac:dyDescent="0.25">
      <c r="A4610" s="312" t="s">
        <v>10101</v>
      </c>
      <c r="B4610" s="314" t="s">
        <v>1015</v>
      </c>
      <c r="C4610" s="314" t="s">
        <v>7640</v>
      </c>
      <c r="D4610" s="314" t="s">
        <v>785</v>
      </c>
      <c r="E4610" s="315" t="s">
        <v>786</v>
      </c>
      <c r="F4610" s="316" t="s">
        <v>217</v>
      </c>
      <c r="G4610" s="331">
        <v>45</v>
      </c>
      <c r="H4610" s="61">
        <f t="shared" si="798"/>
        <v>756.03</v>
      </c>
      <c r="I4610" s="450">
        <v>34021.550000000003</v>
      </c>
      <c r="J4610" s="439">
        <f t="shared" si="799"/>
        <v>843.16</v>
      </c>
      <c r="K4610" s="390">
        <f t="shared" si="800"/>
        <v>37942.199999999997</v>
      </c>
      <c r="L4610" s="60"/>
      <c r="M4610" s="303">
        <f t="shared" si="785"/>
        <v>37942.639784736006</v>
      </c>
      <c r="N4610" s="303">
        <f t="shared" si="786"/>
        <v>0.43978473600873258</v>
      </c>
      <c r="O4610" s="372">
        <f t="shared" si="790"/>
        <v>37942.199999999997</v>
      </c>
      <c r="P4610" s="373">
        <f t="shared" si="791"/>
        <v>0</v>
      </c>
    </row>
    <row r="4611" spans="1:16" s="195" customFormat="1" ht="22.5" x14ac:dyDescent="0.25">
      <c r="A4611" s="312" t="s">
        <v>10102</v>
      </c>
      <c r="B4611" s="314" t="s">
        <v>1015</v>
      </c>
      <c r="C4611" s="314" t="s">
        <v>2474</v>
      </c>
      <c r="D4611" s="314" t="s">
        <v>10103</v>
      </c>
      <c r="E4611" s="315" t="s">
        <v>10104</v>
      </c>
      <c r="F4611" s="316" t="s">
        <v>248</v>
      </c>
      <c r="G4611" s="329">
        <v>43.2</v>
      </c>
      <c r="H4611" s="61">
        <f t="shared" si="798"/>
        <v>11481.53</v>
      </c>
      <c r="I4611" s="450">
        <v>496002.23</v>
      </c>
      <c r="J4611" s="439">
        <f t="shared" si="799"/>
        <v>12804.81</v>
      </c>
      <c r="K4611" s="390">
        <f t="shared" si="800"/>
        <v>553167.79</v>
      </c>
      <c r="L4611" s="60"/>
      <c r="M4611" s="303">
        <f t="shared" si="785"/>
        <v>553168.03453445761</v>
      </c>
      <c r="N4611" s="303">
        <f t="shared" si="786"/>
        <v>0.24453445756807923</v>
      </c>
      <c r="O4611" s="372">
        <f t="shared" si="790"/>
        <v>553167.79200000002</v>
      </c>
      <c r="P4611" s="373">
        <f t="shared" si="791"/>
        <v>1.9999999785795808E-3</v>
      </c>
    </row>
    <row r="4612" spans="1:16" s="195" customFormat="1" ht="15" x14ac:dyDescent="0.25">
      <c r="A4612" s="312" t="s">
        <v>10105</v>
      </c>
      <c r="B4612" s="314" t="s">
        <v>1015</v>
      </c>
      <c r="C4612" s="314" t="s">
        <v>3475</v>
      </c>
      <c r="D4612" s="314" t="s">
        <v>10090</v>
      </c>
      <c r="E4612" s="315" t="s">
        <v>10068</v>
      </c>
      <c r="F4612" s="316" t="s">
        <v>111</v>
      </c>
      <c r="G4612" s="325">
        <v>-82.08</v>
      </c>
      <c r="H4612" s="61">
        <f t="shared" si="798"/>
        <v>1380.13</v>
      </c>
      <c r="I4612" s="450">
        <v>-113281.39</v>
      </c>
      <c r="J4612" s="439">
        <f t="shared" si="799"/>
        <v>1539.19</v>
      </c>
      <c r="K4612" s="390">
        <f t="shared" si="800"/>
        <v>-126336.72</v>
      </c>
      <c r="L4612" s="60"/>
      <c r="M4612" s="303">
        <f t="shared" si="785"/>
        <v>-126337.4236354368</v>
      </c>
      <c r="N4612" s="303">
        <f t="shared" si="786"/>
        <v>-0.70363543680286966</v>
      </c>
      <c r="O4612" s="372">
        <f t="shared" si="790"/>
        <v>-126336.71520000001</v>
      </c>
      <c r="P4612" s="373">
        <f t="shared" si="791"/>
        <v>4.7999999951571226E-3</v>
      </c>
    </row>
    <row r="4613" spans="1:16" s="195" customFormat="1" ht="15" x14ac:dyDescent="0.25">
      <c r="A4613" s="312" t="s">
        <v>10106</v>
      </c>
      <c r="B4613" s="314" t="s">
        <v>1015</v>
      </c>
      <c r="C4613" s="314" t="s">
        <v>2489</v>
      </c>
      <c r="D4613" s="314" t="s">
        <v>10107</v>
      </c>
      <c r="E4613" s="315" t="s">
        <v>10108</v>
      </c>
      <c r="F4613" s="316" t="s">
        <v>248</v>
      </c>
      <c r="G4613" s="329">
        <v>43.2</v>
      </c>
      <c r="H4613" s="61">
        <f t="shared" si="798"/>
        <v>2332.87</v>
      </c>
      <c r="I4613" s="450">
        <v>100780.13</v>
      </c>
      <c r="J4613" s="439">
        <f t="shared" si="799"/>
        <v>2601.7399999999998</v>
      </c>
      <c r="K4613" s="390">
        <f t="shared" si="800"/>
        <v>112395.17</v>
      </c>
      <c r="L4613" s="60"/>
      <c r="M4613" s="303">
        <f t="shared" si="785"/>
        <v>112395.35441650561</v>
      </c>
      <c r="N4613" s="303">
        <f t="shared" si="786"/>
        <v>0.18441650560998823</v>
      </c>
      <c r="O4613" s="372">
        <f t="shared" si="790"/>
        <v>112395.16800000001</v>
      </c>
      <c r="P4613" s="373">
        <f t="shared" si="791"/>
        <v>-1.999999993131496E-3</v>
      </c>
    </row>
    <row r="4614" spans="1:16" s="195" customFormat="1" ht="15" x14ac:dyDescent="0.25">
      <c r="A4614" s="312" t="s">
        <v>10109</v>
      </c>
      <c r="B4614" s="314" t="s">
        <v>1015</v>
      </c>
      <c r="C4614" s="314" t="s">
        <v>3481</v>
      </c>
      <c r="D4614" s="314" t="s">
        <v>10110</v>
      </c>
      <c r="E4614" s="315" t="s">
        <v>10111</v>
      </c>
      <c r="F4614" s="316" t="s">
        <v>217</v>
      </c>
      <c r="G4614" s="331">
        <v>432</v>
      </c>
      <c r="H4614" s="61">
        <f t="shared" si="798"/>
        <v>307.17</v>
      </c>
      <c r="I4614" s="450">
        <v>132696.66</v>
      </c>
      <c r="J4614" s="439">
        <f t="shared" si="799"/>
        <v>342.57</v>
      </c>
      <c r="K4614" s="390">
        <f t="shared" si="800"/>
        <v>147990.24</v>
      </c>
      <c r="L4614" s="60"/>
      <c r="M4614" s="303">
        <f t="shared" si="785"/>
        <v>147990.36407857924</v>
      </c>
      <c r="N4614" s="303">
        <f t="shared" si="786"/>
        <v>0.12407857924699783</v>
      </c>
      <c r="O4614" s="372">
        <f t="shared" si="790"/>
        <v>147990.24</v>
      </c>
      <c r="P4614" s="373">
        <f t="shared" si="791"/>
        <v>0</v>
      </c>
    </row>
    <row r="4615" spans="1:16" s="195" customFormat="1" ht="22.5" x14ac:dyDescent="0.25">
      <c r="A4615" s="312" t="s">
        <v>10112</v>
      </c>
      <c r="B4615" s="314" t="s">
        <v>1015</v>
      </c>
      <c r="C4615" s="314" t="s">
        <v>2495</v>
      </c>
      <c r="D4615" s="314" t="s">
        <v>9989</v>
      </c>
      <c r="E4615" s="315" t="s">
        <v>9990</v>
      </c>
      <c r="F4615" s="316" t="s">
        <v>125</v>
      </c>
      <c r="G4615" s="326">
        <v>150.27019999999999</v>
      </c>
      <c r="H4615" s="61">
        <f t="shared" si="798"/>
        <v>54357.29</v>
      </c>
      <c r="I4615" s="450">
        <v>8168281.0800000001</v>
      </c>
      <c r="J4615" s="439">
        <f t="shared" si="799"/>
        <v>60622.14</v>
      </c>
      <c r="K4615" s="390">
        <f t="shared" si="800"/>
        <v>9109701.0999999996</v>
      </c>
      <c r="L4615" s="60"/>
      <c r="M4615" s="303">
        <f t="shared" si="785"/>
        <v>9109700.9595069699</v>
      </c>
      <c r="N4615" s="303">
        <f t="shared" si="786"/>
        <v>-0.14049302972853184</v>
      </c>
      <c r="O4615" s="372">
        <f t="shared" si="790"/>
        <v>9109701.1022279989</v>
      </c>
      <c r="P4615" s="373">
        <f t="shared" si="791"/>
        <v>2.2279992699623108E-3</v>
      </c>
    </row>
    <row r="4616" spans="1:16" s="195" customFormat="1" ht="15" x14ac:dyDescent="0.25">
      <c r="A4616" s="312" t="s">
        <v>10113</v>
      </c>
      <c r="B4616" s="314" t="s">
        <v>1015</v>
      </c>
      <c r="C4616" s="314" t="s">
        <v>2497</v>
      </c>
      <c r="D4616" s="314" t="s">
        <v>10090</v>
      </c>
      <c r="E4616" s="315" t="s">
        <v>10068</v>
      </c>
      <c r="F4616" s="316" t="s">
        <v>111</v>
      </c>
      <c r="G4616" s="318">
        <v>-2254.0529999999999</v>
      </c>
      <c r="H4616" s="61">
        <f t="shared" si="798"/>
        <v>1380.13</v>
      </c>
      <c r="I4616" s="450">
        <v>-3110896.12</v>
      </c>
      <c r="J4616" s="439">
        <f t="shared" si="799"/>
        <v>1539.19</v>
      </c>
      <c r="K4616" s="390">
        <f t="shared" si="800"/>
        <v>-3469415.84</v>
      </c>
      <c r="L4616" s="60"/>
      <c r="M4616" s="303">
        <f t="shared" si="785"/>
        <v>-3469436.6038258947</v>
      </c>
      <c r="N4616" s="303">
        <f t="shared" si="786"/>
        <v>-20.763825894799083</v>
      </c>
      <c r="O4616" s="372">
        <f t="shared" si="790"/>
        <v>-3469415.8370699999</v>
      </c>
      <c r="P4616" s="373">
        <f t="shared" si="791"/>
        <v>2.9299999587237835E-3</v>
      </c>
    </row>
    <row r="4617" spans="1:16" s="195" customFormat="1" ht="15" x14ac:dyDescent="0.25">
      <c r="A4617" s="312" t="s">
        <v>10114</v>
      </c>
      <c r="B4617" s="314" t="s">
        <v>1015</v>
      </c>
      <c r="C4617" s="314" t="s">
        <v>2499</v>
      </c>
      <c r="D4617" s="314" t="s">
        <v>9992</v>
      </c>
      <c r="E4617" s="315" t="s">
        <v>9993</v>
      </c>
      <c r="F4617" s="316" t="s">
        <v>125</v>
      </c>
      <c r="G4617" s="326">
        <v>150.27019999999999</v>
      </c>
      <c r="H4617" s="61">
        <f t="shared" si="798"/>
        <v>13452.2</v>
      </c>
      <c r="I4617" s="450">
        <v>2021464.27</v>
      </c>
      <c r="J4617" s="439">
        <f t="shared" si="799"/>
        <v>15002.61</v>
      </c>
      <c r="K4617" s="390">
        <f t="shared" si="800"/>
        <v>2254445.21</v>
      </c>
      <c r="L4617" s="60"/>
      <c r="M4617" s="303">
        <f t="shared" si="785"/>
        <v>2254444.3340860223</v>
      </c>
      <c r="N4617" s="303">
        <f t="shared" si="786"/>
        <v>-0.87591397762298584</v>
      </c>
      <c r="O4617" s="372">
        <f t="shared" si="790"/>
        <v>2254445.2052219999</v>
      </c>
      <c r="P4617" s="373">
        <f t="shared" si="791"/>
        <v>-4.7780000604689121E-3</v>
      </c>
    </row>
    <row r="4618" spans="1:16" s="195" customFormat="1" ht="15" x14ac:dyDescent="0.25">
      <c r="A4618" s="312" t="s">
        <v>10115</v>
      </c>
      <c r="B4618" s="314" t="s">
        <v>1015</v>
      </c>
      <c r="C4618" s="314" t="s">
        <v>5984</v>
      </c>
      <c r="D4618" s="314" t="s">
        <v>9995</v>
      </c>
      <c r="E4618" s="315" t="s">
        <v>746</v>
      </c>
      <c r="F4618" s="316" t="s">
        <v>139</v>
      </c>
      <c r="G4618" s="326">
        <v>300.54039999999998</v>
      </c>
      <c r="H4618" s="61">
        <f t="shared" si="798"/>
        <v>1017.36</v>
      </c>
      <c r="I4618" s="450">
        <v>305756.82</v>
      </c>
      <c r="J4618" s="439">
        <f t="shared" si="799"/>
        <v>1134.6099999999999</v>
      </c>
      <c r="K4618" s="390">
        <f t="shared" si="800"/>
        <v>340996.14</v>
      </c>
      <c r="L4618" s="60"/>
      <c r="M4618" s="303">
        <f t="shared" si="785"/>
        <v>340996.24746627844</v>
      </c>
      <c r="N4618" s="303">
        <f t="shared" si="786"/>
        <v>0.10746627842308953</v>
      </c>
      <c r="O4618" s="372">
        <f t="shared" si="790"/>
        <v>340996.14324399992</v>
      </c>
      <c r="P4618" s="373">
        <f t="shared" si="791"/>
        <v>3.2439999049529433E-3</v>
      </c>
    </row>
    <row r="4619" spans="1:16" s="195" customFormat="1" ht="15" x14ac:dyDescent="0.25">
      <c r="A4619" s="312" t="s">
        <v>10116</v>
      </c>
      <c r="B4619" s="314" t="s">
        <v>1015</v>
      </c>
      <c r="C4619" s="314" t="s">
        <v>2508</v>
      </c>
      <c r="D4619" s="314" t="s">
        <v>10117</v>
      </c>
      <c r="E4619" s="315" t="s">
        <v>10118</v>
      </c>
      <c r="F4619" s="316" t="s">
        <v>125</v>
      </c>
      <c r="G4619" s="326">
        <v>0.93120000000000003</v>
      </c>
      <c r="H4619" s="61">
        <f t="shared" si="798"/>
        <v>67917.149999999994</v>
      </c>
      <c r="I4619" s="450">
        <v>63244.45</v>
      </c>
      <c r="J4619" s="439">
        <f t="shared" si="799"/>
        <v>75744.81</v>
      </c>
      <c r="K4619" s="390">
        <f t="shared" si="800"/>
        <v>70533.570000000007</v>
      </c>
      <c r="L4619" s="60"/>
      <c r="M4619" s="303">
        <f t="shared" si="785"/>
        <v>70533.570185184013</v>
      </c>
      <c r="N4619" s="303">
        <f t="shared" si="786"/>
        <v>1.8518400611355901E-4</v>
      </c>
      <c r="O4619" s="372">
        <f t="shared" si="790"/>
        <v>70533.567072000005</v>
      </c>
      <c r="P4619" s="373">
        <f t="shared" si="791"/>
        <v>-2.9280000017024577E-3</v>
      </c>
    </row>
    <row r="4620" spans="1:16" s="195" customFormat="1" ht="15" x14ac:dyDescent="0.25">
      <c r="A4620" s="312" t="s">
        <v>10119</v>
      </c>
      <c r="B4620" s="314" t="s">
        <v>1015</v>
      </c>
      <c r="C4620" s="314" t="s">
        <v>2516</v>
      </c>
      <c r="D4620" s="314" t="s">
        <v>10120</v>
      </c>
      <c r="E4620" s="315" t="s">
        <v>10121</v>
      </c>
      <c r="F4620" s="316" t="s">
        <v>125</v>
      </c>
      <c r="G4620" s="326">
        <v>0.93120000000000003</v>
      </c>
      <c r="H4620" s="61">
        <f t="shared" si="798"/>
        <v>72181.97</v>
      </c>
      <c r="I4620" s="450">
        <v>67215.850000000006</v>
      </c>
      <c r="J4620" s="439">
        <f t="shared" si="799"/>
        <v>80501.17</v>
      </c>
      <c r="K4620" s="390">
        <f t="shared" si="800"/>
        <v>74962.69</v>
      </c>
      <c r="L4620" s="60"/>
      <c r="M4620" s="303">
        <f t="shared" si="785"/>
        <v>74962.686425952008</v>
      </c>
      <c r="N4620" s="303">
        <f t="shared" si="786"/>
        <v>-3.5740479943342507E-3</v>
      </c>
      <c r="O4620" s="372">
        <f t="shared" si="790"/>
        <v>74962.689503999994</v>
      </c>
      <c r="P4620" s="373">
        <f t="shared" si="791"/>
        <v>-4.960000078426674E-4</v>
      </c>
    </row>
    <row r="4621" spans="1:16" s="195" customFormat="1" ht="15" x14ac:dyDescent="0.25">
      <c r="A4621" s="312" t="s">
        <v>10122</v>
      </c>
      <c r="B4621" s="314" t="s">
        <v>1015</v>
      </c>
      <c r="C4621" s="314" t="s">
        <v>5997</v>
      </c>
      <c r="D4621" s="314" t="s">
        <v>10090</v>
      </c>
      <c r="E4621" s="315" t="s">
        <v>10068</v>
      </c>
      <c r="F4621" s="316" t="s">
        <v>111</v>
      </c>
      <c r="G4621" s="318">
        <v>-18.623999999999999</v>
      </c>
      <c r="H4621" s="61">
        <f t="shared" si="798"/>
        <v>1380.14</v>
      </c>
      <c r="I4621" s="450">
        <v>-25703.64</v>
      </c>
      <c r="J4621" s="439">
        <f t="shared" si="799"/>
        <v>1539.21</v>
      </c>
      <c r="K4621" s="390">
        <f t="shared" si="800"/>
        <v>-28666.25</v>
      </c>
      <c r="L4621" s="60"/>
      <c r="M4621" s="303">
        <f t="shared" si="785"/>
        <v>-28666.064705356799</v>
      </c>
      <c r="N4621" s="303">
        <f t="shared" si="786"/>
        <v>0.18529464320090483</v>
      </c>
      <c r="O4621" s="372">
        <f t="shared" si="790"/>
        <v>-28666.247039999998</v>
      </c>
      <c r="P4621" s="373">
        <f t="shared" si="791"/>
        <v>2.9600000016216654E-3</v>
      </c>
    </row>
    <row r="4622" spans="1:16" s="195" customFormat="1" ht="15" x14ac:dyDescent="0.25">
      <c r="A4622" s="312" t="s">
        <v>10123</v>
      </c>
      <c r="B4622" s="314" t="s">
        <v>1015</v>
      </c>
      <c r="C4622" s="314" t="s">
        <v>1085</v>
      </c>
      <c r="D4622" s="314" t="s">
        <v>10124</v>
      </c>
      <c r="E4622" s="315" t="s">
        <v>10125</v>
      </c>
      <c r="F4622" s="316" t="s">
        <v>125</v>
      </c>
      <c r="G4622" s="326">
        <v>0.93120000000000003</v>
      </c>
      <c r="H4622" s="61">
        <f t="shared" si="798"/>
        <v>179408.49</v>
      </c>
      <c r="I4622" s="450">
        <v>167065.19</v>
      </c>
      <c r="J4622" s="439">
        <f t="shared" si="799"/>
        <v>200085.88</v>
      </c>
      <c r="K4622" s="390">
        <f t="shared" si="800"/>
        <v>186319.97</v>
      </c>
      <c r="L4622" s="60"/>
      <c r="M4622" s="303">
        <f t="shared" si="785"/>
        <v>186319.97439089281</v>
      </c>
      <c r="N4622" s="303">
        <f t="shared" si="786"/>
        <v>4.390892805531621E-3</v>
      </c>
      <c r="O4622" s="372">
        <f t="shared" si="790"/>
        <v>186319.971456</v>
      </c>
      <c r="P4622" s="373">
        <f t="shared" si="791"/>
        <v>1.4559999981429428E-3</v>
      </c>
    </row>
    <row r="4623" spans="1:16" s="195" customFormat="1" ht="22.5" x14ac:dyDescent="0.25">
      <c r="A4623" s="312" t="s">
        <v>10126</v>
      </c>
      <c r="B4623" s="314" t="s">
        <v>1015</v>
      </c>
      <c r="C4623" s="314" t="s">
        <v>1086</v>
      </c>
      <c r="D4623" s="314" t="s">
        <v>771</v>
      </c>
      <c r="E4623" s="315" t="s">
        <v>772</v>
      </c>
      <c r="F4623" s="316" t="s">
        <v>328</v>
      </c>
      <c r="G4623" s="328">
        <v>1.564416</v>
      </c>
      <c r="H4623" s="61">
        <f t="shared" si="798"/>
        <v>32057.67</v>
      </c>
      <c r="I4623" s="450">
        <v>50151.53</v>
      </c>
      <c r="J4623" s="439">
        <f t="shared" si="799"/>
        <v>35752.42</v>
      </c>
      <c r="K4623" s="390">
        <f t="shared" si="800"/>
        <v>55931.66</v>
      </c>
      <c r="L4623" s="60"/>
      <c r="M4623" s="303">
        <f t="shared" ref="M4623:M4686" si="801">I4623*O$13*P$13*O$10</f>
        <v>55931.650305273601</v>
      </c>
      <c r="N4623" s="303">
        <f t="shared" ref="N4623:N4686" si="802">M4623-K4623</f>
        <v>-9.694726402813103E-3</v>
      </c>
      <c r="O4623" s="372">
        <f t="shared" si="790"/>
        <v>55931.657886720001</v>
      </c>
      <c r="P4623" s="373">
        <f t="shared" si="791"/>
        <v>-2.1132800029590726E-3</v>
      </c>
    </row>
    <row r="4624" spans="1:16" s="195" customFormat="1" ht="15" customHeight="1" x14ac:dyDescent="0.25">
      <c r="A4624" s="509" t="s">
        <v>10127</v>
      </c>
      <c r="B4624" s="510"/>
      <c r="C4624" s="510"/>
      <c r="D4624" s="510"/>
      <c r="E4624" s="510"/>
      <c r="F4624" s="511"/>
      <c r="G4624" s="322"/>
      <c r="H4624" s="455"/>
      <c r="I4624" s="447">
        <f>I4625+I4644</f>
        <v>7319469.6499999994</v>
      </c>
      <c r="J4624" s="448"/>
      <c r="K4624" s="393">
        <f>K4625+K4644</f>
        <v>8163061.669999999</v>
      </c>
      <c r="L4624" s="305"/>
      <c r="M4624" s="303">
        <f t="shared" si="801"/>
        <v>8163061.3639078075</v>
      </c>
      <c r="N4624" s="303">
        <f t="shared" si="802"/>
        <v>-0.30609219148755074</v>
      </c>
      <c r="O4624" s="372">
        <f t="shared" si="790"/>
        <v>0</v>
      </c>
      <c r="P4624" s="373"/>
    </row>
    <row r="4625" spans="1:16" s="195" customFormat="1" ht="15" x14ac:dyDescent="0.25">
      <c r="A4625" s="306" t="s">
        <v>2611</v>
      </c>
      <c r="B4625" s="502"/>
      <c r="C4625" s="502"/>
      <c r="D4625" s="502"/>
      <c r="E4625" s="307"/>
      <c r="F4625" s="308"/>
      <c r="G4625" s="309"/>
      <c r="H4625" s="334"/>
      <c r="I4625" s="334">
        <f>SUM(I4626:I4643)</f>
        <v>4632031.9899999993</v>
      </c>
      <c r="J4625" s="449"/>
      <c r="K4625" s="391">
        <f>SUM(K4626:K4643)</f>
        <v>5165888.01</v>
      </c>
      <c r="L4625" s="310"/>
      <c r="M4625" s="303">
        <f t="shared" si="801"/>
        <v>5165888.128787308</v>
      </c>
      <c r="N4625" s="303">
        <f t="shared" si="802"/>
        <v>0.11878730822354555</v>
      </c>
      <c r="O4625" s="372">
        <f t="shared" si="790"/>
        <v>0</v>
      </c>
      <c r="P4625" s="373"/>
    </row>
    <row r="4626" spans="1:16" s="195" customFormat="1" ht="22.5" x14ac:dyDescent="0.25">
      <c r="A4626" s="312" t="s">
        <v>10128</v>
      </c>
      <c r="B4626" s="314" t="s">
        <v>1017</v>
      </c>
      <c r="C4626" s="314" t="s">
        <v>2402</v>
      </c>
      <c r="D4626" s="314" t="s">
        <v>10129</v>
      </c>
      <c r="E4626" s="315" t="s">
        <v>10130</v>
      </c>
      <c r="F4626" s="316" t="s">
        <v>116</v>
      </c>
      <c r="G4626" s="317">
        <v>0.30464000000000002</v>
      </c>
      <c r="H4626" s="61">
        <f t="shared" ref="H4626:H4643" si="803">ROUND(I4626/G4626,2)</f>
        <v>627311.81000000006</v>
      </c>
      <c r="I4626" s="450">
        <v>191104.27</v>
      </c>
      <c r="J4626" s="439">
        <f t="shared" ref="J4626:J4643" si="804">ROUND(H4626*O$13*P$13*O$10,2)</f>
        <v>699611.45</v>
      </c>
      <c r="K4626" s="390">
        <f t="shared" ref="K4626:K4643" si="805">ROUND(J4626*G4626,2)</f>
        <v>213129.63</v>
      </c>
      <c r="L4626" s="60"/>
      <c r="M4626" s="303">
        <f t="shared" si="801"/>
        <v>213129.63336282241</v>
      </c>
      <c r="N4626" s="303">
        <f t="shared" si="802"/>
        <v>3.3628224045969546E-3</v>
      </c>
      <c r="O4626" s="372">
        <f t="shared" ref="O4626:O4689" si="806">J4626*G4626</f>
        <v>213129.632128</v>
      </c>
      <c r="P4626" s="373">
        <f t="shared" ref="P4626:P4689" si="807">O4626-K4626</f>
        <v>2.1279999928083271E-3</v>
      </c>
    </row>
    <row r="4627" spans="1:16" s="195" customFormat="1" ht="15" x14ac:dyDescent="0.25">
      <c r="A4627" s="312" t="s">
        <v>10131</v>
      </c>
      <c r="B4627" s="314" t="s">
        <v>1017</v>
      </c>
      <c r="C4627" s="314" t="s">
        <v>1067</v>
      </c>
      <c r="D4627" s="314" t="s">
        <v>10132</v>
      </c>
      <c r="E4627" s="315" t="s">
        <v>10133</v>
      </c>
      <c r="F4627" s="316" t="s">
        <v>111</v>
      </c>
      <c r="G4627" s="325">
        <v>31.07</v>
      </c>
      <c r="H4627" s="61">
        <f t="shared" si="803"/>
        <v>5725.32</v>
      </c>
      <c r="I4627" s="450">
        <v>177885.62</v>
      </c>
      <c r="J4627" s="439">
        <f t="shared" si="804"/>
        <v>6385.18</v>
      </c>
      <c r="K4627" s="390">
        <f t="shared" si="805"/>
        <v>198387.54</v>
      </c>
      <c r="L4627" s="60"/>
      <c r="M4627" s="303">
        <f t="shared" si="801"/>
        <v>198387.49270813441</v>
      </c>
      <c r="N4627" s="303">
        <f t="shared" si="802"/>
        <v>-4.7291865601437166E-2</v>
      </c>
      <c r="O4627" s="372">
        <f t="shared" si="806"/>
        <v>198387.54260000002</v>
      </c>
      <c r="P4627" s="373">
        <f t="shared" si="807"/>
        <v>2.6000000070780516E-3</v>
      </c>
    </row>
    <row r="4628" spans="1:16" s="195" customFormat="1" ht="15" x14ac:dyDescent="0.25">
      <c r="A4628" s="312" t="s">
        <v>10134</v>
      </c>
      <c r="B4628" s="314" t="s">
        <v>1017</v>
      </c>
      <c r="C4628" s="314" t="s">
        <v>2410</v>
      </c>
      <c r="D4628" s="314" t="s">
        <v>229</v>
      </c>
      <c r="E4628" s="315" t="s">
        <v>230</v>
      </c>
      <c r="F4628" s="316" t="s">
        <v>122</v>
      </c>
      <c r="G4628" s="318">
        <v>1.9039999999999999</v>
      </c>
      <c r="H4628" s="61">
        <f t="shared" si="803"/>
        <v>223350.65</v>
      </c>
      <c r="I4628" s="450">
        <v>425259.63</v>
      </c>
      <c r="J4628" s="439">
        <f t="shared" si="804"/>
        <v>249092.51</v>
      </c>
      <c r="K4628" s="390">
        <f t="shared" si="805"/>
        <v>474272.14</v>
      </c>
      <c r="L4628" s="60"/>
      <c r="M4628" s="303">
        <f t="shared" si="801"/>
        <v>474272.12916754565</v>
      </c>
      <c r="N4628" s="303">
        <f t="shared" si="802"/>
        <v>-1.0832454368937761E-2</v>
      </c>
      <c r="O4628" s="372">
        <f t="shared" si="806"/>
        <v>474272.13903999998</v>
      </c>
      <c r="P4628" s="373">
        <f t="shared" si="807"/>
        <v>-9.6000003395602107E-4</v>
      </c>
    </row>
    <row r="4629" spans="1:16" s="195" customFormat="1" ht="45" x14ac:dyDescent="0.25">
      <c r="A4629" s="312" t="s">
        <v>10135</v>
      </c>
      <c r="B4629" s="314" t="s">
        <v>1017</v>
      </c>
      <c r="C4629" s="314" t="s">
        <v>1081</v>
      </c>
      <c r="D4629" s="314" t="s">
        <v>9619</v>
      </c>
      <c r="E4629" s="315" t="s">
        <v>9620</v>
      </c>
      <c r="F4629" s="316" t="s">
        <v>122</v>
      </c>
      <c r="G4629" s="318">
        <v>1.9039999999999999</v>
      </c>
      <c r="H4629" s="61">
        <f t="shared" si="803"/>
        <v>78294.97</v>
      </c>
      <c r="I4629" s="450">
        <v>149073.62</v>
      </c>
      <c r="J4629" s="439">
        <f t="shared" si="804"/>
        <v>87318.71</v>
      </c>
      <c r="K4629" s="390">
        <f t="shared" si="805"/>
        <v>166254.82</v>
      </c>
      <c r="L4629" s="60"/>
      <c r="M4629" s="303">
        <f t="shared" si="801"/>
        <v>166254.81981469441</v>
      </c>
      <c r="N4629" s="303">
        <f t="shared" si="802"/>
        <v>-1.8530560191720724E-4</v>
      </c>
      <c r="O4629" s="372">
        <f t="shared" si="806"/>
        <v>166254.82384</v>
      </c>
      <c r="P4629" s="373">
        <f t="shared" si="807"/>
        <v>3.839999990304932E-3</v>
      </c>
    </row>
    <row r="4630" spans="1:16" s="195" customFormat="1" ht="15" x14ac:dyDescent="0.25">
      <c r="A4630" s="312" t="s">
        <v>10136</v>
      </c>
      <c r="B4630" s="314" t="s">
        <v>1017</v>
      </c>
      <c r="C4630" s="314" t="s">
        <v>1187</v>
      </c>
      <c r="D4630" s="314" t="s">
        <v>10137</v>
      </c>
      <c r="E4630" s="315" t="s">
        <v>10138</v>
      </c>
      <c r="F4630" s="316" t="s">
        <v>217</v>
      </c>
      <c r="G4630" s="331">
        <v>11</v>
      </c>
      <c r="H4630" s="61">
        <f t="shared" si="803"/>
        <v>117890.61</v>
      </c>
      <c r="I4630" s="450">
        <v>1296796.73</v>
      </c>
      <c r="J4630" s="439">
        <f t="shared" si="804"/>
        <v>131477.87</v>
      </c>
      <c r="K4630" s="390">
        <f t="shared" si="805"/>
        <v>1446256.57</v>
      </c>
      <c r="L4630" s="60"/>
      <c r="M4630" s="303">
        <f t="shared" si="801"/>
        <v>1446256.5991382976</v>
      </c>
      <c r="N4630" s="303">
        <f t="shared" si="802"/>
        <v>2.9138297541067004E-2</v>
      </c>
      <c r="O4630" s="372">
        <f t="shared" si="806"/>
        <v>1446256.5699999998</v>
      </c>
      <c r="P4630" s="373">
        <f t="shared" si="807"/>
        <v>0</v>
      </c>
    </row>
    <row r="4631" spans="1:16" s="195" customFormat="1" ht="15" x14ac:dyDescent="0.25">
      <c r="A4631" s="312" t="s">
        <v>10139</v>
      </c>
      <c r="B4631" s="314" t="s">
        <v>1017</v>
      </c>
      <c r="C4631" s="314" t="s">
        <v>1222</v>
      </c>
      <c r="D4631" s="314" t="s">
        <v>10140</v>
      </c>
      <c r="E4631" s="315" t="s">
        <v>10141</v>
      </c>
      <c r="F4631" s="316" t="s">
        <v>217</v>
      </c>
      <c r="G4631" s="331">
        <v>58</v>
      </c>
      <c r="H4631" s="61">
        <f t="shared" si="803"/>
        <v>23900.79</v>
      </c>
      <c r="I4631" s="450">
        <v>1386246.01</v>
      </c>
      <c r="J4631" s="439">
        <f t="shared" si="804"/>
        <v>26655.43</v>
      </c>
      <c r="K4631" s="390">
        <f t="shared" si="805"/>
        <v>1546014.94</v>
      </c>
      <c r="L4631" s="60"/>
      <c r="M4631" s="303">
        <f t="shared" si="801"/>
        <v>1546015.1877400514</v>
      </c>
      <c r="N4631" s="303">
        <f t="shared" si="802"/>
        <v>0.24774005147628486</v>
      </c>
      <c r="O4631" s="372">
        <f t="shared" si="806"/>
        <v>1546014.94</v>
      </c>
      <c r="P4631" s="373">
        <f t="shared" si="807"/>
        <v>0</v>
      </c>
    </row>
    <row r="4632" spans="1:16" s="195" customFormat="1" ht="15" x14ac:dyDescent="0.25">
      <c r="A4632" s="312" t="s">
        <v>10142</v>
      </c>
      <c r="B4632" s="314" t="s">
        <v>1017</v>
      </c>
      <c r="C4632" s="314" t="s">
        <v>1249</v>
      </c>
      <c r="D4632" s="314" t="s">
        <v>10143</v>
      </c>
      <c r="E4632" s="315" t="s">
        <v>10144</v>
      </c>
      <c r="F4632" s="316" t="s">
        <v>217</v>
      </c>
      <c r="G4632" s="331">
        <v>30</v>
      </c>
      <c r="H4632" s="61">
        <f t="shared" si="803"/>
        <v>4450.46</v>
      </c>
      <c r="I4632" s="450">
        <v>133513.74</v>
      </c>
      <c r="J4632" s="439">
        <f t="shared" si="804"/>
        <v>4963.3900000000003</v>
      </c>
      <c r="K4632" s="390">
        <f t="shared" si="805"/>
        <v>148901.70000000001</v>
      </c>
      <c r="L4632" s="60"/>
      <c r="M4632" s="303">
        <f t="shared" si="801"/>
        <v>148901.61509786878</v>
      </c>
      <c r="N4632" s="303">
        <f t="shared" si="802"/>
        <v>-8.4902131231501698E-2</v>
      </c>
      <c r="O4632" s="372">
        <f t="shared" si="806"/>
        <v>148901.70000000001</v>
      </c>
      <c r="P4632" s="373">
        <f t="shared" si="807"/>
        <v>0</v>
      </c>
    </row>
    <row r="4633" spans="1:16" s="195" customFormat="1" ht="15" x14ac:dyDescent="0.25">
      <c r="A4633" s="312" t="s">
        <v>10145</v>
      </c>
      <c r="B4633" s="314" t="s">
        <v>1017</v>
      </c>
      <c r="C4633" s="314" t="s">
        <v>1276</v>
      </c>
      <c r="D4633" s="314" t="s">
        <v>10146</v>
      </c>
      <c r="E4633" s="315" t="s">
        <v>10147</v>
      </c>
      <c r="F4633" s="316" t="s">
        <v>291</v>
      </c>
      <c r="G4633" s="331">
        <v>1</v>
      </c>
      <c r="H4633" s="61">
        <f t="shared" si="803"/>
        <v>61088.959999999999</v>
      </c>
      <c r="I4633" s="450">
        <v>61088.959999999999</v>
      </c>
      <c r="J4633" s="439">
        <f t="shared" si="804"/>
        <v>68129.649999999994</v>
      </c>
      <c r="K4633" s="390">
        <f t="shared" si="805"/>
        <v>68129.649999999994</v>
      </c>
      <c r="L4633" s="60"/>
      <c r="M4633" s="303">
        <f t="shared" si="801"/>
        <v>68129.653237555205</v>
      </c>
      <c r="N4633" s="303">
        <f t="shared" si="802"/>
        <v>3.2375552109442651E-3</v>
      </c>
      <c r="O4633" s="372">
        <f t="shared" si="806"/>
        <v>68129.649999999994</v>
      </c>
      <c r="P4633" s="373">
        <f t="shared" si="807"/>
        <v>0</v>
      </c>
    </row>
    <row r="4634" spans="1:16" s="195" customFormat="1" ht="15" x14ac:dyDescent="0.25">
      <c r="A4634" s="312" t="s">
        <v>10148</v>
      </c>
      <c r="B4634" s="314" t="s">
        <v>1017</v>
      </c>
      <c r="C4634" s="314" t="s">
        <v>1299</v>
      </c>
      <c r="D4634" s="314" t="s">
        <v>10149</v>
      </c>
      <c r="E4634" s="315" t="s">
        <v>10150</v>
      </c>
      <c r="F4634" s="316" t="s">
        <v>217</v>
      </c>
      <c r="G4634" s="331">
        <v>2</v>
      </c>
      <c r="H4634" s="61">
        <f t="shared" si="803"/>
        <v>19211.169999999998</v>
      </c>
      <c r="I4634" s="450">
        <v>38422.339999999997</v>
      </c>
      <c r="J4634" s="439">
        <f t="shared" si="804"/>
        <v>21425.32</v>
      </c>
      <c r="K4634" s="390">
        <f t="shared" si="805"/>
        <v>42850.64</v>
      </c>
      <c r="L4634" s="60"/>
      <c r="M4634" s="303">
        <f t="shared" si="801"/>
        <v>42850.634562700798</v>
      </c>
      <c r="N4634" s="303">
        <f t="shared" si="802"/>
        <v>-5.4372992017306387E-3</v>
      </c>
      <c r="O4634" s="372">
        <f t="shared" si="806"/>
        <v>42850.64</v>
      </c>
      <c r="P4634" s="373">
        <f t="shared" si="807"/>
        <v>0</v>
      </c>
    </row>
    <row r="4635" spans="1:16" s="195" customFormat="1" ht="15" x14ac:dyDescent="0.25">
      <c r="A4635" s="312" t="s">
        <v>10151</v>
      </c>
      <c r="B4635" s="314" t="s">
        <v>1017</v>
      </c>
      <c r="C4635" s="314" t="s">
        <v>1309</v>
      </c>
      <c r="D4635" s="314" t="s">
        <v>10152</v>
      </c>
      <c r="E4635" s="315" t="s">
        <v>10153</v>
      </c>
      <c r="F4635" s="316" t="s">
        <v>217</v>
      </c>
      <c r="G4635" s="331">
        <v>2</v>
      </c>
      <c r="H4635" s="61">
        <f t="shared" si="803"/>
        <v>22178.17</v>
      </c>
      <c r="I4635" s="450">
        <v>44356.34</v>
      </c>
      <c r="J4635" s="439">
        <f t="shared" si="804"/>
        <v>24734.27</v>
      </c>
      <c r="K4635" s="390">
        <f t="shared" si="805"/>
        <v>49468.54</v>
      </c>
      <c r="L4635" s="60"/>
      <c r="M4635" s="303">
        <f t="shared" si="801"/>
        <v>49468.546576780798</v>
      </c>
      <c r="N4635" s="303">
        <f t="shared" si="802"/>
        <v>6.5767807973315939E-3</v>
      </c>
      <c r="O4635" s="372">
        <f t="shared" si="806"/>
        <v>49468.54</v>
      </c>
      <c r="P4635" s="373">
        <f t="shared" si="807"/>
        <v>0</v>
      </c>
    </row>
    <row r="4636" spans="1:16" s="195" customFormat="1" ht="15" x14ac:dyDescent="0.25">
      <c r="A4636" s="312" t="s">
        <v>10154</v>
      </c>
      <c r="B4636" s="314" t="s">
        <v>1017</v>
      </c>
      <c r="C4636" s="314" t="s">
        <v>1411</v>
      </c>
      <c r="D4636" s="314" t="s">
        <v>10146</v>
      </c>
      <c r="E4636" s="315" t="s">
        <v>10155</v>
      </c>
      <c r="F4636" s="316" t="s">
        <v>217</v>
      </c>
      <c r="G4636" s="331">
        <v>2</v>
      </c>
      <c r="H4636" s="61">
        <f t="shared" si="803"/>
        <v>69057.09</v>
      </c>
      <c r="I4636" s="450">
        <v>138114.18</v>
      </c>
      <c r="J4636" s="439">
        <f t="shared" si="804"/>
        <v>77016.14</v>
      </c>
      <c r="K4636" s="390">
        <f t="shared" si="805"/>
        <v>154032.28</v>
      </c>
      <c r="L4636" s="60"/>
      <c r="M4636" s="303">
        <f t="shared" si="801"/>
        <v>154032.27016124161</v>
      </c>
      <c r="N4636" s="303">
        <f t="shared" si="802"/>
        <v>-9.8387583857402205E-3</v>
      </c>
      <c r="O4636" s="372">
        <f t="shared" si="806"/>
        <v>154032.28</v>
      </c>
      <c r="P4636" s="373">
        <f t="shared" si="807"/>
        <v>0</v>
      </c>
    </row>
    <row r="4637" spans="1:16" s="195" customFormat="1" ht="15" x14ac:dyDescent="0.25">
      <c r="A4637" s="312" t="s">
        <v>10156</v>
      </c>
      <c r="B4637" s="314" t="s">
        <v>1017</v>
      </c>
      <c r="C4637" s="314" t="s">
        <v>1554</v>
      </c>
      <c r="D4637" s="314" t="s">
        <v>10146</v>
      </c>
      <c r="E4637" s="315" t="s">
        <v>10157</v>
      </c>
      <c r="F4637" s="316" t="s">
        <v>217</v>
      </c>
      <c r="G4637" s="331">
        <v>1</v>
      </c>
      <c r="H4637" s="61">
        <f t="shared" si="803"/>
        <v>75024.679999999993</v>
      </c>
      <c r="I4637" s="450">
        <v>75024.679999999993</v>
      </c>
      <c r="J4637" s="439">
        <f t="shared" si="804"/>
        <v>83671.509999999995</v>
      </c>
      <c r="K4637" s="390">
        <f t="shared" si="805"/>
        <v>83671.509999999995</v>
      </c>
      <c r="L4637" s="60"/>
      <c r="M4637" s="303">
        <f t="shared" si="801"/>
        <v>83671.508447001601</v>
      </c>
      <c r="N4637" s="303">
        <f t="shared" si="802"/>
        <v>-1.5529983938904479E-3</v>
      </c>
      <c r="O4637" s="372">
        <f t="shared" si="806"/>
        <v>83671.509999999995</v>
      </c>
      <c r="P4637" s="373">
        <f t="shared" si="807"/>
        <v>0</v>
      </c>
    </row>
    <row r="4638" spans="1:16" s="195" customFormat="1" ht="15" x14ac:dyDescent="0.25">
      <c r="A4638" s="312" t="s">
        <v>10158</v>
      </c>
      <c r="B4638" s="314" t="s">
        <v>1017</v>
      </c>
      <c r="C4638" s="314" t="s">
        <v>1622</v>
      </c>
      <c r="D4638" s="314" t="s">
        <v>10159</v>
      </c>
      <c r="E4638" s="315" t="s">
        <v>10160</v>
      </c>
      <c r="F4638" s="316" t="s">
        <v>217</v>
      </c>
      <c r="G4638" s="331">
        <v>2</v>
      </c>
      <c r="H4638" s="61">
        <f t="shared" si="803"/>
        <v>22989.31</v>
      </c>
      <c r="I4638" s="450">
        <v>45978.61</v>
      </c>
      <c r="J4638" s="439">
        <f t="shared" si="804"/>
        <v>25638.9</v>
      </c>
      <c r="K4638" s="390">
        <f t="shared" si="805"/>
        <v>51277.8</v>
      </c>
      <c r="L4638" s="60"/>
      <c r="M4638" s="303">
        <f t="shared" si="801"/>
        <v>51277.788255763211</v>
      </c>
      <c r="N4638" s="303">
        <f t="shared" si="802"/>
        <v>-1.1744236791855656E-2</v>
      </c>
      <c r="O4638" s="372">
        <f t="shared" si="806"/>
        <v>51277.8</v>
      </c>
      <c r="P4638" s="373">
        <f t="shared" si="807"/>
        <v>0</v>
      </c>
    </row>
    <row r="4639" spans="1:16" s="195" customFormat="1" ht="15" x14ac:dyDescent="0.25">
      <c r="A4639" s="312" t="s">
        <v>10161</v>
      </c>
      <c r="B4639" s="314" t="s">
        <v>1017</v>
      </c>
      <c r="C4639" s="314" t="s">
        <v>1806</v>
      </c>
      <c r="D4639" s="314" t="s">
        <v>10162</v>
      </c>
      <c r="E4639" s="315" t="s">
        <v>10163</v>
      </c>
      <c r="F4639" s="316" t="s">
        <v>291</v>
      </c>
      <c r="G4639" s="331">
        <v>2</v>
      </c>
      <c r="H4639" s="61">
        <f t="shared" si="803"/>
        <v>13483.31</v>
      </c>
      <c r="I4639" s="450">
        <v>26966.62</v>
      </c>
      <c r="J4639" s="439">
        <f t="shared" si="804"/>
        <v>15037.3</v>
      </c>
      <c r="K4639" s="390">
        <f t="shared" si="805"/>
        <v>30074.6</v>
      </c>
      <c r="L4639" s="60"/>
      <c r="M4639" s="303">
        <f t="shared" si="801"/>
        <v>30074.607090854402</v>
      </c>
      <c r="N4639" s="303">
        <f t="shared" si="802"/>
        <v>7.0908544039411936E-3</v>
      </c>
      <c r="O4639" s="372">
        <f t="shared" si="806"/>
        <v>30074.6</v>
      </c>
      <c r="P4639" s="373">
        <f t="shared" si="807"/>
        <v>0</v>
      </c>
    </row>
    <row r="4640" spans="1:16" s="195" customFormat="1" ht="15" x14ac:dyDescent="0.25">
      <c r="A4640" s="312" t="s">
        <v>10164</v>
      </c>
      <c r="B4640" s="314" t="s">
        <v>1017</v>
      </c>
      <c r="C4640" s="314" t="s">
        <v>2071</v>
      </c>
      <c r="D4640" s="314" t="s">
        <v>10165</v>
      </c>
      <c r="E4640" s="315" t="s">
        <v>10166</v>
      </c>
      <c r="F4640" s="316" t="s">
        <v>217</v>
      </c>
      <c r="G4640" s="331">
        <v>2</v>
      </c>
      <c r="H4640" s="61">
        <f t="shared" si="803"/>
        <v>116496.81</v>
      </c>
      <c r="I4640" s="450">
        <v>232993.62</v>
      </c>
      <c r="J4640" s="439">
        <f t="shared" si="804"/>
        <v>129923.43</v>
      </c>
      <c r="K4640" s="390">
        <f t="shared" si="805"/>
        <v>259846.86</v>
      </c>
      <c r="L4640" s="60"/>
      <c r="M4640" s="303">
        <f t="shared" si="801"/>
        <v>259846.86164509441</v>
      </c>
      <c r="N4640" s="303">
        <f t="shared" si="802"/>
        <v>1.645094424020499E-3</v>
      </c>
      <c r="O4640" s="372">
        <f t="shared" si="806"/>
        <v>259846.86</v>
      </c>
      <c r="P4640" s="373">
        <f t="shared" si="807"/>
        <v>0</v>
      </c>
    </row>
    <row r="4641" spans="1:16" s="195" customFormat="1" ht="15" x14ac:dyDescent="0.25">
      <c r="A4641" s="312" t="s">
        <v>10167</v>
      </c>
      <c r="B4641" s="314" t="s">
        <v>1017</v>
      </c>
      <c r="C4641" s="314" t="s">
        <v>2240</v>
      </c>
      <c r="D4641" s="314" t="s">
        <v>10168</v>
      </c>
      <c r="E4641" s="315" t="s">
        <v>10169</v>
      </c>
      <c r="F4641" s="316" t="s">
        <v>217</v>
      </c>
      <c r="G4641" s="331">
        <v>3</v>
      </c>
      <c r="H4641" s="61">
        <f t="shared" si="803"/>
        <v>36553.269999999997</v>
      </c>
      <c r="I4641" s="450">
        <v>109659.81</v>
      </c>
      <c r="J4641" s="439">
        <f t="shared" si="804"/>
        <v>40766.15</v>
      </c>
      <c r="K4641" s="390">
        <f t="shared" si="805"/>
        <v>122298.45</v>
      </c>
      <c r="L4641" s="60"/>
      <c r="M4641" s="303">
        <f t="shared" si="801"/>
        <v>122298.44524110721</v>
      </c>
      <c r="N4641" s="303">
        <f t="shared" si="802"/>
        <v>-4.7588927845936269E-3</v>
      </c>
      <c r="O4641" s="372">
        <f t="shared" si="806"/>
        <v>122298.45000000001</v>
      </c>
      <c r="P4641" s="373">
        <f t="shared" si="807"/>
        <v>0</v>
      </c>
    </row>
    <row r="4642" spans="1:16" s="195" customFormat="1" ht="15" x14ac:dyDescent="0.25">
      <c r="A4642" s="312" t="s">
        <v>10170</v>
      </c>
      <c r="B4642" s="314" t="s">
        <v>1017</v>
      </c>
      <c r="C4642" s="314" t="s">
        <v>2329</v>
      </c>
      <c r="D4642" s="314" t="s">
        <v>10171</v>
      </c>
      <c r="E4642" s="315" t="s">
        <v>10172</v>
      </c>
      <c r="F4642" s="316" t="s">
        <v>217</v>
      </c>
      <c r="G4642" s="331">
        <v>1</v>
      </c>
      <c r="H4642" s="61">
        <f t="shared" si="803"/>
        <v>31004.89</v>
      </c>
      <c r="I4642" s="450">
        <v>31004.89</v>
      </c>
      <c r="J4642" s="439">
        <f t="shared" si="804"/>
        <v>34578.300000000003</v>
      </c>
      <c r="K4642" s="390">
        <f t="shared" si="805"/>
        <v>34578.300000000003</v>
      </c>
      <c r="L4642" s="60"/>
      <c r="M4642" s="303">
        <f t="shared" si="801"/>
        <v>34578.300307756799</v>
      </c>
      <c r="N4642" s="303">
        <f t="shared" si="802"/>
        <v>3.0775679624639452E-4</v>
      </c>
      <c r="O4642" s="372">
        <f t="shared" si="806"/>
        <v>34578.300000000003</v>
      </c>
      <c r="P4642" s="373">
        <f t="shared" si="807"/>
        <v>0</v>
      </c>
    </row>
    <row r="4643" spans="1:16" s="195" customFormat="1" ht="15" x14ac:dyDescent="0.25">
      <c r="A4643" s="312" t="s">
        <v>10173</v>
      </c>
      <c r="B4643" s="314" t="s">
        <v>1017</v>
      </c>
      <c r="C4643" s="314" t="s">
        <v>10174</v>
      </c>
      <c r="D4643" s="314" t="s">
        <v>10175</v>
      </c>
      <c r="E4643" s="315" t="s">
        <v>10176</v>
      </c>
      <c r="F4643" s="316" t="s">
        <v>217</v>
      </c>
      <c r="G4643" s="331">
        <v>2</v>
      </c>
      <c r="H4643" s="61">
        <f t="shared" si="803"/>
        <v>34271.160000000003</v>
      </c>
      <c r="I4643" s="450">
        <v>68542.320000000007</v>
      </c>
      <c r="J4643" s="439">
        <f t="shared" si="804"/>
        <v>38221.019999999997</v>
      </c>
      <c r="K4643" s="390">
        <f t="shared" si="805"/>
        <v>76442.039999999994</v>
      </c>
      <c r="L4643" s="60"/>
      <c r="M4643" s="303">
        <f t="shared" si="801"/>
        <v>76442.036232038416</v>
      </c>
      <c r="N4643" s="303">
        <f t="shared" si="802"/>
        <v>-3.7679615779779851E-3</v>
      </c>
      <c r="O4643" s="372">
        <f t="shared" si="806"/>
        <v>76442.039999999994</v>
      </c>
      <c r="P4643" s="373">
        <f t="shared" si="807"/>
        <v>0</v>
      </c>
    </row>
    <row r="4644" spans="1:16" s="195" customFormat="1" ht="15" x14ac:dyDescent="0.25">
      <c r="A4644" s="306" t="s">
        <v>3682</v>
      </c>
      <c r="B4644" s="502"/>
      <c r="C4644" s="502"/>
      <c r="D4644" s="502"/>
      <c r="E4644" s="307" t="s">
        <v>10177</v>
      </c>
      <c r="F4644" s="308"/>
      <c r="G4644" s="309"/>
      <c r="H4644" s="334"/>
      <c r="I4644" s="334">
        <f>SUM(I4645:I4663)</f>
        <v>2687437.66</v>
      </c>
      <c r="J4644" s="449"/>
      <c r="K4644" s="391">
        <f>SUM(K4645:K4663)</f>
        <v>2997173.6599999992</v>
      </c>
      <c r="L4644" s="310"/>
      <c r="M4644" s="303">
        <f t="shared" si="801"/>
        <v>2997173.2351204995</v>
      </c>
      <c r="N4644" s="303">
        <f t="shared" si="802"/>
        <v>-0.42487949971109629</v>
      </c>
      <c r="O4644" s="372">
        <f t="shared" si="806"/>
        <v>0</v>
      </c>
      <c r="P4644" s="373"/>
    </row>
    <row r="4645" spans="1:16" s="195" customFormat="1" ht="15" x14ac:dyDescent="0.25">
      <c r="A4645" s="312" t="s">
        <v>10178</v>
      </c>
      <c r="B4645" s="314" t="s">
        <v>1017</v>
      </c>
      <c r="C4645" s="314" t="s">
        <v>2421</v>
      </c>
      <c r="D4645" s="314" t="s">
        <v>10179</v>
      </c>
      <c r="E4645" s="315" t="s">
        <v>10180</v>
      </c>
      <c r="F4645" s="316" t="s">
        <v>243</v>
      </c>
      <c r="G4645" s="325">
        <v>0.04</v>
      </c>
      <c r="H4645" s="61">
        <f t="shared" ref="H4645:H4650" si="808">ROUND(I4645/G4645,2)</f>
        <v>1059142.5</v>
      </c>
      <c r="I4645" s="450">
        <v>42365.7</v>
      </c>
      <c r="J4645" s="439">
        <f t="shared" ref="J4645:J4663" si="809">ROUND(H4645*O$13*P$13*O$10,2)</f>
        <v>1181211.98</v>
      </c>
      <c r="K4645" s="390">
        <f t="shared" ref="K4645:K4663" si="810">ROUND(J4645*G4645,2)</f>
        <v>47248.480000000003</v>
      </c>
      <c r="L4645" s="60"/>
      <c r="M4645" s="303">
        <f t="shared" si="801"/>
        <v>47248.479105984006</v>
      </c>
      <c r="N4645" s="303">
        <f t="shared" si="802"/>
        <v>-8.9401599689153954E-4</v>
      </c>
      <c r="O4645" s="372">
        <f t="shared" si="806"/>
        <v>47248.479200000002</v>
      </c>
      <c r="P4645" s="373">
        <f t="shared" si="807"/>
        <v>-8.0000000161817297E-4</v>
      </c>
    </row>
    <row r="4646" spans="1:16" s="195" customFormat="1" ht="15" x14ac:dyDescent="0.25">
      <c r="A4646" s="312" t="s">
        <v>10181</v>
      </c>
      <c r="B4646" s="314" t="s">
        <v>1017</v>
      </c>
      <c r="C4646" s="314" t="s">
        <v>2398</v>
      </c>
      <c r="D4646" s="314" t="s">
        <v>10182</v>
      </c>
      <c r="E4646" s="315" t="s">
        <v>10183</v>
      </c>
      <c r="F4646" s="316" t="s">
        <v>217</v>
      </c>
      <c r="G4646" s="331">
        <v>1</v>
      </c>
      <c r="H4646" s="61">
        <f t="shared" si="808"/>
        <v>14130.14</v>
      </c>
      <c r="I4646" s="450">
        <v>14130.14</v>
      </c>
      <c r="J4646" s="439">
        <f t="shared" si="809"/>
        <v>15758.68</v>
      </c>
      <c r="K4646" s="390">
        <f t="shared" si="810"/>
        <v>15758.68</v>
      </c>
      <c r="L4646" s="60"/>
      <c r="M4646" s="303">
        <f t="shared" si="801"/>
        <v>15758.682721036801</v>
      </c>
      <c r="N4646" s="303">
        <f t="shared" si="802"/>
        <v>2.7210368007217767E-3</v>
      </c>
      <c r="O4646" s="372">
        <f t="shared" si="806"/>
        <v>15758.68</v>
      </c>
      <c r="P4646" s="373">
        <f t="shared" si="807"/>
        <v>0</v>
      </c>
    </row>
    <row r="4647" spans="1:16" s="195" customFormat="1" ht="15" x14ac:dyDescent="0.25">
      <c r="A4647" s="312" t="s">
        <v>10184</v>
      </c>
      <c r="B4647" s="314" t="s">
        <v>1017</v>
      </c>
      <c r="C4647" s="314" t="s">
        <v>3086</v>
      </c>
      <c r="D4647" s="314" t="s">
        <v>10182</v>
      </c>
      <c r="E4647" s="315" t="s">
        <v>10185</v>
      </c>
      <c r="F4647" s="316" t="s">
        <v>217</v>
      </c>
      <c r="G4647" s="331">
        <v>2</v>
      </c>
      <c r="H4647" s="61">
        <f t="shared" si="808"/>
        <v>28855.23</v>
      </c>
      <c r="I4647" s="450">
        <v>57710.46</v>
      </c>
      <c r="J4647" s="439">
        <f t="shared" si="809"/>
        <v>32180.89</v>
      </c>
      <c r="K4647" s="390">
        <f t="shared" si="810"/>
        <v>64361.78</v>
      </c>
      <c r="L4647" s="60"/>
      <c r="M4647" s="303">
        <f t="shared" si="801"/>
        <v>64361.770571635199</v>
      </c>
      <c r="N4647" s="303">
        <f t="shared" si="802"/>
        <v>-9.4283647995325737E-3</v>
      </c>
      <c r="O4647" s="372">
        <f t="shared" si="806"/>
        <v>64361.78</v>
      </c>
      <c r="P4647" s="373">
        <f t="shared" si="807"/>
        <v>0</v>
      </c>
    </row>
    <row r="4648" spans="1:16" s="195" customFormat="1" ht="15" x14ac:dyDescent="0.25">
      <c r="A4648" s="312" t="s">
        <v>10186</v>
      </c>
      <c r="B4648" s="314" t="s">
        <v>1017</v>
      </c>
      <c r="C4648" s="314" t="s">
        <v>3137</v>
      </c>
      <c r="D4648" s="314" t="s">
        <v>10182</v>
      </c>
      <c r="E4648" s="315" t="s">
        <v>10187</v>
      </c>
      <c r="F4648" s="316" t="s">
        <v>217</v>
      </c>
      <c r="G4648" s="331">
        <v>1</v>
      </c>
      <c r="H4648" s="61">
        <f>ROUND(I4648/G4648,2)</f>
        <v>14725.1</v>
      </c>
      <c r="I4648" s="450">
        <v>14725.1</v>
      </c>
      <c r="J4648" s="439">
        <f t="shared" si="809"/>
        <v>16422.21</v>
      </c>
      <c r="K4648" s="390">
        <f t="shared" si="810"/>
        <v>16422.21</v>
      </c>
      <c r="L4648" s="60"/>
      <c r="M4648" s="303">
        <f t="shared" si="801"/>
        <v>16422.213717312003</v>
      </c>
      <c r="N4648" s="303">
        <f t="shared" si="802"/>
        <v>3.7173120035731699E-3</v>
      </c>
      <c r="O4648" s="372">
        <f t="shared" si="806"/>
        <v>16422.21</v>
      </c>
      <c r="P4648" s="373">
        <f t="shared" si="807"/>
        <v>0</v>
      </c>
    </row>
    <row r="4649" spans="1:16" s="195" customFormat="1" ht="15" x14ac:dyDescent="0.25">
      <c r="A4649" s="312" t="s">
        <v>10188</v>
      </c>
      <c r="B4649" s="314" t="s">
        <v>1017</v>
      </c>
      <c r="C4649" s="314" t="s">
        <v>2429</v>
      </c>
      <c r="D4649" s="314" t="s">
        <v>824</v>
      </c>
      <c r="E4649" s="315" t="s">
        <v>825</v>
      </c>
      <c r="F4649" s="316" t="s">
        <v>243</v>
      </c>
      <c r="G4649" s="325">
        <v>0.05</v>
      </c>
      <c r="H4649" s="61">
        <f t="shared" si="808"/>
        <v>2683475</v>
      </c>
      <c r="I4649" s="450">
        <v>134173.75</v>
      </c>
      <c r="J4649" s="439">
        <f t="shared" si="809"/>
        <v>2992753.87</v>
      </c>
      <c r="K4649" s="390">
        <f t="shared" si="810"/>
        <v>149637.69</v>
      </c>
      <c r="L4649" s="60"/>
      <c r="M4649" s="303">
        <f t="shared" si="801"/>
        <v>149637.69330960003</v>
      </c>
      <c r="N4649" s="303">
        <f t="shared" si="802"/>
        <v>3.3096000261139125E-3</v>
      </c>
      <c r="O4649" s="372">
        <f t="shared" si="806"/>
        <v>149637.69350000002</v>
      </c>
      <c r="P4649" s="373">
        <f t="shared" si="807"/>
        <v>3.5000000207219273E-3</v>
      </c>
    </row>
    <row r="4650" spans="1:16" s="195" customFormat="1" ht="15" x14ac:dyDescent="0.25">
      <c r="A4650" s="312" t="s">
        <v>10189</v>
      </c>
      <c r="B4650" s="314" t="s">
        <v>1017</v>
      </c>
      <c r="C4650" s="314" t="s">
        <v>2433</v>
      </c>
      <c r="D4650" s="314" t="s">
        <v>10182</v>
      </c>
      <c r="E4650" s="315" t="s">
        <v>10190</v>
      </c>
      <c r="F4650" s="316" t="s">
        <v>217</v>
      </c>
      <c r="G4650" s="331">
        <v>5</v>
      </c>
      <c r="H4650" s="61">
        <f t="shared" si="808"/>
        <v>26029.21</v>
      </c>
      <c r="I4650" s="450">
        <v>130146.05</v>
      </c>
      <c r="J4650" s="439">
        <f t="shared" si="809"/>
        <v>29029.16</v>
      </c>
      <c r="K4650" s="390">
        <f t="shared" si="810"/>
        <v>145145.79999999999</v>
      </c>
      <c r="L4650" s="60"/>
      <c r="M4650" s="303">
        <f t="shared" si="801"/>
        <v>145145.78831817603</v>
      </c>
      <c r="N4650" s="303">
        <f t="shared" si="802"/>
        <v>-1.168182396213524E-2</v>
      </c>
      <c r="O4650" s="372">
        <f t="shared" si="806"/>
        <v>145145.79999999999</v>
      </c>
      <c r="P4650" s="373">
        <f t="shared" si="807"/>
        <v>0</v>
      </c>
    </row>
    <row r="4651" spans="1:16" s="195" customFormat="1" ht="15" customHeight="1" x14ac:dyDescent="0.25">
      <c r="A4651" s="323"/>
      <c r="B4651" s="512" t="s">
        <v>10191</v>
      </c>
      <c r="C4651" s="513"/>
      <c r="D4651" s="513"/>
      <c r="E4651" s="514"/>
      <c r="F4651" s="324"/>
      <c r="G4651" s="324"/>
      <c r="H4651" s="324"/>
      <c r="I4651" s="324"/>
      <c r="J4651" s="439">
        <f t="shared" si="809"/>
        <v>0</v>
      </c>
      <c r="K4651" s="390">
        <f t="shared" si="810"/>
        <v>0</v>
      </c>
      <c r="L4651" s="60"/>
      <c r="M4651" s="303">
        <f t="shared" si="801"/>
        <v>0</v>
      </c>
      <c r="N4651" s="303">
        <f t="shared" si="802"/>
        <v>0</v>
      </c>
      <c r="O4651" s="372">
        <f t="shared" si="806"/>
        <v>0</v>
      </c>
      <c r="P4651" s="373">
        <f t="shared" si="807"/>
        <v>0</v>
      </c>
    </row>
    <row r="4652" spans="1:16" s="195" customFormat="1" ht="22.5" x14ac:dyDescent="0.25">
      <c r="A4652" s="312" t="s">
        <v>10192</v>
      </c>
      <c r="B4652" s="314" t="s">
        <v>1017</v>
      </c>
      <c r="C4652" s="314" t="s">
        <v>2438</v>
      </c>
      <c r="D4652" s="314" t="s">
        <v>474</v>
      </c>
      <c r="E4652" s="315" t="s">
        <v>475</v>
      </c>
      <c r="F4652" s="316" t="s">
        <v>243</v>
      </c>
      <c r="G4652" s="325">
        <v>2.2799999999999998</v>
      </c>
      <c r="H4652" s="61">
        <f t="shared" ref="H4652:H4654" si="811">ROUND(I4652/G4652,2)</f>
        <v>75854.600000000006</v>
      </c>
      <c r="I4652" s="450">
        <v>172948.48000000001</v>
      </c>
      <c r="J4652" s="439">
        <f t="shared" si="809"/>
        <v>84597.08</v>
      </c>
      <c r="K4652" s="390">
        <f t="shared" si="810"/>
        <v>192881.34</v>
      </c>
      <c r="L4652" s="60"/>
      <c r="M4652" s="303">
        <f t="shared" si="801"/>
        <v>192881.33191925762</v>
      </c>
      <c r="N4652" s="303">
        <f t="shared" si="802"/>
        <v>-8.0807423801161349E-3</v>
      </c>
      <c r="O4652" s="372">
        <f t="shared" si="806"/>
        <v>192881.34239999999</v>
      </c>
      <c r="P4652" s="373">
        <f t="shared" si="807"/>
        <v>2.3999999975785613E-3</v>
      </c>
    </row>
    <row r="4653" spans="1:16" s="195" customFormat="1" ht="22.5" x14ac:dyDescent="0.25">
      <c r="A4653" s="312" t="s">
        <v>10193</v>
      </c>
      <c r="B4653" s="314" t="s">
        <v>1017</v>
      </c>
      <c r="C4653" s="314" t="s">
        <v>1071</v>
      </c>
      <c r="D4653" s="314" t="s">
        <v>794</v>
      </c>
      <c r="E4653" s="315" t="s">
        <v>795</v>
      </c>
      <c r="F4653" s="316" t="s">
        <v>248</v>
      </c>
      <c r="G4653" s="329">
        <v>22.7</v>
      </c>
      <c r="H4653" s="61">
        <f t="shared" si="811"/>
        <v>7601.2</v>
      </c>
      <c r="I4653" s="450">
        <v>172547.23</v>
      </c>
      <c r="J4653" s="439">
        <f t="shared" si="809"/>
        <v>8477.26</v>
      </c>
      <c r="K4653" s="390">
        <f t="shared" si="810"/>
        <v>192433.8</v>
      </c>
      <c r="L4653" s="60"/>
      <c r="M4653" s="303">
        <f t="shared" si="801"/>
        <v>192433.83660485764</v>
      </c>
      <c r="N4653" s="303">
        <f t="shared" si="802"/>
        <v>3.6604857654310763E-2</v>
      </c>
      <c r="O4653" s="372">
        <f t="shared" si="806"/>
        <v>192433.802</v>
      </c>
      <c r="P4653" s="373">
        <f t="shared" si="807"/>
        <v>2.0000000076834112E-3</v>
      </c>
    </row>
    <row r="4654" spans="1:16" s="195" customFormat="1" ht="22.5" x14ac:dyDescent="0.25">
      <c r="A4654" s="312" t="s">
        <v>10194</v>
      </c>
      <c r="B4654" s="314" t="s">
        <v>1017</v>
      </c>
      <c r="C4654" s="314" t="s">
        <v>3460</v>
      </c>
      <c r="D4654" s="314" t="s">
        <v>10195</v>
      </c>
      <c r="E4654" s="315" t="s">
        <v>10196</v>
      </c>
      <c r="F4654" s="316" t="s">
        <v>217</v>
      </c>
      <c r="G4654" s="331">
        <v>227</v>
      </c>
      <c r="H4654" s="61">
        <f t="shared" si="811"/>
        <v>3480.48</v>
      </c>
      <c r="I4654" s="450">
        <v>790068.96</v>
      </c>
      <c r="J4654" s="439">
        <f t="shared" si="809"/>
        <v>3881.62</v>
      </c>
      <c r="K4654" s="390">
        <f t="shared" si="810"/>
        <v>881127.74</v>
      </c>
      <c r="L4654" s="60"/>
      <c r="M4654" s="303">
        <f t="shared" si="801"/>
        <v>881126.87265515514</v>
      </c>
      <c r="N4654" s="303">
        <f t="shared" si="802"/>
        <v>-0.86734484485350549</v>
      </c>
      <c r="O4654" s="372">
        <f t="shared" si="806"/>
        <v>881127.74</v>
      </c>
      <c r="P4654" s="373">
        <f t="shared" si="807"/>
        <v>0</v>
      </c>
    </row>
    <row r="4655" spans="1:16" s="195" customFormat="1" ht="15" customHeight="1" x14ac:dyDescent="0.25">
      <c r="A4655" s="323"/>
      <c r="B4655" s="512" t="s">
        <v>10197</v>
      </c>
      <c r="C4655" s="513"/>
      <c r="D4655" s="513"/>
      <c r="E4655" s="514"/>
      <c r="F4655" s="324"/>
      <c r="G4655" s="324"/>
      <c r="H4655" s="324"/>
      <c r="I4655" s="324"/>
      <c r="J4655" s="439">
        <f t="shared" si="809"/>
        <v>0</v>
      </c>
      <c r="K4655" s="390">
        <f t="shared" si="810"/>
        <v>0</v>
      </c>
      <c r="L4655" s="60"/>
      <c r="M4655" s="303">
        <f t="shared" si="801"/>
        <v>0</v>
      </c>
      <c r="N4655" s="303">
        <f t="shared" si="802"/>
        <v>0</v>
      </c>
      <c r="O4655" s="372">
        <f t="shared" si="806"/>
        <v>0</v>
      </c>
      <c r="P4655" s="373">
        <f t="shared" si="807"/>
        <v>0</v>
      </c>
    </row>
    <row r="4656" spans="1:16" s="195" customFormat="1" ht="22.5" x14ac:dyDescent="0.25">
      <c r="A4656" s="312" t="s">
        <v>10198</v>
      </c>
      <c r="B4656" s="314" t="s">
        <v>1017</v>
      </c>
      <c r="C4656" s="314" t="s">
        <v>1075</v>
      </c>
      <c r="D4656" s="314" t="s">
        <v>474</v>
      </c>
      <c r="E4656" s="315" t="s">
        <v>475</v>
      </c>
      <c r="F4656" s="316" t="s">
        <v>243</v>
      </c>
      <c r="G4656" s="325">
        <v>1.43</v>
      </c>
      <c r="H4656" s="61">
        <f t="shared" ref="H4656:H4658" si="812">ROUND(I4656/G4656,2)</f>
        <v>75854.179999999993</v>
      </c>
      <c r="I4656" s="450">
        <v>108471.48</v>
      </c>
      <c r="J4656" s="439">
        <f t="shared" si="809"/>
        <v>84596.61</v>
      </c>
      <c r="K4656" s="390">
        <f t="shared" si="810"/>
        <v>120973.15</v>
      </c>
      <c r="L4656" s="60"/>
      <c r="M4656" s="303">
        <f t="shared" si="801"/>
        <v>120973.1565010176</v>
      </c>
      <c r="N4656" s="303">
        <f t="shared" si="802"/>
        <v>6.5010176040232182E-3</v>
      </c>
      <c r="O4656" s="372">
        <f t="shared" si="806"/>
        <v>120973.1523</v>
      </c>
      <c r="P4656" s="373">
        <f t="shared" si="807"/>
        <v>2.3000000073807314E-3</v>
      </c>
    </row>
    <row r="4657" spans="1:16" s="195" customFormat="1" ht="22.5" x14ac:dyDescent="0.25">
      <c r="A4657" s="312" t="s">
        <v>10199</v>
      </c>
      <c r="B4657" s="314" t="s">
        <v>1017</v>
      </c>
      <c r="C4657" s="314" t="s">
        <v>2474</v>
      </c>
      <c r="D4657" s="314" t="s">
        <v>794</v>
      </c>
      <c r="E4657" s="315" t="s">
        <v>795</v>
      </c>
      <c r="F4657" s="316" t="s">
        <v>248</v>
      </c>
      <c r="G4657" s="329">
        <v>14.2</v>
      </c>
      <c r="H4657" s="61">
        <f t="shared" si="812"/>
        <v>7601.17</v>
      </c>
      <c r="I4657" s="450">
        <v>107936.66</v>
      </c>
      <c r="J4657" s="439">
        <f t="shared" si="809"/>
        <v>8477.23</v>
      </c>
      <c r="K4657" s="390">
        <f t="shared" si="810"/>
        <v>120376.67</v>
      </c>
      <c r="L4657" s="60"/>
      <c r="M4657" s="303">
        <f t="shared" si="801"/>
        <v>120376.69682737922</v>
      </c>
      <c r="N4657" s="303">
        <f t="shared" si="802"/>
        <v>2.6827379217138514E-2</v>
      </c>
      <c r="O4657" s="372">
        <f t="shared" si="806"/>
        <v>120376.66599999998</v>
      </c>
      <c r="P4657" s="373">
        <f t="shared" si="807"/>
        <v>-4.0000000153668225E-3</v>
      </c>
    </row>
    <row r="4658" spans="1:16" s="195" customFormat="1" ht="22.5" x14ac:dyDescent="0.25">
      <c r="A4658" s="312" t="s">
        <v>10200</v>
      </c>
      <c r="B4658" s="314" t="s">
        <v>1017</v>
      </c>
      <c r="C4658" s="314" t="s">
        <v>3475</v>
      </c>
      <c r="D4658" s="314" t="s">
        <v>10195</v>
      </c>
      <c r="E4658" s="315" t="s">
        <v>10201</v>
      </c>
      <c r="F4658" s="316" t="s">
        <v>217</v>
      </c>
      <c r="G4658" s="331">
        <v>142</v>
      </c>
      <c r="H4658" s="61">
        <f t="shared" si="812"/>
        <v>2811.15</v>
      </c>
      <c r="I4658" s="450">
        <v>399183.3</v>
      </c>
      <c r="J4658" s="439">
        <f t="shared" si="809"/>
        <v>3135.14</v>
      </c>
      <c r="K4658" s="390">
        <f t="shared" si="810"/>
        <v>445189.88</v>
      </c>
      <c r="L4658" s="60"/>
      <c r="M4658" s="303">
        <f t="shared" si="801"/>
        <v>445190.420776896</v>
      </c>
      <c r="N4658" s="303">
        <f t="shared" si="802"/>
        <v>0.54077689599944279</v>
      </c>
      <c r="O4658" s="372">
        <f t="shared" si="806"/>
        <v>445189.88</v>
      </c>
      <c r="P4658" s="373">
        <f t="shared" si="807"/>
        <v>0</v>
      </c>
    </row>
    <row r="4659" spans="1:16" s="195" customFormat="1" ht="15" customHeight="1" x14ac:dyDescent="0.25">
      <c r="A4659" s="323"/>
      <c r="B4659" s="512" t="s">
        <v>10202</v>
      </c>
      <c r="C4659" s="513"/>
      <c r="D4659" s="513"/>
      <c r="E4659" s="514"/>
      <c r="F4659" s="324"/>
      <c r="G4659" s="324"/>
      <c r="H4659" s="324"/>
      <c r="I4659" s="324"/>
      <c r="J4659" s="439">
        <f t="shared" si="809"/>
        <v>0</v>
      </c>
      <c r="K4659" s="390">
        <f t="shared" si="810"/>
        <v>0</v>
      </c>
      <c r="L4659" s="60"/>
      <c r="M4659" s="303">
        <f t="shared" si="801"/>
        <v>0</v>
      </c>
      <c r="N4659" s="303">
        <f t="shared" si="802"/>
        <v>0</v>
      </c>
      <c r="O4659" s="372">
        <f t="shared" si="806"/>
        <v>0</v>
      </c>
      <c r="P4659" s="373">
        <f t="shared" si="807"/>
        <v>0</v>
      </c>
    </row>
    <row r="4660" spans="1:16" s="195" customFormat="1" ht="15" x14ac:dyDescent="0.25">
      <c r="A4660" s="312" t="s">
        <v>10203</v>
      </c>
      <c r="B4660" s="314" t="s">
        <v>1017</v>
      </c>
      <c r="C4660" s="314" t="s">
        <v>2489</v>
      </c>
      <c r="D4660" s="314" t="s">
        <v>10204</v>
      </c>
      <c r="E4660" s="315" t="s">
        <v>10205</v>
      </c>
      <c r="F4660" s="316" t="s">
        <v>243</v>
      </c>
      <c r="G4660" s="325">
        <v>0.74</v>
      </c>
      <c r="H4660" s="61">
        <f t="shared" ref="H4660:H4663" si="813">ROUND(I4660/G4660,2)</f>
        <v>56407.19</v>
      </c>
      <c r="I4660" s="450">
        <v>41741.32</v>
      </c>
      <c r="J4660" s="439">
        <f t="shared" si="809"/>
        <v>62908.29</v>
      </c>
      <c r="K4660" s="390">
        <f t="shared" si="810"/>
        <v>46552.13</v>
      </c>
      <c r="L4660" s="60"/>
      <c r="M4660" s="303">
        <f t="shared" si="801"/>
        <v>46552.137362918402</v>
      </c>
      <c r="N4660" s="303">
        <f t="shared" si="802"/>
        <v>7.3629184043966234E-3</v>
      </c>
      <c r="O4660" s="372">
        <f t="shared" si="806"/>
        <v>46552.134599999998</v>
      </c>
      <c r="P4660" s="373">
        <f t="shared" si="807"/>
        <v>4.6000000002095476E-3</v>
      </c>
    </row>
    <row r="4661" spans="1:16" s="195" customFormat="1" ht="15" x14ac:dyDescent="0.25">
      <c r="A4661" s="312" t="s">
        <v>10206</v>
      </c>
      <c r="B4661" s="314" t="s">
        <v>1017</v>
      </c>
      <c r="C4661" s="314" t="s">
        <v>3481</v>
      </c>
      <c r="D4661" s="314" t="s">
        <v>10207</v>
      </c>
      <c r="E4661" s="315" t="s">
        <v>10208</v>
      </c>
      <c r="F4661" s="316" t="s">
        <v>291</v>
      </c>
      <c r="G4661" s="331">
        <v>74</v>
      </c>
      <c r="H4661" s="61">
        <f t="shared" si="813"/>
        <v>2590.89</v>
      </c>
      <c r="I4661" s="450">
        <v>191726.1</v>
      </c>
      <c r="J4661" s="439">
        <f t="shared" si="809"/>
        <v>2889.5</v>
      </c>
      <c r="K4661" s="390">
        <f t="shared" si="810"/>
        <v>213823</v>
      </c>
      <c r="L4661" s="60"/>
      <c r="M4661" s="303">
        <f t="shared" si="801"/>
        <v>213823.13121043201</v>
      </c>
      <c r="N4661" s="303">
        <f t="shared" si="802"/>
        <v>0.13121043200953864</v>
      </c>
      <c r="O4661" s="372">
        <f t="shared" si="806"/>
        <v>213823</v>
      </c>
      <c r="P4661" s="373">
        <f t="shared" si="807"/>
        <v>0</v>
      </c>
    </row>
    <row r="4662" spans="1:16" s="195" customFormat="1" ht="22.5" x14ac:dyDescent="0.25">
      <c r="A4662" s="312" t="s">
        <v>10209</v>
      </c>
      <c r="B4662" s="314" t="s">
        <v>1017</v>
      </c>
      <c r="C4662" s="314" t="s">
        <v>2495</v>
      </c>
      <c r="D4662" s="314" t="s">
        <v>794</v>
      </c>
      <c r="E4662" s="315" t="s">
        <v>795</v>
      </c>
      <c r="F4662" s="316" t="s">
        <v>248</v>
      </c>
      <c r="G4662" s="329">
        <v>7.3</v>
      </c>
      <c r="H4662" s="61">
        <f t="shared" si="813"/>
        <v>7601.08</v>
      </c>
      <c r="I4662" s="450">
        <v>55487.89</v>
      </c>
      <c r="J4662" s="439">
        <f t="shared" si="809"/>
        <v>8477.1299999999992</v>
      </c>
      <c r="K4662" s="390">
        <f t="shared" si="810"/>
        <v>61883.05</v>
      </c>
      <c r="L4662" s="60"/>
      <c r="M4662" s="303">
        <f t="shared" si="801"/>
        <v>61883.042444716804</v>
      </c>
      <c r="N4662" s="303">
        <f t="shared" si="802"/>
        <v>-7.5552831985987723E-3</v>
      </c>
      <c r="O4662" s="372">
        <f t="shared" si="806"/>
        <v>61883.048999999992</v>
      </c>
      <c r="P4662" s="373">
        <f t="shared" si="807"/>
        <v>-1.0000000111176632E-3</v>
      </c>
    </row>
    <row r="4663" spans="1:16" s="195" customFormat="1" ht="22.5" x14ac:dyDescent="0.25">
      <c r="A4663" s="312" t="s">
        <v>10210</v>
      </c>
      <c r="B4663" s="314" t="s">
        <v>1017</v>
      </c>
      <c r="C4663" s="314" t="s">
        <v>2497</v>
      </c>
      <c r="D4663" s="314" t="s">
        <v>10195</v>
      </c>
      <c r="E4663" s="315" t="s">
        <v>10196</v>
      </c>
      <c r="F4663" s="316" t="s">
        <v>217</v>
      </c>
      <c r="G4663" s="331">
        <v>73</v>
      </c>
      <c r="H4663" s="61">
        <f t="shared" si="813"/>
        <v>3480.48</v>
      </c>
      <c r="I4663" s="450">
        <v>254075.04</v>
      </c>
      <c r="J4663" s="439">
        <f t="shared" si="809"/>
        <v>3881.62</v>
      </c>
      <c r="K4663" s="390">
        <f t="shared" si="810"/>
        <v>283358.26</v>
      </c>
      <c r="L4663" s="60"/>
      <c r="M4663" s="303">
        <f t="shared" si="801"/>
        <v>283357.98107412481</v>
      </c>
      <c r="N4663" s="303">
        <f t="shared" si="802"/>
        <v>-0.27892587520182133</v>
      </c>
      <c r="O4663" s="372">
        <f t="shared" si="806"/>
        <v>283358.26</v>
      </c>
      <c r="P4663" s="373">
        <f t="shared" si="807"/>
        <v>0</v>
      </c>
    </row>
    <row r="4664" spans="1:16" s="195" customFormat="1" ht="15" x14ac:dyDescent="0.25">
      <c r="A4664" s="509" t="s">
        <v>10211</v>
      </c>
      <c r="B4664" s="510"/>
      <c r="C4664" s="510"/>
      <c r="D4664" s="510"/>
      <c r="E4664" s="510"/>
      <c r="F4664" s="511"/>
      <c r="G4664" s="304"/>
      <c r="H4664" s="446"/>
      <c r="I4664" s="447">
        <f>I4665+I4675</f>
        <v>51487204.95000001</v>
      </c>
      <c r="J4664" s="448"/>
      <c r="K4664" s="393">
        <f>K4665+K4675</f>
        <v>57421219.07</v>
      </c>
      <c r="L4664" s="305"/>
      <c r="M4664" s="303">
        <f t="shared" si="801"/>
        <v>57421265.96056696</v>
      </c>
      <c r="N4664" s="303">
        <f t="shared" si="802"/>
        <v>46.89056695997715</v>
      </c>
      <c r="O4664" s="372">
        <f t="shared" si="806"/>
        <v>0</v>
      </c>
      <c r="P4664" s="373"/>
    </row>
    <row r="4665" spans="1:16" s="195" customFormat="1" ht="15" x14ac:dyDescent="0.25">
      <c r="A4665" s="306" t="s">
        <v>3700</v>
      </c>
      <c r="B4665" s="502"/>
      <c r="C4665" s="502"/>
      <c r="D4665" s="502"/>
      <c r="E4665" s="307" t="s">
        <v>1068</v>
      </c>
      <c r="F4665" s="308"/>
      <c r="G4665" s="309"/>
      <c r="H4665" s="334"/>
      <c r="I4665" s="334">
        <f>SUM(I4666:I4674)</f>
        <v>1229379.1300000001</v>
      </c>
      <c r="J4665" s="449"/>
      <c r="K4665" s="391">
        <f>SUM(K4666:K4674)</f>
        <v>1371068.7900000003</v>
      </c>
      <c r="L4665" s="310"/>
      <c r="M4665" s="303">
        <f t="shared" si="801"/>
        <v>1371068.9103953859</v>
      </c>
      <c r="N4665" s="303">
        <f t="shared" si="802"/>
        <v>0.12039538566023111</v>
      </c>
      <c r="O4665" s="372">
        <f t="shared" si="806"/>
        <v>0</v>
      </c>
      <c r="P4665" s="373"/>
    </row>
    <row r="4666" spans="1:16" s="195" customFormat="1" ht="22.5" x14ac:dyDescent="0.25">
      <c r="A4666" s="312" t="s">
        <v>10212</v>
      </c>
      <c r="B4666" s="313" t="s">
        <v>10213</v>
      </c>
      <c r="C4666" s="314" t="s">
        <v>2402</v>
      </c>
      <c r="D4666" s="314" t="s">
        <v>8946</v>
      </c>
      <c r="E4666" s="315" t="s">
        <v>8947</v>
      </c>
      <c r="F4666" s="316" t="s">
        <v>100</v>
      </c>
      <c r="G4666" s="328">
        <v>0.77208500000000002</v>
      </c>
      <c r="H4666" s="61">
        <f t="shared" ref="H4666:H4674" si="814">ROUND(I4666/G4666,2)</f>
        <v>115080.26</v>
      </c>
      <c r="I4666" s="450">
        <v>88851.74</v>
      </c>
      <c r="J4666" s="439">
        <f t="shared" ref="J4666:J4674" si="815">ROUND(H4666*O$13*P$13*O$10,2)</f>
        <v>128343.62</v>
      </c>
      <c r="K4666" s="390">
        <f t="shared" ref="K4666:K4674" si="816">ROUND(J4666*G4666,2)</f>
        <v>99092.18</v>
      </c>
      <c r="L4666" s="60"/>
      <c r="M4666" s="303">
        <f t="shared" si="801"/>
        <v>99092.180252428821</v>
      </c>
      <c r="N4666" s="303">
        <f t="shared" si="802"/>
        <v>2.5242882838938385E-4</v>
      </c>
      <c r="O4666" s="372">
        <f t="shared" si="806"/>
        <v>99092.183847699998</v>
      </c>
      <c r="P4666" s="373">
        <f t="shared" si="807"/>
        <v>3.8477000052807853E-3</v>
      </c>
    </row>
    <row r="4667" spans="1:16" s="195" customFormat="1" ht="22.5" x14ac:dyDescent="0.25">
      <c r="A4667" s="312" t="s">
        <v>10214</v>
      </c>
      <c r="B4667" s="313" t="s">
        <v>10213</v>
      </c>
      <c r="C4667" s="314" t="s">
        <v>2410</v>
      </c>
      <c r="D4667" s="314" t="s">
        <v>8949</v>
      </c>
      <c r="E4667" s="315" t="s">
        <v>8950</v>
      </c>
      <c r="F4667" s="316" t="s">
        <v>106</v>
      </c>
      <c r="G4667" s="318">
        <v>1351.0450000000001</v>
      </c>
      <c r="H4667" s="61">
        <f t="shared" si="814"/>
        <v>379.6</v>
      </c>
      <c r="I4667" s="450">
        <v>512856.68</v>
      </c>
      <c r="J4667" s="439">
        <f t="shared" si="815"/>
        <v>423.35</v>
      </c>
      <c r="K4667" s="390">
        <f t="shared" si="816"/>
        <v>571964.9</v>
      </c>
      <c r="L4667" s="60"/>
      <c r="M4667" s="303">
        <f t="shared" si="801"/>
        <v>571965.01248284162</v>
      </c>
      <c r="N4667" s="303">
        <f t="shared" si="802"/>
        <v>0.11248284159228206</v>
      </c>
      <c r="O4667" s="372">
        <f t="shared" si="806"/>
        <v>571964.90075000003</v>
      </c>
      <c r="P4667" s="373">
        <f t="shared" si="807"/>
        <v>7.5000000651925802E-4</v>
      </c>
    </row>
    <row r="4668" spans="1:16" s="195" customFormat="1" ht="22.5" x14ac:dyDescent="0.25">
      <c r="A4668" s="312" t="s">
        <v>10215</v>
      </c>
      <c r="B4668" s="313" t="s">
        <v>10213</v>
      </c>
      <c r="C4668" s="314" t="s">
        <v>2421</v>
      </c>
      <c r="D4668" s="314" t="s">
        <v>8952</v>
      </c>
      <c r="E4668" s="315" t="s">
        <v>8953</v>
      </c>
      <c r="F4668" s="316" t="s">
        <v>100</v>
      </c>
      <c r="G4668" s="328">
        <v>0.77208500000000002</v>
      </c>
      <c r="H4668" s="61">
        <f t="shared" si="814"/>
        <v>11050.99</v>
      </c>
      <c r="I4668" s="450">
        <v>8532.2999999999993</v>
      </c>
      <c r="J4668" s="439">
        <f t="shared" si="815"/>
        <v>12324.65</v>
      </c>
      <c r="K4668" s="390">
        <f t="shared" si="816"/>
        <v>9515.68</v>
      </c>
      <c r="L4668" s="60"/>
      <c r="M4668" s="303">
        <f t="shared" si="801"/>
        <v>9515.6741957759987</v>
      </c>
      <c r="N4668" s="303">
        <f t="shared" si="802"/>
        <v>-5.8042240016220603E-3</v>
      </c>
      <c r="O4668" s="372">
        <f t="shared" si="806"/>
        <v>9515.6773952500007</v>
      </c>
      <c r="P4668" s="373">
        <f t="shared" si="807"/>
        <v>-2.6047499995911494E-3</v>
      </c>
    </row>
    <row r="4669" spans="1:16" s="195" customFormat="1" ht="22.5" x14ac:dyDescent="0.25">
      <c r="A4669" s="312" t="s">
        <v>10216</v>
      </c>
      <c r="B4669" s="313" t="s">
        <v>10213</v>
      </c>
      <c r="C4669" s="314" t="s">
        <v>2429</v>
      </c>
      <c r="D4669" s="314" t="s">
        <v>3339</v>
      </c>
      <c r="E4669" s="315" t="s">
        <v>3340</v>
      </c>
      <c r="F4669" s="316" t="s">
        <v>100</v>
      </c>
      <c r="G4669" s="328">
        <v>1.573631</v>
      </c>
      <c r="H4669" s="61">
        <f t="shared" si="814"/>
        <v>82989.61</v>
      </c>
      <c r="I4669" s="450">
        <v>130595.03</v>
      </c>
      <c r="J4669" s="439">
        <f t="shared" si="815"/>
        <v>92554.42</v>
      </c>
      <c r="K4669" s="390">
        <f t="shared" si="816"/>
        <v>145646.5</v>
      </c>
      <c r="L4669" s="60"/>
      <c r="M4669" s="303">
        <f t="shared" si="801"/>
        <v>145646.51466399358</v>
      </c>
      <c r="N4669" s="303">
        <f t="shared" si="802"/>
        <v>1.4663993584690616E-2</v>
      </c>
      <c r="O4669" s="372">
        <f t="shared" si="806"/>
        <v>145646.50449902</v>
      </c>
      <c r="P4669" s="373">
        <f t="shared" si="807"/>
        <v>4.4990199967287481E-3</v>
      </c>
    </row>
    <row r="4670" spans="1:16" s="195" customFormat="1" ht="22.5" x14ac:dyDescent="0.25">
      <c r="A4670" s="312" t="s">
        <v>10217</v>
      </c>
      <c r="B4670" s="313" t="s">
        <v>10213</v>
      </c>
      <c r="C4670" s="314" t="s">
        <v>2438</v>
      </c>
      <c r="D4670" s="314" t="s">
        <v>258</v>
      </c>
      <c r="E4670" s="315" t="s">
        <v>259</v>
      </c>
      <c r="F4670" s="316" t="s">
        <v>116</v>
      </c>
      <c r="G4670" s="317">
        <v>0.55045999999999995</v>
      </c>
      <c r="H4670" s="61">
        <f t="shared" si="814"/>
        <v>193802.75</v>
      </c>
      <c r="I4670" s="450">
        <v>106680.66</v>
      </c>
      <c r="J4670" s="439">
        <f t="shared" si="815"/>
        <v>216139.12</v>
      </c>
      <c r="K4670" s="390">
        <f t="shared" si="816"/>
        <v>118975.94</v>
      </c>
      <c r="L4670" s="60"/>
      <c r="M4670" s="303">
        <f t="shared" si="801"/>
        <v>118975.93890865921</v>
      </c>
      <c r="N4670" s="303">
        <f t="shared" si="802"/>
        <v>-1.0913407895714045E-3</v>
      </c>
      <c r="O4670" s="372">
        <f t="shared" si="806"/>
        <v>118975.93999519998</v>
      </c>
      <c r="P4670" s="373">
        <f t="shared" si="807"/>
        <v>-4.8000219976529479E-6</v>
      </c>
    </row>
    <row r="4671" spans="1:16" s="195" customFormat="1" ht="22.5" x14ac:dyDescent="0.25">
      <c r="A4671" s="312" t="s">
        <v>10218</v>
      </c>
      <c r="B4671" s="313" t="s">
        <v>10213</v>
      </c>
      <c r="C4671" s="314" t="s">
        <v>1071</v>
      </c>
      <c r="D4671" s="314" t="s">
        <v>467</v>
      </c>
      <c r="E4671" s="315" t="s">
        <v>468</v>
      </c>
      <c r="F4671" s="316" t="s">
        <v>100</v>
      </c>
      <c r="G4671" s="317">
        <v>1.2515099999999999</v>
      </c>
      <c r="H4671" s="61">
        <f t="shared" si="814"/>
        <v>13913.43</v>
      </c>
      <c r="I4671" s="450">
        <v>17412.8</v>
      </c>
      <c r="J4671" s="439">
        <f t="shared" si="815"/>
        <v>15517</v>
      </c>
      <c r="K4671" s="390">
        <f t="shared" si="816"/>
        <v>19419.68</v>
      </c>
      <c r="L4671" s="60"/>
      <c r="M4671" s="303">
        <f t="shared" si="801"/>
        <v>19419.679527935998</v>
      </c>
      <c r="N4671" s="303">
        <f t="shared" si="802"/>
        <v>-4.7206400267896242E-4</v>
      </c>
      <c r="O4671" s="372">
        <f t="shared" si="806"/>
        <v>19419.680669999998</v>
      </c>
      <c r="P4671" s="373">
        <f t="shared" si="807"/>
        <v>6.6999999762629159E-4</v>
      </c>
    </row>
    <row r="4672" spans="1:16" s="195" customFormat="1" ht="22.5" x14ac:dyDescent="0.25">
      <c r="A4672" s="312" t="s">
        <v>10219</v>
      </c>
      <c r="B4672" s="313" t="s">
        <v>10213</v>
      </c>
      <c r="C4672" s="314" t="s">
        <v>1075</v>
      </c>
      <c r="D4672" s="314" t="s">
        <v>262</v>
      </c>
      <c r="E4672" s="315" t="s">
        <v>263</v>
      </c>
      <c r="F4672" s="316" t="s">
        <v>116</v>
      </c>
      <c r="G4672" s="326">
        <v>3.7715999999999998</v>
      </c>
      <c r="H4672" s="61">
        <f t="shared" si="814"/>
        <v>73016.08</v>
      </c>
      <c r="I4672" s="450">
        <v>275387.45</v>
      </c>
      <c r="J4672" s="439">
        <f t="shared" si="815"/>
        <v>81431.41</v>
      </c>
      <c r="K4672" s="390">
        <f t="shared" si="816"/>
        <v>307126.71000000002</v>
      </c>
      <c r="L4672" s="60"/>
      <c r="M4672" s="303">
        <f t="shared" si="801"/>
        <v>307126.71282134403</v>
      </c>
      <c r="N4672" s="303">
        <f t="shared" si="802"/>
        <v>2.8213440091349185E-3</v>
      </c>
      <c r="O4672" s="372">
        <f t="shared" si="806"/>
        <v>307126.70595600002</v>
      </c>
      <c r="P4672" s="373">
        <f t="shared" si="807"/>
        <v>-4.0440000011585653E-3</v>
      </c>
    </row>
    <row r="4673" spans="1:16" s="195" customFormat="1" ht="22.5" x14ac:dyDescent="0.25">
      <c r="A4673" s="312" t="s">
        <v>10220</v>
      </c>
      <c r="B4673" s="313" t="s">
        <v>10213</v>
      </c>
      <c r="C4673" s="314" t="s">
        <v>2474</v>
      </c>
      <c r="D4673" s="314" t="s">
        <v>3347</v>
      </c>
      <c r="E4673" s="315" t="s">
        <v>3348</v>
      </c>
      <c r="F4673" s="316" t="s">
        <v>100</v>
      </c>
      <c r="G4673" s="317">
        <v>1.2515099999999999</v>
      </c>
      <c r="H4673" s="61">
        <f t="shared" si="814"/>
        <v>35104.980000000003</v>
      </c>
      <c r="I4673" s="450">
        <v>43934.23</v>
      </c>
      <c r="J4673" s="439">
        <f t="shared" si="815"/>
        <v>39150.94</v>
      </c>
      <c r="K4673" s="390">
        <f t="shared" si="816"/>
        <v>48997.79</v>
      </c>
      <c r="L4673" s="60"/>
      <c r="M4673" s="303">
        <f t="shared" si="801"/>
        <v>48997.787082297611</v>
      </c>
      <c r="N4673" s="303">
        <f t="shared" si="802"/>
        <v>-2.9177023898228072E-3</v>
      </c>
      <c r="O4673" s="372">
        <f t="shared" si="806"/>
        <v>48997.792919400003</v>
      </c>
      <c r="P4673" s="373">
        <f t="shared" si="807"/>
        <v>2.9194000017014332E-3</v>
      </c>
    </row>
    <row r="4674" spans="1:16" s="195" customFormat="1" ht="22.5" x14ac:dyDescent="0.25">
      <c r="A4674" s="312" t="s">
        <v>10221</v>
      </c>
      <c r="B4674" s="313" t="s">
        <v>10213</v>
      </c>
      <c r="C4674" s="314" t="s">
        <v>2489</v>
      </c>
      <c r="D4674" s="314" t="s">
        <v>3350</v>
      </c>
      <c r="E4674" s="315" t="s">
        <v>3351</v>
      </c>
      <c r="F4674" s="316" t="s">
        <v>100</v>
      </c>
      <c r="G4674" s="317">
        <v>1.2515099999999999</v>
      </c>
      <c r="H4674" s="61">
        <f t="shared" si="814"/>
        <v>36059.03</v>
      </c>
      <c r="I4674" s="450">
        <v>45128.24</v>
      </c>
      <c r="J4674" s="439">
        <f t="shared" si="815"/>
        <v>40214.949999999997</v>
      </c>
      <c r="K4674" s="390">
        <f t="shared" si="816"/>
        <v>50329.41</v>
      </c>
      <c r="L4674" s="60"/>
      <c r="M4674" s="303">
        <f t="shared" si="801"/>
        <v>50329.410460108797</v>
      </c>
      <c r="N4674" s="303">
        <f t="shared" si="802"/>
        <v>4.6010879304958507E-4</v>
      </c>
      <c r="O4674" s="372">
        <f t="shared" si="806"/>
        <v>50329.412074499989</v>
      </c>
      <c r="P4674" s="373">
        <f t="shared" si="807"/>
        <v>2.0744999856106006E-3</v>
      </c>
    </row>
    <row r="4675" spans="1:16" s="195" customFormat="1" ht="15" x14ac:dyDescent="0.25">
      <c r="A4675" s="306" t="s">
        <v>8873</v>
      </c>
      <c r="B4675" s="502"/>
      <c r="C4675" s="502"/>
      <c r="D4675" s="502"/>
      <c r="E4675" s="307" t="s">
        <v>10222</v>
      </c>
      <c r="F4675" s="308"/>
      <c r="G4675" s="309"/>
      <c r="H4675" s="334"/>
      <c r="I4675" s="334">
        <f>SUM(I4676:I4701)</f>
        <v>50257825.820000008</v>
      </c>
      <c r="J4675" s="449"/>
      <c r="K4675" s="310">
        <f>SUM(K4676:K4701)</f>
        <v>56050150.280000001</v>
      </c>
      <c r="L4675" s="310"/>
      <c r="M4675" s="303">
        <f t="shared" si="801"/>
        <v>56050197.050171576</v>
      </c>
      <c r="N4675" s="303">
        <f t="shared" si="802"/>
        <v>46.770171575248241</v>
      </c>
      <c r="O4675" s="372">
        <f t="shared" si="806"/>
        <v>0</v>
      </c>
      <c r="P4675" s="373"/>
    </row>
    <row r="4676" spans="1:16" s="195" customFormat="1" ht="22.5" x14ac:dyDescent="0.25">
      <c r="A4676" s="312" t="s">
        <v>10223</v>
      </c>
      <c r="B4676" s="313" t="s">
        <v>10213</v>
      </c>
      <c r="C4676" s="314" t="s">
        <v>2495</v>
      </c>
      <c r="D4676" s="314" t="s">
        <v>520</v>
      </c>
      <c r="E4676" s="315" t="s">
        <v>536</v>
      </c>
      <c r="F4676" s="316" t="s">
        <v>116</v>
      </c>
      <c r="G4676" s="326">
        <v>2.5240999999999998</v>
      </c>
      <c r="H4676" s="61">
        <f t="shared" ref="H4676:H4701" si="817">ROUND(I4676/G4676,2)</f>
        <v>209525.8</v>
      </c>
      <c r="I4676" s="450">
        <v>528864.07999999996</v>
      </c>
      <c r="J4676" s="439">
        <f t="shared" ref="J4676:J4701" si="818">ROUND(H4676*O$13*P$13*O$10,2)</f>
        <v>233674.3</v>
      </c>
      <c r="K4676" s="60">
        <f t="shared" ref="K4676:K4701" si="819">ROUND(J4676*G4676,2)</f>
        <v>589817.30000000005</v>
      </c>
      <c r="L4676" s="60"/>
      <c r="M4676" s="303">
        <f t="shared" si="801"/>
        <v>589817.31527592964</v>
      </c>
      <c r="N4676" s="303">
        <f t="shared" si="802"/>
        <v>1.5275929588824511E-2</v>
      </c>
      <c r="O4676" s="372">
        <f t="shared" si="806"/>
        <v>589817.30062999995</v>
      </c>
      <c r="P4676" s="373">
        <f t="shared" si="807"/>
        <v>6.299999076873064E-4</v>
      </c>
    </row>
    <row r="4677" spans="1:16" s="195" customFormat="1" ht="22.5" x14ac:dyDescent="0.25">
      <c r="A4677" s="312" t="s">
        <v>10224</v>
      </c>
      <c r="B4677" s="313" t="s">
        <v>10213</v>
      </c>
      <c r="C4677" s="314" t="s">
        <v>2497</v>
      </c>
      <c r="D4677" s="314" t="s">
        <v>8099</v>
      </c>
      <c r="E4677" s="315" t="s">
        <v>8100</v>
      </c>
      <c r="F4677" s="316" t="s">
        <v>111</v>
      </c>
      <c r="G4677" s="326">
        <v>257.45420000000001</v>
      </c>
      <c r="H4677" s="61">
        <f t="shared" si="817"/>
        <v>5024.3</v>
      </c>
      <c r="I4677" s="450">
        <v>1293526.3799999999</v>
      </c>
      <c r="J4677" s="439">
        <f t="shared" si="818"/>
        <v>5603.37</v>
      </c>
      <c r="K4677" s="60">
        <f t="shared" si="819"/>
        <v>1442611.14</v>
      </c>
      <c r="L4677" s="60"/>
      <c r="M4677" s="303">
        <f t="shared" si="801"/>
        <v>1442609.3310973055</v>
      </c>
      <c r="N4677" s="303">
        <f t="shared" si="802"/>
        <v>-1.8089026943780482</v>
      </c>
      <c r="O4677" s="372">
        <f t="shared" si="806"/>
        <v>1442611.140654</v>
      </c>
      <c r="P4677" s="373">
        <f t="shared" si="807"/>
        <v>6.5400009043514729E-4</v>
      </c>
    </row>
    <row r="4678" spans="1:16" s="195" customFormat="1" ht="22.5" x14ac:dyDescent="0.25">
      <c r="A4678" s="312" t="s">
        <v>10225</v>
      </c>
      <c r="B4678" s="313" t="s">
        <v>10213</v>
      </c>
      <c r="C4678" s="314" t="s">
        <v>2499</v>
      </c>
      <c r="D4678" s="314" t="s">
        <v>10226</v>
      </c>
      <c r="E4678" s="315" t="s">
        <v>10227</v>
      </c>
      <c r="F4678" s="316" t="s">
        <v>116</v>
      </c>
      <c r="G4678" s="318">
        <v>17.029</v>
      </c>
      <c r="H4678" s="61">
        <f t="shared" si="817"/>
        <v>1255622.97</v>
      </c>
      <c r="I4678" s="450">
        <v>21382003.550000001</v>
      </c>
      <c r="J4678" s="439">
        <f t="shared" si="818"/>
        <v>1400337.43</v>
      </c>
      <c r="K4678" s="60">
        <f t="shared" si="819"/>
        <v>23846346.100000001</v>
      </c>
      <c r="L4678" s="60"/>
      <c r="M4678" s="303">
        <f t="shared" si="801"/>
        <v>23846346.170988578</v>
      </c>
      <c r="N4678" s="303">
        <f t="shared" si="802"/>
        <v>7.0988576859235764E-2</v>
      </c>
      <c r="O4678" s="372">
        <f t="shared" si="806"/>
        <v>23846346.09547</v>
      </c>
      <c r="P4678" s="373">
        <f t="shared" si="807"/>
        <v>-4.5300014317035675E-3</v>
      </c>
    </row>
    <row r="4679" spans="1:16" s="195" customFormat="1" ht="22.5" x14ac:dyDescent="0.25">
      <c r="A4679" s="312" t="s">
        <v>10228</v>
      </c>
      <c r="B4679" s="313" t="s">
        <v>10213</v>
      </c>
      <c r="C4679" s="314" t="s">
        <v>5984</v>
      </c>
      <c r="D4679" s="314" t="s">
        <v>9613</v>
      </c>
      <c r="E4679" s="315" t="s">
        <v>130</v>
      </c>
      <c r="F4679" s="316" t="s">
        <v>111</v>
      </c>
      <c r="G4679" s="326">
        <v>1728.4435000000001</v>
      </c>
      <c r="H4679" s="61">
        <f t="shared" si="817"/>
        <v>6097.77</v>
      </c>
      <c r="I4679" s="450">
        <v>10539655.630000001</v>
      </c>
      <c r="J4679" s="439">
        <f t="shared" si="818"/>
        <v>6800.56</v>
      </c>
      <c r="K4679" s="60">
        <f t="shared" si="819"/>
        <v>11754383.73</v>
      </c>
      <c r="L4679" s="60"/>
      <c r="M4679" s="303">
        <f t="shared" si="801"/>
        <v>11754383.825083068</v>
      </c>
      <c r="N4679" s="303">
        <f t="shared" si="802"/>
        <v>9.5083067193627357E-2</v>
      </c>
      <c r="O4679" s="372">
        <f t="shared" si="806"/>
        <v>11754383.728360001</v>
      </c>
      <c r="P4679" s="373">
        <f t="shared" si="807"/>
        <v>-1.6399994492530823E-3</v>
      </c>
    </row>
    <row r="4680" spans="1:16" s="195" customFormat="1" ht="22.5" x14ac:dyDescent="0.25">
      <c r="A4680" s="312" t="s">
        <v>10229</v>
      </c>
      <c r="B4680" s="313" t="s">
        <v>10213</v>
      </c>
      <c r="C4680" s="314" t="s">
        <v>5988</v>
      </c>
      <c r="D4680" s="314" t="s">
        <v>10230</v>
      </c>
      <c r="E4680" s="315" t="s">
        <v>10231</v>
      </c>
      <c r="F4680" s="316" t="s">
        <v>111</v>
      </c>
      <c r="G4680" s="329">
        <v>1702.9</v>
      </c>
      <c r="H4680" s="61">
        <f t="shared" si="817"/>
        <v>49.84</v>
      </c>
      <c r="I4680" s="450">
        <v>84866.21</v>
      </c>
      <c r="J4680" s="439">
        <f t="shared" si="818"/>
        <v>55.58</v>
      </c>
      <c r="K4680" s="60">
        <f t="shared" si="819"/>
        <v>94647.18</v>
      </c>
      <c r="L4680" s="60"/>
      <c r="M4680" s="303">
        <f t="shared" si="801"/>
        <v>94647.305485075209</v>
      </c>
      <c r="N4680" s="303">
        <f t="shared" si="802"/>
        <v>0.12548507521569263</v>
      </c>
      <c r="O4680" s="372">
        <f t="shared" si="806"/>
        <v>94647.182000000001</v>
      </c>
      <c r="P4680" s="373">
        <f t="shared" si="807"/>
        <v>2.0000000076834112E-3</v>
      </c>
    </row>
    <row r="4681" spans="1:16" s="195" customFormat="1" ht="22.5" x14ac:dyDescent="0.25">
      <c r="A4681" s="312" t="s">
        <v>10232</v>
      </c>
      <c r="B4681" s="313" t="s">
        <v>10213</v>
      </c>
      <c r="C4681" s="314" t="s">
        <v>7859</v>
      </c>
      <c r="D4681" s="314" t="s">
        <v>1175</v>
      </c>
      <c r="E4681" s="315" t="s">
        <v>121</v>
      </c>
      <c r="F4681" s="316" t="s">
        <v>122</v>
      </c>
      <c r="G4681" s="317">
        <v>0.29175000000000001</v>
      </c>
      <c r="H4681" s="61">
        <f t="shared" si="817"/>
        <v>47289.08</v>
      </c>
      <c r="I4681" s="450">
        <v>13796.59</v>
      </c>
      <c r="J4681" s="439">
        <f t="shared" si="818"/>
        <v>52739.29</v>
      </c>
      <c r="K4681" s="60">
        <f t="shared" si="819"/>
        <v>15386.69</v>
      </c>
      <c r="L4681" s="60"/>
      <c r="M4681" s="303">
        <f t="shared" si="801"/>
        <v>15386.690042860802</v>
      </c>
      <c r="N4681" s="303">
        <f t="shared" si="802"/>
        <v>4.2860801841015927E-5</v>
      </c>
      <c r="O4681" s="372">
        <f t="shared" si="806"/>
        <v>15386.687857500001</v>
      </c>
      <c r="P4681" s="373">
        <f t="shared" si="807"/>
        <v>-2.1424999995360849E-3</v>
      </c>
    </row>
    <row r="4682" spans="1:16" s="195" customFormat="1" ht="22.5" x14ac:dyDescent="0.25">
      <c r="A4682" s="312" t="s">
        <v>10233</v>
      </c>
      <c r="B4682" s="313" t="s">
        <v>10213</v>
      </c>
      <c r="C4682" s="314" t="s">
        <v>7908</v>
      </c>
      <c r="D4682" s="314" t="s">
        <v>1122</v>
      </c>
      <c r="E4682" s="315" t="s">
        <v>127</v>
      </c>
      <c r="F4682" s="316" t="s">
        <v>122</v>
      </c>
      <c r="G4682" s="318">
        <v>8.1519999999999992</v>
      </c>
      <c r="H4682" s="61">
        <f t="shared" si="817"/>
        <v>47193.36</v>
      </c>
      <c r="I4682" s="450">
        <v>384720.27</v>
      </c>
      <c r="J4682" s="439">
        <f t="shared" si="818"/>
        <v>52632.54</v>
      </c>
      <c r="K4682" s="60">
        <f t="shared" si="819"/>
        <v>429060.47</v>
      </c>
      <c r="L4682" s="60"/>
      <c r="M4682" s="303">
        <f t="shared" si="801"/>
        <v>429060.48144474241</v>
      </c>
      <c r="N4682" s="303">
        <f t="shared" si="802"/>
        <v>1.1444742442108691E-2</v>
      </c>
      <c r="O4682" s="372">
        <f t="shared" si="806"/>
        <v>429060.46607999998</v>
      </c>
      <c r="P4682" s="373">
        <f t="shared" si="807"/>
        <v>-3.919999988283962E-3</v>
      </c>
    </row>
    <row r="4683" spans="1:16" s="195" customFormat="1" ht="22.5" x14ac:dyDescent="0.25">
      <c r="A4683" s="312" t="s">
        <v>10234</v>
      </c>
      <c r="B4683" s="313" t="s">
        <v>10213</v>
      </c>
      <c r="C4683" s="314" t="s">
        <v>10235</v>
      </c>
      <c r="D4683" s="314" t="s">
        <v>1261</v>
      </c>
      <c r="E4683" s="315" t="s">
        <v>1262</v>
      </c>
      <c r="F4683" s="316" t="s">
        <v>122</v>
      </c>
      <c r="G4683" s="326">
        <v>0.57330000000000003</v>
      </c>
      <c r="H4683" s="61">
        <f t="shared" si="817"/>
        <v>45670.82</v>
      </c>
      <c r="I4683" s="450">
        <v>26183.08</v>
      </c>
      <c r="J4683" s="439">
        <f t="shared" si="818"/>
        <v>50934.52</v>
      </c>
      <c r="K4683" s="60">
        <f t="shared" si="819"/>
        <v>29200.76</v>
      </c>
      <c r="L4683" s="60"/>
      <c r="M4683" s="303">
        <f t="shared" si="801"/>
        <v>29200.761661209603</v>
      </c>
      <c r="N4683" s="303">
        <f t="shared" si="802"/>
        <v>1.6612096042081248E-3</v>
      </c>
      <c r="O4683" s="372">
        <f t="shared" si="806"/>
        <v>29200.760316</v>
      </c>
      <c r="P4683" s="373">
        <f t="shared" si="807"/>
        <v>3.1600000147591345E-4</v>
      </c>
    </row>
    <row r="4684" spans="1:16" s="195" customFormat="1" ht="22.5" x14ac:dyDescent="0.25">
      <c r="A4684" s="312" t="s">
        <v>10236</v>
      </c>
      <c r="B4684" s="313" t="s">
        <v>10213</v>
      </c>
      <c r="C4684" s="314" t="s">
        <v>10237</v>
      </c>
      <c r="D4684" s="314" t="s">
        <v>1178</v>
      </c>
      <c r="E4684" s="315" t="s">
        <v>1179</v>
      </c>
      <c r="F4684" s="316" t="s">
        <v>122</v>
      </c>
      <c r="G4684" s="326">
        <v>9.2088999999999999</v>
      </c>
      <c r="H4684" s="61">
        <f t="shared" si="817"/>
        <v>45567.35</v>
      </c>
      <c r="I4684" s="450">
        <v>419625.21</v>
      </c>
      <c r="J4684" s="439">
        <f t="shared" si="818"/>
        <v>50819.13</v>
      </c>
      <c r="K4684" s="60">
        <f t="shared" si="819"/>
        <v>467988.29</v>
      </c>
      <c r="L4684" s="60"/>
      <c r="M4684" s="303">
        <f t="shared" si="801"/>
        <v>467988.32468315528</v>
      </c>
      <c r="N4684" s="303">
        <f t="shared" si="802"/>
        <v>3.4683155303355306E-2</v>
      </c>
      <c r="O4684" s="372">
        <f t="shared" si="806"/>
        <v>467988.28625699994</v>
      </c>
      <c r="P4684" s="373">
        <f t="shared" si="807"/>
        <v>-3.7430000375024974E-3</v>
      </c>
    </row>
    <row r="4685" spans="1:16" s="195" customFormat="1" ht="22.5" x14ac:dyDescent="0.25">
      <c r="A4685" s="312" t="s">
        <v>10238</v>
      </c>
      <c r="B4685" s="313" t="s">
        <v>10213</v>
      </c>
      <c r="C4685" s="314" t="s">
        <v>10239</v>
      </c>
      <c r="D4685" s="314" t="s">
        <v>1132</v>
      </c>
      <c r="E4685" s="315" t="s">
        <v>1133</v>
      </c>
      <c r="F4685" s="316" t="s">
        <v>122</v>
      </c>
      <c r="G4685" s="326">
        <v>35.378799999999998</v>
      </c>
      <c r="H4685" s="61">
        <f t="shared" si="817"/>
        <v>43773.51</v>
      </c>
      <c r="I4685" s="450">
        <v>1548654.11</v>
      </c>
      <c r="J4685" s="439">
        <f t="shared" si="818"/>
        <v>48818.54</v>
      </c>
      <c r="K4685" s="60">
        <f t="shared" si="819"/>
        <v>1727141.36</v>
      </c>
      <c r="L4685" s="60"/>
      <c r="M4685" s="303">
        <f t="shared" si="801"/>
        <v>1727141.3279783232</v>
      </c>
      <c r="N4685" s="303">
        <f t="shared" si="802"/>
        <v>-3.2021676888689399E-2</v>
      </c>
      <c r="O4685" s="372">
        <f t="shared" si="806"/>
        <v>1727141.362952</v>
      </c>
      <c r="P4685" s="373">
        <f t="shared" si="807"/>
        <v>2.951999893411994E-3</v>
      </c>
    </row>
    <row r="4686" spans="1:16" s="195" customFormat="1" ht="22.5" x14ac:dyDescent="0.25">
      <c r="A4686" s="312" t="s">
        <v>10240</v>
      </c>
      <c r="B4686" s="313" t="s">
        <v>10213</v>
      </c>
      <c r="C4686" s="314" t="s">
        <v>10241</v>
      </c>
      <c r="D4686" s="314" t="s">
        <v>1136</v>
      </c>
      <c r="E4686" s="315" t="s">
        <v>1137</v>
      </c>
      <c r="F4686" s="316" t="s">
        <v>122</v>
      </c>
      <c r="G4686" s="326">
        <v>68.747299999999996</v>
      </c>
      <c r="H4686" s="61">
        <f t="shared" si="817"/>
        <v>43764.08</v>
      </c>
      <c r="I4686" s="450">
        <v>3008662.51</v>
      </c>
      <c r="J4686" s="439">
        <f t="shared" si="818"/>
        <v>48808.03</v>
      </c>
      <c r="K4686" s="60">
        <f t="shared" si="819"/>
        <v>3355420.28</v>
      </c>
      <c r="L4686" s="60"/>
      <c r="M4686" s="303">
        <f t="shared" si="801"/>
        <v>3355420.251304531</v>
      </c>
      <c r="N4686" s="303">
        <f t="shared" si="802"/>
        <v>-2.8695468790829182E-2</v>
      </c>
      <c r="O4686" s="372">
        <f t="shared" si="806"/>
        <v>3355420.2808189997</v>
      </c>
      <c r="P4686" s="373">
        <f t="shared" si="807"/>
        <v>8.1899994984269142E-4</v>
      </c>
    </row>
    <row r="4687" spans="1:16" s="195" customFormat="1" ht="22.5" x14ac:dyDescent="0.25">
      <c r="A4687" s="312" t="s">
        <v>10242</v>
      </c>
      <c r="B4687" s="313" t="s">
        <v>10213</v>
      </c>
      <c r="C4687" s="314" t="s">
        <v>2508</v>
      </c>
      <c r="D4687" s="314" t="s">
        <v>10243</v>
      </c>
      <c r="E4687" s="315" t="s">
        <v>10244</v>
      </c>
      <c r="F4687" s="316" t="s">
        <v>125</v>
      </c>
      <c r="G4687" s="326">
        <v>1.2636000000000001</v>
      </c>
      <c r="H4687" s="61">
        <f t="shared" si="817"/>
        <v>214580.5</v>
      </c>
      <c r="I4687" s="450">
        <v>271143.92</v>
      </c>
      <c r="J4687" s="439">
        <f t="shared" si="818"/>
        <v>239311.57</v>
      </c>
      <c r="K4687" s="60">
        <f t="shared" si="819"/>
        <v>302394.09999999998</v>
      </c>
      <c r="L4687" s="60"/>
      <c r="M4687" s="303">
        <f t="shared" ref="M4687:M4750" si="820">I4687*O$13*P$13*O$10</f>
        <v>302394.1027490304</v>
      </c>
      <c r="N4687" s="303">
        <f t="shared" ref="N4687:N4750" si="821">M4687-K4687</f>
        <v>2.7490304200910032E-3</v>
      </c>
      <c r="O4687" s="372">
        <f t="shared" si="806"/>
        <v>302394.09985200001</v>
      </c>
      <c r="P4687" s="373">
        <f t="shared" si="807"/>
        <v>-1.479999627918005E-4</v>
      </c>
    </row>
    <row r="4688" spans="1:16" s="195" customFormat="1" ht="22.5" x14ac:dyDescent="0.25">
      <c r="A4688" s="312" t="s">
        <v>10245</v>
      </c>
      <c r="B4688" s="313" t="s">
        <v>10213</v>
      </c>
      <c r="C4688" s="314" t="s">
        <v>2516</v>
      </c>
      <c r="D4688" s="314" t="s">
        <v>124</v>
      </c>
      <c r="E4688" s="315" t="s">
        <v>8030</v>
      </c>
      <c r="F4688" s="316" t="s">
        <v>125</v>
      </c>
      <c r="G4688" s="326">
        <v>42.097299999999997</v>
      </c>
      <c r="H4688" s="61">
        <f t="shared" si="817"/>
        <v>34914.74</v>
      </c>
      <c r="I4688" s="450">
        <v>1469816.44</v>
      </c>
      <c r="J4688" s="439">
        <f t="shared" si="818"/>
        <v>38938.769999999997</v>
      </c>
      <c r="K4688" s="60">
        <f t="shared" si="819"/>
        <v>1639217.08</v>
      </c>
      <c r="L4688" s="60"/>
      <c r="M4688" s="303">
        <f t="shared" si="820"/>
        <v>1639217.3705372929</v>
      </c>
      <c r="N4688" s="303">
        <f t="shared" si="821"/>
        <v>0.29053729283623397</v>
      </c>
      <c r="O4688" s="372">
        <f t="shared" si="806"/>
        <v>1639217.0823209998</v>
      </c>
      <c r="P4688" s="373">
        <f t="shared" si="807"/>
        <v>2.3209997452795506E-3</v>
      </c>
    </row>
    <row r="4689" spans="1:18" s="195" customFormat="1" ht="22.5" x14ac:dyDescent="0.25">
      <c r="A4689" s="312" t="s">
        <v>10246</v>
      </c>
      <c r="B4689" s="313" t="s">
        <v>10213</v>
      </c>
      <c r="C4689" s="314" t="s">
        <v>5997</v>
      </c>
      <c r="D4689" s="314" t="s">
        <v>10247</v>
      </c>
      <c r="E4689" s="315" t="s">
        <v>10248</v>
      </c>
      <c r="F4689" s="316" t="s">
        <v>122</v>
      </c>
      <c r="G4689" s="328">
        <v>-0.67355699999999996</v>
      </c>
      <c r="H4689" s="61">
        <f t="shared" si="817"/>
        <v>14199.72</v>
      </c>
      <c r="I4689" s="450">
        <v>-9564.32</v>
      </c>
      <c r="J4689" s="439">
        <f t="shared" si="818"/>
        <v>15836.28</v>
      </c>
      <c r="K4689" s="390">
        <f t="shared" si="819"/>
        <v>-10666.64</v>
      </c>
      <c r="L4689" s="60"/>
      <c r="M4689" s="303">
        <f t="shared" si="820"/>
        <v>-10666.637720678402</v>
      </c>
      <c r="N4689" s="303">
        <f t="shared" si="821"/>
        <v>2.2793215975980274E-3</v>
      </c>
      <c r="O4689" s="372">
        <f t="shared" si="806"/>
        <v>-10666.63724796</v>
      </c>
      <c r="P4689" s="373">
        <f t="shared" si="807"/>
        <v>2.7520399999048095E-3</v>
      </c>
    </row>
    <row r="4690" spans="1:18" s="195" customFormat="1" ht="22.5" x14ac:dyDescent="0.25">
      <c r="A4690" s="312" t="s">
        <v>10249</v>
      </c>
      <c r="B4690" s="313" t="s">
        <v>10213</v>
      </c>
      <c r="C4690" s="314" t="s">
        <v>8031</v>
      </c>
      <c r="D4690" s="314" t="s">
        <v>10250</v>
      </c>
      <c r="E4690" s="315" t="s">
        <v>10251</v>
      </c>
      <c r="F4690" s="316" t="s">
        <v>122</v>
      </c>
      <c r="G4690" s="328">
        <v>-10.103351999999999</v>
      </c>
      <c r="H4690" s="61">
        <f t="shared" si="817"/>
        <v>31269.86</v>
      </c>
      <c r="I4690" s="450">
        <v>-315930.39</v>
      </c>
      <c r="J4690" s="439">
        <f t="shared" si="818"/>
        <v>34873.81</v>
      </c>
      <c r="K4690" s="390">
        <f t="shared" si="819"/>
        <v>-352342.38</v>
      </c>
      <c r="L4690" s="60"/>
      <c r="M4690" s="303">
        <f t="shared" si="820"/>
        <v>-352342.35315031681</v>
      </c>
      <c r="N4690" s="303">
        <f t="shared" si="821"/>
        <v>2.6849683199543506E-2</v>
      </c>
      <c r="O4690" s="372">
        <f t="shared" ref="O4690:O4753" si="822">J4690*G4690</f>
        <v>-352342.37801111996</v>
      </c>
      <c r="P4690" s="373">
        <f t="shared" ref="P4690:P4753" si="823">O4690-K4690</f>
        <v>1.9888800452463329E-3</v>
      </c>
    </row>
    <row r="4691" spans="1:18" s="195" customFormat="1" ht="22.5" x14ac:dyDescent="0.25">
      <c r="A4691" s="312" t="s">
        <v>10252</v>
      </c>
      <c r="B4691" s="313" t="s">
        <v>10213</v>
      </c>
      <c r="C4691" s="314" t="s">
        <v>8046</v>
      </c>
      <c r="D4691" s="314" t="s">
        <v>10253</v>
      </c>
      <c r="E4691" s="315" t="s">
        <v>10254</v>
      </c>
      <c r="F4691" s="316" t="s">
        <v>122</v>
      </c>
      <c r="G4691" s="328">
        <v>-1.010335</v>
      </c>
      <c r="H4691" s="61">
        <f t="shared" si="817"/>
        <v>52630.8</v>
      </c>
      <c r="I4691" s="450">
        <v>-53174.74</v>
      </c>
      <c r="J4691" s="439">
        <f t="shared" si="818"/>
        <v>58696.66</v>
      </c>
      <c r="K4691" s="390">
        <f t="shared" si="819"/>
        <v>-59303.29</v>
      </c>
      <c r="L4691" s="60"/>
      <c r="M4691" s="303">
        <f t="shared" si="820"/>
        <v>-59303.294690188799</v>
      </c>
      <c r="N4691" s="303">
        <f t="shared" si="821"/>
        <v>-4.690188798122108E-3</v>
      </c>
      <c r="O4691" s="372">
        <f t="shared" si="822"/>
        <v>-59303.289981100002</v>
      </c>
      <c r="P4691" s="373">
        <f t="shared" si="823"/>
        <v>1.889999839477241E-5</v>
      </c>
    </row>
    <row r="4692" spans="1:18" s="195" customFormat="1" ht="22.5" x14ac:dyDescent="0.25">
      <c r="A4692" s="312" t="s">
        <v>10255</v>
      </c>
      <c r="B4692" s="313" t="s">
        <v>10213</v>
      </c>
      <c r="C4692" s="314" t="s">
        <v>8090</v>
      </c>
      <c r="D4692" s="314" t="s">
        <v>10256</v>
      </c>
      <c r="E4692" s="315" t="s">
        <v>10257</v>
      </c>
      <c r="F4692" s="316" t="s">
        <v>139</v>
      </c>
      <c r="G4692" s="331">
        <v>10103</v>
      </c>
      <c r="H4692" s="61">
        <f t="shared" si="817"/>
        <v>58.24</v>
      </c>
      <c r="I4692" s="450">
        <v>588412.86</v>
      </c>
      <c r="J4692" s="439">
        <f t="shared" si="818"/>
        <v>64.95</v>
      </c>
      <c r="K4692" s="60">
        <f t="shared" si="819"/>
        <v>656189.85</v>
      </c>
      <c r="L4692" s="60"/>
      <c r="M4692" s="303">
        <f t="shared" si="820"/>
        <v>656229.27796312317</v>
      </c>
      <c r="N4692" s="303">
        <f t="shared" si="821"/>
        <v>39.427963123191148</v>
      </c>
      <c r="O4692" s="372">
        <f t="shared" si="822"/>
        <v>656189.85</v>
      </c>
      <c r="P4692" s="373">
        <f t="shared" si="823"/>
        <v>0</v>
      </c>
    </row>
    <row r="4693" spans="1:18" s="195" customFormat="1" ht="22.5" x14ac:dyDescent="0.25">
      <c r="A4693" s="312" t="s">
        <v>10258</v>
      </c>
      <c r="B4693" s="313" t="s">
        <v>10213</v>
      </c>
      <c r="C4693" s="314" t="s">
        <v>1085</v>
      </c>
      <c r="D4693" s="314" t="s">
        <v>8024</v>
      </c>
      <c r="E4693" s="315" t="s">
        <v>8025</v>
      </c>
      <c r="F4693" s="316" t="s">
        <v>125</v>
      </c>
      <c r="G4693" s="318">
        <v>25.236999999999998</v>
      </c>
      <c r="H4693" s="61">
        <f t="shared" si="817"/>
        <v>42986</v>
      </c>
      <c r="I4693" s="450">
        <v>1084837.78</v>
      </c>
      <c r="J4693" s="439">
        <f t="shared" si="818"/>
        <v>47940.27</v>
      </c>
      <c r="K4693" s="60">
        <f t="shared" si="819"/>
        <v>1209868.5900000001</v>
      </c>
      <c r="L4693" s="60"/>
      <c r="M4693" s="303">
        <f t="shared" si="820"/>
        <v>1209868.7188388736</v>
      </c>
      <c r="N4693" s="303">
        <f t="shared" si="821"/>
        <v>0.12883887346833944</v>
      </c>
      <c r="O4693" s="372">
        <f t="shared" si="822"/>
        <v>1209868.5939899997</v>
      </c>
      <c r="P4693" s="373">
        <f t="shared" si="823"/>
        <v>3.9899996481835842E-3</v>
      </c>
    </row>
    <row r="4694" spans="1:18" s="195" customFormat="1" ht="22.5" x14ac:dyDescent="0.25">
      <c r="A4694" s="312" t="s">
        <v>10259</v>
      </c>
      <c r="B4694" s="313" t="s">
        <v>10213</v>
      </c>
      <c r="C4694" s="314" t="s">
        <v>1086</v>
      </c>
      <c r="D4694" s="314" t="s">
        <v>10260</v>
      </c>
      <c r="E4694" s="315" t="s">
        <v>10261</v>
      </c>
      <c r="F4694" s="316" t="s">
        <v>111</v>
      </c>
      <c r="G4694" s="325">
        <v>78.23</v>
      </c>
      <c r="H4694" s="61">
        <f t="shared" si="817"/>
        <v>5774.81</v>
      </c>
      <c r="I4694" s="450">
        <v>451763.6</v>
      </c>
      <c r="J4694" s="439">
        <f t="shared" si="818"/>
        <v>6440.37</v>
      </c>
      <c r="K4694" s="60">
        <f t="shared" si="819"/>
        <v>503830.15</v>
      </c>
      <c r="L4694" s="60"/>
      <c r="M4694" s="303">
        <f t="shared" si="820"/>
        <v>503830.76440243202</v>
      </c>
      <c r="N4694" s="303">
        <f t="shared" si="821"/>
        <v>0.61440243199467659</v>
      </c>
      <c r="O4694" s="372">
        <f t="shared" si="822"/>
        <v>503830.14510000002</v>
      </c>
      <c r="P4694" s="373">
        <f t="shared" si="823"/>
        <v>-4.8999999999068677E-3</v>
      </c>
    </row>
    <row r="4695" spans="1:18" s="195" customFormat="1" ht="22.5" x14ac:dyDescent="0.25">
      <c r="A4695" s="312" t="s">
        <v>10262</v>
      </c>
      <c r="B4695" s="313" t="s">
        <v>10213</v>
      </c>
      <c r="C4695" s="314" t="s">
        <v>1088</v>
      </c>
      <c r="D4695" s="314" t="s">
        <v>10263</v>
      </c>
      <c r="E4695" s="315" t="s">
        <v>10264</v>
      </c>
      <c r="F4695" s="316" t="s">
        <v>164</v>
      </c>
      <c r="G4695" s="318">
        <v>1.175</v>
      </c>
      <c r="H4695" s="61">
        <f t="shared" si="817"/>
        <v>85671.37</v>
      </c>
      <c r="I4695" s="450">
        <v>100663.86</v>
      </c>
      <c r="J4695" s="439">
        <f t="shared" si="818"/>
        <v>95545.26</v>
      </c>
      <c r="K4695" s="60">
        <f t="shared" si="819"/>
        <v>112265.68</v>
      </c>
      <c r="L4695" s="60"/>
      <c r="M4695" s="303">
        <f t="shared" si="820"/>
        <v>112265.68393624321</v>
      </c>
      <c r="N4695" s="303">
        <f t="shared" si="821"/>
        <v>3.936243214411661E-3</v>
      </c>
      <c r="O4695" s="372">
        <f t="shared" si="822"/>
        <v>112265.6805</v>
      </c>
      <c r="P4695" s="373">
        <f t="shared" si="823"/>
        <v>5.0000000919681042E-4</v>
      </c>
    </row>
    <row r="4696" spans="1:18" s="195" customFormat="1" ht="22.5" x14ac:dyDescent="0.25">
      <c r="A4696" s="312" t="s">
        <v>10265</v>
      </c>
      <c r="B4696" s="313" t="s">
        <v>10213</v>
      </c>
      <c r="C4696" s="314" t="s">
        <v>1096</v>
      </c>
      <c r="D4696" s="314" t="s">
        <v>109</v>
      </c>
      <c r="E4696" s="315" t="s">
        <v>10266</v>
      </c>
      <c r="F4696" s="316" t="s">
        <v>111</v>
      </c>
      <c r="G4696" s="325">
        <v>1356.48</v>
      </c>
      <c r="H4696" s="61">
        <f t="shared" si="817"/>
        <v>3547.05</v>
      </c>
      <c r="I4696" s="450">
        <v>4811508.46</v>
      </c>
      <c r="J4696" s="439">
        <f t="shared" si="818"/>
        <v>3955.86</v>
      </c>
      <c r="K4696" s="60">
        <f t="shared" si="819"/>
        <v>5366044.97</v>
      </c>
      <c r="L4696" s="60"/>
      <c r="M4696" s="303">
        <f t="shared" si="820"/>
        <v>5366049.8219213961</v>
      </c>
      <c r="N4696" s="303">
        <f t="shared" si="821"/>
        <v>4.851921396329999</v>
      </c>
      <c r="O4696" s="372">
        <f t="shared" si="822"/>
        <v>5366044.9728000006</v>
      </c>
      <c r="P4696" s="373">
        <f t="shared" si="823"/>
        <v>2.8000008314847946E-3</v>
      </c>
    </row>
    <row r="4697" spans="1:18" s="195" customFormat="1" ht="22.5" x14ac:dyDescent="0.25">
      <c r="A4697" s="312" t="s">
        <v>10267</v>
      </c>
      <c r="B4697" s="313" t="s">
        <v>10213</v>
      </c>
      <c r="C4697" s="314" t="s">
        <v>1099</v>
      </c>
      <c r="D4697" s="314" t="s">
        <v>8011</v>
      </c>
      <c r="E4697" s="315" t="s">
        <v>8012</v>
      </c>
      <c r="F4697" s="316" t="s">
        <v>111</v>
      </c>
      <c r="G4697" s="329">
        <v>513.70000000000005</v>
      </c>
      <c r="H4697" s="61">
        <f t="shared" si="817"/>
        <v>1378.18</v>
      </c>
      <c r="I4697" s="450">
        <v>707971.93</v>
      </c>
      <c r="J4697" s="439">
        <f t="shared" si="818"/>
        <v>1537.02</v>
      </c>
      <c r="K4697" s="60">
        <f t="shared" si="819"/>
        <v>789567.17</v>
      </c>
      <c r="L4697" s="60"/>
      <c r="M4697" s="303">
        <f t="shared" si="820"/>
        <v>789567.90380492166</v>
      </c>
      <c r="N4697" s="303">
        <f t="shared" si="821"/>
        <v>0.7338049216195941</v>
      </c>
      <c r="O4697" s="372">
        <f t="shared" si="822"/>
        <v>789567.17400000012</v>
      </c>
      <c r="P4697" s="373">
        <f t="shared" si="823"/>
        <v>4.0000000735744834E-3</v>
      </c>
    </row>
    <row r="4698" spans="1:18" s="195" customFormat="1" ht="22.5" x14ac:dyDescent="0.25">
      <c r="A4698" s="312" t="s">
        <v>10268</v>
      </c>
      <c r="B4698" s="313" t="s">
        <v>10213</v>
      </c>
      <c r="C4698" s="314" t="s">
        <v>3508</v>
      </c>
      <c r="D4698" s="314" t="s">
        <v>10269</v>
      </c>
      <c r="E4698" s="315" t="s">
        <v>10270</v>
      </c>
      <c r="F4698" s="316" t="s">
        <v>111</v>
      </c>
      <c r="G4698" s="329">
        <v>993.6</v>
      </c>
      <c r="H4698" s="61">
        <f t="shared" si="817"/>
        <v>1307.71</v>
      </c>
      <c r="I4698" s="450">
        <v>1299345.3400000001</v>
      </c>
      <c r="J4698" s="439">
        <f t="shared" si="818"/>
        <v>1458.43</v>
      </c>
      <c r="K4698" s="60">
        <f t="shared" si="819"/>
        <v>1449096.05</v>
      </c>
      <c r="L4698" s="60"/>
      <c r="M4698" s="303">
        <f t="shared" si="820"/>
        <v>1449098.9443924611</v>
      </c>
      <c r="N4698" s="303">
        <f t="shared" si="821"/>
        <v>2.8943924610503018</v>
      </c>
      <c r="O4698" s="372">
        <f t="shared" si="822"/>
        <v>1449096.0480000002</v>
      </c>
      <c r="P4698" s="373">
        <f t="shared" si="823"/>
        <v>-1.999999862164259E-3</v>
      </c>
    </row>
    <row r="4699" spans="1:18" s="195" customFormat="1" ht="22.5" x14ac:dyDescent="0.25">
      <c r="A4699" s="312" t="s">
        <v>10271</v>
      </c>
      <c r="B4699" s="313" t="s">
        <v>10213</v>
      </c>
      <c r="C4699" s="314" t="s">
        <v>3511</v>
      </c>
      <c r="D4699" s="314" t="s">
        <v>10272</v>
      </c>
      <c r="E4699" s="315" t="s">
        <v>10273</v>
      </c>
      <c r="F4699" s="316" t="s">
        <v>111</v>
      </c>
      <c r="G4699" s="329">
        <v>119.7</v>
      </c>
      <c r="H4699" s="61">
        <f t="shared" si="817"/>
        <v>1530.92</v>
      </c>
      <c r="I4699" s="450">
        <v>183250.71</v>
      </c>
      <c r="J4699" s="439">
        <f t="shared" si="818"/>
        <v>1707.36</v>
      </c>
      <c r="K4699" s="60">
        <f t="shared" si="819"/>
        <v>204370.99</v>
      </c>
      <c r="L4699" s="60"/>
      <c r="M4699" s="303">
        <f t="shared" si="820"/>
        <v>204370.92606971521</v>
      </c>
      <c r="N4699" s="303">
        <f t="shared" si="821"/>
        <v>-6.3930284784873948E-2</v>
      </c>
      <c r="O4699" s="372">
        <f t="shared" si="822"/>
        <v>204370.992</v>
      </c>
      <c r="P4699" s="373">
        <f t="shared" si="823"/>
        <v>2.0000000076834112E-3</v>
      </c>
    </row>
    <row r="4700" spans="1:18" s="195" customFormat="1" ht="22.5" x14ac:dyDescent="0.25">
      <c r="A4700" s="312" t="s">
        <v>10274</v>
      </c>
      <c r="B4700" s="313" t="s">
        <v>10213</v>
      </c>
      <c r="C4700" s="314" t="s">
        <v>1103</v>
      </c>
      <c r="D4700" s="314" t="s">
        <v>109</v>
      </c>
      <c r="E4700" s="315" t="s">
        <v>110</v>
      </c>
      <c r="F4700" s="316" t="s">
        <v>111</v>
      </c>
      <c r="G4700" s="329">
        <v>81.400000000000006</v>
      </c>
      <c r="H4700" s="61">
        <f t="shared" si="817"/>
        <v>3547.06</v>
      </c>
      <c r="I4700" s="450">
        <v>288730.44</v>
      </c>
      <c r="J4700" s="439">
        <f t="shared" si="818"/>
        <v>3955.87</v>
      </c>
      <c r="K4700" s="60">
        <f t="shared" si="819"/>
        <v>322007.82</v>
      </c>
      <c r="L4700" s="60"/>
      <c r="M4700" s="303">
        <f t="shared" si="820"/>
        <v>322007.52404897282</v>
      </c>
      <c r="N4700" s="303">
        <f t="shared" si="821"/>
        <v>-0.29595102719031274</v>
      </c>
      <c r="O4700" s="372">
        <f t="shared" si="822"/>
        <v>322007.81800000003</v>
      </c>
      <c r="P4700" s="373">
        <f t="shared" si="823"/>
        <v>-1.9999999785795808E-3</v>
      </c>
    </row>
    <row r="4701" spans="1:18" s="195" customFormat="1" ht="22.5" x14ac:dyDescent="0.25">
      <c r="A4701" s="312" t="s">
        <v>10275</v>
      </c>
      <c r="B4701" s="313" t="s">
        <v>10213</v>
      </c>
      <c r="C4701" s="314" t="s">
        <v>1106</v>
      </c>
      <c r="D4701" s="314" t="s">
        <v>10276</v>
      </c>
      <c r="E4701" s="315" t="s">
        <v>114</v>
      </c>
      <c r="F4701" s="316" t="s">
        <v>111</v>
      </c>
      <c r="G4701" s="325">
        <v>105.79</v>
      </c>
      <c r="H4701" s="61">
        <f t="shared" si="817"/>
        <v>1403.65</v>
      </c>
      <c r="I4701" s="450">
        <v>148492.31</v>
      </c>
      <c r="J4701" s="439">
        <f t="shared" si="818"/>
        <v>1565.43</v>
      </c>
      <c r="K4701" s="60">
        <f t="shared" si="819"/>
        <v>165606.84</v>
      </c>
      <c r="L4701" s="60"/>
      <c r="M4701" s="303">
        <f t="shared" si="820"/>
        <v>165606.51202350721</v>
      </c>
      <c r="N4701" s="303">
        <f t="shared" si="821"/>
        <v>-0.32797649278654717</v>
      </c>
      <c r="O4701" s="372">
        <f t="shared" si="822"/>
        <v>165606.83970000001</v>
      </c>
      <c r="P4701" s="373">
        <f t="shared" si="823"/>
        <v>-2.9999998514540493E-4</v>
      </c>
    </row>
    <row r="4702" spans="1:18" s="195" customFormat="1" ht="15" customHeight="1" x14ac:dyDescent="0.25">
      <c r="A4702" s="503" t="s">
        <v>10277</v>
      </c>
      <c r="B4702" s="504"/>
      <c r="C4702" s="504"/>
      <c r="D4702" s="504"/>
      <c r="E4702" s="504"/>
      <c r="F4702" s="505"/>
      <c r="G4702" s="301"/>
      <c r="H4702" s="443"/>
      <c r="I4702" s="444">
        <f>I4704+I4708+I4757</f>
        <v>1979643.7299999995</v>
      </c>
      <c r="J4702" s="445"/>
      <c r="K4702" s="302">
        <f>K4704+K4708+K4757</f>
        <v>2207803.67</v>
      </c>
      <c r="L4702" s="302"/>
      <c r="M4702" s="303">
        <f t="shared" si="820"/>
        <v>2207803.8463709373</v>
      </c>
      <c r="N4702" s="303">
        <f t="shared" si="821"/>
        <v>0.17637093737721443</v>
      </c>
      <c r="O4702" s="372">
        <f t="shared" si="822"/>
        <v>0</v>
      </c>
      <c r="P4702" s="373"/>
    </row>
    <row r="4703" spans="1:18" s="321" customFormat="1" ht="15" customHeight="1" x14ac:dyDescent="0.25">
      <c r="A4703" s="506" t="s">
        <v>1079</v>
      </c>
      <c r="B4703" s="507"/>
      <c r="C4703" s="507"/>
      <c r="D4703" s="507"/>
      <c r="E4703" s="507"/>
      <c r="F4703" s="508"/>
      <c r="G4703" s="319"/>
      <c r="H4703" s="452"/>
      <c r="I4703" s="453">
        <f>I4722+I4731+I4733+I4735+I4746+I4747+I4748+I4750+I4751+I4752+I4753+I4755+I4756</f>
        <v>705039.7200000002</v>
      </c>
      <c r="J4703" s="454"/>
      <c r="K4703" s="320">
        <f>K4722+K4731+K4733+K4735+K4746+K4747+K4748+K4750+K4751+K4752+K4753+K4755+K4756</f>
        <v>786299.58999999985</v>
      </c>
      <c r="L4703" s="320"/>
      <c r="M4703" s="303">
        <f t="shared" si="820"/>
        <v>786297.74745392671</v>
      </c>
      <c r="N4703" s="303">
        <f t="shared" si="821"/>
        <v>-1.8425460731377825</v>
      </c>
      <c r="O4703" s="372">
        <f t="shared" si="822"/>
        <v>0</v>
      </c>
      <c r="P4703" s="373"/>
      <c r="R4703" s="397"/>
    </row>
    <row r="4704" spans="1:18" s="195" customFormat="1" ht="15" x14ac:dyDescent="0.25">
      <c r="A4704" s="306" t="s">
        <v>2622</v>
      </c>
      <c r="B4704" s="502"/>
      <c r="C4704" s="502"/>
      <c r="D4704" s="502"/>
      <c r="E4704" s="307" t="s">
        <v>10278</v>
      </c>
      <c r="F4704" s="308"/>
      <c r="G4704" s="309"/>
      <c r="H4704" s="334"/>
      <c r="I4704" s="334">
        <f>SUM(I4705:I4707)</f>
        <v>103339.05</v>
      </c>
      <c r="J4704" s="449"/>
      <c r="K4704" s="310">
        <f>SUM(K4705:K4707)</f>
        <v>115249.18000000001</v>
      </c>
      <c r="L4704" s="310"/>
      <c r="M4704" s="303">
        <f t="shared" si="820"/>
        <v>115249.19793033601</v>
      </c>
      <c r="N4704" s="303">
        <f t="shared" si="821"/>
        <v>1.7930336005520076E-2</v>
      </c>
      <c r="O4704" s="372">
        <f t="shared" si="822"/>
        <v>0</v>
      </c>
      <c r="P4704" s="373"/>
    </row>
    <row r="4705" spans="1:16" s="195" customFormat="1" ht="22.5" x14ac:dyDescent="0.25">
      <c r="A4705" s="312" t="s">
        <v>10279</v>
      </c>
      <c r="B4705" s="313" t="s">
        <v>10280</v>
      </c>
      <c r="C4705" s="314" t="s">
        <v>2429</v>
      </c>
      <c r="D4705" s="314" t="s">
        <v>10281</v>
      </c>
      <c r="E4705" s="315" t="s">
        <v>10282</v>
      </c>
      <c r="F4705" s="316" t="s">
        <v>116</v>
      </c>
      <c r="G4705" s="326">
        <v>2.2499999999999999E-2</v>
      </c>
      <c r="H4705" s="61">
        <f t="shared" ref="H4705:H4707" si="824">ROUND(I4705/G4705,2)</f>
        <v>415114.22</v>
      </c>
      <c r="I4705" s="450">
        <v>9340.07</v>
      </c>
      <c r="J4705" s="439">
        <f t="shared" ref="J4705:J4707" si="825">ROUND(H4705*O$13*P$13*O$10,2)</f>
        <v>462957.43</v>
      </c>
      <c r="K4705" s="60">
        <f t="shared" ref="K4705:K4707" si="826">ROUND(J4705*G4705,2)</f>
        <v>10416.540000000001</v>
      </c>
      <c r="L4705" s="60"/>
      <c r="M4705" s="303">
        <f t="shared" si="820"/>
        <v>10416.5422085184</v>
      </c>
      <c r="N4705" s="303">
        <f t="shared" si="821"/>
        <v>2.2085183991293889E-3</v>
      </c>
      <c r="O4705" s="372">
        <f t="shared" si="822"/>
        <v>10416.542174999999</v>
      </c>
      <c r="P4705" s="373">
        <f t="shared" si="823"/>
        <v>2.1749999978055712E-3</v>
      </c>
    </row>
    <row r="4706" spans="1:16" s="195" customFormat="1" ht="22.5" x14ac:dyDescent="0.25">
      <c r="A4706" s="312" t="s">
        <v>10283</v>
      </c>
      <c r="B4706" s="313" t="s">
        <v>10280</v>
      </c>
      <c r="C4706" s="314" t="s">
        <v>2433</v>
      </c>
      <c r="D4706" s="314" t="s">
        <v>10284</v>
      </c>
      <c r="E4706" s="315" t="s">
        <v>10285</v>
      </c>
      <c r="F4706" s="316" t="s">
        <v>217</v>
      </c>
      <c r="G4706" s="331">
        <v>4</v>
      </c>
      <c r="H4706" s="61">
        <f t="shared" si="824"/>
        <v>23479.39</v>
      </c>
      <c r="I4706" s="450">
        <v>93917.56</v>
      </c>
      <c r="J4706" s="439">
        <f t="shared" si="825"/>
        <v>26185.46</v>
      </c>
      <c r="K4706" s="60">
        <f t="shared" si="826"/>
        <v>104741.84</v>
      </c>
      <c r="L4706" s="60"/>
      <c r="M4706" s="303">
        <f t="shared" si="820"/>
        <v>104741.85181278719</v>
      </c>
      <c r="N4706" s="303">
        <f t="shared" si="821"/>
        <v>1.1812787197413854E-2</v>
      </c>
      <c r="O4706" s="372">
        <f t="shared" si="822"/>
        <v>104741.84</v>
      </c>
      <c r="P4706" s="373">
        <f t="shared" si="823"/>
        <v>0</v>
      </c>
    </row>
    <row r="4707" spans="1:16" s="195" customFormat="1" ht="22.5" x14ac:dyDescent="0.25">
      <c r="A4707" s="312" t="s">
        <v>10286</v>
      </c>
      <c r="B4707" s="313" t="s">
        <v>10280</v>
      </c>
      <c r="C4707" s="314" t="s">
        <v>3441</v>
      </c>
      <c r="D4707" s="314" t="s">
        <v>10287</v>
      </c>
      <c r="E4707" s="315" t="s">
        <v>10288</v>
      </c>
      <c r="F4707" s="316" t="s">
        <v>122</v>
      </c>
      <c r="G4707" s="326">
        <v>1.8E-3</v>
      </c>
      <c r="H4707" s="61">
        <f t="shared" si="824"/>
        <v>45233.33</v>
      </c>
      <c r="I4707" s="450">
        <v>81.42</v>
      </c>
      <c r="J4707" s="439">
        <f t="shared" si="825"/>
        <v>50446.61</v>
      </c>
      <c r="K4707" s="60">
        <f t="shared" si="826"/>
        <v>90.8</v>
      </c>
      <c r="L4707" s="60"/>
      <c r="M4707" s="303">
        <f t="shared" si="820"/>
        <v>90.803909030400007</v>
      </c>
      <c r="N4707" s="303">
        <f t="shared" si="821"/>
        <v>3.9090304000097831E-3</v>
      </c>
      <c r="O4707" s="372">
        <f t="shared" si="822"/>
        <v>90.803898000000004</v>
      </c>
      <c r="P4707" s="373">
        <f t="shared" si="823"/>
        <v>3.8980000000066184E-3</v>
      </c>
    </row>
    <row r="4708" spans="1:16" s="195" customFormat="1" ht="15" x14ac:dyDescent="0.25">
      <c r="A4708" s="306" t="s">
        <v>3704</v>
      </c>
      <c r="B4708" s="502"/>
      <c r="C4708" s="502"/>
      <c r="D4708" s="502"/>
      <c r="E4708" s="307" t="s">
        <v>10289</v>
      </c>
      <c r="F4708" s="308"/>
      <c r="G4708" s="309"/>
      <c r="H4708" s="334"/>
      <c r="I4708" s="334">
        <f>SUM(I4709:I4756)</f>
        <v>1727856.5699999996</v>
      </c>
      <c r="J4708" s="449"/>
      <c r="K4708" s="310">
        <f>SUM(K4709:K4756)</f>
        <v>1926997</v>
      </c>
      <c r="L4708" s="310"/>
      <c r="M4708" s="303">
        <f t="shared" si="820"/>
        <v>1926997.430604998</v>
      </c>
      <c r="N4708" s="303">
        <f t="shared" si="821"/>
        <v>0.43060499802231789</v>
      </c>
      <c r="O4708" s="372">
        <f t="shared" si="822"/>
        <v>0</v>
      </c>
      <c r="P4708" s="373"/>
    </row>
    <row r="4709" spans="1:16" s="195" customFormat="1" ht="22.5" x14ac:dyDescent="0.25">
      <c r="A4709" s="312" t="s">
        <v>10290</v>
      </c>
      <c r="B4709" s="313" t="s">
        <v>10280</v>
      </c>
      <c r="C4709" s="314" t="s">
        <v>2438</v>
      </c>
      <c r="D4709" s="314" t="s">
        <v>10291</v>
      </c>
      <c r="E4709" s="315" t="s">
        <v>10292</v>
      </c>
      <c r="F4709" s="316" t="s">
        <v>122</v>
      </c>
      <c r="G4709" s="326">
        <v>0.3906</v>
      </c>
      <c r="H4709" s="61">
        <f t="shared" ref="H4709:H4755" si="827">ROUND(I4709/G4709,2)</f>
        <v>68787.69</v>
      </c>
      <c r="I4709" s="450">
        <v>26868.47</v>
      </c>
      <c r="J4709" s="439">
        <f t="shared" ref="J4709:J4756" si="828">ROUND(H4709*O$13*P$13*O$10,2)</f>
        <v>76715.69</v>
      </c>
      <c r="K4709" s="60">
        <f t="shared" ref="K4709:K4756" si="829">ROUND(J4709*G4709,2)</f>
        <v>29965.15</v>
      </c>
      <c r="L4709" s="60"/>
      <c r="M4709" s="303">
        <f t="shared" si="820"/>
        <v>29965.144997126401</v>
      </c>
      <c r="N4709" s="303">
        <f t="shared" si="821"/>
        <v>-5.0028736004605889E-3</v>
      </c>
      <c r="O4709" s="372">
        <f t="shared" si="822"/>
        <v>29965.148514</v>
      </c>
      <c r="P4709" s="373">
        <f t="shared" si="823"/>
        <v>-1.4860000010230578E-3</v>
      </c>
    </row>
    <row r="4710" spans="1:16" s="195" customFormat="1" ht="22.5" x14ac:dyDescent="0.25">
      <c r="A4710" s="312" t="s">
        <v>10293</v>
      </c>
      <c r="B4710" s="313" t="s">
        <v>10280</v>
      </c>
      <c r="C4710" s="314" t="s">
        <v>2440</v>
      </c>
      <c r="D4710" s="314" t="s">
        <v>10294</v>
      </c>
      <c r="E4710" s="315" t="s">
        <v>10295</v>
      </c>
      <c r="F4710" s="316" t="s">
        <v>168</v>
      </c>
      <c r="G4710" s="331">
        <v>36</v>
      </c>
      <c r="H4710" s="61">
        <f t="shared" si="827"/>
        <v>599.9</v>
      </c>
      <c r="I4710" s="450">
        <v>21596.52</v>
      </c>
      <c r="J4710" s="439">
        <f t="shared" si="828"/>
        <v>669.04</v>
      </c>
      <c r="K4710" s="60">
        <f t="shared" si="829"/>
        <v>24085.439999999999</v>
      </c>
      <c r="L4710" s="60"/>
      <c r="M4710" s="303">
        <f t="shared" si="820"/>
        <v>24085.586311142401</v>
      </c>
      <c r="N4710" s="303">
        <f t="shared" si="821"/>
        <v>0.14631114240182796</v>
      </c>
      <c r="O4710" s="372">
        <f t="shared" si="822"/>
        <v>24085.439999999999</v>
      </c>
      <c r="P4710" s="373">
        <f t="shared" si="823"/>
        <v>0</v>
      </c>
    </row>
    <row r="4711" spans="1:16" s="195" customFormat="1" ht="22.5" x14ac:dyDescent="0.25">
      <c r="A4711" s="312" t="s">
        <v>10296</v>
      </c>
      <c r="B4711" s="313" t="s">
        <v>10280</v>
      </c>
      <c r="C4711" s="314" t="s">
        <v>1071</v>
      </c>
      <c r="D4711" s="314" t="s">
        <v>249</v>
      </c>
      <c r="E4711" s="315" t="s">
        <v>250</v>
      </c>
      <c r="F4711" s="316" t="s">
        <v>164</v>
      </c>
      <c r="G4711" s="329">
        <v>2.5</v>
      </c>
      <c r="H4711" s="61">
        <f t="shared" si="827"/>
        <v>17457.939999999999</v>
      </c>
      <c r="I4711" s="450">
        <v>43644.86</v>
      </c>
      <c r="J4711" s="439">
        <f t="shared" si="828"/>
        <v>19470.02</v>
      </c>
      <c r="K4711" s="60">
        <f t="shared" si="829"/>
        <v>48675.05</v>
      </c>
      <c r="L4711" s="60"/>
      <c r="M4711" s="303">
        <f t="shared" si="820"/>
        <v>48675.066286963207</v>
      </c>
      <c r="N4711" s="303">
        <f t="shared" si="821"/>
        <v>1.6286963204038329E-2</v>
      </c>
      <c r="O4711" s="372">
        <f t="shared" si="822"/>
        <v>48675.05</v>
      </c>
      <c r="P4711" s="373">
        <f t="shared" si="823"/>
        <v>0</v>
      </c>
    </row>
    <row r="4712" spans="1:16" s="195" customFormat="1" ht="22.5" x14ac:dyDescent="0.25">
      <c r="A4712" s="312" t="s">
        <v>10297</v>
      </c>
      <c r="B4712" s="313" t="s">
        <v>10280</v>
      </c>
      <c r="C4712" s="314" t="s">
        <v>3460</v>
      </c>
      <c r="D4712" s="314" t="s">
        <v>7330</v>
      </c>
      <c r="E4712" s="315" t="s">
        <v>402</v>
      </c>
      <c r="F4712" s="316" t="s">
        <v>168</v>
      </c>
      <c r="G4712" s="331">
        <v>253</v>
      </c>
      <c r="H4712" s="61">
        <f t="shared" si="827"/>
        <v>65.37</v>
      </c>
      <c r="I4712" s="450">
        <v>16539.37</v>
      </c>
      <c r="J4712" s="439">
        <f t="shared" si="828"/>
        <v>72.900000000000006</v>
      </c>
      <c r="K4712" s="60">
        <f t="shared" si="829"/>
        <v>18443.7</v>
      </c>
      <c r="L4712" s="60"/>
      <c r="M4712" s="303">
        <f t="shared" si="820"/>
        <v>18445.5839953344</v>
      </c>
      <c r="N4712" s="303">
        <f t="shared" si="821"/>
        <v>1.8839953343995148</v>
      </c>
      <c r="O4712" s="372">
        <f t="shared" si="822"/>
        <v>18443.7</v>
      </c>
      <c r="P4712" s="373">
        <f t="shared" si="823"/>
        <v>0</v>
      </c>
    </row>
    <row r="4713" spans="1:16" s="195" customFormat="1" ht="22.5" x14ac:dyDescent="0.25">
      <c r="A4713" s="312" t="s">
        <v>10298</v>
      </c>
      <c r="B4713" s="313" t="s">
        <v>10280</v>
      </c>
      <c r="C4713" s="314" t="s">
        <v>1075</v>
      </c>
      <c r="D4713" s="314" t="s">
        <v>255</v>
      </c>
      <c r="E4713" s="315" t="s">
        <v>256</v>
      </c>
      <c r="F4713" s="316" t="s">
        <v>164</v>
      </c>
      <c r="G4713" s="329">
        <v>2.5</v>
      </c>
      <c r="H4713" s="61">
        <f t="shared" si="827"/>
        <v>11766.44</v>
      </c>
      <c r="I4713" s="450">
        <v>29416.09</v>
      </c>
      <c r="J4713" s="439">
        <f t="shared" si="828"/>
        <v>13122.56</v>
      </c>
      <c r="K4713" s="60">
        <f t="shared" si="829"/>
        <v>32806.400000000001</v>
      </c>
      <c r="L4713" s="60"/>
      <c r="M4713" s="303">
        <f t="shared" si="820"/>
        <v>32806.386150700804</v>
      </c>
      <c r="N4713" s="303">
        <f t="shared" si="821"/>
        <v>-1.3849299197318032E-2</v>
      </c>
      <c r="O4713" s="372">
        <f t="shared" si="822"/>
        <v>32806.400000000001</v>
      </c>
      <c r="P4713" s="380">
        <f t="shared" si="823"/>
        <v>0</v>
      </c>
    </row>
    <row r="4714" spans="1:16" s="195" customFormat="1" ht="33.75" x14ac:dyDescent="0.25">
      <c r="A4714" s="312" t="s">
        <v>10299</v>
      </c>
      <c r="B4714" s="313" t="s">
        <v>10280</v>
      </c>
      <c r="C4714" s="314" t="s">
        <v>3469</v>
      </c>
      <c r="D4714" s="314" t="s">
        <v>10300</v>
      </c>
      <c r="E4714" s="315" t="s">
        <v>10301</v>
      </c>
      <c r="F4714" s="316" t="s">
        <v>252</v>
      </c>
      <c r="G4714" s="318">
        <v>0.10199999999999999</v>
      </c>
      <c r="H4714" s="61">
        <f t="shared" si="827"/>
        <v>112981.08</v>
      </c>
      <c r="I4714" s="450">
        <v>11524.07</v>
      </c>
      <c r="J4714" s="439">
        <f t="shared" si="828"/>
        <v>126002.5</v>
      </c>
      <c r="K4714" s="60">
        <f t="shared" si="829"/>
        <v>12852.26</v>
      </c>
      <c r="L4714" s="60"/>
      <c r="M4714" s="303">
        <f t="shared" si="820"/>
        <v>12852.255022598401</v>
      </c>
      <c r="N4714" s="303">
        <f t="shared" si="821"/>
        <v>-4.9774015988077736E-3</v>
      </c>
      <c r="O4714" s="372">
        <f t="shared" si="822"/>
        <v>12852.254999999999</v>
      </c>
      <c r="P4714" s="373">
        <f t="shared" si="823"/>
        <v>-5.0000000010186341E-3</v>
      </c>
    </row>
    <row r="4715" spans="1:16" s="195" customFormat="1" ht="33.75" x14ac:dyDescent="0.25">
      <c r="A4715" s="312" t="s">
        <v>10302</v>
      </c>
      <c r="B4715" s="313" t="s">
        <v>10280</v>
      </c>
      <c r="C4715" s="314" t="s">
        <v>3471</v>
      </c>
      <c r="D4715" s="314" t="s">
        <v>10303</v>
      </c>
      <c r="E4715" s="315" t="s">
        <v>10304</v>
      </c>
      <c r="F4715" s="316" t="s">
        <v>252</v>
      </c>
      <c r="G4715" s="318">
        <v>0.10199999999999999</v>
      </c>
      <c r="H4715" s="61">
        <f t="shared" si="827"/>
        <v>115132.75</v>
      </c>
      <c r="I4715" s="450">
        <v>11743.54</v>
      </c>
      <c r="J4715" s="439">
        <f t="shared" si="828"/>
        <v>128402.16</v>
      </c>
      <c r="K4715" s="60">
        <f t="shared" si="829"/>
        <v>13097.02</v>
      </c>
      <c r="L4715" s="60"/>
      <c r="M4715" s="303">
        <f t="shared" si="820"/>
        <v>13097.019624844801</v>
      </c>
      <c r="N4715" s="303">
        <f t="shared" si="821"/>
        <v>-3.7515519943553954E-4</v>
      </c>
      <c r="O4715" s="372">
        <f t="shared" si="822"/>
        <v>13097.02032</v>
      </c>
      <c r="P4715" s="373">
        <f t="shared" si="823"/>
        <v>3.1999999919207767E-4</v>
      </c>
    </row>
    <row r="4716" spans="1:16" s="195" customFormat="1" ht="33.75" x14ac:dyDescent="0.25">
      <c r="A4716" s="312" t="s">
        <v>10305</v>
      </c>
      <c r="B4716" s="313" t="s">
        <v>10280</v>
      </c>
      <c r="C4716" s="314" t="s">
        <v>7635</v>
      </c>
      <c r="D4716" s="314" t="s">
        <v>10306</v>
      </c>
      <c r="E4716" s="315" t="s">
        <v>10307</v>
      </c>
      <c r="F4716" s="316" t="s">
        <v>252</v>
      </c>
      <c r="G4716" s="318">
        <v>5.0999999999999997E-2</v>
      </c>
      <c r="H4716" s="61">
        <f t="shared" si="827"/>
        <v>49326.86</v>
      </c>
      <c r="I4716" s="450">
        <v>2515.67</v>
      </c>
      <c r="J4716" s="439">
        <f t="shared" si="828"/>
        <v>55011.93</v>
      </c>
      <c r="K4716" s="60">
        <f t="shared" si="829"/>
        <v>2805.61</v>
      </c>
      <c r="L4716" s="60"/>
      <c r="M4716" s="303">
        <f t="shared" si="820"/>
        <v>2805.6088163904005</v>
      </c>
      <c r="N4716" s="303">
        <f t="shared" si="821"/>
        <v>-1.1836095995931828E-3</v>
      </c>
      <c r="O4716" s="372">
        <f t="shared" si="822"/>
        <v>2805.6084299999998</v>
      </c>
      <c r="P4716" s="373">
        <f t="shared" si="823"/>
        <v>-1.5700000003562309E-3</v>
      </c>
    </row>
    <row r="4717" spans="1:16" s="195" customFormat="1" ht="22.5" x14ac:dyDescent="0.25">
      <c r="A4717" s="312" t="s">
        <v>10308</v>
      </c>
      <c r="B4717" s="313" t="s">
        <v>10280</v>
      </c>
      <c r="C4717" s="314" t="s">
        <v>2474</v>
      </c>
      <c r="D4717" s="314" t="s">
        <v>10309</v>
      </c>
      <c r="E4717" s="315" t="s">
        <v>10310</v>
      </c>
      <c r="F4717" s="316" t="s">
        <v>243</v>
      </c>
      <c r="G4717" s="325">
        <v>0.06</v>
      </c>
      <c r="H4717" s="61">
        <f t="shared" si="827"/>
        <v>651226.17000000004</v>
      </c>
      <c r="I4717" s="450">
        <v>39073.57</v>
      </c>
      <c r="J4717" s="439">
        <f t="shared" si="828"/>
        <v>726282.02</v>
      </c>
      <c r="K4717" s="60">
        <f t="shared" si="829"/>
        <v>43576.92</v>
      </c>
      <c r="L4717" s="60"/>
      <c r="M4717" s="303">
        <f t="shared" si="820"/>
        <v>43576.920852038398</v>
      </c>
      <c r="N4717" s="303">
        <f t="shared" si="821"/>
        <v>8.520383998984471E-4</v>
      </c>
      <c r="O4717" s="372">
        <f t="shared" si="822"/>
        <v>43576.921199999997</v>
      </c>
      <c r="P4717" s="373">
        <f t="shared" si="823"/>
        <v>1.1999999987892807E-3</v>
      </c>
    </row>
    <row r="4718" spans="1:16" s="195" customFormat="1" ht="22.5" x14ac:dyDescent="0.25">
      <c r="A4718" s="312" t="s">
        <v>10311</v>
      </c>
      <c r="B4718" s="313" t="s">
        <v>10280</v>
      </c>
      <c r="C4718" s="314" t="s">
        <v>3475</v>
      </c>
      <c r="D4718" s="314" t="s">
        <v>10312</v>
      </c>
      <c r="E4718" s="315" t="s">
        <v>10313</v>
      </c>
      <c r="F4718" s="316" t="s">
        <v>217</v>
      </c>
      <c r="G4718" s="331">
        <v>6</v>
      </c>
      <c r="H4718" s="61">
        <f t="shared" si="827"/>
        <v>4340.17</v>
      </c>
      <c r="I4718" s="450">
        <v>26041.040000000001</v>
      </c>
      <c r="J4718" s="439">
        <f t="shared" si="828"/>
        <v>4840.3900000000003</v>
      </c>
      <c r="K4718" s="60">
        <f t="shared" si="829"/>
        <v>29042.34</v>
      </c>
      <c r="L4718" s="60"/>
      <c r="M4718" s="303">
        <f t="shared" si="820"/>
        <v>29042.351108044801</v>
      </c>
      <c r="N4718" s="303">
        <f t="shared" si="821"/>
        <v>1.1108044800494099E-2</v>
      </c>
      <c r="O4718" s="372">
        <f t="shared" si="822"/>
        <v>29042.340000000004</v>
      </c>
      <c r="P4718" s="373">
        <f t="shared" si="823"/>
        <v>0</v>
      </c>
    </row>
    <row r="4719" spans="1:16" s="195" customFormat="1" ht="22.5" x14ac:dyDescent="0.25">
      <c r="A4719" s="312" t="s">
        <v>10314</v>
      </c>
      <c r="B4719" s="313" t="s">
        <v>10280</v>
      </c>
      <c r="C4719" s="314" t="s">
        <v>2489</v>
      </c>
      <c r="D4719" s="314" t="s">
        <v>10315</v>
      </c>
      <c r="E4719" s="315" t="s">
        <v>10316</v>
      </c>
      <c r="F4719" s="316" t="s">
        <v>243</v>
      </c>
      <c r="G4719" s="329">
        <v>0.1</v>
      </c>
      <c r="H4719" s="61">
        <f t="shared" si="827"/>
        <v>584838.9</v>
      </c>
      <c r="I4719" s="450">
        <v>58483.89</v>
      </c>
      <c r="J4719" s="439">
        <f t="shared" si="828"/>
        <v>652243.41</v>
      </c>
      <c r="K4719" s="60">
        <f t="shared" si="829"/>
        <v>65224.34</v>
      </c>
      <c r="L4719" s="60"/>
      <c r="M4719" s="303">
        <f t="shared" si="820"/>
        <v>65224.340792236806</v>
      </c>
      <c r="N4719" s="303">
        <f t="shared" si="821"/>
        <v>7.9223680950235575E-4</v>
      </c>
      <c r="O4719" s="372">
        <f t="shared" si="822"/>
        <v>65224.341000000008</v>
      </c>
      <c r="P4719" s="373">
        <f t="shared" si="823"/>
        <v>1.0000000111176632E-3</v>
      </c>
    </row>
    <row r="4720" spans="1:16" s="195" customFormat="1" ht="22.5" x14ac:dyDescent="0.25">
      <c r="A4720" s="312" t="s">
        <v>10317</v>
      </c>
      <c r="B4720" s="313" t="s">
        <v>10280</v>
      </c>
      <c r="C4720" s="314" t="s">
        <v>3481</v>
      </c>
      <c r="D4720" s="314" t="s">
        <v>10312</v>
      </c>
      <c r="E4720" s="315" t="s">
        <v>10313</v>
      </c>
      <c r="F4720" s="316" t="s">
        <v>217</v>
      </c>
      <c r="G4720" s="331">
        <v>10</v>
      </c>
      <c r="H4720" s="61">
        <f t="shared" si="827"/>
        <v>4340.17</v>
      </c>
      <c r="I4720" s="450">
        <v>43401.73</v>
      </c>
      <c r="J4720" s="439">
        <f t="shared" si="828"/>
        <v>4840.3900000000003</v>
      </c>
      <c r="K4720" s="60">
        <f t="shared" si="829"/>
        <v>48403.9</v>
      </c>
      <c r="L4720" s="60"/>
      <c r="M4720" s="303">
        <f t="shared" si="820"/>
        <v>48403.91479589761</v>
      </c>
      <c r="N4720" s="303">
        <f t="shared" si="821"/>
        <v>1.4795897608564701E-2</v>
      </c>
      <c r="O4720" s="372">
        <f t="shared" si="822"/>
        <v>48403.9</v>
      </c>
      <c r="P4720" s="373">
        <f t="shared" si="823"/>
        <v>0</v>
      </c>
    </row>
    <row r="4721" spans="1:16" s="195" customFormat="1" ht="33.75" x14ac:dyDescent="0.25">
      <c r="A4721" s="312" t="s">
        <v>10318</v>
      </c>
      <c r="B4721" s="313" t="s">
        <v>10280</v>
      </c>
      <c r="C4721" s="314" t="s">
        <v>2495</v>
      </c>
      <c r="D4721" s="314" t="s">
        <v>445</v>
      </c>
      <c r="E4721" s="315" t="s">
        <v>446</v>
      </c>
      <c r="F4721" s="316" t="s">
        <v>217</v>
      </c>
      <c r="G4721" s="331">
        <v>1</v>
      </c>
      <c r="H4721" s="61">
        <f t="shared" si="827"/>
        <v>1368.94</v>
      </c>
      <c r="I4721" s="450">
        <v>1368.94</v>
      </c>
      <c r="J4721" s="439">
        <f t="shared" si="828"/>
        <v>1526.71</v>
      </c>
      <c r="K4721" s="60">
        <f t="shared" si="829"/>
        <v>1526.71</v>
      </c>
      <c r="L4721" s="60"/>
      <c r="M4721" s="303">
        <f t="shared" si="820"/>
        <v>1526.7146060928001</v>
      </c>
      <c r="N4721" s="303">
        <f t="shared" si="821"/>
        <v>4.6060928000315471E-3</v>
      </c>
      <c r="O4721" s="372">
        <f t="shared" si="822"/>
        <v>1526.71</v>
      </c>
      <c r="P4721" s="373">
        <f t="shared" si="823"/>
        <v>0</v>
      </c>
    </row>
    <row r="4722" spans="1:16" s="195" customFormat="1" ht="22.5" x14ac:dyDescent="0.25">
      <c r="A4722" s="312" t="s">
        <v>10319</v>
      </c>
      <c r="B4722" s="313" t="s">
        <v>10280</v>
      </c>
      <c r="C4722" s="332" t="s">
        <v>2497</v>
      </c>
      <c r="D4722" s="332" t="s">
        <v>10320</v>
      </c>
      <c r="E4722" s="333" t="s">
        <v>10321</v>
      </c>
      <c r="F4722" s="316" t="s">
        <v>217</v>
      </c>
      <c r="G4722" s="331">
        <v>1</v>
      </c>
      <c r="H4722" s="61">
        <f t="shared" si="827"/>
        <v>556.52</v>
      </c>
      <c r="I4722" s="450">
        <v>556.52</v>
      </c>
      <c r="J4722" s="439">
        <f t="shared" si="828"/>
        <v>620.66</v>
      </c>
      <c r="K4722" s="60">
        <f t="shared" si="829"/>
        <v>620.66</v>
      </c>
      <c r="L4722" s="60"/>
      <c r="M4722" s="303">
        <f t="shared" si="820"/>
        <v>620.66066634239996</v>
      </c>
      <c r="N4722" s="303">
        <f t="shared" si="821"/>
        <v>6.6634239999530109E-4</v>
      </c>
      <c r="O4722" s="372">
        <f t="shared" si="822"/>
        <v>620.66</v>
      </c>
      <c r="P4722" s="373">
        <f t="shared" si="823"/>
        <v>0</v>
      </c>
    </row>
    <row r="4723" spans="1:16" s="195" customFormat="1" ht="22.5" x14ac:dyDescent="0.25">
      <c r="A4723" s="312" t="s">
        <v>10322</v>
      </c>
      <c r="B4723" s="313" t="s">
        <v>10280</v>
      </c>
      <c r="C4723" s="314" t="s">
        <v>2508</v>
      </c>
      <c r="D4723" s="314" t="s">
        <v>9240</v>
      </c>
      <c r="E4723" s="315" t="s">
        <v>9241</v>
      </c>
      <c r="F4723" s="316" t="s">
        <v>346</v>
      </c>
      <c r="G4723" s="325">
        <v>0.11</v>
      </c>
      <c r="H4723" s="61">
        <f t="shared" si="827"/>
        <v>346269.09</v>
      </c>
      <c r="I4723" s="450">
        <v>38089.599999999999</v>
      </c>
      <c r="J4723" s="439">
        <f t="shared" si="828"/>
        <v>386177.68</v>
      </c>
      <c r="K4723" s="60">
        <f t="shared" si="829"/>
        <v>42479.54</v>
      </c>
      <c r="L4723" s="60"/>
      <c r="M4723" s="303">
        <f t="shared" si="820"/>
        <v>42479.545239552004</v>
      </c>
      <c r="N4723" s="303">
        <f t="shared" si="821"/>
        <v>5.2395520033314824E-3</v>
      </c>
      <c r="O4723" s="372">
        <f t="shared" si="822"/>
        <v>42479.544799999996</v>
      </c>
      <c r="P4723" s="373">
        <f t="shared" si="823"/>
        <v>4.7999999951571226E-3</v>
      </c>
    </row>
    <row r="4724" spans="1:16" s="195" customFormat="1" ht="22.5" x14ac:dyDescent="0.25">
      <c r="A4724" s="312" t="s">
        <v>10323</v>
      </c>
      <c r="B4724" s="313" t="s">
        <v>10280</v>
      </c>
      <c r="C4724" s="314" t="s">
        <v>5993</v>
      </c>
      <c r="D4724" s="314" t="s">
        <v>7330</v>
      </c>
      <c r="E4724" s="315" t="s">
        <v>402</v>
      </c>
      <c r="F4724" s="316" t="s">
        <v>168</v>
      </c>
      <c r="G4724" s="329">
        <v>111.3</v>
      </c>
      <c r="H4724" s="61">
        <f t="shared" si="827"/>
        <v>65.37</v>
      </c>
      <c r="I4724" s="450">
        <v>7276.01</v>
      </c>
      <c r="J4724" s="439">
        <f t="shared" si="828"/>
        <v>72.900000000000006</v>
      </c>
      <c r="K4724" s="60">
        <f t="shared" si="829"/>
        <v>8113.77</v>
      </c>
      <c r="L4724" s="60"/>
      <c r="M4724" s="303">
        <f t="shared" si="820"/>
        <v>8114.592853651201</v>
      </c>
      <c r="N4724" s="303">
        <f t="shared" si="821"/>
        <v>0.82285365120060305</v>
      </c>
      <c r="O4724" s="372">
        <f t="shared" si="822"/>
        <v>8113.77</v>
      </c>
      <c r="P4724" s="373">
        <f t="shared" si="823"/>
        <v>0</v>
      </c>
    </row>
    <row r="4725" spans="1:16" s="195" customFormat="1" ht="22.5" x14ac:dyDescent="0.25">
      <c r="A4725" s="312" t="s">
        <v>10324</v>
      </c>
      <c r="B4725" s="313" t="s">
        <v>10280</v>
      </c>
      <c r="C4725" s="314" t="s">
        <v>2516</v>
      </c>
      <c r="D4725" s="314" t="s">
        <v>3273</v>
      </c>
      <c r="E4725" s="315" t="s">
        <v>3274</v>
      </c>
      <c r="F4725" s="316" t="s">
        <v>164</v>
      </c>
      <c r="G4725" s="329">
        <v>1.1000000000000001</v>
      </c>
      <c r="H4725" s="61">
        <f t="shared" si="827"/>
        <v>26025.85</v>
      </c>
      <c r="I4725" s="450">
        <v>28628.44</v>
      </c>
      <c r="J4725" s="439">
        <f t="shared" si="828"/>
        <v>29025.41</v>
      </c>
      <c r="K4725" s="60">
        <f t="shared" si="829"/>
        <v>31927.95</v>
      </c>
      <c r="L4725" s="60"/>
      <c r="M4725" s="303">
        <f t="shared" si="820"/>
        <v>31927.957030732803</v>
      </c>
      <c r="N4725" s="303">
        <f t="shared" si="821"/>
        <v>7.0307328023773152E-3</v>
      </c>
      <c r="O4725" s="372">
        <f t="shared" si="822"/>
        <v>31927.951000000001</v>
      </c>
      <c r="P4725" s="373">
        <f t="shared" si="823"/>
        <v>1.0000000002037268E-3</v>
      </c>
    </row>
    <row r="4726" spans="1:16" s="195" customFormat="1" ht="22.5" x14ac:dyDescent="0.25">
      <c r="A4726" s="312" t="s">
        <v>10325</v>
      </c>
      <c r="B4726" s="313" t="s">
        <v>10280</v>
      </c>
      <c r="C4726" s="314" t="s">
        <v>5997</v>
      </c>
      <c r="D4726" s="314" t="s">
        <v>10326</v>
      </c>
      <c r="E4726" s="315" t="s">
        <v>10327</v>
      </c>
      <c r="F4726" s="316" t="s">
        <v>168</v>
      </c>
      <c r="G4726" s="329">
        <v>112.2</v>
      </c>
      <c r="H4726" s="61">
        <f t="shared" si="827"/>
        <v>1933.62</v>
      </c>
      <c r="I4726" s="450">
        <v>216952.16</v>
      </c>
      <c r="J4726" s="439">
        <f t="shared" si="828"/>
        <v>2156.48</v>
      </c>
      <c r="K4726" s="60">
        <f t="shared" si="829"/>
        <v>241957.06</v>
      </c>
      <c r="L4726" s="60"/>
      <c r="M4726" s="303">
        <f t="shared" si="820"/>
        <v>241956.57333073922</v>
      </c>
      <c r="N4726" s="303">
        <f t="shared" si="821"/>
        <v>-0.48666926077567041</v>
      </c>
      <c r="O4726" s="372">
        <f t="shared" si="822"/>
        <v>241957.05600000001</v>
      </c>
      <c r="P4726" s="373">
        <f t="shared" si="823"/>
        <v>-3.999999986262992E-3</v>
      </c>
    </row>
    <row r="4727" spans="1:16" s="195" customFormat="1" ht="22.5" x14ac:dyDescent="0.25">
      <c r="A4727" s="312" t="s">
        <v>10328</v>
      </c>
      <c r="B4727" s="313" t="s">
        <v>10280</v>
      </c>
      <c r="C4727" s="314" t="s">
        <v>1085</v>
      </c>
      <c r="D4727" s="314" t="s">
        <v>10329</v>
      </c>
      <c r="E4727" s="315" t="s">
        <v>10330</v>
      </c>
      <c r="F4727" s="316" t="s">
        <v>291</v>
      </c>
      <c r="G4727" s="331">
        <v>1</v>
      </c>
      <c r="H4727" s="61">
        <f t="shared" si="827"/>
        <v>12521.62</v>
      </c>
      <c r="I4727" s="450">
        <v>12521.62</v>
      </c>
      <c r="J4727" s="439">
        <f t="shared" si="828"/>
        <v>13964.78</v>
      </c>
      <c r="K4727" s="60">
        <f t="shared" si="829"/>
        <v>13964.78</v>
      </c>
      <c r="L4727" s="60"/>
      <c r="M4727" s="303">
        <f t="shared" si="820"/>
        <v>13964.775772454401</v>
      </c>
      <c r="N4727" s="303">
        <f t="shared" si="821"/>
        <v>-4.2275455998606049E-3</v>
      </c>
      <c r="O4727" s="372">
        <f t="shared" si="822"/>
        <v>13964.78</v>
      </c>
      <c r="P4727" s="373">
        <f t="shared" si="823"/>
        <v>0</v>
      </c>
    </row>
    <row r="4728" spans="1:16" s="195" customFormat="1" ht="22.5" x14ac:dyDescent="0.25">
      <c r="A4728" s="312" t="s">
        <v>10331</v>
      </c>
      <c r="B4728" s="313" t="s">
        <v>10280</v>
      </c>
      <c r="C4728" s="314" t="s">
        <v>1086</v>
      </c>
      <c r="D4728" s="314" t="s">
        <v>10332</v>
      </c>
      <c r="E4728" s="315" t="s">
        <v>10333</v>
      </c>
      <c r="F4728" s="316" t="s">
        <v>111</v>
      </c>
      <c r="G4728" s="318">
        <v>1.512</v>
      </c>
      <c r="H4728" s="61">
        <f t="shared" si="827"/>
        <v>1330.21</v>
      </c>
      <c r="I4728" s="450">
        <v>2011.28</v>
      </c>
      <c r="J4728" s="439">
        <f t="shared" si="828"/>
        <v>1483.52</v>
      </c>
      <c r="K4728" s="60">
        <f t="shared" si="829"/>
        <v>2243.08</v>
      </c>
      <c r="L4728" s="60"/>
      <c r="M4728" s="303">
        <f t="shared" si="820"/>
        <v>2243.0862951936001</v>
      </c>
      <c r="N4728" s="303">
        <f t="shared" si="821"/>
        <v>6.2951936001809372E-3</v>
      </c>
      <c r="O4728" s="372">
        <f t="shared" si="822"/>
        <v>2243.0822400000002</v>
      </c>
      <c r="P4728" s="373">
        <f t="shared" si="823"/>
        <v>2.2400000002562592E-3</v>
      </c>
    </row>
    <row r="4729" spans="1:16" s="195" customFormat="1" ht="22.5" x14ac:dyDescent="0.25">
      <c r="A4729" s="312" t="s">
        <v>10334</v>
      </c>
      <c r="B4729" s="313" t="s">
        <v>10280</v>
      </c>
      <c r="C4729" s="314" t="s">
        <v>6001</v>
      </c>
      <c r="D4729" s="314" t="s">
        <v>10284</v>
      </c>
      <c r="E4729" s="315" t="s">
        <v>10285</v>
      </c>
      <c r="F4729" s="316" t="s">
        <v>217</v>
      </c>
      <c r="G4729" s="331">
        <v>1</v>
      </c>
      <c r="H4729" s="61">
        <f t="shared" si="827"/>
        <v>23479.39</v>
      </c>
      <c r="I4729" s="450">
        <v>23479.39</v>
      </c>
      <c r="J4729" s="439">
        <f t="shared" si="828"/>
        <v>26185.46</v>
      </c>
      <c r="K4729" s="60">
        <f t="shared" si="829"/>
        <v>26185.46</v>
      </c>
      <c r="L4729" s="60"/>
      <c r="M4729" s="303">
        <f t="shared" si="820"/>
        <v>26185.462953196798</v>
      </c>
      <c r="N4729" s="303">
        <f t="shared" si="821"/>
        <v>2.9531967993534636E-3</v>
      </c>
      <c r="O4729" s="372">
        <f t="shared" si="822"/>
        <v>26185.46</v>
      </c>
      <c r="P4729" s="373">
        <f t="shared" si="823"/>
        <v>0</v>
      </c>
    </row>
    <row r="4730" spans="1:16" s="195" customFormat="1" ht="22.5" x14ac:dyDescent="0.25">
      <c r="A4730" s="312" t="s">
        <v>10335</v>
      </c>
      <c r="B4730" s="313" t="s">
        <v>10280</v>
      </c>
      <c r="C4730" s="314" t="s">
        <v>1088</v>
      </c>
      <c r="D4730" s="314" t="s">
        <v>10336</v>
      </c>
      <c r="E4730" s="315" t="s">
        <v>10337</v>
      </c>
      <c r="F4730" s="316" t="s">
        <v>291</v>
      </c>
      <c r="G4730" s="331">
        <v>1</v>
      </c>
      <c r="H4730" s="61">
        <f t="shared" si="827"/>
        <v>47807</v>
      </c>
      <c r="I4730" s="450">
        <v>47807</v>
      </c>
      <c r="J4730" s="439">
        <f t="shared" si="828"/>
        <v>53316.91</v>
      </c>
      <c r="K4730" s="60">
        <f t="shared" si="829"/>
        <v>53316.91</v>
      </c>
      <c r="L4730" s="60"/>
      <c r="M4730" s="303">
        <f t="shared" si="820"/>
        <v>53316.905907840002</v>
      </c>
      <c r="N4730" s="303">
        <f t="shared" si="821"/>
        <v>-4.0921600011643022E-3</v>
      </c>
      <c r="O4730" s="372">
        <f t="shared" si="822"/>
        <v>53316.91</v>
      </c>
      <c r="P4730" s="373">
        <f t="shared" si="823"/>
        <v>0</v>
      </c>
    </row>
    <row r="4731" spans="1:16" s="195" customFormat="1" ht="22.5" x14ac:dyDescent="0.25">
      <c r="A4731" s="312" t="s">
        <v>10338</v>
      </c>
      <c r="B4731" s="313" t="s">
        <v>10280</v>
      </c>
      <c r="C4731" s="332" t="s">
        <v>1091</v>
      </c>
      <c r="D4731" s="332" t="s">
        <v>10339</v>
      </c>
      <c r="E4731" s="333" t="s">
        <v>10340</v>
      </c>
      <c r="F4731" s="316" t="s">
        <v>217</v>
      </c>
      <c r="G4731" s="331">
        <v>1</v>
      </c>
      <c r="H4731" s="61">
        <f t="shared" si="827"/>
        <v>342948.11</v>
      </c>
      <c r="I4731" s="450">
        <v>342948.11</v>
      </c>
      <c r="J4731" s="439">
        <f t="shared" si="828"/>
        <v>382473.95</v>
      </c>
      <c r="K4731" s="60">
        <f t="shared" si="829"/>
        <v>382473.95</v>
      </c>
      <c r="L4731" s="60"/>
      <c r="M4731" s="303">
        <f t="shared" si="820"/>
        <v>382473.94967560319</v>
      </c>
      <c r="N4731" s="303">
        <f t="shared" si="821"/>
        <v>-3.2439682399854064E-4</v>
      </c>
      <c r="O4731" s="372">
        <f t="shared" si="822"/>
        <v>382473.95</v>
      </c>
      <c r="P4731" s="373">
        <f t="shared" si="823"/>
        <v>0</v>
      </c>
    </row>
    <row r="4732" spans="1:16" s="195" customFormat="1" ht="22.5" x14ac:dyDescent="0.25">
      <c r="A4732" s="312" t="s">
        <v>10341</v>
      </c>
      <c r="B4732" s="313" t="s">
        <v>10280</v>
      </c>
      <c r="C4732" s="314" t="s">
        <v>1096</v>
      </c>
      <c r="D4732" s="314" t="s">
        <v>10342</v>
      </c>
      <c r="E4732" s="315" t="s">
        <v>10343</v>
      </c>
      <c r="F4732" s="316" t="s">
        <v>217</v>
      </c>
      <c r="G4732" s="331">
        <v>1</v>
      </c>
      <c r="H4732" s="61">
        <f t="shared" si="827"/>
        <v>3371.28</v>
      </c>
      <c r="I4732" s="450">
        <v>3371.28</v>
      </c>
      <c r="J4732" s="439">
        <f t="shared" si="828"/>
        <v>3759.83</v>
      </c>
      <c r="K4732" s="60">
        <f t="shared" si="829"/>
        <v>3759.83</v>
      </c>
      <c r="L4732" s="60"/>
      <c r="M4732" s="303">
        <f t="shared" si="820"/>
        <v>3759.8305383936004</v>
      </c>
      <c r="N4732" s="303">
        <f t="shared" si="821"/>
        <v>5.3839360043639317E-4</v>
      </c>
      <c r="O4732" s="372">
        <f t="shared" si="822"/>
        <v>3759.83</v>
      </c>
      <c r="P4732" s="373">
        <f t="shared" si="823"/>
        <v>0</v>
      </c>
    </row>
    <row r="4733" spans="1:16" s="195" customFormat="1" ht="22.5" x14ac:dyDescent="0.25">
      <c r="A4733" s="312" t="s">
        <v>10344</v>
      </c>
      <c r="B4733" s="313" t="s">
        <v>10280</v>
      </c>
      <c r="C4733" s="332" t="s">
        <v>1099</v>
      </c>
      <c r="D4733" s="332" t="s">
        <v>10345</v>
      </c>
      <c r="E4733" s="333" t="s">
        <v>10346</v>
      </c>
      <c r="F4733" s="316" t="s">
        <v>217</v>
      </c>
      <c r="G4733" s="331">
        <v>1</v>
      </c>
      <c r="H4733" s="61">
        <f t="shared" si="827"/>
        <v>66401.05</v>
      </c>
      <c r="I4733" s="450">
        <v>66401.05</v>
      </c>
      <c r="J4733" s="439">
        <f t="shared" si="828"/>
        <v>74053.98</v>
      </c>
      <c r="K4733" s="60">
        <f t="shared" si="829"/>
        <v>74053.98</v>
      </c>
      <c r="L4733" s="60"/>
      <c r="M4733" s="303">
        <f t="shared" si="820"/>
        <v>74053.978183776009</v>
      </c>
      <c r="N4733" s="303">
        <f t="shared" si="821"/>
        <v>-1.8162239866796881E-3</v>
      </c>
      <c r="O4733" s="372">
        <f t="shared" si="822"/>
        <v>74053.98</v>
      </c>
      <c r="P4733" s="373">
        <f t="shared" si="823"/>
        <v>0</v>
      </c>
    </row>
    <row r="4734" spans="1:16" s="195" customFormat="1" ht="22.5" x14ac:dyDescent="0.25">
      <c r="A4734" s="312" t="s">
        <v>10347</v>
      </c>
      <c r="B4734" s="313" t="s">
        <v>10280</v>
      </c>
      <c r="C4734" s="314" t="s">
        <v>1103</v>
      </c>
      <c r="D4734" s="314" t="s">
        <v>10348</v>
      </c>
      <c r="E4734" s="315" t="s">
        <v>10349</v>
      </c>
      <c r="F4734" s="316" t="s">
        <v>217</v>
      </c>
      <c r="G4734" s="331">
        <v>1</v>
      </c>
      <c r="H4734" s="61">
        <f t="shared" si="827"/>
        <v>34014.5</v>
      </c>
      <c r="I4734" s="450">
        <v>34014.5</v>
      </c>
      <c r="J4734" s="439">
        <f t="shared" si="828"/>
        <v>37934.78</v>
      </c>
      <c r="K4734" s="60">
        <f t="shared" si="829"/>
        <v>37934.78</v>
      </c>
      <c r="L4734" s="60"/>
      <c r="M4734" s="303">
        <f t="shared" si="820"/>
        <v>37934.777250239997</v>
      </c>
      <c r="N4734" s="303">
        <f t="shared" si="821"/>
        <v>-2.7497600021888502E-3</v>
      </c>
      <c r="O4734" s="372">
        <f t="shared" si="822"/>
        <v>37934.78</v>
      </c>
      <c r="P4734" s="373">
        <f t="shared" si="823"/>
        <v>0</v>
      </c>
    </row>
    <row r="4735" spans="1:16" s="195" customFormat="1" ht="22.5" x14ac:dyDescent="0.25">
      <c r="A4735" s="312" t="s">
        <v>10350</v>
      </c>
      <c r="B4735" s="313" t="s">
        <v>10280</v>
      </c>
      <c r="C4735" s="332" t="s">
        <v>1106</v>
      </c>
      <c r="D4735" s="332" t="s">
        <v>10339</v>
      </c>
      <c r="E4735" s="333" t="s">
        <v>10351</v>
      </c>
      <c r="F4735" s="316" t="s">
        <v>217</v>
      </c>
      <c r="G4735" s="331">
        <v>1</v>
      </c>
      <c r="H4735" s="61">
        <f t="shared" si="827"/>
        <v>231160.63</v>
      </c>
      <c r="I4735" s="450">
        <v>231160.63</v>
      </c>
      <c r="J4735" s="439">
        <f t="shared" si="828"/>
        <v>257802.61</v>
      </c>
      <c r="K4735" s="60">
        <f t="shared" si="829"/>
        <v>257802.61</v>
      </c>
      <c r="L4735" s="60"/>
      <c r="M4735" s="303">
        <f t="shared" si="820"/>
        <v>257802.61382866564</v>
      </c>
      <c r="N4735" s="303">
        <f t="shared" si="821"/>
        <v>3.8286656490527093E-3</v>
      </c>
      <c r="O4735" s="372">
        <f t="shared" si="822"/>
        <v>257802.61</v>
      </c>
      <c r="P4735" s="373">
        <f t="shared" si="823"/>
        <v>0</v>
      </c>
    </row>
    <row r="4736" spans="1:16" s="195" customFormat="1" ht="22.5" x14ac:dyDescent="0.25">
      <c r="A4736" s="312" t="s">
        <v>10352</v>
      </c>
      <c r="B4736" s="313" t="s">
        <v>10280</v>
      </c>
      <c r="C4736" s="314" t="s">
        <v>1109</v>
      </c>
      <c r="D4736" s="314" t="s">
        <v>465</v>
      </c>
      <c r="E4736" s="315" t="s">
        <v>466</v>
      </c>
      <c r="F4736" s="316" t="s">
        <v>164</v>
      </c>
      <c r="G4736" s="329">
        <v>0.5</v>
      </c>
      <c r="H4736" s="61">
        <f t="shared" si="827"/>
        <v>25343.84</v>
      </c>
      <c r="I4736" s="450">
        <v>12671.92</v>
      </c>
      <c r="J4736" s="439">
        <f t="shared" si="828"/>
        <v>28264.799999999999</v>
      </c>
      <c r="K4736" s="60">
        <f t="shared" si="829"/>
        <v>14132.4</v>
      </c>
      <c r="L4736" s="60"/>
      <c r="M4736" s="303">
        <f t="shared" si="820"/>
        <v>14132.398316390401</v>
      </c>
      <c r="N4736" s="303">
        <f t="shared" si="821"/>
        <v>-1.6836095983308041E-3</v>
      </c>
      <c r="O4736" s="372">
        <f t="shared" si="822"/>
        <v>14132.4</v>
      </c>
      <c r="P4736" s="380">
        <f t="shared" si="823"/>
        <v>0</v>
      </c>
    </row>
    <row r="4737" spans="1:16" s="195" customFormat="1" ht="22.5" x14ac:dyDescent="0.25">
      <c r="A4737" s="312" t="s">
        <v>10353</v>
      </c>
      <c r="B4737" s="313" t="s">
        <v>10280</v>
      </c>
      <c r="C4737" s="314" t="s">
        <v>3539</v>
      </c>
      <c r="D4737" s="314" t="s">
        <v>10354</v>
      </c>
      <c r="E4737" s="315" t="s">
        <v>10355</v>
      </c>
      <c r="F4737" s="316" t="s">
        <v>168</v>
      </c>
      <c r="G4737" s="331">
        <v>51</v>
      </c>
      <c r="H4737" s="61">
        <f t="shared" si="827"/>
        <v>1219.6600000000001</v>
      </c>
      <c r="I4737" s="450">
        <v>62202.66</v>
      </c>
      <c r="J4737" s="439">
        <f t="shared" si="828"/>
        <v>1360.23</v>
      </c>
      <c r="K4737" s="60">
        <f t="shared" si="829"/>
        <v>69371.73</v>
      </c>
      <c r="L4737" s="60"/>
      <c r="M4737" s="303">
        <f t="shared" si="820"/>
        <v>69371.710637299213</v>
      </c>
      <c r="N4737" s="303">
        <f t="shared" si="821"/>
        <v>-1.9362700782949105E-2</v>
      </c>
      <c r="O4737" s="372">
        <f t="shared" si="822"/>
        <v>69371.73</v>
      </c>
      <c r="P4737" s="373">
        <f t="shared" si="823"/>
        <v>0</v>
      </c>
    </row>
    <row r="4738" spans="1:16" s="195" customFormat="1" ht="22.5" x14ac:dyDescent="0.25">
      <c r="A4738" s="312" t="s">
        <v>10356</v>
      </c>
      <c r="B4738" s="313" t="s">
        <v>10280</v>
      </c>
      <c r="C4738" s="314" t="s">
        <v>1112</v>
      </c>
      <c r="D4738" s="314" t="s">
        <v>10357</v>
      </c>
      <c r="E4738" s="315" t="s">
        <v>10358</v>
      </c>
      <c r="F4738" s="316" t="s">
        <v>251</v>
      </c>
      <c r="G4738" s="325">
        <v>6.45</v>
      </c>
      <c r="H4738" s="61">
        <f>ROUND(I4738/G4738,2)</f>
        <v>2076.2399999999998</v>
      </c>
      <c r="I4738" s="450">
        <v>13391.77</v>
      </c>
      <c r="J4738" s="439">
        <f t="shared" si="828"/>
        <v>2315.5300000000002</v>
      </c>
      <c r="K4738" s="60">
        <f t="shared" si="829"/>
        <v>14935.17</v>
      </c>
      <c r="L4738" s="60"/>
      <c r="M4738" s="303">
        <f t="shared" si="820"/>
        <v>14935.213274822401</v>
      </c>
      <c r="N4738" s="303">
        <f t="shared" si="821"/>
        <v>4.3274822401144775E-2</v>
      </c>
      <c r="O4738" s="372">
        <f t="shared" si="822"/>
        <v>14935.168500000002</v>
      </c>
      <c r="P4738" s="373">
        <f t="shared" si="823"/>
        <v>-1.4999999984866008E-3</v>
      </c>
    </row>
    <row r="4739" spans="1:16" s="195" customFormat="1" ht="22.5" x14ac:dyDescent="0.25">
      <c r="A4739" s="312" t="s">
        <v>10359</v>
      </c>
      <c r="B4739" s="313" t="s">
        <v>10280</v>
      </c>
      <c r="C4739" s="314" t="s">
        <v>2556</v>
      </c>
      <c r="D4739" s="314" t="s">
        <v>3357</v>
      </c>
      <c r="E4739" s="315" t="s">
        <v>481</v>
      </c>
      <c r="F4739" s="316" t="s">
        <v>122</v>
      </c>
      <c r="G4739" s="328">
        <v>8.4824999999999998E-2</v>
      </c>
      <c r="H4739" s="61">
        <f t="shared" si="827"/>
        <v>43332.27</v>
      </c>
      <c r="I4739" s="450">
        <v>3675.66</v>
      </c>
      <c r="J4739" s="439">
        <f t="shared" si="828"/>
        <v>48326.45</v>
      </c>
      <c r="K4739" s="60">
        <f t="shared" si="829"/>
        <v>4099.29</v>
      </c>
      <c r="L4739" s="60"/>
      <c r="M4739" s="303">
        <f t="shared" si="820"/>
        <v>4099.2912830592004</v>
      </c>
      <c r="N4739" s="303">
        <f t="shared" si="821"/>
        <v>1.2830592004320351E-3</v>
      </c>
      <c r="O4739" s="372">
        <f t="shared" si="822"/>
        <v>4099.2911212499994</v>
      </c>
      <c r="P4739" s="373">
        <f t="shared" si="823"/>
        <v>1.1212499994144309E-3</v>
      </c>
    </row>
    <row r="4740" spans="1:16" s="195" customFormat="1" ht="22.5" x14ac:dyDescent="0.25">
      <c r="A4740" s="312" t="s">
        <v>10360</v>
      </c>
      <c r="B4740" s="313" t="s">
        <v>10280</v>
      </c>
      <c r="C4740" s="314" t="s">
        <v>3589</v>
      </c>
      <c r="D4740" s="314" t="s">
        <v>10361</v>
      </c>
      <c r="E4740" s="315" t="s">
        <v>10362</v>
      </c>
      <c r="F4740" s="316" t="s">
        <v>122</v>
      </c>
      <c r="G4740" s="317">
        <v>8.2320000000000004E-2</v>
      </c>
      <c r="H4740" s="61">
        <f t="shared" si="827"/>
        <v>50798.71</v>
      </c>
      <c r="I4740" s="450">
        <v>4181.75</v>
      </c>
      <c r="J4740" s="439">
        <f t="shared" si="828"/>
        <v>56653.42</v>
      </c>
      <c r="K4740" s="60">
        <f t="shared" si="829"/>
        <v>4663.71</v>
      </c>
      <c r="L4740" s="60"/>
      <c r="M4740" s="303">
        <f t="shared" si="820"/>
        <v>4663.7097345600005</v>
      </c>
      <c r="N4740" s="303">
        <f t="shared" si="821"/>
        <v>-2.6543999956629705E-4</v>
      </c>
      <c r="O4740" s="372">
        <f t="shared" si="822"/>
        <v>4663.7095343999999</v>
      </c>
      <c r="P4740" s="373">
        <f t="shared" si="823"/>
        <v>-4.6560000009776559E-4</v>
      </c>
    </row>
    <row r="4741" spans="1:16" s="195" customFormat="1" ht="22.5" x14ac:dyDescent="0.25">
      <c r="A4741" s="312" t="s">
        <v>10363</v>
      </c>
      <c r="B4741" s="313" t="s">
        <v>10280</v>
      </c>
      <c r="C4741" s="314" t="s">
        <v>1115</v>
      </c>
      <c r="D4741" s="314" t="s">
        <v>10364</v>
      </c>
      <c r="E4741" s="315" t="s">
        <v>10365</v>
      </c>
      <c r="F4741" s="316" t="s">
        <v>217</v>
      </c>
      <c r="G4741" s="331">
        <v>1</v>
      </c>
      <c r="H4741" s="335">
        <f>ROUND(I4741/G4741,2)+0.01</f>
        <v>7753.79</v>
      </c>
      <c r="I4741" s="450">
        <v>7753.78</v>
      </c>
      <c r="J4741" s="439">
        <f t="shared" si="828"/>
        <v>8647.44</v>
      </c>
      <c r="K4741" s="60">
        <f t="shared" si="829"/>
        <v>8647.44</v>
      </c>
      <c r="L4741" s="60"/>
      <c r="M4741" s="303">
        <f t="shared" si="820"/>
        <v>8647.4273367936003</v>
      </c>
      <c r="N4741" s="303">
        <f t="shared" si="821"/>
        <v>-1.2663206400247873E-2</v>
      </c>
      <c r="O4741" s="372">
        <f t="shared" si="822"/>
        <v>8647.44</v>
      </c>
      <c r="P4741" s="373">
        <f t="shared" si="823"/>
        <v>0</v>
      </c>
    </row>
    <row r="4742" spans="1:16" s="195" customFormat="1" ht="22.5" x14ac:dyDescent="0.25">
      <c r="A4742" s="312" t="s">
        <v>10366</v>
      </c>
      <c r="B4742" s="313" t="s">
        <v>10280</v>
      </c>
      <c r="C4742" s="314" t="s">
        <v>1118</v>
      </c>
      <c r="D4742" s="314" t="s">
        <v>10367</v>
      </c>
      <c r="E4742" s="315" t="s">
        <v>10368</v>
      </c>
      <c r="F4742" s="316" t="s">
        <v>217</v>
      </c>
      <c r="G4742" s="331">
        <v>1</v>
      </c>
      <c r="H4742" s="61">
        <f t="shared" si="827"/>
        <v>2599.7600000000002</v>
      </c>
      <c r="I4742" s="450">
        <v>2599.7600000000002</v>
      </c>
      <c r="J4742" s="439">
        <f t="shared" si="828"/>
        <v>2899.39</v>
      </c>
      <c r="K4742" s="60">
        <f t="shared" si="829"/>
        <v>2899.39</v>
      </c>
      <c r="L4742" s="60"/>
      <c r="M4742" s="303">
        <f t="shared" si="820"/>
        <v>2899.3904512512004</v>
      </c>
      <c r="N4742" s="303">
        <f t="shared" si="821"/>
        <v>4.5125120050215628E-4</v>
      </c>
      <c r="O4742" s="372">
        <f t="shared" si="822"/>
        <v>2899.39</v>
      </c>
      <c r="P4742" s="373">
        <f t="shared" si="823"/>
        <v>0</v>
      </c>
    </row>
    <row r="4743" spans="1:16" s="195" customFormat="1" ht="22.5" x14ac:dyDescent="0.25">
      <c r="A4743" s="312" t="s">
        <v>10369</v>
      </c>
      <c r="B4743" s="313" t="s">
        <v>10280</v>
      </c>
      <c r="C4743" s="314" t="s">
        <v>1140</v>
      </c>
      <c r="D4743" s="314" t="s">
        <v>239</v>
      </c>
      <c r="E4743" s="315" t="s">
        <v>240</v>
      </c>
      <c r="F4743" s="316" t="s">
        <v>217</v>
      </c>
      <c r="G4743" s="331">
        <v>3</v>
      </c>
      <c r="H4743" s="61">
        <f t="shared" si="827"/>
        <v>3424.95</v>
      </c>
      <c r="I4743" s="450">
        <v>10274.85</v>
      </c>
      <c r="J4743" s="439">
        <f t="shared" si="828"/>
        <v>3819.69</v>
      </c>
      <c r="K4743" s="60">
        <f t="shared" si="829"/>
        <v>11459.07</v>
      </c>
      <c r="L4743" s="60"/>
      <c r="M4743" s="303">
        <f t="shared" si="820"/>
        <v>11459.058520032002</v>
      </c>
      <c r="N4743" s="303">
        <f t="shared" si="821"/>
        <v>-1.1479967997729545E-2</v>
      </c>
      <c r="O4743" s="372">
        <f t="shared" si="822"/>
        <v>11459.07</v>
      </c>
      <c r="P4743" s="373">
        <f t="shared" si="823"/>
        <v>0</v>
      </c>
    </row>
    <row r="4744" spans="1:16" s="195" customFormat="1" ht="22.5" x14ac:dyDescent="0.25">
      <c r="A4744" s="312" t="s">
        <v>10370</v>
      </c>
      <c r="B4744" s="313" t="s">
        <v>10280</v>
      </c>
      <c r="C4744" s="314" t="s">
        <v>1144</v>
      </c>
      <c r="D4744" s="314" t="s">
        <v>10367</v>
      </c>
      <c r="E4744" s="315" t="s">
        <v>10368</v>
      </c>
      <c r="F4744" s="316" t="s">
        <v>217</v>
      </c>
      <c r="G4744" s="331">
        <v>3</v>
      </c>
      <c r="H4744" s="61">
        <f t="shared" si="827"/>
        <v>2599.7600000000002</v>
      </c>
      <c r="I4744" s="450">
        <v>7799.28</v>
      </c>
      <c r="J4744" s="439">
        <f t="shared" si="828"/>
        <v>2899.39</v>
      </c>
      <c r="K4744" s="60">
        <f t="shared" si="829"/>
        <v>8698.17</v>
      </c>
      <c r="L4744" s="60"/>
      <c r="M4744" s="303">
        <f t="shared" si="820"/>
        <v>8698.1713537535998</v>
      </c>
      <c r="N4744" s="303">
        <f t="shared" si="821"/>
        <v>1.3537535996874794E-3</v>
      </c>
      <c r="O4744" s="372">
        <f t="shared" si="822"/>
        <v>8698.17</v>
      </c>
      <c r="P4744" s="373">
        <f t="shared" si="823"/>
        <v>0</v>
      </c>
    </row>
    <row r="4745" spans="1:16" s="195" customFormat="1" ht="22.5" x14ac:dyDescent="0.25">
      <c r="A4745" s="312" t="s">
        <v>10371</v>
      </c>
      <c r="B4745" s="313" t="s">
        <v>10280</v>
      </c>
      <c r="C4745" s="314" t="s">
        <v>3646</v>
      </c>
      <c r="D4745" s="314" t="s">
        <v>2475</v>
      </c>
      <c r="E4745" s="315" t="s">
        <v>2476</v>
      </c>
      <c r="F4745" s="316" t="s">
        <v>217</v>
      </c>
      <c r="G4745" s="331">
        <v>40</v>
      </c>
      <c r="H4745" s="61">
        <f t="shared" si="827"/>
        <v>1801.81</v>
      </c>
      <c r="I4745" s="450">
        <v>72072.210000000006</v>
      </c>
      <c r="J4745" s="439">
        <f t="shared" si="828"/>
        <v>2009.47</v>
      </c>
      <c r="K4745" s="60">
        <f t="shared" si="829"/>
        <v>80378.8</v>
      </c>
      <c r="L4745" s="60"/>
      <c r="M4745" s="303">
        <f t="shared" si="820"/>
        <v>80378.757067795217</v>
      </c>
      <c r="N4745" s="303">
        <f t="shared" si="821"/>
        <v>-4.2932204785756767E-2</v>
      </c>
      <c r="O4745" s="372">
        <f t="shared" si="822"/>
        <v>80378.8</v>
      </c>
      <c r="P4745" s="373">
        <f t="shared" si="823"/>
        <v>0</v>
      </c>
    </row>
    <row r="4746" spans="1:16" s="195" customFormat="1" ht="22.5" x14ac:dyDescent="0.25">
      <c r="A4746" s="312" t="s">
        <v>10372</v>
      </c>
      <c r="B4746" s="313" t="s">
        <v>10280</v>
      </c>
      <c r="C4746" s="332" t="s">
        <v>3648</v>
      </c>
      <c r="D4746" s="332" t="s">
        <v>2701</v>
      </c>
      <c r="E4746" s="333" t="s">
        <v>2702</v>
      </c>
      <c r="F4746" s="316" t="s">
        <v>217</v>
      </c>
      <c r="G4746" s="331">
        <v>10</v>
      </c>
      <c r="H4746" s="61">
        <f>ROUND(I4746/G4746,2)</f>
        <v>202.14</v>
      </c>
      <c r="I4746" s="450">
        <v>2021.38</v>
      </c>
      <c r="J4746" s="439">
        <f t="shared" si="828"/>
        <v>225.44</v>
      </c>
      <c r="K4746" s="60">
        <f t="shared" si="829"/>
        <v>2254.4</v>
      </c>
      <c r="L4746" s="60"/>
      <c r="M4746" s="303">
        <f t="shared" si="820"/>
        <v>2254.3503517056001</v>
      </c>
      <c r="N4746" s="303">
        <f t="shared" si="821"/>
        <v>-4.9648294399958104E-2</v>
      </c>
      <c r="O4746" s="372">
        <f t="shared" si="822"/>
        <v>2254.4</v>
      </c>
      <c r="P4746" s="373">
        <f t="shared" si="823"/>
        <v>0</v>
      </c>
    </row>
    <row r="4747" spans="1:16" s="195" customFormat="1" ht="22.5" x14ac:dyDescent="0.25">
      <c r="A4747" s="312" t="s">
        <v>10373</v>
      </c>
      <c r="B4747" s="313" t="s">
        <v>10280</v>
      </c>
      <c r="C4747" s="332" t="s">
        <v>3650</v>
      </c>
      <c r="D4747" s="332" t="s">
        <v>10374</v>
      </c>
      <c r="E4747" s="333" t="s">
        <v>10375</v>
      </c>
      <c r="F4747" s="316" t="s">
        <v>217</v>
      </c>
      <c r="G4747" s="331">
        <v>20</v>
      </c>
      <c r="H4747" s="61">
        <f t="shared" si="827"/>
        <v>101.71</v>
      </c>
      <c r="I4747" s="450">
        <v>2034.25</v>
      </c>
      <c r="J4747" s="439">
        <f t="shared" si="828"/>
        <v>113.43</v>
      </c>
      <c r="K4747" s="60">
        <f t="shared" si="829"/>
        <v>2268.6</v>
      </c>
      <c r="L4747" s="60"/>
      <c r="M4747" s="303">
        <f t="shared" si="820"/>
        <v>2268.7036593600001</v>
      </c>
      <c r="N4747" s="303">
        <f t="shared" si="821"/>
        <v>0.10365936000016518</v>
      </c>
      <c r="O4747" s="372">
        <f t="shared" si="822"/>
        <v>2268.6000000000004</v>
      </c>
      <c r="P4747" s="373">
        <f t="shared" si="823"/>
        <v>0</v>
      </c>
    </row>
    <row r="4748" spans="1:16" s="195" customFormat="1" ht="22.5" x14ac:dyDescent="0.25">
      <c r="A4748" s="312" t="s">
        <v>10376</v>
      </c>
      <c r="B4748" s="313" t="s">
        <v>10280</v>
      </c>
      <c r="C4748" s="332" t="s">
        <v>3652</v>
      </c>
      <c r="D4748" s="332" t="s">
        <v>8315</v>
      </c>
      <c r="E4748" s="333" t="s">
        <v>8316</v>
      </c>
      <c r="F4748" s="316" t="s">
        <v>217</v>
      </c>
      <c r="G4748" s="331">
        <v>10</v>
      </c>
      <c r="H4748" s="61">
        <f t="shared" si="827"/>
        <v>152.54</v>
      </c>
      <c r="I4748" s="450">
        <v>1525.43</v>
      </c>
      <c r="J4748" s="439">
        <f t="shared" si="828"/>
        <v>170.12</v>
      </c>
      <c r="K4748" s="60">
        <f t="shared" si="829"/>
        <v>1701.2</v>
      </c>
      <c r="L4748" s="60"/>
      <c r="M4748" s="303">
        <f t="shared" si="820"/>
        <v>1701.2405668416002</v>
      </c>
      <c r="N4748" s="303">
        <f t="shared" si="821"/>
        <v>4.0566841600139014E-2</v>
      </c>
      <c r="O4748" s="372">
        <f t="shared" si="822"/>
        <v>1701.2</v>
      </c>
      <c r="P4748" s="373">
        <f t="shared" si="823"/>
        <v>0</v>
      </c>
    </row>
    <row r="4749" spans="1:16" s="195" customFormat="1" ht="22.5" x14ac:dyDescent="0.25">
      <c r="A4749" s="312" t="s">
        <v>10377</v>
      </c>
      <c r="B4749" s="313" t="s">
        <v>10280</v>
      </c>
      <c r="C4749" s="314" t="s">
        <v>1151</v>
      </c>
      <c r="D4749" s="314" t="s">
        <v>2450</v>
      </c>
      <c r="E4749" s="315" t="s">
        <v>2451</v>
      </c>
      <c r="F4749" s="316" t="s">
        <v>217</v>
      </c>
      <c r="G4749" s="331">
        <v>26</v>
      </c>
      <c r="H4749" s="61">
        <f t="shared" si="827"/>
        <v>2792.68</v>
      </c>
      <c r="I4749" s="450">
        <v>72609.72</v>
      </c>
      <c r="J4749" s="439">
        <f t="shared" si="828"/>
        <v>3114.55</v>
      </c>
      <c r="K4749" s="60">
        <f t="shared" si="829"/>
        <v>80978.3</v>
      </c>
      <c r="L4749" s="60"/>
      <c r="M4749" s="303">
        <f t="shared" si="820"/>
        <v>80978.216772326399</v>
      </c>
      <c r="N4749" s="303">
        <f t="shared" si="821"/>
        <v>-8.3227673603687435E-2</v>
      </c>
      <c r="O4749" s="372">
        <f t="shared" si="822"/>
        <v>80978.3</v>
      </c>
      <c r="P4749" s="373">
        <f t="shared" si="823"/>
        <v>0</v>
      </c>
    </row>
    <row r="4750" spans="1:16" s="195" customFormat="1" ht="22.5" x14ac:dyDescent="0.25">
      <c r="A4750" s="312" t="s">
        <v>10378</v>
      </c>
      <c r="B4750" s="313" t="s">
        <v>10280</v>
      </c>
      <c r="C4750" s="332" t="s">
        <v>1153</v>
      </c>
      <c r="D4750" s="332" t="s">
        <v>10379</v>
      </c>
      <c r="E4750" s="333" t="s">
        <v>10380</v>
      </c>
      <c r="F4750" s="316" t="s">
        <v>217</v>
      </c>
      <c r="G4750" s="331">
        <v>10</v>
      </c>
      <c r="H4750" s="61">
        <f t="shared" si="827"/>
        <v>199.2</v>
      </c>
      <c r="I4750" s="450">
        <v>1992</v>
      </c>
      <c r="J4750" s="439">
        <f t="shared" si="828"/>
        <v>222.16</v>
      </c>
      <c r="K4750" s="60">
        <f t="shared" si="829"/>
        <v>2221.6</v>
      </c>
      <c r="L4750" s="60"/>
      <c r="M4750" s="303">
        <f t="shared" si="820"/>
        <v>2221.5842150400003</v>
      </c>
      <c r="N4750" s="303">
        <f t="shared" si="821"/>
        <v>-1.5784959999564308E-2</v>
      </c>
      <c r="O4750" s="372">
        <f t="shared" si="822"/>
        <v>2221.6</v>
      </c>
      <c r="P4750" s="373">
        <f t="shared" si="823"/>
        <v>0</v>
      </c>
    </row>
    <row r="4751" spans="1:16" s="195" customFormat="1" ht="22.5" x14ac:dyDescent="0.25">
      <c r="A4751" s="312" t="s">
        <v>10381</v>
      </c>
      <c r="B4751" s="313" t="s">
        <v>10280</v>
      </c>
      <c r="C4751" s="332" t="s">
        <v>1155</v>
      </c>
      <c r="D4751" s="332" t="s">
        <v>10379</v>
      </c>
      <c r="E4751" s="333" t="s">
        <v>10382</v>
      </c>
      <c r="F4751" s="316" t="s">
        <v>217</v>
      </c>
      <c r="G4751" s="331">
        <v>6</v>
      </c>
      <c r="H4751" s="61">
        <f t="shared" si="827"/>
        <v>602.28</v>
      </c>
      <c r="I4751" s="450">
        <v>3613.68</v>
      </c>
      <c r="J4751" s="439">
        <f t="shared" si="828"/>
        <v>671.69</v>
      </c>
      <c r="K4751" s="60">
        <f t="shared" si="829"/>
        <v>4030.14</v>
      </c>
      <c r="L4751" s="60"/>
      <c r="M4751" s="303">
        <f t="shared" ref="M4751:M4814" si="830">I4751*O$13*P$13*O$10</f>
        <v>4030.1678946816</v>
      </c>
      <c r="N4751" s="303">
        <f t="shared" ref="N4751:N4814" si="831">M4751-K4751</f>
        <v>2.7894681600173499E-2</v>
      </c>
      <c r="O4751" s="372">
        <f t="shared" si="822"/>
        <v>4030.1400000000003</v>
      </c>
      <c r="P4751" s="373">
        <f t="shared" si="823"/>
        <v>0</v>
      </c>
    </row>
    <row r="4752" spans="1:16" s="195" customFormat="1" ht="22.5" x14ac:dyDescent="0.25">
      <c r="A4752" s="312" t="s">
        <v>10383</v>
      </c>
      <c r="B4752" s="313" t="s">
        <v>10280</v>
      </c>
      <c r="C4752" s="332" t="s">
        <v>1157</v>
      </c>
      <c r="D4752" s="332" t="s">
        <v>10379</v>
      </c>
      <c r="E4752" s="333" t="s">
        <v>10384</v>
      </c>
      <c r="F4752" s="316" t="s">
        <v>217</v>
      </c>
      <c r="G4752" s="331">
        <v>4</v>
      </c>
      <c r="H4752" s="61">
        <f t="shared" si="827"/>
        <v>778.42</v>
      </c>
      <c r="I4752" s="450">
        <v>3113.68</v>
      </c>
      <c r="J4752" s="439">
        <f t="shared" si="828"/>
        <v>868.14</v>
      </c>
      <c r="K4752" s="60">
        <f t="shared" si="829"/>
        <v>3472.56</v>
      </c>
      <c r="L4752" s="60"/>
      <c r="M4752" s="303">
        <f t="shared" si="830"/>
        <v>3472.5413346815999</v>
      </c>
      <c r="N4752" s="303">
        <f t="shared" si="831"/>
        <v>-1.8665318400053366E-2</v>
      </c>
      <c r="O4752" s="372">
        <f t="shared" si="822"/>
        <v>3472.56</v>
      </c>
      <c r="P4752" s="373">
        <f t="shared" si="823"/>
        <v>0</v>
      </c>
    </row>
    <row r="4753" spans="1:16" s="195" customFormat="1" ht="22.5" x14ac:dyDescent="0.25">
      <c r="A4753" s="312" t="s">
        <v>10385</v>
      </c>
      <c r="B4753" s="313" t="s">
        <v>10280</v>
      </c>
      <c r="C4753" s="332" t="s">
        <v>1161</v>
      </c>
      <c r="D4753" s="332" t="s">
        <v>10379</v>
      </c>
      <c r="E4753" s="333" t="s">
        <v>10386</v>
      </c>
      <c r="F4753" s="316" t="s">
        <v>217</v>
      </c>
      <c r="G4753" s="331">
        <v>6</v>
      </c>
      <c r="H4753" s="61">
        <f t="shared" si="827"/>
        <v>6108.42</v>
      </c>
      <c r="I4753" s="450">
        <v>36650.53</v>
      </c>
      <c r="J4753" s="439">
        <f t="shared" si="828"/>
        <v>6812.43</v>
      </c>
      <c r="K4753" s="60">
        <f t="shared" si="829"/>
        <v>40874.58</v>
      </c>
      <c r="L4753" s="60"/>
      <c r="M4753" s="303">
        <f t="shared" si="830"/>
        <v>40874.617932153604</v>
      </c>
      <c r="N4753" s="303">
        <f t="shared" si="831"/>
        <v>3.7932153602014296E-2</v>
      </c>
      <c r="O4753" s="372">
        <f t="shared" si="822"/>
        <v>40874.58</v>
      </c>
      <c r="P4753" s="373">
        <f t="shared" si="823"/>
        <v>0</v>
      </c>
    </row>
    <row r="4754" spans="1:16" s="195" customFormat="1" ht="22.5" x14ac:dyDescent="0.25">
      <c r="A4754" s="312" t="s">
        <v>10387</v>
      </c>
      <c r="B4754" s="313" t="s">
        <v>10280</v>
      </c>
      <c r="C4754" s="314" t="s">
        <v>2583</v>
      </c>
      <c r="D4754" s="314" t="s">
        <v>2443</v>
      </c>
      <c r="E4754" s="315" t="s">
        <v>2444</v>
      </c>
      <c r="F4754" s="316" t="s">
        <v>217</v>
      </c>
      <c r="G4754" s="331">
        <v>2</v>
      </c>
      <c r="H4754" s="61">
        <f t="shared" si="827"/>
        <v>3607.23</v>
      </c>
      <c r="I4754" s="450">
        <v>7214.45</v>
      </c>
      <c r="J4754" s="439">
        <f t="shared" si="828"/>
        <v>4022.97</v>
      </c>
      <c r="K4754" s="60">
        <f t="shared" si="829"/>
        <v>8045.94</v>
      </c>
      <c r="L4754" s="60"/>
      <c r="M4754" s="303">
        <f t="shared" si="830"/>
        <v>8045.9378715840003</v>
      </c>
      <c r="N4754" s="303">
        <f t="shared" si="831"/>
        <v>-2.1284159993228968E-3</v>
      </c>
      <c r="O4754" s="372">
        <f t="shared" ref="O4754:O4817" si="832">J4754*G4754</f>
        <v>8045.94</v>
      </c>
      <c r="P4754" s="373">
        <f t="shared" ref="P4754:P4817" si="833">O4754-K4754</f>
        <v>0</v>
      </c>
    </row>
    <row r="4755" spans="1:16" s="195" customFormat="1" ht="22.5" x14ac:dyDescent="0.25">
      <c r="A4755" s="312" t="s">
        <v>10388</v>
      </c>
      <c r="B4755" s="313" t="s">
        <v>10280</v>
      </c>
      <c r="C4755" s="332" t="s">
        <v>3659</v>
      </c>
      <c r="D4755" s="332" t="s">
        <v>10379</v>
      </c>
      <c r="E4755" s="333" t="s">
        <v>10389</v>
      </c>
      <c r="F4755" s="316" t="s">
        <v>217</v>
      </c>
      <c r="G4755" s="331">
        <v>1</v>
      </c>
      <c r="H4755" s="61">
        <f t="shared" si="827"/>
        <v>6050.38</v>
      </c>
      <c r="I4755" s="450">
        <v>6050.38</v>
      </c>
      <c r="J4755" s="439">
        <f t="shared" si="828"/>
        <v>6747.71</v>
      </c>
      <c r="K4755" s="60">
        <f t="shared" si="829"/>
        <v>6747.71</v>
      </c>
      <c r="L4755" s="60"/>
      <c r="M4755" s="303">
        <f t="shared" si="830"/>
        <v>6747.7051721856005</v>
      </c>
      <c r="N4755" s="303">
        <f t="shared" si="831"/>
        <v>-4.8278143995048595E-3</v>
      </c>
      <c r="O4755" s="372">
        <f t="shared" si="832"/>
        <v>6747.71</v>
      </c>
      <c r="P4755" s="373">
        <f t="shared" si="833"/>
        <v>0</v>
      </c>
    </row>
    <row r="4756" spans="1:16" s="195" customFormat="1" ht="22.5" x14ac:dyDescent="0.25">
      <c r="A4756" s="312" t="s">
        <v>10390</v>
      </c>
      <c r="B4756" s="313" t="s">
        <v>10280</v>
      </c>
      <c r="C4756" s="332" t="s">
        <v>3661</v>
      </c>
      <c r="D4756" s="332" t="s">
        <v>10379</v>
      </c>
      <c r="E4756" s="333" t="s">
        <v>10391</v>
      </c>
      <c r="F4756" s="316" t="s">
        <v>217</v>
      </c>
      <c r="G4756" s="331">
        <v>1</v>
      </c>
      <c r="H4756" s="335">
        <f>ROUND(I4756/G4756,2)+1.76</f>
        <v>6973.84</v>
      </c>
      <c r="I4756" s="450">
        <v>6972.08</v>
      </c>
      <c r="J4756" s="439">
        <f t="shared" si="828"/>
        <v>7777.6</v>
      </c>
      <c r="K4756" s="60">
        <f t="shared" si="829"/>
        <v>7777.6</v>
      </c>
      <c r="L4756" s="60"/>
      <c r="M4756" s="303">
        <f t="shared" si="830"/>
        <v>7775.6339728896</v>
      </c>
      <c r="N4756" s="303">
        <f t="shared" si="831"/>
        <v>-1.9660271104003186</v>
      </c>
      <c r="O4756" s="372">
        <f t="shared" si="832"/>
        <v>7777.6</v>
      </c>
      <c r="P4756" s="373">
        <f t="shared" si="833"/>
        <v>0</v>
      </c>
    </row>
    <row r="4757" spans="1:16" s="195" customFormat="1" ht="15" x14ac:dyDescent="0.25">
      <c r="A4757" s="306" t="s">
        <v>3706</v>
      </c>
      <c r="B4757" s="502"/>
      <c r="C4757" s="502"/>
      <c r="D4757" s="502"/>
      <c r="E4757" s="307" t="s">
        <v>10392</v>
      </c>
      <c r="F4757" s="308"/>
      <c r="G4757" s="309"/>
      <c r="H4757" s="334"/>
      <c r="I4757" s="334">
        <f>SUM(I4758:I4761)</f>
        <v>148448.10999999999</v>
      </c>
      <c r="J4757" s="449"/>
      <c r="K4757" s="310">
        <f>SUM(K4758:K4761)</f>
        <v>165557.49</v>
      </c>
      <c r="L4757" s="310"/>
      <c r="M4757" s="303">
        <f t="shared" si="830"/>
        <v>165557.21783560319</v>
      </c>
      <c r="N4757" s="303">
        <f t="shared" si="831"/>
        <v>-0.27216439679614268</v>
      </c>
      <c r="O4757" s="372">
        <f t="shared" si="832"/>
        <v>0</v>
      </c>
      <c r="P4757" s="373"/>
    </row>
    <row r="4758" spans="1:16" s="195" customFormat="1" ht="22.5" x14ac:dyDescent="0.25">
      <c r="A4758" s="312" t="s">
        <v>10393</v>
      </c>
      <c r="B4758" s="313" t="s">
        <v>10280</v>
      </c>
      <c r="C4758" s="314" t="s">
        <v>1168</v>
      </c>
      <c r="D4758" s="314" t="s">
        <v>349</v>
      </c>
      <c r="E4758" s="315" t="s">
        <v>350</v>
      </c>
      <c r="F4758" s="316" t="s">
        <v>346</v>
      </c>
      <c r="G4758" s="325">
        <v>0.43</v>
      </c>
      <c r="H4758" s="61">
        <f t="shared" ref="H4758:H4761" si="834">ROUND(I4758/G4758,2)</f>
        <v>294156.23</v>
      </c>
      <c r="I4758" s="450">
        <v>126487.18</v>
      </c>
      <c r="J4758" s="439">
        <f t="shared" ref="J4758:J4761" si="835">ROUND(H4758*O$13*P$13*O$10,2)</f>
        <v>328058.65000000002</v>
      </c>
      <c r="K4758" s="60">
        <f t="shared" ref="K4758:K4761" si="836">ROUND(J4758*G4758,2)</f>
        <v>141065.22</v>
      </c>
      <c r="L4758" s="60"/>
      <c r="M4758" s="303">
        <f t="shared" si="830"/>
        <v>141065.22213500159</v>
      </c>
      <c r="N4758" s="303">
        <f t="shared" si="831"/>
        <v>2.1350015886127949E-3</v>
      </c>
      <c r="O4758" s="372">
        <f t="shared" si="832"/>
        <v>141065.21950000001</v>
      </c>
      <c r="P4758" s="373">
        <f t="shared" si="833"/>
        <v>-4.999999946448952E-4</v>
      </c>
    </row>
    <row r="4759" spans="1:16" s="195" customFormat="1" ht="22.5" x14ac:dyDescent="0.25">
      <c r="A4759" s="312" t="s">
        <v>10394</v>
      </c>
      <c r="B4759" s="313" t="s">
        <v>10280</v>
      </c>
      <c r="C4759" s="314" t="s">
        <v>1172</v>
      </c>
      <c r="D4759" s="314" t="s">
        <v>10395</v>
      </c>
      <c r="E4759" s="315" t="s">
        <v>10396</v>
      </c>
      <c r="F4759" s="316" t="s">
        <v>251</v>
      </c>
      <c r="G4759" s="325">
        <v>43.43</v>
      </c>
      <c r="H4759" s="61">
        <f t="shared" si="834"/>
        <v>407.44</v>
      </c>
      <c r="I4759" s="450">
        <v>17694.939999999999</v>
      </c>
      <c r="J4759" s="439">
        <f t="shared" si="835"/>
        <v>454.4</v>
      </c>
      <c r="K4759" s="60">
        <f t="shared" si="836"/>
        <v>19734.59</v>
      </c>
      <c r="L4759" s="60"/>
      <c r="M4759" s="303">
        <f t="shared" si="830"/>
        <v>19734.337043212799</v>
      </c>
      <c r="N4759" s="303">
        <f t="shared" si="831"/>
        <v>-0.25295678720067372</v>
      </c>
      <c r="O4759" s="372">
        <f t="shared" si="832"/>
        <v>19734.592000000001</v>
      </c>
      <c r="P4759" s="373">
        <f t="shared" si="833"/>
        <v>2.0000000004074536E-3</v>
      </c>
    </row>
    <row r="4760" spans="1:16" s="195" customFormat="1" ht="22.5" x14ac:dyDescent="0.25">
      <c r="A4760" s="312" t="s">
        <v>10397</v>
      </c>
      <c r="B4760" s="313" t="s">
        <v>10280</v>
      </c>
      <c r="C4760" s="314" t="s">
        <v>2598</v>
      </c>
      <c r="D4760" s="314" t="s">
        <v>404</v>
      </c>
      <c r="E4760" s="315" t="s">
        <v>405</v>
      </c>
      <c r="F4760" s="316" t="s">
        <v>217</v>
      </c>
      <c r="G4760" s="331">
        <v>2</v>
      </c>
      <c r="H4760" s="61">
        <f t="shared" si="834"/>
        <v>1969.9</v>
      </c>
      <c r="I4760" s="450">
        <v>3939.8</v>
      </c>
      <c r="J4760" s="439">
        <f t="shared" si="835"/>
        <v>2196.94</v>
      </c>
      <c r="K4760" s="60">
        <f t="shared" si="836"/>
        <v>4393.88</v>
      </c>
      <c r="L4760" s="60"/>
      <c r="M4760" s="303">
        <f t="shared" si="830"/>
        <v>4393.8742421759998</v>
      </c>
      <c r="N4760" s="303">
        <f t="shared" si="831"/>
        <v>-5.7578240002840175E-3</v>
      </c>
      <c r="O4760" s="372">
        <f t="shared" si="832"/>
        <v>4393.88</v>
      </c>
      <c r="P4760" s="373">
        <f t="shared" si="833"/>
        <v>0</v>
      </c>
    </row>
    <row r="4761" spans="1:16" s="195" customFormat="1" ht="22.5" x14ac:dyDescent="0.25">
      <c r="A4761" s="312" t="s">
        <v>10398</v>
      </c>
      <c r="B4761" s="313" t="s">
        <v>10280</v>
      </c>
      <c r="C4761" s="314" t="s">
        <v>3671</v>
      </c>
      <c r="D4761" s="314" t="s">
        <v>10399</v>
      </c>
      <c r="E4761" s="315" t="s">
        <v>10400</v>
      </c>
      <c r="F4761" s="316" t="s">
        <v>217</v>
      </c>
      <c r="G4761" s="331">
        <v>2</v>
      </c>
      <c r="H4761" s="61">
        <f t="shared" si="834"/>
        <v>163.1</v>
      </c>
      <c r="I4761" s="450">
        <v>326.19</v>
      </c>
      <c r="J4761" s="439">
        <f t="shared" si="835"/>
        <v>181.9</v>
      </c>
      <c r="K4761" s="60">
        <f t="shared" si="836"/>
        <v>363.8</v>
      </c>
      <c r="L4761" s="60"/>
      <c r="M4761" s="303">
        <f t="shared" si="830"/>
        <v>363.78441521280001</v>
      </c>
      <c r="N4761" s="303">
        <f t="shared" si="831"/>
        <v>-1.5584787199998118E-2</v>
      </c>
      <c r="O4761" s="372">
        <f t="shared" si="832"/>
        <v>363.8</v>
      </c>
      <c r="P4761" s="373">
        <f t="shared" si="833"/>
        <v>0</v>
      </c>
    </row>
    <row r="4762" spans="1:16" s="195" customFormat="1" ht="15" customHeight="1" x14ac:dyDescent="0.25">
      <c r="A4762" s="503" t="s">
        <v>10663</v>
      </c>
      <c r="B4762" s="504"/>
      <c r="C4762" s="504"/>
      <c r="D4762" s="504"/>
      <c r="E4762" s="504"/>
      <c r="F4762" s="505"/>
      <c r="G4762" s="301"/>
      <c r="H4762" s="443"/>
      <c r="I4762" s="444">
        <f>I4763+I4858+I4880+I4887+I4891+I4902</f>
        <v>12558685.66</v>
      </c>
      <c r="J4762" s="445"/>
      <c r="K4762" s="302">
        <f>K4763+K4858+K4880+K4887+K4891+K4902</f>
        <v>14006113.370000001</v>
      </c>
      <c r="L4762" s="302"/>
      <c r="M4762" s="303">
        <f t="shared" si="830"/>
        <v>14006113.36541426</v>
      </c>
      <c r="N4762" s="303">
        <f t="shared" si="831"/>
        <v>-4.5857410877943039E-3</v>
      </c>
      <c r="O4762" s="372"/>
      <c r="P4762" s="373"/>
    </row>
    <row r="4763" spans="1:16" s="195" customFormat="1" ht="15" customHeight="1" x14ac:dyDescent="0.25">
      <c r="A4763" s="509" t="s">
        <v>10401</v>
      </c>
      <c r="B4763" s="510"/>
      <c r="C4763" s="510"/>
      <c r="D4763" s="510"/>
      <c r="E4763" s="510"/>
      <c r="F4763" s="511"/>
      <c r="G4763" s="322"/>
      <c r="H4763" s="455"/>
      <c r="I4763" s="447">
        <f>I4764+I4770+I4776+I4781+I4787+I4791+I4797+I4802+I4807+I4813+I4819+I4821+I4823+I4825+I4827+I4829+I4831+I4833+I4835+I4837+I4839+I4841+I4843+I4845+I4847+I4849+I4852+I4854+I4856</f>
        <v>2332139.48</v>
      </c>
      <c r="J4763" s="448"/>
      <c r="K4763" s="305">
        <f>K4764+K4770+K4776+K4781+K4787+K4791+K4797+K4802+K4807+K4813+K4819+K4821+K4823+K4825+K4827+K4829+K4831+K4833+K4835+K4837+K4839+K4841+K4843+K4845+K4847+K4849+K4852+K4854+K4856</f>
        <v>2600925.7700000005</v>
      </c>
      <c r="L4763" s="305"/>
      <c r="M4763" s="303">
        <f t="shared" si="830"/>
        <v>2600925.8313451777</v>
      </c>
      <c r="N4763" s="303">
        <f t="shared" si="831"/>
        <v>6.1345177236944437E-2</v>
      </c>
      <c r="O4763" s="372"/>
      <c r="P4763" s="373"/>
    </row>
    <row r="4764" spans="1:16" s="195" customFormat="1" ht="15" x14ac:dyDescent="0.25">
      <c r="A4764" s="306" t="s">
        <v>7334</v>
      </c>
      <c r="B4764" s="502"/>
      <c r="C4764" s="502"/>
      <c r="D4764" s="502"/>
      <c r="E4764" s="307" t="s">
        <v>3846</v>
      </c>
      <c r="F4764" s="308"/>
      <c r="G4764" s="309"/>
      <c r="H4764" s="334"/>
      <c r="I4764" s="334">
        <f>SUM(I4765:I4769)</f>
        <v>240521.58000000002</v>
      </c>
      <c r="J4764" s="449"/>
      <c r="K4764" s="310">
        <f>SUM(K4765:K4769)</f>
        <v>268242.44</v>
      </c>
      <c r="L4764" s="310"/>
      <c r="M4764" s="303">
        <f t="shared" si="830"/>
        <v>268242.44252232963</v>
      </c>
      <c r="N4764" s="303">
        <f t="shared" si="831"/>
        <v>2.5223296252079308E-3</v>
      </c>
      <c r="O4764" s="372"/>
      <c r="P4764" s="373"/>
    </row>
    <row r="4765" spans="1:16" s="195" customFormat="1" ht="33.75" x14ac:dyDescent="0.25">
      <c r="A4765" s="312" t="s">
        <v>10402</v>
      </c>
      <c r="B4765" s="314" t="s">
        <v>1023</v>
      </c>
      <c r="C4765" s="314" t="s">
        <v>2402</v>
      </c>
      <c r="D4765" s="314" t="s">
        <v>10403</v>
      </c>
      <c r="E4765" s="315" t="s">
        <v>10404</v>
      </c>
      <c r="F4765" s="316" t="s">
        <v>524</v>
      </c>
      <c r="G4765" s="331">
        <v>1</v>
      </c>
      <c r="H4765" s="61">
        <f t="shared" ref="H4765:H4769" si="837">ROUND(I4765/G4765,2)</f>
        <v>27190.720000000001</v>
      </c>
      <c r="I4765" s="450">
        <v>27190.720000000001</v>
      </c>
      <c r="J4765" s="439">
        <f t="shared" ref="J4765:J4769" si="838">ROUND(H4765*O$13*P$13*O$10,2)</f>
        <v>30324.54</v>
      </c>
      <c r="K4765" s="60">
        <f t="shared" ref="K4765:K4769" si="839">ROUND(J4765*G4765,2)</f>
        <v>30324.54</v>
      </c>
      <c r="L4765" s="60"/>
      <c r="M4765" s="303">
        <f t="shared" si="830"/>
        <v>30324.535315046403</v>
      </c>
      <c r="N4765" s="303">
        <f t="shared" si="831"/>
        <v>-4.6849535974615719E-3</v>
      </c>
      <c r="O4765" s="372">
        <f t="shared" si="832"/>
        <v>30324.54</v>
      </c>
      <c r="P4765" s="373">
        <f t="shared" si="833"/>
        <v>0</v>
      </c>
    </row>
    <row r="4766" spans="1:16" s="195" customFormat="1" ht="22.5" x14ac:dyDescent="0.25">
      <c r="A4766" s="312" t="s">
        <v>10405</v>
      </c>
      <c r="B4766" s="314" t="s">
        <v>1023</v>
      </c>
      <c r="C4766" s="314" t="s">
        <v>2410</v>
      </c>
      <c r="D4766" s="314" t="s">
        <v>10406</v>
      </c>
      <c r="E4766" s="315" t="s">
        <v>10407</v>
      </c>
      <c r="F4766" s="316" t="s">
        <v>217</v>
      </c>
      <c r="G4766" s="331">
        <v>1</v>
      </c>
      <c r="H4766" s="61">
        <f t="shared" si="837"/>
        <v>2423.38</v>
      </c>
      <c r="I4766" s="450">
        <v>2423.38</v>
      </c>
      <c r="J4766" s="439">
        <f t="shared" si="838"/>
        <v>2702.68</v>
      </c>
      <c r="K4766" s="60">
        <f t="shared" si="839"/>
        <v>2702.68</v>
      </c>
      <c r="L4766" s="60"/>
      <c r="M4766" s="303">
        <f t="shared" si="830"/>
        <v>2702.6821059456006</v>
      </c>
      <c r="N4766" s="303">
        <f t="shared" si="831"/>
        <v>2.1059456007606059E-3</v>
      </c>
      <c r="O4766" s="372">
        <f t="shared" si="832"/>
        <v>2702.68</v>
      </c>
      <c r="P4766" s="373">
        <f t="shared" si="833"/>
        <v>0</v>
      </c>
    </row>
    <row r="4767" spans="1:16" s="195" customFormat="1" ht="33.75" x14ac:dyDescent="0.25">
      <c r="A4767" s="312" t="s">
        <v>10408</v>
      </c>
      <c r="B4767" s="314" t="s">
        <v>1023</v>
      </c>
      <c r="C4767" s="314" t="s">
        <v>2421</v>
      </c>
      <c r="D4767" s="314" t="s">
        <v>10409</v>
      </c>
      <c r="E4767" s="315" t="s">
        <v>10410</v>
      </c>
      <c r="F4767" s="316" t="s">
        <v>524</v>
      </c>
      <c r="G4767" s="331">
        <v>1</v>
      </c>
      <c r="H4767" s="61">
        <f t="shared" si="837"/>
        <v>197590.76</v>
      </c>
      <c r="I4767" s="450">
        <v>197590.76</v>
      </c>
      <c r="J4767" s="439">
        <f t="shared" si="838"/>
        <v>220363.71</v>
      </c>
      <c r="K4767" s="60">
        <f t="shared" si="839"/>
        <v>220363.71</v>
      </c>
      <c r="L4767" s="60"/>
      <c r="M4767" s="303">
        <f t="shared" si="830"/>
        <v>220363.71157317123</v>
      </c>
      <c r="N4767" s="303">
        <f t="shared" si="831"/>
        <v>1.5731712337583303E-3</v>
      </c>
      <c r="O4767" s="372">
        <f t="shared" si="832"/>
        <v>220363.71</v>
      </c>
      <c r="P4767" s="373">
        <f t="shared" si="833"/>
        <v>0</v>
      </c>
    </row>
    <row r="4768" spans="1:16" s="195" customFormat="1" ht="15" x14ac:dyDescent="0.25">
      <c r="A4768" s="312" t="s">
        <v>10411</v>
      </c>
      <c r="B4768" s="314" t="s">
        <v>1023</v>
      </c>
      <c r="C4768" s="314" t="s">
        <v>2429</v>
      </c>
      <c r="D4768" s="314" t="s">
        <v>10412</v>
      </c>
      <c r="E4768" s="315" t="s">
        <v>10413</v>
      </c>
      <c r="F4768" s="316" t="s">
        <v>217</v>
      </c>
      <c r="G4768" s="331">
        <v>2</v>
      </c>
      <c r="H4768" s="61">
        <f t="shared" si="837"/>
        <v>3080.36</v>
      </c>
      <c r="I4768" s="450">
        <v>6160.72</v>
      </c>
      <c r="J4768" s="439">
        <f t="shared" si="838"/>
        <v>3435.38</v>
      </c>
      <c r="K4768" s="60">
        <f t="shared" si="839"/>
        <v>6870.76</v>
      </c>
      <c r="L4768" s="60"/>
      <c r="M4768" s="303">
        <f t="shared" si="830"/>
        <v>6870.7622014464014</v>
      </c>
      <c r="N4768" s="303">
        <f t="shared" si="831"/>
        <v>2.2014464011590462E-3</v>
      </c>
      <c r="O4768" s="372">
        <f t="shared" si="832"/>
        <v>6870.76</v>
      </c>
      <c r="P4768" s="373">
        <f t="shared" si="833"/>
        <v>0</v>
      </c>
    </row>
    <row r="4769" spans="1:16" s="195" customFormat="1" ht="22.5" x14ac:dyDescent="0.25">
      <c r="A4769" s="312" t="s">
        <v>10414</v>
      </c>
      <c r="B4769" s="314" t="s">
        <v>1023</v>
      </c>
      <c r="C4769" s="314" t="s">
        <v>2438</v>
      </c>
      <c r="D4769" s="314" t="s">
        <v>10415</v>
      </c>
      <c r="E4769" s="315" t="s">
        <v>10416</v>
      </c>
      <c r="F4769" s="316" t="s">
        <v>10417</v>
      </c>
      <c r="G4769" s="331">
        <v>1</v>
      </c>
      <c r="H4769" s="61">
        <f t="shared" si="837"/>
        <v>7156</v>
      </c>
      <c r="I4769" s="450">
        <v>7156</v>
      </c>
      <c r="J4769" s="439">
        <f t="shared" si="838"/>
        <v>7980.75</v>
      </c>
      <c r="K4769" s="60">
        <f t="shared" si="839"/>
        <v>7980.75</v>
      </c>
      <c r="L4769" s="60"/>
      <c r="M4769" s="303">
        <f t="shared" si="830"/>
        <v>7980.7513267200002</v>
      </c>
      <c r="N4769" s="303">
        <f t="shared" si="831"/>
        <v>1.3267200001791934E-3</v>
      </c>
      <c r="O4769" s="372">
        <f t="shared" si="832"/>
        <v>7980.75</v>
      </c>
      <c r="P4769" s="373">
        <f t="shared" si="833"/>
        <v>0</v>
      </c>
    </row>
    <row r="4770" spans="1:16" s="195" customFormat="1" ht="15" x14ac:dyDescent="0.25">
      <c r="A4770" s="306" t="s">
        <v>6115</v>
      </c>
      <c r="B4770" s="502"/>
      <c r="C4770" s="502"/>
      <c r="D4770" s="502"/>
      <c r="E4770" s="307" t="s">
        <v>10418</v>
      </c>
      <c r="F4770" s="308"/>
      <c r="G4770" s="309"/>
      <c r="H4770" s="334"/>
      <c r="I4770" s="334">
        <f>SUM(I4771:I4775)</f>
        <v>246682.33000000002</v>
      </c>
      <c r="J4770" s="449"/>
      <c r="K4770" s="310">
        <f>SUM(K4771:K4775)</f>
        <v>275113.24</v>
      </c>
      <c r="L4770" s="310"/>
      <c r="M4770" s="303">
        <f t="shared" si="830"/>
        <v>275113.23818136967</v>
      </c>
      <c r="N4770" s="303">
        <f t="shared" si="831"/>
        <v>-1.8186303204856813E-3</v>
      </c>
      <c r="O4770" s="372">
        <f t="shared" si="832"/>
        <v>0</v>
      </c>
      <c r="P4770" s="373"/>
    </row>
    <row r="4771" spans="1:16" s="195" customFormat="1" ht="33.75" x14ac:dyDescent="0.25">
      <c r="A4771" s="312" t="s">
        <v>10419</v>
      </c>
      <c r="B4771" s="314" t="s">
        <v>1023</v>
      </c>
      <c r="C4771" s="314" t="s">
        <v>1071</v>
      </c>
      <c r="D4771" s="314" t="s">
        <v>10403</v>
      </c>
      <c r="E4771" s="315" t="s">
        <v>10404</v>
      </c>
      <c r="F4771" s="316" t="s">
        <v>524</v>
      </c>
      <c r="G4771" s="331">
        <v>1</v>
      </c>
      <c r="H4771" s="61">
        <f t="shared" ref="H4771:H4775" si="840">ROUND(I4771/G4771,2)</f>
        <v>27190.720000000001</v>
      </c>
      <c r="I4771" s="450">
        <v>27190.720000000001</v>
      </c>
      <c r="J4771" s="439">
        <f t="shared" ref="J4771:J4775" si="841">ROUND(H4771*O$13*P$13*O$10,2)</f>
        <v>30324.54</v>
      </c>
      <c r="K4771" s="60">
        <f t="shared" ref="K4771:K4775" si="842">ROUND(J4771*G4771,2)</f>
        <v>30324.54</v>
      </c>
      <c r="L4771" s="60"/>
      <c r="M4771" s="303">
        <f t="shared" si="830"/>
        <v>30324.535315046403</v>
      </c>
      <c r="N4771" s="303">
        <f t="shared" si="831"/>
        <v>-4.6849535974615719E-3</v>
      </c>
      <c r="O4771" s="372">
        <f t="shared" si="832"/>
        <v>30324.54</v>
      </c>
      <c r="P4771" s="373">
        <f t="shared" si="833"/>
        <v>0</v>
      </c>
    </row>
    <row r="4772" spans="1:16" s="195" customFormat="1" ht="22.5" x14ac:dyDescent="0.25">
      <c r="A4772" s="312" t="s">
        <v>10420</v>
      </c>
      <c r="B4772" s="314" t="s">
        <v>1023</v>
      </c>
      <c r="C4772" s="314" t="s">
        <v>1075</v>
      </c>
      <c r="D4772" s="314" t="s">
        <v>10406</v>
      </c>
      <c r="E4772" s="315" t="s">
        <v>10407</v>
      </c>
      <c r="F4772" s="316" t="s">
        <v>217</v>
      </c>
      <c r="G4772" s="331">
        <v>1</v>
      </c>
      <c r="H4772" s="61">
        <f t="shared" si="840"/>
        <v>2423.38</v>
      </c>
      <c r="I4772" s="450">
        <v>2423.38</v>
      </c>
      <c r="J4772" s="439">
        <f t="shared" si="841"/>
        <v>2702.68</v>
      </c>
      <c r="K4772" s="60">
        <f t="shared" si="842"/>
        <v>2702.68</v>
      </c>
      <c r="L4772" s="60"/>
      <c r="M4772" s="303">
        <f t="shared" si="830"/>
        <v>2702.6821059456006</v>
      </c>
      <c r="N4772" s="303">
        <f t="shared" si="831"/>
        <v>2.1059456007606059E-3</v>
      </c>
      <c r="O4772" s="372">
        <f t="shared" si="832"/>
        <v>2702.68</v>
      </c>
      <c r="P4772" s="373">
        <f t="shared" si="833"/>
        <v>0</v>
      </c>
    </row>
    <row r="4773" spans="1:16" s="195" customFormat="1" ht="33.75" x14ac:dyDescent="0.25">
      <c r="A4773" s="312" t="s">
        <v>10421</v>
      </c>
      <c r="B4773" s="314" t="s">
        <v>1023</v>
      </c>
      <c r="C4773" s="314" t="s">
        <v>2474</v>
      </c>
      <c r="D4773" s="314" t="s">
        <v>10409</v>
      </c>
      <c r="E4773" s="315" t="s">
        <v>10410</v>
      </c>
      <c r="F4773" s="316" t="s">
        <v>524</v>
      </c>
      <c r="G4773" s="331">
        <v>1</v>
      </c>
      <c r="H4773" s="61">
        <f t="shared" si="840"/>
        <v>197590.76</v>
      </c>
      <c r="I4773" s="450">
        <v>197590.76</v>
      </c>
      <c r="J4773" s="439">
        <f t="shared" si="841"/>
        <v>220363.71</v>
      </c>
      <c r="K4773" s="60">
        <f t="shared" si="842"/>
        <v>220363.71</v>
      </c>
      <c r="L4773" s="60"/>
      <c r="M4773" s="303">
        <f t="shared" si="830"/>
        <v>220363.71157317123</v>
      </c>
      <c r="N4773" s="303">
        <f t="shared" si="831"/>
        <v>1.5731712337583303E-3</v>
      </c>
      <c r="O4773" s="372">
        <f t="shared" si="832"/>
        <v>220363.71</v>
      </c>
      <c r="P4773" s="373">
        <f t="shared" si="833"/>
        <v>0</v>
      </c>
    </row>
    <row r="4774" spans="1:16" s="195" customFormat="1" ht="15" x14ac:dyDescent="0.25">
      <c r="A4774" s="312" t="s">
        <v>10422</v>
      </c>
      <c r="B4774" s="314" t="s">
        <v>1023</v>
      </c>
      <c r="C4774" s="314" t="s">
        <v>2489</v>
      </c>
      <c r="D4774" s="314" t="s">
        <v>10412</v>
      </c>
      <c r="E4774" s="315" t="s">
        <v>10413</v>
      </c>
      <c r="F4774" s="316" t="s">
        <v>217</v>
      </c>
      <c r="G4774" s="331">
        <v>4</v>
      </c>
      <c r="H4774" s="61">
        <f t="shared" si="840"/>
        <v>3080.37</v>
      </c>
      <c r="I4774" s="450">
        <v>12321.47</v>
      </c>
      <c r="J4774" s="439">
        <f t="shared" si="841"/>
        <v>3435.39</v>
      </c>
      <c r="K4774" s="60">
        <f t="shared" si="842"/>
        <v>13741.56</v>
      </c>
      <c r="L4774" s="60"/>
      <c r="M4774" s="303">
        <f t="shared" si="830"/>
        <v>13741.5578604864</v>
      </c>
      <c r="N4774" s="303">
        <f t="shared" si="831"/>
        <v>-2.139513599104248E-3</v>
      </c>
      <c r="O4774" s="372">
        <f t="shared" si="832"/>
        <v>13741.56</v>
      </c>
      <c r="P4774" s="373">
        <f t="shared" si="833"/>
        <v>0</v>
      </c>
    </row>
    <row r="4775" spans="1:16" s="195" customFormat="1" ht="22.5" x14ac:dyDescent="0.25">
      <c r="A4775" s="312" t="s">
        <v>10423</v>
      </c>
      <c r="B4775" s="314" t="s">
        <v>1023</v>
      </c>
      <c r="C4775" s="314" t="s">
        <v>2495</v>
      </c>
      <c r="D4775" s="314" t="s">
        <v>10415</v>
      </c>
      <c r="E4775" s="315" t="s">
        <v>10416</v>
      </c>
      <c r="F4775" s="316" t="s">
        <v>10417</v>
      </c>
      <c r="G4775" s="331">
        <v>1</v>
      </c>
      <c r="H4775" s="61">
        <f t="shared" si="840"/>
        <v>7156</v>
      </c>
      <c r="I4775" s="450">
        <v>7156</v>
      </c>
      <c r="J4775" s="439">
        <f t="shared" si="841"/>
        <v>7980.75</v>
      </c>
      <c r="K4775" s="60">
        <f t="shared" si="842"/>
        <v>7980.75</v>
      </c>
      <c r="L4775" s="60"/>
      <c r="M4775" s="303">
        <f t="shared" si="830"/>
        <v>7980.7513267200002</v>
      </c>
      <c r="N4775" s="303">
        <f t="shared" si="831"/>
        <v>1.3267200001791934E-3</v>
      </c>
      <c r="O4775" s="372">
        <f t="shared" si="832"/>
        <v>7980.75</v>
      </c>
      <c r="P4775" s="373">
        <f t="shared" si="833"/>
        <v>0</v>
      </c>
    </row>
    <row r="4776" spans="1:16" s="195" customFormat="1" ht="15" x14ac:dyDescent="0.25">
      <c r="A4776" s="306" t="s">
        <v>6119</v>
      </c>
      <c r="B4776" s="502"/>
      <c r="C4776" s="502"/>
      <c r="D4776" s="502"/>
      <c r="E4776" s="307" t="s">
        <v>10424</v>
      </c>
      <c r="F4776" s="308"/>
      <c r="G4776" s="309"/>
      <c r="H4776" s="334"/>
      <c r="I4776" s="334">
        <f>SUM(I4777:I4780)</f>
        <v>215583.57</v>
      </c>
      <c r="J4776" s="449"/>
      <c r="K4776" s="310">
        <f>SUM(K4777:K4780)</f>
        <v>240430.24</v>
      </c>
      <c r="L4776" s="310"/>
      <c r="M4776" s="303">
        <f t="shared" si="830"/>
        <v>240430.24906323841</v>
      </c>
      <c r="N4776" s="303">
        <f t="shared" si="831"/>
        <v>9.0632384235505015E-3</v>
      </c>
      <c r="O4776" s="372">
        <f t="shared" si="832"/>
        <v>0</v>
      </c>
      <c r="P4776" s="373"/>
    </row>
    <row r="4777" spans="1:16" s="195" customFormat="1" ht="15" x14ac:dyDescent="0.25">
      <c r="A4777" s="312" t="s">
        <v>10425</v>
      </c>
      <c r="B4777" s="314" t="s">
        <v>1023</v>
      </c>
      <c r="C4777" s="314" t="s">
        <v>2499</v>
      </c>
      <c r="D4777" s="314" t="s">
        <v>10426</v>
      </c>
      <c r="E4777" s="315" t="s">
        <v>10427</v>
      </c>
      <c r="F4777" s="316" t="s">
        <v>524</v>
      </c>
      <c r="G4777" s="331">
        <v>2</v>
      </c>
      <c r="H4777" s="61">
        <f t="shared" ref="H4777:H4780" si="843">ROUND(I4777/G4777,2)</f>
        <v>2770.89</v>
      </c>
      <c r="I4777" s="450">
        <v>5541.78</v>
      </c>
      <c r="J4777" s="439">
        <f t="shared" ref="J4777:J4780" si="844">ROUND(H4777*O$13*P$13*O$10,2)</f>
        <v>3090.24</v>
      </c>
      <c r="K4777" s="60">
        <f t="shared" ref="K4777:K4780" si="845">ROUND(J4777*G4777,2)</f>
        <v>6180.48</v>
      </c>
      <c r="L4777" s="60"/>
      <c r="M4777" s="303">
        <f t="shared" si="830"/>
        <v>6180.4874353536006</v>
      </c>
      <c r="N4777" s="303">
        <f t="shared" si="831"/>
        <v>7.435353601067618E-3</v>
      </c>
      <c r="O4777" s="372">
        <f t="shared" si="832"/>
        <v>6180.48</v>
      </c>
      <c r="P4777" s="373">
        <f t="shared" si="833"/>
        <v>0</v>
      </c>
    </row>
    <row r="4778" spans="1:16" s="195" customFormat="1" ht="22.5" x14ac:dyDescent="0.25">
      <c r="A4778" s="312" t="s">
        <v>10428</v>
      </c>
      <c r="B4778" s="314" t="s">
        <v>1023</v>
      </c>
      <c r="C4778" s="314" t="s">
        <v>2508</v>
      </c>
      <c r="D4778" s="314" t="s">
        <v>10406</v>
      </c>
      <c r="E4778" s="315" t="s">
        <v>10407</v>
      </c>
      <c r="F4778" s="316" t="s">
        <v>217</v>
      </c>
      <c r="G4778" s="331">
        <v>1</v>
      </c>
      <c r="H4778" s="61">
        <f t="shared" si="843"/>
        <v>2423.38</v>
      </c>
      <c r="I4778" s="450">
        <v>2423.38</v>
      </c>
      <c r="J4778" s="439">
        <f t="shared" si="844"/>
        <v>2702.68</v>
      </c>
      <c r="K4778" s="60">
        <f t="shared" si="845"/>
        <v>2702.68</v>
      </c>
      <c r="L4778" s="60"/>
      <c r="M4778" s="303">
        <f t="shared" si="830"/>
        <v>2702.6821059456006</v>
      </c>
      <c r="N4778" s="303">
        <f t="shared" si="831"/>
        <v>2.1059456007606059E-3</v>
      </c>
      <c r="O4778" s="372">
        <f t="shared" si="832"/>
        <v>2702.68</v>
      </c>
      <c r="P4778" s="373">
        <f t="shared" si="833"/>
        <v>0</v>
      </c>
    </row>
    <row r="4779" spans="1:16" s="195" customFormat="1" ht="33.75" x14ac:dyDescent="0.25">
      <c r="A4779" s="312" t="s">
        <v>10429</v>
      </c>
      <c r="B4779" s="314" t="s">
        <v>1023</v>
      </c>
      <c r="C4779" s="314" t="s">
        <v>2516</v>
      </c>
      <c r="D4779" s="314" t="s">
        <v>10409</v>
      </c>
      <c r="E4779" s="315" t="s">
        <v>10410</v>
      </c>
      <c r="F4779" s="316" t="s">
        <v>524</v>
      </c>
      <c r="G4779" s="331">
        <v>1</v>
      </c>
      <c r="H4779" s="61">
        <f t="shared" si="843"/>
        <v>197590.76</v>
      </c>
      <c r="I4779" s="450">
        <v>197590.76</v>
      </c>
      <c r="J4779" s="439">
        <f t="shared" si="844"/>
        <v>220363.71</v>
      </c>
      <c r="K4779" s="60">
        <f t="shared" si="845"/>
        <v>220363.71</v>
      </c>
      <c r="L4779" s="60"/>
      <c r="M4779" s="303">
        <f t="shared" si="830"/>
        <v>220363.71157317123</v>
      </c>
      <c r="N4779" s="303">
        <f t="shared" si="831"/>
        <v>1.5731712337583303E-3</v>
      </c>
      <c r="O4779" s="372">
        <f t="shared" si="832"/>
        <v>220363.71</v>
      </c>
      <c r="P4779" s="373">
        <f t="shared" si="833"/>
        <v>0</v>
      </c>
    </row>
    <row r="4780" spans="1:16" s="195" customFormat="1" ht="22.5" x14ac:dyDescent="0.25">
      <c r="A4780" s="312" t="s">
        <v>10430</v>
      </c>
      <c r="B4780" s="314" t="s">
        <v>1023</v>
      </c>
      <c r="C4780" s="314" t="s">
        <v>1085</v>
      </c>
      <c r="D4780" s="314" t="s">
        <v>10431</v>
      </c>
      <c r="E4780" s="315" t="s">
        <v>10432</v>
      </c>
      <c r="F4780" s="316" t="s">
        <v>10417</v>
      </c>
      <c r="G4780" s="331">
        <v>1</v>
      </c>
      <c r="H4780" s="61">
        <f t="shared" si="843"/>
        <v>10027.65</v>
      </c>
      <c r="I4780" s="450">
        <v>10027.65</v>
      </c>
      <c r="J4780" s="439">
        <f t="shared" si="844"/>
        <v>11183.37</v>
      </c>
      <c r="K4780" s="60">
        <f t="shared" si="845"/>
        <v>11183.37</v>
      </c>
      <c r="L4780" s="60"/>
      <c r="M4780" s="303">
        <f t="shared" si="830"/>
        <v>11183.367948768</v>
      </c>
      <c r="N4780" s="303">
        <f t="shared" si="831"/>
        <v>-2.051232000667369E-3</v>
      </c>
      <c r="O4780" s="372">
        <f t="shared" si="832"/>
        <v>11183.37</v>
      </c>
      <c r="P4780" s="373">
        <f t="shared" si="833"/>
        <v>0</v>
      </c>
    </row>
    <row r="4781" spans="1:16" s="195" customFormat="1" ht="15" x14ac:dyDescent="0.25">
      <c r="A4781" s="306" t="s">
        <v>6123</v>
      </c>
      <c r="B4781" s="502"/>
      <c r="C4781" s="502"/>
      <c r="D4781" s="502"/>
      <c r="E4781" s="307" t="s">
        <v>10433</v>
      </c>
      <c r="F4781" s="308"/>
      <c r="G4781" s="309"/>
      <c r="H4781" s="334"/>
      <c r="I4781" s="334">
        <f>SUM(I4782:I4786)</f>
        <v>240521.58000000002</v>
      </c>
      <c r="J4781" s="449"/>
      <c r="K4781" s="310">
        <f>SUM(K4782:K4786)</f>
        <v>268242.44</v>
      </c>
      <c r="L4781" s="310"/>
      <c r="M4781" s="303">
        <f t="shared" si="830"/>
        <v>268242.44252232963</v>
      </c>
      <c r="N4781" s="303">
        <f t="shared" si="831"/>
        <v>2.5223296252079308E-3</v>
      </c>
      <c r="O4781" s="372">
        <f t="shared" si="832"/>
        <v>0</v>
      </c>
      <c r="P4781" s="373"/>
    </row>
    <row r="4782" spans="1:16" s="195" customFormat="1" ht="33.75" x14ac:dyDescent="0.25">
      <c r="A4782" s="312" t="s">
        <v>10434</v>
      </c>
      <c r="B4782" s="314" t="s">
        <v>1023</v>
      </c>
      <c r="C4782" s="314" t="s">
        <v>1088</v>
      </c>
      <c r="D4782" s="314" t="s">
        <v>10403</v>
      </c>
      <c r="E4782" s="315" t="s">
        <v>10404</v>
      </c>
      <c r="F4782" s="316" t="s">
        <v>524</v>
      </c>
      <c r="G4782" s="331">
        <v>1</v>
      </c>
      <c r="H4782" s="61">
        <f t="shared" ref="H4782:H4786" si="846">ROUND(I4782/G4782,2)</f>
        <v>27190.720000000001</v>
      </c>
      <c r="I4782" s="450">
        <v>27190.720000000001</v>
      </c>
      <c r="J4782" s="439">
        <f t="shared" ref="J4782:J4786" si="847">ROUND(H4782*O$13*P$13*O$10,2)</f>
        <v>30324.54</v>
      </c>
      <c r="K4782" s="60">
        <f t="shared" ref="K4782:K4786" si="848">ROUND(J4782*G4782,2)</f>
        <v>30324.54</v>
      </c>
      <c r="L4782" s="60"/>
      <c r="M4782" s="303">
        <f t="shared" si="830"/>
        <v>30324.535315046403</v>
      </c>
      <c r="N4782" s="303">
        <f t="shared" si="831"/>
        <v>-4.6849535974615719E-3</v>
      </c>
      <c r="O4782" s="372">
        <f t="shared" si="832"/>
        <v>30324.54</v>
      </c>
      <c r="P4782" s="373">
        <f t="shared" si="833"/>
        <v>0</v>
      </c>
    </row>
    <row r="4783" spans="1:16" s="195" customFormat="1" ht="22.5" x14ac:dyDescent="0.25">
      <c r="A4783" s="312" t="s">
        <v>10435</v>
      </c>
      <c r="B4783" s="314" t="s">
        <v>1023</v>
      </c>
      <c r="C4783" s="314" t="s">
        <v>1096</v>
      </c>
      <c r="D4783" s="314" t="s">
        <v>10406</v>
      </c>
      <c r="E4783" s="315" t="s">
        <v>10407</v>
      </c>
      <c r="F4783" s="316" t="s">
        <v>217</v>
      </c>
      <c r="G4783" s="331">
        <v>1</v>
      </c>
      <c r="H4783" s="61">
        <f t="shared" si="846"/>
        <v>2423.38</v>
      </c>
      <c r="I4783" s="450">
        <v>2423.38</v>
      </c>
      <c r="J4783" s="439">
        <f t="shared" si="847"/>
        <v>2702.68</v>
      </c>
      <c r="K4783" s="60">
        <f t="shared" si="848"/>
        <v>2702.68</v>
      </c>
      <c r="L4783" s="60"/>
      <c r="M4783" s="303">
        <f t="shared" si="830"/>
        <v>2702.6821059456006</v>
      </c>
      <c r="N4783" s="303">
        <f t="shared" si="831"/>
        <v>2.1059456007606059E-3</v>
      </c>
      <c r="O4783" s="372">
        <f t="shared" si="832"/>
        <v>2702.68</v>
      </c>
      <c r="P4783" s="373">
        <f t="shared" si="833"/>
        <v>0</v>
      </c>
    </row>
    <row r="4784" spans="1:16" s="195" customFormat="1" ht="33.75" x14ac:dyDescent="0.25">
      <c r="A4784" s="312" t="s">
        <v>10436</v>
      </c>
      <c r="B4784" s="314" t="s">
        <v>1023</v>
      </c>
      <c r="C4784" s="314" t="s">
        <v>1103</v>
      </c>
      <c r="D4784" s="314" t="s">
        <v>10409</v>
      </c>
      <c r="E4784" s="315" t="s">
        <v>10410</v>
      </c>
      <c r="F4784" s="316" t="s">
        <v>524</v>
      </c>
      <c r="G4784" s="331">
        <v>1</v>
      </c>
      <c r="H4784" s="61">
        <f t="shared" si="846"/>
        <v>197590.76</v>
      </c>
      <c r="I4784" s="450">
        <v>197590.76</v>
      </c>
      <c r="J4784" s="439">
        <f t="shared" si="847"/>
        <v>220363.71</v>
      </c>
      <c r="K4784" s="60">
        <f t="shared" si="848"/>
        <v>220363.71</v>
      </c>
      <c r="L4784" s="60"/>
      <c r="M4784" s="303">
        <f t="shared" si="830"/>
        <v>220363.71157317123</v>
      </c>
      <c r="N4784" s="303">
        <f t="shared" si="831"/>
        <v>1.5731712337583303E-3</v>
      </c>
      <c r="O4784" s="372">
        <f t="shared" si="832"/>
        <v>220363.71</v>
      </c>
      <c r="P4784" s="373">
        <f t="shared" si="833"/>
        <v>0</v>
      </c>
    </row>
    <row r="4785" spans="1:16" s="195" customFormat="1" ht="15" x14ac:dyDescent="0.25">
      <c r="A4785" s="312" t="s">
        <v>10437</v>
      </c>
      <c r="B4785" s="314" t="s">
        <v>1023</v>
      </c>
      <c r="C4785" s="314" t="s">
        <v>1109</v>
      </c>
      <c r="D4785" s="314" t="s">
        <v>10412</v>
      </c>
      <c r="E4785" s="315" t="s">
        <v>10413</v>
      </c>
      <c r="F4785" s="316" t="s">
        <v>217</v>
      </c>
      <c r="G4785" s="331">
        <v>2</v>
      </c>
      <c r="H4785" s="61">
        <f t="shared" si="846"/>
        <v>3080.36</v>
      </c>
      <c r="I4785" s="450">
        <v>6160.72</v>
      </c>
      <c r="J4785" s="439">
        <f t="shared" si="847"/>
        <v>3435.38</v>
      </c>
      <c r="K4785" s="60">
        <f t="shared" si="848"/>
        <v>6870.76</v>
      </c>
      <c r="L4785" s="60"/>
      <c r="M4785" s="303">
        <f t="shared" si="830"/>
        <v>6870.7622014464014</v>
      </c>
      <c r="N4785" s="303">
        <f t="shared" si="831"/>
        <v>2.2014464011590462E-3</v>
      </c>
      <c r="O4785" s="372">
        <f t="shared" si="832"/>
        <v>6870.76</v>
      </c>
      <c r="P4785" s="373">
        <f t="shared" si="833"/>
        <v>0</v>
      </c>
    </row>
    <row r="4786" spans="1:16" s="195" customFormat="1" ht="22.5" x14ac:dyDescent="0.25">
      <c r="A4786" s="312" t="s">
        <v>10438</v>
      </c>
      <c r="B4786" s="314" t="s">
        <v>1023</v>
      </c>
      <c r="C4786" s="314" t="s">
        <v>1112</v>
      </c>
      <c r="D4786" s="314" t="s">
        <v>10415</v>
      </c>
      <c r="E4786" s="315" t="s">
        <v>10416</v>
      </c>
      <c r="F4786" s="316" t="s">
        <v>10417</v>
      </c>
      <c r="G4786" s="331">
        <v>1</v>
      </c>
      <c r="H4786" s="61">
        <f t="shared" si="846"/>
        <v>7156</v>
      </c>
      <c r="I4786" s="450">
        <v>7156</v>
      </c>
      <c r="J4786" s="439">
        <f t="shared" si="847"/>
        <v>7980.75</v>
      </c>
      <c r="K4786" s="60">
        <f t="shared" si="848"/>
        <v>7980.75</v>
      </c>
      <c r="L4786" s="60"/>
      <c r="M4786" s="303">
        <f t="shared" si="830"/>
        <v>7980.7513267200002</v>
      </c>
      <c r="N4786" s="303">
        <f t="shared" si="831"/>
        <v>1.3267200001791934E-3</v>
      </c>
      <c r="O4786" s="372">
        <f t="shared" si="832"/>
        <v>7980.75</v>
      </c>
      <c r="P4786" s="373">
        <f t="shared" si="833"/>
        <v>0</v>
      </c>
    </row>
    <row r="4787" spans="1:16" s="195" customFormat="1" ht="15" x14ac:dyDescent="0.25">
      <c r="A4787" s="306" t="s">
        <v>10439</v>
      </c>
      <c r="B4787" s="502"/>
      <c r="C4787" s="502"/>
      <c r="D4787" s="502"/>
      <c r="E4787" s="307" t="s">
        <v>10440</v>
      </c>
      <c r="F4787" s="308"/>
      <c r="G4787" s="309"/>
      <c r="H4787" s="334"/>
      <c r="I4787" s="334">
        <f>SUM(I4788:I4790)</f>
        <v>15221.92</v>
      </c>
      <c r="J4787" s="449"/>
      <c r="K4787" s="310">
        <f>SUM(K4788:K4790)</f>
        <v>16976.29</v>
      </c>
      <c r="L4787" s="310"/>
      <c r="M4787" s="303">
        <f t="shared" si="830"/>
        <v>16976.293772390403</v>
      </c>
      <c r="N4787" s="303">
        <f t="shared" si="831"/>
        <v>3.7723904024460353E-3</v>
      </c>
      <c r="O4787" s="372">
        <f t="shared" si="832"/>
        <v>0</v>
      </c>
      <c r="P4787" s="373"/>
    </row>
    <row r="4788" spans="1:16" s="195" customFormat="1" ht="15" x14ac:dyDescent="0.25">
      <c r="A4788" s="312" t="s">
        <v>10441</v>
      </c>
      <c r="B4788" s="314" t="s">
        <v>1023</v>
      </c>
      <c r="C4788" s="314" t="s">
        <v>1115</v>
      </c>
      <c r="D4788" s="314" t="s">
        <v>10426</v>
      </c>
      <c r="E4788" s="315" t="s">
        <v>10427</v>
      </c>
      <c r="F4788" s="316" t="s">
        <v>524</v>
      </c>
      <c r="G4788" s="331">
        <v>1</v>
      </c>
      <c r="H4788" s="61">
        <f t="shared" ref="H4788:H4790" si="849">ROUND(I4788/G4788,2)</f>
        <v>2770.89</v>
      </c>
      <c r="I4788" s="450">
        <v>2770.89</v>
      </c>
      <c r="J4788" s="439">
        <f t="shared" ref="J4788:J4790" si="850">ROUND(H4788*O$13*P$13*O$10,2)</f>
        <v>3090.24</v>
      </c>
      <c r="K4788" s="60">
        <f t="shared" ref="K4788:K4790" si="851">ROUND(J4788*G4788,2)</f>
        <v>3090.24</v>
      </c>
      <c r="L4788" s="60"/>
      <c r="M4788" s="303">
        <f t="shared" si="830"/>
        <v>3090.2437176768003</v>
      </c>
      <c r="N4788" s="303">
        <f t="shared" si="831"/>
        <v>3.717676800533809E-3</v>
      </c>
      <c r="O4788" s="372">
        <f t="shared" si="832"/>
        <v>3090.24</v>
      </c>
      <c r="P4788" s="373">
        <f t="shared" si="833"/>
        <v>0</v>
      </c>
    </row>
    <row r="4789" spans="1:16" s="195" customFormat="1" ht="22.5" x14ac:dyDescent="0.25">
      <c r="A4789" s="312" t="s">
        <v>10442</v>
      </c>
      <c r="B4789" s="314" t="s">
        <v>1023</v>
      </c>
      <c r="C4789" s="314" t="s">
        <v>1140</v>
      </c>
      <c r="D4789" s="314" t="s">
        <v>10406</v>
      </c>
      <c r="E4789" s="315" t="s">
        <v>10407</v>
      </c>
      <c r="F4789" s="316" t="s">
        <v>217</v>
      </c>
      <c r="G4789" s="331">
        <v>1</v>
      </c>
      <c r="H4789" s="61">
        <f t="shared" si="849"/>
        <v>2423.38</v>
      </c>
      <c r="I4789" s="450">
        <v>2423.38</v>
      </c>
      <c r="J4789" s="439">
        <f t="shared" si="850"/>
        <v>2702.68</v>
      </c>
      <c r="K4789" s="60">
        <f t="shared" si="851"/>
        <v>2702.68</v>
      </c>
      <c r="L4789" s="60"/>
      <c r="M4789" s="303">
        <f t="shared" si="830"/>
        <v>2702.6821059456006</v>
      </c>
      <c r="N4789" s="303">
        <f t="shared" si="831"/>
        <v>2.1059456007606059E-3</v>
      </c>
      <c r="O4789" s="372">
        <f t="shared" si="832"/>
        <v>2702.68</v>
      </c>
      <c r="P4789" s="373">
        <f t="shared" si="833"/>
        <v>0</v>
      </c>
    </row>
    <row r="4790" spans="1:16" s="195" customFormat="1" ht="22.5" x14ac:dyDescent="0.25">
      <c r="A4790" s="312" t="s">
        <v>10443</v>
      </c>
      <c r="B4790" s="314" t="s">
        <v>1023</v>
      </c>
      <c r="C4790" s="314" t="s">
        <v>3646</v>
      </c>
      <c r="D4790" s="314" t="s">
        <v>10431</v>
      </c>
      <c r="E4790" s="315" t="s">
        <v>10432</v>
      </c>
      <c r="F4790" s="316" t="s">
        <v>10417</v>
      </c>
      <c r="G4790" s="331">
        <v>1</v>
      </c>
      <c r="H4790" s="61">
        <f t="shared" si="849"/>
        <v>10027.65</v>
      </c>
      <c r="I4790" s="450">
        <v>10027.65</v>
      </c>
      <c r="J4790" s="439">
        <f t="shared" si="850"/>
        <v>11183.37</v>
      </c>
      <c r="K4790" s="60">
        <f t="shared" si="851"/>
        <v>11183.37</v>
      </c>
      <c r="L4790" s="60"/>
      <c r="M4790" s="303">
        <f t="shared" si="830"/>
        <v>11183.367948768</v>
      </c>
      <c r="N4790" s="303">
        <f t="shared" si="831"/>
        <v>-2.051232000667369E-3</v>
      </c>
      <c r="O4790" s="372">
        <f t="shared" si="832"/>
        <v>11183.37</v>
      </c>
      <c r="P4790" s="373">
        <f t="shared" si="833"/>
        <v>0</v>
      </c>
    </row>
    <row r="4791" spans="1:16" s="195" customFormat="1" ht="15" x14ac:dyDescent="0.25">
      <c r="A4791" s="306" t="s">
        <v>10444</v>
      </c>
      <c r="B4791" s="502"/>
      <c r="C4791" s="502"/>
      <c r="D4791" s="502"/>
      <c r="E4791" s="307" t="s">
        <v>10445</v>
      </c>
      <c r="F4791" s="308"/>
      <c r="G4791" s="309"/>
      <c r="H4791" s="334"/>
      <c r="I4791" s="334">
        <f>SUM(I4792:I4796)</f>
        <v>240521.58000000002</v>
      </c>
      <c r="J4791" s="449"/>
      <c r="K4791" s="310">
        <f>SUM(K4792:K4796)</f>
        <v>268242.44</v>
      </c>
      <c r="L4791" s="310"/>
      <c r="M4791" s="303">
        <f t="shared" si="830"/>
        <v>268242.44252232963</v>
      </c>
      <c r="N4791" s="303">
        <f t="shared" si="831"/>
        <v>2.5223296252079308E-3</v>
      </c>
      <c r="O4791" s="372">
        <f t="shared" si="832"/>
        <v>0</v>
      </c>
      <c r="P4791" s="373"/>
    </row>
    <row r="4792" spans="1:16" s="195" customFormat="1" ht="33.75" x14ac:dyDescent="0.25">
      <c r="A4792" s="312" t="s">
        <v>10446</v>
      </c>
      <c r="B4792" s="314" t="s">
        <v>1023</v>
      </c>
      <c r="C4792" s="314" t="s">
        <v>1151</v>
      </c>
      <c r="D4792" s="314" t="s">
        <v>10403</v>
      </c>
      <c r="E4792" s="315" t="s">
        <v>10447</v>
      </c>
      <c r="F4792" s="316" t="s">
        <v>524</v>
      </c>
      <c r="G4792" s="331">
        <v>1</v>
      </c>
      <c r="H4792" s="61">
        <f t="shared" ref="H4792:H4806" si="852">ROUND(I4792/G4792,3)</f>
        <v>27190.720000000001</v>
      </c>
      <c r="I4792" s="450">
        <v>27190.720000000001</v>
      </c>
      <c r="J4792" s="439">
        <f t="shared" ref="J4792:J4796" si="853">ROUND(H4792*O$13*P$13*O$10,2)</f>
        <v>30324.54</v>
      </c>
      <c r="K4792" s="60">
        <f t="shared" ref="K4792:K4796" si="854">ROUND(J4792*G4792,2)</f>
        <v>30324.54</v>
      </c>
      <c r="L4792" s="60"/>
      <c r="M4792" s="303">
        <f t="shared" si="830"/>
        <v>30324.535315046403</v>
      </c>
      <c r="N4792" s="303">
        <f t="shared" si="831"/>
        <v>-4.6849535974615719E-3</v>
      </c>
      <c r="O4792" s="372">
        <f t="shared" si="832"/>
        <v>30324.54</v>
      </c>
      <c r="P4792" s="373">
        <f t="shared" si="833"/>
        <v>0</v>
      </c>
    </row>
    <row r="4793" spans="1:16" s="195" customFormat="1" ht="22.5" x14ac:dyDescent="0.25">
      <c r="A4793" s="312" t="s">
        <v>10448</v>
      </c>
      <c r="B4793" s="314" t="s">
        <v>1023</v>
      </c>
      <c r="C4793" s="314" t="s">
        <v>2583</v>
      </c>
      <c r="D4793" s="314" t="s">
        <v>10406</v>
      </c>
      <c r="E4793" s="315" t="s">
        <v>10407</v>
      </c>
      <c r="F4793" s="316" t="s">
        <v>217</v>
      </c>
      <c r="G4793" s="331">
        <v>1</v>
      </c>
      <c r="H4793" s="61">
        <f t="shared" si="852"/>
        <v>2423.38</v>
      </c>
      <c r="I4793" s="450">
        <v>2423.38</v>
      </c>
      <c r="J4793" s="439">
        <f t="shared" si="853"/>
        <v>2702.68</v>
      </c>
      <c r="K4793" s="60">
        <f t="shared" si="854"/>
        <v>2702.68</v>
      </c>
      <c r="L4793" s="60"/>
      <c r="M4793" s="303">
        <f t="shared" si="830"/>
        <v>2702.6821059456006</v>
      </c>
      <c r="N4793" s="303">
        <f t="shared" si="831"/>
        <v>2.1059456007606059E-3</v>
      </c>
      <c r="O4793" s="372">
        <f t="shared" si="832"/>
        <v>2702.68</v>
      </c>
      <c r="P4793" s="373">
        <f t="shared" si="833"/>
        <v>0</v>
      </c>
    </row>
    <row r="4794" spans="1:16" s="195" customFormat="1" ht="33.75" x14ac:dyDescent="0.25">
      <c r="A4794" s="312" t="s">
        <v>10449</v>
      </c>
      <c r="B4794" s="314" t="s">
        <v>1023</v>
      </c>
      <c r="C4794" s="314" t="s">
        <v>1168</v>
      </c>
      <c r="D4794" s="314" t="s">
        <v>10409</v>
      </c>
      <c r="E4794" s="315" t="s">
        <v>10410</v>
      </c>
      <c r="F4794" s="316" t="s">
        <v>524</v>
      </c>
      <c r="G4794" s="331">
        <v>1</v>
      </c>
      <c r="H4794" s="61">
        <f t="shared" si="852"/>
        <v>197590.76</v>
      </c>
      <c r="I4794" s="450">
        <v>197590.76</v>
      </c>
      <c r="J4794" s="439">
        <f t="shared" si="853"/>
        <v>220363.71</v>
      </c>
      <c r="K4794" s="60">
        <f t="shared" si="854"/>
        <v>220363.71</v>
      </c>
      <c r="L4794" s="60"/>
      <c r="M4794" s="303">
        <f t="shared" si="830"/>
        <v>220363.71157317123</v>
      </c>
      <c r="N4794" s="303">
        <f t="shared" si="831"/>
        <v>1.5731712337583303E-3</v>
      </c>
      <c r="O4794" s="372">
        <f t="shared" si="832"/>
        <v>220363.71</v>
      </c>
      <c r="P4794" s="373">
        <f t="shared" si="833"/>
        <v>0</v>
      </c>
    </row>
    <row r="4795" spans="1:16" s="195" customFormat="1" ht="15" x14ac:dyDescent="0.25">
      <c r="A4795" s="312" t="s">
        <v>10450</v>
      </c>
      <c r="B4795" s="314" t="s">
        <v>1023</v>
      </c>
      <c r="C4795" s="314" t="s">
        <v>2598</v>
      </c>
      <c r="D4795" s="314" t="s">
        <v>10412</v>
      </c>
      <c r="E4795" s="315" t="s">
        <v>10413</v>
      </c>
      <c r="F4795" s="316" t="s">
        <v>217</v>
      </c>
      <c r="G4795" s="331">
        <v>2</v>
      </c>
      <c r="H4795" s="61">
        <f t="shared" si="852"/>
        <v>3080.36</v>
      </c>
      <c r="I4795" s="450">
        <v>6160.72</v>
      </c>
      <c r="J4795" s="439">
        <f t="shared" si="853"/>
        <v>3435.38</v>
      </c>
      <c r="K4795" s="60">
        <f t="shared" si="854"/>
        <v>6870.76</v>
      </c>
      <c r="L4795" s="60"/>
      <c r="M4795" s="303">
        <f t="shared" si="830"/>
        <v>6870.7622014464014</v>
      </c>
      <c r="N4795" s="303">
        <f t="shared" si="831"/>
        <v>2.2014464011590462E-3</v>
      </c>
      <c r="O4795" s="372">
        <f t="shared" si="832"/>
        <v>6870.76</v>
      </c>
      <c r="P4795" s="373">
        <f t="shared" si="833"/>
        <v>0</v>
      </c>
    </row>
    <row r="4796" spans="1:16" s="195" customFormat="1" ht="22.5" x14ac:dyDescent="0.25">
      <c r="A4796" s="312" t="s">
        <v>10451</v>
      </c>
      <c r="B4796" s="314" t="s">
        <v>1023</v>
      </c>
      <c r="C4796" s="314" t="s">
        <v>2603</v>
      </c>
      <c r="D4796" s="314" t="s">
        <v>10415</v>
      </c>
      <c r="E4796" s="315" t="s">
        <v>10416</v>
      </c>
      <c r="F4796" s="316" t="s">
        <v>10417</v>
      </c>
      <c r="G4796" s="331">
        <v>1</v>
      </c>
      <c r="H4796" s="61">
        <f t="shared" si="852"/>
        <v>7156</v>
      </c>
      <c r="I4796" s="450">
        <v>7156</v>
      </c>
      <c r="J4796" s="439">
        <f t="shared" si="853"/>
        <v>7980.75</v>
      </c>
      <c r="K4796" s="60">
        <f t="shared" si="854"/>
        <v>7980.75</v>
      </c>
      <c r="L4796" s="60"/>
      <c r="M4796" s="303">
        <f t="shared" si="830"/>
        <v>7980.7513267200002</v>
      </c>
      <c r="N4796" s="303">
        <f t="shared" si="831"/>
        <v>1.3267200001791934E-3</v>
      </c>
      <c r="O4796" s="372">
        <f t="shared" si="832"/>
        <v>7980.75</v>
      </c>
      <c r="P4796" s="373">
        <f t="shared" si="833"/>
        <v>0</v>
      </c>
    </row>
    <row r="4797" spans="1:16" s="195" customFormat="1" ht="15" x14ac:dyDescent="0.25">
      <c r="A4797" s="306" t="s">
        <v>10452</v>
      </c>
      <c r="B4797" s="502"/>
      <c r="C4797" s="502"/>
      <c r="D4797" s="502"/>
      <c r="E4797" s="307" t="s">
        <v>10453</v>
      </c>
      <c r="F4797" s="308"/>
      <c r="G4797" s="309"/>
      <c r="H4797" s="334"/>
      <c r="I4797" s="334">
        <f>SUM(I4798:I4801)</f>
        <v>212711.92</v>
      </c>
      <c r="J4797" s="449"/>
      <c r="K4797" s="310">
        <f>SUM(K4798:K4801)</f>
        <v>237227.62</v>
      </c>
      <c r="L4797" s="310"/>
      <c r="M4797" s="303">
        <f t="shared" si="830"/>
        <v>237227.63244119042</v>
      </c>
      <c r="N4797" s="303">
        <f t="shared" si="831"/>
        <v>1.2441190425306559E-2</v>
      </c>
      <c r="O4797" s="372">
        <f t="shared" si="832"/>
        <v>0</v>
      </c>
      <c r="P4797" s="373"/>
    </row>
    <row r="4798" spans="1:16" s="195" customFormat="1" ht="15" x14ac:dyDescent="0.25">
      <c r="A4798" s="312" t="s">
        <v>10454</v>
      </c>
      <c r="B4798" s="314" t="s">
        <v>1023</v>
      </c>
      <c r="C4798" s="314" t="s">
        <v>1186</v>
      </c>
      <c r="D4798" s="314" t="s">
        <v>10426</v>
      </c>
      <c r="E4798" s="315" t="s">
        <v>10427</v>
      </c>
      <c r="F4798" s="316" t="s">
        <v>524</v>
      </c>
      <c r="G4798" s="331">
        <v>2</v>
      </c>
      <c r="H4798" s="61">
        <f t="shared" ref="H4798:H4801" si="855">ROUND(I4798/G4798,2)</f>
        <v>2770.89</v>
      </c>
      <c r="I4798" s="450">
        <v>5541.78</v>
      </c>
      <c r="J4798" s="439">
        <f t="shared" ref="J4798:J4801" si="856">ROUND(H4798*O$13*P$13*O$10,2)</f>
        <v>3090.24</v>
      </c>
      <c r="K4798" s="60">
        <f t="shared" ref="K4798:K4801" si="857">ROUND(J4798*G4798,2)</f>
        <v>6180.48</v>
      </c>
      <c r="L4798" s="60"/>
      <c r="M4798" s="303">
        <f t="shared" si="830"/>
        <v>6180.4874353536006</v>
      </c>
      <c r="N4798" s="303">
        <f t="shared" si="831"/>
        <v>7.435353601067618E-3</v>
      </c>
      <c r="O4798" s="372">
        <f t="shared" si="832"/>
        <v>6180.48</v>
      </c>
      <c r="P4798" s="373">
        <f t="shared" si="833"/>
        <v>0</v>
      </c>
    </row>
    <row r="4799" spans="1:16" s="195" customFormat="1" ht="22.5" x14ac:dyDescent="0.25">
      <c r="A4799" s="312" t="s">
        <v>10455</v>
      </c>
      <c r="B4799" s="314" t="s">
        <v>1023</v>
      </c>
      <c r="C4799" s="314" t="s">
        <v>2613</v>
      </c>
      <c r="D4799" s="314" t="s">
        <v>10406</v>
      </c>
      <c r="E4799" s="315" t="s">
        <v>10407</v>
      </c>
      <c r="F4799" s="316" t="s">
        <v>217</v>
      </c>
      <c r="G4799" s="331">
        <v>1</v>
      </c>
      <c r="H4799" s="61">
        <f t="shared" si="855"/>
        <v>2423.38</v>
      </c>
      <c r="I4799" s="450">
        <v>2423.38</v>
      </c>
      <c r="J4799" s="439">
        <f t="shared" si="856"/>
        <v>2702.68</v>
      </c>
      <c r="K4799" s="60">
        <f t="shared" si="857"/>
        <v>2702.68</v>
      </c>
      <c r="L4799" s="60"/>
      <c r="M4799" s="303">
        <f t="shared" si="830"/>
        <v>2702.6821059456006</v>
      </c>
      <c r="N4799" s="303">
        <f t="shared" si="831"/>
        <v>2.1059456007606059E-3</v>
      </c>
      <c r="O4799" s="372">
        <f t="shared" si="832"/>
        <v>2702.68</v>
      </c>
      <c r="P4799" s="373">
        <f t="shared" si="833"/>
        <v>0</v>
      </c>
    </row>
    <row r="4800" spans="1:16" s="195" customFormat="1" ht="33.75" x14ac:dyDescent="0.25">
      <c r="A4800" s="312" t="s">
        <v>10456</v>
      </c>
      <c r="B4800" s="314" t="s">
        <v>1023</v>
      </c>
      <c r="C4800" s="314" t="s">
        <v>2620</v>
      </c>
      <c r="D4800" s="314" t="s">
        <v>10409</v>
      </c>
      <c r="E4800" s="315" t="s">
        <v>10410</v>
      </c>
      <c r="F4800" s="316" t="s">
        <v>524</v>
      </c>
      <c r="G4800" s="331">
        <v>1</v>
      </c>
      <c r="H4800" s="61">
        <f t="shared" si="855"/>
        <v>197590.76</v>
      </c>
      <c r="I4800" s="450">
        <v>197590.76</v>
      </c>
      <c r="J4800" s="439">
        <f t="shared" si="856"/>
        <v>220363.71</v>
      </c>
      <c r="K4800" s="60">
        <f t="shared" si="857"/>
        <v>220363.71</v>
      </c>
      <c r="L4800" s="60"/>
      <c r="M4800" s="303">
        <f t="shared" si="830"/>
        <v>220363.71157317123</v>
      </c>
      <c r="N4800" s="303">
        <f t="shared" si="831"/>
        <v>1.5731712337583303E-3</v>
      </c>
      <c r="O4800" s="372">
        <f t="shared" si="832"/>
        <v>220363.71</v>
      </c>
      <c r="P4800" s="373">
        <f t="shared" si="833"/>
        <v>0</v>
      </c>
    </row>
    <row r="4801" spans="1:16" s="195" customFormat="1" ht="22.5" x14ac:dyDescent="0.25">
      <c r="A4801" s="312" t="s">
        <v>10457</v>
      </c>
      <c r="B4801" s="314" t="s">
        <v>1023</v>
      </c>
      <c r="C4801" s="314" t="s">
        <v>2624</v>
      </c>
      <c r="D4801" s="314" t="s">
        <v>10415</v>
      </c>
      <c r="E4801" s="315" t="s">
        <v>10416</v>
      </c>
      <c r="F4801" s="316" t="s">
        <v>10417</v>
      </c>
      <c r="G4801" s="331">
        <v>1</v>
      </c>
      <c r="H4801" s="61">
        <f t="shared" si="855"/>
        <v>7156</v>
      </c>
      <c r="I4801" s="450">
        <v>7156</v>
      </c>
      <c r="J4801" s="439">
        <f t="shared" si="856"/>
        <v>7980.75</v>
      </c>
      <c r="K4801" s="60">
        <f t="shared" si="857"/>
        <v>7980.75</v>
      </c>
      <c r="L4801" s="60"/>
      <c r="M4801" s="303">
        <f t="shared" si="830"/>
        <v>7980.7513267200002</v>
      </c>
      <c r="N4801" s="303">
        <f t="shared" si="831"/>
        <v>1.3267200001791934E-3</v>
      </c>
      <c r="O4801" s="372">
        <f t="shared" si="832"/>
        <v>7980.75</v>
      </c>
      <c r="P4801" s="373">
        <f t="shared" si="833"/>
        <v>0</v>
      </c>
    </row>
    <row r="4802" spans="1:16" s="195" customFormat="1" ht="15" x14ac:dyDescent="0.25">
      <c r="A4802" s="306" t="s">
        <v>10458</v>
      </c>
      <c r="B4802" s="502"/>
      <c r="C4802" s="502"/>
      <c r="D4802" s="502"/>
      <c r="E4802" s="307" t="s">
        <v>10459</v>
      </c>
      <c r="F4802" s="308"/>
      <c r="G4802" s="309"/>
      <c r="H4802" s="334"/>
      <c r="I4802" s="334">
        <f>SUM(I4803:I4806)</f>
        <v>212711.92</v>
      </c>
      <c r="J4802" s="449"/>
      <c r="K4802" s="310">
        <f>SUM(K4803:K4806)</f>
        <v>237227.62</v>
      </c>
      <c r="L4802" s="310"/>
      <c r="M4802" s="303">
        <f t="shared" si="830"/>
        <v>237227.63244119042</v>
      </c>
      <c r="N4802" s="303">
        <f t="shared" si="831"/>
        <v>1.2441190425306559E-2</v>
      </c>
      <c r="O4802" s="372">
        <f t="shared" si="832"/>
        <v>0</v>
      </c>
      <c r="P4802" s="373"/>
    </row>
    <row r="4803" spans="1:16" s="195" customFormat="1" ht="15" x14ac:dyDescent="0.25">
      <c r="A4803" s="312" t="s">
        <v>10460</v>
      </c>
      <c r="B4803" s="314" t="s">
        <v>1023</v>
      </c>
      <c r="C4803" s="314" t="s">
        <v>2631</v>
      </c>
      <c r="D4803" s="314" t="s">
        <v>10426</v>
      </c>
      <c r="E4803" s="315" t="s">
        <v>10427</v>
      </c>
      <c r="F4803" s="316" t="s">
        <v>524</v>
      </c>
      <c r="G4803" s="331">
        <v>2</v>
      </c>
      <c r="H4803" s="61">
        <f t="shared" si="852"/>
        <v>2770.89</v>
      </c>
      <c r="I4803" s="450">
        <v>5541.78</v>
      </c>
      <c r="J4803" s="439">
        <f t="shared" ref="J4803:J4806" si="858">ROUND(H4803*O$13*P$13*O$10,2)</f>
        <v>3090.24</v>
      </c>
      <c r="K4803" s="60">
        <f t="shared" ref="K4803:K4806" si="859">ROUND(J4803*G4803,2)</f>
        <v>6180.48</v>
      </c>
      <c r="L4803" s="60"/>
      <c r="M4803" s="303">
        <f t="shared" si="830"/>
        <v>6180.4874353536006</v>
      </c>
      <c r="N4803" s="303">
        <f t="shared" si="831"/>
        <v>7.435353601067618E-3</v>
      </c>
      <c r="O4803" s="372">
        <f t="shared" si="832"/>
        <v>6180.48</v>
      </c>
      <c r="P4803" s="373">
        <f t="shared" si="833"/>
        <v>0</v>
      </c>
    </row>
    <row r="4804" spans="1:16" s="195" customFormat="1" ht="22.5" x14ac:dyDescent="0.25">
      <c r="A4804" s="312" t="s">
        <v>10461</v>
      </c>
      <c r="B4804" s="314" t="s">
        <v>1023</v>
      </c>
      <c r="C4804" s="314" t="s">
        <v>1189</v>
      </c>
      <c r="D4804" s="314" t="s">
        <v>10406</v>
      </c>
      <c r="E4804" s="315" t="s">
        <v>10407</v>
      </c>
      <c r="F4804" s="316" t="s">
        <v>217</v>
      </c>
      <c r="G4804" s="331">
        <v>1</v>
      </c>
      <c r="H4804" s="61">
        <f t="shared" si="852"/>
        <v>2423.38</v>
      </c>
      <c r="I4804" s="450">
        <v>2423.38</v>
      </c>
      <c r="J4804" s="439">
        <f t="shared" si="858"/>
        <v>2702.68</v>
      </c>
      <c r="K4804" s="60">
        <f t="shared" si="859"/>
        <v>2702.68</v>
      </c>
      <c r="L4804" s="60"/>
      <c r="M4804" s="303">
        <f t="shared" si="830"/>
        <v>2702.6821059456006</v>
      </c>
      <c r="N4804" s="303">
        <f t="shared" si="831"/>
        <v>2.1059456007606059E-3</v>
      </c>
      <c r="O4804" s="372">
        <f t="shared" si="832"/>
        <v>2702.68</v>
      </c>
      <c r="P4804" s="373">
        <f t="shared" si="833"/>
        <v>0</v>
      </c>
    </row>
    <row r="4805" spans="1:16" s="195" customFormat="1" ht="33.75" x14ac:dyDescent="0.25">
      <c r="A4805" s="312" t="s">
        <v>10462</v>
      </c>
      <c r="B4805" s="314" t="s">
        <v>1023</v>
      </c>
      <c r="C4805" s="314" t="s">
        <v>2639</v>
      </c>
      <c r="D4805" s="314" t="s">
        <v>10409</v>
      </c>
      <c r="E4805" s="315" t="s">
        <v>10410</v>
      </c>
      <c r="F4805" s="316" t="s">
        <v>524</v>
      </c>
      <c r="G4805" s="331">
        <v>1</v>
      </c>
      <c r="H4805" s="61">
        <f t="shared" si="852"/>
        <v>197590.76</v>
      </c>
      <c r="I4805" s="450">
        <v>197590.76</v>
      </c>
      <c r="J4805" s="439">
        <f t="shared" si="858"/>
        <v>220363.71</v>
      </c>
      <c r="K4805" s="60">
        <f t="shared" si="859"/>
        <v>220363.71</v>
      </c>
      <c r="L4805" s="60"/>
      <c r="M4805" s="303">
        <f t="shared" si="830"/>
        <v>220363.71157317123</v>
      </c>
      <c r="N4805" s="303">
        <f t="shared" si="831"/>
        <v>1.5731712337583303E-3</v>
      </c>
      <c r="O4805" s="372">
        <f t="shared" si="832"/>
        <v>220363.71</v>
      </c>
      <c r="P4805" s="373">
        <f t="shared" si="833"/>
        <v>0</v>
      </c>
    </row>
    <row r="4806" spans="1:16" s="195" customFormat="1" ht="22.5" x14ac:dyDescent="0.25">
      <c r="A4806" s="312" t="s">
        <v>10463</v>
      </c>
      <c r="B4806" s="314" t="s">
        <v>1023</v>
      </c>
      <c r="C4806" s="314" t="s">
        <v>2646</v>
      </c>
      <c r="D4806" s="314" t="s">
        <v>10415</v>
      </c>
      <c r="E4806" s="315" t="s">
        <v>10416</v>
      </c>
      <c r="F4806" s="316" t="s">
        <v>10417</v>
      </c>
      <c r="G4806" s="331">
        <v>1</v>
      </c>
      <c r="H4806" s="61">
        <f t="shared" si="852"/>
        <v>7156</v>
      </c>
      <c r="I4806" s="450">
        <v>7156</v>
      </c>
      <c r="J4806" s="439">
        <f t="shared" si="858"/>
        <v>7980.75</v>
      </c>
      <c r="K4806" s="60">
        <f t="shared" si="859"/>
        <v>7980.75</v>
      </c>
      <c r="L4806" s="60"/>
      <c r="M4806" s="303">
        <f t="shared" si="830"/>
        <v>7980.7513267200002</v>
      </c>
      <c r="N4806" s="303">
        <f t="shared" si="831"/>
        <v>1.3267200001791934E-3</v>
      </c>
      <c r="O4806" s="372">
        <f t="shared" si="832"/>
        <v>7980.75</v>
      </c>
      <c r="P4806" s="373">
        <f t="shared" si="833"/>
        <v>0</v>
      </c>
    </row>
    <row r="4807" spans="1:16" s="195" customFormat="1" ht="15" x14ac:dyDescent="0.25">
      <c r="A4807" s="306" t="s">
        <v>10464</v>
      </c>
      <c r="B4807" s="502"/>
      <c r="C4807" s="502"/>
      <c r="D4807" s="502"/>
      <c r="E4807" s="307" t="s">
        <v>10465</v>
      </c>
      <c r="F4807" s="308"/>
      <c r="G4807" s="309"/>
      <c r="H4807" s="334"/>
      <c r="I4807" s="334">
        <f>SUM(I4808:I4812)</f>
        <v>222739.57</v>
      </c>
      <c r="J4807" s="449"/>
      <c r="K4807" s="310">
        <f>SUM(K4808:K4812)</f>
        <v>248410.99</v>
      </c>
      <c r="L4807" s="310"/>
      <c r="M4807" s="303">
        <f t="shared" si="830"/>
        <v>248411.00038995844</v>
      </c>
      <c r="N4807" s="303">
        <f t="shared" si="831"/>
        <v>1.0389958450105041E-2</v>
      </c>
      <c r="O4807" s="372">
        <f t="shared" si="832"/>
        <v>0</v>
      </c>
      <c r="P4807" s="373"/>
    </row>
    <row r="4808" spans="1:16" s="195" customFormat="1" ht="15" x14ac:dyDescent="0.25">
      <c r="A4808" s="312" t="s">
        <v>10466</v>
      </c>
      <c r="B4808" s="314" t="s">
        <v>1023</v>
      </c>
      <c r="C4808" s="314" t="s">
        <v>1200</v>
      </c>
      <c r="D4808" s="314" t="s">
        <v>10426</v>
      </c>
      <c r="E4808" s="315" t="s">
        <v>10427</v>
      </c>
      <c r="F4808" s="316" t="s">
        <v>524</v>
      </c>
      <c r="G4808" s="331">
        <v>2</v>
      </c>
      <c r="H4808" s="61">
        <f t="shared" ref="H4808:H4857" si="860">ROUND(I4808/G4808,2)</f>
        <v>2770.89</v>
      </c>
      <c r="I4808" s="450">
        <v>5541.78</v>
      </c>
      <c r="J4808" s="439">
        <f t="shared" ref="J4808:J4812" si="861">ROUND(H4808*O$13*P$13*O$10,2)</f>
        <v>3090.24</v>
      </c>
      <c r="K4808" s="60">
        <f t="shared" ref="K4808:K4812" si="862">ROUND(J4808*G4808,2)</f>
        <v>6180.48</v>
      </c>
      <c r="L4808" s="60"/>
      <c r="M4808" s="303">
        <f t="shared" si="830"/>
        <v>6180.4874353536006</v>
      </c>
      <c r="N4808" s="303">
        <f t="shared" si="831"/>
        <v>7.435353601067618E-3</v>
      </c>
      <c r="O4808" s="372">
        <f t="shared" si="832"/>
        <v>6180.48</v>
      </c>
      <c r="P4808" s="373">
        <f t="shared" si="833"/>
        <v>0</v>
      </c>
    </row>
    <row r="4809" spans="1:16" s="195" customFormat="1" ht="22.5" x14ac:dyDescent="0.25">
      <c r="A4809" s="312" t="s">
        <v>10467</v>
      </c>
      <c r="B4809" s="314" t="s">
        <v>1023</v>
      </c>
      <c r="C4809" s="314" t="s">
        <v>1211</v>
      </c>
      <c r="D4809" s="314" t="s">
        <v>10406</v>
      </c>
      <c r="E4809" s="315" t="s">
        <v>10407</v>
      </c>
      <c r="F4809" s="316" t="s">
        <v>217</v>
      </c>
      <c r="G4809" s="331">
        <v>1</v>
      </c>
      <c r="H4809" s="61">
        <f t="shared" si="860"/>
        <v>2423.38</v>
      </c>
      <c r="I4809" s="450">
        <v>2423.38</v>
      </c>
      <c r="J4809" s="439">
        <f t="shared" si="861"/>
        <v>2702.68</v>
      </c>
      <c r="K4809" s="60">
        <f t="shared" si="862"/>
        <v>2702.68</v>
      </c>
      <c r="L4809" s="60"/>
      <c r="M4809" s="303">
        <f t="shared" si="830"/>
        <v>2702.6821059456006</v>
      </c>
      <c r="N4809" s="303">
        <f t="shared" si="831"/>
        <v>2.1059456007606059E-3</v>
      </c>
      <c r="O4809" s="372">
        <f t="shared" si="832"/>
        <v>2702.68</v>
      </c>
      <c r="P4809" s="373">
        <f t="shared" si="833"/>
        <v>0</v>
      </c>
    </row>
    <row r="4810" spans="1:16" s="195" customFormat="1" ht="33.75" x14ac:dyDescent="0.25">
      <c r="A4810" s="312" t="s">
        <v>10468</v>
      </c>
      <c r="B4810" s="314" t="s">
        <v>1023</v>
      </c>
      <c r="C4810" s="314" t="s">
        <v>2658</v>
      </c>
      <c r="D4810" s="314" t="s">
        <v>10409</v>
      </c>
      <c r="E4810" s="315" t="s">
        <v>10410</v>
      </c>
      <c r="F4810" s="316" t="s">
        <v>524</v>
      </c>
      <c r="G4810" s="331">
        <v>1</v>
      </c>
      <c r="H4810" s="61">
        <f t="shared" si="860"/>
        <v>197590.76</v>
      </c>
      <c r="I4810" s="450">
        <v>197590.76</v>
      </c>
      <c r="J4810" s="439">
        <f t="shared" si="861"/>
        <v>220363.71</v>
      </c>
      <c r="K4810" s="60">
        <f t="shared" si="862"/>
        <v>220363.71</v>
      </c>
      <c r="L4810" s="60"/>
      <c r="M4810" s="303">
        <f t="shared" si="830"/>
        <v>220363.71157317123</v>
      </c>
      <c r="N4810" s="303">
        <f t="shared" si="831"/>
        <v>1.5731712337583303E-3</v>
      </c>
      <c r="O4810" s="372">
        <f t="shared" si="832"/>
        <v>220363.71</v>
      </c>
      <c r="P4810" s="373">
        <f t="shared" si="833"/>
        <v>0</v>
      </c>
    </row>
    <row r="4811" spans="1:16" s="195" customFormat="1" ht="22.5" x14ac:dyDescent="0.25">
      <c r="A4811" s="312" t="s">
        <v>10469</v>
      </c>
      <c r="B4811" s="314" t="s">
        <v>1023</v>
      </c>
      <c r="C4811" s="314" t="s">
        <v>2673</v>
      </c>
      <c r="D4811" s="314" t="s">
        <v>10431</v>
      </c>
      <c r="E4811" s="315" t="s">
        <v>10432</v>
      </c>
      <c r="F4811" s="316" t="s">
        <v>10417</v>
      </c>
      <c r="G4811" s="331">
        <v>1</v>
      </c>
      <c r="H4811" s="61">
        <f t="shared" si="860"/>
        <v>10027.65</v>
      </c>
      <c r="I4811" s="450">
        <v>10027.65</v>
      </c>
      <c r="J4811" s="439">
        <f t="shared" si="861"/>
        <v>11183.37</v>
      </c>
      <c r="K4811" s="60">
        <f t="shared" si="862"/>
        <v>11183.37</v>
      </c>
      <c r="L4811" s="60"/>
      <c r="M4811" s="303">
        <f t="shared" si="830"/>
        <v>11183.367948768</v>
      </c>
      <c r="N4811" s="303">
        <f t="shared" si="831"/>
        <v>-2.051232000667369E-3</v>
      </c>
      <c r="O4811" s="372">
        <f t="shared" si="832"/>
        <v>11183.37</v>
      </c>
      <c r="P4811" s="373">
        <f t="shared" si="833"/>
        <v>0</v>
      </c>
    </row>
    <row r="4812" spans="1:16" s="195" customFormat="1" ht="22.5" x14ac:dyDescent="0.25">
      <c r="A4812" s="312" t="s">
        <v>10470</v>
      </c>
      <c r="B4812" s="314" t="s">
        <v>1023</v>
      </c>
      <c r="C4812" s="314" t="s">
        <v>2677</v>
      </c>
      <c r="D4812" s="314" t="s">
        <v>10415</v>
      </c>
      <c r="E4812" s="315" t="s">
        <v>10416</v>
      </c>
      <c r="F4812" s="316" t="s">
        <v>10417</v>
      </c>
      <c r="G4812" s="331">
        <v>1</v>
      </c>
      <c r="H4812" s="61">
        <f t="shared" si="860"/>
        <v>7156</v>
      </c>
      <c r="I4812" s="450">
        <v>7156</v>
      </c>
      <c r="J4812" s="439">
        <f t="shared" si="861"/>
        <v>7980.75</v>
      </c>
      <c r="K4812" s="60">
        <f t="shared" si="862"/>
        <v>7980.75</v>
      </c>
      <c r="L4812" s="60"/>
      <c r="M4812" s="303">
        <f t="shared" si="830"/>
        <v>7980.7513267200002</v>
      </c>
      <c r="N4812" s="303">
        <f t="shared" si="831"/>
        <v>1.3267200001791934E-3</v>
      </c>
      <c r="O4812" s="372">
        <f t="shared" si="832"/>
        <v>7980.75</v>
      </c>
      <c r="P4812" s="373">
        <f t="shared" si="833"/>
        <v>0</v>
      </c>
    </row>
    <row r="4813" spans="1:16" s="195" customFormat="1" ht="15" x14ac:dyDescent="0.25">
      <c r="A4813" s="306" t="s">
        <v>10471</v>
      </c>
      <c r="B4813" s="502"/>
      <c r="C4813" s="502"/>
      <c r="D4813" s="502"/>
      <c r="E4813" s="307" t="s">
        <v>10472</v>
      </c>
      <c r="F4813" s="308"/>
      <c r="G4813" s="309"/>
      <c r="H4813" s="334"/>
      <c r="I4813" s="334">
        <f>SUM(I4814:I4818)</f>
        <v>267090.26</v>
      </c>
      <c r="J4813" s="449"/>
      <c r="K4813" s="310">
        <f>SUM(K4814:K4818)</f>
        <v>297873.26</v>
      </c>
      <c r="L4813" s="310"/>
      <c r="M4813" s="303">
        <f t="shared" si="830"/>
        <v>297873.24578661122</v>
      </c>
      <c r="N4813" s="303">
        <f t="shared" si="831"/>
        <v>-1.4213388785719872E-2</v>
      </c>
      <c r="O4813" s="372">
        <f t="shared" si="832"/>
        <v>0</v>
      </c>
      <c r="P4813" s="373"/>
    </row>
    <row r="4814" spans="1:16" s="195" customFormat="1" ht="33.75" x14ac:dyDescent="0.25">
      <c r="A4814" s="312" t="s">
        <v>10473</v>
      </c>
      <c r="B4814" s="314" t="s">
        <v>1023</v>
      </c>
      <c r="C4814" s="314" t="s">
        <v>2682</v>
      </c>
      <c r="D4814" s="314" t="s">
        <v>10474</v>
      </c>
      <c r="E4814" s="315" t="s">
        <v>10475</v>
      </c>
      <c r="F4814" s="316" t="s">
        <v>524</v>
      </c>
      <c r="G4814" s="331">
        <v>1</v>
      </c>
      <c r="H4814" s="61">
        <f t="shared" si="860"/>
        <v>29325.17</v>
      </c>
      <c r="I4814" s="450">
        <v>29325.17</v>
      </c>
      <c r="J4814" s="439">
        <f t="shared" ref="J4814:J4818" si="863">ROUND(H4814*O$13*P$13*O$10,2)</f>
        <v>32704.99</v>
      </c>
      <c r="K4814" s="60">
        <f t="shared" ref="K4814:K4818" si="864">ROUND(J4814*G4814,2)</f>
        <v>32704.99</v>
      </c>
      <c r="L4814" s="60"/>
      <c r="M4814" s="303">
        <f t="shared" si="830"/>
        <v>32704.987337030401</v>
      </c>
      <c r="N4814" s="303">
        <f t="shared" si="831"/>
        <v>-2.6629696003510617E-3</v>
      </c>
      <c r="O4814" s="372">
        <f t="shared" si="832"/>
        <v>32704.99</v>
      </c>
      <c r="P4814" s="373">
        <f t="shared" si="833"/>
        <v>0</v>
      </c>
    </row>
    <row r="4815" spans="1:16" s="195" customFormat="1" ht="22.5" x14ac:dyDescent="0.25">
      <c r="A4815" s="312" t="s">
        <v>10476</v>
      </c>
      <c r="B4815" s="314" t="s">
        <v>1023</v>
      </c>
      <c r="C4815" s="314" t="s">
        <v>1224</v>
      </c>
      <c r="D4815" s="314" t="s">
        <v>10406</v>
      </c>
      <c r="E4815" s="315" t="s">
        <v>10407</v>
      </c>
      <c r="F4815" s="316" t="s">
        <v>217</v>
      </c>
      <c r="G4815" s="331">
        <v>1</v>
      </c>
      <c r="H4815" s="61">
        <f t="shared" si="860"/>
        <v>2423.38</v>
      </c>
      <c r="I4815" s="450">
        <v>2423.38</v>
      </c>
      <c r="J4815" s="439">
        <f t="shared" si="863"/>
        <v>2702.68</v>
      </c>
      <c r="K4815" s="60">
        <f t="shared" si="864"/>
        <v>2702.68</v>
      </c>
      <c r="L4815" s="60"/>
      <c r="M4815" s="303">
        <f t="shared" ref="M4815:M4878" si="865">I4815*O$13*P$13*O$10</f>
        <v>2702.6821059456006</v>
      </c>
      <c r="N4815" s="303">
        <f t="shared" ref="N4815:N4878" si="866">M4815-K4815</f>
        <v>2.1059456007606059E-3</v>
      </c>
      <c r="O4815" s="372">
        <f t="shared" si="832"/>
        <v>2702.68</v>
      </c>
      <c r="P4815" s="373">
        <f t="shared" si="833"/>
        <v>0</v>
      </c>
    </row>
    <row r="4816" spans="1:16" s="195" customFormat="1" ht="33.75" x14ac:dyDescent="0.25">
      <c r="A4816" s="312" t="s">
        <v>10477</v>
      </c>
      <c r="B4816" s="314" t="s">
        <v>1023</v>
      </c>
      <c r="C4816" s="314" t="s">
        <v>2707</v>
      </c>
      <c r="D4816" s="314" t="s">
        <v>10409</v>
      </c>
      <c r="E4816" s="315" t="s">
        <v>10410</v>
      </c>
      <c r="F4816" s="316" t="s">
        <v>524</v>
      </c>
      <c r="G4816" s="331">
        <v>1</v>
      </c>
      <c r="H4816" s="61">
        <f t="shared" si="860"/>
        <v>197590.76</v>
      </c>
      <c r="I4816" s="450">
        <v>197590.76</v>
      </c>
      <c r="J4816" s="439">
        <f t="shared" si="863"/>
        <v>220363.71</v>
      </c>
      <c r="K4816" s="60">
        <f t="shared" si="864"/>
        <v>220363.71</v>
      </c>
      <c r="L4816" s="60"/>
      <c r="M4816" s="303">
        <f t="shared" si="865"/>
        <v>220363.71157317123</v>
      </c>
      <c r="N4816" s="303">
        <f t="shared" si="866"/>
        <v>1.5731712337583303E-3</v>
      </c>
      <c r="O4816" s="372">
        <f t="shared" si="832"/>
        <v>220363.71</v>
      </c>
      <c r="P4816" s="373">
        <f t="shared" si="833"/>
        <v>0</v>
      </c>
    </row>
    <row r="4817" spans="1:16" s="195" customFormat="1" ht="15" x14ac:dyDescent="0.25">
      <c r="A4817" s="312" t="s">
        <v>10478</v>
      </c>
      <c r="B4817" s="314" t="s">
        <v>1023</v>
      </c>
      <c r="C4817" s="314" t="s">
        <v>2711</v>
      </c>
      <c r="D4817" s="314" t="s">
        <v>10412</v>
      </c>
      <c r="E4817" s="315" t="s">
        <v>10413</v>
      </c>
      <c r="F4817" s="316" t="s">
        <v>217</v>
      </c>
      <c r="G4817" s="331">
        <v>9</v>
      </c>
      <c r="H4817" s="61">
        <f t="shared" si="860"/>
        <v>3080.37</v>
      </c>
      <c r="I4817" s="450">
        <v>27723.3</v>
      </c>
      <c r="J4817" s="439">
        <f t="shared" si="863"/>
        <v>3435.39</v>
      </c>
      <c r="K4817" s="60">
        <f t="shared" si="864"/>
        <v>30918.51</v>
      </c>
      <c r="L4817" s="60"/>
      <c r="M4817" s="303">
        <f t="shared" si="865"/>
        <v>30918.496821696001</v>
      </c>
      <c r="N4817" s="303">
        <f t="shared" si="866"/>
        <v>-1.3178303997847252E-2</v>
      </c>
      <c r="O4817" s="372">
        <f t="shared" si="832"/>
        <v>30918.51</v>
      </c>
      <c r="P4817" s="373">
        <f t="shared" si="833"/>
        <v>0</v>
      </c>
    </row>
    <row r="4818" spans="1:16" s="195" customFormat="1" ht="19.5" customHeight="1" x14ac:dyDescent="0.25">
      <c r="A4818" s="312" t="s">
        <v>10479</v>
      </c>
      <c r="B4818" s="314" t="s">
        <v>1023</v>
      </c>
      <c r="C4818" s="314" t="s">
        <v>1230</v>
      </c>
      <c r="D4818" s="314" t="s">
        <v>10431</v>
      </c>
      <c r="E4818" s="315" t="s">
        <v>10432</v>
      </c>
      <c r="F4818" s="316" t="s">
        <v>10417</v>
      </c>
      <c r="G4818" s="331">
        <v>1</v>
      </c>
      <c r="H4818" s="61">
        <f t="shared" si="860"/>
        <v>10027.65</v>
      </c>
      <c r="I4818" s="450">
        <v>10027.65</v>
      </c>
      <c r="J4818" s="439">
        <f t="shared" si="863"/>
        <v>11183.37</v>
      </c>
      <c r="K4818" s="60">
        <f t="shared" si="864"/>
        <v>11183.37</v>
      </c>
      <c r="L4818" s="60"/>
      <c r="M4818" s="303">
        <f t="shared" si="865"/>
        <v>11183.367948768</v>
      </c>
      <c r="N4818" s="303">
        <f t="shared" si="866"/>
        <v>-2.051232000667369E-3</v>
      </c>
      <c r="O4818" s="372">
        <f t="shared" ref="O4818:O4879" si="867">J4818*G4818</f>
        <v>11183.37</v>
      </c>
      <c r="P4818" s="373">
        <f t="shared" ref="P4818:P4879" si="868">O4818-K4818</f>
        <v>0</v>
      </c>
    </row>
    <row r="4819" spans="1:16" s="195" customFormat="1" ht="15" x14ac:dyDescent="0.25">
      <c r="A4819" s="306" t="s">
        <v>10480</v>
      </c>
      <c r="B4819" s="502"/>
      <c r="C4819" s="502"/>
      <c r="D4819" s="502"/>
      <c r="E4819" s="307" t="s">
        <v>4837</v>
      </c>
      <c r="F4819" s="308"/>
      <c r="G4819" s="309"/>
      <c r="H4819" s="334"/>
      <c r="I4819" s="334">
        <f>SUM(I4820:I4820)</f>
        <v>7156</v>
      </c>
      <c r="J4819" s="449"/>
      <c r="K4819" s="310">
        <f>SUM(K4820:K4820)</f>
        <v>7980.75</v>
      </c>
      <c r="L4819" s="310"/>
      <c r="M4819" s="303">
        <f t="shared" si="865"/>
        <v>7980.7513267200002</v>
      </c>
      <c r="N4819" s="303">
        <f t="shared" si="866"/>
        <v>1.3267200001791934E-3</v>
      </c>
      <c r="O4819" s="372">
        <f t="shared" si="867"/>
        <v>0</v>
      </c>
      <c r="P4819" s="373"/>
    </row>
    <row r="4820" spans="1:16" s="195" customFormat="1" ht="22.5" x14ac:dyDescent="0.25">
      <c r="A4820" s="312" t="s">
        <v>10481</v>
      </c>
      <c r="B4820" s="314" t="s">
        <v>1023</v>
      </c>
      <c r="C4820" s="314" t="s">
        <v>1238</v>
      </c>
      <c r="D4820" s="314" t="s">
        <v>10415</v>
      </c>
      <c r="E4820" s="315" t="s">
        <v>10416</v>
      </c>
      <c r="F4820" s="316" t="s">
        <v>10417</v>
      </c>
      <c r="G4820" s="331">
        <v>1</v>
      </c>
      <c r="H4820" s="61">
        <f t="shared" si="860"/>
        <v>7156</v>
      </c>
      <c r="I4820" s="450">
        <v>7156</v>
      </c>
      <c r="J4820" s="439">
        <f t="shared" ref="J4820" si="869">ROUND(H4820*O$13*P$13*O$10,2)</f>
        <v>7980.75</v>
      </c>
      <c r="K4820" s="60">
        <f t="shared" ref="K4820" si="870">ROUND(J4820*G4820,2)</f>
        <v>7980.75</v>
      </c>
      <c r="L4820" s="60"/>
      <c r="M4820" s="303">
        <f t="shared" si="865"/>
        <v>7980.7513267200002</v>
      </c>
      <c r="N4820" s="303">
        <f t="shared" si="866"/>
        <v>1.3267200001791934E-3</v>
      </c>
      <c r="O4820" s="372">
        <f t="shared" si="867"/>
        <v>7980.75</v>
      </c>
      <c r="P4820" s="373">
        <f t="shared" si="868"/>
        <v>0</v>
      </c>
    </row>
    <row r="4821" spans="1:16" s="195" customFormat="1" ht="15" x14ac:dyDescent="0.25">
      <c r="A4821" s="306" t="s">
        <v>10482</v>
      </c>
      <c r="B4821" s="502"/>
      <c r="C4821" s="502"/>
      <c r="D4821" s="502"/>
      <c r="E4821" s="307" t="s">
        <v>4888</v>
      </c>
      <c r="F4821" s="308"/>
      <c r="G4821" s="309"/>
      <c r="H4821" s="334"/>
      <c r="I4821" s="334">
        <f>SUM(I4822:I4822)</f>
        <v>7156</v>
      </c>
      <c r="J4821" s="449"/>
      <c r="K4821" s="310">
        <f>SUM(K4822:K4822)</f>
        <v>7980.75</v>
      </c>
      <c r="L4821" s="310"/>
      <c r="M4821" s="303">
        <f t="shared" si="865"/>
        <v>7980.7513267200002</v>
      </c>
      <c r="N4821" s="303">
        <f t="shared" si="866"/>
        <v>1.3267200001791934E-3</v>
      </c>
      <c r="O4821" s="372">
        <f t="shared" si="867"/>
        <v>0</v>
      </c>
      <c r="P4821" s="373"/>
    </row>
    <row r="4822" spans="1:16" s="195" customFormat="1" ht="22.5" x14ac:dyDescent="0.25">
      <c r="A4822" s="312" t="s">
        <v>10483</v>
      </c>
      <c r="B4822" s="314" t="s">
        <v>1023</v>
      </c>
      <c r="C4822" s="314" t="s">
        <v>2732</v>
      </c>
      <c r="D4822" s="314" t="s">
        <v>10415</v>
      </c>
      <c r="E4822" s="315" t="s">
        <v>10416</v>
      </c>
      <c r="F4822" s="316" t="s">
        <v>10417</v>
      </c>
      <c r="G4822" s="331">
        <v>1</v>
      </c>
      <c r="H4822" s="61">
        <f t="shared" si="860"/>
        <v>7156</v>
      </c>
      <c r="I4822" s="450">
        <v>7156</v>
      </c>
      <c r="J4822" s="439">
        <f t="shared" ref="J4822" si="871">ROUND(H4822*O$13*P$13*O$10,2)</f>
        <v>7980.75</v>
      </c>
      <c r="K4822" s="60">
        <f t="shared" ref="K4822" si="872">ROUND(J4822*G4822,2)</f>
        <v>7980.75</v>
      </c>
      <c r="L4822" s="60"/>
      <c r="M4822" s="303">
        <f t="shared" si="865"/>
        <v>7980.7513267200002</v>
      </c>
      <c r="N4822" s="303">
        <f t="shared" si="866"/>
        <v>1.3267200001791934E-3</v>
      </c>
      <c r="O4822" s="372">
        <f t="shared" si="867"/>
        <v>7980.75</v>
      </c>
      <c r="P4822" s="373">
        <f t="shared" si="868"/>
        <v>0</v>
      </c>
    </row>
    <row r="4823" spans="1:16" s="195" customFormat="1" ht="15" x14ac:dyDescent="0.25">
      <c r="A4823" s="306" t="s">
        <v>10484</v>
      </c>
      <c r="B4823" s="502"/>
      <c r="C4823" s="502"/>
      <c r="D4823" s="502"/>
      <c r="E4823" s="307" t="s">
        <v>4931</v>
      </c>
      <c r="F4823" s="308"/>
      <c r="G4823" s="309"/>
      <c r="H4823" s="334"/>
      <c r="I4823" s="334">
        <f>SUM(I4824:I4824)</f>
        <v>7156</v>
      </c>
      <c r="J4823" s="449"/>
      <c r="K4823" s="310">
        <f>SUM(K4824:K4824)</f>
        <v>7980.75</v>
      </c>
      <c r="L4823" s="310"/>
      <c r="M4823" s="303">
        <f t="shared" si="865"/>
        <v>7980.7513267200002</v>
      </c>
      <c r="N4823" s="303">
        <f t="shared" si="866"/>
        <v>1.3267200001791934E-3</v>
      </c>
      <c r="O4823" s="372">
        <f t="shared" si="867"/>
        <v>0</v>
      </c>
      <c r="P4823" s="373"/>
    </row>
    <row r="4824" spans="1:16" s="195" customFormat="1" ht="22.5" x14ac:dyDescent="0.25">
      <c r="A4824" s="312" t="s">
        <v>10485</v>
      </c>
      <c r="B4824" s="314" t="s">
        <v>1023</v>
      </c>
      <c r="C4824" s="314" t="s">
        <v>2737</v>
      </c>
      <c r="D4824" s="314" t="s">
        <v>10415</v>
      </c>
      <c r="E4824" s="315" t="s">
        <v>10416</v>
      </c>
      <c r="F4824" s="316" t="s">
        <v>10417</v>
      </c>
      <c r="G4824" s="331">
        <v>1</v>
      </c>
      <c r="H4824" s="61">
        <f t="shared" si="860"/>
        <v>7156</v>
      </c>
      <c r="I4824" s="450">
        <v>7156</v>
      </c>
      <c r="J4824" s="439">
        <f t="shared" ref="J4824" si="873">ROUND(H4824*O$13*P$13*O$10,2)</f>
        <v>7980.75</v>
      </c>
      <c r="K4824" s="60">
        <f t="shared" ref="K4824" si="874">ROUND(J4824*G4824,2)</f>
        <v>7980.75</v>
      </c>
      <c r="L4824" s="60"/>
      <c r="M4824" s="303">
        <f t="shared" si="865"/>
        <v>7980.7513267200002</v>
      </c>
      <c r="N4824" s="303">
        <f t="shared" si="866"/>
        <v>1.3267200001791934E-3</v>
      </c>
      <c r="O4824" s="372">
        <f>J4824*G4824</f>
        <v>7980.75</v>
      </c>
      <c r="P4824" s="373">
        <f t="shared" si="868"/>
        <v>0</v>
      </c>
    </row>
    <row r="4825" spans="1:16" s="195" customFormat="1" ht="15" x14ac:dyDescent="0.25">
      <c r="A4825" s="306" t="s">
        <v>10486</v>
      </c>
      <c r="B4825" s="502"/>
      <c r="C4825" s="502"/>
      <c r="D4825" s="502"/>
      <c r="E4825" s="307" t="s">
        <v>4960</v>
      </c>
      <c r="F4825" s="308"/>
      <c r="G4825" s="309"/>
      <c r="H4825" s="334"/>
      <c r="I4825" s="334">
        <f>SUM(I4826:I4826)</f>
        <v>7156</v>
      </c>
      <c r="J4825" s="449"/>
      <c r="K4825" s="310">
        <f>SUM(K4826:K4826)</f>
        <v>7980.75</v>
      </c>
      <c r="L4825" s="310"/>
      <c r="M4825" s="303">
        <f t="shared" si="865"/>
        <v>7980.7513267200002</v>
      </c>
      <c r="N4825" s="303">
        <f t="shared" si="866"/>
        <v>1.3267200001791934E-3</v>
      </c>
      <c r="O4825" s="372">
        <f t="shared" si="867"/>
        <v>0</v>
      </c>
      <c r="P4825" s="373"/>
    </row>
    <row r="4826" spans="1:16" s="195" customFormat="1" ht="22.5" x14ac:dyDescent="0.25">
      <c r="A4826" s="312" t="s">
        <v>10487</v>
      </c>
      <c r="B4826" s="314" t="s">
        <v>1023</v>
      </c>
      <c r="C4826" s="314" t="s">
        <v>2741</v>
      </c>
      <c r="D4826" s="314" t="s">
        <v>10415</v>
      </c>
      <c r="E4826" s="315" t="s">
        <v>10416</v>
      </c>
      <c r="F4826" s="316" t="s">
        <v>10417</v>
      </c>
      <c r="G4826" s="331">
        <v>1</v>
      </c>
      <c r="H4826" s="61">
        <f t="shared" si="860"/>
        <v>7156</v>
      </c>
      <c r="I4826" s="450">
        <v>7156</v>
      </c>
      <c r="J4826" s="439">
        <f t="shared" ref="J4826" si="875">ROUND(H4826*O$13*P$13*O$10,2)</f>
        <v>7980.75</v>
      </c>
      <c r="K4826" s="60">
        <f t="shared" ref="K4826" si="876">ROUND(J4826*G4826,2)</f>
        <v>7980.75</v>
      </c>
      <c r="L4826" s="60"/>
      <c r="M4826" s="303">
        <f t="shared" si="865"/>
        <v>7980.7513267200002</v>
      </c>
      <c r="N4826" s="303">
        <f t="shared" si="866"/>
        <v>1.3267200001791934E-3</v>
      </c>
      <c r="O4826" s="372">
        <f t="shared" si="867"/>
        <v>7980.75</v>
      </c>
      <c r="P4826" s="373">
        <f t="shared" si="868"/>
        <v>0</v>
      </c>
    </row>
    <row r="4827" spans="1:16" s="195" customFormat="1" ht="15" x14ac:dyDescent="0.25">
      <c r="A4827" s="306" t="s">
        <v>10488</v>
      </c>
      <c r="B4827" s="502"/>
      <c r="C4827" s="502"/>
      <c r="D4827" s="502"/>
      <c r="E4827" s="307" t="s">
        <v>5003</v>
      </c>
      <c r="F4827" s="308"/>
      <c r="G4827" s="309"/>
      <c r="H4827" s="334"/>
      <c r="I4827" s="334">
        <f>SUM(I4828:I4828)</f>
        <v>7156</v>
      </c>
      <c r="J4827" s="449"/>
      <c r="K4827" s="310">
        <f>SUM(K4828:K4828)</f>
        <v>7980.75</v>
      </c>
      <c r="L4827" s="310"/>
      <c r="M4827" s="303">
        <f t="shared" si="865"/>
        <v>7980.7513267200002</v>
      </c>
      <c r="N4827" s="303">
        <f t="shared" si="866"/>
        <v>1.3267200001791934E-3</v>
      </c>
      <c r="O4827" s="372">
        <f t="shared" si="867"/>
        <v>0</v>
      </c>
      <c r="P4827" s="373"/>
    </row>
    <row r="4828" spans="1:16" s="195" customFormat="1" ht="22.5" x14ac:dyDescent="0.25">
      <c r="A4828" s="312" t="s">
        <v>10489</v>
      </c>
      <c r="B4828" s="314" t="s">
        <v>1023</v>
      </c>
      <c r="C4828" s="314" t="s">
        <v>2753</v>
      </c>
      <c r="D4828" s="314" t="s">
        <v>10415</v>
      </c>
      <c r="E4828" s="315" t="s">
        <v>10416</v>
      </c>
      <c r="F4828" s="316" t="s">
        <v>10417</v>
      </c>
      <c r="G4828" s="331">
        <v>1</v>
      </c>
      <c r="H4828" s="61">
        <f t="shared" si="860"/>
        <v>7156</v>
      </c>
      <c r="I4828" s="450">
        <v>7156</v>
      </c>
      <c r="J4828" s="439">
        <f t="shared" ref="J4828" si="877">ROUND(H4828*O$13*P$13*O$10,2)</f>
        <v>7980.75</v>
      </c>
      <c r="K4828" s="60">
        <f t="shared" ref="K4828" si="878">ROUND(J4828*G4828,2)</f>
        <v>7980.75</v>
      </c>
      <c r="L4828" s="60"/>
      <c r="M4828" s="303">
        <f t="shared" si="865"/>
        <v>7980.7513267200002</v>
      </c>
      <c r="N4828" s="303">
        <f t="shared" si="866"/>
        <v>1.3267200001791934E-3</v>
      </c>
      <c r="O4828" s="372">
        <f t="shared" si="867"/>
        <v>7980.75</v>
      </c>
      <c r="P4828" s="373">
        <f t="shared" si="868"/>
        <v>0</v>
      </c>
    </row>
    <row r="4829" spans="1:16" s="195" customFormat="1" ht="15" x14ac:dyDescent="0.25">
      <c r="A4829" s="306" t="s">
        <v>10490</v>
      </c>
      <c r="B4829" s="502"/>
      <c r="C4829" s="502"/>
      <c r="D4829" s="502"/>
      <c r="E4829" s="307" t="s">
        <v>5055</v>
      </c>
      <c r="F4829" s="308"/>
      <c r="G4829" s="309"/>
      <c r="H4829" s="334"/>
      <c r="I4829" s="334">
        <f>SUM(I4830:I4830)</f>
        <v>7156</v>
      </c>
      <c r="J4829" s="449"/>
      <c r="K4829" s="310">
        <f>SUM(K4830:K4830)</f>
        <v>7980.75</v>
      </c>
      <c r="L4829" s="310"/>
      <c r="M4829" s="303">
        <f t="shared" si="865"/>
        <v>7980.7513267200002</v>
      </c>
      <c r="N4829" s="303">
        <f t="shared" si="866"/>
        <v>1.3267200001791934E-3</v>
      </c>
      <c r="O4829" s="372">
        <f t="shared" si="867"/>
        <v>0</v>
      </c>
      <c r="P4829" s="373"/>
    </row>
    <row r="4830" spans="1:16" s="195" customFormat="1" ht="22.5" x14ac:dyDescent="0.25">
      <c r="A4830" s="312" t="s">
        <v>10491</v>
      </c>
      <c r="B4830" s="314" t="s">
        <v>1023</v>
      </c>
      <c r="C4830" s="314" t="s">
        <v>1251</v>
      </c>
      <c r="D4830" s="314" t="s">
        <v>10415</v>
      </c>
      <c r="E4830" s="315" t="s">
        <v>10416</v>
      </c>
      <c r="F4830" s="316" t="s">
        <v>10417</v>
      </c>
      <c r="G4830" s="331">
        <v>1</v>
      </c>
      <c r="H4830" s="61">
        <f t="shared" si="860"/>
        <v>7156</v>
      </c>
      <c r="I4830" s="450">
        <v>7156</v>
      </c>
      <c r="J4830" s="439">
        <f t="shared" ref="J4830" si="879">ROUND(H4830*O$13*P$13*O$10,2)</f>
        <v>7980.75</v>
      </c>
      <c r="K4830" s="60">
        <f t="shared" ref="K4830" si="880">ROUND(J4830*G4830,2)</f>
        <v>7980.75</v>
      </c>
      <c r="L4830" s="60"/>
      <c r="M4830" s="303">
        <f t="shared" si="865"/>
        <v>7980.7513267200002</v>
      </c>
      <c r="N4830" s="303">
        <f t="shared" si="866"/>
        <v>1.3267200001791934E-3</v>
      </c>
      <c r="O4830" s="372">
        <f t="shared" si="867"/>
        <v>7980.75</v>
      </c>
      <c r="P4830" s="373">
        <f t="shared" si="868"/>
        <v>0</v>
      </c>
    </row>
    <row r="4831" spans="1:16" s="195" customFormat="1" ht="15" x14ac:dyDescent="0.25">
      <c r="A4831" s="306" t="s">
        <v>10492</v>
      </c>
      <c r="B4831" s="502"/>
      <c r="C4831" s="502"/>
      <c r="D4831" s="502"/>
      <c r="E4831" s="307" t="s">
        <v>10493</v>
      </c>
      <c r="F4831" s="308"/>
      <c r="G4831" s="309"/>
      <c r="H4831" s="334"/>
      <c r="I4831" s="334">
        <f>SUM(I4832:I4832)</f>
        <v>7156</v>
      </c>
      <c r="J4831" s="449"/>
      <c r="K4831" s="310">
        <f>SUM(K4832:K4832)</f>
        <v>7980.75</v>
      </c>
      <c r="L4831" s="310"/>
      <c r="M4831" s="303">
        <f t="shared" si="865"/>
        <v>7980.7513267200002</v>
      </c>
      <c r="N4831" s="303">
        <f t="shared" si="866"/>
        <v>1.3267200001791934E-3</v>
      </c>
      <c r="O4831" s="372">
        <f t="shared" si="867"/>
        <v>0</v>
      </c>
      <c r="P4831" s="373"/>
    </row>
    <row r="4832" spans="1:16" s="195" customFormat="1" ht="22.5" x14ac:dyDescent="0.25">
      <c r="A4832" s="312" t="s">
        <v>10494</v>
      </c>
      <c r="B4832" s="314" t="s">
        <v>1023</v>
      </c>
      <c r="C4832" s="314" t="s">
        <v>1257</v>
      </c>
      <c r="D4832" s="314" t="s">
        <v>10415</v>
      </c>
      <c r="E4832" s="315" t="s">
        <v>10416</v>
      </c>
      <c r="F4832" s="316" t="s">
        <v>10417</v>
      </c>
      <c r="G4832" s="331">
        <v>1</v>
      </c>
      <c r="H4832" s="61">
        <f t="shared" si="860"/>
        <v>7156</v>
      </c>
      <c r="I4832" s="450">
        <v>7156</v>
      </c>
      <c r="J4832" s="439">
        <f t="shared" ref="J4832" si="881">ROUND(H4832*O$13*P$13*O$10,2)</f>
        <v>7980.75</v>
      </c>
      <c r="K4832" s="60">
        <f t="shared" ref="K4832" si="882">ROUND(J4832*G4832,2)</f>
        <v>7980.75</v>
      </c>
      <c r="L4832" s="60"/>
      <c r="M4832" s="303">
        <f t="shared" si="865"/>
        <v>7980.7513267200002</v>
      </c>
      <c r="N4832" s="303">
        <f t="shared" si="866"/>
        <v>1.3267200001791934E-3</v>
      </c>
      <c r="O4832" s="372">
        <f t="shared" si="867"/>
        <v>7980.75</v>
      </c>
      <c r="P4832" s="373">
        <f t="shared" si="868"/>
        <v>0</v>
      </c>
    </row>
    <row r="4833" spans="1:16" s="195" customFormat="1" ht="15" x14ac:dyDescent="0.25">
      <c r="A4833" s="306" t="s">
        <v>10495</v>
      </c>
      <c r="B4833" s="502"/>
      <c r="C4833" s="502"/>
      <c r="D4833" s="502"/>
      <c r="E4833" s="307" t="s">
        <v>5153</v>
      </c>
      <c r="F4833" s="308"/>
      <c r="G4833" s="309"/>
      <c r="H4833" s="334"/>
      <c r="I4833" s="334">
        <f>SUM(I4834:I4834)</f>
        <v>7156</v>
      </c>
      <c r="J4833" s="449"/>
      <c r="K4833" s="310">
        <f>SUM(K4834:K4834)</f>
        <v>7980.75</v>
      </c>
      <c r="L4833" s="310"/>
      <c r="M4833" s="303">
        <f t="shared" si="865"/>
        <v>7980.7513267200002</v>
      </c>
      <c r="N4833" s="303">
        <f t="shared" si="866"/>
        <v>1.3267200001791934E-3</v>
      </c>
      <c r="O4833" s="372">
        <f t="shared" si="867"/>
        <v>0</v>
      </c>
      <c r="P4833" s="373"/>
    </row>
    <row r="4834" spans="1:16" s="195" customFormat="1" ht="22.5" x14ac:dyDescent="0.25">
      <c r="A4834" s="312" t="s">
        <v>10496</v>
      </c>
      <c r="B4834" s="314" t="s">
        <v>1023</v>
      </c>
      <c r="C4834" s="314" t="s">
        <v>1269</v>
      </c>
      <c r="D4834" s="314" t="s">
        <v>10415</v>
      </c>
      <c r="E4834" s="315" t="s">
        <v>10416</v>
      </c>
      <c r="F4834" s="316" t="s">
        <v>10417</v>
      </c>
      <c r="G4834" s="331">
        <v>1</v>
      </c>
      <c r="H4834" s="61">
        <f t="shared" si="860"/>
        <v>7156</v>
      </c>
      <c r="I4834" s="450">
        <v>7156</v>
      </c>
      <c r="J4834" s="439">
        <f t="shared" ref="J4834" si="883">ROUND(H4834*O$13*P$13*O$10,2)</f>
        <v>7980.75</v>
      </c>
      <c r="K4834" s="60">
        <f t="shared" ref="K4834" si="884">ROUND(J4834*G4834,2)</f>
        <v>7980.75</v>
      </c>
      <c r="L4834" s="60"/>
      <c r="M4834" s="303">
        <f t="shared" si="865"/>
        <v>7980.7513267200002</v>
      </c>
      <c r="N4834" s="303">
        <f t="shared" si="866"/>
        <v>1.3267200001791934E-3</v>
      </c>
      <c r="O4834" s="372">
        <f t="shared" si="867"/>
        <v>7980.75</v>
      </c>
      <c r="P4834" s="373">
        <f t="shared" si="868"/>
        <v>0</v>
      </c>
    </row>
    <row r="4835" spans="1:16" s="195" customFormat="1" ht="15" x14ac:dyDescent="0.25">
      <c r="A4835" s="306" t="s">
        <v>10497</v>
      </c>
      <c r="B4835" s="502"/>
      <c r="C4835" s="502"/>
      <c r="D4835" s="502"/>
      <c r="E4835" s="307" t="s">
        <v>5181</v>
      </c>
      <c r="F4835" s="308"/>
      <c r="G4835" s="309"/>
      <c r="H4835" s="334"/>
      <c r="I4835" s="334">
        <f>SUM(I4836:I4836)</f>
        <v>7156</v>
      </c>
      <c r="J4835" s="449"/>
      <c r="K4835" s="310">
        <f>SUM(K4836:K4836)</f>
        <v>7980.75</v>
      </c>
      <c r="L4835" s="310"/>
      <c r="M4835" s="303">
        <f t="shared" si="865"/>
        <v>7980.7513267200002</v>
      </c>
      <c r="N4835" s="303">
        <f t="shared" si="866"/>
        <v>1.3267200001791934E-3</v>
      </c>
      <c r="O4835" s="372">
        <f t="shared" si="867"/>
        <v>0</v>
      </c>
      <c r="P4835" s="373"/>
    </row>
    <row r="4836" spans="1:16" s="195" customFormat="1" ht="22.5" x14ac:dyDescent="0.25">
      <c r="A4836" s="312" t="s">
        <v>10498</v>
      </c>
      <c r="B4836" s="314" t="s">
        <v>1023</v>
      </c>
      <c r="C4836" s="314" t="s">
        <v>2772</v>
      </c>
      <c r="D4836" s="314" t="s">
        <v>10415</v>
      </c>
      <c r="E4836" s="315" t="s">
        <v>10416</v>
      </c>
      <c r="F4836" s="316" t="s">
        <v>10417</v>
      </c>
      <c r="G4836" s="331">
        <v>1</v>
      </c>
      <c r="H4836" s="61">
        <f t="shared" si="860"/>
        <v>7156</v>
      </c>
      <c r="I4836" s="450">
        <v>7156</v>
      </c>
      <c r="J4836" s="439">
        <f t="shared" ref="J4836" si="885">ROUND(H4836*O$13*P$13*O$10,2)</f>
        <v>7980.75</v>
      </c>
      <c r="K4836" s="60">
        <f t="shared" ref="K4836" si="886">ROUND(J4836*G4836,2)</f>
        <v>7980.75</v>
      </c>
      <c r="L4836" s="60"/>
      <c r="M4836" s="303">
        <f t="shared" si="865"/>
        <v>7980.7513267200002</v>
      </c>
      <c r="N4836" s="303">
        <f t="shared" si="866"/>
        <v>1.3267200001791934E-3</v>
      </c>
      <c r="O4836" s="372">
        <f t="shared" si="867"/>
        <v>7980.75</v>
      </c>
      <c r="P4836" s="373">
        <f t="shared" si="868"/>
        <v>0</v>
      </c>
    </row>
    <row r="4837" spans="1:16" s="195" customFormat="1" ht="15" x14ac:dyDescent="0.25">
      <c r="A4837" s="306" t="s">
        <v>10499</v>
      </c>
      <c r="B4837" s="502"/>
      <c r="C4837" s="502"/>
      <c r="D4837" s="502"/>
      <c r="E4837" s="307" t="s">
        <v>5629</v>
      </c>
      <c r="F4837" s="308"/>
      <c r="G4837" s="309"/>
      <c r="H4837" s="334"/>
      <c r="I4837" s="334">
        <f>SUM(I4838:I4838)</f>
        <v>7156</v>
      </c>
      <c r="J4837" s="449"/>
      <c r="K4837" s="310">
        <f>SUM(K4838:K4838)</f>
        <v>7980.75</v>
      </c>
      <c r="L4837" s="310"/>
      <c r="M4837" s="303">
        <f t="shared" si="865"/>
        <v>7980.7513267200002</v>
      </c>
      <c r="N4837" s="303">
        <f t="shared" si="866"/>
        <v>1.3267200001791934E-3</v>
      </c>
      <c r="O4837" s="372">
        <f t="shared" si="867"/>
        <v>0</v>
      </c>
      <c r="P4837" s="373"/>
    </row>
    <row r="4838" spans="1:16" s="195" customFormat="1" ht="22.5" x14ac:dyDescent="0.25">
      <c r="A4838" s="312" t="s">
        <v>10500</v>
      </c>
      <c r="B4838" s="314" t="s">
        <v>1023</v>
      </c>
      <c r="C4838" s="314" t="s">
        <v>2776</v>
      </c>
      <c r="D4838" s="314" t="s">
        <v>10415</v>
      </c>
      <c r="E4838" s="315" t="s">
        <v>10416</v>
      </c>
      <c r="F4838" s="316" t="s">
        <v>10417</v>
      </c>
      <c r="G4838" s="331">
        <v>1</v>
      </c>
      <c r="H4838" s="61">
        <f t="shared" si="860"/>
        <v>7156</v>
      </c>
      <c r="I4838" s="450">
        <v>7156</v>
      </c>
      <c r="J4838" s="439">
        <f t="shared" ref="J4838" si="887">ROUND(H4838*O$13*P$13*O$10,2)</f>
        <v>7980.75</v>
      </c>
      <c r="K4838" s="60">
        <f t="shared" ref="K4838" si="888">ROUND(J4838*G4838,2)</f>
        <v>7980.75</v>
      </c>
      <c r="L4838" s="60"/>
      <c r="M4838" s="303">
        <f t="shared" si="865"/>
        <v>7980.7513267200002</v>
      </c>
      <c r="N4838" s="303">
        <f t="shared" si="866"/>
        <v>1.3267200001791934E-3</v>
      </c>
      <c r="O4838" s="372">
        <f t="shared" si="867"/>
        <v>7980.75</v>
      </c>
      <c r="P4838" s="373">
        <f t="shared" si="868"/>
        <v>0</v>
      </c>
    </row>
    <row r="4839" spans="1:16" s="195" customFormat="1" ht="15" x14ac:dyDescent="0.25">
      <c r="A4839" s="306" t="s">
        <v>10501</v>
      </c>
      <c r="B4839" s="502"/>
      <c r="C4839" s="502"/>
      <c r="D4839" s="502"/>
      <c r="E4839" s="307" t="s">
        <v>5681</v>
      </c>
      <c r="F4839" s="308"/>
      <c r="G4839" s="309"/>
      <c r="H4839" s="334"/>
      <c r="I4839" s="334">
        <f>SUM(I4840:I4840)</f>
        <v>7156</v>
      </c>
      <c r="J4839" s="449"/>
      <c r="K4839" s="310">
        <f>SUM(K4840:K4840)</f>
        <v>7980.75</v>
      </c>
      <c r="L4839" s="310"/>
      <c r="M4839" s="303">
        <f t="shared" si="865"/>
        <v>7980.7513267200002</v>
      </c>
      <c r="N4839" s="303">
        <f t="shared" si="866"/>
        <v>1.3267200001791934E-3</v>
      </c>
      <c r="O4839" s="372">
        <f t="shared" si="867"/>
        <v>0</v>
      </c>
      <c r="P4839" s="373"/>
    </row>
    <row r="4840" spans="1:16" s="195" customFormat="1" ht="22.5" x14ac:dyDescent="0.25">
      <c r="A4840" s="312" t="s">
        <v>10502</v>
      </c>
      <c r="B4840" s="314" t="s">
        <v>1023</v>
      </c>
      <c r="C4840" s="314" t="s">
        <v>2780</v>
      </c>
      <c r="D4840" s="314" t="s">
        <v>10415</v>
      </c>
      <c r="E4840" s="315" t="s">
        <v>10416</v>
      </c>
      <c r="F4840" s="316" t="s">
        <v>10417</v>
      </c>
      <c r="G4840" s="331">
        <v>1</v>
      </c>
      <c r="H4840" s="61">
        <f t="shared" si="860"/>
        <v>7156</v>
      </c>
      <c r="I4840" s="450">
        <v>7156</v>
      </c>
      <c r="J4840" s="439">
        <f t="shared" ref="J4840" si="889">ROUND(H4840*O$13*P$13*O$10,2)</f>
        <v>7980.75</v>
      </c>
      <c r="K4840" s="60">
        <f t="shared" ref="K4840" si="890">ROUND(J4840*G4840,2)</f>
        <v>7980.75</v>
      </c>
      <c r="L4840" s="60"/>
      <c r="M4840" s="303">
        <f t="shared" si="865"/>
        <v>7980.7513267200002</v>
      </c>
      <c r="N4840" s="303">
        <f t="shared" si="866"/>
        <v>1.3267200001791934E-3</v>
      </c>
      <c r="O4840" s="372">
        <f t="shared" si="867"/>
        <v>7980.75</v>
      </c>
      <c r="P4840" s="373">
        <f t="shared" si="868"/>
        <v>0</v>
      </c>
    </row>
    <row r="4841" spans="1:16" s="195" customFormat="1" ht="15" x14ac:dyDescent="0.25">
      <c r="A4841" s="306" t="s">
        <v>10503</v>
      </c>
      <c r="B4841" s="502"/>
      <c r="C4841" s="502"/>
      <c r="D4841" s="502"/>
      <c r="E4841" s="307" t="s">
        <v>5726</v>
      </c>
      <c r="F4841" s="308"/>
      <c r="G4841" s="309"/>
      <c r="H4841" s="334"/>
      <c r="I4841" s="334">
        <f>SUM(I4842:I4842)</f>
        <v>7156</v>
      </c>
      <c r="J4841" s="449"/>
      <c r="K4841" s="310">
        <f>SUM(K4842:K4842)</f>
        <v>7980.75</v>
      </c>
      <c r="L4841" s="310"/>
      <c r="M4841" s="303">
        <f t="shared" si="865"/>
        <v>7980.7513267200002</v>
      </c>
      <c r="N4841" s="303">
        <f t="shared" si="866"/>
        <v>1.3267200001791934E-3</v>
      </c>
      <c r="O4841" s="372">
        <f t="shared" si="867"/>
        <v>0</v>
      </c>
      <c r="P4841" s="373"/>
    </row>
    <row r="4842" spans="1:16" s="195" customFormat="1" ht="22.5" x14ac:dyDescent="0.25">
      <c r="A4842" s="312" t="s">
        <v>10504</v>
      </c>
      <c r="B4842" s="314" t="s">
        <v>1023</v>
      </c>
      <c r="C4842" s="314" t="s">
        <v>2793</v>
      </c>
      <c r="D4842" s="314" t="s">
        <v>10415</v>
      </c>
      <c r="E4842" s="315" t="s">
        <v>10416</v>
      </c>
      <c r="F4842" s="316" t="s">
        <v>10417</v>
      </c>
      <c r="G4842" s="331">
        <v>1</v>
      </c>
      <c r="H4842" s="61">
        <f t="shared" si="860"/>
        <v>7156</v>
      </c>
      <c r="I4842" s="450">
        <v>7156</v>
      </c>
      <c r="J4842" s="439">
        <f t="shared" ref="J4842" si="891">ROUND(H4842*O$13*P$13*O$10,2)</f>
        <v>7980.75</v>
      </c>
      <c r="K4842" s="60">
        <f t="shared" ref="K4842" si="892">ROUND(J4842*G4842,2)</f>
        <v>7980.75</v>
      </c>
      <c r="L4842" s="60"/>
      <c r="M4842" s="303">
        <f t="shared" si="865"/>
        <v>7980.7513267200002</v>
      </c>
      <c r="N4842" s="303">
        <f t="shared" si="866"/>
        <v>1.3267200001791934E-3</v>
      </c>
      <c r="O4842" s="372">
        <f t="shared" si="867"/>
        <v>7980.75</v>
      </c>
      <c r="P4842" s="373">
        <f t="shared" si="868"/>
        <v>0</v>
      </c>
    </row>
    <row r="4843" spans="1:16" s="195" customFormat="1" ht="15" x14ac:dyDescent="0.25">
      <c r="A4843" s="306" t="s">
        <v>10505</v>
      </c>
      <c r="B4843" s="502"/>
      <c r="C4843" s="502"/>
      <c r="D4843" s="502"/>
      <c r="E4843" s="307" t="s">
        <v>10506</v>
      </c>
      <c r="F4843" s="308"/>
      <c r="G4843" s="309"/>
      <c r="H4843" s="334"/>
      <c r="I4843" s="334">
        <f>SUM(I4844:I4844)</f>
        <v>64403.93</v>
      </c>
      <c r="J4843" s="449"/>
      <c r="K4843" s="310">
        <f>SUM(K4844:K4844)</f>
        <v>71826.66</v>
      </c>
      <c r="L4843" s="310"/>
      <c r="M4843" s="303">
        <f t="shared" si="865"/>
        <v>71826.683872761612</v>
      </c>
      <c r="N4843" s="303">
        <f t="shared" si="866"/>
        <v>2.3872761608799919E-2</v>
      </c>
      <c r="O4843" s="372">
        <f t="shared" si="867"/>
        <v>0</v>
      </c>
      <c r="P4843" s="373"/>
    </row>
    <row r="4844" spans="1:16" s="195" customFormat="1" ht="22.5" x14ac:dyDescent="0.25">
      <c r="A4844" s="312" t="s">
        <v>10507</v>
      </c>
      <c r="B4844" s="314" t="s">
        <v>1023</v>
      </c>
      <c r="C4844" s="314" t="s">
        <v>2797</v>
      </c>
      <c r="D4844" s="314" t="s">
        <v>10415</v>
      </c>
      <c r="E4844" s="315" t="s">
        <v>10416</v>
      </c>
      <c r="F4844" s="316" t="s">
        <v>10417</v>
      </c>
      <c r="G4844" s="331">
        <v>9</v>
      </c>
      <c r="H4844" s="61">
        <f t="shared" si="860"/>
        <v>7155.99</v>
      </c>
      <c r="I4844" s="450">
        <v>64403.93</v>
      </c>
      <c r="J4844" s="439">
        <f t="shared" ref="J4844" si="893">ROUND(H4844*O$13*P$13*O$10,2)</f>
        <v>7980.74</v>
      </c>
      <c r="K4844" s="60">
        <f t="shared" ref="K4844" si="894">ROUND(J4844*G4844,2)</f>
        <v>71826.66</v>
      </c>
      <c r="L4844" s="60"/>
      <c r="M4844" s="303">
        <f t="shared" si="865"/>
        <v>71826.683872761612</v>
      </c>
      <c r="N4844" s="303">
        <f t="shared" si="866"/>
        <v>2.3872761608799919E-2</v>
      </c>
      <c r="O4844" s="372">
        <f t="shared" si="867"/>
        <v>71826.66</v>
      </c>
      <c r="P4844" s="373">
        <f t="shared" si="868"/>
        <v>0</v>
      </c>
    </row>
    <row r="4845" spans="1:16" s="195" customFormat="1" ht="15" x14ac:dyDescent="0.25">
      <c r="A4845" s="306" t="s">
        <v>10508</v>
      </c>
      <c r="B4845" s="502"/>
      <c r="C4845" s="502"/>
      <c r="D4845" s="502"/>
      <c r="E4845" s="307" t="s">
        <v>5817</v>
      </c>
      <c r="F4845" s="308"/>
      <c r="G4845" s="309"/>
      <c r="H4845" s="334"/>
      <c r="I4845" s="334">
        <f>SUM(I4846:I4846)</f>
        <v>13935.68</v>
      </c>
      <c r="J4845" s="449"/>
      <c r="K4845" s="310">
        <f>SUM(K4846:K4846)</f>
        <v>15541.82</v>
      </c>
      <c r="L4845" s="310"/>
      <c r="M4845" s="303">
        <f t="shared" si="865"/>
        <v>15541.810599321601</v>
      </c>
      <c r="N4845" s="303">
        <f t="shared" si="866"/>
        <v>-9.400678398378659E-3</v>
      </c>
      <c r="O4845" s="372">
        <f t="shared" si="867"/>
        <v>0</v>
      </c>
      <c r="P4845" s="373"/>
    </row>
    <row r="4846" spans="1:16" s="195" customFormat="1" ht="15" x14ac:dyDescent="0.25">
      <c r="A4846" s="312" t="s">
        <v>10509</v>
      </c>
      <c r="B4846" s="314" t="s">
        <v>1023</v>
      </c>
      <c r="C4846" s="314" t="s">
        <v>1278</v>
      </c>
      <c r="D4846" s="314" t="s">
        <v>10510</v>
      </c>
      <c r="E4846" s="315" t="s">
        <v>10511</v>
      </c>
      <c r="F4846" s="316" t="s">
        <v>217</v>
      </c>
      <c r="G4846" s="331">
        <v>2</v>
      </c>
      <c r="H4846" s="61">
        <f t="shared" si="860"/>
        <v>6967.84</v>
      </c>
      <c r="I4846" s="450">
        <v>13935.68</v>
      </c>
      <c r="J4846" s="439">
        <f t="shared" ref="J4846" si="895">ROUND(H4846*O$13*P$13*O$10,2)</f>
        <v>7770.91</v>
      </c>
      <c r="K4846" s="60">
        <f t="shared" ref="K4846" si="896">ROUND(J4846*G4846,2)</f>
        <v>15541.82</v>
      </c>
      <c r="L4846" s="60"/>
      <c r="M4846" s="303">
        <f t="shared" si="865"/>
        <v>15541.810599321601</v>
      </c>
      <c r="N4846" s="303">
        <f t="shared" si="866"/>
        <v>-9.400678398378659E-3</v>
      </c>
      <c r="O4846" s="372">
        <f t="shared" si="867"/>
        <v>15541.82</v>
      </c>
      <c r="P4846" s="373">
        <f t="shared" si="868"/>
        <v>0</v>
      </c>
    </row>
    <row r="4847" spans="1:16" s="195" customFormat="1" ht="15" x14ac:dyDescent="0.25">
      <c r="A4847" s="306" t="s">
        <v>10512</v>
      </c>
      <c r="B4847" s="502"/>
      <c r="C4847" s="502"/>
      <c r="D4847" s="502"/>
      <c r="E4847" s="307" t="s">
        <v>5372</v>
      </c>
      <c r="F4847" s="308"/>
      <c r="G4847" s="309"/>
      <c r="H4847" s="334"/>
      <c r="I4847" s="334">
        <f>SUM(I4848:I4848)</f>
        <v>10027.65</v>
      </c>
      <c r="J4847" s="449"/>
      <c r="K4847" s="310">
        <f>SUM(K4848:K4848)</f>
        <v>11183.37</v>
      </c>
      <c r="L4847" s="310"/>
      <c r="M4847" s="303">
        <f t="shared" si="865"/>
        <v>11183.367948768</v>
      </c>
      <c r="N4847" s="303">
        <f t="shared" si="866"/>
        <v>-2.051232000667369E-3</v>
      </c>
      <c r="O4847" s="372">
        <f t="shared" si="867"/>
        <v>0</v>
      </c>
      <c r="P4847" s="373"/>
    </row>
    <row r="4848" spans="1:16" s="195" customFormat="1" ht="22.5" x14ac:dyDescent="0.25">
      <c r="A4848" s="312" t="s">
        <v>10513</v>
      </c>
      <c r="B4848" s="314" t="s">
        <v>1023</v>
      </c>
      <c r="C4848" s="314" t="s">
        <v>2813</v>
      </c>
      <c r="D4848" s="314" t="s">
        <v>10431</v>
      </c>
      <c r="E4848" s="315" t="s">
        <v>10432</v>
      </c>
      <c r="F4848" s="316" t="s">
        <v>10417</v>
      </c>
      <c r="G4848" s="331">
        <v>1</v>
      </c>
      <c r="H4848" s="61">
        <f t="shared" si="860"/>
        <v>10027.65</v>
      </c>
      <c r="I4848" s="450">
        <v>10027.65</v>
      </c>
      <c r="J4848" s="439">
        <f t="shared" ref="J4848" si="897">ROUND(H4848*O$13*P$13*O$10,2)</f>
        <v>11183.37</v>
      </c>
      <c r="K4848" s="60">
        <f t="shared" ref="K4848" si="898">ROUND(J4848*G4848,2)</f>
        <v>11183.37</v>
      </c>
      <c r="L4848" s="60"/>
      <c r="M4848" s="303">
        <f t="shared" si="865"/>
        <v>11183.367948768</v>
      </c>
      <c r="N4848" s="303">
        <f t="shared" si="866"/>
        <v>-2.051232000667369E-3</v>
      </c>
      <c r="O4848" s="372">
        <f t="shared" si="867"/>
        <v>11183.37</v>
      </c>
      <c r="P4848" s="373">
        <f t="shared" si="868"/>
        <v>0</v>
      </c>
    </row>
    <row r="4849" spans="1:16" s="195" customFormat="1" ht="15" x14ac:dyDescent="0.25">
      <c r="A4849" s="306" t="s">
        <v>10514</v>
      </c>
      <c r="B4849" s="502"/>
      <c r="C4849" s="502"/>
      <c r="D4849" s="502"/>
      <c r="E4849" s="307" t="s">
        <v>5423</v>
      </c>
      <c r="F4849" s="308"/>
      <c r="G4849" s="309"/>
      <c r="H4849" s="334"/>
      <c r="I4849" s="334">
        <f>SUM(I4850:I4851)</f>
        <v>13511.039999999999</v>
      </c>
      <c r="J4849" s="449"/>
      <c r="K4849" s="310">
        <f>SUM(K4850:K4851)</f>
        <v>15068.230000000001</v>
      </c>
      <c r="L4849" s="310"/>
      <c r="M4849" s="303">
        <f t="shared" si="865"/>
        <v>15068.2295144448</v>
      </c>
      <c r="N4849" s="303">
        <f t="shared" si="866"/>
        <v>-4.8555520152149256E-4</v>
      </c>
      <c r="O4849" s="372">
        <f t="shared" si="867"/>
        <v>0</v>
      </c>
      <c r="P4849" s="373"/>
    </row>
    <row r="4850" spans="1:16" s="195" customFormat="1" ht="15" x14ac:dyDescent="0.25">
      <c r="A4850" s="312" t="s">
        <v>10515</v>
      </c>
      <c r="B4850" s="314" t="s">
        <v>1023</v>
      </c>
      <c r="C4850" s="314" t="s">
        <v>1282</v>
      </c>
      <c r="D4850" s="314" t="s">
        <v>10516</v>
      </c>
      <c r="E4850" s="315" t="s">
        <v>10517</v>
      </c>
      <c r="F4850" s="316" t="s">
        <v>217</v>
      </c>
      <c r="G4850" s="331">
        <v>1</v>
      </c>
      <c r="H4850" s="61">
        <f t="shared" si="860"/>
        <v>3483.39</v>
      </c>
      <c r="I4850" s="450">
        <v>3483.39</v>
      </c>
      <c r="J4850" s="439">
        <f t="shared" ref="J4850:J4851" si="899">ROUND(H4850*O$13*P$13*O$10,2)</f>
        <v>3884.86</v>
      </c>
      <c r="K4850" s="60">
        <f t="shared" ref="K4850:K4851" si="900">ROUND(J4850*G4850,2)</f>
        <v>3884.86</v>
      </c>
      <c r="L4850" s="60"/>
      <c r="M4850" s="303">
        <f t="shared" si="865"/>
        <v>3884.8615656768002</v>
      </c>
      <c r="N4850" s="303">
        <f t="shared" si="866"/>
        <v>1.5656768000553711E-3</v>
      </c>
      <c r="O4850" s="372">
        <f t="shared" si="867"/>
        <v>3884.86</v>
      </c>
      <c r="P4850" s="373">
        <f t="shared" si="868"/>
        <v>0</v>
      </c>
    </row>
    <row r="4851" spans="1:16" s="195" customFormat="1" ht="22.5" x14ac:dyDescent="0.25">
      <c r="A4851" s="312" t="s">
        <v>10518</v>
      </c>
      <c r="B4851" s="314" t="s">
        <v>1023</v>
      </c>
      <c r="C4851" s="314" t="s">
        <v>1292</v>
      </c>
      <c r="D4851" s="314" t="s">
        <v>10431</v>
      </c>
      <c r="E4851" s="315" t="s">
        <v>10432</v>
      </c>
      <c r="F4851" s="316" t="s">
        <v>10417</v>
      </c>
      <c r="G4851" s="331">
        <v>1</v>
      </c>
      <c r="H4851" s="61">
        <f t="shared" si="860"/>
        <v>10027.65</v>
      </c>
      <c r="I4851" s="450">
        <v>10027.65</v>
      </c>
      <c r="J4851" s="439">
        <f t="shared" si="899"/>
        <v>11183.37</v>
      </c>
      <c r="K4851" s="60">
        <f t="shared" si="900"/>
        <v>11183.37</v>
      </c>
      <c r="L4851" s="60"/>
      <c r="M4851" s="303">
        <f t="shared" si="865"/>
        <v>11183.367948768</v>
      </c>
      <c r="N4851" s="303">
        <f t="shared" si="866"/>
        <v>-2.051232000667369E-3</v>
      </c>
      <c r="O4851" s="372">
        <f t="shared" si="867"/>
        <v>11183.37</v>
      </c>
      <c r="P4851" s="373">
        <f t="shared" si="868"/>
        <v>0</v>
      </c>
    </row>
    <row r="4852" spans="1:16" s="195" customFormat="1" ht="15" x14ac:dyDescent="0.25">
      <c r="A4852" s="306" t="s">
        <v>10519</v>
      </c>
      <c r="B4852" s="502"/>
      <c r="C4852" s="502"/>
      <c r="D4852" s="502"/>
      <c r="E4852" s="307" t="s">
        <v>5311</v>
      </c>
      <c r="F4852" s="308"/>
      <c r="G4852" s="309"/>
      <c r="H4852" s="334"/>
      <c r="I4852" s="334">
        <f>SUM(I4853:I4853)</f>
        <v>10027.65</v>
      </c>
      <c r="J4852" s="449"/>
      <c r="K4852" s="310">
        <f>SUM(K4853:K4853)</f>
        <v>11183.37</v>
      </c>
      <c r="L4852" s="310"/>
      <c r="M4852" s="303">
        <f t="shared" si="865"/>
        <v>11183.367948768</v>
      </c>
      <c r="N4852" s="303">
        <f t="shared" si="866"/>
        <v>-2.051232000667369E-3</v>
      </c>
      <c r="O4852" s="372">
        <f t="shared" si="867"/>
        <v>0</v>
      </c>
      <c r="P4852" s="373"/>
    </row>
    <row r="4853" spans="1:16" s="195" customFormat="1" ht="22.5" x14ac:dyDescent="0.25">
      <c r="A4853" s="312" t="s">
        <v>10520</v>
      </c>
      <c r="B4853" s="314" t="s">
        <v>1023</v>
      </c>
      <c r="C4853" s="314" t="s">
        <v>2832</v>
      </c>
      <c r="D4853" s="314" t="s">
        <v>10431</v>
      </c>
      <c r="E4853" s="315" t="s">
        <v>10432</v>
      </c>
      <c r="F4853" s="316" t="s">
        <v>10417</v>
      </c>
      <c r="G4853" s="331">
        <v>1</v>
      </c>
      <c r="H4853" s="61">
        <f t="shared" si="860"/>
        <v>10027.65</v>
      </c>
      <c r="I4853" s="450">
        <v>10027.65</v>
      </c>
      <c r="J4853" s="439">
        <f t="shared" ref="J4853" si="901">ROUND(H4853*O$13*P$13*O$10,2)</f>
        <v>11183.37</v>
      </c>
      <c r="K4853" s="60">
        <f t="shared" ref="K4853" si="902">ROUND(J4853*G4853,2)</f>
        <v>11183.37</v>
      </c>
      <c r="L4853" s="60"/>
      <c r="M4853" s="303">
        <f t="shared" si="865"/>
        <v>11183.367948768</v>
      </c>
      <c r="N4853" s="303">
        <f t="shared" si="866"/>
        <v>-2.051232000667369E-3</v>
      </c>
      <c r="O4853" s="372">
        <f t="shared" si="867"/>
        <v>11183.37</v>
      </c>
      <c r="P4853" s="373">
        <f t="shared" si="868"/>
        <v>0</v>
      </c>
    </row>
    <row r="4854" spans="1:16" s="195" customFormat="1" ht="15" x14ac:dyDescent="0.25">
      <c r="A4854" s="306" t="s">
        <v>10521</v>
      </c>
      <c r="B4854" s="502"/>
      <c r="C4854" s="502"/>
      <c r="D4854" s="502"/>
      <c r="E4854" s="307" t="s">
        <v>10522</v>
      </c>
      <c r="F4854" s="308"/>
      <c r="G4854" s="309"/>
      <c r="H4854" s="334"/>
      <c r="I4854" s="334">
        <f>SUM(I4855:I4855)</f>
        <v>10027.65</v>
      </c>
      <c r="J4854" s="449"/>
      <c r="K4854" s="310">
        <f>SUM(K4855:K4855)</f>
        <v>11183.37</v>
      </c>
      <c r="L4854" s="310"/>
      <c r="M4854" s="303">
        <f t="shared" si="865"/>
        <v>11183.367948768</v>
      </c>
      <c r="N4854" s="303">
        <f t="shared" si="866"/>
        <v>-2.051232000667369E-3</v>
      </c>
      <c r="O4854" s="372">
        <f t="shared" si="867"/>
        <v>0</v>
      </c>
      <c r="P4854" s="373"/>
    </row>
    <row r="4855" spans="1:16" s="195" customFormat="1" ht="22.5" x14ac:dyDescent="0.25">
      <c r="A4855" s="312" t="s">
        <v>10523</v>
      </c>
      <c r="B4855" s="314" t="s">
        <v>1023</v>
      </c>
      <c r="C4855" s="314" t="s">
        <v>2838</v>
      </c>
      <c r="D4855" s="314" t="s">
        <v>10431</v>
      </c>
      <c r="E4855" s="315" t="s">
        <v>10432</v>
      </c>
      <c r="F4855" s="316" t="s">
        <v>10417</v>
      </c>
      <c r="G4855" s="331">
        <v>1</v>
      </c>
      <c r="H4855" s="61">
        <f t="shared" si="860"/>
        <v>10027.65</v>
      </c>
      <c r="I4855" s="450">
        <v>10027.65</v>
      </c>
      <c r="J4855" s="439">
        <f t="shared" ref="J4855" si="903">ROUND(H4855*O$13*P$13*O$10,2)</f>
        <v>11183.37</v>
      </c>
      <c r="K4855" s="60">
        <f t="shared" ref="K4855" si="904">ROUND(J4855*G4855,2)</f>
        <v>11183.37</v>
      </c>
      <c r="L4855" s="60"/>
      <c r="M4855" s="303">
        <f t="shared" si="865"/>
        <v>11183.367948768</v>
      </c>
      <c r="N4855" s="303">
        <f t="shared" si="866"/>
        <v>-2.051232000667369E-3</v>
      </c>
      <c r="O4855" s="372">
        <f t="shared" si="867"/>
        <v>11183.37</v>
      </c>
      <c r="P4855" s="373">
        <f t="shared" si="868"/>
        <v>0</v>
      </c>
    </row>
    <row r="4856" spans="1:16" s="195" customFormat="1" ht="15" x14ac:dyDescent="0.25">
      <c r="A4856" s="306" t="s">
        <v>10524</v>
      </c>
      <c r="B4856" s="502"/>
      <c r="C4856" s="502"/>
      <c r="D4856" s="502"/>
      <c r="E4856" s="307" t="s">
        <v>5579</v>
      </c>
      <c r="F4856" s="308"/>
      <c r="G4856" s="309"/>
      <c r="H4856" s="334"/>
      <c r="I4856" s="334">
        <f>SUM(I4857:I4857)</f>
        <v>10027.65</v>
      </c>
      <c r="J4856" s="449"/>
      <c r="K4856" s="310">
        <f>SUM(K4857:K4857)</f>
        <v>11183.37</v>
      </c>
      <c r="L4856" s="310"/>
      <c r="M4856" s="303">
        <f t="shared" si="865"/>
        <v>11183.367948768</v>
      </c>
      <c r="N4856" s="303">
        <f t="shared" si="866"/>
        <v>-2.051232000667369E-3</v>
      </c>
      <c r="O4856" s="372">
        <f t="shared" si="867"/>
        <v>0</v>
      </c>
      <c r="P4856" s="373"/>
    </row>
    <row r="4857" spans="1:16" s="195" customFormat="1" ht="22.5" x14ac:dyDescent="0.25">
      <c r="A4857" s="312" t="s">
        <v>10525</v>
      </c>
      <c r="B4857" s="314" t="s">
        <v>1023</v>
      </c>
      <c r="C4857" s="314" t="s">
        <v>2843</v>
      </c>
      <c r="D4857" s="314" t="s">
        <v>10431</v>
      </c>
      <c r="E4857" s="315" t="s">
        <v>10432</v>
      </c>
      <c r="F4857" s="316" t="s">
        <v>10417</v>
      </c>
      <c r="G4857" s="331">
        <v>1</v>
      </c>
      <c r="H4857" s="61">
        <f t="shared" si="860"/>
        <v>10027.65</v>
      </c>
      <c r="I4857" s="450">
        <v>10027.65</v>
      </c>
      <c r="J4857" s="439">
        <f t="shared" ref="J4857" si="905">ROUND(H4857*O$13*P$13*O$10,2)</f>
        <v>11183.37</v>
      </c>
      <c r="K4857" s="60">
        <f t="shared" ref="K4857" si="906">ROUND(J4857*G4857,2)</f>
        <v>11183.37</v>
      </c>
      <c r="L4857" s="60"/>
      <c r="M4857" s="303">
        <f t="shared" si="865"/>
        <v>11183.367948768</v>
      </c>
      <c r="N4857" s="303">
        <f t="shared" si="866"/>
        <v>-2.051232000667369E-3</v>
      </c>
      <c r="O4857" s="372">
        <f t="shared" si="867"/>
        <v>11183.37</v>
      </c>
      <c r="P4857" s="373">
        <f t="shared" si="868"/>
        <v>0</v>
      </c>
    </row>
    <row r="4858" spans="1:16" s="195" customFormat="1" ht="15" customHeight="1" x14ac:dyDescent="0.25">
      <c r="A4858" s="509" t="s">
        <v>10526</v>
      </c>
      <c r="B4858" s="510"/>
      <c r="C4858" s="510"/>
      <c r="D4858" s="510"/>
      <c r="E4858" s="510"/>
      <c r="F4858" s="511"/>
      <c r="G4858" s="322"/>
      <c r="H4858" s="455"/>
      <c r="I4858" s="447">
        <f>I4859+I4866</f>
        <v>4854666.12</v>
      </c>
      <c r="J4858" s="448"/>
      <c r="K4858" s="305">
        <f>K4859+K4866</f>
        <v>5414182.2500000009</v>
      </c>
      <c r="L4858" s="305"/>
      <c r="M4858" s="303">
        <f t="shared" si="865"/>
        <v>5414181.5368882949</v>
      </c>
      <c r="N4858" s="303">
        <f t="shared" si="866"/>
        <v>-0.71311170607805252</v>
      </c>
      <c r="O4858" s="372"/>
      <c r="P4858" s="373"/>
    </row>
    <row r="4859" spans="1:16" s="195" customFormat="1" ht="15" x14ac:dyDescent="0.25">
      <c r="A4859" s="306" t="s">
        <v>2633</v>
      </c>
      <c r="B4859" s="502"/>
      <c r="C4859" s="502"/>
      <c r="D4859" s="502"/>
      <c r="E4859" s="307" t="s">
        <v>10527</v>
      </c>
      <c r="F4859" s="308"/>
      <c r="G4859" s="309"/>
      <c r="H4859" s="334"/>
      <c r="I4859" s="334">
        <f>SUM(I4860:I4865)</f>
        <v>1715981.54</v>
      </c>
      <c r="J4859" s="449"/>
      <c r="K4859" s="310">
        <f>SUM(K4860:K4865)</f>
        <v>1913753.89</v>
      </c>
      <c r="L4859" s="310"/>
      <c r="M4859" s="303">
        <f t="shared" si="865"/>
        <v>1913753.766347405</v>
      </c>
      <c r="N4859" s="303">
        <f t="shared" si="866"/>
        <v>-0.12365259486250579</v>
      </c>
      <c r="O4859" s="372"/>
      <c r="P4859" s="373"/>
    </row>
    <row r="4860" spans="1:16" s="195" customFormat="1" ht="22.5" x14ac:dyDescent="0.25">
      <c r="A4860" s="312" t="s">
        <v>10528</v>
      </c>
      <c r="B4860" s="314" t="s">
        <v>1025</v>
      </c>
      <c r="C4860" s="314" t="s">
        <v>2402</v>
      </c>
      <c r="D4860" s="314" t="s">
        <v>10529</v>
      </c>
      <c r="E4860" s="315" t="s">
        <v>10530</v>
      </c>
      <c r="F4860" s="316" t="s">
        <v>10531</v>
      </c>
      <c r="G4860" s="331">
        <v>9</v>
      </c>
      <c r="H4860" s="61">
        <f t="shared" ref="H4860:H4865" si="907">ROUND(I4860/G4860,2)</f>
        <v>64022.27</v>
      </c>
      <c r="I4860" s="450">
        <v>576200.39</v>
      </c>
      <c r="J4860" s="439">
        <f t="shared" ref="J4860:J4865" si="908">ROUND(H4860*O$13*P$13*O$10,2)</f>
        <v>71401.039999999994</v>
      </c>
      <c r="K4860" s="60">
        <f t="shared" ref="K4860:K4865" si="909">ROUND(J4860*G4860,2)</f>
        <v>642609.36</v>
      </c>
      <c r="L4860" s="60"/>
      <c r="M4860" s="303">
        <f t="shared" si="865"/>
        <v>642609.28269271681</v>
      </c>
      <c r="N4860" s="303">
        <f t="shared" si="866"/>
        <v>-7.7307283179834485E-2</v>
      </c>
      <c r="O4860" s="372">
        <f t="shared" si="867"/>
        <v>642609.36</v>
      </c>
      <c r="P4860" s="373">
        <f t="shared" si="868"/>
        <v>0</v>
      </c>
    </row>
    <row r="4861" spans="1:16" s="195" customFormat="1" ht="22.5" x14ac:dyDescent="0.25">
      <c r="A4861" s="312" t="s">
        <v>10532</v>
      </c>
      <c r="B4861" s="314" t="s">
        <v>1025</v>
      </c>
      <c r="C4861" s="314" t="s">
        <v>2410</v>
      </c>
      <c r="D4861" s="314" t="s">
        <v>10533</v>
      </c>
      <c r="E4861" s="315" t="s">
        <v>10534</v>
      </c>
      <c r="F4861" s="316" t="s">
        <v>10531</v>
      </c>
      <c r="G4861" s="331">
        <v>1</v>
      </c>
      <c r="H4861" s="61">
        <f t="shared" si="907"/>
        <v>132553.47</v>
      </c>
      <c r="I4861" s="450">
        <v>132553.47</v>
      </c>
      <c r="J4861" s="439">
        <f t="shared" si="908"/>
        <v>147830.67000000001</v>
      </c>
      <c r="K4861" s="60">
        <f t="shared" si="909"/>
        <v>147830.67000000001</v>
      </c>
      <c r="L4861" s="60"/>
      <c r="M4861" s="303">
        <f t="shared" si="865"/>
        <v>147830.67098432643</v>
      </c>
      <c r="N4861" s="303">
        <f t="shared" si="866"/>
        <v>9.8432641243562102E-4</v>
      </c>
      <c r="O4861" s="372">
        <f t="shared" si="867"/>
        <v>147830.67000000001</v>
      </c>
      <c r="P4861" s="373">
        <f t="shared" si="868"/>
        <v>0</v>
      </c>
    </row>
    <row r="4862" spans="1:16" s="195" customFormat="1" ht="22.5" x14ac:dyDescent="0.25">
      <c r="A4862" s="312" t="s">
        <v>10535</v>
      </c>
      <c r="B4862" s="314" t="s">
        <v>1025</v>
      </c>
      <c r="C4862" s="314" t="s">
        <v>2421</v>
      </c>
      <c r="D4862" s="314" t="s">
        <v>10536</v>
      </c>
      <c r="E4862" s="315" t="s">
        <v>10537</v>
      </c>
      <c r="F4862" s="316" t="s">
        <v>10531</v>
      </c>
      <c r="G4862" s="331">
        <v>9</v>
      </c>
      <c r="H4862" s="61">
        <f t="shared" si="907"/>
        <v>19837.78</v>
      </c>
      <c r="I4862" s="450">
        <v>178539.98</v>
      </c>
      <c r="J4862" s="439">
        <f t="shared" si="908"/>
        <v>22124.15</v>
      </c>
      <c r="K4862" s="60">
        <f t="shared" si="909"/>
        <v>199117.35</v>
      </c>
      <c r="L4862" s="60"/>
      <c r="M4862" s="303">
        <f t="shared" si="865"/>
        <v>199117.26973973762</v>
      </c>
      <c r="N4862" s="303">
        <f t="shared" si="866"/>
        <v>-8.0260262388037518E-2</v>
      </c>
      <c r="O4862" s="372">
        <f t="shared" si="867"/>
        <v>199117.35</v>
      </c>
      <c r="P4862" s="373">
        <f t="shared" si="868"/>
        <v>0</v>
      </c>
    </row>
    <row r="4863" spans="1:16" s="195" customFormat="1" ht="22.5" x14ac:dyDescent="0.25">
      <c r="A4863" s="312" t="s">
        <v>10538</v>
      </c>
      <c r="B4863" s="314" t="s">
        <v>1025</v>
      </c>
      <c r="C4863" s="314" t="s">
        <v>2429</v>
      </c>
      <c r="D4863" s="314" t="s">
        <v>10539</v>
      </c>
      <c r="E4863" s="315" t="s">
        <v>10540</v>
      </c>
      <c r="F4863" s="316" t="s">
        <v>10531</v>
      </c>
      <c r="G4863" s="331">
        <v>1</v>
      </c>
      <c r="H4863" s="61">
        <f t="shared" si="907"/>
        <v>29757</v>
      </c>
      <c r="I4863" s="450">
        <v>29757</v>
      </c>
      <c r="J4863" s="439">
        <f t="shared" si="908"/>
        <v>33186.589999999997</v>
      </c>
      <c r="K4863" s="60">
        <f t="shared" si="909"/>
        <v>33186.589999999997</v>
      </c>
      <c r="L4863" s="60"/>
      <c r="M4863" s="303">
        <f t="shared" si="865"/>
        <v>33186.587091840003</v>
      </c>
      <c r="N4863" s="303">
        <f t="shared" si="866"/>
        <v>-2.9081599932396784E-3</v>
      </c>
      <c r="O4863" s="372">
        <f t="shared" si="867"/>
        <v>33186.589999999997</v>
      </c>
      <c r="P4863" s="373">
        <f t="shared" si="868"/>
        <v>0</v>
      </c>
    </row>
    <row r="4864" spans="1:16" s="195" customFormat="1" ht="22.5" x14ac:dyDescent="0.25">
      <c r="A4864" s="312" t="s">
        <v>10541</v>
      </c>
      <c r="B4864" s="314" t="s">
        <v>1025</v>
      </c>
      <c r="C4864" s="314" t="s">
        <v>2438</v>
      </c>
      <c r="D4864" s="314" t="s">
        <v>10542</v>
      </c>
      <c r="E4864" s="315" t="s">
        <v>10543</v>
      </c>
      <c r="F4864" s="316" t="s">
        <v>10531</v>
      </c>
      <c r="G4864" s="331">
        <v>9</v>
      </c>
      <c r="H4864" s="61">
        <f t="shared" si="907"/>
        <v>77548.740000000005</v>
      </c>
      <c r="I4864" s="450">
        <v>697938.66</v>
      </c>
      <c r="J4864" s="439">
        <f t="shared" si="908"/>
        <v>86486.47</v>
      </c>
      <c r="K4864" s="60">
        <f t="shared" si="909"/>
        <v>778378.23</v>
      </c>
      <c r="L4864" s="60"/>
      <c r="M4864" s="303">
        <f t="shared" si="865"/>
        <v>778378.26813361922</v>
      </c>
      <c r="N4864" s="303">
        <f t="shared" si="866"/>
        <v>3.8133619236759841E-2</v>
      </c>
      <c r="O4864" s="372">
        <f t="shared" si="867"/>
        <v>778378.23</v>
      </c>
      <c r="P4864" s="373">
        <f t="shared" si="868"/>
        <v>0</v>
      </c>
    </row>
    <row r="4865" spans="1:16" s="195" customFormat="1" ht="22.5" x14ac:dyDescent="0.25">
      <c r="A4865" s="312" t="s">
        <v>10544</v>
      </c>
      <c r="B4865" s="314" t="s">
        <v>1025</v>
      </c>
      <c r="C4865" s="314" t="s">
        <v>1071</v>
      </c>
      <c r="D4865" s="314" t="s">
        <v>10545</v>
      </c>
      <c r="E4865" s="315" t="s">
        <v>10546</v>
      </c>
      <c r="F4865" s="316" t="s">
        <v>10531</v>
      </c>
      <c r="G4865" s="331">
        <v>1</v>
      </c>
      <c r="H4865" s="61">
        <f t="shared" si="907"/>
        <v>100992.04</v>
      </c>
      <c r="I4865" s="450">
        <v>100992.04</v>
      </c>
      <c r="J4865" s="439">
        <f t="shared" si="908"/>
        <v>112631.69</v>
      </c>
      <c r="K4865" s="60">
        <f t="shared" si="909"/>
        <v>112631.69</v>
      </c>
      <c r="L4865" s="60"/>
      <c r="M4865" s="303">
        <f t="shared" si="865"/>
        <v>112631.68770516479</v>
      </c>
      <c r="N4865" s="303">
        <f t="shared" si="866"/>
        <v>-2.294835212524049E-3</v>
      </c>
      <c r="O4865" s="372">
        <f t="shared" si="867"/>
        <v>112631.69</v>
      </c>
      <c r="P4865" s="373">
        <f t="shared" si="868"/>
        <v>0</v>
      </c>
    </row>
    <row r="4866" spans="1:16" s="195" customFormat="1" ht="15" x14ac:dyDescent="0.25">
      <c r="A4866" s="306" t="s">
        <v>3742</v>
      </c>
      <c r="B4866" s="502"/>
      <c r="C4866" s="502"/>
      <c r="D4866" s="502"/>
      <c r="E4866" s="307" t="s">
        <v>10547</v>
      </c>
      <c r="F4866" s="308"/>
      <c r="G4866" s="309"/>
      <c r="H4866" s="334"/>
      <c r="I4866" s="334">
        <f>SUM(I4867:I4879)</f>
        <v>3138684.58</v>
      </c>
      <c r="J4866" s="449"/>
      <c r="K4866" s="310">
        <f>SUM(K4867:K4879)</f>
        <v>3500428.3600000008</v>
      </c>
      <c r="L4866" s="310"/>
      <c r="M4866" s="303">
        <f t="shared" si="865"/>
        <v>3500427.7705408898</v>
      </c>
      <c r="N4866" s="303">
        <f t="shared" si="866"/>
        <v>-0.58945911098271608</v>
      </c>
      <c r="O4866" s="372"/>
      <c r="P4866" s="373"/>
    </row>
    <row r="4867" spans="1:16" s="195" customFormat="1" ht="22.5" x14ac:dyDescent="0.25">
      <c r="A4867" s="312" t="s">
        <v>10548</v>
      </c>
      <c r="B4867" s="314" t="s">
        <v>1025</v>
      </c>
      <c r="C4867" s="314" t="s">
        <v>1075</v>
      </c>
      <c r="D4867" s="314" t="s">
        <v>10549</v>
      </c>
      <c r="E4867" s="315" t="s">
        <v>10550</v>
      </c>
      <c r="F4867" s="316" t="s">
        <v>217</v>
      </c>
      <c r="G4867" s="331">
        <v>2</v>
      </c>
      <c r="H4867" s="61">
        <f t="shared" ref="H4867:H4879" si="910">ROUND(I4867/G4867,2)</f>
        <v>205648.46</v>
      </c>
      <c r="I4867" s="450">
        <v>411296.91</v>
      </c>
      <c r="J4867" s="439">
        <f t="shared" ref="J4867:J4879" si="911">ROUND(H4867*O$13*P$13*O$10,2)</f>
        <v>229350.09</v>
      </c>
      <c r="K4867" s="60">
        <f t="shared" ref="K4867:K4879" si="912">ROUND(J4867*G4867,2)</f>
        <v>458700.18</v>
      </c>
      <c r="L4867" s="60"/>
      <c r="M4867" s="303">
        <f t="shared" si="865"/>
        <v>458700.16212385922</v>
      </c>
      <c r="N4867" s="303">
        <f t="shared" si="866"/>
        <v>-1.7876140773296356E-2</v>
      </c>
      <c r="O4867" s="372">
        <f t="shared" si="867"/>
        <v>458700.18</v>
      </c>
      <c r="P4867" s="373">
        <f t="shared" si="868"/>
        <v>0</v>
      </c>
    </row>
    <row r="4868" spans="1:16" s="195" customFormat="1" ht="15" x14ac:dyDescent="0.25">
      <c r="A4868" s="312" t="s">
        <v>10551</v>
      </c>
      <c r="B4868" s="314" t="s">
        <v>1025</v>
      </c>
      <c r="C4868" s="314" t="s">
        <v>2474</v>
      </c>
      <c r="D4868" s="314" t="s">
        <v>10552</v>
      </c>
      <c r="E4868" s="315" t="s">
        <v>10553</v>
      </c>
      <c r="F4868" s="316" t="s">
        <v>217</v>
      </c>
      <c r="G4868" s="331">
        <v>2</v>
      </c>
      <c r="H4868" s="61">
        <f t="shared" si="910"/>
        <v>9918.66</v>
      </c>
      <c r="I4868" s="450">
        <v>19837.310000000001</v>
      </c>
      <c r="J4868" s="439">
        <f t="shared" si="911"/>
        <v>11061.82</v>
      </c>
      <c r="K4868" s="60">
        <f t="shared" si="912"/>
        <v>22123.64</v>
      </c>
      <c r="L4868" s="60"/>
      <c r="M4868" s="303">
        <f t="shared" si="865"/>
        <v>22123.621869907201</v>
      </c>
      <c r="N4868" s="303">
        <f t="shared" si="866"/>
        <v>-1.8130092797946418E-2</v>
      </c>
      <c r="O4868" s="372">
        <f t="shared" si="867"/>
        <v>22123.64</v>
      </c>
      <c r="P4868" s="373">
        <f t="shared" si="868"/>
        <v>0</v>
      </c>
    </row>
    <row r="4869" spans="1:16" s="195" customFormat="1" ht="33.75" x14ac:dyDescent="0.25">
      <c r="A4869" s="312" t="s">
        <v>10554</v>
      </c>
      <c r="B4869" s="314" t="s">
        <v>1025</v>
      </c>
      <c r="C4869" s="314" t="s">
        <v>2489</v>
      </c>
      <c r="D4869" s="314" t="s">
        <v>10555</v>
      </c>
      <c r="E4869" s="315" t="s">
        <v>10556</v>
      </c>
      <c r="F4869" s="316" t="s">
        <v>524</v>
      </c>
      <c r="G4869" s="331">
        <v>2</v>
      </c>
      <c r="H4869" s="61">
        <f t="shared" si="910"/>
        <v>183051.04</v>
      </c>
      <c r="I4869" s="450">
        <v>366102.08</v>
      </c>
      <c r="J4869" s="439">
        <f t="shared" si="911"/>
        <v>204148.24</v>
      </c>
      <c r="K4869" s="60">
        <f t="shared" si="912"/>
        <v>408296.48</v>
      </c>
      <c r="L4869" s="60"/>
      <c r="M4869" s="303">
        <f t="shared" si="865"/>
        <v>408296.48695848964</v>
      </c>
      <c r="N4869" s="303">
        <f t="shared" si="866"/>
        <v>6.9584896555170417E-3</v>
      </c>
      <c r="O4869" s="372">
        <f t="shared" si="867"/>
        <v>408296.48</v>
      </c>
      <c r="P4869" s="373">
        <f t="shared" si="868"/>
        <v>0</v>
      </c>
    </row>
    <row r="4870" spans="1:16" s="195" customFormat="1" ht="22.5" x14ac:dyDescent="0.25">
      <c r="A4870" s="312" t="s">
        <v>10557</v>
      </c>
      <c r="B4870" s="314" t="s">
        <v>1025</v>
      </c>
      <c r="C4870" s="314" t="s">
        <v>2495</v>
      </c>
      <c r="D4870" s="314" t="s">
        <v>10558</v>
      </c>
      <c r="E4870" s="315" t="s">
        <v>10559</v>
      </c>
      <c r="F4870" s="316" t="s">
        <v>217</v>
      </c>
      <c r="G4870" s="331">
        <v>2</v>
      </c>
      <c r="H4870" s="335">
        <f>ROUND(I4870/G4870,2)+0.242</f>
        <v>734907.42200000002</v>
      </c>
      <c r="I4870" s="450">
        <v>1469814.36</v>
      </c>
      <c r="J4870" s="439">
        <f t="shared" si="911"/>
        <v>819607.8</v>
      </c>
      <c r="K4870" s="60">
        <f t="shared" si="912"/>
        <v>1639215.6</v>
      </c>
      <c r="L4870" s="60"/>
      <c r="M4870" s="303">
        <f t="shared" si="865"/>
        <v>1639215.0508108034</v>
      </c>
      <c r="N4870" s="303">
        <f t="shared" si="866"/>
        <v>-0.54918919666670263</v>
      </c>
      <c r="O4870" s="372">
        <f t="shared" si="867"/>
        <v>1639215.6</v>
      </c>
      <c r="P4870" s="373">
        <f t="shared" si="868"/>
        <v>0</v>
      </c>
    </row>
    <row r="4871" spans="1:16" s="195" customFormat="1" ht="15" x14ac:dyDescent="0.25">
      <c r="A4871" s="312" t="s">
        <v>10560</v>
      </c>
      <c r="B4871" s="314" t="s">
        <v>1025</v>
      </c>
      <c r="C4871" s="314" t="s">
        <v>2499</v>
      </c>
      <c r="D4871" s="314" t="s">
        <v>10561</v>
      </c>
      <c r="E4871" s="315" t="s">
        <v>10562</v>
      </c>
      <c r="F4871" s="316" t="s">
        <v>217</v>
      </c>
      <c r="G4871" s="331">
        <v>2</v>
      </c>
      <c r="H4871" s="61">
        <f t="shared" si="910"/>
        <v>25248.53</v>
      </c>
      <c r="I4871" s="450">
        <v>50497.05</v>
      </c>
      <c r="J4871" s="439">
        <f t="shared" si="911"/>
        <v>28158.5</v>
      </c>
      <c r="K4871" s="60">
        <f t="shared" si="912"/>
        <v>56317</v>
      </c>
      <c r="L4871" s="60"/>
      <c r="M4871" s="303">
        <f t="shared" si="865"/>
        <v>56316.992563296008</v>
      </c>
      <c r="N4871" s="303">
        <f t="shared" si="866"/>
        <v>-7.4367039924254641E-3</v>
      </c>
      <c r="O4871" s="372">
        <f t="shared" si="867"/>
        <v>56317</v>
      </c>
      <c r="P4871" s="373">
        <f t="shared" si="868"/>
        <v>0</v>
      </c>
    </row>
    <row r="4872" spans="1:16" s="195" customFormat="1" ht="33.75" x14ac:dyDescent="0.25">
      <c r="A4872" s="312" t="s">
        <v>10563</v>
      </c>
      <c r="B4872" s="314" t="s">
        <v>1025</v>
      </c>
      <c r="C4872" s="314" t="s">
        <v>2508</v>
      </c>
      <c r="D4872" s="314" t="s">
        <v>10564</v>
      </c>
      <c r="E4872" s="315" t="s">
        <v>10565</v>
      </c>
      <c r="F4872" s="316" t="s">
        <v>10531</v>
      </c>
      <c r="G4872" s="331">
        <v>1</v>
      </c>
      <c r="H4872" s="61">
        <f t="shared" si="910"/>
        <v>27051.919999999998</v>
      </c>
      <c r="I4872" s="450">
        <v>27051.919999999998</v>
      </c>
      <c r="J4872" s="439">
        <f t="shared" si="911"/>
        <v>30169.74</v>
      </c>
      <c r="K4872" s="60">
        <f t="shared" si="912"/>
        <v>30169.74</v>
      </c>
      <c r="L4872" s="60"/>
      <c r="M4872" s="303">
        <f t="shared" si="865"/>
        <v>30169.7381819904</v>
      </c>
      <c r="N4872" s="303">
        <f t="shared" si="866"/>
        <v>-1.8180096012656577E-3</v>
      </c>
      <c r="O4872" s="372">
        <f t="shared" si="867"/>
        <v>30169.74</v>
      </c>
      <c r="P4872" s="373">
        <f t="shared" si="868"/>
        <v>0</v>
      </c>
    </row>
    <row r="4873" spans="1:16" s="195" customFormat="1" ht="33.75" x14ac:dyDescent="0.25">
      <c r="A4873" s="312" t="s">
        <v>10566</v>
      </c>
      <c r="B4873" s="314" t="s">
        <v>1025</v>
      </c>
      <c r="C4873" s="314" t="s">
        <v>2516</v>
      </c>
      <c r="D4873" s="314" t="s">
        <v>10567</v>
      </c>
      <c r="E4873" s="315" t="s">
        <v>10568</v>
      </c>
      <c r="F4873" s="316" t="s">
        <v>10531</v>
      </c>
      <c r="G4873" s="331">
        <v>1</v>
      </c>
      <c r="H4873" s="61">
        <f t="shared" si="910"/>
        <v>45224.66</v>
      </c>
      <c r="I4873" s="450">
        <v>45224.66</v>
      </c>
      <c r="J4873" s="439">
        <f t="shared" si="911"/>
        <v>50436.94</v>
      </c>
      <c r="K4873" s="60">
        <f t="shared" si="912"/>
        <v>50436.94</v>
      </c>
      <c r="L4873" s="60"/>
      <c r="M4873" s="303">
        <f t="shared" si="865"/>
        <v>50436.943165939207</v>
      </c>
      <c r="N4873" s="303">
        <f t="shared" si="866"/>
        <v>3.1659392043366097E-3</v>
      </c>
      <c r="O4873" s="372">
        <f t="shared" si="867"/>
        <v>50436.94</v>
      </c>
      <c r="P4873" s="373">
        <f t="shared" si="868"/>
        <v>0</v>
      </c>
    </row>
    <row r="4874" spans="1:16" s="195" customFormat="1" ht="22.5" x14ac:dyDescent="0.25">
      <c r="A4874" s="312" t="s">
        <v>10569</v>
      </c>
      <c r="B4874" s="314" t="s">
        <v>1025</v>
      </c>
      <c r="C4874" s="314" t="s">
        <v>1085</v>
      </c>
      <c r="D4874" s="314" t="s">
        <v>10570</v>
      </c>
      <c r="E4874" s="315" t="s">
        <v>10571</v>
      </c>
      <c r="F4874" s="316" t="s">
        <v>10531</v>
      </c>
      <c r="G4874" s="331">
        <v>1</v>
      </c>
      <c r="H4874" s="61">
        <f t="shared" si="910"/>
        <v>37545.31</v>
      </c>
      <c r="I4874" s="450">
        <v>37545.31</v>
      </c>
      <c r="J4874" s="439">
        <f t="shared" si="911"/>
        <v>41872.519999999997</v>
      </c>
      <c r="K4874" s="60">
        <f t="shared" si="912"/>
        <v>41872.519999999997</v>
      </c>
      <c r="L4874" s="60"/>
      <c r="M4874" s="303">
        <f t="shared" si="865"/>
        <v>41872.524118867201</v>
      </c>
      <c r="N4874" s="303">
        <f t="shared" si="866"/>
        <v>4.1188672039425001E-3</v>
      </c>
      <c r="O4874" s="372">
        <f t="shared" si="867"/>
        <v>41872.519999999997</v>
      </c>
      <c r="P4874" s="373">
        <f t="shared" si="868"/>
        <v>0</v>
      </c>
    </row>
    <row r="4875" spans="1:16" s="195" customFormat="1" ht="33.75" x14ac:dyDescent="0.25">
      <c r="A4875" s="312" t="s">
        <v>10572</v>
      </c>
      <c r="B4875" s="314" t="s">
        <v>1025</v>
      </c>
      <c r="C4875" s="314" t="s">
        <v>1088</v>
      </c>
      <c r="D4875" s="314" t="s">
        <v>10573</v>
      </c>
      <c r="E4875" s="315" t="s">
        <v>10574</v>
      </c>
      <c r="F4875" s="316" t="s">
        <v>10531</v>
      </c>
      <c r="G4875" s="331">
        <v>1</v>
      </c>
      <c r="H4875" s="61">
        <f t="shared" si="910"/>
        <v>25599.119999999999</v>
      </c>
      <c r="I4875" s="450">
        <v>25599.119999999999</v>
      </c>
      <c r="J4875" s="439">
        <f t="shared" si="911"/>
        <v>28549.5</v>
      </c>
      <c r="K4875" s="60">
        <f t="shared" si="912"/>
        <v>28549.5</v>
      </c>
      <c r="L4875" s="60"/>
      <c r="M4875" s="303">
        <f t="shared" si="865"/>
        <v>28549.498449254403</v>
      </c>
      <c r="N4875" s="303">
        <f t="shared" si="866"/>
        <v>-1.5507455973420292E-3</v>
      </c>
      <c r="O4875" s="372">
        <f t="shared" si="867"/>
        <v>28549.5</v>
      </c>
      <c r="P4875" s="373">
        <f t="shared" si="868"/>
        <v>0</v>
      </c>
    </row>
    <row r="4876" spans="1:16" s="195" customFormat="1" ht="22.5" x14ac:dyDescent="0.25">
      <c r="A4876" s="312" t="s">
        <v>10575</v>
      </c>
      <c r="B4876" s="314" t="s">
        <v>1025</v>
      </c>
      <c r="C4876" s="314" t="s">
        <v>1096</v>
      </c>
      <c r="D4876" s="314" t="s">
        <v>10576</v>
      </c>
      <c r="E4876" s="315" t="s">
        <v>10577</v>
      </c>
      <c r="F4876" s="316" t="s">
        <v>10531</v>
      </c>
      <c r="G4876" s="331">
        <v>1</v>
      </c>
      <c r="H4876" s="61">
        <f t="shared" si="910"/>
        <v>24346.83</v>
      </c>
      <c r="I4876" s="450">
        <v>24346.83</v>
      </c>
      <c r="J4876" s="439">
        <f t="shared" si="911"/>
        <v>27152.880000000001</v>
      </c>
      <c r="K4876" s="60">
        <f t="shared" si="912"/>
        <v>27152.880000000001</v>
      </c>
      <c r="L4876" s="60"/>
      <c r="M4876" s="303">
        <f t="shared" si="865"/>
        <v>27152.878119609606</v>
      </c>
      <c r="N4876" s="303">
        <f t="shared" si="866"/>
        <v>-1.8803903949446976E-3</v>
      </c>
      <c r="O4876" s="372">
        <f t="shared" si="867"/>
        <v>27152.880000000001</v>
      </c>
      <c r="P4876" s="373">
        <f t="shared" si="868"/>
        <v>0</v>
      </c>
    </row>
    <row r="4877" spans="1:16" s="195" customFormat="1" ht="22.5" x14ac:dyDescent="0.25">
      <c r="A4877" s="312" t="s">
        <v>10578</v>
      </c>
      <c r="B4877" s="314" t="s">
        <v>1025</v>
      </c>
      <c r="C4877" s="314" t="s">
        <v>1103</v>
      </c>
      <c r="D4877" s="314" t="s">
        <v>10579</v>
      </c>
      <c r="E4877" s="315" t="s">
        <v>10580</v>
      </c>
      <c r="F4877" s="316" t="s">
        <v>291</v>
      </c>
      <c r="G4877" s="331">
        <v>1</v>
      </c>
      <c r="H4877" s="61">
        <f t="shared" si="910"/>
        <v>279834.3</v>
      </c>
      <c r="I4877" s="450">
        <v>279834.3</v>
      </c>
      <c r="J4877" s="439">
        <f t="shared" si="911"/>
        <v>312086.08</v>
      </c>
      <c r="K4877" s="60">
        <f t="shared" si="912"/>
        <v>312086.08</v>
      </c>
      <c r="L4877" s="60"/>
      <c r="M4877" s="303">
        <f t="shared" si="865"/>
        <v>312086.07615801599</v>
      </c>
      <c r="N4877" s="303">
        <f t="shared" si="866"/>
        <v>-3.841984027530998E-3</v>
      </c>
      <c r="O4877" s="372">
        <f t="shared" si="867"/>
        <v>312086.08</v>
      </c>
      <c r="P4877" s="373">
        <f t="shared" si="868"/>
        <v>0</v>
      </c>
    </row>
    <row r="4878" spans="1:16" s="195" customFormat="1" ht="15" x14ac:dyDescent="0.25">
      <c r="A4878" s="312" t="s">
        <v>10581</v>
      </c>
      <c r="B4878" s="314" t="s">
        <v>1025</v>
      </c>
      <c r="C4878" s="314" t="s">
        <v>1109</v>
      </c>
      <c r="D4878" s="314" t="s">
        <v>10582</v>
      </c>
      <c r="E4878" s="315" t="s">
        <v>10583</v>
      </c>
      <c r="F4878" s="316" t="s">
        <v>291</v>
      </c>
      <c r="G4878" s="331">
        <v>1</v>
      </c>
      <c r="H4878" s="61">
        <f t="shared" si="910"/>
        <v>263610.96000000002</v>
      </c>
      <c r="I4878" s="450">
        <v>263610.96000000002</v>
      </c>
      <c r="J4878" s="439">
        <f t="shared" si="911"/>
        <v>293992.95</v>
      </c>
      <c r="K4878" s="60">
        <f t="shared" si="912"/>
        <v>293992.95</v>
      </c>
      <c r="L4878" s="60"/>
      <c r="M4878" s="303">
        <f t="shared" si="865"/>
        <v>293992.94560619525</v>
      </c>
      <c r="N4878" s="303">
        <f t="shared" si="866"/>
        <v>-4.393804760184139E-3</v>
      </c>
      <c r="O4878" s="372">
        <f t="shared" si="867"/>
        <v>293992.95</v>
      </c>
      <c r="P4878" s="373">
        <f t="shared" si="868"/>
        <v>0</v>
      </c>
    </row>
    <row r="4879" spans="1:16" s="195" customFormat="1" ht="15" x14ac:dyDescent="0.25">
      <c r="A4879" s="312" t="s">
        <v>10584</v>
      </c>
      <c r="B4879" s="314" t="s">
        <v>1025</v>
      </c>
      <c r="C4879" s="314" t="s">
        <v>1112</v>
      </c>
      <c r="D4879" s="314" t="s">
        <v>10585</v>
      </c>
      <c r="E4879" s="315" t="s">
        <v>10586</v>
      </c>
      <c r="F4879" s="316" t="s">
        <v>291</v>
      </c>
      <c r="G4879" s="331">
        <v>1</v>
      </c>
      <c r="H4879" s="61">
        <f t="shared" si="910"/>
        <v>117923.77</v>
      </c>
      <c r="I4879" s="450">
        <v>117923.77</v>
      </c>
      <c r="J4879" s="439">
        <f t="shared" si="911"/>
        <v>131514.85</v>
      </c>
      <c r="K4879" s="60">
        <f t="shared" si="912"/>
        <v>131514.85</v>
      </c>
      <c r="L4879" s="60"/>
      <c r="M4879" s="303">
        <f t="shared" ref="M4879:M4918" si="913">I4879*O$13*P$13*O$10</f>
        <v>131514.85241466243</v>
      </c>
      <c r="N4879" s="303">
        <f t="shared" ref="N4879:N4908" si="914">M4879-K4879</f>
        <v>2.4146624200511724E-3</v>
      </c>
      <c r="O4879" s="372">
        <f t="shared" si="867"/>
        <v>131514.85</v>
      </c>
      <c r="P4879" s="373">
        <f t="shared" si="868"/>
        <v>0</v>
      </c>
    </row>
    <row r="4880" spans="1:16" s="195" customFormat="1" ht="15" customHeight="1" x14ac:dyDescent="0.25">
      <c r="A4880" s="509" t="s">
        <v>10587</v>
      </c>
      <c r="B4880" s="510"/>
      <c r="C4880" s="510"/>
      <c r="D4880" s="510"/>
      <c r="E4880" s="510"/>
      <c r="F4880" s="511"/>
      <c r="G4880" s="322"/>
      <c r="H4880" s="455"/>
      <c r="I4880" s="447">
        <f>I4881</f>
        <v>1542454.9</v>
      </c>
      <c r="J4880" s="448"/>
      <c r="K4880" s="305">
        <f>K4881</f>
        <v>1720226.87</v>
      </c>
      <c r="L4880" s="305"/>
      <c r="M4880" s="303">
        <f t="shared" si="913"/>
        <v>1720227.6396842881</v>
      </c>
      <c r="N4880" s="303">
        <f t="shared" si="914"/>
        <v>0.76968428795225918</v>
      </c>
      <c r="O4880" s="372"/>
      <c r="P4880" s="373"/>
    </row>
    <row r="4881" spans="1:16" s="195" customFormat="1" ht="15" x14ac:dyDescent="0.25">
      <c r="A4881" s="306" t="s">
        <v>1190</v>
      </c>
      <c r="B4881" s="502"/>
      <c r="C4881" s="502"/>
      <c r="D4881" s="502"/>
      <c r="E4881" s="307" t="s">
        <v>10588</v>
      </c>
      <c r="F4881" s="308"/>
      <c r="G4881" s="309"/>
      <c r="H4881" s="334"/>
      <c r="I4881" s="334">
        <f>SUM(I4882:I4886)</f>
        <v>1542454.9</v>
      </c>
      <c r="J4881" s="449"/>
      <c r="K4881" s="310">
        <f>SUM(K4882:K4886)</f>
        <v>1720226.87</v>
      </c>
      <c r="L4881" s="310"/>
      <c r="M4881" s="303">
        <f t="shared" si="913"/>
        <v>1720227.6396842881</v>
      </c>
      <c r="N4881" s="303">
        <f t="shared" si="914"/>
        <v>0.76968428795225918</v>
      </c>
      <c r="O4881" s="372"/>
      <c r="P4881" s="373"/>
    </row>
    <row r="4882" spans="1:16" s="195" customFormat="1" ht="15" x14ac:dyDescent="0.25">
      <c r="A4882" s="312" t="s">
        <v>10589</v>
      </c>
      <c r="B4882" s="314" t="s">
        <v>1027</v>
      </c>
      <c r="C4882" s="314" t="s">
        <v>2402</v>
      </c>
      <c r="D4882" s="314" t="s">
        <v>10590</v>
      </c>
      <c r="E4882" s="315" t="s">
        <v>10591</v>
      </c>
      <c r="F4882" s="316" t="s">
        <v>10592</v>
      </c>
      <c r="G4882" s="331">
        <v>21</v>
      </c>
      <c r="H4882" s="61">
        <f t="shared" ref="H4882:H4886" si="915">ROUND(I4882/G4882,2)</f>
        <v>12189.86</v>
      </c>
      <c r="I4882" s="450">
        <v>255987.16</v>
      </c>
      <c r="J4882" s="439">
        <f t="shared" ref="J4882:J4886" si="916">ROUND(H4882*O$13*P$13*O$10,2)</f>
        <v>13594.78</v>
      </c>
      <c r="K4882" s="60">
        <f t="shared" ref="K4882:K4886" si="917">ROUND(J4882*G4882,2)</f>
        <v>285490.38</v>
      </c>
      <c r="L4882" s="60"/>
      <c r="M4882" s="303">
        <f t="shared" si="913"/>
        <v>285490.47886993922</v>
      </c>
      <c r="N4882" s="303">
        <f t="shared" si="914"/>
        <v>9.8869939218275249E-2</v>
      </c>
      <c r="O4882" s="372">
        <f t="shared" ref="O4882:O4908" si="918">J4882*G4882</f>
        <v>285490.38</v>
      </c>
      <c r="P4882" s="373">
        <f t="shared" ref="P4882:P4908" si="919">O4882-K4882</f>
        <v>0</v>
      </c>
    </row>
    <row r="4883" spans="1:16" s="195" customFormat="1" ht="15" x14ac:dyDescent="0.25">
      <c r="A4883" s="312" t="s">
        <v>10593</v>
      </c>
      <c r="B4883" s="314" t="s">
        <v>1027</v>
      </c>
      <c r="C4883" s="314" t="s">
        <v>2410</v>
      </c>
      <c r="D4883" s="314" t="s">
        <v>10594</v>
      </c>
      <c r="E4883" s="315" t="s">
        <v>10595</v>
      </c>
      <c r="F4883" s="316" t="s">
        <v>217</v>
      </c>
      <c r="G4883" s="331">
        <v>385</v>
      </c>
      <c r="H4883" s="61">
        <f t="shared" si="915"/>
        <v>1147.43</v>
      </c>
      <c r="I4883" s="450">
        <v>441759.23</v>
      </c>
      <c r="J4883" s="439">
        <f t="shared" si="916"/>
        <v>1279.67</v>
      </c>
      <c r="K4883" s="60">
        <f t="shared" si="917"/>
        <v>492672.95</v>
      </c>
      <c r="L4883" s="60"/>
      <c r="M4883" s="303">
        <f t="shared" si="913"/>
        <v>492673.35954629758</v>
      </c>
      <c r="N4883" s="303">
        <f t="shared" si="914"/>
        <v>0.40954629756743088</v>
      </c>
      <c r="O4883" s="372">
        <f t="shared" si="918"/>
        <v>492672.95</v>
      </c>
      <c r="P4883" s="373">
        <f t="shared" si="919"/>
        <v>0</v>
      </c>
    </row>
    <row r="4884" spans="1:16" s="195" customFormat="1" ht="45" x14ac:dyDescent="0.25">
      <c r="A4884" s="312" t="s">
        <v>10596</v>
      </c>
      <c r="B4884" s="314" t="s">
        <v>1027</v>
      </c>
      <c r="C4884" s="314" t="s">
        <v>2421</v>
      </c>
      <c r="D4884" s="314" t="s">
        <v>10597</v>
      </c>
      <c r="E4884" s="315" t="s">
        <v>10598</v>
      </c>
      <c r="F4884" s="316" t="s">
        <v>217</v>
      </c>
      <c r="G4884" s="331">
        <v>423</v>
      </c>
      <c r="H4884" s="61">
        <f t="shared" si="915"/>
        <v>301.04000000000002</v>
      </c>
      <c r="I4884" s="450">
        <v>127341.73</v>
      </c>
      <c r="J4884" s="439">
        <f>ROUND(H4884*O$13*P$13*O$10,2)</f>
        <v>335.74</v>
      </c>
      <c r="K4884" s="60">
        <f t="shared" si="917"/>
        <v>142018.01999999999</v>
      </c>
      <c r="L4884" s="60"/>
      <c r="M4884" s="303">
        <f>I4884*O$13*P$13*O$10</f>
        <v>142018.26168869762</v>
      </c>
      <c r="N4884" s="303">
        <f t="shared" si="914"/>
        <v>0.2416886976279784</v>
      </c>
      <c r="O4884" s="372">
        <f t="shared" si="918"/>
        <v>142018.01999999999</v>
      </c>
      <c r="P4884" s="373">
        <f t="shared" si="919"/>
        <v>0</v>
      </c>
    </row>
    <row r="4885" spans="1:16" s="195" customFormat="1" ht="15" x14ac:dyDescent="0.25">
      <c r="A4885" s="312" t="s">
        <v>10599</v>
      </c>
      <c r="B4885" s="314" t="s">
        <v>1027</v>
      </c>
      <c r="C4885" s="314" t="s">
        <v>2429</v>
      </c>
      <c r="D4885" s="314" t="s">
        <v>10600</v>
      </c>
      <c r="E4885" s="315" t="s">
        <v>10601</v>
      </c>
      <c r="F4885" s="316" t="s">
        <v>10602</v>
      </c>
      <c r="G4885" s="331">
        <v>11</v>
      </c>
      <c r="H4885" s="61">
        <f t="shared" si="915"/>
        <v>64522.37</v>
      </c>
      <c r="I4885" s="450">
        <v>709746.05</v>
      </c>
      <c r="J4885" s="439">
        <f t="shared" si="916"/>
        <v>71958.77</v>
      </c>
      <c r="K4885" s="60">
        <f t="shared" si="917"/>
        <v>791546.47</v>
      </c>
      <c r="L4885" s="60"/>
      <c r="M4885" s="303">
        <f t="shared" si="913"/>
        <v>791546.49667017604</v>
      </c>
      <c r="N4885" s="303">
        <f t="shared" si="914"/>
        <v>2.6670176070183516E-2</v>
      </c>
      <c r="O4885" s="372">
        <f t="shared" si="918"/>
        <v>791546.47000000009</v>
      </c>
      <c r="P4885" s="373">
        <f t="shared" si="919"/>
        <v>0</v>
      </c>
    </row>
    <row r="4886" spans="1:16" s="195" customFormat="1" ht="15" x14ac:dyDescent="0.25">
      <c r="A4886" s="312" t="s">
        <v>10603</v>
      </c>
      <c r="B4886" s="314" t="s">
        <v>1027</v>
      </c>
      <c r="C4886" s="314" t="s">
        <v>2438</v>
      </c>
      <c r="D4886" s="314" t="s">
        <v>10604</v>
      </c>
      <c r="E4886" s="315" t="s">
        <v>10605</v>
      </c>
      <c r="F4886" s="316" t="s">
        <v>7841</v>
      </c>
      <c r="G4886" s="331">
        <v>5</v>
      </c>
      <c r="H4886" s="61">
        <f t="shared" si="915"/>
        <v>1524.15</v>
      </c>
      <c r="I4886" s="450">
        <v>7620.73</v>
      </c>
      <c r="J4886" s="439">
        <f t="shared" si="916"/>
        <v>1699.81</v>
      </c>
      <c r="K4886" s="60">
        <f t="shared" si="917"/>
        <v>8499.0499999999993</v>
      </c>
      <c r="L4886" s="60"/>
      <c r="M4886" s="303">
        <f t="shared" si="913"/>
        <v>8499.0429091776004</v>
      </c>
      <c r="N4886" s="303">
        <f t="shared" si="914"/>
        <v>-7.0908223988226382E-3</v>
      </c>
      <c r="O4886" s="372">
        <f t="shared" si="918"/>
        <v>8499.0499999999993</v>
      </c>
      <c r="P4886" s="373">
        <f t="shared" si="919"/>
        <v>0</v>
      </c>
    </row>
    <row r="4887" spans="1:16" s="195" customFormat="1" ht="15" customHeight="1" x14ac:dyDescent="0.25">
      <c r="A4887" s="509" t="s">
        <v>10606</v>
      </c>
      <c r="B4887" s="510"/>
      <c r="C4887" s="510"/>
      <c r="D4887" s="510"/>
      <c r="E4887" s="510"/>
      <c r="F4887" s="511"/>
      <c r="G4887" s="322"/>
      <c r="H4887" s="455"/>
      <c r="I4887" s="447">
        <f>I4888</f>
        <v>681764.69000000006</v>
      </c>
      <c r="J4887" s="448"/>
      <c r="K4887" s="305">
        <f>K4888</f>
        <v>760340.33000000007</v>
      </c>
      <c r="L4887" s="305"/>
      <c r="M4887" s="303">
        <f t="shared" si="913"/>
        <v>760340.197628333</v>
      </c>
      <c r="N4887" s="303">
        <f t="shared" si="914"/>
        <v>-0.13237166707403958</v>
      </c>
      <c r="O4887" s="372"/>
      <c r="P4887" s="373"/>
    </row>
    <row r="4888" spans="1:16" s="195" customFormat="1" ht="15" x14ac:dyDescent="0.25">
      <c r="A4888" s="306" t="s">
        <v>3749</v>
      </c>
      <c r="B4888" s="502"/>
      <c r="C4888" s="502"/>
      <c r="D4888" s="502"/>
      <c r="E4888" s="307" t="s">
        <v>10607</v>
      </c>
      <c r="F4888" s="308"/>
      <c r="G4888" s="309"/>
      <c r="H4888" s="334"/>
      <c r="I4888" s="334">
        <f>SUM(I4889:I4890)</f>
        <v>681764.69000000006</v>
      </c>
      <c r="J4888" s="449"/>
      <c r="K4888" s="310">
        <f>SUM(K4889:K4890)</f>
        <v>760340.33000000007</v>
      </c>
      <c r="L4888" s="310"/>
      <c r="M4888" s="303">
        <f t="shared" si="913"/>
        <v>760340.197628333</v>
      </c>
      <c r="N4888" s="303">
        <f t="shared" si="914"/>
        <v>-0.13237166707403958</v>
      </c>
      <c r="O4888" s="372"/>
      <c r="P4888" s="373"/>
    </row>
    <row r="4889" spans="1:16" s="195" customFormat="1" ht="22.5" x14ac:dyDescent="0.25">
      <c r="A4889" s="312" t="s">
        <v>10608</v>
      </c>
      <c r="B4889" s="314" t="s">
        <v>1029</v>
      </c>
      <c r="C4889" s="314" t="s">
        <v>2402</v>
      </c>
      <c r="D4889" s="314" t="s">
        <v>10609</v>
      </c>
      <c r="E4889" s="315" t="s">
        <v>10610</v>
      </c>
      <c r="F4889" s="316" t="s">
        <v>10531</v>
      </c>
      <c r="G4889" s="331">
        <v>1</v>
      </c>
      <c r="H4889" s="61">
        <f t="shared" ref="H4889:H4890" si="920">ROUND(I4889/G4889,2)</f>
        <v>481724.84</v>
      </c>
      <c r="I4889" s="450">
        <v>481724.84</v>
      </c>
      <c r="J4889" s="439">
        <f>ROUND(H4889*O$13*P$13*O$10,2)</f>
        <v>537245.13</v>
      </c>
      <c r="K4889" s="60">
        <f t="shared" ref="K4889:K4890" si="921">ROUND(J4889*G4889,2)</f>
        <v>537245.13</v>
      </c>
      <c r="L4889" s="60"/>
      <c r="M4889" s="303">
        <f t="shared" si="913"/>
        <v>537245.13079150091</v>
      </c>
      <c r="N4889" s="303">
        <f t="shared" si="914"/>
        <v>7.9150090459734201E-4</v>
      </c>
      <c r="O4889" s="372">
        <f t="shared" si="918"/>
        <v>537245.13</v>
      </c>
      <c r="P4889" s="373">
        <f t="shared" si="919"/>
        <v>0</v>
      </c>
    </row>
    <row r="4890" spans="1:16" s="195" customFormat="1" ht="33.75" x14ac:dyDescent="0.25">
      <c r="A4890" s="312" t="s">
        <v>10611</v>
      </c>
      <c r="B4890" s="314" t="s">
        <v>1029</v>
      </c>
      <c r="C4890" s="314" t="s">
        <v>2410</v>
      </c>
      <c r="D4890" s="314" t="s">
        <v>10612</v>
      </c>
      <c r="E4890" s="315" t="s">
        <v>10613</v>
      </c>
      <c r="F4890" s="316" t="s">
        <v>423</v>
      </c>
      <c r="G4890" s="331">
        <v>148</v>
      </c>
      <c r="H4890" s="61">
        <f t="shared" si="920"/>
        <v>1351.62</v>
      </c>
      <c r="I4890" s="450">
        <v>200039.85</v>
      </c>
      <c r="J4890" s="439">
        <f t="shared" ref="J4890" si="922">ROUND(H4890*O$13*P$13*O$10,2)</f>
        <v>1507.4</v>
      </c>
      <c r="K4890" s="60">
        <f t="shared" si="921"/>
        <v>223095.2</v>
      </c>
      <c r="L4890" s="60"/>
      <c r="M4890" s="303">
        <f t="shared" si="913"/>
        <v>223095.066836832</v>
      </c>
      <c r="N4890" s="303">
        <f t="shared" si="914"/>
        <v>-0.13316316800774075</v>
      </c>
      <c r="O4890" s="372">
        <f t="shared" si="918"/>
        <v>223095.2</v>
      </c>
      <c r="P4890" s="373">
        <f t="shared" si="919"/>
        <v>0</v>
      </c>
    </row>
    <row r="4891" spans="1:16" s="195" customFormat="1" ht="15" customHeight="1" x14ac:dyDescent="0.25">
      <c r="A4891" s="509" t="s">
        <v>10614</v>
      </c>
      <c r="B4891" s="510"/>
      <c r="C4891" s="510"/>
      <c r="D4891" s="510"/>
      <c r="E4891" s="510"/>
      <c r="F4891" s="511"/>
      <c r="G4891" s="322"/>
      <c r="H4891" s="455"/>
      <c r="I4891" s="447">
        <f>I4892</f>
        <v>1789953.5699999998</v>
      </c>
      <c r="J4891" s="448"/>
      <c r="K4891" s="305">
        <f>K4892</f>
        <v>1996251.3</v>
      </c>
      <c r="L4891" s="305"/>
      <c r="M4891" s="303">
        <f t="shared" si="913"/>
        <v>1996251.3035976384</v>
      </c>
      <c r="N4891" s="303">
        <f t="shared" si="914"/>
        <v>3.5976383369415998E-3</v>
      </c>
      <c r="O4891" s="372"/>
      <c r="P4891" s="373"/>
    </row>
    <row r="4892" spans="1:16" s="195" customFormat="1" ht="15" x14ac:dyDescent="0.25">
      <c r="A4892" s="306" t="s">
        <v>2648</v>
      </c>
      <c r="B4892" s="502"/>
      <c r="C4892" s="502"/>
      <c r="D4892" s="502"/>
      <c r="E4892" s="307" t="s">
        <v>10615</v>
      </c>
      <c r="F4892" s="308"/>
      <c r="G4892" s="309"/>
      <c r="H4892" s="334"/>
      <c r="I4892" s="334">
        <f>SUM(I4893:I4901)</f>
        <v>1789953.5699999998</v>
      </c>
      <c r="J4892" s="449"/>
      <c r="K4892" s="310">
        <f>SUM(K4893:K4901)</f>
        <v>1996251.3</v>
      </c>
      <c r="L4892" s="310"/>
      <c r="M4892" s="303">
        <f t="shared" si="913"/>
        <v>1996251.3035976384</v>
      </c>
      <c r="N4892" s="303">
        <f t="shared" si="914"/>
        <v>3.5976383369415998E-3</v>
      </c>
      <c r="O4892" s="372"/>
      <c r="P4892" s="373"/>
    </row>
    <row r="4893" spans="1:16" s="195" customFormat="1" ht="15" x14ac:dyDescent="0.25">
      <c r="A4893" s="312" t="s">
        <v>10616</v>
      </c>
      <c r="B4893" s="314" t="s">
        <v>1031</v>
      </c>
      <c r="C4893" s="314" t="s">
        <v>2402</v>
      </c>
      <c r="D4893" s="314" t="s">
        <v>10617</v>
      </c>
      <c r="E4893" s="315" t="s">
        <v>10618</v>
      </c>
      <c r="F4893" s="316" t="s">
        <v>524</v>
      </c>
      <c r="G4893" s="331">
        <v>1</v>
      </c>
      <c r="H4893" s="61">
        <f t="shared" ref="H4893:H4901" si="923">ROUND(I4893/G4893,2)</f>
        <v>406096.47</v>
      </c>
      <c r="I4893" s="450">
        <v>406096.47</v>
      </c>
      <c r="J4893" s="439">
        <f t="shared" ref="J4893:J4901" si="924">ROUND(H4893*O$13*P$13*O$10,2)</f>
        <v>452900.36</v>
      </c>
      <c r="K4893" s="60">
        <f t="shared" ref="K4893:K4901" si="925">ROUND(J4893*G4893,2)</f>
        <v>452900.36</v>
      </c>
      <c r="L4893" s="60"/>
      <c r="M4893" s="303">
        <f t="shared" si="913"/>
        <v>452900.3551884864</v>
      </c>
      <c r="N4893" s="303">
        <f t="shared" si="914"/>
        <v>-4.8115135869011283E-3</v>
      </c>
      <c r="O4893" s="372">
        <f t="shared" si="918"/>
        <v>452900.36</v>
      </c>
      <c r="P4893" s="373">
        <f t="shared" si="919"/>
        <v>0</v>
      </c>
    </row>
    <row r="4894" spans="1:16" s="195" customFormat="1" ht="22.5" x14ac:dyDescent="0.25">
      <c r="A4894" s="312" t="s">
        <v>10619</v>
      </c>
      <c r="B4894" s="314" t="s">
        <v>1031</v>
      </c>
      <c r="C4894" s="314" t="s">
        <v>2410</v>
      </c>
      <c r="D4894" s="314" t="s">
        <v>10620</v>
      </c>
      <c r="E4894" s="315" t="s">
        <v>10621</v>
      </c>
      <c r="F4894" s="316" t="s">
        <v>382</v>
      </c>
      <c r="G4894" s="331">
        <v>1</v>
      </c>
      <c r="H4894" s="61">
        <f t="shared" si="923"/>
        <v>67492.53</v>
      </c>
      <c r="I4894" s="450">
        <v>67492.53</v>
      </c>
      <c r="J4894" s="439">
        <f t="shared" si="924"/>
        <v>75271.25</v>
      </c>
      <c r="K4894" s="60">
        <f t="shared" si="925"/>
        <v>75271.25</v>
      </c>
      <c r="L4894" s="60"/>
      <c r="M4894" s="303">
        <f t="shared" si="913"/>
        <v>75271.254659193597</v>
      </c>
      <c r="N4894" s="303">
        <f t="shared" si="914"/>
        <v>4.6591935970354825E-3</v>
      </c>
      <c r="O4894" s="372">
        <f t="shared" si="918"/>
        <v>75271.25</v>
      </c>
      <c r="P4894" s="373">
        <f t="shared" si="919"/>
        <v>0</v>
      </c>
    </row>
    <row r="4895" spans="1:16" s="195" customFormat="1" ht="15" x14ac:dyDescent="0.25">
      <c r="A4895" s="312" t="s">
        <v>10622</v>
      </c>
      <c r="B4895" s="314" t="s">
        <v>1031</v>
      </c>
      <c r="C4895" s="314" t="s">
        <v>2421</v>
      </c>
      <c r="D4895" s="314" t="s">
        <v>10623</v>
      </c>
      <c r="E4895" s="315" t="s">
        <v>10624</v>
      </c>
      <c r="F4895" s="316" t="s">
        <v>382</v>
      </c>
      <c r="G4895" s="331">
        <v>1</v>
      </c>
      <c r="H4895" s="61">
        <f t="shared" si="923"/>
        <v>275687.75</v>
      </c>
      <c r="I4895" s="450">
        <v>275687.75</v>
      </c>
      <c r="J4895" s="439">
        <f t="shared" si="924"/>
        <v>307461.62</v>
      </c>
      <c r="K4895" s="60">
        <f t="shared" si="925"/>
        <v>307461.62</v>
      </c>
      <c r="L4895" s="60"/>
      <c r="M4895" s="303">
        <f t="shared" si="913"/>
        <v>307461.62333328003</v>
      </c>
      <c r="N4895" s="303">
        <f t="shared" si="914"/>
        <v>3.3332800376228988E-3</v>
      </c>
      <c r="O4895" s="372">
        <f t="shared" si="918"/>
        <v>307461.62</v>
      </c>
      <c r="P4895" s="373">
        <f t="shared" si="919"/>
        <v>0</v>
      </c>
    </row>
    <row r="4896" spans="1:16" s="195" customFormat="1" ht="15" x14ac:dyDescent="0.25">
      <c r="A4896" s="312" t="s">
        <v>10625</v>
      </c>
      <c r="B4896" s="314" t="s">
        <v>1031</v>
      </c>
      <c r="C4896" s="314" t="s">
        <v>2429</v>
      </c>
      <c r="D4896" s="314" t="s">
        <v>10626</v>
      </c>
      <c r="E4896" s="315" t="s">
        <v>10627</v>
      </c>
      <c r="F4896" s="316" t="s">
        <v>524</v>
      </c>
      <c r="G4896" s="331">
        <v>1</v>
      </c>
      <c r="H4896" s="61">
        <f t="shared" si="923"/>
        <v>22878.62</v>
      </c>
      <c r="I4896" s="450">
        <v>22878.62</v>
      </c>
      <c r="J4896" s="439">
        <f t="shared" si="924"/>
        <v>25515.45</v>
      </c>
      <c r="K4896" s="60">
        <f t="shared" si="925"/>
        <v>25515.45</v>
      </c>
      <c r="L4896" s="60"/>
      <c r="M4896" s="303">
        <f t="shared" si="913"/>
        <v>25515.452336294402</v>
      </c>
      <c r="N4896" s="303">
        <f t="shared" si="914"/>
        <v>2.3362944011751097E-3</v>
      </c>
      <c r="O4896" s="372">
        <f t="shared" si="918"/>
        <v>25515.45</v>
      </c>
      <c r="P4896" s="373">
        <f t="shared" si="919"/>
        <v>0</v>
      </c>
    </row>
    <row r="4897" spans="1:19" s="195" customFormat="1" ht="15" x14ac:dyDescent="0.25">
      <c r="A4897" s="312" t="s">
        <v>10628</v>
      </c>
      <c r="B4897" s="314" t="s">
        <v>1031</v>
      </c>
      <c r="C4897" s="314" t="s">
        <v>2438</v>
      </c>
      <c r="D4897" s="314" t="s">
        <v>10629</v>
      </c>
      <c r="E4897" s="315" t="s">
        <v>10630</v>
      </c>
      <c r="F4897" s="316" t="s">
        <v>382</v>
      </c>
      <c r="G4897" s="331">
        <v>1</v>
      </c>
      <c r="H4897" s="61">
        <f t="shared" si="923"/>
        <v>160995.47</v>
      </c>
      <c r="I4897" s="450">
        <v>160995.47</v>
      </c>
      <c r="J4897" s="439">
        <f t="shared" si="924"/>
        <v>179550.7</v>
      </c>
      <c r="K4897" s="60">
        <f t="shared" si="925"/>
        <v>179550.7</v>
      </c>
      <c r="L4897" s="60"/>
      <c r="M4897" s="303">
        <f t="shared" si="913"/>
        <v>179550.70022336644</v>
      </c>
      <c r="N4897" s="303">
        <f t="shared" si="914"/>
        <v>2.2336642723530531E-4</v>
      </c>
      <c r="O4897" s="372">
        <f t="shared" si="918"/>
        <v>179550.7</v>
      </c>
      <c r="P4897" s="373">
        <f t="shared" si="919"/>
        <v>0</v>
      </c>
    </row>
    <row r="4898" spans="1:19" s="195" customFormat="1" ht="22.5" x14ac:dyDescent="0.25">
      <c r="A4898" s="312" t="s">
        <v>10631</v>
      </c>
      <c r="B4898" s="314" t="s">
        <v>1031</v>
      </c>
      <c r="C4898" s="314" t="s">
        <v>1071</v>
      </c>
      <c r="D4898" s="314" t="s">
        <v>10632</v>
      </c>
      <c r="E4898" s="315" t="s">
        <v>10633</v>
      </c>
      <c r="F4898" s="316" t="s">
        <v>524</v>
      </c>
      <c r="G4898" s="331">
        <v>1</v>
      </c>
      <c r="H4898" s="61">
        <f t="shared" si="923"/>
        <v>705805.11</v>
      </c>
      <c r="I4898" s="450">
        <v>705805.11</v>
      </c>
      <c r="J4898" s="439">
        <f>ROUND(H4898*O$13*P$13*O$10,2)</f>
        <v>787151.35</v>
      </c>
      <c r="K4898" s="60">
        <f t="shared" si="925"/>
        <v>787151.35</v>
      </c>
      <c r="L4898" s="60"/>
      <c r="M4898" s="303">
        <f t="shared" si="913"/>
        <v>787151.35103944328</v>
      </c>
      <c r="N4898" s="303">
        <f t="shared" si="914"/>
        <v>1.0394433047622442E-3</v>
      </c>
      <c r="O4898" s="372">
        <f t="shared" si="918"/>
        <v>787151.35</v>
      </c>
      <c r="P4898" s="373">
        <f t="shared" si="919"/>
        <v>0</v>
      </c>
    </row>
    <row r="4899" spans="1:19" s="195" customFormat="1" ht="15" x14ac:dyDescent="0.25">
      <c r="A4899" s="312" t="s">
        <v>10634</v>
      </c>
      <c r="B4899" s="314" t="s">
        <v>1031</v>
      </c>
      <c r="C4899" s="314" t="s">
        <v>1075</v>
      </c>
      <c r="D4899" s="314" t="s">
        <v>10635</v>
      </c>
      <c r="E4899" s="315" t="s">
        <v>10636</v>
      </c>
      <c r="F4899" s="316" t="s">
        <v>382</v>
      </c>
      <c r="G4899" s="331">
        <v>1</v>
      </c>
      <c r="H4899" s="61">
        <f t="shared" si="923"/>
        <v>94946.46</v>
      </c>
      <c r="I4899" s="450">
        <v>94946.46</v>
      </c>
      <c r="J4899" s="439">
        <f>ROUND(H4899*O$13*P$13*O$10,2)</f>
        <v>105889.34</v>
      </c>
      <c r="K4899" s="60">
        <f t="shared" si="925"/>
        <v>105889.34</v>
      </c>
      <c r="L4899" s="60"/>
      <c r="M4899" s="303">
        <f t="shared" si="913"/>
        <v>105889.33574795521</v>
      </c>
      <c r="N4899" s="303">
        <f t="shared" si="914"/>
        <v>-4.2520447896094993E-3</v>
      </c>
      <c r="O4899" s="372">
        <f t="shared" si="918"/>
        <v>105889.34</v>
      </c>
      <c r="P4899" s="373">
        <f t="shared" si="919"/>
        <v>0</v>
      </c>
    </row>
    <row r="4900" spans="1:19" s="195" customFormat="1" ht="22.5" x14ac:dyDescent="0.25">
      <c r="A4900" s="312" t="s">
        <v>10637</v>
      </c>
      <c r="B4900" s="314" t="s">
        <v>1031</v>
      </c>
      <c r="C4900" s="314" t="s">
        <v>2474</v>
      </c>
      <c r="D4900" s="314" t="s">
        <v>10638</v>
      </c>
      <c r="E4900" s="315" t="s">
        <v>10639</v>
      </c>
      <c r="F4900" s="316" t="s">
        <v>524</v>
      </c>
      <c r="G4900" s="331">
        <v>1</v>
      </c>
      <c r="H4900" s="61">
        <f t="shared" si="923"/>
        <v>35461.230000000003</v>
      </c>
      <c r="I4900" s="450">
        <v>35461.230000000003</v>
      </c>
      <c r="J4900" s="439">
        <f t="shared" si="924"/>
        <v>39548.25</v>
      </c>
      <c r="K4900" s="60">
        <f t="shared" si="925"/>
        <v>39548.25</v>
      </c>
      <c r="L4900" s="60"/>
      <c r="M4900" s="303">
        <f t="shared" si="913"/>
        <v>39548.247396537605</v>
      </c>
      <c r="N4900" s="303">
        <f t="shared" si="914"/>
        <v>-2.6034623952000402E-3</v>
      </c>
      <c r="O4900" s="372">
        <f t="shared" si="918"/>
        <v>39548.25</v>
      </c>
      <c r="P4900" s="373">
        <f t="shared" si="919"/>
        <v>0</v>
      </c>
    </row>
    <row r="4901" spans="1:19" s="195" customFormat="1" ht="15" x14ac:dyDescent="0.25">
      <c r="A4901" s="312" t="s">
        <v>10640</v>
      </c>
      <c r="B4901" s="314" t="s">
        <v>1031</v>
      </c>
      <c r="C4901" s="314" t="s">
        <v>2489</v>
      </c>
      <c r="D4901" s="314" t="s">
        <v>10641</v>
      </c>
      <c r="E4901" s="315" t="s">
        <v>10642</v>
      </c>
      <c r="F4901" s="316" t="s">
        <v>382</v>
      </c>
      <c r="G4901" s="331">
        <v>1</v>
      </c>
      <c r="H4901" s="61">
        <f t="shared" si="923"/>
        <v>20589.93</v>
      </c>
      <c r="I4901" s="450">
        <v>20589.93</v>
      </c>
      <c r="J4901" s="439">
        <f t="shared" si="924"/>
        <v>22962.98</v>
      </c>
      <c r="K4901" s="60">
        <f t="shared" si="925"/>
        <v>22962.98</v>
      </c>
      <c r="L4901" s="60"/>
      <c r="M4901" s="303">
        <f t="shared" si="913"/>
        <v>22962.983673081602</v>
      </c>
      <c r="N4901" s="303">
        <f t="shared" si="914"/>
        <v>3.6730816027557012E-3</v>
      </c>
      <c r="O4901" s="372">
        <f t="shared" si="918"/>
        <v>22962.98</v>
      </c>
      <c r="P4901" s="373">
        <f t="shared" si="919"/>
        <v>0</v>
      </c>
    </row>
    <row r="4902" spans="1:19" s="195" customFormat="1" ht="15" customHeight="1" x14ac:dyDescent="0.25">
      <c r="A4902" s="509" t="s">
        <v>10643</v>
      </c>
      <c r="B4902" s="510"/>
      <c r="C4902" s="510"/>
      <c r="D4902" s="510"/>
      <c r="E4902" s="510"/>
      <c r="F4902" s="511"/>
      <c r="G4902" s="322"/>
      <c r="H4902" s="455"/>
      <c r="I4902" s="447">
        <f>I4903</f>
        <v>1357706.9</v>
      </c>
      <c r="J4902" s="448"/>
      <c r="K4902" s="305">
        <f>K4903</f>
        <v>1514186.85</v>
      </c>
      <c r="L4902" s="305"/>
      <c r="M4902" s="303">
        <f t="shared" si="913"/>
        <v>1514186.8562705282</v>
      </c>
      <c r="N4902" s="303">
        <f t="shared" si="914"/>
        <v>6.2705280724912882E-3</v>
      </c>
      <c r="O4902" s="372"/>
      <c r="P4902" s="373"/>
    </row>
    <row r="4903" spans="1:19" s="195" customFormat="1" ht="15" x14ac:dyDescent="0.25">
      <c r="A4903" s="306" t="s">
        <v>1204</v>
      </c>
      <c r="B4903" s="502"/>
      <c r="C4903" s="502"/>
      <c r="D4903" s="502"/>
      <c r="E4903" s="307" t="s">
        <v>10644</v>
      </c>
      <c r="F4903" s="308"/>
      <c r="G4903" s="309"/>
      <c r="H4903" s="334"/>
      <c r="I4903" s="334">
        <f>SUM(I4904:I4908)</f>
        <v>1357706.9</v>
      </c>
      <c r="J4903" s="449"/>
      <c r="K4903" s="310">
        <f>SUM(K4904:K4908)</f>
        <v>1514186.85</v>
      </c>
      <c r="L4903" s="310"/>
      <c r="M4903" s="303">
        <f t="shared" si="913"/>
        <v>1514186.8562705282</v>
      </c>
      <c r="N4903" s="303">
        <f t="shared" si="914"/>
        <v>6.2705280724912882E-3</v>
      </c>
      <c r="O4903" s="372"/>
      <c r="P4903" s="373"/>
    </row>
    <row r="4904" spans="1:19" s="195" customFormat="1" ht="33.75" x14ac:dyDescent="0.25">
      <c r="A4904" s="312" t="s">
        <v>10645</v>
      </c>
      <c r="B4904" s="314" t="s">
        <v>1033</v>
      </c>
      <c r="C4904" s="314" t="s">
        <v>2402</v>
      </c>
      <c r="D4904" s="314" t="s">
        <v>10646</v>
      </c>
      <c r="E4904" s="315" t="s">
        <v>10647</v>
      </c>
      <c r="F4904" s="316" t="s">
        <v>10648</v>
      </c>
      <c r="G4904" s="331">
        <v>1</v>
      </c>
      <c r="H4904" s="61">
        <f t="shared" ref="H4904:H4908" si="926">ROUND(I4904/G4904,2)</f>
        <v>340384.72</v>
      </c>
      <c r="I4904" s="450">
        <v>340384.72</v>
      </c>
      <c r="J4904" s="439">
        <f>ROUND(H4904*O$13*P$13*O$10,2)</f>
        <v>379615.12</v>
      </c>
      <c r="K4904" s="60">
        <f t="shared" ref="K4904:K4908" si="927">ROUND(J4904*G4904,2)</f>
        <v>379615.12</v>
      </c>
      <c r="L4904" s="60"/>
      <c r="M4904" s="303">
        <f>I4904*O$13*P$13*O$10</f>
        <v>379615.12098032638</v>
      </c>
      <c r="N4904" s="303">
        <f t="shared" si="914"/>
        <v>9.8032638197764754E-4</v>
      </c>
      <c r="O4904" s="372">
        <f t="shared" si="918"/>
        <v>379615.12</v>
      </c>
      <c r="P4904" s="373">
        <f t="shared" si="919"/>
        <v>0</v>
      </c>
    </row>
    <row r="4905" spans="1:19" s="195" customFormat="1" ht="22.5" x14ac:dyDescent="0.25">
      <c r="A4905" s="312" t="s">
        <v>10649</v>
      </c>
      <c r="B4905" s="314" t="s">
        <v>1033</v>
      </c>
      <c r="C4905" s="314" t="s">
        <v>2410</v>
      </c>
      <c r="D4905" s="314" t="s">
        <v>10650</v>
      </c>
      <c r="E4905" s="315" t="s">
        <v>10651</v>
      </c>
      <c r="F4905" s="316" t="s">
        <v>10652</v>
      </c>
      <c r="G4905" s="331">
        <v>-7</v>
      </c>
      <c r="H4905" s="61">
        <f t="shared" si="926"/>
        <v>6437.9</v>
      </c>
      <c r="I4905" s="450">
        <v>-45065.29</v>
      </c>
      <c r="J4905" s="439">
        <f t="shared" ref="J4905:J4908" si="928">ROUND(H4905*O$13*P$13*O$10,2)</f>
        <v>7179.89</v>
      </c>
      <c r="K4905" s="390">
        <f t="shared" si="927"/>
        <v>-50259.23</v>
      </c>
      <c r="L4905" s="60"/>
      <c r="M4905" s="303">
        <f t="shared" si="913"/>
        <v>-50259.205276204804</v>
      </c>
      <c r="N4905" s="303">
        <f t="shared" si="914"/>
        <v>2.4723795198951848E-2</v>
      </c>
      <c r="O4905" s="372">
        <f t="shared" si="918"/>
        <v>-50259.23</v>
      </c>
      <c r="P4905" s="373">
        <f t="shared" si="919"/>
        <v>0</v>
      </c>
    </row>
    <row r="4906" spans="1:19" s="195" customFormat="1" ht="22.5" x14ac:dyDescent="0.25">
      <c r="A4906" s="312" t="s">
        <v>10653</v>
      </c>
      <c r="B4906" s="314" t="s">
        <v>1033</v>
      </c>
      <c r="C4906" s="314" t="s">
        <v>2421</v>
      </c>
      <c r="D4906" s="314" t="s">
        <v>10654</v>
      </c>
      <c r="E4906" s="315" t="s">
        <v>10655</v>
      </c>
      <c r="F4906" s="316" t="s">
        <v>217</v>
      </c>
      <c r="G4906" s="331">
        <v>1</v>
      </c>
      <c r="H4906" s="61">
        <f t="shared" si="926"/>
        <v>253703.63</v>
      </c>
      <c r="I4906" s="450">
        <v>253703.63</v>
      </c>
      <c r="J4906" s="439">
        <f t="shared" si="928"/>
        <v>282943.76</v>
      </c>
      <c r="K4906" s="60">
        <f t="shared" si="927"/>
        <v>282943.76</v>
      </c>
      <c r="L4906" s="60"/>
      <c r="M4906" s="303">
        <f t="shared" si="913"/>
        <v>282943.7649128256</v>
      </c>
      <c r="N4906" s="303">
        <f t="shared" si="914"/>
        <v>4.912825592327863E-3</v>
      </c>
      <c r="O4906" s="372">
        <f t="shared" si="918"/>
        <v>282943.76</v>
      </c>
      <c r="P4906" s="373">
        <f t="shared" si="919"/>
        <v>0</v>
      </c>
    </row>
    <row r="4907" spans="1:19" s="195" customFormat="1" ht="22.5" x14ac:dyDescent="0.25">
      <c r="A4907" s="312" t="s">
        <v>10656</v>
      </c>
      <c r="B4907" s="314" t="s">
        <v>1033</v>
      </c>
      <c r="C4907" s="314" t="s">
        <v>2429</v>
      </c>
      <c r="D4907" s="314" t="s">
        <v>10657</v>
      </c>
      <c r="E4907" s="315" t="s">
        <v>10658</v>
      </c>
      <c r="F4907" s="316" t="s">
        <v>10648</v>
      </c>
      <c r="G4907" s="331">
        <v>2</v>
      </c>
      <c r="H4907" s="61">
        <f t="shared" si="926"/>
        <v>462274.11</v>
      </c>
      <c r="I4907" s="450">
        <v>924548.21</v>
      </c>
      <c r="J4907" s="439">
        <f>ROUND(H4907*O$13*P$13*O$10,2)</f>
        <v>515552.64</v>
      </c>
      <c r="K4907" s="60">
        <f>ROUND(J4907*G4907,2)</f>
        <v>1031105.28</v>
      </c>
      <c r="L4907" s="60"/>
      <c r="M4907" s="303">
        <f t="shared" si="913"/>
        <v>1031105.2757929151</v>
      </c>
      <c r="N4907" s="303">
        <f t="shared" si="914"/>
        <v>-4.2070848867297173E-3</v>
      </c>
      <c r="O4907" s="372">
        <f t="shared" si="918"/>
        <v>1031105.28</v>
      </c>
      <c r="P4907" s="373">
        <f t="shared" si="919"/>
        <v>0</v>
      </c>
    </row>
    <row r="4908" spans="1:19" s="195" customFormat="1" ht="22.5" x14ac:dyDescent="0.25">
      <c r="A4908" s="312" t="s">
        <v>10659</v>
      </c>
      <c r="B4908" s="314" t="s">
        <v>1033</v>
      </c>
      <c r="C4908" s="314" t="s">
        <v>2438</v>
      </c>
      <c r="D4908" s="314" t="s">
        <v>10660</v>
      </c>
      <c r="E4908" s="315" t="s">
        <v>10661</v>
      </c>
      <c r="F4908" s="316" t="s">
        <v>10652</v>
      </c>
      <c r="G4908" s="331">
        <v>-16</v>
      </c>
      <c r="H4908" s="61">
        <f t="shared" si="926"/>
        <v>7241.52</v>
      </c>
      <c r="I4908" s="450">
        <v>-115864.37</v>
      </c>
      <c r="J4908" s="439">
        <f t="shared" si="928"/>
        <v>8076.13</v>
      </c>
      <c r="K4908" s="390">
        <f t="shared" si="927"/>
        <v>-129218.08</v>
      </c>
      <c r="L4908" s="60"/>
      <c r="M4908" s="303">
        <f t="shared" si="913"/>
        <v>-129218.1001393344</v>
      </c>
      <c r="N4908" s="303">
        <f t="shared" si="914"/>
        <v>-2.0139334403211251E-2</v>
      </c>
      <c r="O4908" s="372">
        <f t="shared" si="918"/>
        <v>-129218.08</v>
      </c>
      <c r="P4908" s="373">
        <f t="shared" si="919"/>
        <v>0</v>
      </c>
    </row>
    <row r="4909" spans="1:19" ht="14.25" customHeight="1" x14ac:dyDescent="0.2">
      <c r="A4909" s="323"/>
      <c r="B4909" s="323"/>
      <c r="C4909" s="323"/>
      <c r="D4909" s="323"/>
      <c r="E4909" s="323"/>
      <c r="F4909" s="323"/>
      <c r="G4909" s="323"/>
      <c r="H4909" s="458"/>
      <c r="I4909" s="458"/>
      <c r="J4909" s="458"/>
      <c r="K4909" s="323"/>
      <c r="L4909" s="323"/>
      <c r="M4909" s="303">
        <f t="shared" si="913"/>
        <v>0</v>
      </c>
      <c r="N4909" s="303"/>
    </row>
    <row r="4910" spans="1:19" s="54" customFormat="1" ht="15" x14ac:dyDescent="0.25">
      <c r="A4910" s="341"/>
      <c r="B4910" s="553" t="s">
        <v>950</v>
      </c>
      <c r="C4910" s="554"/>
      <c r="D4910" s="554"/>
      <c r="E4910" s="554"/>
      <c r="F4910" s="554"/>
      <c r="G4910" s="555"/>
      <c r="H4910" s="434"/>
      <c r="I4910" s="342">
        <f>I14+I19+I3464+I4087+I4183+I4483+I4702+I4762</f>
        <v>585514158.02999997</v>
      </c>
      <c r="J4910" s="343"/>
      <c r="K4910" s="342">
        <f>K14+K19+K3464+K4087+K4183+K4483+K4702+K4762</f>
        <v>652996491.55000007</v>
      </c>
      <c r="L4910" s="342"/>
      <c r="M4910" s="303">
        <f t="shared" si="913"/>
        <v>652996491.54713058</v>
      </c>
      <c r="N4910" s="303"/>
      <c r="O4910" s="66"/>
      <c r="P4910" s="381"/>
      <c r="S4910" s="172"/>
    </row>
    <row r="4911" spans="1:19" s="54" customFormat="1" ht="12" customHeight="1" x14ac:dyDescent="0.25">
      <c r="A4911" s="67"/>
      <c r="B4911" s="546" t="s">
        <v>951</v>
      </c>
      <c r="C4911" s="546"/>
      <c r="D4911" s="546"/>
      <c r="E4911" s="546"/>
      <c r="F4911" s="546"/>
      <c r="G4911" s="546"/>
      <c r="H4911" s="68"/>
      <c r="I4911" s="69"/>
      <c r="J4911" s="70"/>
      <c r="K4911" s="69"/>
      <c r="L4911" s="387"/>
      <c r="M4911" s="303">
        <f t="shared" si="913"/>
        <v>0</v>
      </c>
      <c r="N4911" s="344" t="s">
        <v>10731</v>
      </c>
      <c r="O4911" s="112"/>
      <c r="P4911" s="382"/>
      <c r="S4911" s="172"/>
    </row>
    <row r="4912" spans="1:19" s="54" customFormat="1" ht="15" customHeight="1" x14ac:dyDescent="0.25">
      <c r="A4912" s="67"/>
      <c r="B4912" s="540" t="s">
        <v>952</v>
      </c>
      <c r="C4912" s="541"/>
      <c r="D4912" s="541"/>
      <c r="E4912" s="541"/>
      <c r="F4912" s="541"/>
      <c r="G4912" s="542"/>
      <c r="H4912" s="71"/>
      <c r="I4912" s="69">
        <f>I4910-I4913-I4914</f>
        <v>483734117.10999995</v>
      </c>
      <c r="J4912" s="72"/>
      <c r="K4912" s="69">
        <f>K4910-K4913-K4914</f>
        <v>539485983.35000002</v>
      </c>
      <c r="L4912" s="387"/>
      <c r="M4912" s="303">
        <f>I4912*O$13*P$13*O$10</f>
        <v>539485983.35737288</v>
      </c>
      <c r="N4912" s="344">
        <f>'НМЦК '!F14+'НМЦК '!F17</f>
        <v>539485983.35000002</v>
      </c>
      <c r="O4912" s="66">
        <f>N4912-K4912</f>
        <v>0</v>
      </c>
      <c r="P4912" s="381"/>
      <c r="S4912" s="172"/>
    </row>
    <row r="4913" spans="1:19" s="54" customFormat="1" ht="15" customHeight="1" x14ac:dyDescent="0.25">
      <c r="A4913" s="84"/>
      <c r="B4913" s="543" t="s">
        <v>953</v>
      </c>
      <c r="C4913" s="544"/>
      <c r="D4913" s="544"/>
      <c r="E4913" s="544"/>
      <c r="F4913" s="544"/>
      <c r="G4913" s="545"/>
      <c r="H4913" s="432"/>
      <c r="I4913" s="85">
        <f>I20+I3465+I4088+I4184+I4703</f>
        <v>89221355.25999999</v>
      </c>
      <c r="J4913" s="86"/>
      <c r="K4913" s="85">
        <f>K20+K3465+K4088+K4184+K4703</f>
        <v>99504394.829999998</v>
      </c>
      <c r="L4913" s="388"/>
      <c r="M4913" s="303">
        <f t="shared" si="913"/>
        <v>99504394.824343398</v>
      </c>
      <c r="N4913" s="344">
        <f>'НМЦК '!F15</f>
        <v>99504394.829999998</v>
      </c>
      <c r="O4913" s="66">
        <f t="shared" ref="O4913:O4918" si="929">N4913-K4913</f>
        <v>0</v>
      </c>
      <c r="P4913" s="381"/>
      <c r="S4913" s="172"/>
    </row>
    <row r="4914" spans="1:19" s="54" customFormat="1" ht="15" customHeight="1" x14ac:dyDescent="0.25">
      <c r="A4914" s="67"/>
      <c r="B4914" s="540" t="s">
        <v>10669</v>
      </c>
      <c r="C4914" s="546"/>
      <c r="D4914" s="546"/>
      <c r="E4914" s="546"/>
      <c r="F4914" s="546"/>
      <c r="G4914" s="547"/>
      <c r="H4914" s="433"/>
      <c r="I4914" s="69">
        <f>I4762</f>
        <v>12558685.66</v>
      </c>
      <c r="J4914" s="72"/>
      <c r="K4914" s="69">
        <f>K4762</f>
        <v>14006113.370000001</v>
      </c>
      <c r="L4914" s="387"/>
      <c r="M4914" s="303">
        <f t="shared" si="913"/>
        <v>14006113.36541426</v>
      </c>
      <c r="N4914" s="344">
        <f>'НМЦК '!F16</f>
        <v>14006113.369999999</v>
      </c>
      <c r="O4914" s="66">
        <f t="shared" si="929"/>
        <v>0</v>
      </c>
      <c r="P4914" s="381"/>
      <c r="S4914" s="172"/>
    </row>
    <row r="4915" spans="1:19" s="54" customFormat="1" ht="15.75" x14ac:dyDescent="0.25">
      <c r="A4915" s="73"/>
      <c r="B4915" s="548" t="s">
        <v>954</v>
      </c>
      <c r="C4915" s="549"/>
      <c r="D4915" s="549"/>
      <c r="E4915" s="549"/>
      <c r="F4915" s="549"/>
      <c r="G4915" s="550"/>
      <c r="H4915" s="74"/>
      <c r="I4915" s="76">
        <f>ROUND(I4910*0.01,2)</f>
        <v>5855141.5800000001</v>
      </c>
      <c r="J4915" s="75"/>
      <c r="K4915" s="76">
        <f>ROUND(K4910*0.01,2)</f>
        <v>6529964.9199999999</v>
      </c>
      <c r="L4915" s="75"/>
      <c r="M4915" s="303">
        <f t="shared" si="913"/>
        <v>6529964.9151367303</v>
      </c>
      <c r="N4915" s="344">
        <f>'НМЦК '!F22</f>
        <v>6529964.9155000011</v>
      </c>
      <c r="O4915" s="66">
        <f t="shared" si="929"/>
        <v>-4.4999988749623299E-3</v>
      </c>
      <c r="P4915" s="381"/>
      <c r="S4915" s="172"/>
    </row>
    <row r="4916" spans="1:19" s="54" customFormat="1" ht="18.75" x14ac:dyDescent="0.25">
      <c r="A4916" s="77"/>
      <c r="B4916" s="537" t="s">
        <v>955</v>
      </c>
      <c r="C4916" s="551"/>
      <c r="D4916" s="551"/>
      <c r="E4916" s="551"/>
      <c r="F4916" s="551"/>
      <c r="G4916" s="552"/>
      <c r="H4916" s="78"/>
      <c r="I4916" s="79">
        <f>I4910+I4915+I4919</f>
        <v>591369299.61000001</v>
      </c>
      <c r="J4916" s="72"/>
      <c r="K4916" s="79">
        <f>K4910+K4915+K4919</f>
        <v>659526456.47000003</v>
      </c>
      <c r="L4916" s="389"/>
      <c r="M4916" s="303">
        <f t="shared" si="913"/>
        <v>659526456.46226728</v>
      </c>
      <c r="N4916" s="344">
        <f>N4912+N4913+N4914+N4915</f>
        <v>659526456.46550012</v>
      </c>
      <c r="O4916" s="66">
        <f t="shared" si="929"/>
        <v>-4.4999122619628906E-3</v>
      </c>
      <c r="P4916" s="381"/>
      <c r="S4916" s="172"/>
    </row>
    <row r="4917" spans="1:19" s="54" customFormat="1" ht="18.75" x14ac:dyDescent="0.25">
      <c r="A4917" s="80"/>
      <c r="B4917" s="537" t="s">
        <v>956</v>
      </c>
      <c r="C4917" s="538"/>
      <c r="D4917" s="538"/>
      <c r="E4917" s="538"/>
      <c r="F4917" s="538"/>
      <c r="G4917" s="539"/>
      <c r="H4917" s="81"/>
      <c r="I4917" s="79">
        <f>ROUND(I4916*0.2,2)</f>
        <v>118273859.92</v>
      </c>
      <c r="J4917" s="82"/>
      <c r="K4917" s="79">
        <f>ROUND(K4916*0.2,2)</f>
        <v>131905291.29000001</v>
      </c>
      <c r="L4917" s="389"/>
      <c r="M4917" s="303">
        <f t="shared" si="913"/>
        <v>131905291.29022296</v>
      </c>
      <c r="N4917" s="344">
        <f>ROUND(N4916*20%,2)</f>
        <v>131905291.29000001</v>
      </c>
      <c r="O4917" s="66">
        <f t="shared" si="929"/>
        <v>0</v>
      </c>
      <c r="P4917" s="381"/>
      <c r="S4917" s="172"/>
    </row>
    <row r="4918" spans="1:19" s="54" customFormat="1" ht="18.75" x14ac:dyDescent="0.25">
      <c r="A4918" s="80"/>
      <c r="B4918" s="537" t="s">
        <v>957</v>
      </c>
      <c r="C4918" s="538"/>
      <c r="D4918" s="538"/>
      <c r="E4918" s="538"/>
      <c r="F4918" s="538"/>
      <c r="G4918" s="539"/>
      <c r="H4918" s="81"/>
      <c r="I4918" s="79">
        <f>I4916+I4917</f>
        <v>709643159.52999997</v>
      </c>
      <c r="J4918" s="82"/>
      <c r="K4918" s="79">
        <f>K4916+K4917</f>
        <v>791431747.75999999</v>
      </c>
      <c r="L4918" s="389"/>
      <c r="M4918" s="303">
        <f t="shared" si="913"/>
        <v>791431747.75249028</v>
      </c>
      <c r="N4918" s="344">
        <f>N4916+N4917</f>
        <v>791431747.75550008</v>
      </c>
      <c r="O4918" s="66">
        <f t="shared" si="929"/>
        <v>-4.4999122619628906E-3</v>
      </c>
      <c r="P4918" s="381"/>
      <c r="S4918" s="172"/>
    </row>
    <row r="4921" spans="1:19" ht="14.25" customHeight="1" x14ac:dyDescent="0.2">
      <c r="A4921" s="634" t="s">
        <v>10748</v>
      </c>
      <c r="B4921" s="635"/>
      <c r="C4921" s="635"/>
      <c r="D4921" s="636"/>
      <c r="E4921" s="635"/>
      <c r="F4921" s="635"/>
      <c r="G4921" s="635"/>
    </row>
    <row r="4922" spans="1:19" ht="14.25" customHeight="1" x14ac:dyDescent="0.2">
      <c r="A4922" s="637" t="s">
        <v>10750</v>
      </c>
      <c r="B4922" s="637"/>
      <c r="C4922" s="637"/>
      <c r="D4922" s="637"/>
      <c r="E4922" s="637"/>
      <c r="F4922" s="635" t="s">
        <v>10751</v>
      </c>
      <c r="G4922" s="635"/>
    </row>
    <row r="4923" spans="1:19" ht="14.25" customHeight="1" x14ac:dyDescent="0.2">
      <c r="A4923" s="638"/>
      <c r="B4923" s="635"/>
      <c r="C4923" s="635"/>
      <c r="D4923" s="636"/>
      <c r="E4923" s="639" t="s">
        <v>10749</v>
      </c>
      <c r="F4923" s="635"/>
      <c r="G4923" s="635"/>
    </row>
    <row r="4924" spans="1:19" ht="14.25" customHeight="1" x14ac:dyDescent="0.2">
      <c r="A4924" s="638"/>
      <c r="B4924" s="635"/>
      <c r="C4924" s="635"/>
      <c r="D4924" s="636"/>
      <c r="E4924" s="635"/>
      <c r="F4924" s="635"/>
      <c r="G4924" s="635"/>
    </row>
    <row r="4925" spans="1:19" ht="14.25" customHeight="1" x14ac:dyDescent="0.2">
      <c r="A4925" s="640" t="s">
        <v>10752</v>
      </c>
      <c r="B4925" s="640"/>
      <c r="C4925" s="635"/>
      <c r="D4925" s="636"/>
      <c r="E4925" s="635"/>
      <c r="F4925" s="635"/>
      <c r="G4925" s="635"/>
    </row>
    <row r="4926" spans="1:19" ht="14.25" customHeight="1" x14ac:dyDescent="0.2">
      <c r="A4926" s="637" t="s">
        <v>10753</v>
      </c>
      <c r="B4926" s="637"/>
      <c r="C4926" s="637"/>
      <c r="D4926" s="637"/>
      <c r="E4926" s="637"/>
      <c r="F4926" s="635" t="s">
        <v>10754</v>
      </c>
      <c r="G4926" s="635"/>
    </row>
    <row r="4927" spans="1:19" ht="14.25" customHeight="1" x14ac:dyDescent="0.2">
      <c r="A4927" s="638"/>
      <c r="B4927" s="635"/>
      <c r="C4927" s="635"/>
      <c r="D4927" s="636"/>
      <c r="E4927" s="639" t="s">
        <v>10749</v>
      </c>
      <c r="F4927" s="635"/>
      <c r="G4927" s="635"/>
    </row>
  </sheetData>
  <mergeCells count="464">
    <mergeCell ref="B4918:G4918"/>
    <mergeCell ref="B4912:G4912"/>
    <mergeCell ref="B4913:G4913"/>
    <mergeCell ref="B4914:G4914"/>
    <mergeCell ref="B4915:G4915"/>
    <mergeCell ref="B4916:G4916"/>
    <mergeCell ref="B4917:G4917"/>
    <mergeCell ref="A4891:F4891"/>
    <mergeCell ref="B4892:D4892"/>
    <mergeCell ref="A4902:F4902"/>
    <mergeCell ref="B4903:D4903"/>
    <mergeCell ref="B4910:G4910"/>
    <mergeCell ref="B4911:G4911"/>
    <mergeCell ref="B4859:D4859"/>
    <mergeCell ref="B4866:D4866"/>
    <mergeCell ref="A4880:F4880"/>
    <mergeCell ref="B4881:D4881"/>
    <mergeCell ref="A4887:F4887"/>
    <mergeCell ref="B4888:D4888"/>
    <mergeCell ref="B4847:D4847"/>
    <mergeCell ref="B4849:D4849"/>
    <mergeCell ref="B4852:D4852"/>
    <mergeCell ref="B4854:D4854"/>
    <mergeCell ref="B4856:D4856"/>
    <mergeCell ref="A4858:F4858"/>
    <mergeCell ref="B4835:D4835"/>
    <mergeCell ref="B4837:D4837"/>
    <mergeCell ref="B4839:D4839"/>
    <mergeCell ref="B4841:D4841"/>
    <mergeCell ref="B4843:D4843"/>
    <mergeCell ref="B4845:D4845"/>
    <mergeCell ref="B4823:D4823"/>
    <mergeCell ref="B4825:D4825"/>
    <mergeCell ref="B4827:D4827"/>
    <mergeCell ref="B4829:D4829"/>
    <mergeCell ref="B4831:D4831"/>
    <mergeCell ref="B4833:D4833"/>
    <mergeCell ref="B4797:D4797"/>
    <mergeCell ref="B4802:D4802"/>
    <mergeCell ref="B4807:D4807"/>
    <mergeCell ref="B4813:D4813"/>
    <mergeCell ref="B4819:D4819"/>
    <mergeCell ref="B4821:D4821"/>
    <mergeCell ref="B4764:D4764"/>
    <mergeCell ref="B4770:D4770"/>
    <mergeCell ref="B4776:D4776"/>
    <mergeCell ref="B4781:D4781"/>
    <mergeCell ref="B4787:D4787"/>
    <mergeCell ref="B4791:D4791"/>
    <mergeCell ref="A4703:F4703"/>
    <mergeCell ref="B4704:D4704"/>
    <mergeCell ref="B4708:D4708"/>
    <mergeCell ref="B4757:D4757"/>
    <mergeCell ref="A4762:F4762"/>
    <mergeCell ref="A4763:F4763"/>
    <mergeCell ref="B4655:E4655"/>
    <mergeCell ref="B4659:E4659"/>
    <mergeCell ref="A4664:F4664"/>
    <mergeCell ref="B4665:D4665"/>
    <mergeCell ref="B4675:D4675"/>
    <mergeCell ref="A4702:F4702"/>
    <mergeCell ref="A4588:F4588"/>
    <mergeCell ref="B4589:D4589"/>
    <mergeCell ref="A4624:F4624"/>
    <mergeCell ref="B4625:D4625"/>
    <mergeCell ref="B4644:D4644"/>
    <mergeCell ref="B4651:E4651"/>
    <mergeCell ref="B4527:D4527"/>
    <mergeCell ref="B4544:D4544"/>
    <mergeCell ref="B4553:D4553"/>
    <mergeCell ref="B4560:D4560"/>
    <mergeCell ref="B4570:D4570"/>
    <mergeCell ref="B4579:D4579"/>
    <mergeCell ref="A4483:F4483"/>
    <mergeCell ref="A4484:F4484"/>
    <mergeCell ref="B4485:D4485"/>
    <mergeCell ref="B4491:D4491"/>
    <mergeCell ref="B4501:D4501"/>
    <mergeCell ref="B4510:D4510"/>
    <mergeCell ref="B4392:D4392"/>
    <mergeCell ref="A4414:F4414"/>
    <mergeCell ref="A4415:F4415"/>
    <mergeCell ref="B4416:D4416"/>
    <mergeCell ref="B4426:D4426"/>
    <mergeCell ref="B4437:E4437"/>
    <mergeCell ref="B4352:D4352"/>
    <mergeCell ref="B4353:E4353"/>
    <mergeCell ref="B4363:E4363"/>
    <mergeCell ref="B4373:E4373"/>
    <mergeCell ref="B4379:E4379"/>
    <mergeCell ref="B4382:D4382"/>
    <mergeCell ref="B4260:D4260"/>
    <mergeCell ref="B4272:D4272"/>
    <mergeCell ref="B4318:D4318"/>
    <mergeCell ref="B4336:D4336"/>
    <mergeCell ref="A4350:F4350"/>
    <mergeCell ref="A4351:F4351"/>
    <mergeCell ref="A4186:F4186"/>
    <mergeCell ref="B4187:D4187"/>
    <mergeCell ref="B4198:D4198"/>
    <mergeCell ref="B4249:D4249"/>
    <mergeCell ref="A4258:F4258"/>
    <mergeCell ref="A4259:F4259"/>
    <mergeCell ref="A4090:F4090"/>
    <mergeCell ref="B4091:D4091"/>
    <mergeCell ref="B4101:D4101"/>
    <mergeCell ref="A4183:F4183"/>
    <mergeCell ref="A4184:F4184"/>
    <mergeCell ref="A4185:F4185"/>
    <mergeCell ref="A4059:F4059"/>
    <mergeCell ref="B4060:D4060"/>
    <mergeCell ref="B4080:D4080"/>
    <mergeCell ref="A4087:F4087"/>
    <mergeCell ref="A4088:F4088"/>
    <mergeCell ref="A4089:F4089"/>
    <mergeCell ref="B4007:D4007"/>
    <mergeCell ref="A4010:F4010"/>
    <mergeCell ref="A4011:F4011"/>
    <mergeCell ref="B4012:D4012"/>
    <mergeCell ref="B4035:E4035"/>
    <mergeCell ref="A4058:F4058"/>
    <mergeCell ref="A3869:F3869"/>
    <mergeCell ref="B3870:D3870"/>
    <mergeCell ref="A3904:F3904"/>
    <mergeCell ref="A3905:F3905"/>
    <mergeCell ref="B3906:D3906"/>
    <mergeCell ref="B3934:D3934"/>
    <mergeCell ref="A3777:F3777"/>
    <mergeCell ref="B3778:D3778"/>
    <mergeCell ref="B3808:D3808"/>
    <mergeCell ref="B3824:D3824"/>
    <mergeCell ref="B3848:D3848"/>
    <mergeCell ref="A3868:F3868"/>
    <mergeCell ref="B3731:D3731"/>
    <mergeCell ref="A3750:F3750"/>
    <mergeCell ref="A3751:F3751"/>
    <mergeCell ref="B3752:D3752"/>
    <mergeCell ref="B3769:D3769"/>
    <mergeCell ref="A3776:F3776"/>
    <mergeCell ref="B3697:E3697"/>
    <mergeCell ref="B3707:E3707"/>
    <mergeCell ref="B3712:D3712"/>
    <mergeCell ref="B3713:E3713"/>
    <mergeCell ref="B3720:E3720"/>
    <mergeCell ref="B3727:D3727"/>
    <mergeCell ref="A3666:F3666"/>
    <mergeCell ref="A3667:F3667"/>
    <mergeCell ref="B3668:D3668"/>
    <mergeCell ref="B3669:E3669"/>
    <mergeCell ref="B3677:E3677"/>
    <mergeCell ref="B3692:D3692"/>
    <mergeCell ref="B3550:E3550"/>
    <mergeCell ref="B3589:E3589"/>
    <mergeCell ref="B3618:E3618"/>
    <mergeCell ref="B3632:E3632"/>
    <mergeCell ref="B3653:D3653"/>
    <mergeCell ref="B3654:E3654"/>
    <mergeCell ref="B3494:E3494"/>
    <mergeCell ref="B3504:E3504"/>
    <mergeCell ref="B3508:D3508"/>
    <mergeCell ref="B3519:D3519"/>
    <mergeCell ref="B3545:E3545"/>
    <mergeCell ref="B3549:D3549"/>
    <mergeCell ref="B3468:D3468"/>
    <mergeCell ref="B3469:E3469"/>
    <mergeCell ref="B3475:E3475"/>
    <mergeCell ref="B3481:E3481"/>
    <mergeCell ref="B3486:E3486"/>
    <mergeCell ref="B3489:E3489"/>
    <mergeCell ref="A3448:F3448"/>
    <mergeCell ref="B3449:D3449"/>
    <mergeCell ref="A3464:F3464"/>
    <mergeCell ref="A3465:F3465"/>
    <mergeCell ref="A3466:F3466"/>
    <mergeCell ref="A3467:F3467"/>
    <mergeCell ref="A3366:F3366"/>
    <mergeCell ref="B3367:D3367"/>
    <mergeCell ref="B3388:D3388"/>
    <mergeCell ref="B3408:D3408"/>
    <mergeCell ref="B3432:D3432"/>
    <mergeCell ref="A3447:F3447"/>
    <mergeCell ref="A3279:F3279"/>
    <mergeCell ref="A3280:F3280"/>
    <mergeCell ref="B3281:D3281"/>
    <mergeCell ref="B3295:E3295"/>
    <mergeCell ref="B3301:E3301"/>
    <mergeCell ref="A3365:F3365"/>
    <mergeCell ref="A3169:F3169"/>
    <mergeCell ref="A3170:F3170"/>
    <mergeCell ref="B3171:D3171"/>
    <mergeCell ref="A3218:F3218"/>
    <mergeCell ref="A3219:F3219"/>
    <mergeCell ref="B3220:D3220"/>
    <mergeCell ref="B3066:E3066"/>
    <mergeCell ref="B3069:E3069"/>
    <mergeCell ref="B3077:E3077"/>
    <mergeCell ref="A3092:F3092"/>
    <mergeCell ref="A3093:F3093"/>
    <mergeCell ref="B3094:D3094"/>
    <mergeCell ref="B3032:E3032"/>
    <mergeCell ref="B3042:E3042"/>
    <mergeCell ref="B3047:E3047"/>
    <mergeCell ref="B3049:E3049"/>
    <mergeCell ref="B3051:E3051"/>
    <mergeCell ref="B3053:E3053"/>
    <mergeCell ref="B2989:E2989"/>
    <mergeCell ref="B2996:E2996"/>
    <mergeCell ref="B3002:E3002"/>
    <mergeCell ref="B3005:E3005"/>
    <mergeCell ref="B3009:E3009"/>
    <mergeCell ref="B3024:E3024"/>
    <mergeCell ref="B2926:E2926"/>
    <mergeCell ref="B2930:E2930"/>
    <mergeCell ref="B2934:E2934"/>
    <mergeCell ref="B2947:E2947"/>
    <mergeCell ref="B2956:E2956"/>
    <mergeCell ref="B2982:E2982"/>
    <mergeCell ref="B2888:E2888"/>
    <mergeCell ref="B2900:E2900"/>
    <mergeCell ref="B2911:E2911"/>
    <mergeCell ref="B2913:E2913"/>
    <mergeCell ref="B2919:E2919"/>
    <mergeCell ref="B2922:E2922"/>
    <mergeCell ref="B2826:E2826"/>
    <mergeCell ref="B2845:E2845"/>
    <mergeCell ref="B2862:E2862"/>
    <mergeCell ref="B2874:E2874"/>
    <mergeCell ref="B2879:E2879"/>
    <mergeCell ref="B2884:E2884"/>
    <mergeCell ref="B2776:E2776"/>
    <mergeCell ref="B2779:E2779"/>
    <mergeCell ref="B2782:E2782"/>
    <mergeCell ref="B2791:E2791"/>
    <mergeCell ref="B2798:E2798"/>
    <mergeCell ref="B2813:E2813"/>
    <mergeCell ref="B2730:E2730"/>
    <mergeCell ref="B2733:E2733"/>
    <mergeCell ref="B2736:E2736"/>
    <mergeCell ref="B2748:E2748"/>
    <mergeCell ref="B2763:E2763"/>
    <mergeCell ref="B2773:E2773"/>
    <mergeCell ref="B2657:E2657"/>
    <mergeCell ref="B2672:E2672"/>
    <mergeCell ref="B2684:E2684"/>
    <mergeCell ref="B2697:E2697"/>
    <mergeCell ref="B2712:E2712"/>
    <mergeCell ref="B2722:E2722"/>
    <mergeCell ref="B2588:E2588"/>
    <mergeCell ref="B2599:E2599"/>
    <mergeCell ref="B2611:E2611"/>
    <mergeCell ref="B2622:E2622"/>
    <mergeCell ref="B2632:E2632"/>
    <mergeCell ref="B2645:E2645"/>
    <mergeCell ref="B2554:E2554"/>
    <mergeCell ref="B2560:E2560"/>
    <mergeCell ref="B2567:E2567"/>
    <mergeCell ref="B2573:E2573"/>
    <mergeCell ref="B2576:E2576"/>
    <mergeCell ref="B2579:E2579"/>
    <mergeCell ref="A2491:F2491"/>
    <mergeCell ref="B2492:E2492"/>
    <mergeCell ref="B2502:E2502"/>
    <mergeCell ref="B2520:E2520"/>
    <mergeCell ref="B2531:E2531"/>
    <mergeCell ref="B2542:E2542"/>
    <mergeCell ref="B2411:D2411"/>
    <mergeCell ref="B2459:D2459"/>
    <mergeCell ref="B2470:E2470"/>
    <mergeCell ref="A2488:F2488"/>
    <mergeCell ref="A2489:F2489"/>
    <mergeCell ref="B2490:D2490"/>
    <mergeCell ref="B2333:D2333"/>
    <mergeCell ref="B2342:D2342"/>
    <mergeCell ref="B2352:D2352"/>
    <mergeCell ref="A2366:F2366"/>
    <mergeCell ref="A2367:F2367"/>
    <mergeCell ref="B2368:D2368"/>
    <mergeCell ref="B2197:D2197"/>
    <mergeCell ref="B2221:D2221"/>
    <mergeCell ref="B2245:D2245"/>
    <mergeCell ref="B2267:D2267"/>
    <mergeCell ref="B2289:D2289"/>
    <mergeCell ref="B2311:D2311"/>
    <mergeCell ref="B2030:D2030"/>
    <mergeCell ref="B2042:D2042"/>
    <mergeCell ref="B2066:D2066"/>
    <mergeCell ref="B2099:D2099"/>
    <mergeCell ref="B2125:D2125"/>
    <mergeCell ref="B2150:D2150"/>
    <mergeCell ref="B1880:D1880"/>
    <mergeCell ref="B1902:D1902"/>
    <mergeCell ref="B1925:D1925"/>
    <mergeCell ref="B1950:D1950"/>
    <mergeCell ref="B1977:D1977"/>
    <mergeCell ref="B2008:D2008"/>
    <mergeCell ref="B1708:E1708"/>
    <mergeCell ref="B1728:D1728"/>
    <mergeCell ref="B1765:E1765"/>
    <mergeCell ref="B1789:D1789"/>
    <mergeCell ref="B1831:E1831"/>
    <mergeCell ref="B1852:D1852"/>
    <mergeCell ref="B1554:E1554"/>
    <mergeCell ref="B1574:D1574"/>
    <mergeCell ref="B1604:E1604"/>
    <mergeCell ref="B1624:D1624"/>
    <mergeCell ref="B1657:E1657"/>
    <mergeCell ref="B1681:D1681"/>
    <mergeCell ref="B1397:E1397"/>
    <mergeCell ref="B1418:D1418"/>
    <mergeCell ref="B1450:E1450"/>
    <mergeCell ref="B1474:D1474"/>
    <mergeCell ref="B1502:E1502"/>
    <mergeCell ref="B1522:D1522"/>
    <mergeCell ref="B1197:E1197"/>
    <mergeCell ref="B1267:D1267"/>
    <mergeCell ref="B1300:E1300"/>
    <mergeCell ref="B1320:D1320"/>
    <mergeCell ref="B1350:E1350"/>
    <mergeCell ref="B1372:D1372"/>
    <mergeCell ref="B1091:D1091"/>
    <mergeCell ref="B1101:D1101"/>
    <mergeCell ref="A1118:F1118"/>
    <mergeCell ref="A1119:F1119"/>
    <mergeCell ref="B1120:D1120"/>
    <mergeCell ref="B1121:E1121"/>
    <mergeCell ref="B999:E999"/>
    <mergeCell ref="B1005:D1005"/>
    <mergeCell ref="B1025:D1025"/>
    <mergeCell ref="B1048:E1048"/>
    <mergeCell ref="B1054:D1054"/>
    <mergeCell ref="B1081:E1081"/>
    <mergeCell ref="B965:E965"/>
    <mergeCell ref="B968:E968"/>
    <mergeCell ref="B974:E974"/>
    <mergeCell ref="B981:E981"/>
    <mergeCell ref="B987:E987"/>
    <mergeCell ref="B993:E993"/>
    <mergeCell ref="B925:E925"/>
    <mergeCell ref="B932:E932"/>
    <mergeCell ref="B935:E935"/>
    <mergeCell ref="B946:E946"/>
    <mergeCell ref="B952:E952"/>
    <mergeCell ref="B959:E959"/>
    <mergeCell ref="B882:E882"/>
    <mergeCell ref="B890:E890"/>
    <mergeCell ref="B895:E895"/>
    <mergeCell ref="B900:E900"/>
    <mergeCell ref="B911:E911"/>
    <mergeCell ref="B918:E918"/>
    <mergeCell ref="B832:E832"/>
    <mergeCell ref="B843:E843"/>
    <mergeCell ref="B851:E851"/>
    <mergeCell ref="B859:E859"/>
    <mergeCell ref="B867:E867"/>
    <mergeCell ref="B875:E875"/>
    <mergeCell ref="B774:E774"/>
    <mergeCell ref="B784:E784"/>
    <mergeCell ref="B791:E791"/>
    <mergeCell ref="B799:E799"/>
    <mergeCell ref="B810:E810"/>
    <mergeCell ref="B821:E821"/>
    <mergeCell ref="B719:E719"/>
    <mergeCell ref="B727:E727"/>
    <mergeCell ref="B733:E733"/>
    <mergeCell ref="B739:E739"/>
    <mergeCell ref="B747:E747"/>
    <mergeCell ref="B760:E760"/>
    <mergeCell ref="B670:E670"/>
    <mergeCell ref="B673:E673"/>
    <mergeCell ref="B685:E685"/>
    <mergeCell ref="B693:E693"/>
    <mergeCell ref="B700:E700"/>
    <mergeCell ref="B707:E707"/>
    <mergeCell ref="B636:E636"/>
    <mergeCell ref="A641:F641"/>
    <mergeCell ref="A642:F642"/>
    <mergeCell ref="B643:D643"/>
    <mergeCell ref="B644:E644"/>
    <mergeCell ref="B654:E654"/>
    <mergeCell ref="B499:D499"/>
    <mergeCell ref="B568:D568"/>
    <mergeCell ref="B607:D607"/>
    <mergeCell ref="B608:E608"/>
    <mergeCell ref="B620:E620"/>
    <mergeCell ref="B630:E630"/>
    <mergeCell ref="B421:E421"/>
    <mergeCell ref="B423:E423"/>
    <mergeCell ref="B438:E438"/>
    <mergeCell ref="B459:E459"/>
    <mergeCell ref="B476:E476"/>
    <mergeCell ref="B487:E487"/>
    <mergeCell ref="B355:D355"/>
    <mergeCell ref="B356:E356"/>
    <mergeCell ref="B371:E371"/>
    <mergeCell ref="B382:E382"/>
    <mergeCell ref="B398:E398"/>
    <mergeCell ref="B413:E413"/>
    <mergeCell ref="B260:D260"/>
    <mergeCell ref="B261:E261"/>
    <mergeCell ref="B275:E275"/>
    <mergeCell ref="B302:E302"/>
    <mergeCell ref="B320:E320"/>
    <mergeCell ref="B337:E337"/>
    <mergeCell ref="B150:E150"/>
    <mergeCell ref="B155:D155"/>
    <mergeCell ref="B185:D185"/>
    <mergeCell ref="B229:D229"/>
    <mergeCell ref="B248:E248"/>
    <mergeCell ref="B256:E256"/>
    <mergeCell ref="B130:E130"/>
    <mergeCell ref="B139:E139"/>
    <mergeCell ref="B144:D144"/>
    <mergeCell ref="B145:E145"/>
    <mergeCell ref="B91:E91"/>
    <mergeCell ref="B96:E96"/>
    <mergeCell ref="B103:D103"/>
    <mergeCell ref="B104:E104"/>
    <mergeCell ref="B111:E111"/>
    <mergeCell ref="B119:E119"/>
    <mergeCell ref="Q11:Q12"/>
    <mergeCell ref="H13:I13"/>
    <mergeCell ref="A14:F14"/>
    <mergeCell ref="A15:F15"/>
    <mergeCell ref="B10:D12"/>
    <mergeCell ref="L10:L12"/>
    <mergeCell ref="B13:C13"/>
    <mergeCell ref="J10:K10"/>
    <mergeCell ref="H11:H12"/>
    <mergeCell ref="I11:I12"/>
    <mergeCell ref="J11:J12"/>
    <mergeCell ref="K11:K12"/>
    <mergeCell ref="A5:L5"/>
    <mergeCell ref="B16:D16"/>
    <mergeCell ref="A19:F19"/>
    <mergeCell ref="A20:F20"/>
    <mergeCell ref="A21:F21"/>
    <mergeCell ref="B22:D22"/>
    <mergeCell ref="B23:E23"/>
    <mergeCell ref="O11:O12"/>
    <mergeCell ref="P11:P12"/>
    <mergeCell ref="E6:G6"/>
    <mergeCell ref="A4922:E4922"/>
    <mergeCell ref="A4926:E4926"/>
    <mergeCell ref="A10:A12"/>
    <mergeCell ref="E10:E12"/>
    <mergeCell ref="F10:F12"/>
    <mergeCell ref="G10:G12"/>
    <mergeCell ref="H10:I10"/>
    <mergeCell ref="A7:L7"/>
    <mergeCell ref="A8:L8"/>
    <mergeCell ref="B66:D66"/>
    <mergeCell ref="B67:E67"/>
    <mergeCell ref="B73:E73"/>
    <mergeCell ref="B78:E78"/>
    <mergeCell ref="B85:D85"/>
    <mergeCell ref="B86:E86"/>
    <mergeCell ref="B31:E31"/>
    <mergeCell ref="B36:E36"/>
    <mergeCell ref="B44:E44"/>
    <mergeCell ref="B49:E49"/>
    <mergeCell ref="B57:E57"/>
    <mergeCell ref="B64:E64"/>
    <mergeCell ref="B124:D124"/>
    <mergeCell ref="B125:E125"/>
  </mergeCells>
  <pageMargins left="0.78740155696868896" right="0.31496062874794001" top="0.31496062874794001" bottom="0.31496062874794001" header="0.19685038924217199" footer="0.19685038924217199"/>
  <pageSetup paperSize="9" scale="37" fitToHeight="0" orientation="portrait" r:id="rId1"/>
  <headerFooter>
    <oddFooter>&amp;RСтраница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9F73-3FBD-4CA4-9090-C73A6A5C4D09}">
  <sheetPr>
    <pageSetUpPr fitToPage="1"/>
  </sheetPr>
  <dimension ref="A1:K4877"/>
  <sheetViews>
    <sheetView view="pageBreakPreview" zoomScale="78" zoomScaleNormal="85" zoomScaleSheetLayoutView="78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E29" sqref="E29"/>
    </sheetView>
  </sheetViews>
  <sheetFormatPr defaultColWidth="9.140625" defaultRowHeight="14.25" customHeight="1" outlineLevelCol="1" x14ac:dyDescent="0.2"/>
  <cols>
    <col min="1" max="1" width="9.7109375" style="50" customWidth="1"/>
    <col min="2" max="2" width="18.42578125" style="51" customWidth="1"/>
    <col min="3" max="3" width="8.7109375" style="51" customWidth="1"/>
    <col min="4" max="4" width="48" style="50" hidden="1" customWidth="1" outlineLevel="1"/>
    <col min="5" max="5" width="64.140625" style="51" customWidth="1" collapsed="1"/>
    <col min="6" max="6" width="12.28515625" style="51" customWidth="1"/>
    <col min="7" max="7" width="13.7109375" style="51" customWidth="1"/>
    <col min="8" max="16384" width="9.140625" style="51"/>
  </cols>
  <sheetData>
    <row r="1" spans="1:11" ht="14.25" customHeight="1" x14ac:dyDescent="0.2">
      <c r="E1" s="52"/>
    </row>
    <row r="2" spans="1:11" ht="14.25" customHeight="1" x14ac:dyDescent="0.2">
      <c r="E2" s="52"/>
    </row>
    <row r="3" spans="1:11" s="54" customFormat="1" ht="37.5" customHeight="1" x14ac:dyDescent="0.25">
      <c r="A3" s="498" t="s">
        <v>958</v>
      </c>
      <c r="B3" s="498"/>
      <c r="C3" s="498"/>
      <c r="D3" s="498"/>
      <c r="E3" s="498"/>
      <c r="F3" s="498"/>
      <c r="G3" s="498"/>
      <c r="H3" s="173"/>
      <c r="I3" s="173"/>
      <c r="J3" s="173"/>
      <c r="K3" s="173"/>
    </row>
    <row r="4" spans="1:11" s="54" customFormat="1" ht="12" customHeight="1" x14ac:dyDescent="0.25">
      <c r="A4" s="55"/>
      <c r="B4" s="51"/>
      <c r="C4" s="169"/>
      <c r="D4" s="55"/>
      <c r="E4" s="169"/>
      <c r="F4" s="169"/>
      <c r="G4" s="169"/>
    </row>
    <row r="5" spans="1:11" ht="37.5" customHeight="1" x14ac:dyDescent="0.2">
      <c r="A5" s="498" t="s">
        <v>1059</v>
      </c>
      <c r="B5" s="498"/>
      <c r="C5" s="498"/>
      <c r="D5" s="498"/>
      <c r="E5" s="498"/>
      <c r="F5" s="498"/>
      <c r="G5" s="498"/>
    </row>
    <row r="7" spans="1:11" s="54" customFormat="1" ht="15" customHeight="1" x14ac:dyDescent="0.25">
      <c r="A7" s="569" t="s">
        <v>89</v>
      </c>
      <c r="B7" s="575" t="s">
        <v>10670</v>
      </c>
      <c r="C7" s="576"/>
      <c r="D7" s="577"/>
      <c r="E7" s="572" t="s">
        <v>90</v>
      </c>
      <c r="F7" s="572" t="s">
        <v>91</v>
      </c>
      <c r="G7" s="572" t="s">
        <v>92</v>
      </c>
    </row>
    <row r="8" spans="1:11" s="54" customFormat="1" ht="47.25" customHeight="1" x14ac:dyDescent="0.25">
      <c r="A8" s="570"/>
      <c r="B8" s="578"/>
      <c r="C8" s="579"/>
      <c r="D8" s="580"/>
      <c r="E8" s="573"/>
      <c r="F8" s="573"/>
      <c r="G8" s="573"/>
    </row>
    <row r="9" spans="1:11" s="54" customFormat="1" ht="48.75" customHeight="1" x14ac:dyDescent="0.25">
      <c r="A9" s="571"/>
      <c r="B9" s="581"/>
      <c r="C9" s="582"/>
      <c r="D9" s="583"/>
      <c r="E9" s="574"/>
      <c r="F9" s="574"/>
      <c r="G9" s="574"/>
    </row>
    <row r="10" spans="1:11" s="54" customFormat="1" ht="15" x14ac:dyDescent="0.25">
      <c r="A10" s="58">
        <v>1</v>
      </c>
      <c r="B10" s="584">
        <v>2</v>
      </c>
      <c r="C10" s="585"/>
      <c r="D10" s="459"/>
      <c r="E10" s="59">
        <v>3</v>
      </c>
      <c r="F10" s="59">
        <v>4</v>
      </c>
      <c r="G10" s="59">
        <v>5</v>
      </c>
      <c r="H10" s="168"/>
    </row>
    <row r="11" spans="1:11" s="54" customFormat="1" ht="15.75" customHeight="1" x14ac:dyDescent="0.25">
      <c r="A11" s="563" t="s">
        <v>1065</v>
      </c>
      <c r="B11" s="564"/>
      <c r="C11" s="564"/>
      <c r="D11" s="564"/>
      <c r="E11" s="564"/>
      <c r="F11" s="565"/>
      <c r="G11" s="345"/>
    </row>
    <row r="12" spans="1:11" s="54" customFormat="1" ht="15.75" customHeight="1" x14ac:dyDescent="0.25">
      <c r="A12" s="557" t="s">
        <v>1066</v>
      </c>
      <c r="B12" s="558"/>
      <c r="C12" s="558"/>
      <c r="D12" s="558"/>
      <c r="E12" s="558"/>
      <c r="F12" s="559"/>
      <c r="G12" s="346"/>
    </row>
    <row r="13" spans="1:11" s="54" customFormat="1" ht="15" x14ac:dyDescent="0.25">
      <c r="A13" s="347" t="s">
        <v>1067</v>
      </c>
      <c r="B13" s="556"/>
      <c r="C13" s="556"/>
      <c r="D13" s="556"/>
      <c r="E13" s="348" t="s">
        <v>1068</v>
      </c>
      <c r="F13" s="349"/>
      <c r="G13" s="350"/>
      <c r="H13" s="170"/>
    </row>
    <row r="14" spans="1:11" s="54" customFormat="1" ht="22.5" x14ac:dyDescent="0.25">
      <c r="A14" s="351" t="s">
        <v>1069</v>
      </c>
      <c r="B14" s="352" t="s">
        <v>1070</v>
      </c>
      <c r="C14" s="353" t="s">
        <v>1071</v>
      </c>
      <c r="D14" s="353" t="s">
        <v>1072</v>
      </c>
      <c r="E14" s="354" t="s">
        <v>1073</v>
      </c>
      <c r="F14" s="355" t="s">
        <v>100</v>
      </c>
      <c r="G14" s="356">
        <v>7.9729700000000001</v>
      </c>
      <c r="H14" s="170"/>
    </row>
    <row r="15" spans="1:11" s="54" customFormat="1" ht="22.5" x14ac:dyDescent="0.25">
      <c r="A15" s="351" t="s">
        <v>1074</v>
      </c>
      <c r="B15" s="352" t="s">
        <v>1070</v>
      </c>
      <c r="C15" s="353" t="s">
        <v>1075</v>
      </c>
      <c r="D15" s="353" t="s">
        <v>1076</v>
      </c>
      <c r="E15" s="354" t="s">
        <v>1077</v>
      </c>
      <c r="F15" s="355" t="s">
        <v>106</v>
      </c>
      <c r="G15" s="357">
        <v>13554.049000000001</v>
      </c>
      <c r="H15" s="170"/>
    </row>
    <row r="16" spans="1:11" s="54" customFormat="1" ht="15.75" x14ac:dyDescent="0.25">
      <c r="A16" s="563" t="s">
        <v>1078</v>
      </c>
      <c r="B16" s="564"/>
      <c r="C16" s="564"/>
      <c r="D16" s="564"/>
      <c r="E16" s="564"/>
      <c r="F16" s="565"/>
      <c r="G16" s="345"/>
      <c r="H16" s="170"/>
    </row>
    <row r="17" spans="1:8" s="54" customFormat="1" ht="15" x14ac:dyDescent="0.25">
      <c r="A17" s="557" t="s">
        <v>1080</v>
      </c>
      <c r="B17" s="558"/>
      <c r="C17" s="558"/>
      <c r="D17" s="558"/>
      <c r="E17" s="558"/>
      <c r="F17" s="559"/>
      <c r="G17" s="359"/>
      <c r="H17" s="170"/>
    </row>
    <row r="18" spans="1:8" s="54" customFormat="1" ht="15" x14ac:dyDescent="0.25">
      <c r="A18" s="347" t="s">
        <v>1081</v>
      </c>
      <c r="B18" s="556"/>
      <c r="C18" s="556"/>
      <c r="D18" s="556"/>
      <c r="E18" s="348" t="s">
        <v>1082</v>
      </c>
      <c r="F18" s="349"/>
      <c r="G18" s="350"/>
      <c r="H18" s="170"/>
    </row>
    <row r="19" spans="1:8" s="54" customFormat="1" ht="15" x14ac:dyDescent="0.25">
      <c r="A19" s="360"/>
      <c r="B19" s="560" t="s">
        <v>1083</v>
      </c>
      <c r="C19" s="561"/>
      <c r="D19" s="561"/>
      <c r="E19" s="562"/>
      <c r="F19" s="361"/>
      <c r="G19" s="361"/>
      <c r="H19" s="170"/>
    </row>
    <row r="20" spans="1:8" s="54" customFormat="1" ht="15" x14ac:dyDescent="0.25">
      <c r="A20" s="351" t="s">
        <v>98</v>
      </c>
      <c r="B20" s="352" t="s">
        <v>1084</v>
      </c>
      <c r="C20" s="353" t="s">
        <v>1085</v>
      </c>
      <c r="D20" s="353" t="s">
        <v>109</v>
      </c>
      <c r="E20" s="354" t="s">
        <v>110</v>
      </c>
      <c r="F20" s="355" t="s">
        <v>111</v>
      </c>
      <c r="G20" s="362">
        <v>5.57</v>
      </c>
      <c r="H20" s="170"/>
    </row>
    <row r="21" spans="1:8" s="54" customFormat="1" ht="22.5" x14ac:dyDescent="0.25">
      <c r="A21" s="351" t="s">
        <v>101</v>
      </c>
      <c r="B21" s="352" t="s">
        <v>1084</v>
      </c>
      <c r="C21" s="353" t="s">
        <v>1086</v>
      </c>
      <c r="D21" s="353" t="s">
        <v>1087</v>
      </c>
      <c r="E21" s="354" t="s">
        <v>588</v>
      </c>
      <c r="F21" s="355" t="s">
        <v>111</v>
      </c>
      <c r="G21" s="357">
        <v>7.2409999999999997</v>
      </c>
      <c r="H21" s="170"/>
    </row>
    <row r="22" spans="1:8" s="54" customFormat="1" ht="22.5" x14ac:dyDescent="0.25">
      <c r="A22" s="351" t="s">
        <v>102</v>
      </c>
      <c r="B22" s="352" t="s">
        <v>1084</v>
      </c>
      <c r="C22" s="353" t="s">
        <v>1088</v>
      </c>
      <c r="D22" s="353" t="s">
        <v>1089</v>
      </c>
      <c r="E22" s="354" t="s">
        <v>1090</v>
      </c>
      <c r="F22" s="355" t="s">
        <v>116</v>
      </c>
      <c r="G22" s="363">
        <v>0.96220000000000006</v>
      </c>
      <c r="H22" s="170"/>
    </row>
    <row r="23" spans="1:8" s="54" customFormat="1" ht="15" x14ac:dyDescent="0.25">
      <c r="A23" s="351" t="s">
        <v>103</v>
      </c>
      <c r="B23" s="352" t="s">
        <v>1084</v>
      </c>
      <c r="C23" s="353" t="s">
        <v>1091</v>
      </c>
      <c r="D23" s="353" t="s">
        <v>1092</v>
      </c>
      <c r="E23" s="354" t="s">
        <v>1093</v>
      </c>
      <c r="F23" s="355" t="s">
        <v>111</v>
      </c>
      <c r="G23" s="362">
        <v>97.66</v>
      </c>
      <c r="H23" s="170"/>
    </row>
    <row r="24" spans="1:8" s="54" customFormat="1" ht="15" x14ac:dyDescent="0.25">
      <c r="A24" s="351" t="s">
        <v>104</v>
      </c>
      <c r="B24" s="352" t="s">
        <v>1084</v>
      </c>
      <c r="C24" s="353" t="s">
        <v>1094</v>
      </c>
      <c r="D24" s="353" t="s">
        <v>1095</v>
      </c>
      <c r="E24" s="354" t="s">
        <v>132</v>
      </c>
      <c r="F24" s="355" t="s">
        <v>122</v>
      </c>
      <c r="G24" s="356">
        <v>0.42806</v>
      </c>
      <c r="H24" s="170"/>
    </row>
    <row r="25" spans="1:8" s="54" customFormat="1" ht="15" x14ac:dyDescent="0.25">
      <c r="A25" s="351" t="s">
        <v>105</v>
      </c>
      <c r="B25" s="352" t="s">
        <v>1084</v>
      </c>
      <c r="C25" s="353" t="s">
        <v>1096</v>
      </c>
      <c r="D25" s="353" t="s">
        <v>1097</v>
      </c>
      <c r="E25" s="354" t="s">
        <v>1098</v>
      </c>
      <c r="F25" s="355" t="s">
        <v>122</v>
      </c>
      <c r="G25" s="356">
        <v>0.35561999999999999</v>
      </c>
      <c r="H25" s="170"/>
    </row>
    <row r="26" spans="1:8" s="54" customFormat="1" ht="33.75" x14ac:dyDescent="0.25">
      <c r="A26" s="351" t="s">
        <v>107</v>
      </c>
      <c r="B26" s="352" t="s">
        <v>1084</v>
      </c>
      <c r="C26" s="353" t="s">
        <v>1099</v>
      </c>
      <c r="D26" s="353" t="s">
        <v>1100</v>
      </c>
      <c r="E26" s="354" t="s">
        <v>1101</v>
      </c>
      <c r="F26" s="355" t="s">
        <v>122</v>
      </c>
      <c r="G26" s="363">
        <v>0.35560000000000003</v>
      </c>
      <c r="H26" s="170"/>
    </row>
    <row r="27" spans="1:8" s="54" customFormat="1" ht="21.75" customHeight="1" x14ac:dyDescent="0.25">
      <c r="A27" s="360"/>
      <c r="B27" s="560" t="s">
        <v>1102</v>
      </c>
      <c r="C27" s="561"/>
      <c r="D27" s="561"/>
      <c r="E27" s="562"/>
      <c r="F27" s="361"/>
      <c r="G27" s="361"/>
      <c r="H27" s="170"/>
    </row>
    <row r="28" spans="1:8" s="54" customFormat="1" ht="15" x14ac:dyDescent="0.25">
      <c r="A28" s="351" t="s">
        <v>108</v>
      </c>
      <c r="B28" s="352" t="s">
        <v>1084</v>
      </c>
      <c r="C28" s="353" t="s">
        <v>1103</v>
      </c>
      <c r="D28" s="353" t="s">
        <v>1104</v>
      </c>
      <c r="E28" s="354" t="s">
        <v>1105</v>
      </c>
      <c r="F28" s="355" t="s">
        <v>122</v>
      </c>
      <c r="G28" s="356">
        <v>1.09416</v>
      </c>
      <c r="H28" s="170"/>
    </row>
    <row r="29" spans="1:8" s="54" customFormat="1" ht="15" x14ac:dyDescent="0.25">
      <c r="A29" s="351" t="s">
        <v>112</v>
      </c>
      <c r="B29" s="352" t="s">
        <v>1084</v>
      </c>
      <c r="C29" s="353" t="s">
        <v>1106</v>
      </c>
      <c r="D29" s="353" t="s">
        <v>1107</v>
      </c>
      <c r="E29" s="354" t="s">
        <v>1108</v>
      </c>
      <c r="F29" s="355" t="s">
        <v>122</v>
      </c>
      <c r="G29" s="356">
        <v>1.09416</v>
      </c>
      <c r="H29" s="170"/>
    </row>
    <row r="30" spans="1:8" s="54" customFormat="1" ht="15" x14ac:dyDescent="0.25">
      <c r="A30" s="351" t="s">
        <v>115</v>
      </c>
      <c r="B30" s="352" t="s">
        <v>1084</v>
      </c>
      <c r="C30" s="353" t="s">
        <v>1109</v>
      </c>
      <c r="D30" s="353" t="s">
        <v>1110</v>
      </c>
      <c r="E30" s="354" t="s">
        <v>1111</v>
      </c>
      <c r="F30" s="355" t="s">
        <v>125</v>
      </c>
      <c r="G30" s="363">
        <v>0.19259999999999999</v>
      </c>
      <c r="H30" s="170"/>
    </row>
    <row r="31" spans="1:8" s="54" customFormat="1" ht="21" customHeight="1" x14ac:dyDescent="0.25">
      <c r="A31" s="351" t="s">
        <v>117</v>
      </c>
      <c r="B31" s="352" t="s">
        <v>1084</v>
      </c>
      <c r="C31" s="353" t="s">
        <v>1112</v>
      </c>
      <c r="D31" s="353" t="s">
        <v>186</v>
      </c>
      <c r="E31" s="354" t="s">
        <v>1113</v>
      </c>
      <c r="F31" s="355" t="s">
        <v>125</v>
      </c>
      <c r="G31" s="363">
        <v>0.19259999999999999</v>
      </c>
      <c r="H31" s="170"/>
    </row>
    <row r="32" spans="1:8" s="54" customFormat="1" ht="15" x14ac:dyDescent="0.25">
      <c r="A32" s="360"/>
      <c r="B32" s="560" t="s">
        <v>1114</v>
      </c>
      <c r="C32" s="561"/>
      <c r="D32" s="561"/>
      <c r="E32" s="562"/>
      <c r="F32" s="361"/>
      <c r="G32" s="361"/>
      <c r="H32" s="170"/>
    </row>
    <row r="33" spans="1:8" s="54" customFormat="1" ht="22.5" x14ac:dyDescent="0.25">
      <c r="A33" s="351" t="s">
        <v>118</v>
      </c>
      <c r="B33" s="352" t="s">
        <v>1084</v>
      </c>
      <c r="C33" s="353" t="s">
        <v>1115</v>
      </c>
      <c r="D33" s="353" t="s">
        <v>1116</v>
      </c>
      <c r="E33" s="354" t="s">
        <v>1117</v>
      </c>
      <c r="F33" s="355" t="s">
        <v>116</v>
      </c>
      <c r="G33" s="356">
        <v>9.8479999999999998E-2</v>
      </c>
      <c r="H33" s="170"/>
    </row>
    <row r="34" spans="1:8" s="54" customFormat="1" ht="15" x14ac:dyDescent="0.25">
      <c r="A34" s="351" t="s">
        <v>119</v>
      </c>
      <c r="B34" s="352" t="s">
        <v>1084</v>
      </c>
      <c r="C34" s="353" t="s">
        <v>1118</v>
      </c>
      <c r="D34" s="353" t="s">
        <v>1119</v>
      </c>
      <c r="E34" s="354" t="s">
        <v>1120</v>
      </c>
      <c r="F34" s="355" t="s">
        <v>111</v>
      </c>
      <c r="G34" s="356">
        <v>10.026450000000001</v>
      </c>
      <c r="H34" s="170"/>
    </row>
    <row r="35" spans="1:8" s="54" customFormat="1" ht="21" customHeight="1" x14ac:dyDescent="0.25">
      <c r="A35" s="351" t="s">
        <v>120</v>
      </c>
      <c r="B35" s="352" t="s">
        <v>1084</v>
      </c>
      <c r="C35" s="353" t="s">
        <v>1121</v>
      </c>
      <c r="D35" s="353" t="s">
        <v>1122</v>
      </c>
      <c r="E35" s="354" t="s">
        <v>127</v>
      </c>
      <c r="F35" s="355" t="s">
        <v>122</v>
      </c>
      <c r="G35" s="357">
        <v>0.432</v>
      </c>
      <c r="H35" s="170"/>
    </row>
    <row r="36" spans="1:8" s="54" customFormat="1" ht="15" customHeight="1" x14ac:dyDescent="0.25">
      <c r="A36" s="351" t="s">
        <v>123</v>
      </c>
      <c r="B36" s="352" t="s">
        <v>1084</v>
      </c>
      <c r="C36" s="353" t="s">
        <v>1123</v>
      </c>
      <c r="D36" s="353" t="s">
        <v>1124</v>
      </c>
      <c r="E36" s="354" t="s">
        <v>1125</v>
      </c>
      <c r="F36" s="355" t="s">
        <v>122</v>
      </c>
      <c r="G36" s="356">
        <v>1.3849999999999999E-2</v>
      </c>
      <c r="H36" s="170"/>
    </row>
    <row r="37" spans="1:8" s="54" customFormat="1" ht="22.5" x14ac:dyDescent="0.25">
      <c r="A37" s="351" t="s">
        <v>1126</v>
      </c>
      <c r="B37" s="352" t="s">
        <v>1084</v>
      </c>
      <c r="C37" s="353" t="s">
        <v>1127</v>
      </c>
      <c r="D37" s="353" t="s">
        <v>1128</v>
      </c>
      <c r="E37" s="354" t="s">
        <v>1129</v>
      </c>
      <c r="F37" s="355" t="s">
        <v>122</v>
      </c>
      <c r="G37" s="357">
        <v>0.16500000000000001</v>
      </c>
      <c r="H37" s="170"/>
    </row>
    <row r="38" spans="1:8" s="54" customFormat="1" ht="22.5" x14ac:dyDescent="0.25">
      <c r="A38" s="351" t="s">
        <v>1130</v>
      </c>
      <c r="B38" s="352" t="s">
        <v>1084</v>
      </c>
      <c r="C38" s="353" t="s">
        <v>1131</v>
      </c>
      <c r="D38" s="353" t="s">
        <v>1132</v>
      </c>
      <c r="E38" s="354" t="s">
        <v>1133</v>
      </c>
      <c r="F38" s="355" t="s">
        <v>122</v>
      </c>
      <c r="G38" s="363">
        <v>0.52090000000000003</v>
      </c>
      <c r="H38" s="170"/>
    </row>
    <row r="39" spans="1:8" s="54" customFormat="1" ht="22.5" x14ac:dyDescent="0.25">
      <c r="A39" s="351" t="s">
        <v>1134</v>
      </c>
      <c r="B39" s="352" t="s">
        <v>1084</v>
      </c>
      <c r="C39" s="353" t="s">
        <v>1135</v>
      </c>
      <c r="D39" s="353" t="s">
        <v>1136</v>
      </c>
      <c r="E39" s="354" t="s">
        <v>1137</v>
      </c>
      <c r="F39" s="355" t="s">
        <v>122</v>
      </c>
      <c r="G39" s="357">
        <v>1.1459999999999999</v>
      </c>
      <c r="H39" s="170"/>
    </row>
    <row r="40" spans="1:8" s="54" customFormat="1" ht="15" x14ac:dyDescent="0.25">
      <c r="A40" s="360"/>
      <c r="B40" s="560" t="s">
        <v>1138</v>
      </c>
      <c r="C40" s="561"/>
      <c r="D40" s="561"/>
      <c r="E40" s="562"/>
      <c r="F40" s="361"/>
      <c r="G40" s="361"/>
      <c r="H40" s="170"/>
    </row>
    <row r="41" spans="1:8" s="54" customFormat="1" ht="22.5" x14ac:dyDescent="0.25">
      <c r="A41" s="351" t="s">
        <v>1139</v>
      </c>
      <c r="B41" s="352" t="s">
        <v>1084</v>
      </c>
      <c r="C41" s="353" t="s">
        <v>1140</v>
      </c>
      <c r="D41" s="353" t="s">
        <v>1141</v>
      </c>
      <c r="E41" s="354" t="s">
        <v>1142</v>
      </c>
      <c r="F41" s="355" t="s">
        <v>116</v>
      </c>
      <c r="G41" s="357">
        <v>0.245</v>
      </c>
      <c r="H41" s="170"/>
    </row>
    <row r="42" spans="1:8" s="54" customFormat="1" ht="15" x14ac:dyDescent="0.25">
      <c r="A42" s="351" t="s">
        <v>1143</v>
      </c>
      <c r="B42" s="352" t="s">
        <v>1084</v>
      </c>
      <c r="C42" s="353" t="s">
        <v>1144</v>
      </c>
      <c r="D42" s="353" t="s">
        <v>1119</v>
      </c>
      <c r="E42" s="354" t="s">
        <v>1120</v>
      </c>
      <c r="F42" s="355" t="s">
        <v>111</v>
      </c>
      <c r="G42" s="363">
        <v>24.8492</v>
      </c>
      <c r="H42" s="170"/>
    </row>
    <row r="43" spans="1:8" s="54" customFormat="1" ht="15" x14ac:dyDescent="0.25">
      <c r="A43" s="351" t="s">
        <v>1145</v>
      </c>
      <c r="B43" s="352" t="s">
        <v>1084</v>
      </c>
      <c r="C43" s="353" t="s">
        <v>1146</v>
      </c>
      <c r="D43" s="353" t="s">
        <v>1122</v>
      </c>
      <c r="E43" s="354" t="s">
        <v>127</v>
      </c>
      <c r="F43" s="355" t="s">
        <v>122</v>
      </c>
      <c r="G43" s="356">
        <v>0.61407999999999996</v>
      </c>
      <c r="H43" s="170"/>
    </row>
    <row r="44" spans="1:8" s="54" customFormat="1" ht="22.5" x14ac:dyDescent="0.25">
      <c r="A44" s="351" t="s">
        <v>1147</v>
      </c>
      <c r="B44" s="352" t="s">
        <v>1084</v>
      </c>
      <c r="C44" s="353" t="s">
        <v>1148</v>
      </c>
      <c r="D44" s="353" t="s">
        <v>1132</v>
      </c>
      <c r="E44" s="354" t="s">
        <v>1133</v>
      </c>
      <c r="F44" s="355" t="s">
        <v>122</v>
      </c>
      <c r="G44" s="363">
        <v>3.2191999999999998</v>
      </c>
      <c r="H44" s="170"/>
    </row>
    <row r="45" spans="1:8" s="54" customFormat="1" ht="15" x14ac:dyDescent="0.25">
      <c r="A45" s="360"/>
      <c r="B45" s="560" t="s">
        <v>1149</v>
      </c>
      <c r="C45" s="561"/>
      <c r="D45" s="561"/>
      <c r="E45" s="562"/>
      <c r="F45" s="361"/>
      <c r="G45" s="361"/>
      <c r="H45" s="170"/>
    </row>
    <row r="46" spans="1:8" s="54" customFormat="1" ht="15" x14ac:dyDescent="0.25">
      <c r="A46" s="364" t="s">
        <v>1150</v>
      </c>
      <c r="B46" s="352" t="s">
        <v>1084</v>
      </c>
      <c r="C46" s="353" t="s">
        <v>1151</v>
      </c>
      <c r="D46" s="353" t="s">
        <v>128</v>
      </c>
      <c r="E46" s="354" t="s">
        <v>129</v>
      </c>
      <c r="F46" s="355" t="s">
        <v>116</v>
      </c>
      <c r="G46" s="363">
        <v>0.26279999999999998</v>
      </c>
      <c r="H46" s="170"/>
    </row>
    <row r="47" spans="1:8" s="54" customFormat="1" ht="15" x14ac:dyDescent="0.25">
      <c r="A47" s="364" t="s">
        <v>1152</v>
      </c>
      <c r="B47" s="352" t="s">
        <v>1084</v>
      </c>
      <c r="C47" s="353" t="s">
        <v>1153</v>
      </c>
      <c r="D47" s="353" t="s">
        <v>1119</v>
      </c>
      <c r="E47" s="354" t="s">
        <v>1120</v>
      </c>
      <c r="F47" s="355" t="s">
        <v>111</v>
      </c>
      <c r="G47" s="363">
        <v>26.674199999999999</v>
      </c>
      <c r="H47" s="170"/>
    </row>
    <row r="48" spans="1:8" s="54" customFormat="1" ht="21" customHeight="1" x14ac:dyDescent="0.25">
      <c r="A48" s="364" t="s">
        <v>1154</v>
      </c>
      <c r="B48" s="352" t="s">
        <v>1084</v>
      </c>
      <c r="C48" s="353" t="s">
        <v>1155</v>
      </c>
      <c r="D48" s="353" t="s">
        <v>1122</v>
      </c>
      <c r="E48" s="354" t="s">
        <v>127</v>
      </c>
      <c r="F48" s="355" t="s">
        <v>122</v>
      </c>
      <c r="G48" s="363">
        <v>1.3542000000000001</v>
      </c>
      <c r="H48" s="170"/>
    </row>
    <row r="49" spans="1:8" s="54" customFormat="1" ht="16.5" customHeight="1" x14ac:dyDescent="0.25">
      <c r="A49" s="364" t="s">
        <v>1156</v>
      </c>
      <c r="B49" s="352" t="s">
        <v>1084</v>
      </c>
      <c r="C49" s="353" t="s">
        <v>1157</v>
      </c>
      <c r="D49" s="353" t="s">
        <v>1158</v>
      </c>
      <c r="E49" s="354" t="s">
        <v>1159</v>
      </c>
      <c r="F49" s="355" t="s">
        <v>122</v>
      </c>
      <c r="G49" s="356">
        <v>1.281E-2</v>
      </c>
      <c r="H49" s="170"/>
    </row>
    <row r="50" spans="1:8" s="54" customFormat="1" ht="22.5" x14ac:dyDescent="0.25">
      <c r="A50" s="364" t="s">
        <v>1160</v>
      </c>
      <c r="B50" s="352" t="s">
        <v>1084</v>
      </c>
      <c r="C50" s="353" t="s">
        <v>1161</v>
      </c>
      <c r="D50" s="353" t="s">
        <v>1128</v>
      </c>
      <c r="E50" s="354" t="s">
        <v>1129</v>
      </c>
      <c r="F50" s="355" t="s">
        <v>122</v>
      </c>
      <c r="G50" s="363">
        <v>7.6499999999999999E-2</v>
      </c>
      <c r="H50" s="170"/>
    </row>
    <row r="51" spans="1:8" s="54" customFormat="1" ht="22.5" x14ac:dyDescent="0.25">
      <c r="A51" s="364" t="s">
        <v>1162</v>
      </c>
      <c r="B51" s="352" t="s">
        <v>1084</v>
      </c>
      <c r="C51" s="353" t="s">
        <v>1163</v>
      </c>
      <c r="D51" s="353" t="s">
        <v>1132</v>
      </c>
      <c r="E51" s="354" t="s">
        <v>1133</v>
      </c>
      <c r="F51" s="355" t="s">
        <v>122</v>
      </c>
      <c r="G51" s="363">
        <v>2.7185000000000001</v>
      </c>
      <c r="H51" s="170"/>
    </row>
    <row r="52" spans="1:8" s="54" customFormat="1" ht="22.5" x14ac:dyDescent="0.25">
      <c r="A52" s="364" t="s">
        <v>1164</v>
      </c>
      <c r="B52" s="352" t="s">
        <v>1084</v>
      </c>
      <c r="C52" s="353" t="s">
        <v>1165</v>
      </c>
      <c r="D52" s="353" t="s">
        <v>1136</v>
      </c>
      <c r="E52" s="354" t="s">
        <v>1137</v>
      </c>
      <c r="F52" s="355" t="s">
        <v>122</v>
      </c>
      <c r="G52" s="357">
        <v>2.3559999999999999</v>
      </c>
      <c r="H52" s="170"/>
    </row>
    <row r="53" spans="1:8" s="54" customFormat="1" ht="15" x14ac:dyDescent="0.25">
      <c r="A53" s="360"/>
      <c r="B53" s="560" t="s">
        <v>1166</v>
      </c>
      <c r="C53" s="561"/>
      <c r="D53" s="561"/>
      <c r="E53" s="562"/>
      <c r="F53" s="361"/>
      <c r="G53" s="361"/>
      <c r="H53" s="170"/>
    </row>
    <row r="54" spans="1:8" s="54" customFormat="1" ht="22.5" x14ac:dyDescent="0.25">
      <c r="A54" s="364" t="s">
        <v>1167</v>
      </c>
      <c r="B54" s="352" t="s">
        <v>1084</v>
      </c>
      <c r="C54" s="353" t="s">
        <v>1168</v>
      </c>
      <c r="D54" s="353" t="s">
        <v>1169</v>
      </c>
      <c r="E54" s="354" t="s">
        <v>1170</v>
      </c>
      <c r="F54" s="355" t="s">
        <v>116</v>
      </c>
      <c r="G54" s="363">
        <v>0.99829999999999997</v>
      </c>
      <c r="H54" s="170"/>
    </row>
    <row r="55" spans="1:8" s="54" customFormat="1" ht="15" x14ac:dyDescent="0.25">
      <c r="A55" s="364" t="s">
        <v>1171</v>
      </c>
      <c r="B55" s="352" t="s">
        <v>1084</v>
      </c>
      <c r="C55" s="353" t="s">
        <v>1172</v>
      </c>
      <c r="D55" s="353" t="s">
        <v>1119</v>
      </c>
      <c r="E55" s="354" t="s">
        <v>1120</v>
      </c>
      <c r="F55" s="355" t="s">
        <v>111</v>
      </c>
      <c r="G55" s="362">
        <v>101.29</v>
      </c>
      <c r="H55" s="170"/>
    </row>
    <row r="56" spans="1:8" s="54" customFormat="1" ht="15" x14ac:dyDescent="0.25">
      <c r="A56" s="364" t="s">
        <v>1173</v>
      </c>
      <c r="B56" s="352" t="s">
        <v>1084</v>
      </c>
      <c r="C56" s="353" t="s">
        <v>1174</v>
      </c>
      <c r="D56" s="353" t="s">
        <v>1175</v>
      </c>
      <c r="E56" s="354" t="s">
        <v>121</v>
      </c>
      <c r="F56" s="355" t="s">
        <v>122</v>
      </c>
      <c r="G56" s="363">
        <v>0.45469999999999999</v>
      </c>
      <c r="H56" s="170"/>
    </row>
    <row r="57" spans="1:8" s="54" customFormat="1" ht="22.5" x14ac:dyDescent="0.25">
      <c r="A57" s="364" t="s">
        <v>1176</v>
      </c>
      <c r="B57" s="352" t="s">
        <v>1084</v>
      </c>
      <c r="C57" s="353" t="s">
        <v>1177</v>
      </c>
      <c r="D57" s="353" t="s">
        <v>1178</v>
      </c>
      <c r="E57" s="354" t="s">
        <v>1179</v>
      </c>
      <c r="F57" s="355" t="s">
        <v>122</v>
      </c>
      <c r="G57" s="363">
        <v>13.084199999999999</v>
      </c>
      <c r="H57" s="170"/>
    </row>
    <row r="58" spans="1:8" s="62" customFormat="1" ht="15" customHeight="1" x14ac:dyDescent="0.25">
      <c r="A58" s="364" t="s">
        <v>1180</v>
      </c>
      <c r="B58" s="352" t="s">
        <v>1084</v>
      </c>
      <c r="C58" s="353" t="s">
        <v>1181</v>
      </c>
      <c r="D58" s="353" t="s">
        <v>1124</v>
      </c>
      <c r="E58" s="354" t="s">
        <v>1125</v>
      </c>
      <c r="F58" s="355" t="s">
        <v>122</v>
      </c>
      <c r="G58" s="363">
        <v>5.8227000000000002</v>
      </c>
      <c r="H58" s="170"/>
    </row>
    <row r="59" spans="1:8" s="54" customFormat="1" ht="22.5" x14ac:dyDescent="0.25">
      <c r="A59" s="364" t="s">
        <v>1182</v>
      </c>
      <c r="B59" s="352" t="s">
        <v>1084</v>
      </c>
      <c r="C59" s="353" t="s">
        <v>1183</v>
      </c>
      <c r="D59" s="353" t="s">
        <v>1132</v>
      </c>
      <c r="E59" s="354" t="s">
        <v>1133</v>
      </c>
      <c r="F59" s="355" t="s">
        <v>122</v>
      </c>
      <c r="G59" s="356">
        <v>0.16453999999999999</v>
      </c>
      <c r="H59" s="170"/>
    </row>
    <row r="60" spans="1:8" s="54" customFormat="1" ht="15" x14ac:dyDescent="0.25">
      <c r="A60" s="360"/>
      <c r="B60" s="560" t="s">
        <v>1184</v>
      </c>
      <c r="C60" s="561"/>
      <c r="D60" s="561"/>
      <c r="E60" s="562"/>
      <c r="F60" s="361"/>
      <c r="G60" s="361"/>
      <c r="H60" s="170"/>
    </row>
    <row r="61" spans="1:8" s="54" customFormat="1" ht="15" x14ac:dyDescent="0.25">
      <c r="A61" s="364" t="s">
        <v>1185</v>
      </c>
      <c r="B61" s="352" t="s">
        <v>1084</v>
      </c>
      <c r="C61" s="353" t="s">
        <v>1186</v>
      </c>
      <c r="D61" s="353" t="s">
        <v>186</v>
      </c>
      <c r="E61" s="354" t="s">
        <v>1113</v>
      </c>
      <c r="F61" s="355" t="s">
        <v>125</v>
      </c>
      <c r="G61" s="357">
        <v>2.5409999999999999</v>
      </c>
      <c r="H61" s="170"/>
    </row>
    <row r="62" spans="1:8" s="54" customFormat="1" ht="15" x14ac:dyDescent="0.25">
      <c r="A62" s="347" t="s">
        <v>1187</v>
      </c>
      <c r="B62" s="556"/>
      <c r="C62" s="556"/>
      <c r="D62" s="556"/>
      <c r="E62" s="348" t="s">
        <v>1188</v>
      </c>
      <c r="F62" s="349"/>
      <c r="G62" s="350"/>
      <c r="H62" s="170"/>
    </row>
    <row r="63" spans="1:8" s="54" customFormat="1" ht="15" x14ac:dyDescent="0.25">
      <c r="A63" s="360"/>
      <c r="B63" s="560" t="s">
        <v>1138</v>
      </c>
      <c r="C63" s="561"/>
      <c r="D63" s="561"/>
      <c r="E63" s="562"/>
      <c r="F63" s="361"/>
      <c r="G63" s="361"/>
      <c r="H63" s="170"/>
    </row>
    <row r="64" spans="1:8" s="54" customFormat="1" ht="22.5" x14ac:dyDescent="0.25">
      <c r="A64" s="351" t="s">
        <v>133</v>
      </c>
      <c r="B64" s="352" t="s">
        <v>1084</v>
      </c>
      <c r="C64" s="353" t="s">
        <v>1189</v>
      </c>
      <c r="D64" s="353" t="s">
        <v>1141</v>
      </c>
      <c r="E64" s="354" t="s">
        <v>1142</v>
      </c>
      <c r="F64" s="355" t="s">
        <v>116</v>
      </c>
      <c r="G64" s="357">
        <v>5.2999999999999999E-2</v>
      </c>
      <c r="H64" s="170"/>
    </row>
    <row r="65" spans="1:8" s="54" customFormat="1" ht="15" x14ac:dyDescent="0.25">
      <c r="A65" s="351" t="s">
        <v>135</v>
      </c>
      <c r="B65" s="352" t="s">
        <v>1084</v>
      </c>
      <c r="C65" s="353" t="s">
        <v>1190</v>
      </c>
      <c r="D65" s="353" t="s">
        <v>1119</v>
      </c>
      <c r="E65" s="354" t="s">
        <v>1120</v>
      </c>
      <c r="F65" s="355" t="s">
        <v>111</v>
      </c>
      <c r="G65" s="363">
        <v>5.3791000000000002</v>
      </c>
      <c r="H65" s="170"/>
    </row>
    <row r="66" spans="1:8" s="54" customFormat="1" ht="15" x14ac:dyDescent="0.25">
      <c r="A66" s="351" t="s">
        <v>137</v>
      </c>
      <c r="B66" s="352" t="s">
        <v>1084</v>
      </c>
      <c r="C66" s="353" t="s">
        <v>1191</v>
      </c>
      <c r="D66" s="353" t="s">
        <v>1122</v>
      </c>
      <c r="E66" s="354" t="s">
        <v>127</v>
      </c>
      <c r="F66" s="355" t="s">
        <v>122</v>
      </c>
      <c r="G66" s="356">
        <v>0.13331999999999999</v>
      </c>
      <c r="H66" s="170"/>
    </row>
    <row r="67" spans="1:8" s="54" customFormat="1" ht="15" x14ac:dyDescent="0.25">
      <c r="A67" s="351" t="s">
        <v>1192</v>
      </c>
      <c r="B67" s="352" t="s">
        <v>1084</v>
      </c>
      <c r="C67" s="353" t="s">
        <v>1193</v>
      </c>
      <c r="D67" s="353" t="s">
        <v>1194</v>
      </c>
      <c r="E67" s="354" t="s">
        <v>1195</v>
      </c>
      <c r="F67" s="355" t="s">
        <v>122</v>
      </c>
      <c r="G67" s="363">
        <v>3.1600000000000003E-2</v>
      </c>
      <c r="H67" s="170"/>
    </row>
    <row r="68" spans="1:8" s="54" customFormat="1" ht="22.5" x14ac:dyDescent="0.25">
      <c r="A68" s="351" t="s">
        <v>1196</v>
      </c>
      <c r="B68" s="352" t="s">
        <v>1084</v>
      </c>
      <c r="C68" s="353" t="s">
        <v>1197</v>
      </c>
      <c r="D68" s="353" t="s">
        <v>1132</v>
      </c>
      <c r="E68" s="354" t="s">
        <v>1133</v>
      </c>
      <c r="F68" s="355" t="s">
        <v>122</v>
      </c>
      <c r="G68" s="356">
        <v>0.67083999999999999</v>
      </c>
      <c r="H68" s="170"/>
    </row>
    <row r="69" spans="1:8" s="54" customFormat="1" ht="15" x14ac:dyDescent="0.25">
      <c r="A69" s="360"/>
      <c r="B69" s="560" t="s">
        <v>1198</v>
      </c>
      <c r="C69" s="561"/>
      <c r="D69" s="561"/>
      <c r="E69" s="562"/>
      <c r="F69" s="361"/>
      <c r="G69" s="361"/>
      <c r="H69" s="170"/>
    </row>
    <row r="70" spans="1:8" s="54" customFormat="1" ht="22.5" x14ac:dyDescent="0.25">
      <c r="A70" s="351" t="s">
        <v>1199</v>
      </c>
      <c r="B70" s="352" t="s">
        <v>1084</v>
      </c>
      <c r="C70" s="353" t="s">
        <v>1200</v>
      </c>
      <c r="D70" s="353" t="s">
        <v>1201</v>
      </c>
      <c r="E70" s="354" t="s">
        <v>1202</v>
      </c>
      <c r="F70" s="355" t="s">
        <v>116</v>
      </c>
      <c r="G70" s="363">
        <v>4.3700000000000003E-2</v>
      </c>
      <c r="H70" s="170"/>
    </row>
    <row r="71" spans="1:8" s="54" customFormat="1" ht="15" x14ac:dyDescent="0.25">
      <c r="A71" s="351" t="s">
        <v>1203</v>
      </c>
      <c r="B71" s="352" t="s">
        <v>1084</v>
      </c>
      <c r="C71" s="353" t="s">
        <v>1204</v>
      </c>
      <c r="D71" s="353" t="s">
        <v>589</v>
      </c>
      <c r="E71" s="354" t="s">
        <v>590</v>
      </c>
      <c r="F71" s="355" t="s">
        <v>111</v>
      </c>
      <c r="G71" s="356">
        <v>4.4355500000000001</v>
      </c>
      <c r="H71" s="170"/>
    </row>
    <row r="72" spans="1:8" s="54" customFormat="1" ht="15" x14ac:dyDescent="0.25">
      <c r="A72" s="351" t="s">
        <v>1205</v>
      </c>
      <c r="B72" s="352" t="s">
        <v>1084</v>
      </c>
      <c r="C72" s="353" t="s">
        <v>1206</v>
      </c>
      <c r="D72" s="353" t="s">
        <v>1122</v>
      </c>
      <c r="E72" s="354" t="s">
        <v>127</v>
      </c>
      <c r="F72" s="355" t="s">
        <v>122</v>
      </c>
      <c r="G72" s="356">
        <v>0.18928</v>
      </c>
      <c r="H72" s="170"/>
    </row>
    <row r="73" spans="1:8" s="54" customFormat="1" ht="22.5" x14ac:dyDescent="0.25">
      <c r="A73" s="351" t="s">
        <v>1207</v>
      </c>
      <c r="B73" s="352" t="s">
        <v>1084</v>
      </c>
      <c r="C73" s="353" t="s">
        <v>1208</v>
      </c>
      <c r="D73" s="353" t="s">
        <v>1178</v>
      </c>
      <c r="E73" s="354" t="s">
        <v>1179</v>
      </c>
      <c r="F73" s="355" t="s">
        <v>122</v>
      </c>
      <c r="G73" s="365">
        <v>0.26901199999999997</v>
      </c>
      <c r="H73" s="170"/>
    </row>
    <row r="74" spans="1:8" s="54" customFormat="1" ht="15" x14ac:dyDescent="0.25">
      <c r="A74" s="360"/>
      <c r="B74" s="560" t="s">
        <v>1209</v>
      </c>
      <c r="C74" s="561"/>
      <c r="D74" s="561"/>
      <c r="E74" s="562"/>
      <c r="F74" s="361"/>
      <c r="G74" s="361"/>
      <c r="H74" s="170"/>
    </row>
    <row r="75" spans="1:8" s="54" customFormat="1" ht="22.5" x14ac:dyDescent="0.25">
      <c r="A75" s="351" t="s">
        <v>1210</v>
      </c>
      <c r="B75" s="352" t="s">
        <v>1084</v>
      </c>
      <c r="C75" s="353" t="s">
        <v>1211</v>
      </c>
      <c r="D75" s="353" t="s">
        <v>1169</v>
      </c>
      <c r="E75" s="354" t="s">
        <v>1170</v>
      </c>
      <c r="F75" s="355" t="s">
        <v>116</v>
      </c>
      <c r="G75" s="357">
        <v>3.0000000000000001E-3</v>
      </c>
      <c r="H75" s="170"/>
    </row>
    <row r="76" spans="1:8" s="54" customFormat="1" ht="15" x14ac:dyDescent="0.25">
      <c r="A76" s="351" t="s">
        <v>1212</v>
      </c>
      <c r="B76" s="352" t="s">
        <v>1084</v>
      </c>
      <c r="C76" s="353" t="s">
        <v>1213</v>
      </c>
      <c r="D76" s="353" t="s">
        <v>1119</v>
      </c>
      <c r="E76" s="354" t="s">
        <v>1120</v>
      </c>
      <c r="F76" s="355" t="s">
        <v>111</v>
      </c>
      <c r="G76" s="363">
        <v>0.30459999999999998</v>
      </c>
      <c r="H76" s="170"/>
    </row>
    <row r="77" spans="1:8" s="54" customFormat="1" ht="15" x14ac:dyDescent="0.25">
      <c r="A77" s="351" t="s">
        <v>1214</v>
      </c>
      <c r="B77" s="352" t="s">
        <v>1084</v>
      </c>
      <c r="C77" s="353" t="s">
        <v>1215</v>
      </c>
      <c r="D77" s="353" t="s">
        <v>1175</v>
      </c>
      <c r="E77" s="354" t="s">
        <v>121</v>
      </c>
      <c r="F77" s="355" t="s">
        <v>122</v>
      </c>
      <c r="G77" s="363">
        <v>1.4E-3</v>
      </c>
      <c r="H77" s="170"/>
    </row>
    <row r="78" spans="1:8" s="54" customFormat="1" ht="15" x14ac:dyDescent="0.25">
      <c r="A78" s="351" t="s">
        <v>1216</v>
      </c>
      <c r="B78" s="352" t="s">
        <v>1084</v>
      </c>
      <c r="C78" s="353" t="s">
        <v>1217</v>
      </c>
      <c r="D78" s="353" t="s">
        <v>1122</v>
      </c>
      <c r="E78" s="354" t="s">
        <v>127</v>
      </c>
      <c r="F78" s="355" t="s">
        <v>122</v>
      </c>
      <c r="G78" s="362">
        <v>0.01</v>
      </c>
      <c r="H78" s="170"/>
    </row>
    <row r="79" spans="1:8" s="54" customFormat="1" ht="22.5" x14ac:dyDescent="0.25">
      <c r="A79" s="351" t="s">
        <v>1218</v>
      </c>
      <c r="B79" s="352" t="s">
        <v>1084</v>
      </c>
      <c r="C79" s="353" t="s">
        <v>1219</v>
      </c>
      <c r="D79" s="353" t="s">
        <v>1124</v>
      </c>
      <c r="E79" s="354" t="s">
        <v>1125</v>
      </c>
      <c r="F79" s="355" t="s">
        <v>122</v>
      </c>
      <c r="G79" s="357">
        <v>8.0000000000000002E-3</v>
      </c>
      <c r="H79" s="170"/>
    </row>
    <row r="80" spans="1:8" s="54" customFormat="1" ht="22.5" x14ac:dyDescent="0.25">
      <c r="A80" s="351" t="s">
        <v>1220</v>
      </c>
      <c r="B80" s="352" t="s">
        <v>1084</v>
      </c>
      <c r="C80" s="353" t="s">
        <v>1221</v>
      </c>
      <c r="D80" s="353" t="s">
        <v>1128</v>
      </c>
      <c r="E80" s="354" t="s">
        <v>1129</v>
      </c>
      <c r="F80" s="355" t="s">
        <v>122</v>
      </c>
      <c r="G80" s="356">
        <v>7.5980000000000006E-2</v>
      </c>
      <c r="H80" s="170"/>
    </row>
    <row r="81" spans="1:8" s="54" customFormat="1" ht="15" x14ac:dyDescent="0.25">
      <c r="A81" s="347" t="s">
        <v>1222</v>
      </c>
      <c r="B81" s="556"/>
      <c r="C81" s="556"/>
      <c r="D81" s="556"/>
      <c r="E81" s="348" t="s">
        <v>1223</v>
      </c>
      <c r="F81" s="349"/>
      <c r="G81" s="350"/>
      <c r="H81" s="170"/>
    </row>
    <row r="82" spans="1:8" s="54" customFormat="1" ht="15" x14ac:dyDescent="0.25">
      <c r="A82" s="360"/>
      <c r="B82" s="560" t="s">
        <v>1138</v>
      </c>
      <c r="C82" s="561"/>
      <c r="D82" s="561"/>
      <c r="E82" s="562"/>
      <c r="F82" s="361"/>
      <c r="G82" s="361"/>
      <c r="H82" s="170"/>
    </row>
    <row r="83" spans="1:8" s="54" customFormat="1" ht="21" customHeight="1" x14ac:dyDescent="0.25">
      <c r="A83" s="351" t="s">
        <v>140</v>
      </c>
      <c r="B83" s="352" t="s">
        <v>1084</v>
      </c>
      <c r="C83" s="353" t="s">
        <v>1224</v>
      </c>
      <c r="D83" s="353" t="s">
        <v>1141</v>
      </c>
      <c r="E83" s="354" t="s">
        <v>1142</v>
      </c>
      <c r="F83" s="355" t="s">
        <v>116</v>
      </c>
      <c r="G83" s="363">
        <v>6.0900000000000003E-2</v>
      </c>
      <c r="H83" s="170"/>
    </row>
    <row r="84" spans="1:8" s="62" customFormat="1" ht="21" customHeight="1" x14ac:dyDescent="0.25">
      <c r="A84" s="351" t="s">
        <v>141</v>
      </c>
      <c r="B84" s="352" t="s">
        <v>1084</v>
      </c>
      <c r="C84" s="353" t="s">
        <v>1225</v>
      </c>
      <c r="D84" s="353" t="s">
        <v>1119</v>
      </c>
      <c r="E84" s="354" t="s">
        <v>1120</v>
      </c>
      <c r="F84" s="355" t="s">
        <v>111</v>
      </c>
      <c r="G84" s="363">
        <v>6.1867999999999999</v>
      </c>
      <c r="H84" s="170"/>
    </row>
    <row r="85" spans="1:8" s="54" customFormat="1" ht="15" x14ac:dyDescent="0.25">
      <c r="A85" s="351" t="s">
        <v>142</v>
      </c>
      <c r="B85" s="352" t="s">
        <v>1084</v>
      </c>
      <c r="C85" s="353" t="s">
        <v>1226</v>
      </c>
      <c r="D85" s="353" t="s">
        <v>1122</v>
      </c>
      <c r="E85" s="354" t="s">
        <v>127</v>
      </c>
      <c r="F85" s="355" t="s">
        <v>122</v>
      </c>
      <c r="G85" s="356">
        <v>0.16424</v>
      </c>
      <c r="H85" s="170"/>
    </row>
    <row r="86" spans="1:8" s="54" customFormat="1" ht="22.5" x14ac:dyDescent="0.25">
      <c r="A86" s="351" t="s">
        <v>1227</v>
      </c>
      <c r="B86" s="352" t="s">
        <v>1084</v>
      </c>
      <c r="C86" s="353" t="s">
        <v>1228</v>
      </c>
      <c r="D86" s="353" t="s">
        <v>1132</v>
      </c>
      <c r="E86" s="354" t="s">
        <v>1133</v>
      </c>
      <c r="F86" s="355" t="s">
        <v>122</v>
      </c>
      <c r="G86" s="356">
        <v>0.88388</v>
      </c>
      <c r="H86" s="170"/>
    </row>
    <row r="87" spans="1:8" s="54" customFormat="1" ht="15" x14ac:dyDescent="0.25">
      <c r="A87" s="360"/>
      <c r="B87" s="560" t="s">
        <v>1198</v>
      </c>
      <c r="C87" s="561"/>
      <c r="D87" s="561"/>
      <c r="E87" s="562"/>
      <c r="F87" s="361"/>
      <c r="G87" s="361"/>
      <c r="H87" s="170"/>
    </row>
    <row r="88" spans="1:8" s="54" customFormat="1" ht="22.5" x14ac:dyDescent="0.25">
      <c r="A88" s="351" t="s">
        <v>1229</v>
      </c>
      <c r="B88" s="352" t="s">
        <v>1084</v>
      </c>
      <c r="C88" s="353" t="s">
        <v>1230</v>
      </c>
      <c r="D88" s="353" t="s">
        <v>1201</v>
      </c>
      <c r="E88" s="354" t="s">
        <v>1202</v>
      </c>
      <c r="F88" s="355" t="s">
        <v>116</v>
      </c>
      <c r="G88" s="363">
        <v>3.3599999999999998E-2</v>
      </c>
      <c r="H88" s="170"/>
    </row>
    <row r="89" spans="1:8" s="54" customFormat="1" ht="15" x14ac:dyDescent="0.25">
      <c r="A89" s="351" t="s">
        <v>1231</v>
      </c>
      <c r="B89" s="352" t="s">
        <v>1084</v>
      </c>
      <c r="C89" s="353" t="s">
        <v>1232</v>
      </c>
      <c r="D89" s="353" t="s">
        <v>589</v>
      </c>
      <c r="E89" s="354" t="s">
        <v>590</v>
      </c>
      <c r="F89" s="355" t="s">
        <v>111</v>
      </c>
      <c r="G89" s="363">
        <v>3.4104000000000001</v>
      </c>
      <c r="H89" s="170"/>
    </row>
    <row r="90" spans="1:8" s="54" customFormat="1" ht="15" x14ac:dyDescent="0.25">
      <c r="A90" s="351" t="s">
        <v>1233</v>
      </c>
      <c r="B90" s="352" t="s">
        <v>1084</v>
      </c>
      <c r="C90" s="353" t="s">
        <v>1234</v>
      </c>
      <c r="D90" s="353" t="s">
        <v>1122</v>
      </c>
      <c r="E90" s="354" t="s">
        <v>127</v>
      </c>
      <c r="F90" s="355" t="s">
        <v>122</v>
      </c>
      <c r="G90" s="363">
        <v>0.14560000000000001</v>
      </c>
      <c r="H90" s="170"/>
    </row>
    <row r="91" spans="1:8" s="54" customFormat="1" ht="22.5" x14ac:dyDescent="0.25">
      <c r="A91" s="351" t="s">
        <v>1235</v>
      </c>
      <c r="B91" s="352" t="s">
        <v>1084</v>
      </c>
      <c r="C91" s="353" t="s">
        <v>1236</v>
      </c>
      <c r="D91" s="353" t="s">
        <v>1178</v>
      </c>
      <c r="E91" s="354" t="s">
        <v>1179</v>
      </c>
      <c r="F91" s="355" t="s">
        <v>122</v>
      </c>
      <c r="G91" s="365">
        <v>0.207312</v>
      </c>
      <c r="H91" s="170"/>
    </row>
    <row r="92" spans="1:8" s="54" customFormat="1" ht="15" x14ac:dyDescent="0.25">
      <c r="A92" s="360"/>
      <c r="B92" s="560" t="s">
        <v>1209</v>
      </c>
      <c r="C92" s="561"/>
      <c r="D92" s="561"/>
      <c r="E92" s="562"/>
      <c r="F92" s="361"/>
      <c r="G92" s="361"/>
      <c r="H92" s="170"/>
    </row>
    <row r="93" spans="1:8" s="54" customFormat="1" ht="22.5" x14ac:dyDescent="0.25">
      <c r="A93" s="351" t="s">
        <v>1237</v>
      </c>
      <c r="B93" s="352" t="s">
        <v>1084</v>
      </c>
      <c r="C93" s="353" t="s">
        <v>1238</v>
      </c>
      <c r="D93" s="353" t="s">
        <v>1169</v>
      </c>
      <c r="E93" s="354" t="s">
        <v>1170</v>
      </c>
      <c r="F93" s="355" t="s">
        <v>116</v>
      </c>
      <c r="G93" s="363">
        <v>5.8500000000000003E-2</v>
      </c>
      <c r="H93" s="170"/>
    </row>
    <row r="94" spans="1:8" s="54" customFormat="1" ht="15" x14ac:dyDescent="0.25">
      <c r="A94" s="351" t="s">
        <v>1239</v>
      </c>
      <c r="B94" s="352" t="s">
        <v>1084</v>
      </c>
      <c r="C94" s="353" t="s">
        <v>1240</v>
      </c>
      <c r="D94" s="353" t="s">
        <v>1119</v>
      </c>
      <c r="E94" s="354" t="s">
        <v>1120</v>
      </c>
      <c r="F94" s="355" t="s">
        <v>111</v>
      </c>
      <c r="G94" s="357">
        <v>5.9379999999999997</v>
      </c>
      <c r="H94" s="170"/>
    </row>
    <row r="95" spans="1:8" s="54" customFormat="1" ht="15" x14ac:dyDescent="0.25">
      <c r="A95" s="351" t="s">
        <v>1241</v>
      </c>
      <c r="B95" s="352" t="s">
        <v>1084</v>
      </c>
      <c r="C95" s="353" t="s">
        <v>1242</v>
      </c>
      <c r="D95" s="353" t="s">
        <v>1175</v>
      </c>
      <c r="E95" s="354" t="s">
        <v>121</v>
      </c>
      <c r="F95" s="355" t="s">
        <v>122</v>
      </c>
      <c r="G95" s="363">
        <v>9.1800000000000007E-2</v>
      </c>
      <c r="H95" s="170"/>
    </row>
    <row r="96" spans="1:8" s="54" customFormat="1" ht="15" x14ac:dyDescent="0.25">
      <c r="A96" s="351" t="s">
        <v>1243</v>
      </c>
      <c r="B96" s="352" t="s">
        <v>1084</v>
      </c>
      <c r="C96" s="353" t="s">
        <v>1244</v>
      </c>
      <c r="D96" s="353" t="s">
        <v>1122</v>
      </c>
      <c r="E96" s="354" t="s">
        <v>127</v>
      </c>
      <c r="F96" s="355" t="s">
        <v>122</v>
      </c>
      <c r="G96" s="356">
        <v>9.5259999999999997E-2</v>
      </c>
      <c r="H96" s="170"/>
    </row>
    <row r="97" spans="1:8" s="54" customFormat="1" ht="22.5" x14ac:dyDescent="0.25">
      <c r="A97" s="351" t="s">
        <v>1245</v>
      </c>
      <c r="B97" s="352" t="s">
        <v>1084</v>
      </c>
      <c r="C97" s="353" t="s">
        <v>1246</v>
      </c>
      <c r="D97" s="353" t="s">
        <v>1124</v>
      </c>
      <c r="E97" s="354" t="s">
        <v>1125</v>
      </c>
      <c r="F97" s="355" t="s">
        <v>122</v>
      </c>
      <c r="G97" s="356">
        <v>0.21063000000000001</v>
      </c>
      <c r="H97" s="170"/>
    </row>
    <row r="98" spans="1:8" s="54" customFormat="1" ht="22.5" x14ac:dyDescent="0.25">
      <c r="A98" s="351" t="s">
        <v>1247</v>
      </c>
      <c r="B98" s="352" t="s">
        <v>1084</v>
      </c>
      <c r="C98" s="353" t="s">
        <v>1248</v>
      </c>
      <c r="D98" s="353" t="s">
        <v>1128</v>
      </c>
      <c r="E98" s="354" t="s">
        <v>1129</v>
      </c>
      <c r="F98" s="355" t="s">
        <v>122</v>
      </c>
      <c r="G98" s="356">
        <v>1.0083200000000001</v>
      </c>
      <c r="H98" s="170"/>
    </row>
    <row r="99" spans="1:8" s="54" customFormat="1" ht="15" x14ac:dyDescent="0.25">
      <c r="A99" s="347" t="s">
        <v>1249</v>
      </c>
      <c r="B99" s="556"/>
      <c r="C99" s="556"/>
      <c r="D99" s="556"/>
      <c r="E99" s="348" t="s">
        <v>1250</v>
      </c>
      <c r="F99" s="349"/>
      <c r="G99" s="350"/>
      <c r="H99" s="170"/>
    </row>
    <row r="100" spans="1:8" s="54" customFormat="1" ht="15" x14ac:dyDescent="0.25">
      <c r="A100" s="360"/>
      <c r="B100" s="560" t="s">
        <v>1149</v>
      </c>
      <c r="C100" s="561"/>
      <c r="D100" s="561"/>
      <c r="E100" s="562"/>
      <c r="F100" s="361"/>
      <c r="G100" s="361"/>
      <c r="H100" s="170"/>
    </row>
    <row r="101" spans="1:8" s="54" customFormat="1" ht="15" x14ac:dyDescent="0.25">
      <c r="A101" s="351" t="s">
        <v>143</v>
      </c>
      <c r="B101" s="352" t="s">
        <v>1084</v>
      </c>
      <c r="C101" s="353" t="s">
        <v>1251</v>
      </c>
      <c r="D101" s="353" t="s">
        <v>128</v>
      </c>
      <c r="E101" s="354" t="s">
        <v>129</v>
      </c>
      <c r="F101" s="355" t="s">
        <v>116</v>
      </c>
      <c r="G101" s="363">
        <v>0.28849999999999998</v>
      </c>
      <c r="H101" s="170"/>
    </row>
    <row r="102" spans="1:8" s="54" customFormat="1" ht="15" x14ac:dyDescent="0.25">
      <c r="A102" s="351" t="s">
        <v>146</v>
      </c>
      <c r="B102" s="352" t="s">
        <v>1084</v>
      </c>
      <c r="C102" s="353" t="s">
        <v>1252</v>
      </c>
      <c r="D102" s="353" t="s">
        <v>1119</v>
      </c>
      <c r="E102" s="354" t="s">
        <v>1120</v>
      </c>
      <c r="F102" s="355" t="s">
        <v>111</v>
      </c>
      <c r="G102" s="363">
        <v>29.276900000000001</v>
      </c>
      <c r="H102" s="170"/>
    </row>
    <row r="103" spans="1:8" s="54" customFormat="1" ht="15" x14ac:dyDescent="0.25">
      <c r="A103" s="351" t="s">
        <v>148</v>
      </c>
      <c r="B103" s="352" t="s">
        <v>1084</v>
      </c>
      <c r="C103" s="353" t="s">
        <v>1253</v>
      </c>
      <c r="D103" s="353" t="s">
        <v>1122</v>
      </c>
      <c r="E103" s="354" t="s">
        <v>127</v>
      </c>
      <c r="F103" s="355" t="s">
        <v>122</v>
      </c>
      <c r="G103" s="356">
        <v>1.52366</v>
      </c>
      <c r="H103" s="170"/>
    </row>
    <row r="104" spans="1:8" s="54" customFormat="1" ht="21" customHeight="1" x14ac:dyDescent="0.25">
      <c r="A104" s="351" t="s">
        <v>151</v>
      </c>
      <c r="B104" s="352" t="s">
        <v>1084</v>
      </c>
      <c r="C104" s="353" t="s">
        <v>1254</v>
      </c>
      <c r="D104" s="353" t="s">
        <v>1124</v>
      </c>
      <c r="E104" s="354" t="s">
        <v>1125</v>
      </c>
      <c r="F104" s="355" t="s">
        <v>122</v>
      </c>
      <c r="G104" s="356">
        <v>0.14912</v>
      </c>
    </row>
    <row r="105" spans="1:8" s="54" customFormat="1" ht="17.25" customHeight="1" x14ac:dyDescent="0.25">
      <c r="A105" s="351" t="s">
        <v>153</v>
      </c>
      <c r="B105" s="352" t="s">
        <v>1084</v>
      </c>
      <c r="C105" s="353" t="s">
        <v>1255</v>
      </c>
      <c r="D105" s="353" t="s">
        <v>1128</v>
      </c>
      <c r="E105" s="354" t="s">
        <v>1129</v>
      </c>
      <c r="F105" s="355" t="s">
        <v>122</v>
      </c>
      <c r="G105" s="356">
        <v>2.9531800000000001</v>
      </c>
    </row>
    <row r="106" spans="1:8" s="54" customFormat="1" ht="21" customHeight="1" x14ac:dyDescent="0.25">
      <c r="A106" s="351" t="s">
        <v>156</v>
      </c>
      <c r="B106" s="352" t="s">
        <v>1084</v>
      </c>
      <c r="C106" s="353" t="s">
        <v>1256</v>
      </c>
      <c r="D106" s="353" t="s">
        <v>1132</v>
      </c>
      <c r="E106" s="354" t="s">
        <v>1133</v>
      </c>
      <c r="F106" s="355" t="s">
        <v>122</v>
      </c>
      <c r="G106" s="356">
        <v>1.8647100000000001</v>
      </c>
    </row>
    <row r="107" spans="1:8" s="63" customFormat="1" ht="15" customHeight="1" x14ac:dyDescent="0.25">
      <c r="A107" s="360"/>
      <c r="B107" s="560" t="s">
        <v>1166</v>
      </c>
      <c r="C107" s="561"/>
      <c r="D107" s="561"/>
      <c r="E107" s="562"/>
      <c r="F107" s="361"/>
      <c r="G107" s="361"/>
    </row>
    <row r="108" spans="1:8" s="62" customFormat="1" ht="15" customHeight="1" x14ac:dyDescent="0.25">
      <c r="A108" s="351" t="s">
        <v>157</v>
      </c>
      <c r="B108" s="352" t="s">
        <v>1084</v>
      </c>
      <c r="C108" s="353" t="s">
        <v>1257</v>
      </c>
      <c r="D108" s="353" t="s">
        <v>1169</v>
      </c>
      <c r="E108" s="354" t="s">
        <v>1170</v>
      </c>
      <c r="F108" s="355" t="s">
        <v>116</v>
      </c>
      <c r="G108" s="363">
        <v>0.37630000000000002</v>
      </c>
    </row>
    <row r="109" spans="1:8" s="64" customFormat="1" ht="15" customHeight="1" x14ac:dyDescent="0.2">
      <c r="A109" s="351" t="s">
        <v>160</v>
      </c>
      <c r="B109" s="352" t="s">
        <v>1084</v>
      </c>
      <c r="C109" s="353" t="s">
        <v>1258</v>
      </c>
      <c r="D109" s="353" t="s">
        <v>1119</v>
      </c>
      <c r="E109" s="354" t="s">
        <v>1120</v>
      </c>
      <c r="F109" s="355" t="s">
        <v>111</v>
      </c>
      <c r="G109" s="366">
        <v>38.200000000000003</v>
      </c>
    </row>
    <row r="110" spans="1:8" s="54" customFormat="1" ht="16.5" customHeight="1" x14ac:dyDescent="0.25">
      <c r="A110" s="351" t="s">
        <v>161</v>
      </c>
      <c r="B110" s="352" t="s">
        <v>1084</v>
      </c>
      <c r="C110" s="353" t="s">
        <v>1259</v>
      </c>
      <c r="D110" s="353" t="s">
        <v>1175</v>
      </c>
      <c r="E110" s="354" t="s">
        <v>121</v>
      </c>
      <c r="F110" s="355" t="s">
        <v>122</v>
      </c>
      <c r="G110" s="363">
        <v>0.16819999999999999</v>
      </c>
    </row>
    <row r="111" spans="1:8" s="54" customFormat="1" ht="15" customHeight="1" x14ac:dyDescent="0.25">
      <c r="A111" s="351" t="s">
        <v>165</v>
      </c>
      <c r="B111" s="352" t="s">
        <v>1084</v>
      </c>
      <c r="C111" s="353" t="s">
        <v>1260</v>
      </c>
      <c r="D111" s="353" t="s">
        <v>1261</v>
      </c>
      <c r="E111" s="354" t="s">
        <v>1262</v>
      </c>
      <c r="F111" s="355" t="s">
        <v>122</v>
      </c>
      <c r="G111" s="356">
        <v>0.82477999999999996</v>
      </c>
    </row>
    <row r="112" spans="1:8" s="54" customFormat="1" ht="15" customHeight="1" x14ac:dyDescent="0.25">
      <c r="A112" s="351" t="s">
        <v>169</v>
      </c>
      <c r="B112" s="352" t="s">
        <v>1084</v>
      </c>
      <c r="C112" s="353" t="s">
        <v>1263</v>
      </c>
      <c r="D112" s="353" t="s">
        <v>1178</v>
      </c>
      <c r="E112" s="354" t="s">
        <v>1179</v>
      </c>
      <c r="F112" s="355" t="s">
        <v>122</v>
      </c>
      <c r="G112" s="356">
        <v>3.2644700000000002</v>
      </c>
    </row>
    <row r="113" spans="1:7" s="54" customFormat="1" ht="22.5" x14ac:dyDescent="0.25">
      <c r="A113" s="351" t="s">
        <v>1264</v>
      </c>
      <c r="B113" s="352" t="s">
        <v>1084</v>
      </c>
      <c r="C113" s="353" t="s">
        <v>1265</v>
      </c>
      <c r="D113" s="353" t="s">
        <v>1124</v>
      </c>
      <c r="E113" s="354" t="s">
        <v>1125</v>
      </c>
      <c r="F113" s="355" t="s">
        <v>122</v>
      </c>
      <c r="G113" s="356">
        <v>1.45808</v>
      </c>
    </row>
    <row r="114" spans="1:7" s="54" customFormat="1" ht="22.5" x14ac:dyDescent="0.25">
      <c r="A114" s="351" t="s">
        <v>1266</v>
      </c>
      <c r="B114" s="352" t="s">
        <v>1084</v>
      </c>
      <c r="C114" s="353" t="s">
        <v>1267</v>
      </c>
      <c r="D114" s="353" t="s">
        <v>1132</v>
      </c>
      <c r="E114" s="354" t="s">
        <v>1133</v>
      </c>
      <c r="F114" s="355" t="s">
        <v>122</v>
      </c>
      <c r="G114" s="356">
        <v>0.27592</v>
      </c>
    </row>
    <row r="115" spans="1:7" s="54" customFormat="1" ht="15" x14ac:dyDescent="0.25">
      <c r="A115" s="360"/>
      <c r="B115" s="560" t="s">
        <v>1198</v>
      </c>
      <c r="C115" s="561"/>
      <c r="D115" s="561"/>
      <c r="E115" s="562"/>
      <c r="F115" s="361"/>
      <c r="G115" s="361"/>
    </row>
    <row r="116" spans="1:7" s="54" customFormat="1" ht="22.5" x14ac:dyDescent="0.25">
      <c r="A116" s="351" t="s">
        <v>1268</v>
      </c>
      <c r="B116" s="352" t="s">
        <v>1084</v>
      </c>
      <c r="C116" s="353" t="s">
        <v>1269</v>
      </c>
      <c r="D116" s="353" t="s">
        <v>1201</v>
      </c>
      <c r="E116" s="354" t="s">
        <v>1202</v>
      </c>
      <c r="F116" s="355" t="s">
        <v>116</v>
      </c>
      <c r="G116" s="363">
        <v>3.6600000000000001E-2</v>
      </c>
    </row>
    <row r="117" spans="1:7" s="54" customFormat="1" ht="15" x14ac:dyDescent="0.25">
      <c r="A117" s="351" t="s">
        <v>1270</v>
      </c>
      <c r="B117" s="352" t="s">
        <v>1084</v>
      </c>
      <c r="C117" s="353" t="s">
        <v>1271</v>
      </c>
      <c r="D117" s="353" t="s">
        <v>1119</v>
      </c>
      <c r="E117" s="354" t="s">
        <v>1120</v>
      </c>
      <c r="F117" s="355" t="s">
        <v>111</v>
      </c>
      <c r="G117" s="357">
        <v>3.7149999999999999</v>
      </c>
    </row>
    <row r="118" spans="1:7" s="54" customFormat="1" ht="15" x14ac:dyDescent="0.25">
      <c r="A118" s="351" t="s">
        <v>1272</v>
      </c>
      <c r="B118" s="352" t="s">
        <v>1084</v>
      </c>
      <c r="C118" s="353" t="s">
        <v>1273</v>
      </c>
      <c r="D118" s="353" t="s">
        <v>1122</v>
      </c>
      <c r="E118" s="354" t="s">
        <v>127</v>
      </c>
      <c r="F118" s="355" t="s">
        <v>122</v>
      </c>
      <c r="G118" s="363">
        <v>0.15859999999999999</v>
      </c>
    </row>
    <row r="119" spans="1:7" s="54" customFormat="1" ht="22.5" x14ac:dyDescent="0.25">
      <c r="A119" s="351" t="s">
        <v>1274</v>
      </c>
      <c r="B119" s="352" t="s">
        <v>1084</v>
      </c>
      <c r="C119" s="353" t="s">
        <v>1275</v>
      </c>
      <c r="D119" s="353" t="s">
        <v>1178</v>
      </c>
      <c r="E119" s="354" t="s">
        <v>1179</v>
      </c>
      <c r="F119" s="355" t="s">
        <v>122</v>
      </c>
      <c r="G119" s="356">
        <v>0.22581999999999999</v>
      </c>
    </row>
    <row r="120" spans="1:7" s="54" customFormat="1" ht="15" x14ac:dyDescent="0.25">
      <c r="A120" s="347" t="s">
        <v>1276</v>
      </c>
      <c r="B120" s="556"/>
      <c r="C120" s="556"/>
      <c r="D120" s="556"/>
      <c r="E120" s="348" t="s">
        <v>1277</v>
      </c>
      <c r="F120" s="349"/>
      <c r="G120" s="350"/>
    </row>
    <row r="121" spans="1:7" s="54" customFormat="1" ht="15" x14ac:dyDescent="0.25">
      <c r="A121" s="360"/>
      <c r="B121" s="560" t="s">
        <v>1138</v>
      </c>
      <c r="C121" s="561"/>
      <c r="D121" s="561"/>
      <c r="E121" s="562"/>
      <c r="F121" s="361"/>
      <c r="G121" s="361"/>
    </row>
    <row r="122" spans="1:7" s="54" customFormat="1" ht="22.5" x14ac:dyDescent="0.25">
      <c r="A122" s="351" t="s">
        <v>172</v>
      </c>
      <c r="B122" s="352" t="s">
        <v>1084</v>
      </c>
      <c r="C122" s="353" t="s">
        <v>1278</v>
      </c>
      <c r="D122" s="353" t="s">
        <v>1141</v>
      </c>
      <c r="E122" s="354" t="s">
        <v>1142</v>
      </c>
      <c r="F122" s="355" t="s">
        <v>116</v>
      </c>
      <c r="G122" s="356">
        <v>4.1419999999999998E-2</v>
      </c>
    </row>
    <row r="123" spans="1:7" s="54" customFormat="1" ht="15" x14ac:dyDescent="0.25">
      <c r="A123" s="351" t="s">
        <v>175</v>
      </c>
      <c r="B123" s="352" t="s">
        <v>1084</v>
      </c>
      <c r="C123" s="353" t="s">
        <v>1279</v>
      </c>
      <c r="D123" s="353" t="s">
        <v>1119</v>
      </c>
      <c r="E123" s="354" t="s">
        <v>1120</v>
      </c>
      <c r="F123" s="355" t="s">
        <v>111</v>
      </c>
      <c r="G123" s="363">
        <v>4.2031999999999998</v>
      </c>
    </row>
    <row r="124" spans="1:7" s="54" customFormat="1" ht="15" x14ac:dyDescent="0.25">
      <c r="A124" s="351" t="s">
        <v>176</v>
      </c>
      <c r="B124" s="352" t="s">
        <v>1084</v>
      </c>
      <c r="C124" s="353" t="s">
        <v>1280</v>
      </c>
      <c r="D124" s="353" t="s">
        <v>1122</v>
      </c>
      <c r="E124" s="354" t="s">
        <v>127</v>
      </c>
      <c r="F124" s="355" t="s">
        <v>122</v>
      </c>
      <c r="G124" s="357">
        <v>0.125</v>
      </c>
    </row>
    <row r="125" spans="1:7" s="54" customFormat="1" ht="22.5" x14ac:dyDescent="0.25">
      <c r="A125" s="351" t="s">
        <v>177</v>
      </c>
      <c r="B125" s="352" t="s">
        <v>1084</v>
      </c>
      <c r="C125" s="353" t="s">
        <v>1281</v>
      </c>
      <c r="D125" s="353" t="s">
        <v>1132</v>
      </c>
      <c r="E125" s="354" t="s">
        <v>1133</v>
      </c>
      <c r="F125" s="355" t="s">
        <v>122</v>
      </c>
      <c r="G125" s="363">
        <v>1.0223</v>
      </c>
    </row>
    <row r="126" spans="1:7" s="54" customFormat="1" ht="15" x14ac:dyDescent="0.25">
      <c r="A126" s="360"/>
      <c r="B126" s="560" t="s">
        <v>1166</v>
      </c>
      <c r="C126" s="561"/>
      <c r="D126" s="561"/>
      <c r="E126" s="562"/>
      <c r="F126" s="361"/>
      <c r="G126" s="361"/>
    </row>
    <row r="127" spans="1:7" s="54" customFormat="1" ht="22.5" x14ac:dyDescent="0.25">
      <c r="A127" s="351" t="s">
        <v>178</v>
      </c>
      <c r="B127" s="352" t="s">
        <v>1084</v>
      </c>
      <c r="C127" s="353" t="s">
        <v>1282</v>
      </c>
      <c r="D127" s="353" t="s">
        <v>1169</v>
      </c>
      <c r="E127" s="354" t="s">
        <v>1170</v>
      </c>
      <c r="F127" s="355" t="s">
        <v>116</v>
      </c>
      <c r="G127" s="363">
        <v>4.36E-2</v>
      </c>
    </row>
    <row r="128" spans="1:7" s="54" customFormat="1" ht="15" x14ac:dyDescent="0.25">
      <c r="A128" s="351" t="s">
        <v>181</v>
      </c>
      <c r="B128" s="352" t="s">
        <v>1084</v>
      </c>
      <c r="C128" s="353" t="s">
        <v>1283</v>
      </c>
      <c r="D128" s="353" t="s">
        <v>1119</v>
      </c>
      <c r="E128" s="354" t="s">
        <v>1120</v>
      </c>
      <c r="F128" s="355" t="s">
        <v>111</v>
      </c>
      <c r="G128" s="363">
        <v>4.4302999999999999</v>
      </c>
    </row>
    <row r="129" spans="1:7" s="54" customFormat="1" ht="15" x14ac:dyDescent="0.25">
      <c r="A129" s="351" t="s">
        <v>182</v>
      </c>
      <c r="B129" s="352" t="s">
        <v>1084</v>
      </c>
      <c r="C129" s="353" t="s">
        <v>1284</v>
      </c>
      <c r="D129" s="353" t="s">
        <v>1175</v>
      </c>
      <c r="E129" s="354" t="s">
        <v>121</v>
      </c>
      <c r="F129" s="355" t="s">
        <v>122</v>
      </c>
      <c r="G129" s="363">
        <v>0.13619999999999999</v>
      </c>
    </row>
    <row r="130" spans="1:7" s="54" customFormat="1" ht="22.5" x14ac:dyDescent="0.25">
      <c r="A130" s="351" t="s">
        <v>185</v>
      </c>
      <c r="B130" s="352" t="s">
        <v>1084</v>
      </c>
      <c r="C130" s="353" t="s">
        <v>1285</v>
      </c>
      <c r="D130" s="353" t="s">
        <v>1261</v>
      </c>
      <c r="E130" s="354" t="s">
        <v>1262</v>
      </c>
      <c r="F130" s="355" t="s">
        <v>122</v>
      </c>
      <c r="G130" s="356">
        <v>0.10863</v>
      </c>
    </row>
    <row r="131" spans="1:7" s="54" customFormat="1" ht="22.5" x14ac:dyDescent="0.25">
      <c r="A131" s="351" t="s">
        <v>188</v>
      </c>
      <c r="B131" s="352" t="s">
        <v>1084</v>
      </c>
      <c r="C131" s="353" t="s">
        <v>1286</v>
      </c>
      <c r="D131" s="353" t="s">
        <v>1178</v>
      </c>
      <c r="E131" s="354" t="s">
        <v>1179</v>
      </c>
      <c r="F131" s="355" t="s">
        <v>122</v>
      </c>
      <c r="G131" s="363">
        <v>0.1128</v>
      </c>
    </row>
    <row r="132" spans="1:7" s="54" customFormat="1" ht="22.5" x14ac:dyDescent="0.25">
      <c r="A132" s="351" t="s">
        <v>191</v>
      </c>
      <c r="B132" s="352" t="s">
        <v>1084</v>
      </c>
      <c r="C132" s="353" t="s">
        <v>1287</v>
      </c>
      <c r="D132" s="353" t="s">
        <v>1124</v>
      </c>
      <c r="E132" s="354" t="s">
        <v>1125</v>
      </c>
      <c r="F132" s="355" t="s">
        <v>122</v>
      </c>
      <c r="G132" s="356">
        <v>0.21060999999999999</v>
      </c>
    </row>
    <row r="133" spans="1:7" s="54" customFormat="1" ht="22.5" x14ac:dyDescent="0.25">
      <c r="A133" s="351" t="s">
        <v>192</v>
      </c>
      <c r="B133" s="352" t="s">
        <v>1084</v>
      </c>
      <c r="C133" s="353" t="s">
        <v>1288</v>
      </c>
      <c r="D133" s="353" t="s">
        <v>1289</v>
      </c>
      <c r="E133" s="354" t="s">
        <v>1290</v>
      </c>
      <c r="F133" s="355" t="s">
        <v>122</v>
      </c>
      <c r="G133" s="356">
        <v>0.41387000000000002</v>
      </c>
    </row>
    <row r="134" spans="1:7" s="54" customFormat="1" ht="22.5" x14ac:dyDescent="0.25">
      <c r="A134" s="351" t="s">
        <v>195</v>
      </c>
      <c r="B134" s="352" t="s">
        <v>1084</v>
      </c>
      <c r="C134" s="353" t="s">
        <v>1291</v>
      </c>
      <c r="D134" s="353" t="s">
        <v>1132</v>
      </c>
      <c r="E134" s="354" t="s">
        <v>1133</v>
      </c>
      <c r="F134" s="355" t="s">
        <v>122</v>
      </c>
      <c r="G134" s="356">
        <v>5.3200000000000001E-3</v>
      </c>
    </row>
    <row r="135" spans="1:7" s="54" customFormat="1" ht="15" x14ac:dyDescent="0.25">
      <c r="A135" s="360"/>
      <c r="B135" s="560" t="s">
        <v>1198</v>
      </c>
      <c r="C135" s="561"/>
      <c r="D135" s="561"/>
      <c r="E135" s="562"/>
      <c r="F135" s="361"/>
      <c r="G135" s="361"/>
    </row>
    <row r="136" spans="1:7" s="54" customFormat="1" ht="15" x14ac:dyDescent="0.25">
      <c r="A136" s="351" t="s">
        <v>197</v>
      </c>
      <c r="B136" s="352" t="s">
        <v>1084</v>
      </c>
      <c r="C136" s="353" t="s">
        <v>1292</v>
      </c>
      <c r="D136" s="353" t="s">
        <v>1293</v>
      </c>
      <c r="E136" s="354" t="s">
        <v>1294</v>
      </c>
      <c r="F136" s="355" t="s">
        <v>116</v>
      </c>
      <c r="G136" s="363">
        <v>3.6600000000000001E-2</v>
      </c>
    </row>
    <row r="137" spans="1:7" s="54" customFormat="1" ht="15" x14ac:dyDescent="0.25">
      <c r="A137" s="351" t="s">
        <v>199</v>
      </c>
      <c r="B137" s="352" t="s">
        <v>1084</v>
      </c>
      <c r="C137" s="353" t="s">
        <v>1295</v>
      </c>
      <c r="D137" s="353" t="s">
        <v>1296</v>
      </c>
      <c r="E137" s="354" t="s">
        <v>759</v>
      </c>
      <c r="F137" s="355" t="s">
        <v>111</v>
      </c>
      <c r="G137" s="363">
        <v>3.7149000000000001</v>
      </c>
    </row>
    <row r="138" spans="1:7" s="54" customFormat="1" ht="15" x14ac:dyDescent="0.25">
      <c r="A138" s="351" t="s">
        <v>202</v>
      </c>
      <c r="B138" s="352" t="s">
        <v>1084</v>
      </c>
      <c r="C138" s="353" t="s">
        <v>1297</v>
      </c>
      <c r="D138" s="353" t="s">
        <v>1122</v>
      </c>
      <c r="E138" s="354" t="s">
        <v>127</v>
      </c>
      <c r="F138" s="355" t="s">
        <v>122</v>
      </c>
      <c r="G138" s="357">
        <v>0.158</v>
      </c>
    </row>
    <row r="139" spans="1:7" s="54" customFormat="1" ht="22.5" x14ac:dyDescent="0.25">
      <c r="A139" s="351" t="s">
        <v>204</v>
      </c>
      <c r="B139" s="352" t="s">
        <v>1084</v>
      </c>
      <c r="C139" s="353" t="s">
        <v>1298</v>
      </c>
      <c r="D139" s="353" t="s">
        <v>1178</v>
      </c>
      <c r="E139" s="354" t="s">
        <v>1179</v>
      </c>
      <c r="F139" s="355" t="s">
        <v>122</v>
      </c>
      <c r="G139" s="363">
        <v>0.2261</v>
      </c>
    </row>
    <row r="140" spans="1:7" s="54" customFormat="1" ht="15" x14ac:dyDescent="0.25">
      <c r="A140" s="347" t="s">
        <v>1299</v>
      </c>
      <c r="B140" s="556"/>
      <c r="C140" s="556"/>
      <c r="D140" s="556"/>
      <c r="E140" s="348" t="s">
        <v>1300</v>
      </c>
      <c r="F140" s="349"/>
      <c r="G140" s="350"/>
    </row>
    <row r="141" spans="1:7" s="54" customFormat="1" ht="17.25" customHeight="1" x14ac:dyDescent="0.25">
      <c r="A141" s="360"/>
      <c r="B141" s="560" t="s">
        <v>1138</v>
      </c>
      <c r="C141" s="561"/>
      <c r="D141" s="561"/>
      <c r="E141" s="562"/>
      <c r="F141" s="361"/>
      <c r="G141" s="361"/>
    </row>
    <row r="142" spans="1:7" s="54" customFormat="1" ht="22.5" x14ac:dyDescent="0.25">
      <c r="A142" s="351" t="s">
        <v>214</v>
      </c>
      <c r="B142" s="352" t="s">
        <v>1084</v>
      </c>
      <c r="C142" s="353" t="s">
        <v>1301</v>
      </c>
      <c r="D142" s="353" t="s">
        <v>1141</v>
      </c>
      <c r="E142" s="354" t="s">
        <v>1142</v>
      </c>
      <c r="F142" s="355" t="s">
        <v>116</v>
      </c>
      <c r="G142" s="363">
        <v>5.21E-2</v>
      </c>
    </row>
    <row r="143" spans="1:7" s="54" customFormat="1" ht="15" x14ac:dyDescent="0.25">
      <c r="A143" s="351" t="s">
        <v>218</v>
      </c>
      <c r="B143" s="352" t="s">
        <v>1084</v>
      </c>
      <c r="C143" s="353" t="s">
        <v>1302</v>
      </c>
      <c r="D143" s="353" t="s">
        <v>1119</v>
      </c>
      <c r="E143" s="354" t="s">
        <v>1120</v>
      </c>
      <c r="F143" s="355" t="s">
        <v>111</v>
      </c>
      <c r="G143" s="362">
        <v>5.28</v>
      </c>
    </row>
    <row r="144" spans="1:7" s="54" customFormat="1" ht="15" x14ac:dyDescent="0.25">
      <c r="A144" s="351" t="s">
        <v>219</v>
      </c>
      <c r="B144" s="352" t="s">
        <v>1084</v>
      </c>
      <c r="C144" s="353" t="s">
        <v>1303</v>
      </c>
      <c r="D144" s="353" t="s">
        <v>1122</v>
      </c>
      <c r="E144" s="354" t="s">
        <v>127</v>
      </c>
      <c r="F144" s="355" t="s">
        <v>122</v>
      </c>
      <c r="G144" s="356">
        <v>1.1178600000000001</v>
      </c>
    </row>
    <row r="145" spans="1:7" s="54" customFormat="1" ht="22.5" x14ac:dyDescent="0.25">
      <c r="A145" s="351" t="s">
        <v>220</v>
      </c>
      <c r="B145" s="352" t="s">
        <v>1084</v>
      </c>
      <c r="C145" s="353" t="s">
        <v>1304</v>
      </c>
      <c r="D145" s="353" t="s">
        <v>1128</v>
      </c>
      <c r="E145" s="354" t="s">
        <v>1129</v>
      </c>
      <c r="F145" s="355" t="s">
        <v>122</v>
      </c>
      <c r="G145" s="356">
        <v>0.37734000000000001</v>
      </c>
    </row>
    <row r="146" spans="1:7" s="54" customFormat="1" ht="15" x14ac:dyDescent="0.25">
      <c r="A146" s="360"/>
      <c r="B146" s="560" t="s">
        <v>1198</v>
      </c>
      <c r="C146" s="561"/>
      <c r="D146" s="561"/>
      <c r="E146" s="562"/>
      <c r="F146" s="361"/>
      <c r="G146" s="361"/>
    </row>
    <row r="147" spans="1:7" s="54" customFormat="1" ht="22.5" x14ac:dyDescent="0.25">
      <c r="A147" s="351" t="s">
        <v>223</v>
      </c>
      <c r="B147" s="352" t="s">
        <v>1084</v>
      </c>
      <c r="C147" s="353" t="s">
        <v>1305</v>
      </c>
      <c r="D147" s="353" t="s">
        <v>1201</v>
      </c>
      <c r="E147" s="354" t="s">
        <v>1202</v>
      </c>
      <c r="F147" s="355" t="s">
        <v>116</v>
      </c>
      <c r="G147" s="357">
        <v>8.2000000000000003E-2</v>
      </c>
    </row>
    <row r="148" spans="1:7" s="54" customFormat="1" ht="15" x14ac:dyDescent="0.25">
      <c r="A148" s="351" t="s">
        <v>224</v>
      </c>
      <c r="B148" s="352" t="s">
        <v>1084</v>
      </c>
      <c r="C148" s="353" t="s">
        <v>1306</v>
      </c>
      <c r="D148" s="353" t="s">
        <v>1119</v>
      </c>
      <c r="E148" s="354" t="s">
        <v>1120</v>
      </c>
      <c r="F148" s="355" t="s">
        <v>111</v>
      </c>
      <c r="G148" s="357">
        <v>8.3230000000000004</v>
      </c>
    </row>
    <row r="149" spans="1:7" s="54" customFormat="1" ht="15" x14ac:dyDescent="0.25">
      <c r="A149" s="351" t="s">
        <v>225</v>
      </c>
      <c r="B149" s="352" t="s">
        <v>1084</v>
      </c>
      <c r="C149" s="353" t="s">
        <v>1307</v>
      </c>
      <c r="D149" s="353" t="s">
        <v>1122</v>
      </c>
      <c r="E149" s="354" t="s">
        <v>127</v>
      </c>
      <c r="F149" s="355" t="s">
        <v>122</v>
      </c>
      <c r="G149" s="356">
        <v>0.35515999999999998</v>
      </c>
    </row>
    <row r="150" spans="1:7" s="54" customFormat="1" ht="22.5" x14ac:dyDescent="0.25">
      <c r="A150" s="351" t="s">
        <v>226</v>
      </c>
      <c r="B150" s="352" t="s">
        <v>1084</v>
      </c>
      <c r="C150" s="353" t="s">
        <v>1308</v>
      </c>
      <c r="D150" s="353" t="s">
        <v>1178</v>
      </c>
      <c r="E150" s="354" t="s">
        <v>1179</v>
      </c>
      <c r="F150" s="355" t="s">
        <v>122</v>
      </c>
      <c r="G150" s="356">
        <v>0.50346999999999997</v>
      </c>
    </row>
    <row r="151" spans="1:7" s="54" customFormat="1" ht="15" x14ac:dyDescent="0.25">
      <c r="A151" s="347" t="s">
        <v>1309</v>
      </c>
      <c r="B151" s="556"/>
      <c r="C151" s="556"/>
      <c r="D151" s="556"/>
      <c r="E151" s="348" t="s">
        <v>1310</v>
      </c>
      <c r="F151" s="349"/>
      <c r="G151" s="350"/>
    </row>
    <row r="152" spans="1:7" s="54" customFormat="1" ht="22.5" x14ac:dyDescent="0.25">
      <c r="A152" s="351" t="s">
        <v>1311</v>
      </c>
      <c r="B152" s="352" t="s">
        <v>1084</v>
      </c>
      <c r="C152" s="353" t="s">
        <v>1312</v>
      </c>
      <c r="D152" s="353" t="s">
        <v>134</v>
      </c>
      <c r="E152" s="354" t="s">
        <v>1313</v>
      </c>
      <c r="F152" s="355" t="s">
        <v>111</v>
      </c>
      <c r="G152" s="362">
        <v>400.86</v>
      </c>
    </row>
    <row r="153" spans="1:7" s="54" customFormat="1" ht="22.5" x14ac:dyDescent="0.25">
      <c r="A153" s="351" t="s">
        <v>1314</v>
      </c>
      <c r="B153" s="352" t="s">
        <v>1084</v>
      </c>
      <c r="C153" s="353" t="s">
        <v>1315</v>
      </c>
      <c r="D153" s="353" t="s">
        <v>1316</v>
      </c>
      <c r="E153" s="354" t="s">
        <v>136</v>
      </c>
      <c r="F153" s="355" t="s">
        <v>111</v>
      </c>
      <c r="G153" s="363">
        <v>404.86860000000001</v>
      </c>
    </row>
    <row r="154" spans="1:7" s="54" customFormat="1" ht="15" x14ac:dyDescent="0.25">
      <c r="A154" s="351" t="s">
        <v>1317</v>
      </c>
      <c r="B154" s="352" t="s">
        <v>1084</v>
      </c>
      <c r="C154" s="353" t="s">
        <v>1318</v>
      </c>
      <c r="D154" s="353" t="s">
        <v>1319</v>
      </c>
      <c r="E154" s="354" t="s">
        <v>1320</v>
      </c>
      <c r="F154" s="355" t="s">
        <v>122</v>
      </c>
      <c r="G154" s="356">
        <v>8.2176299999999998</v>
      </c>
    </row>
    <row r="155" spans="1:7" s="54" customFormat="1" ht="22.5" x14ac:dyDescent="0.25">
      <c r="A155" s="351" t="s">
        <v>1321</v>
      </c>
      <c r="B155" s="352" t="s">
        <v>1084</v>
      </c>
      <c r="C155" s="353" t="s">
        <v>1322</v>
      </c>
      <c r="D155" s="353" t="s">
        <v>1323</v>
      </c>
      <c r="E155" s="354" t="s">
        <v>1324</v>
      </c>
      <c r="F155" s="355" t="s">
        <v>125</v>
      </c>
      <c r="G155" s="363">
        <v>2.2770999999999999</v>
      </c>
    </row>
    <row r="156" spans="1:7" s="54" customFormat="1" ht="15" x14ac:dyDescent="0.25">
      <c r="A156" s="351" t="s">
        <v>1325</v>
      </c>
      <c r="B156" s="352" t="s">
        <v>1084</v>
      </c>
      <c r="C156" s="353" t="s">
        <v>1326</v>
      </c>
      <c r="D156" s="353" t="s">
        <v>1327</v>
      </c>
      <c r="E156" s="354" t="s">
        <v>1328</v>
      </c>
      <c r="F156" s="355" t="s">
        <v>328</v>
      </c>
      <c r="G156" s="365">
        <v>11.476584000000001</v>
      </c>
    </row>
    <row r="157" spans="1:7" s="54" customFormat="1" ht="22.5" x14ac:dyDescent="0.25">
      <c r="A157" s="351" t="s">
        <v>1329</v>
      </c>
      <c r="B157" s="352" t="s">
        <v>1084</v>
      </c>
      <c r="C157" s="353" t="s">
        <v>1330</v>
      </c>
      <c r="D157" s="353" t="s">
        <v>1331</v>
      </c>
      <c r="E157" s="354" t="s">
        <v>1179</v>
      </c>
      <c r="F157" s="355" t="s">
        <v>122</v>
      </c>
      <c r="G157" s="367">
        <v>7.8300000000000006E-5</v>
      </c>
    </row>
    <row r="158" spans="1:7" s="54" customFormat="1" ht="22.5" x14ac:dyDescent="0.25">
      <c r="A158" s="351" t="s">
        <v>1332</v>
      </c>
      <c r="B158" s="352" t="s">
        <v>1084</v>
      </c>
      <c r="C158" s="353" t="s">
        <v>1333</v>
      </c>
      <c r="D158" s="353" t="s">
        <v>1334</v>
      </c>
      <c r="E158" s="354" t="s">
        <v>1335</v>
      </c>
      <c r="F158" s="355" t="s">
        <v>125</v>
      </c>
      <c r="G158" s="363">
        <v>0.92210000000000003</v>
      </c>
    </row>
    <row r="159" spans="1:7" s="54" customFormat="1" ht="22.5" x14ac:dyDescent="0.25">
      <c r="A159" s="351" t="s">
        <v>1336</v>
      </c>
      <c r="B159" s="352" t="s">
        <v>1084</v>
      </c>
      <c r="C159" s="353" t="s">
        <v>1337</v>
      </c>
      <c r="D159" s="353" t="s">
        <v>1316</v>
      </c>
      <c r="E159" s="354" t="s">
        <v>136</v>
      </c>
      <c r="F159" s="355" t="s">
        <v>111</v>
      </c>
      <c r="G159" s="356">
        <v>18.62642</v>
      </c>
    </row>
    <row r="160" spans="1:7" s="54" customFormat="1" ht="15" x14ac:dyDescent="0.25">
      <c r="A160" s="351" t="s">
        <v>1338</v>
      </c>
      <c r="B160" s="352" t="s">
        <v>1084</v>
      </c>
      <c r="C160" s="353" t="s">
        <v>1339</v>
      </c>
      <c r="D160" s="353" t="s">
        <v>1319</v>
      </c>
      <c r="E160" s="354" t="s">
        <v>1320</v>
      </c>
      <c r="F160" s="355" t="s">
        <v>122</v>
      </c>
      <c r="G160" s="365">
        <v>0.37804300000000002</v>
      </c>
    </row>
    <row r="161" spans="1:7" s="54" customFormat="1" ht="15" x14ac:dyDescent="0.25">
      <c r="A161" s="351" t="s">
        <v>1340</v>
      </c>
      <c r="B161" s="352" t="s">
        <v>1084</v>
      </c>
      <c r="C161" s="353" t="s">
        <v>1341</v>
      </c>
      <c r="D161" s="353" t="s">
        <v>1342</v>
      </c>
      <c r="E161" s="354" t="s">
        <v>1343</v>
      </c>
      <c r="F161" s="355" t="s">
        <v>122</v>
      </c>
      <c r="G161" s="357">
        <v>0.23100000000000001</v>
      </c>
    </row>
    <row r="162" spans="1:7" s="54" customFormat="1" ht="15" x14ac:dyDescent="0.25">
      <c r="A162" s="351" t="s">
        <v>1344</v>
      </c>
      <c r="B162" s="352" t="s">
        <v>1084</v>
      </c>
      <c r="C162" s="353" t="s">
        <v>1345</v>
      </c>
      <c r="D162" s="353" t="s">
        <v>1346</v>
      </c>
      <c r="E162" s="354" t="s">
        <v>1347</v>
      </c>
      <c r="F162" s="355" t="s">
        <v>122</v>
      </c>
      <c r="G162" s="357">
        <v>0.23100000000000001</v>
      </c>
    </row>
    <row r="163" spans="1:7" s="54" customFormat="1" ht="15" x14ac:dyDescent="0.25">
      <c r="A163" s="351" t="s">
        <v>1348</v>
      </c>
      <c r="B163" s="352" t="s">
        <v>1084</v>
      </c>
      <c r="C163" s="353" t="s">
        <v>1349</v>
      </c>
      <c r="D163" s="353" t="s">
        <v>1342</v>
      </c>
      <c r="E163" s="354" t="s">
        <v>1343</v>
      </c>
      <c r="F163" s="355" t="s">
        <v>122</v>
      </c>
      <c r="G163" s="356">
        <v>6.9071199999999999</v>
      </c>
    </row>
    <row r="164" spans="1:7" s="54" customFormat="1" ht="15" x14ac:dyDescent="0.25">
      <c r="A164" s="351" t="s">
        <v>1350</v>
      </c>
      <c r="B164" s="352" t="s">
        <v>1084</v>
      </c>
      <c r="C164" s="353" t="s">
        <v>1351</v>
      </c>
      <c r="D164" s="353" t="s">
        <v>1122</v>
      </c>
      <c r="E164" s="354" t="s">
        <v>127</v>
      </c>
      <c r="F164" s="355" t="s">
        <v>122</v>
      </c>
      <c r="G164" s="356">
        <v>6.9071199999999999</v>
      </c>
    </row>
    <row r="165" spans="1:7" s="54" customFormat="1" ht="15" x14ac:dyDescent="0.25">
      <c r="A165" s="351" t="s">
        <v>1352</v>
      </c>
      <c r="B165" s="352" t="s">
        <v>1084</v>
      </c>
      <c r="C165" s="353" t="s">
        <v>1353</v>
      </c>
      <c r="D165" s="353" t="s">
        <v>1354</v>
      </c>
      <c r="E165" s="354" t="s">
        <v>1355</v>
      </c>
      <c r="F165" s="355" t="s">
        <v>125</v>
      </c>
      <c r="G165" s="363">
        <v>2.0142000000000002</v>
      </c>
    </row>
    <row r="166" spans="1:7" s="54" customFormat="1" ht="22.5" x14ac:dyDescent="0.25">
      <c r="A166" s="351" t="s">
        <v>1356</v>
      </c>
      <c r="B166" s="352" t="s">
        <v>1084</v>
      </c>
      <c r="C166" s="353" t="s">
        <v>1357</v>
      </c>
      <c r="D166" s="353" t="s">
        <v>1358</v>
      </c>
      <c r="E166" s="354" t="s">
        <v>1359</v>
      </c>
      <c r="F166" s="355" t="s">
        <v>111</v>
      </c>
      <c r="G166" s="365">
        <v>-1.0876680000000001</v>
      </c>
    </row>
    <row r="167" spans="1:7" s="54" customFormat="1" ht="15" x14ac:dyDescent="0.25">
      <c r="A167" s="351" t="s">
        <v>1360</v>
      </c>
      <c r="B167" s="352" t="s">
        <v>1084</v>
      </c>
      <c r="C167" s="353" t="s">
        <v>1361</v>
      </c>
      <c r="D167" s="353" t="s">
        <v>1362</v>
      </c>
      <c r="E167" s="354" t="s">
        <v>1363</v>
      </c>
      <c r="F167" s="355" t="s">
        <v>147</v>
      </c>
      <c r="G167" s="368">
        <v>149</v>
      </c>
    </row>
    <row r="168" spans="1:7" s="54" customFormat="1" ht="15" x14ac:dyDescent="0.25">
      <c r="A168" s="351" t="s">
        <v>1364</v>
      </c>
      <c r="B168" s="352" t="s">
        <v>1084</v>
      </c>
      <c r="C168" s="353" t="s">
        <v>1365</v>
      </c>
      <c r="D168" s="353" t="s">
        <v>1362</v>
      </c>
      <c r="E168" s="354" t="s">
        <v>1366</v>
      </c>
      <c r="F168" s="355" t="s">
        <v>147</v>
      </c>
      <c r="G168" s="362">
        <v>52.42</v>
      </c>
    </row>
    <row r="169" spans="1:7" s="54" customFormat="1" ht="22.5" x14ac:dyDescent="0.25">
      <c r="A169" s="351" t="s">
        <v>1367</v>
      </c>
      <c r="B169" s="352" t="s">
        <v>1084</v>
      </c>
      <c r="C169" s="353" t="s">
        <v>1368</v>
      </c>
      <c r="D169" s="353" t="s">
        <v>1369</v>
      </c>
      <c r="E169" s="354" t="s">
        <v>1370</v>
      </c>
      <c r="F169" s="355" t="s">
        <v>125</v>
      </c>
      <c r="G169" s="363">
        <v>0.4909</v>
      </c>
    </row>
    <row r="170" spans="1:7" s="54" customFormat="1" ht="15" x14ac:dyDescent="0.25">
      <c r="A170" s="351" t="s">
        <v>1371</v>
      </c>
      <c r="B170" s="352" t="s">
        <v>1084</v>
      </c>
      <c r="C170" s="353" t="s">
        <v>1372</v>
      </c>
      <c r="D170" s="353" t="s">
        <v>1373</v>
      </c>
      <c r="E170" s="354" t="s">
        <v>1374</v>
      </c>
      <c r="F170" s="355" t="s">
        <v>122</v>
      </c>
      <c r="G170" s="363">
        <v>0.98180000000000001</v>
      </c>
    </row>
    <row r="171" spans="1:7" s="54" customFormat="1" ht="33.75" x14ac:dyDescent="0.25">
      <c r="A171" s="351" t="s">
        <v>1375</v>
      </c>
      <c r="B171" s="352" t="s">
        <v>1084</v>
      </c>
      <c r="C171" s="353" t="s">
        <v>1376</v>
      </c>
      <c r="D171" s="353" t="s">
        <v>1377</v>
      </c>
      <c r="E171" s="354" t="s">
        <v>1378</v>
      </c>
      <c r="F171" s="355" t="s">
        <v>125</v>
      </c>
      <c r="G171" s="363">
        <v>1.6955</v>
      </c>
    </row>
    <row r="172" spans="1:7" s="54" customFormat="1" ht="15" x14ac:dyDescent="0.25">
      <c r="A172" s="351" t="s">
        <v>1379</v>
      </c>
      <c r="B172" s="352" t="s">
        <v>1084</v>
      </c>
      <c r="C172" s="353" t="s">
        <v>1380</v>
      </c>
      <c r="D172" s="353" t="s">
        <v>1381</v>
      </c>
      <c r="E172" s="354" t="s">
        <v>1382</v>
      </c>
      <c r="F172" s="355" t="s">
        <v>147</v>
      </c>
      <c r="G172" s="366">
        <v>383.2</v>
      </c>
    </row>
    <row r="173" spans="1:7" s="54" customFormat="1" ht="15" x14ac:dyDescent="0.25">
      <c r="A173" s="351" t="s">
        <v>1383</v>
      </c>
      <c r="B173" s="352" t="s">
        <v>1084</v>
      </c>
      <c r="C173" s="353" t="s">
        <v>1384</v>
      </c>
      <c r="D173" s="353" t="s">
        <v>1385</v>
      </c>
      <c r="E173" s="354" t="s">
        <v>1386</v>
      </c>
      <c r="F173" s="355" t="s">
        <v>168</v>
      </c>
      <c r="G173" s="366">
        <v>198.4</v>
      </c>
    </row>
    <row r="174" spans="1:7" s="54" customFormat="1" ht="15" x14ac:dyDescent="0.25">
      <c r="A174" s="351" t="s">
        <v>1387</v>
      </c>
      <c r="B174" s="352" t="s">
        <v>1084</v>
      </c>
      <c r="C174" s="353" t="s">
        <v>1388</v>
      </c>
      <c r="D174" s="353" t="s">
        <v>1389</v>
      </c>
      <c r="E174" s="354" t="s">
        <v>1390</v>
      </c>
      <c r="F174" s="355" t="s">
        <v>168</v>
      </c>
      <c r="G174" s="366">
        <v>267.89999999999998</v>
      </c>
    </row>
    <row r="175" spans="1:7" s="54" customFormat="1" ht="15" x14ac:dyDescent="0.25">
      <c r="A175" s="351" t="s">
        <v>1391</v>
      </c>
      <c r="B175" s="352" t="s">
        <v>1084</v>
      </c>
      <c r="C175" s="353" t="s">
        <v>1392</v>
      </c>
      <c r="D175" s="353" t="s">
        <v>1393</v>
      </c>
      <c r="E175" s="354" t="s">
        <v>1394</v>
      </c>
      <c r="F175" s="355" t="s">
        <v>168</v>
      </c>
      <c r="G175" s="366">
        <v>430.7</v>
      </c>
    </row>
    <row r="176" spans="1:7" s="54" customFormat="1" ht="15" x14ac:dyDescent="0.25">
      <c r="A176" s="351" t="s">
        <v>1395</v>
      </c>
      <c r="B176" s="352" t="s">
        <v>1084</v>
      </c>
      <c r="C176" s="353" t="s">
        <v>1396</v>
      </c>
      <c r="D176" s="353" t="s">
        <v>1397</v>
      </c>
      <c r="E176" s="354" t="s">
        <v>1398</v>
      </c>
      <c r="F176" s="355" t="s">
        <v>168</v>
      </c>
      <c r="G176" s="362">
        <v>66.12</v>
      </c>
    </row>
    <row r="177" spans="1:7" s="54" customFormat="1" ht="22.5" x14ac:dyDescent="0.25">
      <c r="A177" s="351" t="s">
        <v>1399</v>
      </c>
      <c r="B177" s="352" t="s">
        <v>1084</v>
      </c>
      <c r="C177" s="353" t="s">
        <v>1400</v>
      </c>
      <c r="D177" s="353" t="s">
        <v>1401</v>
      </c>
      <c r="E177" s="354" t="s">
        <v>1402</v>
      </c>
      <c r="F177" s="355" t="s">
        <v>111</v>
      </c>
      <c r="G177" s="362">
        <v>8.73</v>
      </c>
    </row>
    <row r="178" spans="1:7" s="54" customFormat="1" ht="22.5" x14ac:dyDescent="0.25">
      <c r="A178" s="351" t="s">
        <v>1403</v>
      </c>
      <c r="B178" s="352" t="s">
        <v>1084</v>
      </c>
      <c r="C178" s="353" t="s">
        <v>1404</v>
      </c>
      <c r="D178" s="353" t="s">
        <v>1405</v>
      </c>
      <c r="E178" s="354" t="s">
        <v>1406</v>
      </c>
      <c r="F178" s="355" t="s">
        <v>243</v>
      </c>
      <c r="G178" s="362">
        <v>22.68</v>
      </c>
    </row>
    <row r="179" spans="1:7" s="54" customFormat="1" ht="15" x14ac:dyDescent="0.25">
      <c r="A179" s="351" t="s">
        <v>1407</v>
      </c>
      <c r="B179" s="352" t="s">
        <v>1084</v>
      </c>
      <c r="C179" s="353" t="s">
        <v>1408</v>
      </c>
      <c r="D179" s="353" t="s">
        <v>183</v>
      </c>
      <c r="E179" s="354" t="s">
        <v>184</v>
      </c>
      <c r="F179" s="355" t="s">
        <v>125</v>
      </c>
      <c r="G179" s="363">
        <v>0.4909</v>
      </c>
    </row>
    <row r="180" spans="1:7" s="54" customFormat="1" ht="15" x14ac:dyDescent="0.25">
      <c r="A180" s="351" t="s">
        <v>1409</v>
      </c>
      <c r="B180" s="352" t="s">
        <v>1084</v>
      </c>
      <c r="C180" s="353" t="s">
        <v>1410</v>
      </c>
      <c r="D180" s="353" t="s">
        <v>186</v>
      </c>
      <c r="E180" s="354" t="s">
        <v>1113</v>
      </c>
      <c r="F180" s="355" t="s">
        <v>125</v>
      </c>
      <c r="G180" s="363">
        <v>0.4909</v>
      </c>
    </row>
    <row r="181" spans="1:7" s="54" customFormat="1" ht="15" x14ac:dyDescent="0.25">
      <c r="A181" s="347" t="s">
        <v>1411</v>
      </c>
      <c r="B181" s="556"/>
      <c r="C181" s="556"/>
      <c r="D181" s="556"/>
      <c r="E181" s="348" t="s">
        <v>1412</v>
      </c>
      <c r="F181" s="349"/>
      <c r="G181" s="350"/>
    </row>
    <row r="182" spans="1:7" s="54" customFormat="1" ht="15" x14ac:dyDescent="0.25">
      <c r="A182" s="351" t="s">
        <v>1413</v>
      </c>
      <c r="B182" s="352" t="s">
        <v>1084</v>
      </c>
      <c r="C182" s="353" t="s">
        <v>1414</v>
      </c>
      <c r="D182" s="353" t="s">
        <v>593</v>
      </c>
      <c r="E182" s="354" t="s">
        <v>594</v>
      </c>
      <c r="F182" s="355" t="s">
        <v>147</v>
      </c>
      <c r="G182" s="362">
        <v>22.47</v>
      </c>
    </row>
    <row r="183" spans="1:7" s="54" customFormat="1" ht="22.5" x14ac:dyDescent="0.25">
      <c r="A183" s="351" t="s">
        <v>1415</v>
      </c>
      <c r="B183" s="352" t="s">
        <v>1084</v>
      </c>
      <c r="C183" s="353" t="s">
        <v>1416</v>
      </c>
      <c r="D183" s="353" t="s">
        <v>1417</v>
      </c>
      <c r="E183" s="354" t="s">
        <v>1418</v>
      </c>
      <c r="F183" s="355" t="s">
        <v>147</v>
      </c>
      <c r="G183" s="357">
        <v>16.968</v>
      </c>
    </row>
    <row r="184" spans="1:7" s="54" customFormat="1" ht="22.5" x14ac:dyDescent="0.25">
      <c r="A184" s="351" t="s">
        <v>1419</v>
      </c>
      <c r="B184" s="352" t="s">
        <v>1084</v>
      </c>
      <c r="C184" s="353" t="s">
        <v>1420</v>
      </c>
      <c r="D184" s="353" t="s">
        <v>1421</v>
      </c>
      <c r="E184" s="354" t="s">
        <v>1422</v>
      </c>
      <c r="F184" s="355" t="s">
        <v>147</v>
      </c>
      <c r="G184" s="357">
        <v>5.5019999999999998</v>
      </c>
    </row>
    <row r="185" spans="1:7" s="54" customFormat="1" ht="15" x14ac:dyDescent="0.25">
      <c r="A185" s="351" t="s">
        <v>1423</v>
      </c>
      <c r="B185" s="352" t="s">
        <v>1084</v>
      </c>
      <c r="C185" s="353" t="s">
        <v>1424</v>
      </c>
      <c r="D185" s="353" t="s">
        <v>1425</v>
      </c>
      <c r="E185" s="354" t="s">
        <v>1426</v>
      </c>
      <c r="F185" s="355" t="s">
        <v>147</v>
      </c>
      <c r="G185" s="357">
        <v>14.427</v>
      </c>
    </row>
    <row r="186" spans="1:7" s="54" customFormat="1" ht="22.5" x14ac:dyDescent="0.25">
      <c r="A186" s="351" t="s">
        <v>1427</v>
      </c>
      <c r="B186" s="352" t="s">
        <v>1084</v>
      </c>
      <c r="C186" s="353" t="s">
        <v>1428</v>
      </c>
      <c r="D186" s="353" t="s">
        <v>1429</v>
      </c>
      <c r="E186" s="354" t="s">
        <v>1430</v>
      </c>
      <c r="F186" s="355" t="s">
        <v>217</v>
      </c>
      <c r="G186" s="368">
        <v>2</v>
      </c>
    </row>
    <row r="187" spans="1:7" s="54" customFormat="1" ht="22.5" x14ac:dyDescent="0.25">
      <c r="A187" s="351" t="s">
        <v>1431</v>
      </c>
      <c r="B187" s="352" t="s">
        <v>1084</v>
      </c>
      <c r="C187" s="353" t="s">
        <v>1432</v>
      </c>
      <c r="D187" s="353" t="s">
        <v>1433</v>
      </c>
      <c r="E187" s="354" t="s">
        <v>1434</v>
      </c>
      <c r="F187" s="355" t="s">
        <v>217</v>
      </c>
      <c r="G187" s="368">
        <v>5</v>
      </c>
    </row>
    <row r="188" spans="1:7" s="54" customFormat="1" ht="15" x14ac:dyDescent="0.25">
      <c r="A188" s="351" t="s">
        <v>1435</v>
      </c>
      <c r="B188" s="352" t="s">
        <v>1084</v>
      </c>
      <c r="C188" s="353" t="s">
        <v>1436</v>
      </c>
      <c r="D188" s="353" t="s">
        <v>1437</v>
      </c>
      <c r="E188" s="354" t="s">
        <v>1438</v>
      </c>
      <c r="F188" s="355" t="s">
        <v>147</v>
      </c>
      <c r="G188" s="357">
        <v>6.3419999999999996</v>
      </c>
    </row>
    <row r="189" spans="1:7" s="54" customFormat="1" ht="22.5" x14ac:dyDescent="0.25">
      <c r="A189" s="351" t="s">
        <v>1439</v>
      </c>
      <c r="B189" s="352" t="s">
        <v>1084</v>
      </c>
      <c r="C189" s="353" t="s">
        <v>1440</v>
      </c>
      <c r="D189" s="353" t="s">
        <v>1441</v>
      </c>
      <c r="E189" s="354" t="s">
        <v>1442</v>
      </c>
      <c r="F189" s="355" t="s">
        <v>217</v>
      </c>
      <c r="G189" s="368">
        <v>2</v>
      </c>
    </row>
    <row r="190" spans="1:7" s="54" customFormat="1" ht="22.5" x14ac:dyDescent="0.25">
      <c r="A190" s="351" t="s">
        <v>1443</v>
      </c>
      <c r="B190" s="352" t="s">
        <v>1084</v>
      </c>
      <c r="C190" s="353" t="s">
        <v>1444</v>
      </c>
      <c r="D190" s="353" t="s">
        <v>232</v>
      </c>
      <c r="E190" s="354" t="s">
        <v>233</v>
      </c>
      <c r="F190" s="355" t="s">
        <v>125</v>
      </c>
      <c r="G190" s="356">
        <v>0.69194999999999995</v>
      </c>
    </row>
    <row r="191" spans="1:7" s="54" customFormat="1" ht="22.5" x14ac:dyDescent="0.25">
      <c r="A191" s="351" t="s">
        <v>1445</v>
      </c>
      <c r="B191" s="352" t="s">
        <v>1084</v>
      </c>
      <c r="C191" s="353" t="s">
        <v>1446</v>
      </c>
      <c r="D191" s="353" t="s">
        <v>1447</v>
      </c>
      <c r="E191" s="354" t="s">
        <v>1448</v>
      </c>
      <c r="F191" s="355" t="s">
        <v>147</v>
      </c>
      <c r="G191" s="357">
        <v>33.137999999999998</v>
      </c>
    </row>
    <row r="192" spans="1:7" s="54" customFormat="1" ht="15" customHeight="1" x14ac:dyDescent="0.25">
      <c r="A192" s="351" t="s">
        <v>1449</v>
      </c>
      <c r="B192" s="352" t="s">
        <v>1084</v>
      </c>
      <c r="C192" s="353" t="s">
        <v>1450</v>
      </c>
      <c r="D192" s="353" t="s">
        <v>1451</v>
      </c>
      <c r="E192" s="354" t="s">
        <v>1452</v>
      </c>
      <c r="F192" s="355" t="s">
        <v>147</v>
      </c>
      <c r="G192" s="357">
        <v>36.057000000000002</v>
      </c>
    </row>
    <row r="193" spans="1:7" s="54" customFormat="1" ht="22.5" x14ac:dyDescent="0.25">
      <c r="A193" s="351" t="s">
        <v>1453</v>
      </c>
      <c r="B193" s="352" t="s">
        <v>1084</v>
      </c>
      <c r="C193" s="353" t="s">
        <v>1454</v>
      </c>
      <c r="D193" s="353" t="s">
        <v>597</v>
      </c>
      <c r="E193" s="354" t="s">
        <v>598</v>
      </c>
      <c r="F193" s="355" t="s">
        <v>125</v>
      </c>
      <c r="G193" s="357">
        <v>1.8480000000000001</v>
      </c>
    </row>
    <row r="194" spans="1:7" s="54" customFormat="1" ht="22.5" x14ac:dyDescent="0.25">
      <c r="A194" s="351" t="s">
        <v>1455</v>
      </c>
      <c r="B194" s="352" t="s">
        <v>1084</v>
      </c>
      <c r="C194" s="353" t="s">
        <v>1456</v>
      </c>
      <c r="D194" s="353" t="s">
        <v>602</v>
      </c>
      <c r="E194" s="354" t="s">
        <v>603</v>
      </c>
      <c r="F194" s="355" t="s">
        <v>147</v>
      </c>
      <c r="G194" s="357">
        <v>16.968</v>
      </c>
    </row>
    <row r="195" spans="1:7" s="54" customFormat="1" ht="22.5" x14ac:dyDescent="0.25">
      <c r="A195" s="351" t="s">
        <v>1457</v>
      </c>
      <c r="B195" s="352" t="s">
        <v>1084</v>
      </c>
      <c r="C195" s="353" t="s">
        <v>1458</v>
      </c>
      <c r="D195" s="353" t="s">
        <v>612</v>
      </c>
      <c r="E195" s="354" t="s">
        <v>613</v>
      </c>
      <c r="F195" s="355" t="s">
        <v>147</v>
      </c>
      <c r="G195" s="357">
        <v>16.968</v>
      </c>
    </row>
    <row r="196" spans="1:7" s="54" customFormat="1" ht="22.5" x14ac:dyDescent="0.25">
      <c r="A196" s="351" t="s">
        <v>1459</v>
      </c>
      <c r="B196" s="352" t="s">
        <v>1084</v>
      </c>
      <c r="C196" s="353" t="s">
        <v>1460</v>
      </c>
      <c r="D196" s="353" t="s">
        <v>1461</v>
      </c>
      <c r="E196" s="354" t="s">
        <v>1462</v>
      </c>
      <c r="F196" s="355" t="s">
        <v>147</v>
      </c>
      <c r="G196" s="366">
        <v>132.30000000000001</v>
      </c>
    </row>
    <row r="197" spans="1:7" s="54" customFormat="1" ht="15" x14ac:dyDescent="0.25">
      <c r="A197" s="351" t="s">
        <v>1463</v>
      </c>
      <c r="B197" s="352" t="s">
        <v>1084</v>
      </c>
      <c r="C197" s="353" t="s">
        <v>1464</v>
      </c>
      <c r="D197" s="353" t="s">
        <v>1465</v>
      </c>
      <c r="E197" s="354" t="s">
        <v>1466</v>
      </c>
      <c r="F197" s="355" t="s">
        <v>147</v>
      </c>
      <c r="G197" s="366">
        <v>52.5</v>
      </c>
    </row>
    <row r="198" spans="1:7" s="54" customFormat="1" ht="22.5" x14ac:dyDescent="0.25">
      <c r="A198" s="351" t="s">
        <v>1467</v>
      </c>
      <c r="B198" s="352" t="s">
        <v>1084</v>
      </c>
      <c r="C198" s="353" t="s">
        <v>1468</v>
      </c>
      <c r="D198" s="353" t="s">
        <v>605</v>
      </c>
      <c r="E198" s="354" t="s">
        <v>606</v>
      </c>
      <c r="F198" s="355" t="s">
        <v>291</v>
      </c>
      <c r="G198" s="368">
        <v>64</v>
      </c>
    </row>
    <row r="199" spans="1:7" s="54" customFormat="1" ht="22.5" x14ac:dyDescent="0.25">
      <c r="A199" s="351" t="s">
        <v>1469</v>
      </c>
      <c r="B199" s="352" t="s">
        <v>1084</v>
      </c>
      <c r="C199" s="353" t="s">
        <v>1470</v>
      </c>
      <c r="D199" s="353" t="s">
        <v>1471</v>
      </c>
      <c r="E199" s="354" t="s">
        <v>1472</v>
      </c>
      <c r="F199" s="355" t="s">
        <v>291</v>
      </c>
      <c r="G199" s="368">
        <v>44</v>
      </c>
    </row>
    <row r="200" spans="1:7" s="54" customFormat="1" ht="22.5" x14ac:dyDescent="0.25">
      <c r="A200" s="351" t="s">
        <v>1473</v>
      </c>
      <c r="B200" s="352" t="s">
        <v>1084</v>
      </c>
      <c r="C200" s="353" t="s">
        <v>1474</v>
      </c>
      <c r="D200" s="353" t="s">
        <v>608</v>
      </c>
      <c r="E200" s="354" t="s">
        <v>609</v>
      </c>
      <c r="F200" s="355" t="s">
        <v>125</v>
      </c>
      <c r="G200" s="356">
        <v>0.24339</v>
      </c>
    </row>
    <row r="201" spans="1:7" s="54" customFormat="1" ht="22.5" x14ac:dyDescent="0.25">
      <c r="A201" s="351" t="s">
        <v>1475</v>
      </c>
      <c r="B201" s="352" t="s">
        <v>1084</v>
      </c>
      <c r="C201" s="353" t="s">
        <v>1476</v>
      </c>
      <c r="D201" s="353" t="s">
        <v>1477</v>
      </c>
      <c r="E201" s="354" t="s">
        <v>1478</v>
      </c>
      <c r="F201" s="355" t="s">
        <v>147</v>
      </c>
      <c r="G201" s="366">
        <v>10.5</v>
      </c>
    </row>
    <row r="202" spans="1:7" s="54" customFormat="1" ht="15" x14ac:dyDescent="0.25">
      <c r="A202" s="351" t="s">
        <v>1479</v>
      </c>
      <c r="B202" s="352" t="s">
        <v>1084</v>
      </c>
      <c r="C202" s="353" t="s">
        <v>1480</v>
      </c>
      <c r="D202" s="353" t="s">
        <v>1465</v>
      </c>
      <c r="E202" s="354" t="s">
        <v>1466</v>
      </c>
      <c r="F202" s="355" t="s">
        <v>147</v>
      </c>
      <c r="G202" s="362">
        <v>3.36</v>
      </c>
    </row>
    <row r="203" spans="1:7" s="54" customFormat="1" ht="22.5" x14ac:dyDescent="0.25">
      <c r="A203" s="351" t="s">
        <v>1481</v>
      </c>
      <c r="B203" s="352" t="s">
        <v>1084</v>
      </c>
      <c r="C203" s="353" t="s">
        <v>1482</v>
      </c>
      <c r="D203" s="353" t="s">
        <v>612</v>
      </c>
      <c r="E203" s="354" t="s">
        <v>613</v>
      </c>
      <c r="F203" s="355" t="s">
        <v>147</v>
      </c>
      <c r="G203" s="357">
        <v>10.478999999999999</v>
      </c>
    </row>
    <row r="204" spans="1:7" s="54" customFormat="1" ht="22.5" x14ac:dyDescent="0.25">
      <c r="A204" s="351" t="s">
        <v>1483</v>
      </c>
      <c r="B204" s="352" t="s">
        <v>1084</v>
      </c>
      <c r="C204" s="353" t="s">
        <v>1484</v>
      </c>
      <c r="D204" s="353" t="s">
        <v>1485</v>
      </c>
      <c r="E204" s="354" t="s">
        <v>1486</v>
      </c>
      <c r="F204" s="355" t="s">
        <v>217</v>
      </c>
      <c r="G204" s="368">
        <v>46</v>
      </c>
    </row>
    <row r="205" spans="1:7" s="54" customFormat="1" ht="15" customHeight="1" x14ac:dyDescent="0.25">
      <c r="A205" s="351" t="s">
        <v>1487</v>
      </c>
      <c r="B205" s="352" t="s">
        <v>1084</v>
      </c>
      <c r="C205" s="353" t="s">
        <v>1488</v>
      </c>
      <c r="D205" s="353" t="s">
        <v>1489</v>
      </c>
      <c r="E205" s="354" t="s">
        <v>1490</v>
      </c>
      <c r="F205" s="355" t="s">
        <v>217</v>
      </c>
      <c r="G205" s="368">
        <v>46</v>
      </c>
    </row>
    <row r="206" spans="1:7" s="54" customFormat="1" ht="15" x14ac:dyDescent="0.25">
      <c r="A206" s="351" t="s">
        <v>1491</v>
      </c>
      <c r="B206" s="352" t="s">
        <v>1084</v>
      </c>
      <c r="C206" s="353" t="s">
        <v>1492</v>
      </c>
      <c r="D206" s="353" t="s">
        <v>1493</v>
      </c>
      <c r="E206" s="354" t="s">
        <v>1494</v>
      </c>
      <c r="F206" s="355" t="s">
        <v>164</v>
      </c>
      <c r="G206" s="363">
        <v>4.9790999999999999</v>
      </c>
    </row>
    <row r="207" spans="1:7" s="54" customFormat="1" ht="15" x14ac:dyDescent="0.25">
      <c r="A207" s="351" t="s">
        <v>1495</v>
      </c>
      <c r="B207" s="352" t="s">
        <v>1084</v>
      </c>
      <c r="C207" s="353" t="s">
        <v>1496</v>
      </c>
      <c r="D207" s="353" t="s">
        <v>1497</v>
      </c>
      <c r="E207" s="354" t="s">
        <v>1498</v>
      </c>
      <c r="F207" s="355" t="s">
        <v>168</v>
      </c>
      <c r="G207" s="366">
        <v>557.70000000000005</v>
      </c>
    </row>
    <row r="208" spans="1:7" s="54" customFormat="1" ht="22.5" x14ac:dyDescent="0.25">
      <c r="A208" s="351" t="s">
        <v>1499</v>
      </c>
      <c r="B208" s="352" t="s">
        <v>1084</v>
      </c>
      <c r="C208" s="353" t="s">
        <v>1500</v>
      </c>
      <c r="D208" s="353" t="s">
        <v>1501</v>
      </c>
      <c r="E208" s="354" t="s">
        <v>1502</v>
      </c>
      <c r="F208" s="355" t="s">
        <v>125</v>
      </c>
      <c r="G208" s="363">
        <v>2.1705000000000001</v>
      </c>
    </row>
    <row r="209" spans="1:7" s="54" customFormat="1" ht="22.5" x14ac:dyDescent="0.25">
      <c r="A209" s="351" t="s">
        <v>1503</v>
      </c>
      <c r="B209" s="352" t="s">
        <v>1084</v>
      </c>
      <c r="C209" s="353" t="s">
        <v>1504</v>
      </c>
      <c r="D209" s="353" t="s">
        <v>1505</v>
      </c>
      <c r="E209" s="354" t="s">
        <v>1506</v>
      </c>
      <c r="F209" s="355" t="s">
        <v>217</v>
      </c>
      <c r="G209" s="368">
        <v>1</v>
      </c>
    </row>
    <row r="210" spans="1:7" s="54" customFormat="1" ht="22.5" x14ac:dyDescent="0.25">
      <c r="A210" s="351" t="s">
        <v>1507</v>
      </c>
      <c r="B210" s="352" t="s">
        <v>1084</v>
      </c>
      <c r="C210" s="353" t="s">
        <v>1508</v>
      </c>
      <c r="D210" s="353" t="s">
        <v>1505</v>
      </c>
      <c r="E210" s="354" t="s">
        <v>1509</v>
      </c>
      <c r="F210" s="355" t="s">
        <v>217</v>
      </c>
      <c r="G210" s="368">
        <v>4</v>
      </c>
    </row>
    <row r="211" spans="1:7" s="54" customFormat="1" ht="22.5" x14ac:dyDescent="0.25">
      <c r="A211" s="351" t="s">
        <v>1510</v>
      </c>
      <c r="B211" s="352" t="s">
        <v>1084</v>
      </c>
      <c r="C211" s="353" t="s">
        <v>1511</v>
      </c>
      <c r="D211" s="353" t="s">
        <v>1505</v>
      </c>
      <c r="E211" s="354" t="s">
        <v>1512</v>
      </c>
      <c r="F211" s="355" t="s">
        <v>217</v>
      </c>
      <c r="G211" s="368">
        <v>3</v>
      </c>
    </row>
    <row r="212" spans="1:7" s="54" customFormat="1" ht="22.5" x14ac:dyDescent="0.25">
      <c r="A212" s="351" t="s">
        <v>1513</v>
      </c>
      <c r="B212" s="352" t="s">
        <v>1084</v>
      </c>
      <c r="C212" s="353" t="s">
        <v>1514</v>
      </c>
      <c r="D212" s="353" t="s">
        <v>1505</v>
      </c>
      <c r="E212" s="354" t="s">
        <v>1515</v>
      </c>
      <c r="F212" s="355" t="s">
        <v>217</v>
      </c>
      <c r="G212" s="368">
        <v>3</v>
      </c>
    </row>
    <row r="213" spans="1:7" s="54" customFormat="1" ht="22.5" x14ac:dyDescent="0.25">
      <c r="A213" s="351" t="s">
        <v>1516</v>
      </c>
      <c r="B213" s="352" t="s">
        <v>1084</v>
      </c>
      <c r="C213" s="353" t="s">
        <v>1517</v>
      </c>
      <c r="D213" s="353" t="s">
        <v>1505</v>
      </c>
      <c r="E213" s="354" t="s">
        <v>1518</v>
      </c>
      <c r="F213" s="355" t="s">
        <v>217</v>
      </c>
      <c r="G213" s="368">
        <v>2</v>
      </c>
    </row>
    <row r="214" spans="1:7" s="54" customFormat="1" ht="22.5" x14ac:dyDescent="0.25">
      <c r="A214" s="351" t="s">
        <v>1519</v>
      </c>
      <c r="B214" s="352" t="s">
        <v>1084</v>
      </c>
      <c r="C214" s="353" t="s">
        <v>1520</v>
      </c>
      <c r="D214" s="353" t="s">
        <v>1505</v>
      </c>
      <c r="E214" s="354" t="s">
        <v>1521</v>
      </c>
      <c r="F214" s="355" t="s">
        <v>217</v>
      </c>
      <c r="G214" s="368">
        <v>1</v>
      </c>
    </row>
    <row r="215" spans="1:7" s="54" customFormat="1" ht="22.5" x14ac:dyDescent="0.25">
      <c r="A215" s="351" t="s">
        <v>1522</v>
      </c>
      <c r="B215" s="352" t="s">
        <v>1084</v>
      </c>
      <c r="C215" s="353" t="s">
        <v>1523</v>
      </c>
      <c r="D215" s="353" t="s">
        <v>1505</v>
      </c>
      <c r="E215" s="354" t="s">
        <v>1524</v>
      </c>
      <c r="F215" s="355" t="s">
        <v>217</v>
      </c>
      <c r="G215" s="368">
        <v>1</v>
      </c>
    </row>
    <row r="216" spans="1:7" s="54" customFormat="1" ht="22.5" x14ac:dyDescent="0.25">
      <c r="A216" s="351" t="s">
        <v>1525</v>
      </c>
      <c r="B216" s="352" t="s">
        <v>1084</v>
      </c>
      <c r="C216" s="353" t="s">
        <v>1526</v>
      </c>
      <c r="D216" s="353" t="s">
        <v>1505</v>
      </c>
      <c r="E216" s="354" t="s">
        <v>1527</v>
      </c>
      <c r="F216" s="355" t="s">
        <v>217</v>
      </c>
      <c r="G216" s="368">
        <v>1</v>
      </c>
    </row>
    <row r="217" spans="1:7" s="54" customFormat="1" ht="22.5" x14ac:dyDescent="0.25">
      <c r="A217" s="351" t="s">
        <v>1528</v>
      </c>
      <c r="B217" s="352" t="s">
        <v>1084</v>
      </c>
      <c r="C217" s="353" t="s">
        <v>1529</v>
      </c>
      <c r="D217" s="353" t="s">
        <v>1505</v>
      </c>
      <c r="E217" s="354" t="s">
        <v>1530</v>
      </c>
      <c r="F217" s="355" t="s">
        <v>217</v>
      </c>
      <c r="G217" s="368">
        <v>2</v>
      </c>
    </row>
    <row r="218" spans="1:7" s="54" customFormat="1" ht="22.5" x14ac:dyDescent="0.25">
      <c r="A218" s="351" t="s">
        <v>1531</v>
      </c>
      <c r="B218" s="352" t="s">
        <v>1084</v>
      </c>
      <c r="C218" s="353" t="s">
        <v>1532</v>
      </c>
      <c r="D218" s="353" t="s">
        <v>1505</v>
      </c>
      <c r="E218" s="354" t="s">
        <v>1533</v>
      </c>
      <c r="F218" s="355" t="s">
        <v>217</v>
      </c>
      <c r="G218" s="368">
        <v>1</v>
      </c>
    </row>
    <row r="219" spans="1:7" s="54" customFormat="1" ht="22.5" x14ac:dyDescent="0.25">
      <c r="A219" s="351" t="s">
        <v>1534</v>
      </c>
      <c r="B219" s="352" t="s">
        <v>1084</v>
      </c>
      <c r="C219" s="353" t="s">
        <v>1535</v>
      </c>
      <c r="D219" s="353" t="s">
        <v>1505</v>
      </c>
      <c r="E219" s="354" t="s">
        <v>1536</v>
      </c>
      <c r="F219" s="355" t="s">
        <v>217</v>
      </c>
      <c r="G219" s="368">
        <v>1</v>
      </c>
    </row>
    <row r="220" spans="1:7" s="54" customFormat="1" ht="22.5" x14ac:dyDescent="0.25">
      <c r="A220" s="351" t="s">
        <v>1537</v>
      </c>
      <c r="B220" s="352" t="s">
        <v>1084</v>
      </c>
      <c r="C220" s="353" t="s">
        <v>1538</v>
      </c>
      <c r="D220" s="353" t="s">
        <v>1505</v>
      </c>
      <c r="E220" s="354" t="s">
        <v>1539</v>
      </c>
      <c r="F220" s="355" t="s">
        <v>217</v>
      </c>
      <c r="G220" s="368">
        <v>1</v>
      </c>
    </row>
    <row r="221" spans="1:7" s="54" customFormat="1" ht="22.5" x14ac:dyDescent="0.25">
      <c r="A221" s="351" t="s">
        <v>1540</v>
      </c>
      <c r="B221" s="352" t="s">
        <v>1084</v>
      </c>
      <c r="C221" s="353" t="s">
        <v>1541</v>
      </c>
      <c r="D221" s="353" t="s">
        <v>1505</v>
      </c>
      <c r="E221" s="354" t="s">
        <v>1542</v>
      </c>
      <c r="F221" s="355" t="s">
        <v>217</v>
      </c>
      <c r="G221" s="368">
        <v>1</v>
      </c>
    </row>
    <row r="222" spans="1:7" s="54" customFormat="1" ht="22.5" x14ac:dyDescent="0.25">
      <c r="A222" s="351" t="s">
        <v>1543</v>
      </c>
      <c r="B222" s="352" t="s">
        <v>1084</v>
      </c>
      <c r="C222" s="353" t="s">
        <v>1544</v>
      </c>
      <c r="D222" s="353" t="s">
        <v>1505</v>
      </c>
      <c r="E222" s="354" t="s">
        <v>1545</v>
      </c>
      <c r="F222" s="355" t="s">
        <v>217</v>
      </c>
      <c r="G222" s="368">
        <v>1</v>
      </c>
    </row>
    <row r="223" spans="1:7" s="54" customFormat="1" ht="15" x14ac:dyDescent="0.25">
      <c r="A223" s="351" t="s">
        <v>1546</v>
      </c>
      <c r="B223" s="352" t="s">
        <v>1084</v>
      </c>
      <c r="C223" s="353" t="s">
        <v>1547</v>
      </c>
      <c r="D223" s="353" t="s">
        <v>1548</v>
      </c>
      <c r="E223" s="354" t="s">
        <v>1549</v>
      </c>
      <c r="F223" s="355" t="s">
        <v>164</v>
      </c>
      <c r="G223" s="357">
        <v>0.93799999999999994</v>
      </c>
    </row>
    <row r="224" spans="1:7" s="54" customFormat="1" ht="22.5" x14ac:dyDescent="0.25">
      <c r="A224" s="351" t="s">
        <v>1550</v>
      </c>
      <c r="B224" s="352" t="s">
        <v>1084</v>
      </c>
      <c r="C224" s="353" t="s">
        <v>1551</v>
      </c>
      <c r="D224" s="353" t="s">
        <v>1552</v>
      </c>
      <c r="E224" s="354" t="s">
        <v>1553</v>
      </c>
      <c r="F224" s="355" t="s">
        <v>168</v>
      </c>
      <c r="G224" s="362">
        <v>98.49</v>
      </c>
    </row>
    <row r="225" spans="1:7" s="54" customFormat="1" ht="15" x14ac:dyDescent="0.25">
      <c r="A225" s="347" t="s">
        <v>1554</v>
      </c>
      <c r="B225" s="556"/>
      <c r="C225" s="556"/>
      <c r="D225" s="556"/>
      <c r="E225" s="348" t="s">
        <v>1555</v>
      </c>
      <c r="F225" s="349"/>
      <c r="G225" s="350"/>
    </row>
    <row r="226" spans="1:7" s="62" customFormat="1" ht="15" customHeight="1" x14ac:dyDescent="0.25">
      <c r="A226" s="351" t="s">
        <v>540</v>
      </c>
      <c r="B226" s="352" t="s">
        <v>1084</v>
      </c>
      <c r="C226" s="353" t="s">
        <v>1556</v>
      </c>
      <c r="D226" s="353" t="s">
        <v>144</v>
      </c>
      <c r="E226" s="354" t="s">
        <v>145</v>
      </c>
      <c r="F226" s="355" t="s">
        <v>125</v>
      </c>
      <c r="G226" s="363">
        <v>0.4153</v>
      </c>
    </row>
    <row r="227" spans="1:7" s="54" customFormat="1" ht="22.5" x14ac:dyDescent="0.25">
      <c r="A227" s="351" t="s">
        <v>542</v>
      </c>
      <c r="B227" s="352" t="s">
        <v>1084</v>
      </c>
      <c r="C227" s="353" t="s">
        <v>1557</v>
      </c>
      <c r="D227" s="353" t="s">
        <v>1558</v>
      </c>
      <c r="E227" s="354" t="s">
        <v>1559</v>
      </c>
      <c r="F227" s="355" t="s">
        <v>147</v>
      </c>
      <c r="G227" s="362">
        <v>41.53</v>
      </c>
    </row>
    <row r="228" spans="1:7" s="54" customFormat="1" ht="22.5" x14ac:dyDescent="0.25">
      <c r="A228" s="351" t="s">
        <v>543</v>
      </c>
      <c r="B228" s="352" t="s">
        <v>1084</v>
      </c>
      <c r="C228" s="353" t="s">
        <v>1560</v>
      </c>
      <c r="D228" s="353" t="s">
        <v>149</v>
      </c>
      <c r="E228" s="354" t="s">
        <v>150</v>
      </c>
      <c r="F228" s="355" t="s">
        <v>125</v>
      </c>
      <c r="G228" s="363">
        <v>1.0555000000000001</v>
      </c>
    </row>
    <row r="229" spans="1:7" s="54" customFormat="1" ht="22.5" x14ac:dyDescent="0.25">
      <c r="A229" s="351" t="s">
        <v>544</v>
      </c>
      <c r="B229" s="352" t="s">
        <v>1084</v>
      </c>
      <c r="C229" s="353" t="s">
        <v>1561</v>
      </c>
      <c r="D229" s="353" t="s">
        <v>1562</v>
      </c>
      <c r="E229" s="354" t="s">
        <v>152</v>
      </c>
      <c r="F229" s="355" t="s">
        <v>147</v>
      </c>
      <c r="G229" s="362">
        <v>27.14</v>
      </c>
    </row>
    <row r="230" spans="1:7" s="54" customFormat="1" ht="22.5" x14ac:dyDescent="0.25">
      <c r="A230" s="351" t="s">
        <v>546</v>
      </c>
      <c r="B230" s="352" t="s">
        <v>1084</v>
      </c>
      <c r="C230" s="353" t="s">
        <v>1563</v>
      </c>
      <c r="D230" s="353" t="s">
        <v>1564</v>
      </c>
      <c r="E230" s="354" t="s">
        <v>1565</v>
      </c>
      <c r="F230" s="355" t="s">
        <v>147</v>
      </c>
      <c r="G230" s="363">
        <v>12.6412</v>
      </c>
    </row>
    <row r="231" spans="1:7" s="54" customFormat="1" ht="15" x14ac:dyDescent="0.25">
      <c r="A231" s="351" t="s">
        <v>549</v>
      </c>
      <c r="B231" s="352" t="s">
        <v>1084</v>
      </c>
      <c r="C231" s="353" t="s">
        <v>1566</v>
      </c>
      <c r="D231" s="353" t="s">
        <v>1564</v>
      </c>
      <c r="E231" s="354" t="s">
        <v>1567</v>
      </c>
      <c r="F231" s="355" t="s">
        <v>147</v>
      </c>
      <c r="G231" s="363">
        <v>21.392800000000001</v>
      </c>
    </row>
    <row r="232" spans="1:7" s="54" customFormat="1" ht="15" x14ac:dyDescent="0.25">
      <c r="A232" s="351" t="s">
        <v>550</v>
      </c>
      <c r="B232" s="352" t="s">
        <v>1084</v>
      </c>
      <c r="C232" s="353" t="s">
        <v>1568</v>
      </c>
      <c r="D232" s="353" t="s">
        <v>1564</v>
      </c>
      <c r="E232" s="354" t="s">
        <v>1569</v>
      </c>
      <c r="F232" s="355" t="s">
        <v>147</v>
      </c>
      <c r="G232" s="363">
        <v>21.746400000000001</v>
      </c>
    </row>
    <row r="233" spans="1:7" s="54" customFormat="1" ht="15" x14ac:dyDescent="0.25">
      <c r="A233" s="351" t="s">
        <v>553</v>
      </c>
      <c r="B233" s="352" t="s">
        <v>1084</v>
      </c>
      <c r="C233" s="353" t="s">
        <v>1570</v>
      </c>
      <c r="D233" s="353" t="s">
        <v>1564</v>
      </c>
      <c r="E233" s="354" t="s">
        <v>1571</v>
      </c>
      <c r="F233" s="355" t="s">
        <v>147</v>
      </c>
      <c r="G233" s="363">
        <v>22.630400000000002</v>
      </c>
    </row>
    <row r="234" spans="1:7" s="54" customFormat="1" ht="33.75" x14ac:dyDescent="0.25">
      <c r="A234" s="351" t="s">
        <v>554</v>
      </c>
      <c r="B234" s="352" t="s">
        <v>1084</v>
      </c>
      <c r="C234" s="353" t="s">
        <v>1572</v>
      </c>
      <c r="D234" s="353" t="s">
        <v>1573</v>
      </c>
      <c r="E234" s="354" t="s">
        <v>1574</v>
      </c>
      <c r="F234" s="355" t="s">
        <v>125</v>
      </c>
      <c r="G234" s="363">
        <v>0.2034</v>
      </c>
    </row>
    <row r="235" spans="1:7" s="54" customFormat="1" ht="33.75" x14ac:dyDescent="0.25">
      <c r="A235" s="351" t="s">
        <v>555</v>
      </c>
      <c r="B235" s="352" t="s">
        <v>1084</v>
      </c>
      <c r="C235" s="353" t="s">
        <v>1575</v>
      </c>
      <c r="D235" s="353" t="s">
        <v>1576</v>
      </c>
      <c r="E235" s="354" t="s">
        <v>1577</v>
      </c>
      <c r="F235" s="355" t="s">
        <v>147</v>
      </c>
      <c r="G235" s="363">
        <v>20.336400000000001</v>
      </c>
    </row>
    <row r="236" spans="1:7" s="54" customFormat="1" ht="33.75" x14ac:dyDescent="0.25">
      <c r="A236" s="351" t="s">
        <v>556</v>
      </c>
      <c r="B236" s="352" t="s">
        <v>1084</v>
      </c>
      <c r="C236" s="353" t="s">
        <v>1578</v>
      </c>
      <c r="D236" s="353" t="s">
        <v>1579</v>
      </c>
      <c r="E236" s="354" t="s">
        <v>1580</v>
      </c>
      <c r="F236" s="355" t="s">
        <v>125</v>
      </c>
      <c r="G236" s="363">
        <v>0.4546</v>
      </c>
    </row>
    <row r="237" spans="1:7" s="54" customFormat="1" ht="33.75" x14ac:dyDescent="0.25">
      <c r="A237" s="351" t="s">
        <v>557</v>
      </c>
      <c r="B237" s="352" t="s">
        <v>1084</v>
      </c>
      <c r="C237" s="353" t="s">
        <v>1581</v>
      </c>
      <c r="D237" s="353" t="s">
        <v>1576</v>
      </c>
      <c r="E237" s="354" t="s">
        <v>1582</v>
      </c>
      <c r="F237" s="355" t="s">
        <v>147</v>
      </c>
      <c r="G237" s="363">
        <v>45.459699999999998</v>
      </c>
    </row>
    <row r="238" spans="1:7" s="54" customFormat="1" ht="33.75" x14ac:dyDescent="0.25">
      <c r="A238" s="351" t="s">
        <v>560</v>
      </c>
      <c r="B238" s="352" t="s">
        <v>1084</v>
      </c>
      <c r="C238" s="353" t="s">
        <v>1583</v>
      </c>
      <c r="D238" s="353" t="s">
        <v>1584</v>
      </c>
      <c r="E238" s="354" t="s">
        <v>1585</v>
      </c>
      <c r="F238" s="355" t="s">
        <v>125</v>
      </c>
      <c r="G238" s="363">
        <v>0.20219999999999999</v>
      </c>
    </row>
    <row r="239" spans="1:7" s="54" customFormat="1" ht="22.5" x14ac:dyDescent="0.25">
      <c r="A239" s="351" t="s">
        <v>561</v>
      </c>
      <c r="B239" s="352" t="s">
        <v>1084</v>
      </c>
      <c r="C239" s="353" t="s">
        <v>1586</v>
      </c>
      <c r="D239" s="353" t="s">
        <v>1587</v>
      </c>
      <c r="E239" s="354" t="s">
        <v>1588</v>
      </c>
      <c r="F239" s="355" t="s">
        <v>147</v>
      </c>
      <c r="G239" s="363">
        <v>20.217600000000001</v>
      </c>
    </row>
    <row r="240" spans="1:7" s="54" customFormat="1" ht="33.75" x14ac:dyDescent="0.25">
      <c r="A240" s="351" t="s">
        <v>562</v>
      </c>
      <c r="B240" s="352" t="s">
        <v>1084</v>
      </c>
      <c r="C240" s="353" t="s">
        <v>1589</v>
      </c>
      <c r="D240" s="353" t="s">
        <v>154</v>
      </c>
      <c r="E240" s="354" t="s">
        <v>155</v>
      </c>
      <c r="F240" s="355" t="s">
        <v>125</v>
      </c>
      <c r="G240" s="363">
        <v>1.1486000000000001</v>
      </c>
    </row>
    <row r="241" spans="1:7" s="54" customFormat="1" ht="18" customHeight="1" x14ac:dyDescent="0.25">
      <c r="A241" s="351" t="s">
        <v>563</v>
      </c>
      <c r="B241" s="352" t="s">
        <v>1084</v>
      </c>
      <c r="C241" s="353" t="s">
        <v>1590</v>
      </c>
      <c r="D241" s="353" t="s">
        <v>1591</v>
      </c>
      <c r="E241" s="354" t="s">
        <v>1592</v>
      </c>
      <c r="F241" s="355" t="s">
        <v>147</v>
      </c>
      <c r="G241" s="363">
        <v>114.8588</v>
      </c>
    </row>
    <row r="242" spans="1:7" s="54" customFormat="1" ht="17.25" customHeight="1" x14ac:dyDescent="0.25">
      <c r="A242" s="351" t="s">
        <v>564</v>
      </c>
      <c r="B242" s="352" t="s">
        <v>1084</v>
      </c>
      <c r="C242" s="353" t="s">
        <v>1593</v>
      </c>
      <c r="D242" s="353" t="s">
        <v>158</v>
      </c>
      <c r="E242" s="354" t="s">
        <v>159</v>
      </c>
      <c r="F242" s="355" t="s">
        <v>125</v>
      </c>
      <c r="G242" s="363">
        <v>6.3548999999999998</v>
      </c>
    </row>
    <row r="243" spans="1:7" s="62" customFormat="1" ht="15" customHeight="1" x14ac:dyDescent="0.25">
      <c r="A243" s="351" t="s">
        <v>565</v>
      </c>
      <c r="B243" s="352" t="s">
        <v>1084</v>
      </c>
      <c r="C243" s="353" t="s">
        <v>1594</v>
      </c>
      <c r="D243" s="353" t="s">
        <v>1595</v>
      </c>
      <c r="E243" s="354" t="s">
        <v>1596</v>
      </c>
      <c r="F243" s="355" t="s">
        <v>147</v>
      </c>
      <c r="G243" s="363">
        <v>635.49159999999995</v>
      </c>
    </row>
    <row r="244" spans="1:7" s="54" customFormat="1" ht="20.25" customHeight="1" x14ac:dyDescent="0.25">
      <c r="A244" s="360"/>
      <c r="B244" s="560" t="s">
        <v>1597</v>
      </c>
      <c r="C244" s="561"/>
      <c r="D244" s="561"/>
      <c r="E244" s="562"/>
      <c r="F244" s="361"/>
      <c r="G244" s="361"/>
    </row>
    <row r="245" spans="1:7" s="54" customFormat="1" ht="15" customHeight="1" x14ac:dyDescent="0.25">
      <c r="A245" s="351" t="s">
        <v>566</v>
      </c>
      <c r="B245" s="352" t="s">
        <v>1084</v>
      </c>
      <c r="C245" s="353" t="s">
        <v>1598</v>
      </c>
      <c r="D245" s="353" t="s">
        <v>1599</v>
      </c>
      <c r="E245" s="354" t="s">
        <v>1600</v>
      </c>
      <c r="F245" s="355" t="s">
        <v>125</v>
      </c>
      <c r="G245" s="362">
        <v>3.24</v>
      </c>
    </row>
    <row r="246" spans="1:7" s="54" customFormat="1" ht="15" x14ac:dyDescent="0.25">
      <c r="A246" s="351" t="s">
        <v>567</v>
      </c>
      <c r="B246" s="352" t="s">
        <v>1084</v>
      </c>
      <c r="C246" s="353" t="s">
        <v>1601</v>
      </c>
      <c r="D246" s="353" t="s">
        <v>323</v>
      </c>
      <c r="E246" s="354" t="s">
        <v>324</v>
      </c>
      <c r="F246" s="355" t="s">
        <v>111</v>
      </c>
      <c r="G246" s="363">
        <v>6.6096000000000004</v>
      </c>
    </row>
    <row r="247" spans="1:7" s="54" customFormat="1" ht="22.5" x14ac:dyDescent="0.25">
      <c r="A247" s="351" t="s">
        <v>569</v>
      </c>
      <c r="B247" s="352" t="s">
        <v>1084</v>
      </c>
      <c r="C247" s="353" t="s">
        <v>1602</v>
      </c>
      <c r="D247" s="353" t="s">
        <v>1603</v>
      </c>
      <c r="E247" s="354" t="s">
        <v>1604</v>
      </c>
      <c r="F247" s="355" t="s">
        <v>125</v>
      </c>
      <c r="G247" s="362">
        <v>3.24</v>
      </c>
    </row>
    <row r="248" spans="1:7" s="54" customFormat="1" ht="15" x14ac:dyDescent="0.25">
      <c r="A248" s="351" t="s">
        <v>570</v>
      </c>
      <c r="B248" s="352" t="s">
        <v>1084</v>
      </c>
      <c r="C248" s="353" t="s">
        <v>1605</v>
      </c>
      <c r="D248" s="353" t="s">
        <v>1606</v>
      </c>
      <c r="E248" s="354" t="s">
        <v>324</v>
      </c>
      <c r="F248" s="355" t="s">
        <v>111</v>
      </c>
      <c r="G248" s="363">
        <v>3.3048000000000002</v>
      </c>
    </row>
    <row r="249" spans="1:7" s="54" customFormat="1" ht="15" x14ac:dyDescent="0.25">
      <c r="A249" s="351" t="s">
        <v>571</v>
      </c>
      <c r="B249" s="352" t="s">
        <v>1084</v>
      </c>
      <c r="C249" s="353" t="s">
        <v>1607</v>
      </c>
      <c r="D249" s="353" t="s">
        <v>162</v>
      </c>
      <c r="E249" s="354" t="s">
        <v>163</v>
      </c>
      <c r="F249" s="355" t="s">
        <v>164</v>
      </c>
      <c r="G249" s="363">
        <v>9.4454999999999991</v>
      </c>
    </row>
    <row r="250" spans="1:7" s="54" customFormat="1" ht="15" x14ac:dyDescent="0.25">
      <c r="A250" s="351" t="s">
        <v>572</v>
      </c>
      <c r="B250" s="352" t="s">
        <v>1084</v>
      </c>
      <c r="C250" s="353" t="s">
        <v>1608</v>
      </c>
      <c r="D250" s="353" t="s">
        <v>1609</v>
      </c>
      <c r="E250" s="354" t="s">
        <v>1610</v>
      </c>
      <c r="F250" s="355" t="s">
        <v>168</v>
      </c>
      <c r="G250" s="362">
        <v>792.23</v>
      </c>
    </row>
    <row r="251" spans="1:7" s="54" customFormat="1" ht="15" x14ac:dyDescent="0.25">
      <c r="A251" s="351" t="s">
        <v>573</v>
      </c>
      <c r="B251" s="352" t="s">
        <v>1084</v>
      </c>
      <c r="C251" s="353" t="s">
        <v>1611</v>
      </c>
      <c r="D251" s="353" t="s">
        <v>166</v>
      </c>
      <c r="E251" s="354" t="s">
        <v>167</v>
      </c>
      <c r="F251" s="355" t="s">
        <v>168</v>
      </c>
      <c r="G251" s="362">
        <v>152.32</v>
      </c>
    </row>
    <row r="252" spans="1:7" s="54" customFormat="1" ht="15" x14ac:dyDescent="0.25">
      <c r="A252" s="360"/>
      <c r="B252" s="560" t="s">
        <v>1612</v>
      </c>
      <c r="C252" s="561"/>
      <c r="D252" s="561"/>
      <c r="E252" s="562"/>
      <c r="F252" s="361"/>
      <c r="G252" s="361"/>
    </row>
    <row r="253" spans="1:7" s="54" customFormat="1" ht="22.5" x14ac:dyDescent="0.25">
      <c r="A253" s="351" t="s">
        <v>574</v>
      </c>
      <c r="B253" s="352" t="s">
        <v>1084</v>
      </c>
      <c r="C253" s="353" t="s">
        <v>1613</v>
      </c>
      <c r="D253" s="353" t="s">
        <v>170</v>
      </c>
      <c r="E253" s="354" t="s">
        <v>1614</v>
      </c>
      <c r="F253" s="355" t="s">
        <v>125</v>
      </c>
      <c r="G253" s="362">
        <v>2.04</v>
      </c>
    </row>
    <row r="254" spans="1:7" s="54" customFormat="1" ht="15" x14ac:dyDescent="0.25">
      <c r="A254" s="351" t="s">
        <v>575</v>
      </c>
      <c r="B254" s="352" t="s">
        <v>1084</v>
      </c>
      <c r="C254" s="353" t="s">
        <v>1615</v>
      </c>
      <c r="D254" s="353" t="s">
        <v>1616</v>
      </c>
      <c r="E254" s="354" t="s">
        <v>1617</v>
      </c>
      <c r="F254" s="355" t="s">
        <v>122</v>
      </c>
      <c r="G254" s="356">
        <v>-1.59528</v>
      </c>
    </row>
    <row r="255" spans="1:7" s="54" customFormat="1" ht="22.5" x14ac:dyDescent="0.25">
      <c r="A255" s="351" t="s">
        <v>576</v>
      </c>
      <c r="B255" s="352" t="s">
        <v>1084</v>
      </c>
      <c r="C255" s="353" t="s">
        <v>1618</v>
      </c>
      <c r="D255" s="353" t="s">
        <v>1619</v>
      </c>
      <c r="E255" s="354" t="s">
        <v>1620</v>
      </c>
      <c r="F255" s="355" t="s">
        <v>1621</v>
      </c>
      <c r="G255" s="362">
        <v>840.48</v>
      </c>
    </row>
    <row r="256" spans="1:7" s="54" customFormat="1" ht="15" x14ac:dyDescent="0.25">
      <c r="A256" s="347" t="s">
        <v>1622</v>
      </c>
      <c r="B256" s="556"/>
      <c r="C256" s="556"/>
      <c r="D256" s="556"/>
      <c r="E256" s="348" t="s">
        <v>171</v>
      </c>
      <c r="F256" s="349"/>
      <c r="G256" s="350"/>
    </row>
    <row r="257" spans="1:7" s="54" customFormat="1" ht="15" customHeight="1" x14ac:dyDescent="0.25">
      <c r="A257" s="360"/>
      <c r="B257" s="560" t="s">
        <v>1623</v>
      </c>
      <c r="C257" s="561"/>
      <c r="D257" s="561"/>
      <c r="E257" s="562"/>
      <c r="F257" s="361"/>
      <c r="G257" s="361"/>
    </row>
    <row r="258" spans="1:7" s="54" customFormat="1" ht="22.5" x14ac:dyDescent="0.25">
      <c r="A258" s="351" t="s">
        <v>592</v>
      </c>
      <c r="B258" s="352" t="s">
        <v>1084</v>
      </c>
      <c r="C258" s="353" t="s">
        <v>1624</v>
      </c>
      <c r="D258" s="353" t="s">
        <v>173</v>
      </c>
      <c r="E258" s="354" t="s">
        <v>174</v>
      </c>
      <c r="F258" s="355" t="s">
        <v>122</v>
      </c>
      <c r="G258" s="357">
        <v>8.0090000000000003</v>
      </c>
    </row>
    <row r="259" spans="1:7" s="54" customFormat="1" ht="45" x14ac:dyDescent="0.25">
      <c r="A259" s="351" t="s">
        <v>595</v>
      </c>
      <c r="B259" s="352" t="s">
        <v>1084</v>
      </c>
      <c r="C259" s="353" t="s">
        <v>1625</v>
      </c>
      <c r="D259" s="353" t="s">
        <v>1626</v>
      </c>
      <c r="E259" s="354" t="s">
        <v>1627</v>
      </c>
      <c r="F259" s="355" t="s">
        <v>122</v>
      </c>
      <c r="G259" s="357">
        <v>8.0090000000000003</v>
      </c>
    </row>
    <row r="260" spans="1:7" s="54" customFormat="1" ht="15" x14ac:dyDescent="0.25">
      <c r="A260" s="351" t="s">
        <v>596</v>
      </c>
      <c r="B260" s="352" t="s">
        <v>1084</v>
      </c>
      <c r="C260" s="353" t="s">
        <v>1628</v>
      </c>
      <c r="D260" s="353" t="s">
        <v>183</v>
      </c>
      <c r="E260" s="354" t="s">
        <v>184</v>
      </c>
      <c r="F260" s="355" t="s">
        <v>125</v>
      </c>
      <c r="G260" s="357">
        <v>3.8740000000000001</v>
      </c>
    </row>
    <row r="261" spans="1:7" s="54" customFormat="1" ht="15" x14ac:dyDescent="0.25">
      <c r="A261" s="351" t="s">
        <v>599</v>
      </c>
      <c r="B261" s="352" t="s">
        <v>1084</v>
      </c>
      <c r="C261" s="353" t="s">
        <v>1629</v>
      </c>
      <c r="D261" s="353" t="s">
        <v>186</v>
      </c>
      <c r="E261" s="354" t="s">
        <v>1113</v>
      </c>
      <c r="F261" s="355" t="s">
        <v>125</v>
      </c>
      <c r="G261" s="357">
        <v>3.8740000000000001</v>
      </c>
    </row>
    <row r="262" spans="1:7" s="54" customFormat="1" ht="22.5" x14ac:dyDescent="0.25">
      <c r="A262" s="351" t="s">
        <v>601</v>
      </c>
      <c r="B262" s="352" t="s">
        <v>1084</v>
      </c>
      <c r="C262" s="353" t="s">
        <v>1630</v>
      </c>
      <c r="D262" s="353" t="s">
        <v>173</v>
      </c>
      <c r="E262" s="354" t="s">
        <v>174</v>
      </c>
      <c r="F262" s="355" t="s">
        <v>122</v>
      </c>
      <c r="G262" s="357">
        <v>5.0350000000000001</v>
      </c>
    </row>
    <row r="263" spans="1:7" s="54" customFormat="1" ht="45" x14ac:dyDescent="0.25">
      <c r="A263" s="351" t="s">
        <v>604</v>
      </c>
      <c r="B263" s="352" t="s">
        <v>1084</v>
      </c>
      <c r="C263" s="353" t="s">
        <v>1631</v>
      </c>
      <c r="D263" s="353" t="s">
        <v>1632</v>
      </c>
      <c r="E263" s="354" t="s">
        <v>1627</v>
      </c>
      <c r="F263" s="355" t="s">
        <v>122</v>
      </c>
      <c r="G263" s="357">
        <v>5.0350000000000001</v>
      </c>
    </row>
    <row r="264" spans="1:7" s="54" customFormat="1" ht="15" x14ac:dyDescent="0.25">
      <c r="A264" s="351" t="s">
        <v>607</v>
      </c>
      <c r="B264" s="352" t="s">
        <v>1084</v>
      </c>
      <c r="C264" s="353" t="s">
        <v>1633</v>
      </c>
      <c r="D264" s="353" t="s">
        <v>1634</v>
      </c>
      <c r="E264" s="354" t="s">
        <v>1635</v>
      </c>
      <c r="F264" s="355" t="s">
        <v>122</v>
      </c>
      <c r="G264" s="356">
        <v>0.13716</v>
      </c>
    </row>
    <row r="265" spans="1:7" s="54" customFormat="1" ht="33.75" x14ac:dyDescent="0.25">
      <c r="A265" s="351" t="s">
        <v>610</v>
      </c>
      <c r="B265" s="352" t="s">
        <v>1084</v>
      </c>
      <c r="C265" s="353" t="s">
        <v>1636</v>
      </c>
      <c r="D265" s="353" t="s">
        <v>1637</v>
      </c>
      <c r="E265" s="354" t="s">
        <v>231</v>
      </c>
      <c r="F265" s="355" t="s">
        <v>122</v>
      </c>
      <c r="G265" s="356">
        <v>0.13572000000000001</v>
      </c>
    </row>
    <row r="266" spans="1:7" s="54" customFormat="1" ht="15" x14ac:dyDescent="0.25">
      <c r="A266" s="351" t="s">
        <v>611</v>
      </c>
      <c r="B266" s="352" t="s">
        <v>1084</v>
      </c>
      <c r="C266" s="353" t="s">
        <v>1638</v>
      </c>
      <c r="D266" s="353" t="s">
        <v>1639</v>
      </c>
      <c r="E266" s="354" t="s">
        <v>1640</v>
      </c>
      <c r="F266" s="355" t="s">
        <v>217</v>
      </c>
      <c r="G266" s="368">
        <v>84</v>
      </c>
    </row>
    <row r="267" spans="1:7" s="54" customFormat="1" ht="22.5" x14ac:dyDescent="0.25">
      <c r="A267" s="351" t="s">
        <v>614</v>
      </c>
      <c r="B267" s="352" t="s">
        <v>1084</v>
      </c>
      <c r="C267" s="353" t="s">
        <v>1641</v>
      </c>
      <c r="D267" s="353" t="s">
        <v>1642</v>
      </c>
      <c r="E267" s="354" t="s">
        <v>1643</v>
      </c>
      <c r="F267" s="355" t="s">
        <v>125</v>
      </c>
      <c r="G267" s="357">
        <v>3.8740000000000001</v>
      </c>
    </row>
    <row r="268" spans="1:7" s="54" customFormat="1" ht="15" x14ac:dyDescent="0.25">
      <c r="A268" s="351" t="s">
        <v>615</v>
      </c>
      <c r="B268" s="352" t="s">
        <v>1084</v>
      </c>
      <c r="C268" s="353" t="s">
        <v>1644</v>
      </c>
      <c r="D268" s="353" t="s">
        <v>1645</v>
      </c>
      <c r="E268" s="354" t="s">
        <v>1646</v>
      </c>
      <c r="F268" s="355" t="s">
        <v>139</v>
      </c>
      <c r="G268" s="366">
        <v>639.20000000000005</v>
      </c>
    </row>
    <row r="269" spans="1:7" s="54" customFormat="1" ht="22.5" x14ac:dyDescent="0.25">
      <c r="A269" s="351" t="s">
        <v>618</v>
      </c>
      <c r="B269" s="352" t="s">
        <v>1084</v>
      </c>
      <c r="C269" s="353" t="s">
        <v>1647</v>
      </c>
      <c r="D269" s="353" t="s">
        <v>1648</v>
      </c>
      <c r="E269" s="354" t="s">
        <v>1649</v>
      </c>
      <c r="F269" s="355" t="s">
        <v>125</v>
      </c>
      <c r="G269" s="357">
        <v>3.8740000000000001</v>
      </c>
    </row>
    <row r="270" spans="1:7" s="54" customFormat="1" ht="15" x14ac:dyDescent="0.25">
      <c r="A270" s="351" t="s">
        <v>619</v>
      </c>
      <c r="B270" s="352" t="s">
        <v>1084</v>
      </c>
      <c r="C270" s="353" t="s">
        <v>1650</v>
      </c>
      <c r="D270" s="353" t="s">
        <v>1645</v>
      </c>
      <c r="E270" s="354" t="s">
        <v>1646</v>
      </c>
      <c r="F270" s="355" t="s">
        <v>139</v>
      </c>
      <c r="G270" s="366">
        <v>371.9</v>
      </c>
    </row>
    <row r="271" spans="1:7" s="54" customFormat="1" ht="15" x14ac:dyDescent="0.25">
      <c r="A271" s="360"/>
      <c r="B271" s="560" t="s">
        <v>552</v>
      </c>
      <c r="C271" s="561"/>
      <c r="D271" s="561"/>
      <c r="E271" s="562"/>
      <c r="F271" s="361"/>
      <c r="G271" s="361"/>
    </row>
    <row r="272" spans="1:7" s="54" customFormat="1" ht="15" x14ac:dyDescent="0.25">
      <c r="A272" s="351" t="s">
        <v>620</v>
      </c>
      <c r="B272" s="352" t="s">
        <v>1084</v>
      </c>
      <c r="C272" s="353" t="s">
        <v>1651</v>
      </c>
      <c r="D272" s="353" t="s">
        <v>1652</v>
      </c>
      <c r="E272" s="354" t="s">
        <v>1653</v>
      </c>
      <c r="F272" s="355" t="s">
        <v>125</v>
      </c>
      <c r="G272" s="362">
        <v>21.15</v>
      </c>
    </row>
    <row r="273" spans="1:7" s="54" customFormat="1" ht="22.5" x14ac:dyDescent="0.25">
      <c r="A273" s="351" t="s">
        <v>623</v>
      </c>
      <c r="B273" s="352" t="s">
        <v>1084</v>
      </c>
      <c r="C273" s="353" t="s">
        <v>1654</v>
      </c>
      <c r="D273" s="353" t="s">
        <v>1655</v>
      </c>
      <c r="E273" s="354" t="s">
        <v>1656</v>
      </c>
      <c r="F273" s="355" t="s">
        <v>125</v>
      </c>
      <c r="G273" s="362">
        <v>21.15</v>
      </c>
    </row>
    <row r="274" spans="1:7" s="54" customFormat="1" ht="22.5" x14ac:dyDescent="0.25">
      <c r="A274" s="351" t="s">
        <v>626</v>
      </c>
      <c r="B274" s="352" t="s">
        <v>1084</v>
      </c>
      <c r="C274" s="353" t="s">
        <v>1657</v>
      </c>
      <c r="D274" s="353" t="s">
        <v>1658</v>
      </c>
      <c r="E274" s="354" t="s">
        <v>1659</v>
      </c>
      <c r="F274" s="355" t="s">
        <v>111</v>
      </c>
      <c r="G274" s="363">
        <v>32.359499999999997</v>
      </c>
    </row>
    <row r="275" spans="1:7" s="54" customFormat="1" ht="22.5" x14ac:dyDescent="0.25">
      <c r="A275" s="351" t="s">
        <v>627</v>
      </c>
      <c r="B275" s="352" t="s">
        <v>1084</v>
      </c>
      <c r="C275" s="353" t="s">
        <v>1660</v>
      </c>
      <c r="D275" s="353" t="s">
        <v>1661</v>
      </c>
      <c r="E275" s="354" t="s">
        <v>1662</v>
      </c>
      <c r="F275" s="355" t="s">
        <v>125</v>
      </c>
      <c r="G275" s="362">
        <v>21.15</v>
      </c>
    </row>
    <row r="276" spans="1:7" s="54" customFormat="1" ht="22.5" x14ac:dyDescent="0.25">
      <c r="A276" s="351" t="s">
        <v>630</v>
      </c>
      <c r="B276" s="352" t="s">
        <v>1084</v>
      </c>
      <c r="C276" s="353" t="s">
        <v>1663</v>
      </c>
      <c r="D276" s="353" t="s">
        <v>1658</v>
      </c>
      <c r="E276" s="354" t="s">
        <v>1659</v>
      </c>
      <c r="F276" s="355" t="s">
        <v>111</v>
      </c>
      <c r="G276" s="363">
        <v>291.2355</v>
      </c>
    </row>
    <row r="277" spans="1:7" s="54" customFormat="1" ht="22.5" x14ac:dyDescent="0.25">
      <c r="A277" s="351" t="s">
        <v>631</v>
      </c>
      <c r="B277" s="352" t="s">
        <v>1084</v>
      </c>
      <c r="C277" s="353" t="s">
        <v>1664</v>
      </c>
      <c r="D277" s="353" t="s">
        <v>558</v>
      </c>
      <c r="E277" s="354" t="s">
        <v>1665</v>
      </c>
      <c r="F277" s="355" t="s">
        <v>122</v>
      </c>
      <c r="G277" s="363">
        <v>4.6952999999999996</v>
      </c>
    </row>
    <row r="278" spans="1:7" s="54" customFormat="1" ht="15" x14ac:dyDescent="0.25">
      <c r="A278" s="351" t="s">
        <v>632</v>
      </c>
      <c r="B278" s="352" t="s">
        <v>1084</v>
      </c>
      <c r="C278" s="353" t="s">
        <v>1666</v>
      </c>
      <c r="D278" s="353" t="s">
        <v>1095</v>
      </c>
      <c r="E278" s="354" t="s">
        <v>132</v>
      </c>
      <c r="F278" s="355" t="s">
        <v>122</v>
      </c>
      <c r="G278" s="363">
        <v>4.6952999999999996</v>
      </c>
    </row>
    <row r="279" spans="1:7" s="54" customFormat="1" ht="22.5" x14ac:dyDescent="0.25">
      <c r="A279" s="351" t="s">
        <v>635</v>
      </c>
      <c r="B279" s="352" t="s">
        <v>1084</v>
      </c>
      <c r="C279" s="353" t="s">
        <v>1667</v>
      </c>
      <c r="D279" s="353" t="s">
        <v>208</v>
      </c>
      <c r="E279" s="354" t="s">
        <v>209</v>
      </c>
      <c r="F279" s="355" t="s">
        <v>125</v>
      </c>
      <c r="G279" s="362">
        <v>24.39</v>
      </c>
    </row>
    <row r="280" spans="1:7" s="54" customFormat="1" ht="15" x14ac:dyDescent="0.25">
      <c r="A280" s="351" t="s">
        <v>636</v>
      </c>
      <c r="B280" s="352" t="s">
        <v>1084</v>
      </c>
      <c r="C280" s="353" t="s">
        <v>1668</v>
      </c>
      <c r="D280" s="353" t="s">
        <v>1669</v>
      </c>
      <c r="E280" s="354" t="s">
        <v>1670</v>
      </c>
      <c r="F280" s="355" t="s">
        <v>111</v>
      </c>
      <c r="G280" s="357">
        <v>251.21700000000001</v>
      </c>
    </row>
    <row r="281" spans="1:7" s="54" customFormat="1" ht="22.5" x14ac:dyDescent="0.25">
      <c r="A281" s="351" t="s">
        <v>637</v>
      </c>
      <c r="B281" s="352" t="s">
        <v>1084</v>
      </c>
      <c r="C281" s="353" t="s">
        <v>1671</v>
      </c>
      <c r="D281" s="353" t="s">
        <v>1672</v>
      </c>
      <c r="E281" s="354" t="s">
        <v>1673</v>
      </c>
      <c r="F281" s="355" t="s">
        <v>125</v>
      </c>
      <c r="G281" s="362">
        <v>24.39</v>
      </c>
    </row>
    <row r="282" spans="1:7" s="54" customFormat="1" ht="15" x14ac:dyDescent="0.25">
      <c r="A282" s="351" t="s">
        <v>638</v>
      </c>
      <c r="B282" s="352" t="s">
        <v>1084</v>
      </c>
      <c r="C282" s="353" t="s">
        <v>1674</v>
      </c>
      <c r="D282" s="353" t="s">
        <v>1669</v>
      </c>
      <c r="E282" s="354" t="s">
        <v>1675</v>
      </c>
      <c r="F282" s="355" t="s">
        <v>111</v>
      </c>
      <c r="G282" s="363">
        <v>125.60850000000001</v>
      </c>
    </row>
    <row r="283" spans="1:7" s="54" customFormat="1" ht="15" x14ac:dyDescent="0.25">
      <c r="A283" s="351" t="s">
        <v>639</v>
      </c>
      <c r="B283" s="352" t="s">
        <v>1084</v>
      </c>
      <c r="C283" s="353" t="s">
        <v>1676</v>
      </c>
      <c r="D283" s="353" t="s">
        <v>1652</v>
      </c>
      <c r="E283" s="354" t="s">
        <v>1653</v>
      </c>
      <c r="F283" s="355" t="s">
        <v>125</v>
      </c>
      <c r="G283" s="362">
        <v>24.39</v>
      </c>
    </row>
    <row r="284" spans="1:7" s="54" customFormat="1" ht="15" x14ac:dyDescent="0.25">
      <c r="A284" s="351" t="s">
        <v>640</v>
      </c>
      <c r="B284" s="352" t="s">
        <v>1084</v>
      </c>
      <c r="C284" s="353" t="s">
        <v>1677</v>
      </c>
      <c r="D284" s="353" t="s">
        <v>1655</v>
      </c>
      <c r="E284" s="354" t="s">
        <v>1678</v>
      </c>
      <c r="F284" s="355" t="s">
        <v>125</v>
      </c>
      <c r="G284" s="362">
        <v>24.39</v>
      </c>
    </row>
    <row r="285" spans="1:7" s="54" customFormat="1" ht="15" x14ac:dyDescent="0.25">
      <c r="A285" s="351" t="s">
        <v>641</v>
      </c>
      <c r="B285" s="352" t="s">
        <v>1084</v>
      </c>
      <c r="C285" s="353" t="s">
        <v>1679</v>
      </c>
      <c r="D285" s="353" t="s">
        <v>1606</v>
      </c>
      <c r="E285" s="354" t="s">
        <v>324</v>
      </c>
      <c r="F285" s="355" t="s">
        <v>111</v>
      </c>
      <c r="G285" s="362">
        <v>37.32</v>
      </c>
    </row>
    <row r="286" spans="1:7" s="54" customFormat="1" ht="22.5" x14ac:dyDescent="0.25">
      <c r="A286" s="351" t="s">
        <v>644</v>
      </c>
      <c r="B286" s="352" t="s">
        <v>1084</v>
      </c>
      <c r="C286" s="353" t="s">
        <v>1680</v>
      </c>
      <c r="D286" s="353" t="s">
        <v>1661</v>
      </c>
      <c r="E286" s="354" t="s">
        <v>1681</v>
      </c>
      <c r="F286" s="355" t="s">
        <v>125</v>
      </c>
      <c r="G286" s="362">
        <v>24.39</v>
      </c>
    </row>
    <row r="287" spans="1:7" s="54" customFormat="1" ht="15" x14ac:dyDescent="0.25">
      <c r="A287" s="351" t="s">
        <v>646</v>
      </c>
      <c r="B287" s="352" t="s">
        <v>1084</v>
      </c>
      <c r="C287" s="353" t="s">
        <v>1682</v>
      </c>
      <c r="D287" s="353" t="s">
        <v>1606</v>
      </c>
      <c r="E287" s="354" t="s">
        <v>324</v>
      </c>
      <c r="F287" s="355" t="s">
        <v>111</v>
      </c>
      <c r="G287" s="362">
        <v>62.19</v>
      </c>
    </row>
    <row r="288" spans="1:7" s="54" customFormat="1" ht="22.5" x14ac:dyDescent="0.25">
      <c r="A288" s="351" t="s">
        <v>647</v>
      </c>
      <c r="B288" s="352" t="s">
        <v>1084</v>
      </c>
      <c r="C288" s="353" t="s">
        <v>1683</v>
      </c>
      <c r="D288" s="353" t="s">
        <v>1684</v>
      </c>
      <c r="E288" s="354" t="s">
        <v>1685</v>
      </c>
      <c r="F288" s="355" t="s">
        <v>125</v>
      </c>
      <c r="G288" s="362">
        <v>21.15</v>
      </c>
    </row>
    <row r="289" spans="1:7" s="54" customFormat="1" ht="15" x14ac:dyDescent="0.25">
      <c r="A289" s="351" t="s">
        <v>648</v>
      </c>
      <c r="B289" s="352" t="s">
        <v>1084</v>
      </c>
      <c r="C289" s="353" t="s">
        <v>1686</v>
      </c>
      <c r="D289" s="353" t="s">
        <v>1687</v>
      </c>
      <c r="E289" s="354" t="s">
        <v>1688</v>
      </c>
      <c r="F289" s="355" t="s">
        <v>147</v>
      </c>
      <c r="G289" s="362">
        <v>2220.75</v>
      </c>
    </row>
    <row r="290" spans="1:7" s="54" customFormat="1" ht="22.5" x14ac:dyDescent="0.25">
      <c r="A290" s="351" t="s">
        <v>651</v>
      </c>
      <c r="B290" s="352" t="s">
        <v>1084</v>
      </c>
      <c r="C290" s="353" t="s">
        <v>1689</v>
      </c>
      <c r="D290" s="353" t="s">
        <v>193</v>
      </c>
      <c r="E290" s="354" t="s">
        <v>194</v>
      </c>
      <c r="F290" s="355" t="s">
        <v>125</v>
      </c>
      <c r="G290" s="362">
        <v>24.39</v>
      </c>
    </row>
    <row r="291" spans="1:7" s="54" customFormat="1" ht="15" x14ac:dyDescent="0.25">
      <c r="A291" s="351" t="s">
        <v>652</v>
      </c>
      <c r="B291" s="352" t="s">
        <v>1084</v>
      </c>
      <c r="C291" s="353" t="s">
        <v>1690</v>
      </c>
      <c r="D291" s="353" t="s">
        <v>1691</v>
      </c>
      <c r="E291" s="354" t="s">
        <v>196</v>
      </c>
      <c r="F291" s="355" t="s">
        <v>147</v>
      </c>
      <c r="G291" s="362">
        <v>2780.46</v>
      </c>
    </row>
    <row r="292" spans="1:7" s="54" customFormat="1" ht="15" x14ac:dyDescent="0.25">
      <c r="A292" s="351" t="s">
        <v>653</v>
      </c>
      <c r="B292" s="352" t="s">
        <v>1084</v>
      </c>
      <c r="C292" s="353" t="s">
        <v>1692</v>
      </c>
      <c r="D292" s="353" t="s">
        <v>1693</v>
      </c>
      <c r="E292" s="354" t="s">
        <v>198</v>
      </c>
      <c r="F292" s="355" t="s">
        <v>147</v>
      </c>
      <c r="G292" s="362">
        <v>3999.96</v>
      </c>
    </row>
    <row r="293" spans="1:7" s="54" customFormat="1" ht="15" x14ac:dyDescent="0.25">
      <c r="A293" s="351" t="s">
        <v>654</v>
      </c>
      <c r="B293" s="352" t="s">
        <v>1084</v>
      </c>
      <c r="C293" s="353" t="s">
        <v>1694</v>
      </c>
      <c r="D293" s="353" t="s">
        <v>1695</v>
      </c>
      <c r="E293" s="354" t="s">
        <v>1696</v>
      </c>
      <c r="F293" s="355" t="s">
        <v>125</v>
      </c>
      <c r="G293" s="362">
        <v>24.39</v>
      </c>
    </row>
    <row r="294" spans="1:7" s="54" customFormat="1" ht="15" x14ac:dyDescent="0.25">
      <c r="A294" s="351" t="s">
        <v>655</v>
      </c>
      <c r="B294" s="352" t="s">
        <v>1084</v>
      </c>
      <c r="C294" s="353" t="s">
        <v>1697</v>
      </c>
      <c r="D294" s="353" t="s">
        <v>1698</v>
      </c>
      <c r="E294" s="354" t="s">
        <v>1699</v>
      </c>
      <c r="F294" s="355" t="s">
        <v>111</v>
      </c>
      <c r="G294" s="362">
        <v>25.61</v>
      </c>
    </row>
    <row r="295" spans="1:7" s="54" customFormat="1" ht="22.5" x14ac:dyDescent="0.25">
      <c r="A295" s="351" t="s">
        <v>658</v>
      </c>
      <c r="B295" s="352" t="s">
        <v>1084</v>
      </c>
      <c r="C295" s="353" t="s">
        <v>1700</v>
      </c>
      <c r="D295" s="353" t="s">
        <v>1701</v>
      </c>
      <c r="E295" s="354" t="s">
        <v>1702</v>
      </c>
      <c r="F295" s="355" t="s">
        <v>125</v>
      </c>
      <c r="G295" s="363">
        <v>0.49049999999999999</v>
      </c>
    </row>
    <row r="296" spans="1:7" s="54" customFormat="1" ht="22.5" x14ac:dyDescent="0.25">
      <c r="A296" s="351" t="s">
        <v>659</v>
      </c>
      <c r="B296" s="352" t="s">
        <v>1084</v>
      </c>
      <c r="C296" s="353" t="s">
        <v>1703</v>
      </c>
      <c r="D296" s="353" t="s">
        <v>1704</v>
      </c>
      <c r="E296" s="354" t="s">
        <v>1705</v>
      </c>
      <c r="F296" s="355" t="s">
        <v>122</v>
      </c>
      <c r="G296" s="363">
        <v>5.7999999999999996E-3</v>
      </c>
    </row>
    <row r="297" spans="1:7" s="54" customFormat="1" ht="33.75" x14ac:dyDescent="0.25">
      <c r="A297" s="351" t="s">
        <v>660</v>
      </c>
      <c r="B297" s="352" t="s">
        <v>1084</v>
      </c>
      <c r="C297" s="353" t="s">
        <v>1706</v>
      </c>
      <c r="D297" s="353" t="s">
        <v>1505</v>
      </c>
      <c r="E297" s="354" t="s">
        <v>1707</v>
      </c>
      <c r="F297" s="355" t="s">
        <v>217</v>
      </c>
      <c r="G297" s="368">
        <v>1</v>
      </c>
    </row>
    <row r="298" spans="1:7" s="54" customFormat="1" ht="15" x14ac:dyDescent="0.25">
      <c r="A298" s="360"/>
      <c r="B298" s="560" t="s">
        <v>568</v>
      </c>
      <c r="C298" s="561"/>
      <c r="D298" s="561"/>
      <c r="E298" s="562"/>
      <c r="F298" s="361"/>
      <c r="G298" s="361"/>
    </row>
    <row r="299" spans="1:7" s="54" customFormat="1" ht="22.5" x14ac:dyDescent="0.25">
      <c r="A299" s="351" t="s">
        <v>663</v>
      </c>
      <c r="B299" s="352" t="s">
        <v>1084</v>
      </c>
      <c r="C299" s="353" t="s">
        <v>1708</v>
      </c>
      <c r="D299" s="353" t="s">
        <v>1655</v>
      </c>
      <c r="E299" s="354" t="s">
        <v>1709</v>
      </c>
      <c r="F299" s="355" t="s">
        <v>125</v>
      </c>
      <c r="G299" s="357">
        <v>0.92500000000000004</v>
      </c>
    </row>
    <row r="300" spans="1:7" s="54" customFormat="1" ht="22.5" x14ac:dyDescent="0.25">
      <c r="A300" s="351" t="s">
        <v>665</v>
      </c>
      <c r="B300" s="352" t="s">
        <v>1084</v>
      </c>
      <c r="C300" s="353" t="s">
        <v>1710</v>
      </c>
      <c r="D300" s="353" t="s">
        <v>1658</v>
      </c>
      <c r="E300" s="354" t="s">
        <v>1659</v>
      </c>
      <c r="F300" s="355" t="s">
        <v>111</v>
      </c>
      <c r="G300" s="356">
        <v>1.4152499999999999</v>
      </c>
    </row>
    <row r="301" spans="1:7" s="54" customFormat="1" ht="22.5" x14ac:dyDescent="0.25">
      <c r="A301" s="351" t="s">
        <v>667</v>
      </c>
      <c r="B301" s="352" t="s">
        <v>1084</v>
      </c>
      <c r="C301" s="353" t="s">
        <v>1711</v>
      </c>
      <c r="D301" s="353" t="s">
        <v>1661</v>
      </c>
      <c r="E301" s="354" t="s">
        <v>1712</v>
      </c>
      <c r="F301" s="355" t="s">
        <v>125</v>
      </c>
      <c r="G301" s="357">
        <v>0.92500000000000004</v>
      </c>
    </row>
    <row r="302" spans="1:7" s="54" customFormat="1" ht="22.5" x14ac:dyDescent="0.25">
      <c r="A302" s="351" t="s">
        <v>669</v>
      </c>
      <c r="B302" s="352" t="s">
        <v>1084</v>
      </c>
      <c r="C302" s="353" t="s">
        <v>1713</v>
      </c>
      <c r="D302" s="353" t="s">
        <v>1658</v>
      </c>
      <c r="E302" s="354" t="s">
        <v>1659</v>
      </c>
      <c r="F302" s="355" t="s">
        <v>111</v>
      </c>
      <c r="G302" s="356">
        <v>5.1892500000000004</v>
      </c>
    </row>
    <row r="303" spans="1:7" s="54" customFormat="1" ht="22.5" x14ac:dyDescent="0.25">
      <c r="A303" s="351" t="s">
        <v>671</v>
      </c>
      <c r="B303" s="352" t="s">
        <v>1084</v>
      </c>
      <c r="C303" s="353" t="s">
        <v>1714</v>
      </c>
      <c r="D303" s="353" t="s">
        <v>558</v>
      </c>
      <c r="E303" s="354" t="s">
        <v>1665</v>
      </c>
      <c r="F303" s="355" t="s">
        <v>122</v>
      </c>
      <c r="G303" s="363">
        <v>0.2054</v>
      </c>
    </row>
    <row r="304" spans="1:7" s="54" customFormat="1" ht="15" x14ac:dyDescent="0.25">
      <c r="A304" s="351" t="s">
        <v>673</v>
      </c>
      <c r="B304" s="352" t="s">
        <v>1084</v>
      </c>
      <c r="C304" s="353" t="s">
        <v>1715</v>
      </c>
      <c r="D304" s="353" t="s">
        <v>1095</v>
      </c>
      <c r="E304" s="354" t="s">
        <v>132</v>
      </c>
      <c r="F304" s="355" t="s">
        <v>122</v>
      </c>
      <c r="G304" s="363">
        <v>0.2054</v>
      </c>
    </row>
    <row r="305" spans="1:7" s="54" customFormat="1" ht="15" x14ac:dyDescent="0.25">
      <c r="A305" s="351" t="s">
        <v>675</v>
      </c>
      <c r="B305" s="352" t="s">
        <v>1084</v>
      </c>
      <c r="C305" s="353" t="s">
        <v>1716</v>
      </c>
      <c r="D305" s="353" t="s">
        <v>1655</v>
      </c>
      <c r="E305" s="354" t="s">
        <v>1678</v>
      </c>
      <c r="F305" s="355" t="s">
        <v>125</v>
      </c>
      <c r="G305" s="357">
        <v>0.92500000000000004</v>
      </c>
    </row>
    <row r="306" spans="1:7" s="54" customFormat="1" ht="15" x14ac:dyDescent="0.25">
      <c r="A306" s="351" t="s">
        <v>676</v>
      </c>
      <c r="B306" s="352" t="s">
        <v>1084</v>
      </c>
      <c r="C306" s="353" t="s">
        <v>1717</v>
      </c>
      <c r="D306" s="353" t="s">
        <v>1606</v>
      </c>
      <c r="E306" s="354" t="s">
        <v>324</v>
      </c>
      <c r="F306" s="355" t="s">
        <v>111</v>
      </c>
      <c r="G306" s="356">
        <v>1.4152499999999999</v>
      </c>
    </row>
    <row r="307" spans="1:7" s="54" customFormat="1" ht="22.5" x14ac:dyDescent="0.25">
      <c r="A307" s="351" t="s">
        <v>677</v>
      </c>
      <c r="B307" s="352" t="s">
        <v>1084</v>
      </c>
      <c r="C307" s="353" t="s">
        <v>1718</v>
      </c>
      <c r="D307" s="353" t="s">
        <v>1661</v>
      </c>
      <c r="E307" s="354" t="s">
        <v>1681</v>
      </c>
      <c r="F307" s="355" t="s">
        <v>125</v>
      </c>
      <c r="G307" s="357">
        <v>0.92500000000000004</v>
      </c>
    </row>
    <row r="308" spans="1:7" s="54" customFormat="1" ht="15" x14ac:dyDescent="0.25">
      <c r="A308" s="351" t="s">
        <v>678</v>
      </c>
      <c r="B308" s="352" t="s">
        <v>1084</v>
      </c>
      <c r="C308" s="353" t="s">
        <v>1719</v>
      </c>
      <c r="D308" s="353" t="s">
        <v>1606</v>
      </c>
      <c r="E308" s="354" t="s">
        <v>324</v>
      </c>
      <c r="F308" s="355" t="s">
        <v>111</v>
      </c>
      <c r="G308" s="356">
        <v>2.3587500000000001</v>
      </c>
    </row>
    <row r="309" spans="1:7" s="54" customFormat="1" ht="22.5" x14ac:dyDescent="0.25">
      <c r="A309" s="351" t="s">
        <v>679</v>
      </c>
      <c r="B309" s="352" t="s">
        <v>1084</v>
      </c>
      <c r="C309" s="353" t="s">
        <v>1720</v>
      </c>
      <c r="D309" s="353" t="s">
        <v>1684</v>
      </c>
      <c r="E309" s="354" t="s">
        <v>1685</v>
      </c>
      <c r="F309" s="355" t="s">
        <v>125</v>
      </c>
      <c r="G309" s="357">
        <v>0.92500000000000004</v>
      </c>
    </row>
    <row r="310" spans="1:7" s="54" customFormat="1" ht="15" x14ac:dyDescent="0.25">
      <c r="A310" s="351" t="s">
        <v>680</v>
      </c>
      <c r="B310" s="352" t="s">
        <v>1084</v>
      </c>
      <c r="C310" s="353" t="s">
        <v>1721</v>
      </c>
      <c r="D310" s="353" t="s">
        <v>1687</v>
      </c>
      <c r="E310" s="354" t="s">
        <v>1688</v>
      </c>
      <c r="F310" s="355" t="s">
        <v>147</v>
      </c>
      <c r="G310" s="362">
        <v>92.51</v>
      </c>
    </row>
    <row r="311" spans="1:7" s="54" customFormat="1" ht="22.5" x14ac:dyDescent="0.25">
      <c r="A311" s="351" t="s">
        <v>681</v>
      </c>
      <c r="B311" s="352" t="s">
        <v>1084</v>
      </c>
      <c r="C311" s="353" t="s">
        <v>1722</v>
      </c>
      <c r="D311" s="353" t="s">
        <v>193</v>
      </c>
      <c r="E311" s="354" t="s">
        <v>194</v>
      </c>
      <c r="F311" s="355" t="s">
        <v>125</v>
      </c>
      <c r="G311" s="357">
        <v>0.92500000000000004</v>
      </c>
    </row>
    <row r="312" spans="1:7" s="54" customFormat="1" ht="15" x14ac:dyDescent="0.25">
      <c r="A312" s="351" t="s">
        <v>682</v>
      </c>
      <c r="B312" s="352" t="s">
        <v>1084</v>
      </c>
      <c r="C312" s="353" t="s">
        <v>1723</v>
      </c>
      <c r="D312" s="353" t="s">
        <v>1691</v>
      </c>
      <c r="E312" s="354" t="s">
        <v>196</v>
      </c>
      <c r="F312" s="355" t="s">
        <v>147</v>
      </c>
      <c r="G312" s="366">
        <v>105.5</v>
      </c>
    </row>
    <row r="313" spans="1:7" s="54" customFormat="1" ht="15" x14ac:dyDescent="0.25">
      <c r="A313" s="351" t="s">
        <v>683</v>
      </c>
      <c r="B313" s="352" t="s">
        <v>1084</v>
      </c>
      <c r="C313" s="353" t="s">
        <v>1724</v>
      </c>
      <c r="D313" s="353" t="s">
        <v>1693</v>
      </c>
      <c r="E313" s="354" t="s">
        <v>198</v>
      </c>
      <c r="F313" s="355" t="s">
        <v>147</v>
      </c>
      <c r="G313" s="366">
        <v>151.69999999999999</v>
      </c>
    </row>
    <row r="314" spans="1:7" s="54" customFormat="1" ht="15" x14ac:dyDescent="0.25">
      <c r="A314" s="351" t="s">
        <v>684</v>
      </c>
      <c r="B314" s="352" t="s">
        <v>1084</v>
      </c>
      <c r="C314" s="353" t="s">
        <v>1725</v>
      </c>
      <c r="D314" s="353" t="s">
        <v>1695</v>
      </c>
      <c r="E314" s="354" t="s">
        <v>1696</v>
      </c>
      <c r="F314" s="355" t="s">
        <v>125</v>
      </c>
      <c r="G314" s="357">
        <v>0.92500000000000004</v>
      </c>
    </row>
    <row r="315" spans="1:7" s="54" customFormat="1" ht="15" x14ac:dyDescent="0.25">
      <c r="A315" s="351" t="s">
        <v>685</v>
      </c>
      <c r="B315" s="352" t="s">
        <v>1084</v>
      </c>
      <c r="C315" s="353" t="s">
        <v>1726</v>
      </c>
      <c r="D315" s="353" t="s">
        <v>1698</v>
      </c>
      <c r="E315" s="354" t="s">
        <v>1699</v>
      </c>
      <c r="F315" s="355" t="s">
        <v>111</v>
      </c>
      <c r="G315" s="363">
        <v>0.97130000000000005</v>
      </c>
    </row>
    <row r="316" spans="1:7" s="54" customFormat="1" ht="15" x14ac:dyDescent="0.25">
      <c r="A316" s="360"/>
      <c r="B316" s="560" t="s">
        <v>577</v>
      </c>
      <c r="C316" s="561"/>
      <c r="D316" s="561"/>
      <c r="E316" s="562"/>
      <c r="F316" s="361"/>
      <c r="G316" s="361"/>
    </row>
    <row r="317" spans="1:7" s="54" customFormat="1" ht="15" x14ac:dyDescent="0.25">
      <c r="A317" s="351" t="s">
        <v>686</v>
      </c>
      <c r="B317" s="352" t="s">
        <v>1084</v>
      </c>
      <c r="C317" s="353" t="s">
        <v>1727</v>
      </c>
      <c r="D317" s="353" t="s">
        <v>1728</v>
      </c>
      <c r="E317" s="354" t="s">
        <v>1729</v>
      </c>
      <c r="F317" s="355" t="s">
        <v>122</v>
      </c>
      <c r="G317" s="363">
        <v>8.0088000000000008</v>
      </c>
    </row>
    <row r="318" spans="1:7" s="54" customFormat="1" ht="18.75" customHeight="1" x14ac:dyDescent="0.25">
      <c r="A318" s="351" t="s">
        <v>687</v>
      </c>
      <c r="B318" s="352" t="s">
        <v>1084</v>
      </c>
      <c r="C318" s="353" t="s">
        <v>1730</v>
      </c>
      <c r="D318" s="353" t="s">
        <v>179</v>
      </c>
      <c r="E318" s="354" t="s">
        <v>180</v>
      </c>
      <c r="F318" s="355" t="s">
        <v>125</v>
      </c>
      <c r="G318" s="362">
        <v>5.76</v>
      </c>
    </row>
    <row r="319" spans="1:7" s="54" customFormat="1" ht="15" customHeight="1" x14ac:dyDescent="0.25">
      <c r="A319" s="351" t="s">
        <v>688</v>
      </c>
      <c r="B319" s="352" t="s">
        <v>1084</v>
      </c>
      <c r="C319" s="353" t="s">
        <v>1731</v>
      </c>
      <c r="D319" s="353" t="s">
        <v>1704</v>
      </c>
      <c r="E319" s="354" t="s">
        <v>1732</v>
      </c>
      <c r="F319" s="355" t="s">
        <v>122</v>
      </c>
      <c r="G319" s="363">
        <v>3.1099999999999999E-2</v>
      </c>
    </row>
    <row r="320" spans="1:7" s="54" customFormat="1" ht="15" x14ac:dyDescent="0.25">
      <c r="A320" s="351" t="s">
        <v>689</v>
      </c>
      <c r="B320" s="352" t="s">
        <v>1084</v>
      </c>
      <c r="C320" s="353" t="s">
        <v>1733</v>
      </c>
      <c r="D320" s="353" t="s">
        <v>1734</v>
      </c>
      <c r="E320" s="354" t="s">
        <v>1735</v>
      </c>
      <c r="F320" s="355" t="s">
        <v>122</v>
      </c>
      <c r="G320" s="363">
        <v>5.5296000000000003</v>
      </c>
    </row>
    <row r="321" spans="1:7" s="54" customFormat="1" ht="15" x14ac:dyDescent="0.25">
      <c r="A321" s="351" t="s">
        <v>692</v>
      </c>
      <c r="B321" s="352" t="s">
        <v>1084</v>
      </c>
      <c r="C321" s="353" t="s">
        <v>1736</v>
      </c>
      <c r="D321" s="353" t="s">
        <v>1652</v>
      </c>
      <c r="E321" s="354" t="s">
        <v>1653</v>
      </c>
      <c r="F321" s="355" t="s">
        <v>125</v>
      </c>
      <c r="G321" s="362">
        <v>5.76</v>
      </c>
    </row>
    <row r="322" spans="1:7" s="54" customFormat="1" ht="15" x14ac:dyDescent="0.25">
      <c r="A322" s="351" t="s">
        <v>694</v>
      </c>
      <c r="B322" s="352" t="s">
        <v>1084</v>
      </c>
      <c r="C322" s="353" t="s">
        <v>1737</v>
      </c>
      <c r="D322" s="353" t="s">
        <v>1738</v>
      </c>
      <c r="E322" s="354" t="s">
        <v>1739</v>
      </c>
      <c r="F322" s="355" t="s">
        <v>147</v>
      </c>
      <c r="G322" s="366">
        <v>-633.6</v>
      </c>
    </row>
    <row r="323" spans="1:7" s="54" customFormat="1" ht="15" x14ac:dyDescent="0.25">
      <c r="A323" s="351" t="s">
        <v>696</v>
      </c>
      <c r="B323" s="352" t="s">
        <v>1084</v>
      </c>
      <c r="C323" s="353" t="s">
        <v>1740</v>
      </c>
      <c r="D323" s="353" t="s">
        <v>1741</v>
      </c>
      <c r="E323" s="354" t="s">
        <v>207</v>
      </c>
      <c r="F323" s="355" t="s">
        <v>147</v>
      </c>
      <c r="G323" s="366">
        <v>633.6</v>
      </c>
    </row>
    <row r="324" spans="1:7" s="54" customFormat="1" ht="22.5" x14ac:dyDescent="0.25">
      <c r="A324" s="351" t="s">
        <v>697</v>
      </c>
      <c r="B324" s="352" t="s">
        <v>1084</v>
      </c>
      <c r="C324" s="353" t="s">
        <v>1742</v>
      </c>
      <c r="D324" s="353" t="s">
        <v>208</v>
      </c>
      <c r="E324" s="354" t="s">
        <v>209</v>
      </c>
      <c r="F324" s="355" t="s">
        <v>125</v>
      </c>
      <c r="G324" s="362">
        <v>5.76</v>
      </c>
    </row>
    <row r="325" spans="1:7" s="54" customFormat="1" ht="15" x14ac:dyDescent="0.25">
      <c r="A325" s="351" t="s">
        <v>698</v>
      </c>
      <c r="B325" s="352" t="s">
        <v>1084</v>
      </c>
      <c r="C325" s="353" t="s">
        <v>1743</v>
      </c>
      <c r="D325" s="353" t="s">
        <v>1669</v>
      </c>
      <c r="E325" s="354" t="s">
        <v>1670</v>
      </c>
      <c r="F325" s="355" t="s">
        <v>111</v>
      </c>
      <c r="G325" s="362">
        <v>59.33</v>
      </c>
    </row>
    <row r="326" spans="1:7" s="54" customFormat="1" ht="22.5" x14ac:dyDescent="0.25">
      <c r="A326" s="351" t="s">
        <v>699</v>
      </c>
      <c r="B326" s="352" t="s">
        <v>1084</v>
      </c>
      <c r="C326" s="353" t="s">
        <v>1744</v>
      </c>
      <c r="D326" s="353" t="s">
        <v>1672</v>
      </c>
      <c r="E326" s="354" t="s">
        <v>1673</v>
      </c>
      <c r="F326" s="355" t="s">
        <v>125</v>
      </c>
      <c r="G326" s="362">
        <v>5.76</v>
      </c>
    </row>
    <row r="327" spans="1:7" s="54" customFormat="1" ht="15" x14ac:dyDescent="0.25">
      <c r="A327" s="351" t="s">
        <v>700</v>
      </c>
      <c r="B327" s="352" t="s">
        <v>1084</v>
      </c>
      <c r="C327" s="353" t="s">
        <v>1745</v>
      </c>
      <c r="D327" s="353" t="s">
        <v>1669</v>
      </c>
      <c r="E327" s="354" t="s">
        <v>1675</v>
      </c>
      <c r="F327" s="355" t="s">
        <v>111</v>
      </c>
      <c r="G327" s="357">
        <v>29.664999999999999</v>
      </c>
    </row>
    <row r="328" spans="1:7" s="54" customFormat="1" ht="22.5" x14ac:dyDescent="0.25">
      <c r="A328" s="351" t="s">
        <v>701</v>
      </c>
      <c r="B328" s="352" t="s">
        <v>1084</v>
      </c>
      <c r="C328" s="353" t="s">
        <v>1746</v>
      </c>
      <c r="D328" s="353" t="s">
        <v>193</v>
      </c>
      <c r="E328" s="354" t="s">
        <v>194</v>
      </c>
      <c r="F328" s="355" t="s">
        <v>125</v>
      </c>
      <c r="G328" s="362">
        <v>5.76</v>
      </c>
    </row>
    <row r="329" spans="1:7" s="54" customFormat="1" ht="15" x14ac:dyDescent="0.25">
      <c r="A329" s="351" t="s">
        <v>702</v>
      </c>
      <c r="B329" s="352" t="s">
        <v>1084</v>
      </c>
      <c r="C329" s="353" t="s">
        <v>1747</v>
      </c>
      <c r="D329" s="353" t="s">
        <v>1691</v>
      </c>
      <c r="E329" s="354" t="s">
        <v>196</v>
      </c>
      <c r="F329" s="355" t="s">
        <v>147</v>
      </c>
      <c r="G329" s="366">
        <v>656.6</v>
      </c>
    </row>
    <row r="330" spans="1:7" s="54" customFormat="1" ht="15" customHeight="1" x14ac:dyDescent="0.25">
      <c r="A330" s="351" t="s">
        <v>703</v>
      </c>
      <c r="B330" s="352" t="s">
        <v>1084</v>
      </c>
      <c r="C330" s="353" t="s">
        <v>1748</v>
      </c>
      <c r="D330" s="353" t="s">
        <v>1693</v>
      </c>
      <c r="E330" s="354" t="s">
        <v>198</v>
      </c>
      <c r="F330" s="355" t="s">
        <v>147</v>
      </c>
      <c r="G330" s="366">
        <v>944.6</v>
      </c>
    </row>
    <row r="331" spans="1:7" s="54" customFormat="1" ht="15" x14ac:dyDescent="0.25">
      <c r="A331" s="351" t="s">
        <v>704</v>
      </c>
      <c r="B331" s="352" t="s">
        <v>1084</v>
      </c>
      <c r="C331" s="353" t="s">
        <v>1749</v>
      </c>
      <c r="D331" s="353" t="s">
        <v>1695</v>
      </c>
      <c r="E331" s="354" t="s">
        <v>1696</v>
      </c>
      <c r="F331" s="355" t="s">
        <v>125</v>
      </c>
      <c r="G331" s="362">
        <v>5.76</v>
      </c>
    </row>
    <row r="332" spans="1:7" s="54" customFormat="1" ht="15" x14ac:dyDescent="0.25">
      <c r="A332" s="351" t="s">
        <v>705</v>
      </c>
      <c r="B332" s="352" t="s">
        <v>1084</v>
      </c>
      <c r="C332" s="353" t="s">
        <v>1750</v>
      </c>
      <c r="D332" s="353" t="s">
        <v>1698</v>
      </c>
      <c r="E332" s="354" t="s">
        <v>1699</v>
      </c>
      <c r="F332" s="355" t="s">
        <v>111</v>
      </c>
      <c r="G332" s="357">
        <v>6.048</v>
      </c>
    </row>
    <row r="333" spans="1:7" s="54" customFormat="1" ht="15" x14ac:dyDescent="0.25">
      <c r="A333" s="360"/>
      <c r="B333" s="560" t="s">
        <v>1751</v>
      </c>
      <c r="C333" s="561"/>
      <c r="D333" s="561"/>
      <c r="E333" s="562"/>
      <c r="F333" s="361"/>
      <c r="G333" s="361"/>
    </row>
    <row r="334" spans="1:7" s="54" customFormat="1" ht="22.5" x14ac:dyDescent="0.25">
      <c r="A334" s="351" t="s">
        <v>706</v>
      </c>
      <c r="B334" s="352" t="s">
        <v>1084</v>
      </c>
      <c r="C334" s="353" t="s">
        <v>1752</v>
      </c>
      <c r="D334" s="353" t="s">
        <v>170</v>
      </c>
      <c r="E334" s="354" t="s">
        <v>1614</v>
      </c>
      <c r="F334" s="355" t="s">
        <v>125</v>
      </c>
      <c r="G334" s="362">
        <v>3.05</v>
      </c>
    </row>
    <row r="335" spans="1:7" s="54" customFormat="1" ht="15" x14ac:dyDescent="0.25">
      <c r="A335" s="351" t="s">
        <v>708</v>
      </c>
      <c r="B335" s="352" t="s">
        <v>1084</v>
      </c>
      <c r="C335" s="353" t="s">
        <v>1753</v>
      </c>
      <c r="D335" s="353" t="s">
        <v>1754</v>
      </c>
      <c r="E335" s="354" t="s">
        <v>1755</v>
      </c>
      <c r="F335" s="355" t="s">
        <v>217</v>
      </c>
      <c r="G335" s="368">
        <v>24</v>
      </c>
    </row>
    <row r="336" spans="1:7" s="54" customFormat="1" ht="15" x14ac:dyDescent="0.25">
      <c r="A336" s="351" t="s">
        <v>709</v>
      </c>
      <c r="B336" s="352" t="s">
        <v>1084</v>
      </c>
      <c r="C336" s="353" t="s">
        <v>1756</v>
      </c>
      <c r="D336" s="353" t="s">
        <v>215</v>
      </c>
      <c r="E336" s="354" t="s">
        <v>216</v>
      </c>
      <c r="F336" s="355" t="s">
        <v>217</v>
      </c>
      <c r="G336" s="368">
        <v>24</v>
      </c>
    </row>
    <row r="337" spans="1:7" s="54" customFormat="1" ht="15" x14ac:dyDescent="0.25">
      <c r="A337" s="351" t="s">
        <v>710</v>
      </c>
      <c r="B337" s="352" t="s">
        <v>1084</v>
      </c>
      <c r="C337" s="353" t="s">
        <v>1757</v>
      </c>
      <c r="D337" s="353" t="s">
        <v>1758</v>
      </c>
      <c r="E337" s="354" t="s">
        <v>1759</v>
      </c>
      <c r="F337" s="355" t="s">
        <v>217</v>
      </c>
      <c r="G337" s="368">
        <v>18</v>
      </c>
    </row>
    <row r="338" spans="1:7" s="54" customFormat="1" ht="15" x14ac:dyDescent="0.25">
      <c r="A338" s="351" t="s">
        <v>1760</v>
      </c>
      <c r="B338" s="352" t="s">
        <v>1084</v>
      </c>
      <c r="C338" s="353" t="s">
        <v>1761</v>
      </c>
      <c r="D338" s="353" t="s">
        <v>1762</v>
      </c>
      <c r="E338" s="354" t="s">
        <v>1763</v>
      </c>
      <c r="F338" s="355" t="s">
        <v>217</v>
      </c>
      <c r="G338" s="368">
        <v>6</v>
      </c>
    </row>
    <row r="339" spans="1:7" s="54" customFormat="1" ht="15" x14ac:dyDescent="0.25">
      <c r="A339" s="351" t="s">
        <v>1764</v>
      </c>
      <c r="B339" s="352" t="s">
        <v>1084</v>
      </c>
      <c r="C339" s="353" t="s">
        <v>1765</v>
      </c>
      <c r="D339" s="353" t="s">
        <v>1766</v>
      </c>
      <c r="E339" s="354" t="s">
        <v>1767</v>
      </c>
      <c r="F339" s="355" t="s">
        <v>164</v>
      </c>
      <c r="G339" s="362">
        <v>2.0699999999999998</v>
      </c>
    </row>
    <row r="340" spans="1:7" s="54" customFormat="1" ht="15" x14ac:dyDescent="0.25">
      <c r="A340" s="351" t="s">
        <v>1768</v>
      </c>
      <c r="B340" s="352" t="s">
        <v>1084</v>
      </c>
      <c r="C340" s="353" t="s">
        <v>1769</v>
      </c>
      <c r="D340" s="353" t="s">
        <v>1616</v>
      </c>
      <c r="E340" s="354" t="s">
        <v>1617</v>
      </c>
      <c r="F340" s="355" t="s">
        <v>122</v>
      </c>
      <c r="G340" s="356">
        <v>-0.93564000000000003</v>
      </c>
    </row>
    <row r="341" spans="1:7" s="54" customFormat="1" ht="15" x14ac:dyDescent="0.25">
      <c r="A341" s="351" t="s">
        <v>1770</v>
      </c>
      <c r="B341" s="352" t="s">
        <v>1084</v>
      </c>
      <c r="C341" s="353" t="s">
        <v>1771</v>
      </c>
      <c r="D341" s="353" t="s">
        <v>1772</v>
      </c>
      <c r="E341" s="354" t="s">
        <v>1773</v>
      </c>
      <c r="F341" s="355" t="s">
        <v>217</v>
      </c>
      <c r="G341" s="368">
        <v>69</v>
      </c>
    </row>
    <row r="342" spans="1:7" s="54" customFormat="1" ht="15" x14ac:dyDescent="0.25">
      <c r="A342" s="351" t="s">
        <v>1774</v>
      </c>
      <c r="B342" s="352" t="s">
        <v>1084</v>
      </c>
      <c r="C342" s="353" t="s">
        <v>1775</v>
      </c>
      <c r="D342" s="353" t="s">
        <v>1776</v>
      </c>
      <c r="E342" s="354" t="s">
        <v>1777</v>
      </c>
      <c r="F342" s="355" t="s">
        <v>217</v>
      </c>
      <c r="G342" s="368">
        <v>128</v>
      </c>
    </row>
    <row r="343" spans="1:7" s="54" customFormat="1" ht="15" x14ac:dyDescent="0.25">
      <c r="A343" s="351" t="s">
        <v>1778</v>
      </c>
      <c r="B343" s="352" t="s">
        <v>1084</v>
      </c>
      <c r="C343" s="353" t="s">
        <v>1779</v>
      </c>
      <c r="D343" s="353" t="s">
        <v>1780</v>
      </c>
      <c r="E343" s="354" t="s">
        <v>1781</v>
      </c>
      <c r="F343" s="355" t="s">
        <v>217</v>
      </c>
      <c r="G343" s="368">
        <v>24</v>
      </c>
    </row>
    <row r="344" spans="1:7" s="54" customFormat="1" ht="15" x14ac:dyDescent="0.25">
      <c r="A344" s="351" t="s">
        <v>1782</v>
      </c>
      <c r="B344" s="352" t="s">
        <v>1084</v>
      </c>
      <c r="C344" s="353" t="s">
        <v>1783</v>
      </c>
      <c r="D344" s="353" t="s">
        <v>1766</v>
      </c>
      <c r="E344" s="354" t="s">
        <v>1767</v>
      </c>
      <c r="F344" s="355" t="s">
        <v>164</v>
      </c>
      <c r="G344" s="357">
        <v>0.60899999999999999</v>
      </c>
    </row>
    <row r="345" spans="1:7" s="54" customFormat="1" ht="15" x14ac:dyDescent="0.25">
      <c r="A345" s="351" t="s">
        <v>1784</v>
      </c>
      <c r="B345" s="352" t="s">
        <v>1084</v>
      </c>
      <c r="C345" s="353" t="s">
        <v>1785</v>
      </c>
      <c r="D345" s="353" t="s">
        <v>1616</v>
      </c>
      <c r="E345" s="354" t="s">
        <v>1617</v>
      </c>
      <c r="F345" s="355" t="s">
        <v>122</v>
      </c>
      <c r="G345" s="365">
        <v>-0.27526800000000001</v>
      </c>
    </row>
    <row r="346" spans="1:7" s="54" customFormat="1" ht="15" x14ac:dyDescent="0.25">
      <c r="A346" s="351" t="s">
        <v>1786</v>
      </c>
      <c r="B346" s="352" t="s">
        <v>1084</v>
      </c>
      <c r="C346" s="353" t="s">
        <v>1787</v>
      </c>
      <c r="D346" s="353" t="s">
        <v>1788</v>
      </c>
      <c r="E346" s="354" t="s">
        <v>1789</v>
      </c>
      <c r="F346" s="355" t="s">
        <v>217</v>
      </c>
      <c r="G346" s="368">
        <v>122</v>
      </c>
    </row>
    <row r="347" spans="1:7" s="54" customFormat="1" ht="15" x14ac:dyDescent="0.25">
      <c r="A347" s="351" t="s">
        <v>1790</v>
      </c>
      <c r="B347" s="352" t="s">
        <v>1084</v>
      </c>
      <c r="C347" s="353" t="s">
        <v>1791</v>
      </c>
      <c r="D347" s="353" t="s">
        <v>1792</v>
      </c>
      <c r="E347" s="354" t="s">
        <v>1793</v>
      </c>
      <c r="F347" s="355" t="s">
        <v>217</v>
      </c>
      <c r="G347" s="366">
        <v>20.3</v>
      </c>
    </row>
    <row r="348" spans="1:7" s="54" customFormat="1" ht="15" x14ac:dyDescent="0.25">
      <c r="A348" s="351" t="s">
        <v>1794</v>
      </c>
      <c r="B348" s="352" t="s">
        <v>1084</v>
      </c>
      <c r="C348" s="353" t="s">
        <v>1795</v>
      </c>
      <c r="D348" s="353" t="s">
        <v>1796</v>
      </c>
      <c r="E348" s="354" t="s">
        <v>1797</v>
      </c>
      <c r="F348" s="355" t="s">
        <v>248</v>
      </c>
      <c r="G348" s="366">
        <v>0.4</v>
      </c>
    </row>
    <row r="349" spans="1:7" s="54" customFormat="1" ht="15" x14ac:dyDescent="0.25">
      <c r="A349" s="351" t="s">
        <v>1798</v>
      </c>
      <c r="B349" s="352" t="s">
        <v>1084</v>
      </c>
      <c r="C349" s="353" t="s">
        <v>1799</v>
      </c>
      <c r="D349" s="353" t="s">
        <v>1800</v>
      </c>
      <c r="E349" s="354" t="s">
        <v>1801</v>
      </c>
      <c r="F349" s="355" t="s">
        <v>248</v>
      </c>
      <c r="G349" s="368">
        <v>2</v>
      </c>
    </row>
    <row r="350" spans="1:7" s="54" customFormat="1" ht="15" x14ac:dyDescent="0.25">
      <c r="A350" s="351" t="s">
        <v>1802</v>
      </c>
      <c r="B350" s="352" t="s">
        <v>1084</v>
      </c>
      <c r="C350" s="353" t="s">
        <v>1803</v>
      </c>
      <c r="D350" s="353" t="s">
        <v>1804</v>
      </c>
      <c r="E350" s="354" t="s">
        <v>1805</v>
      </c>
      <c r="F350" s="355" t="s">
        <v>217</v>
      </c>
      <c r="G350" s="368">
        <v>12</v>
      </c>
    </row>
    <row r="351" spans="1:7" s="54" customFormat="1" ht="15" x14ac:dyDescent="0.25">
      <c r="A351" s="347" t="s">
        <v>1806</v>
      </c>
      <c r="B351" s="556"/>
      <c r="C351" s="556"/>
      <c r="D351" s="556"/>
      <c r="E351" s="348" t="s">
        <v>551</v>
      </c>
      <c r="F351" s="349"/>
      <c r="G351" s="350"/>
    </row>
    <row r="352" spans="1:7" s="54" customFormat="1" ht="15" x14ac:dyDescent="0.25">
      <c r="A352" s="360"/>
      <c r="B352" s="560" t="s">
        <v>1807</v>
      </c>
      <c r="C352" s="561"/>
      <c r="D352" s="561"/>
      <c r="E352" s="562"/>
      <c r="F352" s="361"/>
      <c r="G352" s="361"/>
    </row>
    <row r="353" spans="1:7" s="54" customFormat="1" ht="15" x14ac:dyDescent="0.25">
      <c r="A353" s="351" t="s">
        <v>711</v>
      </c>
      <c r="B353" s="352" t="s">
        <v>1084</v>
      </c>
      <c r="C353" s="353" t="s">
        <v>1808</v>
      </c>
      <c r="D353" s="353" t="s">
        <v>558</v>
      </c>
      <c r="E353" s="354" t="s">
        <v>559</v>
      </c>
      <c r="F353" s="355" t="s">
        <v>122</v>
      </c>
      <c r="G353" s="363">
        <v>0.95689999999999997</v>
      </c>
    </row>
    <row r="354" spans="1:7" s="54" customFormat="1" ht="15" x14ac:dyDescent="0.25">
      <c r="A354" s="351" t="s">
        <v>712</v>
      </c>
      <c r="B354" s="352" t="s">
        <v>1084</v>
      </c>
      <c r="C354" s="353" t="s">
        <v>1809</v>
      </c>
      <c r="D354" s="353" t="s">
        <v>1810</v>
      </c>
      <c r="E354" s="354" t="s">
        <v>1811</v>
      </c>
      <c r="F354" s="355" t="s">
        <v>122</v>
      </c>
      <c r="G354" s="363">
        <v>0.95689999999999997</v>
      </c>
    </row>
    <row r="355" spans="1:7" s="54" customFormat="1" ht="15" x14ac:dyDescent="0.25">
      <c r="A355" s="351" t="s">
        <v>713</v>
      </c>
      <c r="B355" s="352" t="s">
        <v>1084</v>
      </c>
      <c r="C355" s="353" t="s">
        <v>1812</v>
      </c>
      <c r="D355" s="353" t="s">
        <v>200</v>
      </c>
      <c r="E355" s="354" t="s">
        <v>201</v>
      </c>
      <c r="F355" s="355" t="s">
        <v>125</v>
      </c>
      <c r="G355" s="357">
        <v>28.247</v>
      </c>
    </row>
    <row r="356" spans="1:7" s="54" customFormat="1" ht="15" x14ac:dyDescent="0.25">
      <c r="A356" s="351" t="s">
        <v>716</v>
      </c>
      <c r="B356" s="352" t="s">
        <v>1084</v>
      </c>
      <c r="C356" s="353" t="s">
        <v>1813</v>
      </c>
      <c r="D356" s="353" t="s">
        <v>1814</v>
      </c>
      <c r="E356" s="354" t="s">
        <v>579</v>
      </c>
      <c r="F356" s="355" t="s">
        <v>111</v>
      </c>
      <c r="G356" s="356">
        <v>57.62388</v>
      </c>
    </row>
    <row r="357" spans="1:7" s="54" customFormat="1" ht="22.5" x14ac:dyDescent="0.25">
      <c r="A357" s="351" t="s">
        <v>717</v>
      </c>
      <c r="B357" s="352" t="s">
        <v>1084</v>
      </c>
      <c r="C357" s="353" t="s">
        <v>1815</v>
      </c>
      <c r="D357" s="353" t="s">
        <v>210</v>
      </c>
      <c r="E357" s="354" t="s">
        <v>1816</v>
      </c>
      <c r="F357" s="355" t="s">
        <v>125</v>
      </c>
      <c r="G357" s="357">
        <v>28.247</v>
      </c>
    </row>
    <row r="358" spans="1:7" s="54" customFormat="1" ht="15" x14ac:dyDescent="0.25">
      <c r="A358" s="351" t="s">
        <v>720</v>
      </c>
      <c r="B358" s="352" t="s">
        <v>1084</v>
      </c>
      <c r="C358" s="353" t="s">
        <v>1817</v>
      </c>
      <c r="D358" s="353" t="s">
        <v>1814</v>
      </c>
      <c r="E358" s="354" t="s">
        <v>579</v>
      </c>
      <c r="F358" s="355" t="s">
        <v>111</v>
      </c>
      <c r="G358" s="356">
        <v>115.24776</v>
      </c>
    </row>
    <row r="359" spans="1:7" s="54" customFormat="1" ht="22.5" x14ac:dyDescent="0.25">
      <c r="A359" s="351" t="s">
        <v>721</v>
      </c>
      <c r="B359" s="352" t="s">
        <v>1084</v>
      </c>
      <c r="C359" s="353" t="s">
        <v>1818</v>
      </c>
      <c r="D359" s="353" t="s">
        <v>580</v>
      </c>
      <c r="E359" s="354" t="s">
        <v>581</v>
      </c>
      <c r="F359" s="355" t="s">
        <v>125</v>
      </c>
      <c r="G359" s="357">
        <v>28.247</v>
      </c>
    </row>
    <row r="360" spans="1:7" s="54" customFormat="1" ht="15" x14ac:dyDescent="0.25">
      <c r="A360" s="351" t="s">
        <v>722</v>
      </c>
      <c r="B360" s="352" t="s">
        <v>1084</v>
      </c>
      <c r="C360" s="353" t="s">
        <v>1819</v>
      </c>
      <c r="D360" s="353" t="s">
        <v>1691</v>
      </c>
      <c r="E360" s="354" t="s">
        <v>196</v>
      </c>
      <c r="F360" s="355" t="s">
        <v>147</v>
      </c>
      <c r="G360" s="357">
        <v>3276.652</v>
      </c>
    </row>
    <row r="361" spans="1:7" s="54" customFormat="1" ht="22.5" x14ac:dyDescent="0.25">
      <c r="A361" s="351" t="s">
        <v>723</v>
      </c>
      <c r="B361" s="352" t="s">
        <v>1084</v>
      </c>
      <c r="C361" s="353" t="s">
        <v>1820</v>
      </c>
      <c r="D361" s="353" t="s">
        <v>582</v>
      </c>
      <c r="E361" s="354" t="s">
        <v>583</v>
      </c>
      <c r="F361" s="355" t="s">
        <v>125</v>
      </c>
      <c r="G361" s="357">
        <v>28.247</v>
      </c>
    </row>
    <row r="362" spans="1:7" s="54" customFormat="1" ht="15" x14ac:dyDescent="0.25">
      <c r="A362" s="351" t="s">
        <v>724</v>
      </c>
      <c r="B362" s="352" t="s">
        <v>1084</v>
      </c>
      <c r="C362" s="353" t="s">
        <v>1821</v>
      </c>
      <c r="D362" s="353" t="s">
        <v>1693</v>
      </c>
      <c r="E362" s="354" t="s">
        <v>198</v>
      </c>
      <c r="F362" s="355" t="s">
        <v>147</v>
      </c>
      <c r="G362" s="357">
        <v>3276.652</v>
      </c>
    </row>
    <row r="363" spans="1:7" s="54" customFormat="1" ht="15" x14ac:dyDescent="0.25">
      <c r="A363" s="351" t="s">
        <v>725</v>
      </c>
      <c r="B363" s="352" t="s">
        <v>1084</v>
      </c>
      <c r="C363" s="353" t="s">
        <v>1822</v>
      </c>
      <c r="D363" s="353" t="s">
        <v>200</v>
      </c>
      <c r="E363" s="354" t="s">
        <v>201</v>
      </c>
      <c r="F363" s="355" t="s">
        <v>125</v>
      </c>
      <c r="G363" s="357">
        <v>28.247</v>
      </c>
    </row>
    <row r="364" spans="1:7" s="54" customFormat="1" ht="15" x14ac:dyDescent="0.25">
      <c r="A364" s="351" t="s">
        <v>726</v>
      </c>
      <c r="B364" s="352" t="s">
        <v>1084</v>
      </c>
      <c r="C364" s="353" t="s">
        <v>1823</v>
      </c>
      <c r="D364" s="353" t="s">
        <v>1814</v>
      </c>
      <c r="E364" s="354" t="s">
        <v>579</v>
      </c>
      <c r="F364" s="355" t="s">
        <v>111</v>
      </c>
      <c r="G364" s="356">
        <v>57.62388</v>
      </c>
    </row>
    <row r="365" spans="1:7" s="54" customFormat="1" ht="22.5" x14ac:dyDescent="0.25">
      <c r="A365" s="351" t="s">
        <v>727</v>
      </c>
      <c r="B365" s="352" t="s">
        <v>1084</v>
      </c>
      <c r="C365" s="353" t="s">
        <v>1824</v>
      </c>
      <c r="D365" s="353" t="s">
        <v>210</v>
      </c>
      <c r="E365" s="354" t="s">
        <v>1825</v>
      </c>
      <c r="F365" s="355" t="s">
        <v>125</v>
      </c>
      <c r="G365" s="357">
        <v>28.247</v>
      </c>
    </row>
    <row r="366" spans="1:7" s="54" customFormat="1" ht="15" x14ac:dyDescent="0.25">
      <c r="A366" s="351" t="s">
        <v>728</v>
      </c>
      <c r="B366" s="352" t="s">
        <v>1084</v>
      </c>
      <c r="C366" s="353" t="s">
        <v>1826</v>
      </c>
      <c r="D366" s="353" t="s">
        <v>1814</v>
      </c>
      <c r="E366" s="354" t="s">
        <v>579</v>
      </c>
      <c r="F366" s="355" t="s">
        <v>111</v>
      </c>
      <c r="G366" s="356">
        <v>57.62388</v>
      </c>
    </row>
    <row r="367" spans="1:7" s="54" customFormat="1" ht="15" x14ac:dyDescent="0.25">
      <c r="A367" s="360"/>
      <c r="B367" s="560" t="s">
        <v>1827</v>
      </c>
      <c r="C367" s="561"/>
      <c r="D367" s="561"/>
      <c r="E367" s="562"/>
      <c r="F367" s="361"/>
      <c r="G367" s="361"/>
    </row>
    <row r="368" spans="1:7" s="54" customFormat="1" ht="22.5" x14ac:dyDescent="0.25">
      <c r="A368" s="351" t="s">
        <v>729</v>
      </c>
      <c r="B368" s="352" t="s">
        <v>1084</v>
      </c>
      <c r="C368" s="353" t="s">
        <v>1828</v>
      </c>
      <c r="D368" s="353" t="s">
        <v>578</v>
      </c>
      <c r="E368" s="354" t="s">
        <v>1829</v>
      </c>
      <c r="F368" s="355" t="s">
        <v>125</v>
      </c>
      <c r="G368" s="357">
        <v>18.561</v>
      </c>
    </row>
    <row r="369" spans="1:7" s="54" customFormat="1" ht="15" x14ac:dyDescent="0.25">
      <c r="A369" s="351" t="s">
        <v>730</v>
      </c>
      <c r="B369" s="352" t="s">
        <v>1084</v>
      </c>
      <c r="C369" s="353" t="s">
        <v>1830</v>
      </c>
      <c r="D369" s="353" t="s">
        <v>1831</v>
      </c>
      <c r="E369" s="354" t="s">
        <v>1832</v>
      </c>
      <c r="F369" s="355" t="s">
        <v>111</v>
      </c>
      <c r="G369" s="362">
        <v>76.48</v>
      </c>
    </row>
    <row r="370" spans="1:7" s="54" customFormat="1" ht="15" x14ac:dyDescent="0.25">
      <c r="A370" s="351" t="s">
        <v>731</v>
      </c>
      <c r="B370" s="352" t="s">
        <v>1084</v>
      </c>
      <c r="C370" s="353" t="s">
        <v>1833</v>
      </c>
      <c r="D370" s="353" t="s">
        <v>205</v>
      </c>
      <c r="E370" s="354" t="s">
        <v>206</v>
      </c>
      <c r="F370" s="355" t="s">
        <v>125</v>
      </c>
      <c r="G370" s="363">
        <v>14.679399999999999</v>
      </c>
    </row>
    <row r="371" spans="1:7" s="54" customFormat="1" ht="15" x14ac:dyDescent="0.25">
      <c r="A371" s="351" t="s">
        <v>733</v>
      </c>
      <c r="B371" s="352" t="s">
        <v>1084</v>
      </c>
      <c r="C371" s="353" t="s">
        <v>1834</v>
      </c>
      <c r="D371" s="353" t="s">
        <v>200</v>
      </c>
      <c r="E371" s="354" t="s">
        <v>201</v>
      </c>
      <c r="F371" s="355" t="s">
        <v>125</v>
      </c>
      <c r="G371" s="363">
        <v>14.679399999999999</v>
      </c>
    </row>
    <row r="372" spans="1:7" s="54" customFormat="1" ht="15" x14ac:dyDescent="0.25">
      <c r="A372" s="351" t="s">
        <v>734</v>
      </c>
      <c r="B372" s="352" t="s">
        <v>1084</v>
      </c>
      <c r="C372" s="353" t="s">
        <v>1835</v>
      </c>
      <c r="D372" s="353" t="s">
        <v>1814</v>
      </c>
      <c r="E372" s="354" t="s">
        <v>579</v>
      </c>
      <c r="F372" s="355" t="s">
        <v>111</v>
      </c>
      <c r="G372" s="365">
        <v>29.945976000000002</v>
      </c>
    </row>
    <row r="373" spans="1:7" s="54" customFormat="1" ht="22.5" x14ac:dyDescent="0.25">
      <c r="A373" s="351" t="s">
        <v>735</v>
      </c>
      <c r="B373" s="352" t="s">
        <v>1084</v>
      </c>
      <c r="C373" s="353" t="s">
        <v>1836</v>
      </c>
      <c r="D373" s="353" t="s">
        <v>210</v>
      </c>
      <c r="E373" s="354" t="s">
        <v>1837</v>
      </c>
      <c r="F373" s="355" t="s">
        <v>125</v>
      </c>
      <c r="G373" s="363">
        <v>14.679399999999999</v>
      </c>
    </row>
    <row r="374" spans="1:7" s="54" customFormat="1" ht="15" x14ac:dyDescent="0.25">
      <c r="A374" s="351" t="s">
        <v>736</v>
      </c>
      <c r="B374" s="352" t="s">
        <v>1084</v>
      </c>
      <c r="C374" s="353" t="s">
        <v>1838</v>
      </c>
      <c r="D374" s="353" t="s">
        <v>1814</v>
      </c>
      <c r="E374" s="354" t="s">
        <v>579</v>
      </c>
      <c r="F374" s="355" t="s">
        <v>111</v>
      </c>
      <c r="G374" s="365">
        <v>29.945976000000002</v>
      </c>
    </row>
    <row r="375" spans="1:7" s="54" customFormat="1" ht="15" x14ac:dyDescent="0.25">
      <c r="A375" s="351" t="s">
        <v>737</v>
      </c>
      <c r="B375" s="352" t="s">
        <v>1084</v>
      </c>
      <c r="C375" s="353" t="s">
        <v>1839</v>
      </c>
      <c r="D375" s="353" t="s">
        <v>558</v>
      </c>
      <c r="E375" s="354" t="s">
        <v>559</v>
      </c>
      <c r="F375" s="355" t="s">
        <v>122</v>
      </c>
      <c r="G375" s="357">
        <v>5.4640000000000004</v>
      </c>
    </row>
    <row r="376" spans="1:7" s="54" customFormat="1" ht="15" x14ac:dyDescent="0.25">
      <c r="A376" s="351" t="s">
        <v>738</v>
      </c>
      <c r="B376" s="352" t="s">
        <v>1084</v>
      </c>
      <c r="C376" s="353" t="s">
        <v>1840</v>
      </c>
      <c r="D376" s="353" t="s">
        <v>1095</v>
      </c>
      <c r="E376" s="354" t="s">
        <v>132</v>
      </c>
      <c r="F376" s="355" t="s">
        <v>122</v>
      </c>
      <c r="G376" s="357">
        <v>5.4640000000000004</v>
      </c>
    </row>
    <row r="377" spans="1:7" s="54" customFormat="1" ht="33.75" x14ac:dyDescent="0.25">
      <c r="A377" s="351" t="s">
        <v>739</v>
      </c>
      <c r="B377" s="352" t="s">
        <v>1084</v>
      </c>
      <c r="C377" s="353" t="s">
        <v>1841</v>
      </c>
      <c r="D377" s="353" t="s">
        <v>1842</v>
      </c>
      <c r="E377" s="354" t="s">
        <v>1843</v>
      </c>
      <c r="F377" s="355" t="s">
        <v>125</v>
      </c>
      <c r="G377" s="357">
        <v>18.561</v>
      </c>
    </row>
    <row r="378" spans="1:7" s="54" customFormat="1" ht="15" x14ac:dyDescent="0.25">
      <c r="A378" s="360"/>
      <c r="B378" s="560" t="s">
        <v>1844</v>
      </c>
      <c r="C378" s="561"/>
      <c r="D378" s="561"/>
      <c r="E378" s="562"/>
      <c r="F378" s="361"/>
      <c r="G378" s="361"/>
    </row>
    <row r="379" spans="1:7" s="54" customFormat="1" ht="15" x14ac:dyDescent="0.25">
      <c r="A379" s="351" t="s">
        <v>740</v>
      </c>
      <c r="B379" s="352" t="s">
        <v>1084</v>
      </c>
      <c r="C379" s="353" t="s">
        <v>1845</v>
      </c>
      <c r="D379" s="353" t="s">
        <v>200</v>
      </c>
      <c r="E379" s="354" t="s">
        <v>201</v>
      </c>
      <c r="F379" s="355" t="s">
        <v>125</v>
      </c>
      <c r="G379" s="363">
        <v>2.3193000000000001</v>
      </c>
    </row>
    <row r="380" spans="1:7" s="54" customFormat="1" ht="15" x14ac:dyDescent="0.25">
      <c r="A380" s="351" t="s">
        <v>741</v>
      </c>
      <c r="B380" s="352" t="s">
        <v>1084</v>
      </c>
      <c r="C380" s="353" t="s">
        <v>1846</v>
      </c>
      <c r="D380" s="353" t="s">
        <v>1814</v>
      </c>
      <c r="E380" s="354" t="s">
        <v>579</v>
      </c>
      <c r="F380" s="355" t="s">
        <v>111</v>
      </c>
      <c r="G380" s="365">
        <v>4.7313720000000004</v>
      </c>
    </row>
    <row r="381" spans="1:7" s="54" customFormat="1" ht="22.5" x14ac:dyDescent="0.25">
      <c r="A381" s="351" t="s">
        <v>742</v>
      </c>
      <c r="B381" s="352" t="s">
        <v>1084</v>
      </c>
      <c r="C381" s="353" t="s">
        <v>1847</v>
      </c>
      <c r="D381" s="353" t="s">
        <v>210</v>
      </c>
      <c r="E381" s="354" t="s">
        <v>1837</v>
      </c>
      <c r="F381" s="355" t="s">
        <v>125</v>
      </c>
      <c r="G381" s="363">
        <v>2.3193000000000001</v>
      </c>
    </row>
    <row r="382" spans="1:7" s="54" customFormat="1" ht="15" x14ac:dyDescent="0.25">
      <c r="A382" s="351" t="s">
        <v>743</v>
      </c>
      <c r="B382" s="352" t="s">
        <v>1084</v>
      </c>
      <c r="C382" s="353" t="s">
        <v>1848</v>
      </c>
      <c r="D382" s="353" t="s">
        <v>1814</v>
      </c>
      <c r="E382" s="354" t="s">
        <v>579</v>
      </c>
      <c r="F382" s="355" t="s">
        <v>111</v>
      </c>
      <c r="G382" s="365">
        <v>4.7313720000000004</v>
      </c>
    </row>
    <row r="383" spans="1:7" s="54" customFormat="1" ht="22.5" x14ac:dyDescent="0.25">
      <c r="A383" s="351" t="s">
        <v>744</v>
      </c>
      <c r="B383" s="352" t="s">
        <v>1084</v>
      </c>
      <c r="C383" s="353" t="s">
        <v>1849</v>
      </c>
      <c r="D383" s="353" t="s">
        <v>580</v>
      </c>
      <c r="E383" s="354" t="s">
        <v>581</v>
      </c>
      <c r="F383" s="355" t="s">
        <v>125</v>
      </c>
      <c r="G383" s="363">
        <v>2.9363000000000001</v>
      </c>
    </row>
    <row r="384" spans="1:7" s="54" customFormat="1" ht="15" x14ac:dyDescent="0.25">
      <c r="A384" s="351" t="s">
        <v>745</v>
      </c>
      <c r="B384" s="352" t="s">
        <v>1084</v>
      </c>
      <c r="C384" s="353" t="s">
        <v>1850</v>
      </c>
      <c r="D384" s="353" t="s">
        <v>1691</v>
      </c>
      <c r="E384" s="354" t="s">
        <v>196</v>
      </c>
      <c r="F384" s="355" t="s">
        <v>147</v>
      </c>
      <c r="G384" s="366">
        <v>340.6</v>
      </c>
    </row>
    <row r="385" spans="1:7" s="54" customFormat="1" ht="22.5" x14ac:dyDescent="0.25">
      <c r="A385" s="351" t="s">
        <v>747</v>
      </c>
      <c r="B385" s="352" t="s">
        <v>1084</v>
      </c>
      <c r="C385" s="353" t="s">
        <v>1851</v>
      </c>
      <c r="D385" s="353" t="s">
        <v>582</v>
      </c>
      <c r="E385" s="354" t="s">
        <v>583</v>
      </c>
      <c r="F385" s="355" t="s">
        <v>125</v>
      </c>
      <c r="G385" s="363">
        <v>2.9363000000000001</v>
      </c>
    </row>
    <row r="386" spans="1:7" s="54" customFormat="1" ht="15" x14ac:dyDescent="0.25">
      <c r="A386" s="351" t="s">
        <v>750</v>
      </c>
      <c r="B386" s="352" t="s">
        <v>1084</v>
      </c>
      <c r="C386" s="353" t="s">
        <v>1852</v>
      </c>
      <c r="D386" s="353" t="s">
        <v>1693</v>
      </c>
      <c r="E386" s="354" t="s">
        <v>198</v>
      </c>
      <c r="F386" s="355" t="s">
        <v>147</v>
      </c>
      <c r="G386" s="366">
        <v>340.6</v>
      </c>
    </row>
    <row r="387" spans="1:7" s="54" customFormat="1" ht="15" x14ac:dyDescent="0.25">
      <c r="A387" s="351" t="s">
        <v>751</v>
      </c>
      <c r="B387" s="352" t="s">
        <v>1084</v>
      </c>
      <c r="C387" s="353" t="s">
        <v>1853</v>
      </c>
      <c r="D387" s="353" t="s">
        <v>200</v>
      </c>
      <c r="E387" s="354" t="s">
        <v>201</v>
      </c>
      <c r="F387" s="355" t="s">
        <v>125</v>
      </c>
      <c r="G387" s="363">
        <v>2.9363000000000001</v>
      </c>
    </row>
    <row r="388" spans="1:7" s="54" customFormat="1" ht="15" x14ac:dyDescent="0.25">
      <c r="A388" s="351" t="s">
        <v>754</v>
      </c>
      <c r="B388" s="352" t="s">
        <v>1084</v>
      </c>
      <c r="C388" s="353" t="s">
        <v>1854</v>
      </c>
      <c r="D388" s="353" t="s">
        <v>1814</v>
      </c>
      <c r="E388" s="354" t="s">
        <v>579</v>
      </c>
      <c r="F388" s="355" t="s">
        <v>111</v>
      </c>
      <c r="G388" s="362">
        <v>5.99</v>
      </c>
    </row>
    <row r="389" spans="1:7" s="54" customFormat="1" ht="22.5" x14ac:dyDescent="0.25">
      <c r="A389" s="351" t="s">
        <v>757</v>
      </c>
      <c r="B389" s="352" t="s">
        <v>1084</v>
      </c>
      <c r="C389" s="353" t="s">
        <v>1855</v>
      </c>
      <c r="D389" s="353" t="s">
        <v>210</v>
      </c>
      <c r="E389" s="354" t="s">
        <v>1837</v>
      </c>
      <c r="F389" s="355" t="s">
        <v>125</v>
      </c>
      <c r="G389" s="363">
        <v>2.9363000000000001</v>
      </c>
    </row>
    <row r="390" spans="1:7" s="54" customFormat="1" ht="15" x14ac:dyDescent="0.25">
      <c r="A390" s="351" t="s">
        <v>758</v>
      </c>
      <c r="B390" s="352" t="s">
        <v>1084</v>
      </c>
      <c r="C390" s="353" t="s">
        <v>1856</v>
      </c>
      <c r="D390" s="353" t="s">
        <v>1814</v>
      </c>
      <c r="E390" s="354" t="s">
        <v>579</v>
      </c>
      <c r="F390" s="355" t="s">
        <v>111</v>
      </c>
      <c r="G390" s="362">
        <v>5.99</v>
      </c>
    </row>
    <row r="391" spans="1:7" s="54" customFormat="1" ht="15" x14ac:dyDescent="0.25">
      <c r="A391" s="351" t="s">
        <v>760</v>
      </c>
      <c r="B391" s="352" t="s">
        <v>1084</v>
      </c>
      <c r="C391" s="353" t="s">
        <v>1857</v>
      </c>
      <c r="D391" s="353" t="s">
        <v>558</v>
      </c>
      <c r="E391" s="354" t="s">
        <v>559</v>
      </c>
      <c r="F391" s="355" t="s">
        <v>122</v>
      </c>
      <c r="G391" s="362">
        <v>1.05</v>
      </c>
    </row>
    <row r="392" spans="1:7" s="54" customFormat="1" ht="15" x14ac:dyDescent="0.25">
      <c r="A392" s="351" t="s">
        <v>761</v>
      </c>
      <c r="B392" s="352" t="s">
        <v>1084</v>
      </c>
      <c r="C392" s="353" t="s">
        <v>1858</v>
      </c>
      <c r="D392" s="353" t="s">
        <v>1095</v>
      </c>
      <c r="E392" s="354" t="s">
        <v>132</v>
      </c>
      <c r="F392" s="355" t="s">
        <v>122</v>
      </c>
      <c r="G392" s="362">
        <v>1.05</v>
      </c>
    </row>
    <row r="393" spans="1:7" s="54" customFormat="1" ht="33.75" x14ac:dyDescent="0.25">
      <c r="A393" s="351" t="s">
        <v>762</v>
      </c>
      <c r="B393" s="352" t="s">
        <v>1084</v>
      </c>
      <c r="C393" s="353" t="s">
        <v>1859</v>
      </c>
      <c r="D393" s="353" t="s">
        <v>1842</v>
      </c>
      <c r="E393" s="354" t="s">
        <v>1843</v>
      </c>
      <c r="F393" s="355" t="s">
        <v>125</v>
      </c>
      <c r="G393" s="363">
        <v>2.9363000000000001</v>
      </c>
    </row>
    <row r="394" spans="1:7" s="62" customFormat="1" ht="15" customHeight="1" x14ac:dyDescent="0.25">
      <c r="A394" s="360"/>
      <c r="B394" s="560" t="s">
        <v>1860</v>
      </c>
      <c r="C394" s="561"/>
      <c r="D394" s="561"/>
      <c r="E394" s="562"/>
      <c r="F394" s="361"/>
      <c r="G394" s="361"/>
    </row>
    <row r="395" spans="1:7" s="54" customFormat="1" ht="18.75" customHeight="1" x14ac:dyDescent="0.25">
      <c r="A395" s="351" t="s">
        <v>763</v>
      </c>
      <c r="B395" s="352" t="s">
        <v>1084</v>
      </c>
      <c r="C395" s="353" t="s">
        <v>1861</v>
      </c>
      <c r="D395" s="353" t="s">
        <v>578</v>
      </c>
      <c r="E395" s="354" t="s">
        <v>1829</v>
      </c>
      <c r="F395" s="355" t="s">
        <v>125</v>
      </c>
      <c r="G395" s="357">
        <v>31.879000000000001</v>
      </c>
    </row>
    <row r="396" spans="1:7" s="54" customFormat="1" ht="15" x14ac:dyDescent="0.25">
      <c r="A396" s="351" t="s">
        <v>766</v>
      </c>
      <c r="B396" s="352" t="s">
        <v>1084</v>
      </c>
      <c r="C396" s="353" t="s">
        <v>1862</v>
      </c>
      <c r="D396" s="353" t="s">
        <v>1831</v>
      </c>
      <c r="E396" s="354" t="s">
        <v>1832</v>
      </c>
      <c r="F396" s="355" t="s">
        <v>111</v>
      </c>
      <c r="G396" s="362">
        <v>131.36000000000001</v>
      </c>
    </row>
    <row r="397" spans="1:7" s="54" customFormat="1" ht="15" x14ac:dyDescent="0.25">
      <c r="A397" s="351" t="s">
        <v>767</v>
      </c>
      <c r="B397" s="352" t="s">
        <v>1084</v>
      </c>
      <c r="C397" s="353" t="s">
        <v>1863</v>
      </c>
      <c r="D397" s="353" t="s">
        <v>205</v>
      </c>
      <c r="E397" s="354" t="s">
        <v>206</v>
      </c>
      <c r="F397" s="355" t="s">
        <v>125</v>
      </c>
      <c r="G397" s="357">
        <v>31.879000000000001</v>
      </c>
    </row>
    <row r="398" spans="1:7" s="54" customFormat="1" ht="15" x14ac:dyDescent="0.25">
      <c r="A398" s="351" t="s">
        <v>768</v>
      </c>
      <c r="B398" s="352" t="s">
        <v>1084</v>
      </c>
      <c r="C398" s="353" t="s">
        <v>1864</v>
      </c>
      <c r="D398" s="353" t="s">
        <v>200</v>
      </c>
      <c r="E398" s="354" t="s">
        <v>201</v>
      </c>
      <c r="F398" s="355" t="s">
        <v>125</v>
      </c>
      <c r="G398" s="357">
        <v>31.879000000000001</v>
      </c>
    </row>
    <row r="399" spans="1:7" s="54" customFormat="1" ht="15" x14ac:dyDescent="0.25">
      <c r="A399" s="351" t="s">
        <v>769</v>
      </c>
      <c r="B399" s="352" t="s">
        <v>1084</v>
      </c>
      <c r="C399" s="353" t="s">
        <v>1865</v>
      </c>
      <c r="D399" s="353" t="s">
        <v>1606</v>
      </c>
      <c r="E399" s="354" t="s">
        <v>324</v>
      </c>
      <c r="F399" s="355" t="s">
        <v>111</v>
      </c>
      <c r="G399" s="356">
        <v>65.033159999999995</v>
      </c>
    </row>
    <row r="400" spans="1:7" s="54" customFormat="1" ht="22.5" x14ac:dyDescent="0.25">
      <c r="A400" s="351" t="s">
        <v>770</v>
      </c>
      <c r="B400" s="352" t="s">
        <v>1084</v>
      </c>
      <c r="C400" s="353" t="s">
        <v>1866</v>
      </c>
      <c r="D400" s="353" t="s">
        <v>210</v>
      </c>
      <c r="E400" s="354" t="s">
        <v>1837</v>
      </c>
      <c r="F400" s="355" t="s">
        <v>125</v>
      </c>
      <c r="G400" s="357">
        <v>31.879000000000001</v>
      </c>
    </row>
    <row r="401" spans="1:7" s="54" customFormat="1" ht="15" x14ac:dyDescent="0.25">
      <c r="A401" s="351" t="s">
        <v>773</v>
      </c>
      <c r="B401" s="352" t="s">
        <v>1084</v>
      </c>
      <c r="C401" s="353" t="s">
        <v>1867</v>
      </c>
      <c r="D401" s="353" t="s">
        <v>1606</v>
      </c>
      <c r="E401" s="354" t="s">
        <v>324</v>
      </c>
      <c r="F401" s="355" t="s">
        <v>111</v>
      </c>
      <c r="G401" s="356">
        <v>65.033159999999995</v>
      </c>
    </row>
    <row r="402" spans="1:7" s="54" customFormat="1" ht="15" x14ac:dyDescent="0.25">
      <c r="A402" s="351" t="s">
        <v>774</v>
      </c>
      <c r="B402" s="352" t="s">
        <v>1084</v>
      </c>
      <c r="C402" s="353" t="s">
        <v>1868</v>
      </c>
      <c r="D402" s="353" t="s">
        <v>558</v>
      </c>
      <c r="E402" s="354" t="s">
        <v>559</v>
      </c>
      <c r="F402" s="355" t="s">
        <v>122</v>
      </c>
      <c r="G402" s="363">
        <v>12.949299999999999</v>
      </c>
    </row>
    <row r="403" spans="1:7" s="54" customFormat="1" ht="15" x14ac:dyDescent="0.25">
      <c r="A403" s="351" t="s">
        <v>775</v>
      </c>
      <c r="B403" s="352" t="s">
        <v>1084</v>
      </c>
      <c r="C403" s="353" t="s">
        <v>1869</v>
      </c>
      <c r="D403" s="353" t="s">
        <v>1095</v>
      </c>
      <c r="E403" s="354" t="s">
        <v>132</v>
      </c>
      <c r="F403" s="355" t="s">
        <v>122</v>
      </c>
      <c r="G403" s="363">
        <v>12.949299999999999</v>
      </c>
    </row>
    <row r="404" spans="1:7" s="54" customFormat="1" ht="15" x14ac:dyDescent="0.25">
      <c r="A404" s="351" t="s">
        <v>778</v>
      </c>
      <c r="B404" s="352" t="s">
        <v>1084</v>
      </c>
      <c r="C404" s="353" t="s">
        <v>1870</v>
      </c>
      <c r="D404" s="353" t="s">
        <v>200</v>
      </c>
      <c r="E404" s="354" t="s">
        <v>1871</v>
      </c>
      <c r="F404" s="355" t="s">
        <v>125</v>
      </c>
      <c r="G404" s="357">
        <v>31.879000000000001</v>
      </c>
    </row>
    <row r="405" spans="1:7" s="54" customFormat="1" ht="15" x14ac:dyDescent="0.25">
      <c r="A405" s="351" t="s">
        <v>781</v>
      </c>
      <c r="B405" s="352" t="s">
        <v>1084</v>
      </c>
      <c r="C405" s="353" t="s">
        <v>1872</v>
      </c>
      <c r="D405" s="353" t="s">
        <v>1606</v>
      </c>
      <c r="E405" s="354" t="s">
        <v>324</v>
      </c>
      <c r="F405" s="355" t="s">
        <v>111</v>
      </c>
      <c r="G405" s="362">
        <v>65.03</v>
      </c>
    </row>
    <row r="406" spans="1:7" s="54" customFormat="1" ht="15" x14ac:dyDescent="0.25">
      <c r="A406" s="351" t="s">
        <v>784</v>
      </c>
      <c r="B406" s="352" t="s">
        <v>1084</v>
      </c>
      <c r="C406" s="353" t="s">
        <v>1873</v>
      </c>
      <c r="D406" s="353" t="s">
        <v>656</v>
      </c>
      <c r="E406" s="354" t="s">
        <v>657</v>
      </c>
      <c r="F406" s="355" t="s">
        <v>125</v>
      </c>
      <c r="G406" s="357">
        <v>31.879000000000001</v>
      </c>
    </row>
    <row r="407" spans="1:7" s="54" customFormat="1" ht="33.75" x14ac:dyDescent="0.25">
      <c r="A407" s="351" t="s">
        <v>787</v>
      </c>
      <c r="B407" s="352" t="s">
        <v>1084</v>
      </c>
      <c r="C407" s="353" t="s">
        <v>1874</v>
      </c>
      <c r="D407" s="353" t="s">
        <v>1875</v>
      </c>
      <c r="E407" s="354" t="s">
        <v>1876</v>
      </c>
      <c r="F407" s="355" t="s">
        <v>147</v>
      </c>
      <c r="G407" s="357">
        <v>3251.6579999999999</v>
      </c>
    </row>
    <row r="408" spans="1:7" s="54" customFormat="1" ht="15" x14ac:dyDescent="0.25">
      <c r="A408" s="351" t="s">
        <v>788</v>
      </c>
      <c r="B408" s="352" t="s">
        <v>1084</v>
      </c>
      <c r="C408" s="353" t="s">
        <v>1877</v>
      </c>
      <c r="D408" s="353" t="s">
        <v>1878</v>
      </c>
      <c r="E408" s="354" t="s">
        <v>1879</v>
      </c>
      <c r="F408" s="355" t="s">
        <v>139</v>
      </c>
      <c r="G408" s="366">
        <v>114.3</v>
      </c>
    </row>
    <row r="409" spans="1:7" s="54" customFormat="1" ht="15" x14ac:dyDescent="0.25">
      <c r="A409" s="360"/>
      <c r="B409" s="560" t="s">
        <v>1880</v>
      </c>
      <c r="C409" s="561"/>
      <c r="D409" s="561"/>
      <c r="E409" s="562"/>
      <c r="F409" s="361"/>
      <c r="G409" s="361"/>
    </row>
    <row r="410" spans="1:7" s="54" customFormat="1" ht="15" x14ac:dyDescent="0.25">
      <c r="A410" s="351" t="s">
        <v>789</v>
      </c>
      <c r="B410" s="352" t="s">
        <v>1084</v>
      </c>
      <c r="C410" s="353" t="s">
        <v>1881</v>
      </c>
      <c r="D410" s="353" t="s">
        <v>200</v>
      </c>
      <c r="E410" s="354" t="s">
        <v>201</v>
      </c>
      <c r="F410" s="355" t="s">
        <v>125</v>
      </c>
      <c r="G410" s="357">
        <v>1.762</v>
      </c>
    </row>
    <row r="411" spans="1:7" s="54" customFormat="1" ht="15" x14ac:dyDescent="0.25">
      <c r="A411" s="351" t="s">
        <v>790</v>
      </c>
      <c r="B411" s="352" t="s">
        <v>1084</v>
      </c>
      <c r="C411" s="353" t="s">
        <v>1882</v>
      </c>
      <c r="D411" s="353" t="s">
        <v>1814</v>
      </c>
      <c r="E411" s="354" t="s">
        <v>579</v>
      </c>
      <c r="F411" s="355" t="s">
        <v>111</v>
      </c>
      <c r="G411" s="356">
        <v>3.5944799999999999</v>
      </c>
    </row>
    <row r="412" spans="1:7" s="54" customFormat="1" ht="22.5" x14ac:dyDescent="0.25">
      <c r="A412" s="351" t="s">
        <v>791</v>
      </c>
      <c r="B412" s="352" t="s">
        <v>1084</v>
      </c>
      <c r="C412" s="353" t="s">
        <v>1883</v>
      </c>
      <c r="D412" s="353" t="s">
        <v>210</v>
      </c>
      <c r="E412" s="354" t="s">
        <v>1884</v>
      </c>
      <c r="F412" s="355" t="s">
        <v>125</v>
      </c>
      <c r="G412" s="357">
        <v>1.762</v>
      </c>
    </row>
    <row r="413" spans="1:7" s="54" customFormat="1" ht="15" x14ac:dyDescent="0.25">
      <c r="A413" s="351" t="s">
        <v>792</v>
      </c>
      <c r="B413" s="352" t="s">
        <v>1084</v>
      </c>
      <c r="C413" s="353" t="s">
        <v>1885</v>
      </c>
      <c r="D413" s="353" t="s">
        <v>1814</v>
      </c>
      <c r="E413" s="354" t="s">
        <v>579</v>
      </c>
      <c r="F413" s="355" t="s">
        <v>111</v>
      </c>
      <c r="G413" s="356">
        <v>10.783440000000001</v>
      </c>
    </row>
    <row r="414" spans="1:7" s="54" customFormat="1" ht="15" x14ac:dyDescent="0.25">
      <c r="A414" s="351" t="s">
        <v>793</v>
      </c>
      <c r="B414" s="352" t="s">
        <v>1084</v>
      </c>
      <c r="C414" s="353" t="s">
        <v>1886</v>
      </c>
      <c r="D414" s="353" t="s">
        <v>558</v>
      </c>
      <c r="E414" s="354" t="s">
        <v>559</v>
      </c>
      <c r="F414" s="355" t="s">
        <v>122</v>
      </c>
      <c r="G414" s="363">
        <v>0.54069999999999996</v>
      </c>
    </row>
    <row r="415" spans="1:7" s="54" customFormat="1" ht="15" x14ac:dyDescent="0.25">
      <c r="A415" s="351" t="s">
        <v>796</v>
      </c>
      <c r="B415" s="352" t="s">
        <v>1084</v>
      </c>
      <c r="C415" s="353" t="s">
        <v>1887</v>
      </c>
      <c r="D415" s="353" t="s">
        <v>1095</v>
      </c>
      <c r="E415" s="354" t="s">
        <v>132</v>
      </c>
      <c r="F415" s="355" t="s">
        <v>122</v>
      </c>
      <c r="G415" s="363">
        <v>0.54069999999999996</v>
      </c>
    </row>
    <row r="416" spans="1:7" s="54" customFormat="1" ht="33.75" x14ac:dyDescent="0.25">
      <c r="A416" s="351" t="s">
        <v>797</v>
      </c>
      <c r="B416" s="352" t="s">
        <v>1084</v>
      </c>
      <c r="C416" s="353" t="s">
        <v>1888</v>
      </c>
      <c r="D416" s="353" t="s">
        <v>1842</v>
      </c>
      <c r="E416" s="354" t="s">
        <v>1843</v>
      </c>
      <c r="F416" s="355" t="s">
        <v>125</v>
      </c>
      <c r="G416" s="357">
        <v>1.762</v>
      </c>
    </row>
    <row r="417" spans="1:7" s="54" customFormat="1" ht="15" x14ac:dyDescent="0.25">
      <c r="A417" s="360"/>
      <c r="B417" s="560" t="s">
        <v>1889</v>
      </c>
      <c r="C417" s="561"/>
      <c r="D417" s="561"/>
      <c r="E417" s="562"/>
      <c r="F417" s="361"/>
      <c r="G417" s="361"/>
    </row>
    <row r="418" spans="1:7" s="54" customFormat="1" ht="33.75" x14ac:dyDescent="0.25">
      <c r="A418" s="351" t="s">
        <v>798</v>
      </c>
      <c r="B418" s="352" t="s">
        <v>1084</v>
      </c>
      <c r="C418" s="353" t="s">
        <v>1890</v>
      </c>
      <c r="D418" s="353" t="s">
        <v>1842</v>
      </c>
      <c r="E418" s="354" t="s">
        <v>1843</v>
      </c>
      <c r="F418" s="355" t="s">
        <v>125</v>
      </c>
      <c r="G418" s="357">
        <v>2.4089999999999998</v>
      </c>
    </row>
    <row r="419" spans="1:7" s="54" customFormat="1" ht="15" x14ac:dyDescent="0.25">
      <c r="A419" s="360"/>
      <c r="B419" s="560" t="s">
        <v>1891</v>
      </c>
      <c r="C419" s="561"/>
      <c r="D419" s="561"/>
      <c r="E419" s="562"/>
      <c r="F419" s="361"/>
      <c r="G419" s="361"/>
    </row>
    <row r="420" spans="1:7" s="54" customFormat="1" ht="22.5" x14ac:dyDescent="0.25">
      <c r="A420" s="351" t="s">
        <v>799</v>
      </c>
      <c r="B420" s="352" t="s">
        <v>1084</v>
      </c>
      <c r="C420" s="353" t="s">
        <v>1892</v>
      </c>
      <c r="D420" s="353" t="s">
        <v>578</v>
      </c>
      <c r="E420" s="354" t="s">
        <v>1829</v>
      </c>
      <c r="F420" s="355" t="s">
        <v>125</v>
      </c>
      <c r="G420" s="357">
        <v>1.617</v>
      </c>
    </row>
    <row r="421" spans="1:7" s="54" customFormat="1" ht="15" x14ac:dyDescent="0.25">
      <c r="A421" s="351" t="s">
        <v>800</v>
      </c>
      <c r="B421" s="352" t="s">
        <v>1084</v>
      </c>
      <c r="C421" s="353" t="s">
        <v>1893</v>
      </c>
      <c r="D421" s="353" t="s">
        <v>1831</v>
      </c>
      <c r="E421" s="354" t="s">
        <v>1832</v>
      </c>
      <c r="F421" s="355" t="s">
        <v>111</v>
      </c>
      <c r="G421" s="357">
        <v>6.6639999999999997</v>
      </c>
    </row>
    <row r="422" spans="1:7" s="54" customFormat="1" ht="15" x14ac:dyDescent="0.25">
      <c r="A422" s="351" t="s">
        <v>801</v>
      </c>
      <c r="B422" s="352" t="s">
        <v>1084</v>
      </c>
      <c r="C422" s="353" t="s">
        <v>1894</v>
      </c>
      <c r="D422" s="353" t="s">
        <v>205</v>
      </c>
      <c r="E422" s="354" t="s">
        <v>206</v>
      </c>
      <c r="F422" s="355" t="s">
        <v>125</v>
      </c>
      <c r="G422" s="357">
        <v>1.617</v>
      </c>
    </row>
    <row r="423" spans="1:7" s="54" customFormat="1" ht="15" x14ac:dyDescent="0.25">
      <c r="A423" s="351" t="s">
        <v>802</v>
      </c>
      <c r="B423" s="352" t="s">
        <v>1084</v>
      </c>
      <c r="C423" s="353" t="s">
        <v>1895</v>
      </c>
      <c r="D423" s="353" t="s">
        <v>200</v>
      </c>
      <c r="E423" s="354" t="s">
        <v>201</v>
      </c>
      <c r="F423" s="355" t="s">
        <v>125</v>
      </c>
      <c r="G423" s="357">
        <v>1.617</v>
      </c>
    </row>
    <row r="424" spans="1:7" s="54" customFormat="1" ht="15" x14ac:dyDescent="0.25">
      <c r="A424" s="351" t="s">
        <v>803</v>
      </c>
      <c r="B424" s="352" t="s">
        <v>1084</v>
      </c>
      <c r="C424" s="353" t="s">
        <v>1896</v>
      </c>
      <c r="D424" s="353" t="s">
        <v>1814</v>
      </c>
      <c r="E424" s="354" t="s">
        <v>579</v>
      </c>
      <c r="F424" s="355" t="s">
        <v>111</v>
      </c>
      <c r="G424" s="357">
        <v>3.2989999999999999</v>
      </c>
    </row>
    <row r="425" spans="1:7" s="54" customFormat="1" ht="22.5" x14ac:dyDescent="0.25">
      <c r="A425" s="351" t="s">
        <v>804</v>
      </c>
      <c r="B425" s="352" t="s">
        <v>1084</v>
      </c>
      <c r="C425" s="353" t="s">
        <v>1897</v>
      </c>
      <c r="D425" s="353" t="s">
        <v>210</v>
      </c>
      <c r="E425" s="354" t="s">
        <v>1837</v>
      </c>
      <c r="F425" s="355" t="s">
        <v>125</v>
      </c>
      <c r="G425" s="357">
        <v>1.617</v>
      </c>
    </row>
    <row r="426" spans="1:7" s="54" customFormat="1" ht="15" x14ac:dyDescent="0.25">
      <c r="A426" s="351" t="s">
        <v>805</v>
      </c>
      <c r="B426" s="352" t="s">
        <v>1084</v>
      </c>
      <c r="C426" s="353" t="s">
        <v>1898</v>
      </c>
      <c r="D426" s="353" t="s">
        <v>1814</v>
      </c>
      <c r="E426" s="354" t="s">
        <v>579</v>
      </c>
      <c r="F426" s="355" t="s">
        <v>111</v>
      </c>
      <c r="G426" s="357">
        <v>3.2989999999999999</v>
      </c>
    </row>
    <row r="427" spans="1:7" s="54" customFormat="1" ht="15" x14ac:dyDescent="0.25">
      <c r="A427" s="351" t="s">
        <v>806</v>
      </c>
      <c r="B427" s="352" t="s">
        <v>1084</v>
      </c>
      <c r="C427" s="353" t="s">
        <v>1899</v>
      </c>
      <c r="D427" s="353" t="s">
        <v>558</v>
      </c>
      <c r="E427" s="354" t="s">
        <v>559</v>
      </c>
      <c r="F427" s="355" t="s">
        <v>122</v>
      </c>
      <c r="G427" s="363">
        <v>0.57820000000000005</v>
      </c>
    </row>
    <row r="428" spans="1:7" s="54" customFormat="1" ht="15" x14ac:dyDescent="0.25">
      <c r="A428" s="351" t="s">
        <v>807</v>
      </c>
      <c r="B428" s="352" t="s">
        <v>1084</v>
      </c>
      <c r="C428" s="353" t="s">
        <v>1900</v>
      </c>
      <c r="D428" s="353" t="s">
        <v>1095</v>
      </c>
      <c r="E428" s="354" t="s">
        <v>132</v>
      </c>
      <c r="F428" s="355" t="s">
        <v>122</v>
      </c>
      <c r="G428" s="363">
        <v>0.57820000000000005</v>
      </c>
    </row>
    <row r="429" spans="1:7" s="54" customFormat="1" ht="15" x14ac:dyDescent="0.25">
      <c r="A429" s="351" t="s">
        <v>808</v>
      </c>
      <c r="B429" s="352" t="s">
        <v>1084</v>
      </c>
      <c r="C429" s="353" t="s">
        <v>1901</v>
      </c>
      <c r="D429" s="353" t="s">
        <v>205</v>
      </c>
      <c r="E429" s="354" t="s">
        <v>206</v>
      </c>
      <c r="F429" s="355" t="s">
        <v>125</v>
      </c>
      <c r="G429" s="357">
        <v>1.617</v>
      </c>
    </row>
    <row r="430" spans="1:7" s="54" customFormat="1" ht="15" x14ac:dyDescent="0.25">
      <c r="A430" s="351" t="s">
        <v>809</v>
      </c>
      <c r="B430" s="352" t="s">
        <v>1084</v>
      </c>
      <c r="C430" s="353" t="s">
        <v>1902</v>
      </c>
      <c r="D430" s="353" t="s">
        <v>1741</v>
      </c>
      <c r="E430" s="354" t="s">
        <v>207</v>
      </c>
      <c r="F430" s="355" t="s">
        <v>147</v>
      </c>
      <c r="G430" s="363">
        <v>-197.92080000000001</v>
      </c>
    </row>
    <row r="431" spans="1:7" s="54" customFormat="1" ht="15" x14ac:dyDescent="0.25">
      <c r="A431" s="351" t="s">
        <v>810</v>
      </c>
      <c r="B431" s="352" t="s">
        <v>1084</v>
      </c>
      <c r="C431" s="353" t="s">
        <v>1903</v>
      </c>
      <c r="D431" s="353" t="s">
        <v>1904</v>
      </c>
      <c r="E431" s="354" t="s">
        <v>1905</v>
      </c>
      <c r="F431" s="355" t="s">
        <v>147</v>
      </c>
      <c r="G431" s="363">
        <v>197.92080000000001</v>
      </c>
    </row>
    <row r="432" spans="1:7" s="54" customFormat="1" ht="15" x14ac:dyDescent="0.25">
      <c r="A432" s="351" t="s">
        <v>811</v>
      </c>
      <c r="B432" s="352" t="s">
        <v>1084</v>
      </c>
      <c r="C432" s="353" t="s">
        <v>1906</v>
      </c>
      <c r="D432" s="353" t="s">
        <v>690</v>
      </c>
      <c r="E432" s="354" t="s">
        <v>691</v>
      </c>
      <c r="F432" s="355" t="s">
        <v>125</v>
      </c>
      <c r="G432" s="357">
        <v>1.617</v>
      </c>
    </row>
    <row r="433" spans="1:7" s="54" customFormat="1" ht="15" x14ac:dyDescent="0.25">
      <c r="A433" s="351" t="s">
        <v>812</v>
      </c>
      <c r="B433" s="352" t="s">
        <v>1084</v>
      </c>
      <c r="C433" s="353" t="s">
        <v>1907</v>
      </c>
      <c r="D433" s="353" t="s">
        <v>1908</v>
      </c>
      <c r="E433" s="354" t="s">
        <v>693</v>
      </c>
      <c r="F433" s="355" t="s">
        <v>147</v>
      </c>
      <c r="G433" s="366">
        <v>164.1</v>
      </c>
    </row>
    <row r="434" spans="1:7" s="54" customFormat="1" ht="15" x14ac:dyDescent="0.25">
      <c r="A434" s="360"/>
      <c r="B434" s="560" t="s">
        <v>1909</v>
      </c>
      <c r="C434" s="561"/>
      <c r="D434" s="561"/>
      <c r="E434" s="562"/>
      <c r="F434" s="361"/>
      <c r="G434" s="361"/>
    </row>
    <row r="435" spans="1:7" s="54" customFormat="1" ht="22.5" x14ac:dyDescent="0.25">
      <c r="A435" s="351" t="s">
        <v>813</v>
      </c>
      <c r="B435" s="352" t="s">
        <v>1084</v>
      </c>
      <c r="C435" s="353" t="s">
        <v>1910</v>
      </c>
      <c r="D435" s="353" t="s">
        <v>578</v>
      </c>
      <c r="E435" s="354" t="s">
        <v>1829</v>
      </c>
      <c r="F435" s="355" t="s">
        <v>125</v>
      </c>
      <c r="G435" s="362">
        <v>0.62</v>
      </c>
    </row>
    <row r="436" spans="1:7" s="54" customFormat="1" ht="15" x14ac:dyDescent="0.25">
      <c r="A436" s="351" t="s">
        <v>814</v>
      </c>
      <c r="B436" s="352" t="s">
        <v>1084</v>
      </c>
      <c r="C436" s="353" t="s">
        <v>1911</v>
      </c>
      <c r="D436" s="353" t="s">
        <v>1831</v>
      </c>
      <c r="E436" s="354" t="s">
        <v>1832</v>
      </c>
      <c r="F436" s="355" t="s">
        <v>111</v>
      </c>
      <c r="G436" s="363">
        <v>2.5543999999999998</v>
      </c>
    </row>
    <row r="437" spans="1:7" s="54" customFormat="1" ht="15" x14ac:dyDescent="0.25">
      <c r="A437" s="351" t="s">
        <v>816</v>
      </c>
      <c r="B437" s="352" t="s">
        <v>1084</v>
      </c>
      <c r="C437" s="353" t="s">
        <v>1912</v>
      </c>
      <c r="D437" s="353" t="s">
        <v>205</v>
      </c>
      <c r="E437" s="354" t="s">
        <v>206</v>
      </c>
      <c r="F437" s="355" t="s">
        <v>125</v>
      </c>
      <c r="G437" s="362">
        <v>0.62</v>
      </c>
    </row>
    <row r="438" spans="1:7" s="54" customFormat="1" ht="15" x14ac:dyDescent="0.25">
      <c r="A438" s="351" t="s">
        <v>817</v>
      </c>
      <c r="B438" s="352" t="s">
        <v>1084</v>
      </c>
      <c r="C438" s="353" t="s">
        <v>1913</v>
      </c>
      <c r="D438" s="353" t="s">
        <v>200</v>
      </c>
      <c r="E438" s="354" t="s">
        <v>201</v>
      </c>
      <c r="F438" s="355" t="s">
        <v>125</v>
      </c>
      <c r="G438" s="362">
        <v>0.62</v>
      </c>
    </row>
    <row r="439" spans="1:7" s="54" customFormat="1" ht="15" x14ac:dyDescent="0.25">
      <c r="A439" s="351" t="s">
        <v>818</v>
      </c>
      <c r="B439" s="352" t="s">
        <v>1084</v>
      </c>
      <c r="C439" s="353" t="s">
        <v>1914</v>
      </c>
      <c r="D439" s="353" t="s">
        <v>1814</v>
      </c>
      <c r="E439" s="354" t="s">
        <v>579</v>
      </c>
      <c r="F439" s="355" t="s">
        <v>111</v>
      </c>
      <c r="G439" s="357">
        <v>1.2649999999999999</v>
      </c>
    </row>
    <row r="440" spans="1:7" s="54" customFormat="1" ht="19.5" customHeight="1" x14ac:dyDescent="0.25">
      <c r="A440" s="351" t="s">
        <v>821</v>
      </c>
      <c r="B440" s="352" t="s">
        <v>1084</v>
      </c>
      <c r="C440" s="353" t="s">
        <v>1915</v>
      </c>
      <c r="D440" s="353" t="s">
        <v>210</v>
      </c>
      <c r="E440" s="354" t="s">
        <v>1837</v>
      </c>
      <c r="F440" s="355" t="s">
        <v>125</v>
      </c>
      <c r="G440" s="362">
        <v>0.62</v>
      </c>
    </row>
    <row r="441" spans="1:7" s="54" customFormat="1" ht="15" x14ac:dyDescent="0.25">
      <c r="A441" s="351" t="s">
        <v>822</v>
      </c>
      <c r="B441" s="352" t="s">
        <v>1084</v>
      </c>
      <c r="C441" s="353" t="s">
        <v>1916</v>
      </c>
      <c r="D441" s="353" t="s">
        <v>1814</v>
      </c>
      <c r="E441" s="354" t="s">
        <v>579</v>
      </c>
      <c r="F441" s="355" t="s">
        <v>111</v>
      </c>
      <c r="G441" s="357">
        <v>1.2649999999999999</v>
      </c>
    </row>
    <row r="442" spans="1:7" s="54" customFormat="1" ht="15" x14ac:dyDescent="0.25">
      <c r="A442" s="351" t="s">
        <v>1917</v>
      </c>
      <c r="B442" s="352" t="s">
        <v>1084</v>
      </c>
      <c r="C442" s="353" t="s">
        <v>1918</v>
      </c>
      <c r="D442" s="353" t="s">
        <v>558</v>
      </c>
      <c r="E442" s="354" t="s">
        <v>559</v>
      </c>
      <c r="F442" s="355" t="s">
        <v>122</v>
      </c>
      <c r="G442" s="363">
        <v>0.22170000000000001</v>
      </c>
    </row>
    <row r="443" spans="1:7" s="54" customFormat="1" ht="15" x14ac:dyDescent="0.25">
      <c r="A443" s="351" t="s">
        <v>1919</v>
      </c>
      <c r="B443" s="352" t="s">
        <v>1084</v>
      </c>
      <c r="C443" s="353" t="s">
        <v>1920</v>
      </c>
      <c r="D443" s="353" t="s">
        <v>1095</v>
      </c>
      <c r="E443" s="354" t="s">
        <v>132</v>
      </c>
      <c r="F443" s="355" t="s">
        <v>122</v>
      </c>
      <c r="G443" s="363">
        <v>0.22170000000000001</v>
      </c>
    </row>
    <row r="444" spans="1:7" s="54" customFormat="1" ht="22.5" x14ac:dyDescent="0.25">
      <c r="A444" s="351" t="s">
        <v>1921</v>
      </c>
      <c r="B444" s="352" t="s">
        <v>1084</v>
      </c>
      <c r="C444" s="353" t="s">
        <v>1922</v>
      </c>
      <c r="D444" s="353" t="s">
        <v>1923</v>
      </c>
      <c r="E444" s="354" t="s">
        <v>1924</v>
      </c>
      <c r="F444" s="355" t="s">
        <v>122</v>
      </c>
      <c r="G444" s="363">
        <v>1.4641999999999999</v>
      </c>
    </row>
    <row r="445" spans="1:7" s="54" customFormat="1" ht="15" x14ac:dyDescent="0.25">
      <c r="A445" s="351" t="s">
        <v>1925</v>
      </c>
      <c r="B445" s="352" t="s">
        <v>1084</v>
      </c>
      <c r="C445" s="353" t="s">
        <v>1926</v>
      </c>
      <c r="D445" s="353" t="s">
        <v>1373</v>
      </c>
      <c r="E445" s="354" t="s">
        <v>1374</v>
      </c>
      <c r="F445" s="355" t="s">
        <v>122</v>
      </c>
      <c r="G445" s="357">
        <v>1.464</v>
      </c>
    </row>
    <row r="446" spans="1:7" s="54" customFormat="1" ht="15" x14ac:dyDescent="0.25">
      <c r="A446" s="351" t="s">
        <v>1927</v>
      </c>
      <c r="B446" s="352" t="s">
        <v>1084</v>
      </c>
      <c r="C446" s="353" t="s">
        <v>1928</v>
      </c>
      <c r="D446" s="353" t="s">
        <v>1929</v>
      </c>
      <c r="E446" s="354" t="s">
        <v>1930</v>
      </c>
      <c r="F446" s="355" t="s">
        <v>125</v>
      </c>
      <c r="G446" s="362">
        <v>0.62</v>
      </c>
    </row>
    <row r="447" spans="1:7" s="54" customFormat="1" ht="33.75" x14ac:dyDescent="0.25">
      <c r="A447" s="351" t="s">
        <v>1931</v>
      </c>
      <c r="B447" s="352" t="s">
        <v>1084</v>
      </c>
      <c r="C447" s="353" t="s">
        <v>1932</v>
      </c>
      <c r="D447" s="353" t="s">
        <v>1933</v>
      </c>
      <c r="E447" s="354" t="s">
        <v>1934</v>
      </c>
      <c r="F447" s="355" t="s">
        <v>111</v>
      </c>
      <c r="G447" s="366">
        <v>2.2999999999999998</v>
      </c>
    </row>
    <row r="448" spans="1:7" s="54" customFormat="1" ht="15" x14ac:dyDescent="0.25">
      <c r="A448" s="351" t="s">
        <v>1935</v>
      </c>
      <c r="B448" s="352" t="s">
        <v>1084</v>
      </c>
      <c r="C448" s="353" t="s">
        <v>1936</v>
      </c>
      <c r="D448" s="353" t="s">
        <v>1937</v>
      </c>
      <c r="E448" s="354" t="s">
        <v>1938</v>
      </c>
      <c r="F448" s="355" t="s">
        <v>125</v>
      </c>
      <c r="G448" s="362">
        <v>0.62</v>
      </c>
    </row>
    <row r="449" spans="1:7" s="54" customFormat="1" ht="15" x14ac:dyDescent="0.25">
      <c r="A449" s="351" t="s">
        <v>1939</v>
      </c>
      <c r="B449" s="352" t="s">
        <v>1084</v>
      </c>
      <c r="C449" s="353" t="s">
        <v>1940</v>
      </c>
      <c r="D449" s="353" t="s">
        <v>1941</v>
      </c>
      <c r="E449" s="354" t="s">
        <v>1942</v>
      </c>
      <c r="F449" s="355" t="s">
        <v>122</v>
      </c>
      <c r="G449" s="363">
        <v>1.1000000000000001E-3</v>
      </c>
    </row>
    <row r="450" spans="1:7" s="54" customFormat="1" ht="15" x14ac:dyDescent="0.25">
      <c r="A450" s="351" t="s">
        <v>1943</v>
      </c>
      <c r="B450" s="352" t="s">
        <v>1084</v>
      </c>
      <c r="C450" s="353" t="s">
        <v>1944</v>
      </c>
      <c r="D450" s="353" t="s">
        <v>205</v>
      </c>
      <c r="E450" s="354" t="s">
        <v>206</v>
      </c>
      <c r="F450" s="355" t="s">
        <v>125</v>
      </c>
      <c r="G450" s="362">
        <v>0.62</v>
      </c>
    </row>
    <row r="451" spans="1:7" s="54" customFormat="1" ht="15" x14ac:dyDescent="0.25">
      <c r="A451" s="351" t="s">
        <v>1945</v>
      </c>
      <c r="B451" s="352" t="s">
        <v>1084</v>
      </c>
      <c r="C451" s="353" t="s">
        <v>1946</v>
      </c>
      <c r="D451" s="353" t="s">
        <v>1741</v>
      </c>
      <c r="E451" s="354" t="s">
        <v>207</v>
      </c>
      <c r="F451" s="355" t="s">
        <v>147</v>
      </c>
      <c r="G451" s="357">
        <v>-75.888000000000005</v>
      </c>
    </row>
    <row r="452" spans="1:7" s="54" customFormat="1" ht="15" x14ac:dyDescent="0.25">
      <c r="A452" s="351" t="s">
        <v>1947</v>
      </c>
      <c r="B452" s="352" t="s">
        <v>1084</v>
      </c>
      <c r="C452" s="353" t="s">
        <v>1948</v>
      </c>
      <c r="D452" s="353" t="s">
        <v>1904</v>
      </c>
      <c r="E452" s="354" t="s">
        <v>1905</v>
      </c>
      <c r="F452" s="355" t="s">
        <v>147</v>
      </c>
      <c r="G452" s="357">
        <v>75.888000000000005</v>
      </c>
    </row>
    <row r="453" spans="1:7" s="54" customFormat="1" ht="15" x14ac:dyDescent="0.25">
      <c r="A453" s="351" t="s">
        <v>1949</v>
      </c>
      <c r="B453" s="352" t="s">
        <v>1084</v>
      </c>
      <c r="C453" s="353" t="s">
        <v>1950</v>
      </c>
      <c r="D453" s="353" t="s">
        <v>690</v>
      </c>
      <c r="E453" s="354" t="s">
        <v>691</v>
      </c>
      <c r="F453" s="355" t="s">
        <v>125</v>
      </c>
      <c r="G453" s="362">
        <v>0.62</v>
      </c>
    </row>
    <row r="454" spans="1:7" s="54" customFormat="1" ht="15" x14ac:dyDescent="0.25">
      <c r="A454" s="351" t="s">
        <v>1951</v>
      </c>
      <c r="B454" s="352" t="s">
        <v>1084</v>
      </c>
      <c r="C454" s="353" t="s">
        <v>1952</v>
      </c>
      <c r="D454" s="353" t="s">
        <v>1908</v>
      </c>
      <c r="E454" s="354" t="s">
        <v>693</v>
      </c>
      <c r="F454" s="355" t="s">
        <v>147</v>
      </c>
      <c r="G454" s="362">
        <v>62.93</v>
      </c>
    </row>
    <row r="455" spans="1:7" s="54" customFormat="1" ht="15" x14ac:dyDescent="0.25">
      <c r="A455" s="360"/>
      <c r="B455" s="560" t="s">
        <v>1953</v>
      </c>
      <c r="C455" s="561"/>
      <c r="D455" s="561"/>
      <c r="E455" s="562"/>
      <c r="F455" s="361"/>
      <c r="G455" s="361"/>
    </row>
    <row r="456" spans="1:7" s="54" customFormat="1" ht="15" x14ac:dyDescent="0.25">
      <c r="A456" s="351" t="s">
        <v>1954</v>
      </c>
      <c r="B456" s="352" t="s">
        <v>1084</v>
      </c>
      <c r="C456" s="353" t="s">
        <v>1955</v>
      </c>
      <c r="D456" s="353" t="s">
        <v>200</v>
      </c>
      <c r="E456" s="354" t="s">
        <v>201</v>
      </c>
      <c r="F456" s="355" t="s">
        <v>125</v>
      </c>
      <c r="G456" s="363">
        <v>5.3971999999999998</v>
      </c>
    </row>
    <row r="457" spans="1:7" s="54" customFormat="1" ht="15" x14ac:dyDescent="0.25">
      <c r="A457" s="351" t="s">
        <v>1956</v>
      </c>
      <c r="B457" s="352" t="s">
        <v>1084</v>
      </c>
      <c r="C457" s="353" t="s">
        <v>1957</v>
      </c>
      <c r="D457" s="353" t="s">
        <v>1814</v>
      </c>
      <c r="E457" s="354" t="s">
        <v>579</v>
      </c>
      <c r="F457" s="355" t="s">
        <v>111</v>
      </c>
      <c r="G457" s="362">
        <v>11.01</v>
      </c>
    </row>
    <row r="458" spans="1:7" s="54" customFormat="1" ht="22.5" x14ac:dyDescent="0.25">
      <c r="A458" s="351" t="s">
        <v>1958</v>
      </c>
      <c r="B458" s="352" t="s">
        <v>1084</v>
      </c>
      <c r="C458" s="353" t="s">
        <v>1959</v>
      </c>
      <c r="D458" s="353" t="s">
        <v>210</v>
      </c>
      <c r="E458" s="354" t="s">
        <v>1825</v>
      </c>
      <c r="F458" s="355" t="s">
        <v>125</v>
      </c>
      <c r="G458" s="363">
        <v>5.3971999999999998</v>
      </c>
    </row>
    <row r="459" spans="1:7" s="54" customFormat="1" ht="15" x14ac:dyDescent="0.25">
      <c r="A459" s="351" t="s">
        <v>1960</v>
      </c>
      <c r="B459" s="352" t="s">
        <v>1084</v>
      </c>
      <c r="C459" s="353" t="s">
        <v>1961</v>
      </c>
      <c r="D459" s="353" t="s">
        <v>1814</v>
      </c>
      <c r="E459" s="354" t="s">
        <v>579</v>
      </c>
      <c r="F459" s="355" t="s">
        <v>111</v>
      </c>
      <c r="G459" s="362">
        <v>11.01</v>
      </c>
    </row>
    <row r="460" spans="1:7" s="54" customFormat="1" ht="15" x14ac:dyDescent="0.25">
      <c r="A460" s="351" t="s">
        <v>1962</v>
      </c>
      <c r="B460" s="352" t="s">
        <v>1084</v>
      </c>
      <c r="C460" s="353" t="s">
        <v>1963</v>
      </c>
      <c r="D460" s="353" t="s">
        <v>558</v>
      </c>
      <c r="E460" s="354" t="s">
        <v>559</v>
      </c>
      <c r="F460" s="355" t="s">
        <v>122</v>
      </c>
      <c r="G460" s="362">
        <v>1.93</v>
      </c>
    </row>
    <row r="461" spans="1:7" s="54" customFormat="1" ht="15" x14ac:dyDescent="0.25">
      <c r="A461" s="351" t="s">
        <v>1964</v>
      </c>
      <c r="B461" s="352" t="s">
        <v>1084</v>
      </c>
      <c r="C461" s="353" t="s">
        <v>1965</v>
      </c>
      <c r="D461" s="353" t="s">
        <v>1095</v>
      </c>
      <c r="E461" s="354" t="s">
        <v>132</v>
      </c>
      <c r="F461" s="355" t="s">
        <v>122</v>
      </c>
      <c r="G461" s="362">
        <v>1.93</v>
      </c>
    </row>
    <row r="462" spans="1:7" s="54" customFormat="1" ht="22.5" x14ac:dyDescent="0.25">
      <c r="A462" s="351" t="s">
        <v>1966</v>
      </c>
      <c r="B462" s="352" t="s">
        <v>1084</v>
      </c>
      <c r="C462" s="353" t="s">
        <v>1967</v>
      </c>
      <c r="D462" s="353" t="s">
        <v>205</v>
      </c>
      <c r="E462" s="354" t="s">
        <v>1968</v>
      </c>
      <c r="F462" s="355" t="s">
        <v>125</v>
      </c>
      <c r="G462" s="363">
        <v>5.3971999999999998</v>
      </c>
    </row>
    <row r="463" spans="1:7" s="54" customFormat="1" ht="21" customHeight="1" x14ac:dyDescent="0.25">
      <c r="A463" s="351" t="s">
        <v>1969</v>
      </c>
      <c r="B463" s="352" t="s">
        <v>1084</v>
      </c>
      <c r="C463" s="353" t="s">
        <v>1970</v>
      </c>
      <c r="D463" s="353" t="s">
        <v>1741</v>
      </c>
      <c r="E463" s="354" t="s">
        <v>207</v>
      </c>
      <c r="F463" s="355" t="s">
        <v>147</v>
      </c>
      <c r="G463" s="356">
        <v>-660.61728000000005</v>
      </c>
    </row>
    <row r="464" spans="1:7" s="63" customFormat="1" ht="15" customHeight="1" x14ac:dyDescent="0.25">
      <c r="A464" s="351" t="s">
        <v>1971</v>
      </c>
      <c r="B464" s="352" t="s">
        <v>1084</v>
      </c>
      <c r="C464" s="353" t="s">
        <v>1972</v>
      </c>
      <c r="D464" s="353" t="s">
        <v>1973</v>
      </c>
      <c r="E464" s="354" t="s">
        <v>1974</v>
      </c>
      <c r="F464" s="355" t="s">
        <v>147</v>
      </c>
      <c r="G464" s="356">
        <v>660.61728000000005</v>
      </c>
    </row>
    <row r="465" spans="1:7" s="62" customFormat="1" ht="15" customHeight="1" x14ac:dyDescent="0.25">
      <c r="A465" s="351" t="s">
        <v>1975</v>
      </c>
      <c r="B465" s="352" t="s">
        <v>1084</v>
      </c>
      <c r="C465" s="353" t="s">
        <v>1976</v>
      </c>
      <c r="D465" s="353" t="s">
        <v>1977</v>
      </c>
      <c r="E465" s="354" t="s">
        <v>1978</v>
      </c>
      <c r="F465" s="355" t="s">
        <v>111</v>
      </c>
      <c r="G465" s="363">
        <v>21.588799999999999</v>
      </c>
    </row>
    <row r="466" spans="1:7" s="54" customFormat="1" ht="17.25" customHeight="1" x14ac:dyDescent="0.25">
      <c r="A466" s="351" t="s">
        <v>1979</v>
      </c>
      <c r="B466" s="352" t="s">
        <v>1084</v>
      </c>
      <c r="C466" s="353" t="s">
        <v>1980</v>
      </c>
      <c r="D466" s="353" t="s">
        <v>1981</v>
      </c>
      <c r="E466" s="354" t="s">
        <v>1982</v>
      </c>
      <c r="F466" s="355" t="s">
        <v>111</v>
      </c>
      <c r="G466" s="362">
        <v>22.02</v>
      </c>
    </row>
    <row r="467" spans="1:7" s="54" customFormat="1" ht="15" customHeight="1" x14ac:dyDescent="0.25">
      <c r="A467" s="351" t="s">
        <v>1983</v>
      </c>
      <c r="B467" s="352" t="s">
        <v>1084</v>
      </c>
      <c r="C467" s="353" t="s">
        <v>1984</v>
      </c>
      <c r="D467" s="353" t="s">
        <v>1985</v>
      </c>
      <c r="E467" s="354" t="s">
        <v>1986</v>
      </c>
      <c r="F467" s="355" t="s">
        <v>125</v>
      </c>
      <c r="G467" s="363">
        <v>5.3971999999999998</v>
      </c>
    </row>
    <row r="468" spans="1:7" s="54" customFormat="1" ht="15" x14ac:dyDescent="0.25">
      <c r="A468" s="351" t="s">
        <v>1987</v>
      </c>
      <c r="B468" s="352" t="s">
        <v>1084</v>
      </c>
      <c r="C468" s="353" t="s">
        <v>1988</v>
      </c>
      <c r="D468" s="353" t="s">
        <v>1929</v>
      </c>
      <c r="E468" s="354" t="s">
        <v>1930</v>
      </c>
      <c r="F468" s="355" t="s">
        <v>125</v>
      </c>
      <c r="G468" s="363">
        <v>5.3971999999999998</v>
      </c>
    </row>
    <row r="469" spans="1:7" s="54" customFormat="1" ht="22.5" x14ac:dyDescent="0.25">
      <c r="A469" s="351" t="s">
        <v>1989</v>
      </c>
      <c r="B469" s="352" t="s">
        <v>1084</v>
      </c>
      <c r="C469" s="353" t="s">
        <v>1990</v>
      </c>
      <c r="D469" s="353" t="s">
        <v>1991</v>
      </c>
      <c r="E469" s="354" t="s">
        <v>1992</v>
      </c>
      <c r="F469" s="355" t="s">
        <v>111</v>
      </c>
      <c r="G469" s="362">
        <v>34.32</v>
      </c>
    </row>
    <row r="470" spans="1:7" s="54" customFormat="1" ht="15" x14ac:dyDescent="0.25">
      <c r="A470" s="351" t="s">
        <v>1993</v>
      </c>
      <c r="B470" s="352" t="s">
        <v>1084</v>
      </c>
      <c r="C470" s="353" t="s">
        <v>1994</v>
      </c>
      <c r="D470" s="353" t="s">
        <v>1995</v>
      </c>
      <c r="E470" s="354" t="s">
        <v>1996</v>
      </c>
      <c r="F470" s="355" t="s">
        <v>125</v>
      </c>
      <c r="G470" s="363">
        <v>5.9368999999999996</v>
      </c>
    </row>
    <row r="471" spans="1:7" s="54" customFormat="1" ht="15" x14ac:dyDescent="0.25">
      <c r="A471" s="351" t="s">
        <v>1997</v>
      </c>
      <c r="B471" s="352" t="s">
        <v>1084</v>
      </c>
      <c r="C471" s="353" t="s">
        <v>1998</v>
      </c>
      <c r="D471" s="353" t="s">
        <v>1999</v>
      </c>
      <c r="E471" s="354" t="s">
        <v>2000</v>
      </c>
      <c r="F471" s="355" t="s">
        <v>122</v>
      </c>
      <c r="G471" s="363">
        <v>0.1484</v>
      </c>
    </row>
    <row r="472" spans="1:7" s="54" customFormat="1" ht="15" x14ac:dyDescent="0.25">
      <c r="A472" s="360"/>
      <c r="B472" s="560" t="s">
        <v>2001</v>
      </c>
      <c r="C472" s="561"/>
      <c r="D472" s="561"/>
      <c r="E472" s="562"/>
      <c r="F472" s="361"/>
      <c r="G472" s="361"/>
    </row>
    <row r="473" spans="1:7" s="54" customFormat="1" ht="22.5" x14ac:dyDescent="0.25">
      <c r="A473" s="351" t="s">
        <v>2002</v>
      </c>
      <c r="B473" s="352" t="s">
        <v>1084</v>
      </c>
      <c r="C473" s="353" t="s">
        <v>2003</v>
      </c>
      <c r="D473" s="353" t="s">
        <v>1923</v>
      </c>
      <c r="E473" s="354" t="s">
        <v>1924</v>
      </c>
      <c r="F473" s="355" t="s">
        <v>122</v>
      </c>
      <c r="G473" s="363">
        <v>3.2201</v>
      </c>
    </row>
    <row r="474" spans="1:7" s="54" customFormat="1" ht="15" x14ac:dyDescent="0.25">
      <c r="A474" s="351" t="s">
        <v>2004</v>
      </c>
      <c r="B474" s="352" t="s">
        <v>1084</v>
      </c>
      <c r="C474" s="353" t="s">
        <v>2005</v>
      </c>
      <c r="D474" s="353" t="s">
        <v>2006</v>
      </c>
      <c r="E474" s="354" t="s">
        <v>2007</v>
      </c>
      <c r="F474" s="355" t="s">
        <v>122</v>
      </c>
      <c r="G474" s="362">
        <v>3.22</v>
      </c>
    </row>
    <row r="475" spans="1:7" s="54" customFormat="1" ht="15" x14ac:dyDescent="0.25">
      <c r="A475" s="351" t="s">
        <v>2008</v>
      </c>
      <c r="B475" s="352" t="s">
        <v>1084</v>
      </c>
      <c r="C475" s="353" t="s">
        <v>2009</v>
      </c>
      <c r="D475" s="353" t="s">
        <v>183</v>
      </c>
      <c r="E475" s="354" t="s">
        <v>184</v>
      </c>
      <c r="F475" s="355" t="s">
        <v>125</v>
      </c>
      <c r="G475" s="363">
        <v>0.56669999999999998</v>
      </c>
    </row>
    <row r="476" spans="1:7" s="54" customFormat="1" ht="15" x14ac:dyDescent="0.25">
      <c r="A476" s="351" t="s">
        <v>2010</v>
      </c>
      <c r="B476" s="352" t="s">
        <v>1084</v>
      </c>
      <c r="C476" s="353" t="s">
        <v>2011</v>
      </c>
      <c r="D476" s="353" t="s">
        <v>186</v>
      </c>
      <c r="E476" s="354" t="s">
        <v>1113</v>
      </c>
      <c r="F476" s="355" t="s">
        <v>125</v>
      </c>
      <c r="G476" s="363">
        <v>0.56669999999999998</v>
      </c>
    </row>
    <row r="477" spans="1:7" s="54" customFormat="1" ht="15" x14ac:dyDescent="0.25">
      <c r="A477" s="351" t="s">
        <v>2012</v>
      </c>
      <c r="B477" s="352" t="s">
        <v>1084</v>
      </c>
      <c r="C477" s="353" t="s">
        <v>2013</v>
      </c>
      <c r="D477" s="353" t="s">
        <v>1937</v>
      </c>
      <c r="E477" s="354" t="s">
        <v>1938</v>
      </c>
      <c r="F477" s="355" t="s">
        <v>125</v>
      </c>
      <c r="G477" s="366">
        <v>0.7</v>
      </c>
    </row>
    <row r="478" spans="1:7" s="54" customFormat="1" ht="22.5" x14ac:dyDescent="0.25">
      <c r="A478" s="351" t="s">
        <v>2014</v>
      </c>
      <c r="B478" s="352" t="s">
        <v>1084</v>
      </c>
      <c r="C478" s="353" t="s">
        <v>2015</v>
      </c>
      <c r="D478" s="353" t="s">
        <v>2016</v>
      </c>
      <c r="E478" s="354" t="s">
        <v>2017</v>
      </c>
      <c r="F478" s="355" t="s">
        <v>111</v>
      </c>
      <c r="G478" s="357">
        <v>-0.86799999999999999</v>
      </c>
    </row>
    <row r="479" spans="1:7" s="54" customFormat="1" ht="22.5" x14ac:dyDescent="0.25">
      <c r="A479" s="351" t="s">
        <v>2018</v>
      </c>
      <c r="B479" s="352" t="s">
        <v>1084</v>
      </c>
      <c r="C479" s="353" t="s">
        <v>2019</v>
      </c>
      <c r="D479" s="353" t="s">
        <v>2020</v>
      </c>
      <c r="E479" s="354" t="s">
        <v>2021</v>
      </c>
      <c r="F479" s="355" t="s">
        <v>147</v>
      </c>
      <c r="G479" s="366">
        <v>72.2</v>
      </c>
    </row>
    <row r="480" spans="1:7" s="54" customFormat="1" ht="15" x14ac:dyDescent="0.25">
      <c r="A480" s="351" t="s">
        <v>2022</v>
      </c>
      <c r="B480" s="352" t="s">
        <v>1084</v>
      </c>
      <c r="C480" s="353" t="s">
        <v>2023</v>
      </c>
      <c r="D480" s="353" t="s">
        <v>2024</v>
      </c>
      <c r="E480" s="354" t="s">
        <v>2025</v>
      </c>
      <c r="F480" s="355" t="s">
        <v>125</v>
      </c>
      <c r="G480" s="362">
        <v>0.35</v>
      </c>
    </row>
    <row r="481" spans="1:7" s="54" customFormat="1" ht="15" x14ac:dyDescent="0.25">
      <c r="A481" s="351" t="s">
        <v>2026</v>
      </c>
      <c r="B481" s="352" t="s">
        <v>1084</v>
      </c>
      <c r="C481" s="353" t="s">
        <v>2027</v>
      </c>
      <c r="D481" s="353" t="s">
        <v>2028</v>
      </c>
      <c r="E481" s="354" t="s">
        <v>2029</v>
      </c>
      <c r="F481" s="355" t="s">
        <v>147</v>
      </c>
      <c r="G481" s="366">
        <v>-35.700000000000003</v>
      </c>
    </row>
    <row r="482" spans="1:7" s="54" customFormat="1" ht="15" x14ac:dyDescent="0.25">
      <c r="A482" s="351" t="s">
        <v>2030</v>
      </c>
      <c r="B482" s="352" t="s">
        <v>1084</v>
      </c>
      <c r="C482" s="353" t="s">
        <v>2031</v>
      </c>
      <c r="D482" s="353" t="s">
        <v>2032</v>
      </c>
      <c r="E482" s="354" t="s">
        <v>2033</v>
      </c>
      <c r="F482" s="355" t="s">
        <v>147</v>
      </c>
      <c r="G482" s="366">
        <v>35.700000000000003</v>
      </c>
    </row>
    <row r="483" spans="1:7" s="54" customFormat="1" ht="15" x14ac:dyDescent="0.25">
      <c r="A483" s="360"/>
      <c r="B483" s="560" t="s">
        <v>2034</v>
      </c>
      <c r="C483" s="561"/>
      <c r="D483" s="561"/>
      <c r="E483" s="562"/>
      <c r="F483" s="361"/>
      <c r="G483" s="361"/>
    </row>
    <row r="484" spans="1:7" s="54" customFormat="1" ht="15" x14ac:dyDescent="0.25">
      <c r="A484" s="351" t="s">
        <v>2035</v>
      </c>
      <c r="B484" s="352" t="s">
        <v>1084</v>
      </c>
      <c r="C484" s="353" t="s">
        <v>2036</v>
      </c>
      <c r="D484" s="353" t="s">
        <v>661</v>
      </c>
      <c r="E484" s="354" t="s">
        <v>662</v>
      </c>
      <c r="F484" s="355" t="s">
        <v>164</v>
      </c>
      <c r="G484" s="362">
        <v>16.670000000000002</v>
      </c>
    </row>
    <row r="485" spans="1:7" s="54" customFormat="1" ht="15" x14ac:dyDescent="0.25">
      <c r="A485" s="351" t="s">
        <v>2037</v>
      </c>
      <c r="B485" s="352" t="s">
        <v>1084</v>
      </c>
      <c r="C485" s="353" t="s">
        <v>2038</v>
      </c>
      <c r="D485" s="353" t="s">
        <v>2039</v>
      </c>
      <c r="E485" s="354" t="s">
        <v>664</v>
      </c>
      <c r="F485" s="355" t="s">
        <v>168</v>
      </c>
      <c r="G485" s="368">
        <v>1684</v>
      </c>
    </row>
    <row r="486" spans="1:7" s="54" customFormat="1" ht="15" x14ac:dyDescent="0.25">
      <c r="A486" s="351" t="s">
        <v>2040</v>
      </c>
      <c r="B486" s="352" t="s">
        <v>1084</v>
      </c>
      <c r="C486" s="353" t="s">
        <v>2041</v>
      </c>
      <c r="D486" s="353" t="s">
        <v>2042</v>
      </c>
      <c r="E486" s="354" t="s">
        <v>666</v>
      </c>
      <c r="F486" s="355" t="s">
        <v>243</v>
      </c>
      <c r="G486" s="357">
        <v>1.3340000000000001</v>
      </c>
    </row>
    <row r="487" spans="1:7" s="54" customFormat="1" ht="15" x14ac:dyDescent="0.25">
      <c r="A487" s="351" t="s">
        <v>2043</v>
      </c>
      <c r="B487" s="352" t="s">
        <v>1084</v>
      </c>
      <c r="C487" s="353" t="s">
        <v>2044</v>
      </c>
      <c r="D487" s="353" t="s">
        <v>2045</v>
      </c>
      <c r="E487" s="354" t="s">
        <v>668</v>
      </c>
      <c r="F487" s="355" t="s">
        <v>243</v>
      </c>
      <c r="G487" s="357">
        <v>1.3340000000000001</v>
      </c>
    </row>
    <row r="488" spans="1:7" s="54" customFormat="1" ht="15" x14ac:dyDescent="0.25">
      <c r="A488" s="351" t="s">
        <v>2046</v>
      </c>
      <c r="B488" s="352" t="s">
        <v>1084</v>
      </c>
      <c r="C488" s="353" t="s">
        <v>2047</v>
      </c>
      <c r="D488" s="353" t="s">
        <v>2048</v>
      </c>
      <c r="E488" s="354" t="s">
        <v>670</v>
      </c>
      <c r="F488" s="355" t="s">
        <v>243</v>
      </c>
      <c r="G488" s="357">
        <v>6.6680000000000001</v>
      </c>
    </row>
    <row r="489" spans="1:7" s="54" customFormat="1" ht="15" x14ac:dyDescent="0.25">
      <c r="A489" s="351" t="s">
        <v>2049</v>
      </c>
      <c r="B489" s="352" t="s">
        <v>1084</v>
      </c>
      <c r="C489" s="353" t="s">
        <v>2050</v>
      </c>
      <c r="D489" s="353" t="s">
        <v>2051</v>
      </c>
      <c r="E489" s="354" t="s">
        <v>672</v>
      </c>
      <c r="F489" s="355" t="s">
        <v>243</v>
      </c>
      <c r="G489" s="357">
        <v>1.167</v>
      </c>
    </row>
    <row r="490" spans="1:7" s="54" customFormat="1" ht="15" x14ac:dyDescent="0.25">
      <c r="A490" s="351" t="s">
        <v>2052</v>
      </c>
      <c r="B490" s="352" t="s">
        <v>1084</v>
      </c>
      <c r="C490" s="353" t="s">
        <v>2053</v>
      </c>
      <c r="D490" s="353" t="s">
        <v>2054</v>
      </c>
      <c r="E490" s="354" t="s">
        <v>674</v>
      </c>
      <c r="F490" s="355" t="s">
        <v>243</v>
      </c>
      <c r="G490" s="357">
        <v>1.167</v>
      </c>
    </row>
    <row r="491" spans="1:7" s="54" customFormat="1" ht="15" x14ac:dyDescent="0.25">
      <c r="A491" s="351" t="s">
        <v>2055</v>
      </c>
      <c r="B491" s="352" t="s">
        <v>1084</v>
      </c>
      <c r="C491" s="353" t="s">
        <v>2056</v>
      </c>
      <c r="D491" s="353" t="s">
        <v>2057</v>
      </c>
      <c r="E491" s="354" t="s">
        <v>2058</v>
      </c>
      <c r="F491" s="355" t="s">
        <v>164</v>
      </c>
      <c r="G491" s="362">
        <v>0.95</v>
      </c>
    </row>
    <row r="492" spans="1:7" s="54" customFormat="1" ht="15" x14ac:dyDescent="0.25">
      <c r="A492" s="351" t="s">
        <v>2059</v>
      </c>
      <c r="B492" s="352" t="s">
        <v>1084</v>
      </c>
      <c r="C492" s="353" t="s">
        <v>2060</v>
      </c>
      <c r="D492" s="353" t="s">
        <v>2061</v>
      </c>
      <c r="E492" s="354" t="s">
        <v>2062</v>
      </c>
      <c r="F492" s="355" t="s">
        <v>164</v>
      </c>
      <c r="G492" s="362">
        <v>8.76</v>
      </c>
    </row>
    <row r="493" spans="1:7" s="54" customFormat="1" ht="15" x14ac:dyDescent="0.25">
      <c r="A493" s="351" t="s">
        <v>2063</v>
      </c>
      <c r="B493" s="352" t="s">
        <v>1084</v>
      </c>
      <c r="C493" s="353" t="s">
        <v>2064</v>
      </c>
      <c r="D493" s="353" t="s">
        <v>2065</v>
      </c>
      <c r="E493" s="354" t="s">
        <v>2066</v>
      </c>
      <c r="F493" s="355" t="s">
        <v>168</v>
      </c>
      <c r="G493" s="366">
        <v>884.8</v>
      </c>
    </row>
    <row r="494" spans="1:7" s="54" customFormat="1" ht="15" x14ac:dyDescent="0.25">
      <c r="A494" s="351" t="s">
        <v>2067</v>
      </c>
      <c r="B494" s="352" t="s">
        <v>1084</v>
      </c>
      <c r="C494" s="353" t="s">
        <v>2068</v>
      </c>
      <c r="D494" s="353" t="s">
        <v>2069</v>
      </c>
      <c r="E494" s="354" t="s">
        <v>2070</v>
      </c>
      <c r="F494" s="355" t="s">
        <v>139</v>
      </c>
      <c r="G494" s="368">
        <v>438</v>
      </c>
    </row>
    <row r="495" spans="1:7" s="54" customFormat="1" ht="15" x14ac:dyDescent="0.25">
      <c r="A495" s="347" t="s">
        <v>2071</v>
      </c>
      <c r="B495" s="556"/>
      <c r="C495" s="556"/>
      <c r="D495" s="556"/>
      <c r="E495" s="348" t="s">
        <v>2072</v>
      </c>
      <c r="F495" s="349"/>
      <c r="G495" s="350"/>
    </row>
    <row r="496" spans="1:7" s="54" customFormat="1" ht="22.5" x14ac:dyDescent="0.25">
      <c r="A496" s="351" t="s">
        <v>823</v>
      </c>
      <c r="B496" s="352" t="s">
        <v>1084</v>
      </c>
      <c r="C496" s="353" t="s">
        <v>2073</v>
      </c>
      <c r="D496" s="353" t="s">
        <v>2074</v>
      </c>
      <c r="E496" s="354" t="s">
        <v>2075</v>
      </c>
      <c r="F496" s="355" t="s">
        <v>125</v>
      </c>
      <c r="G496" s="363">
        <v>7.4901</v>
      </c>
    </row>
    <row r="497" spans="1:7" s="54" customFormat="1" ht="33.75" x14ac:dyDescent="0.25">
      <c r="A497" s="351" t="s">
        <v>826</v>
      </c>
      <c r="B497" s="352" t="s">
        <v>1084</v>
      </c>
      <c r="C497" s="353" t="s">
        <v>2076</v>
      </c>
      <c r="D497" s="353" t="s">
        <v>2077</v>
      </c>
      <c r="E497" s="354" t="s">
        <v>2078</v>
      </c>
      <c r="F497" s="355" t="s">
        <v>125</v>
      </c>
      <c r="G497" s="363">
        <v>4.2294</v>
      </c>
    </row>
    <row r="498" spans="1:7" s="54" customFormat="1" ht="15" x14ac:dyDescent="0.25">
      <c r="A498" s="351" t="s">
        <v>827</v>
      </c>
      <c r="B498" s="352" t="s">
        <v>1084</v>
      </c>
      <c r="C498" s="353" t="s">
        <v>2079</v>
      </c>
      <c r="D498" s="353" t="s">
        <v>2080</v>
      </c>
      <c r="E498" s="354" t="s">
        <v>2081</v>
      </c>
      <c r="F498" s="355" t="s">
        <v>122</v>
      </c>
      <c r="G498" s="365">
        <v>5.2021620000000004</v>
      </c>
    </row>
    <row r="499" spans="1:7" s="54" customFormat="1" ht="15" x14ac:dyDescent="0.25">
      <c r="A499" s="351" t="s">
        <v>829</v>
      </c>
      <c r="B499" s="352" t="s">
        <v>1084</v>
      </c>
      <c r="C499" s="353" t="s">
        <v>2082</v>
      </c>
      <c r="D499" s="353" t="s">
        <v>2083</v>
      </c>
      <c r="E499" s="354" t="s">
        <v>2084</v>
      </c>
      <c r="F499" s="355" t="s">
        <v>139</v>
      </c>
      <c r="G499" s="357">
        <v>84.587999999999994</v>
      </c>
    </row>
    <row r="500" spans="1:7" s="54" customFormat="1" ht="22.5" x14ac:dyDescent="0.25">
      <c r="A500" s="351" t="s">
        <v>830</v>
      </c>
      <c r="B500" s="352" t="s">
        <v>1084</v>
      </c>
      <c r="C500" s="353" t="s">
        <v>2085</v>
      </c>
      <c r="D500" s="353" t="s">
        <v>633</v>
      </c>
      <c r="E500" s="354" t="s">
        <v>2086</v>
      </c>
      <c r="F500" s="355" t="s">
        <v>125</v>
      </c>
      <c r="G500" s="363">
        <v>79.351299999999995</v>
      </c>
    </row>
    <row r="501" spans="1:7" s="54" customFormat="1" ht="15" x14ac:dyDescent="0.25">
      <c r="A501" s="351" t="s">
        <v>831</v>
      </c>
      <c r="B501" s="352" t="s">
        <v>1084</v>
      </c>
      <c r="C501" s="353" t="s">
        <v>2087</v>
      </c>
      <c r="D501" s="353" t="s">
        <v>2088</v>
      </c>
      <c r="E501" s="354" t="s">
        <v>2089</v>
      </c>
      <c r="F501" s="355" t="s">
        <v>122</v>
      </c>
      <c r="G501" s="357">
        <v>2.3809999999999998</v>
      </c>
    </row>
    <row r="502" spans="1:7" s="54" customFormat="1" ht="15" x14ac:dyDescent="0.25">
      <c r="A502" s="351" t="s">
        <v>832</v>
      </c>
      <c r="B502" s="352" t="s">
        <v>1084</v>
      </c>
      <c r="C502" s="353" t="s">
        <v>2090</v>
      </c>
      <c r="D502" s="353" t="s">
        <v>2091</v>
      </c>
      <c r="E502" s="354" t="s">
        <v>625</v>
      </c>
      <c r="F502" s="355" t="s">
        <v>139</v>
      </c>
      <c r="G502" s="368">
        <v>1587</v>
      </c>
    </row>
    <row r="503" spans="1:7" s="54" customFormat="1" ht="22.5" x14ac:dyDescent="0.25">
      <c r="A503" s="351" t="s">
        <v>833</v>
      </c>
      <c r="B503" s="352" t="s">
        <v>1084</v>
      </c>
      <c r="C503" s="353" t="s">
        <v>2092</v>
      </c>
      <c r="D503" s="353" t="s">
        <v>621</v>
      </c>
      <c r="E503" s="354" t="s">
        <v>2093</v>
      </c>
      <c r="F503" s="355" t="s">
        <v>125</v>
      </c>
      <c r="G503" s="363">
        <v>36.403799999999997</v>
      </c>
    </row>
    <row r="504" spans="1:7" s="54" customFormat="1" ht="15" customHeight="1" x14ac:dyDescent="0.25">
      <c r="A504" s="351" t="s">
        <v>834</v>
      </c>
      <c r="B504" s="352" t="s">
        <v>1084</v>
      </c>
      <c r="C504" s="353" t="s">
        <v>2094</v>
      </c>
      <c r="D504" s="353" t="s">
        <v>2088</v>
      </c>
      <c r="E504" s="354" t="s">
        <v>2089</v>
      </c>
      <c r="F504" s="355" t="s">
        <v>122</v>
      </c>
      <c r="G504" s="357">
        <v>1.2010000000000001</v>
      </c>
    </row>
    <row r="505" spans="1:7" s="54" customFormat="1" ht="15" x14ac:dyDescent="0.25">
      <c r="A505" s="351" t="s">
        <v>835</v>
      </c>
      <c r="B505" s="352" t="s">
        <v>1084</v>
      </c>
      <c r="C505" s="353" t="s">
        <v>2095</v>
      </c>
      <c r="D505" s="353" t="s">
        <v>2091</v>
      </c>
      <c r="E505" s="354" t="s">
        <v>625</v>
      </c>
      <c r="F505" s="355" t="s">
        <v>139</v>
      </c>
      <c r="G505" s="366">
        <v>800.9</v>
      </c>
    </row>
    <row r="506" spans="1:7" s="54" customFormat="1" ht="22.5" x14ac:dyDescent="0.25">
      <c r="A506" s="351" t="s">
        <v>836</v>
      </c>
      <c r="B506" s="352" t="s">
        <v>1084</v>
      </c>
      <c r="C506" s="353" t="s">
        <v>2096</v>
      </c>
      <c r="D506" s="353" t="s">
        <v>211</v>
      </c>
      <c r="E506" s="354" t="s">
        <v>212</v>
      </c>
      <c r="F506" s="355" t="s">
        <v>125</v>
      </c>
      <c r="G506" s="363">
        <v>2.3851</v>
      </c>
    </row>
    <row r="507" spans="1:7" s="54" customFormat="1" ht="15" x14ac:dyDescent="0.25">
      <c r="A507" s="351" t="s">
        <v>837</v>
      </c>
      <c r="B507" s="352" t="s">
        <v>1084</v>
      </c>
      <c r="C507" s="353" t="s">
        <v>2097</v>
      </c>
      <c r="D507" s="353" t="s">
        <v>1381</v>
      </c>
      <c r="E507" s="354" t="s">
        <v>1382</v>
      </c>
      <c r="F507" s="355" t="s">
        <v>147</v>
      </c>
      <c r="G507" s="366">
        <v>264.7</v>
      </c>
    </row>
    <row r="508" spans="1:7" s="54" customFormat="1" ht="22.5" x14ac:dyDescent="0.25">
      <c r="A508" s="351" t="s">
        <v>838</v>
      </c>
      <c r="B508" s="352" t="s">
        <v>1084</v>
      </c>
      <c r="C508" s="353" t="s">
        <v>2098</v>
      </c>
      <c r="D508" s="353" t="s">
        <v>2099</v>
      </c>
      <c r="E508" s="354" t="s">
        <v>2100</v>
      </c>
      <c r="F508" s="355" t="s">
        <v>168</v>
      </c>
      <c r="G508" s="368">
        <v>322</v>
      </c>
    </row>
    <row r="509" spans="1:7" s="54" customFormat="1" ht="15" x14ac:dyDescent="0.25">
      <c r="A509" s="351" t="s">
        <v>839</v>
      </c>
      <c r="B509" s="352" t="s">
        <v>1084</v>
      </c>
      <c r="C509" s="353" t="s">
        <v>2101</v>
      </c>
      <c r="D509" s="353" t="s">
        <v>2102</v>
      </c>
      <c r="E509" s="354" t="s">
        <v>2103</v>
      </c>
      <c r="F509" s="355" t="s">
        <v>243</v>
      </c>
      <c r="G509" s="357">
        <v>1.9319999999999999</v>
      </c>
    </row>
    <row r="510" spans="1:7" s="54" customFormat="1" ht="22.5" x14ac:dyDescent="0.25">
      <c r="A510" s="351" t="s">
        <v>840</v>
      </c>
      <c r="B510" s="352" t="s">
        <v>1084</v>
      </c>
      <c r="C510" s="353" t="s">
        <v>2104</v>
      </c>
      <c r="D510" s="353" t="s">
        <v>2105</v>
      </c>
      <c r="E510" s="354" t="s">
        <v>2106</v>
      </c>
      <c r="F510" s="355" t="s">
        <v>125</v>
      </c>
      <c r="G510" s="363">
        <v>2.3851</v>
      </c>
    </row>
    <row r="511" spans="1:7" s="54" customFormat="1" ht="15" x14ac:dyDescent="0.25">
      <c r="A511" s="351" t="s">
        <v>841</v>
      </c>
      <c r="B511" s="352" t="s">
        <v>1084</v>
      </c>
      <c r="C511" s="353" t="s">
        <v>2107</v>
      </c>
      <c r="D511" s="353" t="s">
        <v>2088</v>
      </c>
      <c r="E511" s="354" t="s">
        <v>2089</v>
      </c>
      <c r="F511" s="355" t="s">
        <v>122</v>
      </c>
      <c r="G511" s="363">
        <v>7.8700000000000006E-2</v>
      </c>
    </row>
    <row r="512" spans="1:7" s="54" customFormat="1" ht="15" x14ac:dyDescent="0.25">
      <c r="A512" s="351" t="s">
        <v>842</v>
      </c>
      <c r="B512" s="352" t="s">
        <v>1084</v>
      </c>
      <c r="C512" s="353" t="s">
        <v>2108</v>
      </c>
      <c r="D512" s="353" t="s">
        <v>2091</v>
      </c>
      <c r="E512" s="354" t="s">
        <v>625</v>
      </c>
      <c r="F512" s="355" t="s">
        <v>139</v>
      </c>
      <c r="G512" s="362">
        <v>52.47</v>
      </c>
    </row>
    <row r="513" spans="1:7" s="54" customFormat="1" ht="22.5" x14ac:dyDescent="0.25">
      <c r="A513" s="351" t="s">
        <v>843</v>
      </c>
      <c r="B513" s="352" t="s">
        <v>1084</v>
      </c>
      <c r="C513" s="353" t="s">
        <v>2109</v>
      </c>
      <c r="D513" s="353" t="s">
        <v>616</v>
      </c>
      <c r="E513" s="354" t="s">
        <v>617</v>
      </c>
      <c r="F513" s="355" t="s">
        <v>125</v>
      </c>
      <c r="G513" s="363">
        <v>25.599699999999999</v>
      </c>
    </row>
    <row r="514" spans="1:7" s="54" customFormat="1" ht="15" x14ac:dyDescent="0.25">
      <c r="A514" s="351" t="s">
        <v>844</v>
      </c>
      <c r="B514" s="352" t="s">
        <v>1084</v>
      </c>
      <c r="C514" s="353" t="s">
        <v>2110</v>
      </c>
      <c r="D514" s="353" t="s">
        <v>2111</v>
      </c>
      <c r="E514" s="354" t="s">
        <v>2112</v>
      </c>
      <c r="F514" s="355" t="s">
        <v>125</v>
      </c>
      <c r="G514" s="363">
        <v>5.3971999999999998</v>
      </c>
    </row>
    <row r="515" spans="1:7" s="54" customFormat="1" ht="15" x14ac:dyDescent="0.25">
      <c r="A515" s="351" t="s">
        <v>845</v>
      </c>
      <c r="B515" s="352" t="s">
        <v>1084</v>
      </c>
      <c r="C515" s="353" t="s">
        <v>2113</v>
      </c>
      <c r="D515" s="353" t="s">
        <v>2114</v>
      </c>
      <c r="E515" s="354" t="s">
        <v>2115</v>
      </c>
      <c r="F515" s="355" t="s">
        <v>122</v>
      </c>
      <c r="G515" s="365">
        <v>-2.2668240000000002</v>
      </c>
    </row>
    <row r="516" spans="1:7" s="54" customFormat="1" ht="15" x14ac:dyDescent="0.25">
      <c r="A516" s="351" t="s">
        <v>846</v>
      </c>
      <c r="B516" s="352" t="s">
        <v>1084</v>
      </c>
      <c r="C516" s="353" t="s">
        <v>2116</v>
      </c>
      <c r="D516" s="353" t="s">
        <v>2117</v>
      </c>
      <c r="E516" s="354" t="s">
        <v>2118</v>
      </c>
      <c r="F516" s="355" t="s">
        <v>147</v>
      </c>
      <c r="G516" s="363">
        <v>604.4864</v>
      </c>
    </row>
    <row r="517" spans="1:7" s="54" customFormat="1" ht="33.75" x14ac:dyDescent="0.25">
      <c r="A517" s="351" t="s">
        <v>847</v>
      </c>
      <c r="B517" s="352" t="s">
        <v>1084</v>
      </c>
      <c r="C517" s="353" t="s">
        <v>2119</v>
      </c>
      <c r="D517" s="353" t="s">
        <v>547</v>
      </c>
      <c r="E517" s="354" t="s">
        <v>2120</v>
      </c>
      <c r="F517" s="355" t="s">
        <v>125</v>
      </c>
      <c r="G517" s="363">
        <v>133.1506</v>
      </c>
    </row>
    <row r="518" spans="1:7" s="54" customFormat="1" ht="15" x14ac:dyDescent="0.25">
      <c r="A518" s="351" t="s">
        <v>848</v>
      </c>
      <c r="B518" s="352" t="s">
        <v>1084</v>
      </c>
      <c r="C518" s="353" t="s">
        <v>2121</v>
      </c>
      <c r="D518" s="353" t="s">
        <v>2080</v>
      </c>
      <c r="E518" s="354" t="s">
        <v>2081</v>
      </c>
      <c r="F518" s="355" t="s">
        <v>122</v>
      </c>
      <c r="G518" s="366">
        <v>113.2</v>
      </c>
    </row>
    <row r="519" spans="1:7" s="54" customFormat="1" ht="15" x14ac:dyDescent="0.25">
      <c r="A519" s="351" t="s">
        <v>849</v>
      </c>
      <c r="B519" s="352" t="s">
        <v>1084</v>
      </c>
      <c r="C519" s="353" t="s">
        <v>2122</v>
      </c>
      <c r="D519" s="353" t="s">
        <v>2083</v>
      </c>
      <c r="E519" s="354" t="s">
        <v>2084</v>
      </c>
      <c r="F519" s="355" t="s">
        <v>139</v>
      </c>
      <c r="G519" s="357">
        <v>2663.0120000000002</v>
      </c>
    </row>
    <row r="520" spans="1:7" s="54" customFormat="1" ht="33.75" x14ac:dyDescent="0.25">
      <c r="A520" s="351" t="s">
        <v>850</v>
      </c>
      <c r="B520" s="352" t="s">
        <v>1084</v>
      </c>
      <c r="C520" s="353" t="s">
        <v>2123</v>
      </c>
      <c r="D520" s="353" t="s">
        <v>2124</v>
      </c>
      <c r="E520" s="354" t="s">
        <v>2125</v>
      </c>
      <c r="F520" s="355" t="s">
        <v>125</v>
      </c>
      <c r="G520" s="363">
        <v>133.1506</v>
      </c>
    </row>
    <row r="521" spans="1:7" s="54" customFormat="1" ht="15" x14ac:dyDescent="0.25">
      <c r="A521" s="351" t="s">
        <v>851</v>
      </c>
      <c r="B521" s="352" t="s">
        <v>1084</v>
      </c>
      <c r="C521" s="353" t="s">
        <v>2126</v>
      </c>
      <c r="D521" s="353" t="s">
        <v>2080</v>
      </c>
      <c r="E521" s="354" t="s">
        <v>2081</v>
      </c>
      <c r="F521" s="355" t="s">
        <v>122</v>
      </c>
      <c r="G521" s="366">
        <v>113.2</v>
      </c>
    </row>
    <row r="522" spans="1:7" s="54" customFormat="1" ht="33.75" x14ac:dyDescent="0.25">
      <c r="A522" s="351" t="s">
        <v>2127</v>
      </c>
      <c r="B522" s="352" t="s">
        <v>1084</v>
      </c>
      <c r="C522" s="353" t="s">
        <v>2128</v>
      </c>
      <c r="D522" s="353" t="s">
        <v>541</v>
      </c>
      <c r="E522" s="354" t="s">
        <v>2129</v>
      </c>
      <c r="F522" s="355" t="s">
        <v>125</v>
      </c>
      <c r="G522" s="363">
        <v>68.231800000000007</v>
      </c>
    </row>
    <row r="523" spans="1:7" s="54" customFormat="1" ht="15" x14ac:dyDescent="0.25">
      <c r="A523" s="351" t="s">
        <v>2130</v>
      </c>
      <c r="B523" s="352" t="s">
        <v>1084</v>
      </c>
      <c r="C523" s="353" t="s">
        <v>2131</v>
      </c>
      <c r="D523" s="353" t="s">
        <v>2080</v>
      </c>
      <c r="E523" s="354" t="s">
        <v>2081</v>
      </c>
      <c r="F523" s="355" t="s">
        <v>122</v>
      </c>
      <c r="G523" s="362">
        <v>61.48</v>
      </c>
    </row>
    <row r="524" spans="1:7" s="54" customFormat="1" ht="15" x14ac:dyDescent="0.25">
      <c r="A524" s="351" t="s">
        <v>2132</v>
      </c>
      <c r="B524" s="352" t="s">
        <v>1084</v>
      </c>
      <c r="C524" s="353" t="s">
        <v>2133</v>
      </c>
      <c r="D524" s="353" t="s">
        <v>2083</v>
      </c>
      <c r="E524" s="354" t="s">
        <v>2084</v>
      </c>
      <c r="F524" s="355" t="s">
        <v>139</v>
      </c>
      <c r="G524" s="357">
        <v>1364.636</v>
      </c>
    </row>
    <row r="525" spans="1:7" s="54" customFormat="1" ht="33.75" x14ac:dyDescent="0.25">
      <c r="A525" s="351" t="s">
        <v>2134</v>
      </c>
      <c r="B525" s="352" t="s">
        <v>1084</v>
      </c>
      <c r="C525" s="353" t="s">
        <v>2135</v>
      </c>
      <c r="D525" s="353" t="s">
        <v>2136</v>
      </c>
      <c r="E525" s="354" t="s">
        <v>2137</v>
      </c>
      <c r="F525" s="355" t="s">
        <v>125</v>
      </c>
      <c r="G525" s="357">
        <v>-28.247</v>
      </c>
    </row>
    <row r="526" spans="1:7" s="54" customFormat="1" ht="15" x14ac:dyDescent="0.25">
      <c r="A526" s="351" t="s">
        <v>2138</v>
      </c>
      <c r="B526" s="352" t="s">
        <v>1084</v>
      </c>
      <c r="C526" s="353" t="s">
        <v>2139</v>
      </c>
      <c r="D526" s="353" t="s">
        <v>2080</v>
      </c>
      <c r="E526" s="354" t="s">
        <v>2081</v>
      </c>
      <c r="F526" s="355" t="s">
        <v>122</v>
      </c>
      <c r="G526" s="362">
        <v>-12.73</v>
      </c>
    </row>
    <row r="527" spans="1:7" s="54" customFormat="1" ht="22.5" x14ac:dyDescent="0.25">
      <c r="A527" s="351" t="s">
        <v>2140</v>
      </c>
      <c r="B527" s="352" t="s">
        <v>1084</v>
      </c>
      <c r="C527" s="353" t="s">
        <v>2141</v>
      </c>
      <c r="D527" s="353" t="s">
        <v>1684</v>
      </c>
      <c r="E527" s="354" t="s">
        <v>1685</v>
      </c>
      <c r="F527" s="355" t="s">
        <v>125</v>
      </c>
      <c r="G527" s="362">
        <v>7.28</v>
      </c>
    </row>
    <row r="528" spans="1:7" s="54" customFormat="1" ht="15" x14ac:dyDescent="0.25">
      <c r="A528" s="351" t="s">
        <v>2142</v>
      </c>
      <c r="B528" s="352" t="s">
        <v>1084</v>
      </c>
      <c r="C528" s="353" t="s">
        <v>2143</v>
      </c>
      <c r="D528" s="353" t="s">
        <v>2144</v>
      </c>
      <c r="E528" s="354" t="s">
        <v>2145</v>
      </c>
      <c r="F528" s="355" t="s">
        <v>122</v>
      </c>
      <c r="G528" s="356">
        <v>-2.1839999999999998E-2</v>
      </c>
    </row>
    <row r="529" spans="1:7" s="54" customFormat="1" ht="15" x14ac:dyDescent="0.25">
      <c r="A529" s="351" t="s">
        <v>2146</v>
      </c>
      <c r="B529" s="352" t="s">
        <v>1084</v>
      </c>
      <c r="C529" s="353" t="s">
        <v>2147</v>
      </c>
      <c r="D529" s="353" t="s">
        <v>1687</v>
      </c>
      <c r="E529" s="354" t="s">
        <v>1688</v>
      </c>
      <c r="F529" s="355" t="s">
        <v>147</v>
      </c>
      <c r="G529" s="366">
        <v>764.4</v>
      </c>
    </row>
    <row r="530" spans="1:7" s="54" customFormat="1" ht="22.5" x14ac:dyDescent="0.25">
      <c r="A530" s="351" t="s">
        <v>2148</v>
      </c>
      <c r="B530" s="352" t="s">
        <v>1084</v>
      </c>
      <c r="C530" s="353" t="s">
        <v>2149</v>
      </c>
      <c r="D530" s="353" t="s">
        <v>2150</v>
      </c>
      <c r="E530" s="354" t="s">
        <v>2151</v>
      </c>
      <c r="F530" s="355" t="s">
        <v>125</v>
      </c>
      <c r="G530" s="363">
        <v>1.4416</v>
      </c>
    </row>
    <row r="531" spans="1:7" s="54" customFormat="1" ht="15" x14ac:dyDescent="0.25">
      <c r="A531" s="351" t="s">
        <v>2152</v>
      </c>
      <c r="B531" s="352" t="s">
        <v>1084</v>
      </c>
      <c r="C531" s="353" t="s">
        <v>2153</v>
      </c>
      <c r="D531" s="353" t="s">
        <v>2154</v>
      </c>
      <c r="E531" s="354" t="s">
        <v>213</v>
      </c>
      <c r="F531" s="355" t="s">
        <v>147</v>
      </c>
      <c r="G531" s="366">
        <v>151.4</v>
      </c>
    </row>
    <row r="532" spans="1:7" s="54" customFormat="1" ht="33.75" x14ac:dyDescent="0.25">
      <c r="A532" s="351" t="s">
        <v>2155</v>
      </c>
      <c r="B532" s="352" t="s">
        <v>1084</v>
      </c>
      <c r="C532" s="353" t="s">
        <v>2156</v>
      </c>
      <c r="D532" s="353" t="s">
        <v>2077</v>
      </c>
      <c r="E532" s="354" t="s">
        <v>2157</v>
      </c>
      <c r="F532" s="355" t="s">
        <v>125</v>
      </c>
      <c r="G532" s="363">
        <v>4.8326000000000002</v>
      </c>
    </row>
    <row r="533" spans="1:7" s="54" customFormat="1" ht="15" x14ac:dyDescent="0.25">
      <c r="A533" s="351" t="s">
        <v>2158</v>
      </c>
      <c r="B533" s="352" t="s">
        <v>1084</v>
      </c>
      <c r="C533" s="353" t="s">
        <v>2159</v>
      </c>
      <c r="D533" s="353" t="s">
        <v>2080</v>
      </c>
      <c r="E533" s="354" t="s">
        <v>2081</v>
      </c>
      <c r="F533" s="355" t="s">
        <v>122</v>
      </c>
      <c r="G533" s="365">
        <v>5.9440980000000003</v>
      </c>
    </row>
    <row r="534" spans="1:7" s="54" customFormat="1" ht="15" x14ac:dyDescent="0.25">
      <c r="A534" s="351" t="s">
        <v>2160</v>
      </c>
      <c r="B534" s="352" t="s">
        <v>1084</v>
      </c>
      <c r="C534" s="353" t="s">
        <v>2161</v>
      </c>
      <c r="D534" s="353" t="s">
        <v>2083</v>
      </c>
      <c r="E534" s="354" t="s">
        <v>2084</v>
      </c>
      <c r="F534" s="355" t="s">
        <v>139</v>
      </c>
      <c r="G534" s="357">
        <v>96.652000000000001</v>
      </c>
    </row>
    <row r="535" spans="1:7" s="54" customFormat="1" ht="33.75" x14ac:dyDescent="0.25">
      <c r="A535" s="351" t="s">
        <v>2162</v>
      </c>
      <c r="B535" s="352" t="s">
        <v>1084</v>
      </c>
      <c r="C535" s="353" t="s">
        <v>2163</v>
      </c>
      <c r="D535" s="353" t="s">
        <v>2164</v>
      </c>
      <c r="E535" s="354" t="s">
        <v>2165</v>
      </c>
      <c r="F535" s="355" t="s">
        <v>125</v>
      </c>
      <c r="G535" s="363">
        <v>-4.8326000000000002</v>
      </c>
    </row>
    <row r="536" spans="1:7" s="54" customFormat="1" ht="15" x14ac:dyDescent="0.25">
      <c r="A536" s="351" t="s">
        <v>2166</v>
      </c>
      <c r="B536" s="352" t="s">
        <v>1084</v>
      </c>
      <c r="C536" s="353" t="s">
        <v>2167</v>
      </c>
      <c r="D536" s="353" t="s">
        <v>2080</v>
      </c>
      <c r="E536" s="354" t="s">
        <v>2081</v>
      </c>
      <c r="F536" s="355" t="s">
        <v>122</v>
      </c>
      <c r="G536" s="365">
        <v>-4.1608689999999999</v>
      </c>
    </row>
    <row r="537" spans="1:7" s="54" customFormat="1" ht="22.5" x14ac:dyDescent="0.25">
      <c r="A537" s="351" t="s">
        <v>2168</v>
      </c>
      <c r="B537" s="352" t="s">
        <v>1084</v>
      </c>
      <c r="C537" s="353" t="s">
        <v>2169</v>
      </c>
      <c r="D537" s="353" t="s">
        <v>2170</v>
      </c>
      <c r="E537" s="354" t="s">
        <v>2171</v>
      </c>
      <c r="F537" s="355" t="s">
        <v>125</v>
      </c>
      <c r="G537" s="363">
        <v>4.8326000000000002</v>
      </c>
    </row>
    <row r="538" spans="1:7" s="54" customFormat="1" ht="22.5" x14ac:dyDescent="0.25">
      <c r="A538" s="351" t="s">
        <v>2172</v>
      </c>
      <c r="B538" s="352" t="s">
        <v>1084</v>
      </c>
      <c r="C538" s="353" t="s">
        <v>2173</v>
      </c>
      <c r="D538" s="353" t="s">
        <v>2174</v>
      </c>
      <c r="E538" s="354" t="s">
        <v>2175</v>
      </c>
      <c r="F538" s="355" t="s">
        <v>122</v>
      </c>
      <c r="G538" s="357">
        <v>0.14499999999999999</v>
      </c>
    </row>
    <row r="539" spans="1:7" s="54" customFormat="1" ht="15" x14ac:dyDescent="0.25">
      <c r="A539" s="351" t="s">
        <v>2176</v>
      </c>
      <c r="B539" s="352" t="s">
        <v>1084</v>
      </c>
      <c r="C539" s="353" t="s">
        <v>2177</v>
      </c>
      <c r="D539" s="353" t="s">
        <v>2083</v>
      </c>
      <c r="E539" s="354" t="s">
        <v>2084</v>
      </c>
      <c r="F539" s="355" t="s">
        <v>139</v>
      </c>
      <c r="G539" s="366">
        <v>96.7</v>
      </c>
    </row>
    <row r="540" spans="1:7" s="54" customFormat="1" ht="33.75" x14ac:dyDescent="0.25">
      <c r="A540" s="351" t="s">
        <v>2178</v>
      </c>
      <c r="B540" s="352" t="s">
        <v>1084</v>
      </c>
      <c r="C540" s="353" t="s">
        <v>2179</v>
      </c>
      <c r="D540" s="353" t="s">
        <v>2077</v>
      </c>
      <c r="E540" s="354" t="s">
        <v>2078</v>
      </c>
      <c r="F540" s="355" t="s">
        <v>125</v>
      </c>
      <c r="G540" s="363">
        <v>1.5218</v>
      </c>
    </row>
    <row r="541" spans="1:7" s="54" customFormat="1" ht="15" x14ac:dyDescent="0.25">
      <c r="A541" s="351" t="s">
        <v>2180</v>
      </c>
      <c r="B541" s="352" t="s">
        <v>1084</v>
      </c>
      <c r="C541" s="353" t="s">
        <v>2181</v>
      </c>
      <c r="D541" s="353" t="s">
        <v>2080</v>
      </c>
      <c r="E541" s="354" t="s">
        <v>2081</v>
      </c>
      <c r="F541" s="355" t="s">
        <v>122</v>
      </c>
      <c r="G541" s="365">
        <v>1.8718140000000001</v>
      </c>
    </row>
    <row r="542" spans="1:7" s="54" customFormat="1" ht="15" x14ac:dyDescent="0.25">
      <c r="A542" s="351" t="s">
        <v>2182</v>
      </c>
      <c r="B542" s="352" t="s">
        <v>1084</v>
      </c>
      <c r="C542" s="353" t="s">
        <v>2183</v>
      </c>
      <c r="D542" s="353" t="s">
        <v>2083</v>
      </c>
      <c r="E542" s="354" t="s">
        <v>2084</v>
      </c>
      <c r="F542" s="355" t="s">
        <v>139</v>
      </c>
      <c r="G542" s="357">
        <v>30.436</v>
      </c>
    </row>
    <row r="543" spans="1:7" s="54" customFormat="1" ht="33.75" x14ac:dyDescent="0.25">
      <c r="A543" s="351" t="s">
        <v>2184</v>
      </c>
      <c r="B543" s="352" t="s">
        <v>1084</v>
      </c>
      <c r="C543" s="353" t="s">
        <v>2185</v>
      </c>
      <c r="D543" s="353" t="s">
        <v>2164</v>
      </c>
      <c r="E543" s="354" t="s">
        <v>2186</v>
      </c>
      <c r="F543" s="355" t="s">
        <v>125</v>
      </c>
      <c r="G543" s="363">
        <v>5.7511999999999999</v>
      </c>
    </row>
    <row r="544" spans="1:7" s="54" customFormat="1" ht="15" x14ac:dyDescent="0.25">
      <c r="A544" s="351" t="s">
        <v>2187</v>
      </c>
      <c r="B544" s="352" t="s">
        <v>1084</v>
      </c>
      <c r="C544" s="353" t="s">
        <v>2188</v>
      </c>
      <c r="D544" s="353" t="s">
        <v>2080</v>
      </c>
      <c r="E544" s="354" t="s">
        <v>2081</v>
      </c>
      <c r="F544" s="355" t="s">
        <v>122</v>
      </c>
      <c r="G544" s="357">
        <v>7.0739999999999998</v>
      </c>
    </row>
    <row r="545" spans="1:7" s="54" customFormat="1" ht="22.5" x14ac:dyDescent="0.25">
      <c r="A545" s="351" t="s">
        <v>2189</v>
      </c>
      <c r="B545" s="352" t="s">
        <v>1084</v>
      </c>
      <c r="C545" s="353" t="s">
        <v>2190</v>
      </c>
      <c r="D545" s="353" t="s">
        <v>2191</v>
      </c>
      <c r="E545" s="354" t="s">
        <v>2192</v>
      </c>
      <c r="F545" s="355" t="s">
        <v>125</v>
      </c>
      <c r="G545" s="363">
        <v>133.1506</v>
      </c>
    </row>
    <row r="546" spans="1:7" s="54" customFormat="1" ht="22.5" x14ac:dyDescent="0.25">
      <c r="A546" s="351" t="s">
        <v>2193</v>
      </c>
      <c r="B546" s="352" t="s">
        <v>1084</v>
      </c>
      <c r="C546" s="353" t="s">
        <v>2194</v>
      </c>
      <c r="D546" s="353" t="s">
        <v>633</v>
      </c>
      <c r="E546" s="354" t="s">
        <v>2086</v>
      </c>
      <c r="F546" s="355" t="s">
        <v>125</v>
      </c>
      <c r="G546" s="363">
        <v>53.799300000000002</v>
      </c>
    </row>
    <row r="547" spans="1:7" s="54" customFormat="1" ht="22.5" x14ac:dyDescent="0.25">
      <c r="A547" s="351" t="s">
        <v>2195</v>
      </c>
      <c r="B547" s="352" t="s">
        <v>1084</v>
      </c>
      <c r="C547" s="353" t="s">
        <v>2196</v>
      </c>
      <c r="D547" s="353" t="s">
        <v>2174</v>
      </c>
      <c r="E547" s="354" t="s">
        <v>2175</v>
      </c>
      <c r="F547" s="355" t="s">
        <v>122</v>
      </c>
      <c r="G547" s="357">
        <v>1.6140000000000001</v>
      </c>
    </row>
    <row r="548" spans="1:7" s="54" customFormat="1" ht="15" x14ac:dyDescent="0.25">
      <c r="A548" s="351" t="s">
        <v>2197</v>
      </c>
      <c r="B548" s="352" t="s">
        <v>1084</v>
      </c>
      <c r="C548" s="353" t="s">
        <v>2198</v>
      </c>
      <c r="D548" s="353" t="s">
        <v>2083</v>
      </c>
      <c r="E548" s="354" t="s">
        <v>2084</v>
      </c>
      <c r="F548" s="355" t="s">
        <v>139</v>
      </c>
      <c r="G548" s="368">
        <v>1076</v>
      </c>
    </row>
    <row r="549" spans="1:7" s="54" customFormat="1" ht="33.75" x14ac:dyDescent="0.25">
      <c r="A549" s="351" t="s">
        <v>2199</v>
      </c>
      <c r="B549" s="352" t="s">
        <v>1084</v>
      </c>
      <c r="C549" s="353" t="s">
        <v>2200</v>
      </c>
      <c r="D549" s="353" t="s">
        <v>642</v>
      </c>
      <c r="E549" s="354" t="s">
        <v>643</v>
      </c>
      <c r="F549" s="355" t="s">
        <v>125</v>
      </c>
      <c r="G549" s="357">
        <v>3.9870000000000001</v>
      </c>
    </row>
    <row r="550" spans="1:7" s="54" customFormat="1" ht="15" x14ac:dyDescent="0.25">
      <c r="A550" s="351" t="s">
        <v>2201</v>
      </c>
      <c r="B550" s="352" t="s">
        <v>1084</v>
      </c>
      <c r="C550" s="353" t="s">
        <v>2202</v>
      </c>
      <c r="D550" s="353" t="s">
        <v>2203</v>
      </c>
      <c r="E550" s="354" t="s">
        <v>645</v>
      </c>
      <c r="F550" s="355" t="s">
        <v>122</v>
      </c>
      <c r="G550" s="363">
        <v>0.19939999999999999</v>
      </c>
    </row>
    <row r="551" spans="1:7" s="54" customFormat="1" ht="22.5" x14ac:dyDescent="0.25">
      <c r="A551" s="351" t="s">
        <v>2204</v>
      </c>
      <c r="B551" s="352" t="s">
        <v>1084</v>
      </c>
      <c r="C551" s="353" t="s">
        <v>2205</v>
      </c>
      <c r="D551" s="353" t="s">
        <v>2206</v>
      </c>
      <c r="E551" s="354" t="s">
        <v>2207</v>
      </c>
      <c r="F551" s="355" t="s">
        <v>147</v>
      </c>
      <c r="G551" s="366">
        <v>398.7</v>
      </c>
    </row>
    <row r="552" spans="1:7" s="54" customFormat="1" ht="15" x14ac:dyDescent="0.25">
      <c r="A552" s="351" t="s">
        <v>2208</v>
      </c>
      <c r="B552" s="352" t="s">
        <v>1084</v>
      </c>
      <c r="C552" s="353" t="s">
        <v>2209</v>
      </c>
      <c r="D552" s="353" t="s">
        <v>2210</v>
      </c>
      <c r="E552" s="354" t="s">
        <v>2211</v>
      </c>
      <c r="F552" s="355" t="s">
        <v>139</v>
      </c>
      <c r="G552" s="368">
        <v>1495</v>
      </c>
    </row>
    <row r="553" spans="1:7" s="54" customFormat="1" ht="22.5" x14ac:dyDescent="0.25">
      <c r="A553" s="351" t="s">
        <v>2212</v>
      </c>
      <c r="B553" s="352" t="s">
        <v>1084</v>
      </c>
      <c r="C553" s="353" t="s">
        <v>2213</v>
      </c>
      <c r="D553" s="353" t="s">
        <v>2191</v>
      </c>
      <c r="E553" s="354" t="s">
        <v>2192</v>
      </c>
      <c r="F553" s="355" t="s">
        <v>125</v>
      </c>
      <c r="G553" s="363">
        <v>68.231800000000007</v>
      </c>
    </row>
    <row r="554" spans="1:7" s="54" customFormat="1" ht="22.5" x14ac:dyDescent="0.25">
      <c r="A554" s="351" t="s">
        <v>2214</v>
      </c>
      <c r="B554" s="352" t="s">
        <v>1084</v>
      </c>
      <c r="C554" s="353" t="s">
        <v>2215</v>
      </c>
      <c r="D554" s="353" t="s">
        <v>621</v>
      </c>
      <c r="E554" s="354" t="s">
        <v>2093</v>
      </c>
      <c r="F554" s="355" t="s">
        <v>125</v>
      </c>
      <c r="G554" s="357">
        <v>28.247</v>
      </c>
    </row>
    <row r="555" spans="1:7" s="54" customFormat="1" ht="22.5" x14ac:dyDescent="0.25">
      <c r="A555" s="351" t="s">
        <v>2216</v>
      </c>
      <c r="B555" s="352" t="s">
        <v>1084</v>
      </c>
      <c r="C555" s="353" t="s">
        <v>2217</v>
      </c>
      <c r="D555" s="353" t="s">
        <v>2174</v>
      </c>
      <c r="E555" s="354" t="s">
        <v>2175</v>
      </c>
      <c r="F555" s="355" t="s">
        <v>122</v>
      </c>
      <c r="G555" s="363">
        <v>0.93220000000000003</v>
      </c>
    </row>
    <row r="556" spans="1:7" s="54" customFormat="1" ht="15" x14ac:dyDescent="0.25">
      <c r="A556" s="351" t="s">
        <v>2218</v>
      </c>
      <c r="B556" s="352" t="s">
        <v>1084</v>
      </c>
      <c r="C556" s="353" t="s">
        <v>2219</v>
      </c>
      <c r="D556" s="353" t="s">
        <v>2083</v>
      </c>
      <c r="E556" s="354" t="s">
        <v>2084</v>
      </c>
      <c r="F556" s="355" t="s">
        <v>139</v>
      </c>
      <c r="G556" s="366">
        <v>621.4</v>
      </c>
    </row>
    <row r="557" spans="1:7" s="54" customFormat="1" ht="22.5" x14ac:dyDescent="0.25">
      <c r="A557" s="351" t="s">
        <v>2220</v>
      </c>
      <c r="B557" s="352" t="s">
        <v>1084</v>
      </c>
      <c r="C557" s="353" t="s">
        <v>2221</v>
      </c>
      <c r="D557" s="353" t="s">
        <v>541</v>
      </c>
      <c r="E557" s="354" t="s">
        <v>2222</v>
      </c>
      <c r="F557" s="355" t="s">
        <v>125</v>
      </c>
      <c r="G557" s="363">
        <v>2.3851</v>
      </c>
    </row>
    <row r="558" spans="1:7" s="54" customFormat="1" ht="15" x14ac:dyDescent="0.25">
      <c r="A558" s="351" t="s">
        <v>2223</v>
      </c>
      <c r="B558" s="352" t="s">
        <v>1084</v>
      </c>
      <c r="C558" s="353" t="s">
        <v>2224</v>
      </c>
      <c r="D558" s="353" t="s">
        <v>2080</v>
      </c>
      <c r="E558" s="354" t="s">
        <v>2081</v>
      </c>
      <c r="F558" s="355" t="s">
        <v>122</v>
      </c>
      <c r="G558" s="357">
        <v>2.149</v>
      </c>
    </row>
    <row r="559" spans="1:7" s="54" customFormat="1" ht="15" x14ac:dyDescent="0.25">
      <c r="A559" s="351" t="s">
        <v>2225</v>
      </c>
      <c r="B559" s="352" t="s">
        <v>1084</v>
      </c>
      <c r="C559" s="353" t="s">
        <v>2226</v>
      </c>
      <c r="D559" s="353" t="s">
        <v>2083</v>
      </c>
      <c r="E559" s="354" t="s">
        <v>2084</v>
      </c>
      <c r="F559" s="355" t="s">
        <v>139</v>
      </c>
      <c r="G559" s="357">
        <v>47.701999999999998</v>
      </c>
    </row>
    <row r="560" spans="1:7" s="54" customFormat="1" ht="33.75" x14ac:dyDescent="0.25">
      <c r="A560" s="351" t="s">
        <v>2227</v>
      </c>
      <c r="B560" s="352" t="s">
        <v>1084</v>
      </c>
      <c r="C560" s="353" t="s">
        <v>2228</v>
      </c>
      <c r="D560" s="353" t="s">
        <v>2136</v>
      </c>
      <c r="E560" s="354" t="s">
        <v>2229</v>
      </c>
      <c r="F560" s="355" t="s">
        <v>125</v>
      </c>
      <c r="G560" s="363">
        <v>-2.3851</v>
      </c>
    </row>
    <row r="561" spans="1:7" s="54" customFormat="1" ht="15" x14ac:dyDescent="0.25">
      <c r="A561" s="351" t="s">
        <v>2230</v>
      </c>
      <c r="B561" s="352" t="s">
        <v>1084</v>
      </c>
      <c r="C561" s="353" t="s">
        <v>2231</v>
      </c>
      <c r="D561" s="353" t="s">
        <v>2080</v>
      </c>
      <c r="E561" s="354" t="s">
        <v>2081</v>
      </c>
      <c r="F561" s="355" t="s">
        <v>122</v>
      </c>
      <c r="G561" s="357">
        <v>-1.504</v>
      </c>
    </row>
    <row r="562" spans="1:7" s="54" customFormat="1" ht="15" x14ac:dyDescent="0.25">
      <c r="A562" s="351" t="s">
        <v>2232</v>
      </c>
      <c r="B562" s="352" t="s">
        <v>1084</v>
      </c>
      <c r="C562" s="353" t="s">
        <v>2233</v>
      </c>
      <c r="D562" s="353" t="s">
        <v>2234</v>
      </c>
      <c r="E562" s="354" t="s">
        <v>2235</v>
      </c>
      <c r="F562" s="355" t="s">
        <v>164</v>
      </c>
      <c r="G562" s="357">
        <v>22.062000000000001</v>
      </c>
    </row>
    <row r="563" spans="1:7" s="54" customFormat="1" ht="15" customHeight="1" x14ac:dyDescent="0.25">
      <c r="A563" s="351" t="s">
        <v>2236</v>
      </c>
      <c r="B563" s="352" t="s">
        <v>1084</v>
      </c>
      <c r="C563" s="353" t="s">
        <v>2237</v>
      </c>
      <c r="D563" s="353" t="s">
        <v>2238</v>
      </c>
      <c r="E563" s="354" t="s">
        <v>2239</v>
      </c>
      <c r="F563" s="355" t="s">
        <v>251</v>
      </c>
      <c r="G563" s="366">
        <v>220.6</v>
      </c>
    </row>
    <row r="564" spans="1:7" s="54" customFormat="1" ht="15" x14ac:dyDescent="0.25">
      <c r="A564" s="347" t="s">
        <v>2240</v>
      </c>
      <c r="B564" s="556"/>
      <c r="C564" s="556"/>
      <c r="D564" s="556"/>
      <c r="E564" s="348" t="s">
        <v>2241</v>
      </c>
      <c r="F564" s="349"/>
      <c r="G564" s="350"/>
    </row>
    <row r="565" spans="1:7" s="54" customFormat="1" ht="22.5" x14ac:dyDescent="0.25">
      <c r="A565" s="351" t="s">
        <v>853</v>
      </c>
      <c r="B565" s="352" t="s">
        <v>1084</v>
      </c>
      <c r="C565" s="353" t="s">
        <v>2242</v>
      </c>
      <c r="D565" s="353" t="s">
        <v>2243</v>
      </c>
      <c r="E565" s="354" t="s">
        <v>2244</v>
      </c>
      <c r="F565" s="355" t="s">
        <v>125</v>
      </c>
      <c r="G565" s="363">
        <v>4.7141000000000002</v>
      </c>
    </row>
    <row r="566" spans="1:7" s="54" customFormat="1" ht="15" x14ac:dyDescent="0.25">
      <c r="A566" s="351" t="s">
        <v>856</v>
      </c>
      <c r="B566" s="352" t="s">
        <v>1084</v>
      </c>
      <c r="C566" s="353" t="s">
        <v>2245</v>
      </c>
      <c r="D566" s="353" t="s">
        <v>2246</v>
      </c>
      <c r="E566" s="354" t="s">
        <v>2247</v>
      </c>
      <c r="F566" s="355" t="s">
        <v>318</v>
      </c>
      <c r="G566" s="357">
        <v>94.281999999999996</v>
      </c>
    </row>
    <row r="567" spans="1:7" s="54" customFormat="1" ht="22.5" x14ac:dyDescent="0.25">
      <c r="A567" s="351" t="s">
        <v>858</v>
      </c>
      <c r="B567" s="352" t="s">
        <v>1084</v>
      </c>
      <c r="C567" s="353" t="s">
        <v>2248</v>
      </c>
      <c r="D567" s="353" t="s">
        <v>2249</v>
      </c>
      <c r="E567" s="354" t="s">
        <v>2250</v>
      </c>
      <c r="F567" s="355" t="s">
        <v>139</v>
      </c>
      <c r="G567" s="362">
        <v>2121.34</v>
      </c>
    </row>
    <row r="568" spans="1:7" s="54" customFormat="1" ht="22.5" x14ac:dyDescent="0.25">
      <c r="A568" s="351" t="s">
        <v>859</v>
      </c>
      <c r="B568" s="352" t="s">
        <v>1084</v>
      </c>
      <c r="C568" s="353" t="s">
        <v>2251</v>
      </c>
      <c r="D568" s="353" t="s">
        <v>2252</v>
      </c>
      <c r="E568" s="354" t="s">
        <v>2253</v>
      </c>
      <c r="F568" s="355" t="s">
        <v>125</v>
      </c>
      <c r="G568" s="357">
        <v>34.828000000000003</v>
      </c>
    </row>
    <row r="569" spans="1:7" s="54" customFormat="1" ht="15" x14ac:dyDescent="0.25">
      <c r="A569" s="351" t="s">
        <v>860</v>
      </c>
      <c r="B569" s="352" t="s">
        <v>1084</v>
      </c>
      <c r="C569" s="353" t="s">
        <v>2254</v>
      </c>
      <c r="D569" s="353" t="s">
        <v>2255</v>
      </c>
      <c r="E569" s="354" t="s">
        <v>2256</v>
      </c>
      <c r="F569" s="355" t="s">
        <v>111</v>
      </c>
      <c r="G569" s="368">
        <v>195</v>
      </c>
    </row>
    <row r="570" spans="1:7" s="54" customFormat="1" ht="22.5" x14ac:dyDescent="0.25">
      <c r="A570" s="351" t="s">
        <v>861</v>
      </c>
      <c r="B570" s="352" t="s">
        <v>1084</v>
      </c>
      <c r="C570" s="353" t="s">
        <v>2257</v>
      </c>
      <c r="D570" s="353" t="s">
        <v>2252</v>
      </c>
      <c r="E570" s="354" t="s">
        <v>2258</v>
      </c>
      <c r="F570" s="355" t="s">
        <v>125</v>
      </c>
      <c r="G570" s="363">
        <v>21.767800000000001</v>
      </c>
    </row>
    <row r="571" spans="1:7" s="54" customFormat="1" ht="15" x14ac:dyDescent="0.25">
      <c r="A571" s="351" t="s">
        <v>862</v>
      </c>
      <c r="B571" s="352" t="s">
        <v>1084</v>
      </c>
      <c r="C571" s="353" t="s">
        <v>2259</v>
      </c>
      <c r="D571" s="353" t="s">
        <v>2260</v>
      </c>
      <c r="E571" s="354" t="s">
        <v>2261</v>
      </c>
      <c r="F571" s="355" t="s">
        <v>318</v>
      </c>
      <c r="G571" s="365">
        <v>-977.80957599999999</v>
      </c>
    </row>
    <row r="572" spans="1:7" s="54" customFormat="1" ht="15" x14ac:dyDescent="0.25">
      <c r="A572" s="351" t="s">
        <v>863</v>
      </c>
      <c r="B572" s="352" t="s">
        <v>1084</v>
      </c>
      <c r="C572" s="353" t="s">
        <v>2262</v>
      </c>
      <c r="D572" s="353" t="s">
        <v>2263</v>
      </c>
      <c r="E572" s="354" t="s">
        <v>2264</v>
      </c>
      <c r="F572" s="355" t="s">
        <v>318</v>
      </c>
      <c r="G572" s="365">
        <v>977.80957599999999</v>
      </c>
    </row>
    <row r="573" spans="1:7" s="54" customFormat="1" ht="22.5" x14ac:dyDescent="0.25">
      <c r="A573" s="351" t="s">
        <v>864</v>
      </c>
      <c r="B573" s="352" t="s">
        <v>1084</v>
      </c>
      <c r="C573" s="353" t="s">
        <v>2265</v>
      </c>
      <c r="D573" s="353" t="s">
        <v>2266</v>
      </c>
      <c r="E573" s="354" t="s">
        <v>2267</v>
      </c>
      <c r="F573" s="355" t="s">
        <v>111</v>
      </c>
      <c r="G573" s="362">
        <v>243.74</v>
      </c>
    </row>
    <row r="574" spans="1:7" s="54" customFormat="1" ht="22.5" x14ac:dyDescent="0.25">
      <c r="A574" s="351" t="s">
        <v>865</v>
      </c>
      <c r="B574" s="352" t="s">
        <v>1084</v>
      </c>
      <c r="C574" s="353" t="s">
        <v>2268</v>
      </c>
      <c r="D574" s="353" t="s">
        <v>221</v>
      </c>
      <c r="E574" s="354" t="s">
        <v>222</v>
      </c>
      <c r="F574" s="355" t="s">
        <v>125</v>
      </c>
      <c r="G574" s="363">
        <v>7.0983000000000001</v>
      </c>
    </row>
    <row r="575" spans="1:7" s="54" customFormat="1" ht="15" x14ac:dyDescent="0.25">
      <c r="A575" s="351" t="s">
        <v>867</v>
      </c>
      <c r="B575" s="352" t="s">
        <v>1084</v>
      </c>
      <c r="C575" s="353" t="s">
        <v>2269</v>
      </c>
      <c r="D575" s="353" t="s">
        <v>2270</v>
      </c>
      <c r="E575" s="354" t="s">
        <v>2271</v>
      </c>
      <c r="F575" s="355" t="s">
        <v>111</v>
      </c>
      <c r="G575" s="365">
        <v>-13.415787</v>
      </c>
    </row>
    <row r="576" spans="1:7" s="54" customFormat="1" ht="15" x14ac:dyDescent="0.25">
      <c r="A576" s="351" t="s">
        <v>868</v>
      </c>
      <c r="B576" s="352" t="s">
        <v>1084</v>
      </c>
      <c r="C576" s="353" t="s">
        <v>2272</v>
      </c>
      <c r="D576" s="353" t="s">
        <v>2273</v>
      </c>
      <c r="E576" s="354" t="s">
        <v>2274</v>
      </c>
      <c r="F576" s="355" t="s">
        <v>139</v>
      </c>
      <c r="G576" s="362">
        <v>12067.11</v>
      </c>
    </row>
    <row r="577" spans="1:7" s="54" customFormat="1" ht="15" x14ac:dyDescent="0.25">
      <c r="A577" s="351" t="s">
        <v>869</v>
      </c>
      <c r="B577" s="352" t="s">
        <v>1084</v>
      </c>
      <c r="C577" s="353" t="s">
        <v>2275</v>
      </c>
      <c r="D577" s="353" t="s">
        <v>2083</v>
      </c>
      <c r="E577" s="354" t="s">
        <v>2084</v>
      </c>
      <c r="F577" s="355" t="s">
        <v>139</v>
      </c>
      <c r="G577" s="357">
        <v>141.96600000000001</v>
      </c>
    </row>
    <row r="578" spans="1:7" s="54" customFormat="1" ht="15" x14ac:dyDescent="0.25">
      <c r="A578" s="351" t="s">
        <v>870</v>
      </c>
      <c r="B578" s="352" t="s">
        <v>1084</v>
      </c>
      <c r="C578" s="353" t="s">
        <v>2276</v>
      </c>
      <c r="D578" s="353" t="s">
        <v>2277</v>
      </c>
      <c r="E578" s="354" t="s">
        <v>2278</v>
      </c>
      <c r="F578" s="355" t="s">
        <v>125</v>
      </c>
      <c r="G578" s="363">
        <v>7.0983000000000001</v>
      </c>
    </row>
    <row r="579" spans="1:7" s="54" customFormat="1" ht="15" x14ac:dyDescent="0.25">
      <c r="A579" s="351" t="s">
        <v>871</v>
      </c>
      <c r="B579" s="352" t="s">
        <v>1084</v>
      </c>
      <c r="C579" s="353" t="s">
        <v>2279</v>
      </c>
      <c r="D579" s="353" t="s">
        <v>2280</v>
      </c>
      <c r="E579" s="354" t="s">
        <v>2281</v>
      </c>
      <c r="F579" s="355" t="s">
        <v>139</v>
      </c>
      <c r="G579" s="363">
        <v>-170.35919999999999</v>
      </c>
    </row>
    <row r="580" spans="1:7" s="54" customFormat="1" ht="15" x14ac:dyDescent="0.25">
      <c r="A580" s="351" t="s">
        <v>872</v>
      </c>
      <c r="B580" s="352" t="s">
        <v>1084</v>
      </c>
      <c r="C580" s="353" t="s">
        <v>2282</v>
      </c>
      <c r="D580" s="353" t="s">
        <v>2283</v>
      </c>
      <c r="E580" s="354" t="s">
        <v>2284</v>
      </c>
      <c r="F580" s="355" t="s">
        <v>139</v>
      </c>
      <c r="G580" s="356">
        <v>-3.54915</v>
      </c>
    </row>
    <row r="581" spans="1:7" s="54" customFormat="1" ht="15" x14ac:dyDescent="0.25">
      <c r="A581" s="351" t="s">
        <v>873</v>
      </c>
      <c r="B581" s="352" t="s">
        <v>1084</v>
      </c>
      <c r="C581" s="353" t="s">
        <v>2285</v>
      </c>
      <c r="D581" s="353" t="s">
        <v>2286</v>
      </c>
      <c r="E581" s="354" t="s">
        <v>2287</v>
      </c>
      <c r="F581" s="355" t="s">
        <v>251</v>
      </c>
      <c r="G581" s="365">
        <v>-93.200678999999994</v>
      </c>
    </row>
    <row r="582" spans="1:7" s="54" customFormat="1" ht="15" x14ac:dyDescent="0.25">
      <c r="A582" s="351" t="s">
        <v>874</v>
      </c>
      <c r="B582" s="352" t="s">
        <v>1084</v>
      </c>
      <c r="C582" s="353" t="s">
        <v>2288</v>
      </c>
      <c r="D582" s="353" t="s">
        <v>1687</v>
      </c>
      <c r="E582" s="354" t="s">
        <v>1688</v>
      </c>
      <c r="F582" s="355" t="s">
        <v>147</v>
      </c>
      <c r="G582" s="362">
        <v>780.81</v>
      </c>
    </row>
    <row r="583" spans="1:7" s="54" customFormat="1" ht="15" x14ac:dyDescent="0.25">
      <c r="A583" s="351" t="s">
        <v>875</v>
      </c>
      <c r="B583" s="352" t="s">
        <v>1084</v>
      </c>
      <c r="C583" s="353" t="s">
        <v>2289</v>
      </c>
      <c r="D583" s="353" t="s">
        <v>200</v>
      </c>
      <c r="E583" s="354" t="s">
        <v>2290</v>
      </c>
      <c r="F583" s="355" t="s">
        <v>125</v>
      </c>
      <c r="G583" s="363">
        <v>1.3341000000000001</v>
      </c>
    </row>
    <row r="584" spans="1:7" s="54" customFormat="1" ht="15" x14ac:dyDescent="0.25">
      <c r="A584" s="351" t="s">
        <v>876</v>
      </c>
      <c r="B584" s="352" t="s">
        <v>1084</v>
      </c>
      <c r="C584" s="353" t="s">
        <v>2291</v>
      </c>
      <c r="D584" s="353" t="s">
        <v>1606</v>
      </c>
      <c r="E584" s="354" t="s">
        <v>324</v>
      </c>
      <c r="F584" s="355" t="s">
        <v>111</v>
      </c>
      <c r="G584" s="357">
        <v>2.722</v>
      </c>
    </row>
    <row r="585" spans="1:7" s="54" customFormat="1" ht="15" x14ac:dyDescent="0.25">
      <c r="A585" s="351" t="s">
        <v>877</v>
      </c>
      <c r="B585" s="352" t="s">
        <v>1084</v>
      </c>
      <c r="C585" s="353" t="s">
        <v>2292</v>
      </c>
      <c r="D585" s="353" t="s">
        <v>649</v>
      </c>
      <c r="E585" s="354" t="s">
        <v>650</v>
      </c>
      <c r="F585" s="355" t="s">
        <v>125</v>
      </c>
      <c r="G585" s="363">
        <v>1.3341000000000001</v>
      </c>
    </row>
    <row r="586" spans="1:7" s="54" customFormat="1" ht="15" x14ac:dyDescent="0.25">
      <c r="A586" s="351" t="s">
        <v>878</v>
      </c>
      <c r="B586" s="352" t="s">
        <v>1084</v>
      </c>
      <c r="C586" s="353" t="s">
        <v>2293</v>
      </c>
      <c r="D586" s="353" t="s">
        <v>2083</v>
      </c>
      <c r="E586" s="354" t="s">
        <v>2084</v>
      </c>
      <c r="F586" s="355" t="s">
        <v>139</v>
      </c>
      <c r="G586" s="357">
        <v>26.681999999999999</v>
      </c>
    </row>
    <row r="587" spans="1:7" s="54" customFormat="1" ht="22.5" x14ac:dyDescent="0.25">
      <c r="A587" s="351" t="s">
        <v>879</v>
      </c>
      <c r="B587" s="352" t="s">
        <v>1084</v>
      </c>
      <c r="C587" s="353" t="s">
        <v>2294</v>
      </c>
      <c r="D587" s="353" t="s">
        <v>2295</v>
      </c>
      <c r="E587" s="354" t="s">
        <v>2296</v>
      </c>
      <c r="F587" s="355" t="s">
        <v>125</v>
      </c>
      <c r="G587" s="362">
        <v>61.34</v>
      </c>
    </row>
    <row r="588" spans="1:7" s="54" customFormat="1" ht="15" x14ac:dyDescent="0.25">
      <c r="A588" s="351" t="s">
        <v>880</v>
      </c>
      <c r="B588" s="352" t="s">
        <v>1084</v>
      </c>
      <c r="C588" s="353" t="s">
        <v>2297</v>
      </c>
      <c r="D588" s="353" t="s">
        <v>2298</v>
      </c>
      <c r="E588" s="354" t="s">
        <v>2299</v>
      </c>
      <c r="F588" s="355" t="s">
        <v>111</v>
      </c>
      <c r="G588" s="363">
        <v>0.66249999999999998</v>
      </c>
    </row>
    <row r="589" spans="1:7" s="54" customFormat="1" ht="22.5" x14ac:dyDescent="0.25">
      <c r="A589" s="351" t="s">
        <v>881</v>
      </c>
      <c r="B589" s="352" t="s">
        <v>1084</v>
      </c>
      <c r="C589" s="353" t="s">
        <v>2300</v>
      </c>
      <c r="D589" s="353" t="s">
        <v>2301</v>
      </c>
      <c r="E589" s="354" t="s">
        <v>2302</v>
      </c>
      <c r="F589" s="355" t="s">
        <v>122</v>
      </c>
      <c r="G589" s="357">
        <v>2.5760000000000001</v>
      </c>
    </row>
    <row r="590" spans="1:7" s="54" customFormat="1" ht="22.5" x14ac:dyDescent="0.25">
      <c r="A590" s="351" t="s">
        <v>883</v>
      </c>
      <c r="B590" s="352" t="s">
        <v>1084</v>
      </c>
      <c r="C590" s="353" t="s">
        <v>2303</v>
      </c>
      <c r="D590" s="353" t="s">
        <v>2252</v>
      </c>
      <c r="E590" s="354" t="s">
        <v>2258</v>
      </c>
      <c r="F590" s="355" t="s">
        <v>125</v>
      </c>
      <c r="G590" s="363">
        <v>1.1393</v>
      </c>
    </row>
    <row r="591" spans="1:7" s="54" customFormat="1" ht="15" customHeight="1" x14ac:dyDescent="0.25">
      <c r="A591" s="351" t="s">
        <v>884</v>
      </c>
      <c r="B591" s="352" t="s">
        <v>1084</v>
      </c>
      <c r="C591" s="353" t="s">
        <v>2304</v>
      </c>
      <c r="D591" s="353" t="s">
        <v>2260</v>
      </c>
      <c r="E591" s="354" t="s">
        <v>2261</v>
      </c>
      <c r="F591" s="355" t="s">
        <v>318</v>
      </c>
      <c r="G591" s="362">
        <v>-51.18</v>
      </c>
    </row>
    <row r="592" spans="1:7" s="54" customFormat="1" ht="15" x14ac:dyDescent="0.25">
      <c r="A592" s="351" t="s">
        <v>885</v>
      </c>
      <c r="B592" s="352" t="s">
        <v>1084</v>
      </c>
      <c r="C592" s="353" t="s">
        <v>2305</v>
      </c>
      <c r="D592" s="353" t="s">
        <v>2263</v>
      </c>
      <c r="E592" s="354" t="s">
        <v>2264</v>
      </c>
      <c r="F592" s="355" t="s">
        <v>318</v>
      </c>
      <c r="G592" s="368">
        <v>638</v>
      </c>
    </row>
    <row r="593" spans="1:7" s="54" customFormat="1" ht="22.5" x14ac:dyDescent="0.25">
      <c r="A593" s="351" t="s">
        <v>886</v>
      </c>
      <c r="B593" s="352" t="s">
        <v>1084</v>
      </c>
      <c r="C593" s="353" t="s">
        <v>2306</v>
      </c>
      <c r="D593" s="353" t="s">
        <v>2246</v>
      </c>
      <c r="E593" s="354" t="s">
        <v>2307</v>
      </c>
      <c r="F593" s="355" t="s">
        <v>318</v>
      </c>
      <c r="G593" s="366">
        <v>184.6</v>
      </c>
    </row>
    <row r="594" spans="1:7" s="54" customFormat="1" ht="22.5" x14ac:dyDescent="0.25">
      <c r="A594" s="351" t="s">
        <v>887</v>
      </c>
      <c r="B594" s="352" t="s">
        <v>1084</v>
      </c>
      <c r="C594" s="353" t="s">
        <v>2308</v>
      </c>
      <c r="D594" s="353" t="s">
        <v>2309</v>
      </c>
      <c r="E594" s="354" t="s">
        <v>2310</v>
      </c>
      <c r="F594" s="355" t="s">
        <v>111</v>
      </c>
      <c r="G594" s="357">
        <v>5.6390000000000002</v>
      </c>
    </row>
    <row r="595" spans="1:7" s="54" customFormat="1" ht="15" x14ac:dyDescent="0.25">
      <c r="A595" s="351" t="s">
        <v>888</v>
      </c>
      <c r="B595" s="352" t="s">
        <v>1084</v>
      </c>
      <c r="C595" s="353" t="s">
        <v>2311</v>
      </c>
      <c r="D595" s="353" t="s">
        <v>2312</v>
      </c>
      <c r="E595" s="354" t="s">
        <v>2313</v>
      </c>
      <c r="F595" s="355" t="s">
        <v>168</v>
      </c>
      <c r="G595" s="357">
        <v>980.35400000000004</v>
      </c>
    </row>
    <row r="596" spans="1:7" s="54" customFormat="1" ht="15" x14ac:dyDescent="0.25">
      <c r="A596" s="351" t="s">
        <v>889</v>
      </c>
      <c r="B596" s="352" t="s">
        <v>1084</v>
      </c>
      <c r="C596" s="353" t="s">
        <v>2314</v>
      </c>
      <c r="D596" s="353" t="s">
        <v>2312</v>
      </c>
      <c r="E596" s="354" t="s">
        <v>2315</v>
      </c>
      <c r="F596" s="355" t="s">
        <v>168</v>
      </c>
      <c r="G596" s="363">
        <v>81.452399999999997</v>
      </c>
    </row>
    <row r="597" spans="1:7" s="54" customFormat="1" ht="22.5" x14ac:dyDescent="0.25">
      <c r="A597" s="351" t="s">
        <v>890</v>
      </c>
      <c r="B597" s="352" t="s">
        <v>1084</v>
      </c>
      <c r="C597" s="353" t="s">
        <v>2316</v>
      </c>
      <c r="D597" s="353" t="s">
        <v>2266</v>
      </c>
      <c r="E597" s="354" t="s">
        <v>2267</v>
      </c>
      <c r="F597" s="355" t="s">
        <v>111</v>
      </c>
      <c r="G597" s="357">
        <v>24.062999999999999</v>
      </c>
    </row>
    <row r="598" spans="1:7" s="54" customFormat="1" ht="22.5" x14ac:dyDescent="0.25">
      <c r="A598" s="351" t="s">
        <v>891</v>
      </c>
      <c r="B598" s="352" t="s">
        <v>1084</v>
      </c>
      <c r="C598" s="353" t="s">
        <v>2317</v>
      </c>
      <c r="D598" s="353" t="s">
        <v>2318</v>
      </c>
      <c r="E598" s="354" t="s">
        <v>2319</v>
      </c>
      <c r="F598" s="355" t="s">
        <v>122</v>
      </c>
      <c r="G598" s="363">
        <v>0.73519999999999996</v>
      </c>
    </row>
    <row r="599" spans="1:7" s="54" customFormat="1" ht="15" x14ac:dyDescent="0.25">
      <c r="A599" s="351" t="s">
        <v>892</v>
      </c>
      <c r="B599" s="352" t="s">
        <v>1084</v>
      </c>
      <c r="C599" s="353" t="s">
        <v>2320</v>
      </c>
      <c r="D599" s="353" t="s">
        <v>2321</v>
      </c>
      <c r="E599" s="354" t="s">
        <v>2322</v>
      </c>
      <c r="F599" s="355" t="s">
        <v>122</v>
      </c>
      <c r="G599" s="363">
        <v>0.73519999999999996</v>
      </c>
    </row>
    <row r="600" spans="1:7" s="54" customFormat="1" ht="22.5" x14ac:dyDescent="0.25">
      <c r="A600" s="351" t="s">
        <v>893</v>
      </c>
      <c r="B600" s="352" t="s">
        <v>1084</v>
      </c>
      <c r="C600" s="353" t="s">
        <v>2323</v>
      </c>
      <c r="D600" s="353" t="s">
        <v>170</v>
      </c>
      <c r="E600" s="354" t="s">
        <v>2324</v>
      </c>
      <c r="F600" s="355" t="s">
        <v>125</v>
      </c>
      <c r="G600" s="363">
        <v>3.0926</v>
      </c>
    </row>
    <row r="601" spans="1:7" s="54" customFormat="1" ht="15" x14ac:dyDescent="0.25">
      <c r="A601" s="351" t="s">
        <v>894</v>
      </c>
      <c r="B601" s="352" t="s">
        <v>1084</v>
      </c>
      <c r="C601" s="353" t="s">
        <v>2325</v>
      </c>
      <c r="D601" s="353" t="s">
        <v>1616</v>
      </c>
      <c r="E601" s="354" t="s">
        <v>1617</v>
      </c>
      <c r="F601" s="355" t="s">
        <v>122</v>
      </c>
      <c r="G601" s="365">
        <v>-2.4184130000000001</v>
      </c>
    </row>
    <row r="602" spans="1:7" s="54" customFormat="1" ht="22.5" x14ac:dyDescent="0.25">
      <c r="A602" s="351" t="s">
        <v>895</v>
      </c>
      <c r="B602" s="352" t="s">
        <v>1084</v>
      </c>
      <c r="C602" s="353" t="s">
        <v>2326</v>
      </c>
      <c r="D602" s="353" t="s">
        <v>2327</v>
      </c>
      <c r="E602" s="354" t="s">
        <v>2328</v>
      </c>
      <c r="F602" s="355" t="s">
        <v>139</v>
      </c>
      <c r="G602" s="366">
        <v>1917.4</v>
      </c>
    </row>
    <row r="603" spans="1:7" s="54" customFormat="1" ht="15" x14ac:dyDescent="0.25">
      <c r="A603" s="347" t="s">
        <v>2329</v>
      </c>
      <c r="B603" s="556"/>
      <c r="C603" s="556"/>
      <c r="D603" s="556"/>
      <c r="E603" s="348" t="s">
        <v>2330</v>
      </c>
      <c r="F603" s="349"/>
      <c r="G603" s="350"/>
    </row>
    <row r="604" spans="1:7" s="54" customFormat="1" ht="15" x14ac:dyDescent="0.25">
      <c r="A604" s="360"/>
      <c r="B604" s="560" t="s">
        <v>2331</v>
      </c>
      <c r="C604" s="561"/>
      <c r="D604" s="561"/>
      <c r="E604" s="562"/>
      <c r="F604" s="361"/>
      <c r="G604" s="361"/>
    </row>
    <row r="605" spans="1:7" s="54" customFormat="1" ht="15" x14ac:dyDescent="0.25">
      <c r="A605" s="351" t="s">
        <v>916</v>
      </c>
      <c r="B605" s="352" t="s">
        <v>1084</v>
      </c>
      <c r="C605" s="353" t="s">
        <v>2332</v>
      </c>
      <c r="D605" s="353" t="s">
        <v>2333</v>
      </c>
      <c r="E605" s="354" t="s">
        <v>2334</v>
      </c>
      <c r="F605" s="355" t="s">
        <v>164</v>
      </c>
      <c r="G605" s="363">
        <v>4.1828000000000003</v>
      </c>
    </row>
    <row r="606" spans="1:7" s="54" customFormat="1" ht="15" x14ac:dyDescent="0.25">
      <c r="A606" s="351" t="s">
        <v>917</v>
      </c>
      <c r="B606" s="352" t="s">
        <v>1084</v>
      </c>
      <c r="C606" s="353" t="s">
        <v>2335</v>
      </c>
      <c r="D606" s="353" t="s">
        <v>2336</v>
      </c>
      <c r="E606" s="354" t="s">
        <v>2337</v>
      </c>
      <c r="F606" s="355" t="s">
        <v>122</v>
      </c>
      <c r="G606" s="365">
        <v>-8.7420519999999993</v>
      </c>
    </row>
    <row r="607" spans="1:7" s="54" customFormat="1" ht="15" x14ac:dyDescent="0.25">
      <c r="A607" s="351" t="s">
        <v>918</v>
      </c>
      <c r="B607" s="352" t="s">
        <v>1084</v>
      </c>
      <c r="C607" s="353" t="s">
        <v>2338</v>
      </c>
      <c r="D607" s="353" t="s">
        <v>2339</v>
      </c>
      <c r="E607" s="354" t="s">
        <v>2337</v>
      </c>
      <c r="F607" s="355" t="s">
        <v>122</v>
      </c>
      <c r="G607" s="356">
        <v>6.6975499999999997</v>
      </c>
    </row>
    <row r="608" spans="1:7" s="54" customFormat="1" ht="15" x14ac:dyDescent="0.25">
      <c r="A608" s="351" t="s">
        <v>919</v>
      </c>
      <c r="B608" s="352" t="s">
        <v>1084</v>
      </c>
      <c r="C608" s="353" t="s">
        <v>2340</v>
      </c>
      <c r="D608" s="353" t="s">
        <v>189</v>
      </c>
      <c r="E608" s="354" t="s">
        <v>190</v>
      </c>
      <c r="F608" s="355" t="s">
        <v>164</v>
      </c>
      <c r="G608" s="363">
        <v>4.7035</v>
      </c>
    </row>
    <row r="609" spans="1:7" s="54" customFormat="1" ht="22.5" x14ac:dyDescent="0.25">
      <c r="A609" s="351" t="s">
        <v>920</v>
      </c>
      <c r="B609" s="352" t="s">
        <v>1084</v>
      </c>
      <c r="C609" s="353" t="s">
        <v>2341</v>
      </c>
      <c r="D609" s="353" t="s">
        <v>2342</v>
      </c>
      <c r="E609" s="354" t="s">
        <v>2343</v>
      </c>
      <c r="F609" s="355" t="s">
        <v>243</v>
      </c>
      <c r="G609" s="362">
        <v>6.88</v>
      </c>
    </row>
    <row r="610" spans="1:7" s="54" customFormat="1" ht="15" x14ac:dyDescent="0.25">
      <c r="A610" s="351" t="s">
        <v>921</v>
      </c>
      <c r="B610" s="352" t="s">
        <v>1084</v>
      </c>
      <c r="C610" s="353" t="s">
        <v>2344</v>
      </c>
      <c r="D610" s="353" t="s">
        <v>2345</v>
      </c>
      <c r="E610" s="354" t="s">
        <v>2346</v>
      </c>
      <c r="F610" s="355" t="s">
        <v>122</v>
      </c>
      <c r="G610" s="357">
        <v>9.7000000000000003E-2</v>
      </c>
    </row>
    <row r="611" spans="1:7" s="54" customFormat="1" ht="22.5" x14ac:dyDescent="0.25">
      <c r="A611" s="351" t="s">
        <v>922</v>
      </c>
      <c r="B611" s="352" t="s">
        <v>1084</v>
      </c>
      <c r="C611" s="353" t="s">
        <v>2347</v>
      </c>
      <c r="D611" s="353" t="s">
        <v>2348</v>
      </c>
      <c r="E611" s="354" t="s">
        <v>707</v>
      </c>
      <c r="F611" s="355" t="s">
        <v>122</v>
      </c>
      <c r="G611" s="357">
        <v>-9.7000000000000003E-2</v>
      </c>
    </row>
    <row r="612" spans="1:7" s="54" customFormat="1" ht="15" x14ac:dyDescent="0.25">
      <c r="A612" s="351" t="s">
        <v>923</v>
      </c>
      <c r="B612" s="352" t="s">
        <v>1084</v>
      </c>
      <c r="C612" s="353" t="s">
        <v>2349</v>
      </c>
      <c r="D612" s="353" t="s">
        <v>2350</v>
      </c>
      <c r="E612" s="354" t="s">
        <v>2351</v>
      </c>
      <c r="F612" s="355" t="s">
        <v>122</v>
      </c>
      <c r="G612" s="357">
        <v>9.7000000000000003E-2</v>
      </c>
    </row>
    <row r="613" spans="1:7" s="54" customFormat="1" ht="22.5" x14ac:dyDescent="0.25">
      <c r="A613" s="351" t="s">
        <v>924</v>
      </c>
      <c r="B613" s="352" t="s">
        <v>1084</v>
      </c>
      <c r="C613" s="353" t="s">
        <v>2352</v>
      </c>
      <c r="D613" s="353" t="s">
        <v>2353</v>
      </c>
      <c r="E613" s="354" t="s">
        <v>2354</v>
      </c>
      <c r="F613" s="355" t="s">
        <v>125</v>
      </c>
      <c r="G613" s="356">
        <v>2.0695399999999999</v>
      </c>
    </row>
    <row r="614" spans="1:7" s="54" customFormat="1" ht="15" x14ac:dyDescent="0.25">
      <c r="A614" s="351" t="s">
        <v>925</v>
      </c>
      <c r="B614" s="352" t="s">
        <v>1084</v>
      </c>
      <c r="C614" s="353" t="s">
        <v>2355</v>
      </c>
      <c r="D614" s="353" t="s">
        <v>183</v>
      </c>
      <c r="E614" s="354" t="s">
        <v>184</v>
      </c>
      <c r="F614" s="355" t="s">
        <v>125</v>
      </c>
      <c r="G614" s="356">
        <v>2.0695399999999999</v>
      </c>
    </row>
    <row r="615" spans="1:7" s="54" customFormat="1" ht="15" x14ac:dyDescent="0.25">
      <c r="A615" s="351" t="s">
        <v>926</v>
      </c>
      <c r="B615" s="352" t="s">
        <v>1084</v>
      </c>
      <c r="C615" s="353" t="s">
        <v>2356</v>
      </c>
      <c r="D615" s="353" t="s">
        <v>186</v>
      </c>
      <c r="E615" s="354" t="s">
        <v>187</v>
      </c>
      <c r="F615" s="355" t="s">
        <v>125</v>
      </c>
      <c r="G615" s="356">
        <v>2.0695399999999999</v>
      </c>
    </row>
    <row r="616" spans="1:7" s="54" customFormat="1" ht="15" x14ac:dyDescent="0.25">
      <c r="A616" s="360"/>
      <c r="B616" s="560" t="s">
        <v>2357</v>
      </c>
      <c r="C616" s="561"/>
      <c r="D616" s="561"/>
      <c r="E616" s="562"/>
      <c r="F616" s="361"/>
      <c r="G616" s="361"/>
    </row>
    <row r="617" spans="1:7" s="54" customFormat="1" ht="22.5" x14ac:dyDescent="0.25">
      <c r="A617" s="351" t="s">
        <v>927</v>
      </c>
      <c r="B617" s="352" t="s">
        <v>1084</v>
      </c>
      <c r="C617" s="353" t="s">
        <v>2358</v>
      </c>
      <c r="D617" s="353" t="s">
        <v>2359</v>
      </c>
      <c r="E617" s="354" t="s">
        <v>2360</v>
      </c>
      <c r="F617" s="355" t="s">
        <v>122</v>
      </c>
      <c r="G617" s="363">
        <v>0.20830000000000001</v>
      </c>
    </row>
    <row r="618" spans="1:7" s="54" customFormat="1" ht="15" x14ac:dyDescent="0.25">
      <c r="A618" s="351" t="s">
        <v>928</v>
      </c>
      <c r="B618" s="352" t="s">
        <v>1084</v>
      </c>
      <c r="C618" s="353" t="s">
        <v>2361</v>
      </c>
      <c r="D618" s="353" t="s">
        <v>2362</v>
      </c>
      <c r="E618" s="354" t="s">
        <v>2363</v>
      </c>
      <c r="F618" s="355" t="s">
        <v>122</v>
      </c>
      <c r="G618" s="356">
        <v>0.20832999999999999</v>
      </c>
    </row>
    <row r="619" spans="1:7" s="54" customFormat="1" ht="15" x14ac:dyDescent="0.25">
      <c r="A619" s="351" t="s">
        <v>929</v>
      </c>
      <c r="B619" s="352" t="s">
        <v>1084</v>
      </c>
      <c r="C619" s="353" t="s">
        <v>2364</v>
      </c>
      <c r="D619" s="353" t="s">
        <v>2336</v>
      </c>
      <c r="E619" s="354" t="s">
        <v>2337</v>
      </c>
      <c r="F619" s="355" t="s">
        <v>122</v>
      </c>
      <c r="G619" s="363">
        <v>0.20830000000000001</v>
      </c>
    </row>
    <row r="620" spans="1:7" s="54" customFormat="1" ht="22.5" x14ac:dyDescent="0.25">
      <c r="A620" s="351" t="s">
        <v>930</v>
      </c>
      <c r="B620" s="352" t="s">
        <v>1084</v>
      </c>
      <c r="C620" s="353" t="s">
        <v>2365</v>
      </c>
      <c r="D620" s="353" t="s">
        <v>2342</v>
      </c>
      <c r="E620" s="354" t="s">
        <v>2343</v>
      </c>
      <c r="F620" s="355" t="s">
        <v>243</v>
      </c>
      <c r="G620" s="362">
        <v>0.56000000000000005</v>
      </c>
    </row>
    <row r="621" spans="1:7" s="54" customFormat="1" ht="15" customHeight="1" x14ac:dyDescent="0.25">
      <c r="A621" s="351" t="s">
        <v>932</v>
      </c>
      <c r="B621" s="352" t="s">
        <v>1084</v>
      </c>
      <c r="C621" s="353" t="s">
        <v>2366</v>
      </c>
      <c r="D621" s="353" t="s">
        <v>2345</v>
      </c>
      <c r="E621" s="354" t="s">
        <v>2346</v>
      </c>
      <c r="F621" s="355" t="s">
        <v>122</v>
      </c>
      <c r="G621" s="363">
        <v>7.9000000000000008E-3</v>
      </c>
    </row>
    <row r="622" spans="1:7" s="54" customFormat="1" ht="22.5" x14ac:dyDescent="0.25">
      <c r="A622" s="351" t="s">
        <v>933</v>
      </c>
      <c r="B622" s="352" t="s">
        <v>1084</v>
      </c>
      <c r="C622" s="353" t="s">
        <v>2367</v>
      </c>
      <c r="D622" s="353" t="s">
        <v>2348</v>
      </c>
      <c r="E622" s="354" t="s">
        <v>707</v>
      </c>
      <c r="F622" s="355" t="s">
        <v>122</v>
      </c>
      <c r="G622" s="363">
        <v>-7.9000000000000008E-3</v>
      </c>
    </row>
    <row r="623" spans="1:7" s="54" customFormat="1" ht="15" x14ac:dyDescent="0.25">
      <c r="A623" s="351" t="s">
        <v>934</v>
      </c>
      <c r="B623" s="352" t="s">
        <v>1084</v>
      </c>
      <c r="C623" s="353" t="s">
        <v>2368</v>
      </c>
      <c r="D623" s="353" t="s">
        <v>2350</v>
      </c>
      <c r="E623" s="354" t="s">
        <v>2351</v>
      </c>
      <c r="F623" s="355" t="s">
        <v>122</v>
      </c>
      <c r="G623" s="363">
        <v>7.9000000000000008E-3</v>
      </c>
    </row>
    <row r="624" spans="1:7" s="54" customFormat="1" ht="15" x14ac:dyDescent="0.25">
      <c r="A624" s="351" t="s">
        <v>935</v>
      </c>
      <c r="B624" s="352" t="s">
        <v>1084</v>
      </c>
      <c r="C624" s="353" t="s">
        <v>2369</v>
      </c>
      <c r="D624" s="353" t="s">
        <v>183</v>
      </c>
      <c r="E624" s="354" t="s">
        <v>184</v>
      </c>
      <c r="F624" s="355" t="s">
        <v>125</v>
      </c>
      <c r="G624" s="357">
        <v>8.2000000000000003E-2</v>
      </c>
    </row>
    <row r="625" spans="1:7" s="54" customFormat="1" ht="15" x14ac:dyDescent="0.25">
      <c r="A625" s="351" t="s">
        <v>936</v>
      </c>
      <c r="B625" s="352" t="s">
        <v>1084</v>
      </c>
      <c r="C625" s="353" t="s">
        <v>2370</v>
      </c>
      <c r="D625" s="353" t="s">
        <v>186</v>
      </c>
      <c r="E625" s="354" t="s">
        <v>187</v>
      </c>
      <c r="F625" s="355" t="s">
        <v>125</v>
      </c>
      <c r="G625" s="357">
        <v>8.2000000000000003E-2</v>
      </c>
    </row>
    <row r="626" spans="1:7" s="54" customFormat="1" ht="15" x14ac:dyDescent="0.25">
      <c r="A626" s="360"/>
      <c r="B626" s="560" t="s">
        <v>2371</v>
      </c>
      <c r="C626" s="561"/>
      <c r="D626" s="561"/>
      <c r="E626" s="562"/>
      <c r="F626" s="361"/>
      <c r="G626" s="361"/>
    </row>
    <row r="627" spans="1:7" s="54" customFormat="1" ht="22.5" x14ac:dyDescent="0.25">
      <c r="A627" s="351" t="s">
        <v>937</v>
      </c>
      <c r="B627" s="352" t="s">
        <v>1084</v>
      </c>
      <c r="C627" s="353" t="s">
        <v>2372</v>
      </c>
      <c r="D627" s="353" t="s">
        <v>170</v>
      </c>
      <c r="E627" s="354" t="s">
        <v>2373</v>
      </c>
      <c r="F627" s="355" t="s">
        <v>125</v>
      </c>
      <c r="G627" s="363">
        <v>0.72629999999999995</v>
      </c>
    </row>
    <row r="628" spans="1:7" s="54" customFormat="1" ht="15" x14ac:dyDescent="0.25">
      <c r="A628" s="351" t="s">
        <v>938</v>
      </c>
      <c r="B628" s="352" t="s">
        <v>1084</v>
      </c>
      <c r="C628" s="353" t="s">
        <v>2374</v>
      </c>
      <c r="D628" s="353" t="s">
        <v>2375</v>
      </c>
      <c r="E628" s="354" t="s">
        <v>2376</v>
      </c>
      <c r="F628" s="355" t="s">
        <v>164</v>
      </c>
      <c r="G628" s="357">
        <v>2.306</v>
      </c>
    </row>
    <row r="629" spans="1:7" s="54" customFormat="1" ht="22.5" x14ac:dyDescent="0.25">
      <c r="A629" s="351" t="s">
        <v>939</v>
      </c>
      <c r="B629" s="352" t="s">
        <v>1084</v>
      </c>
      <c r="C629" s="353" t="s">
        <v>2377</v>
      </c>
      <c r="D629" s="353" t="s">
        <v>2378</v>
      </c>
      <c r="E629" s="354" t="s">
        <v>2379</v>
      </c>
      <c r="F629" s="355" t="s">
        <v>168</v>
      </c>
      <c r="G629" s="366">
        <v>230.6</v>
      </c>
    </row>
    <row r="630" spans="1:7" s="54" customFormat="1" ht="22.5" x14ac:dyDescent="0.25">
      <c r="A630" s="351" t="s">
        <v>940</v>
      </c>
      <c r="B630" s="352" t="s">
        <v>1084</v>
      </c>
      <c r="C630" s="353" t="s">
        <v>2380</v>
      </c>
      <c r="D630" s="353" t="s">
        <v>2381</v>
      </c>
      <c r="E630" s="354" t="s">
        <v>2382</v>
      </c>
      <c r="F630" s="355" t="s">
        <v>111</v>
      </c>
      <c r="G630" s="363">
        <v>-7.3792</v>
      </c>
    </row>
    <row r="631" spans="1:7" s="54" customFormat="1" ht="22.5" x14ac:dyDescent="0.25">
      <c r="A631" s="351" t="s">
        <v>941</v>
      </c>
      <c r="B631" s="352" t="s">
        <v>1084</v>
      </c>
      <c r="C631" s="353" t="s">
        <v>2383</v>
      </c>
      <c r="D631" s="353" t="s">
        <v>2384</v>
      </c>
      <c r="E631" s="354" t="s">
        <v>2385</v>
      </c>
      <c r="F631" s="355" t="s">
        <v>111</v>
      </c>
      <c r="G631" s="363">
        <v>7.3792</v>
      </c>
    </row>
    <row r="632" spans="1:7" s="54" customFormat="1" ht="15" x14ac:dyDescent="0.25">
      <c r="A632" s="360"/>
      <c r="B632" s="560" t="s">
        <v>2386</v>
      </c>
      <c r="C632" s="561"/>
      <c r="D632" s="561"/>
      <c r="E632" s="562"/>
      <c r="F632" s="361"/>
      <c r="G632" s="361"/>
    </row>
    <row r="633" spans="1:7" s="54" customFormat="1" ht="22.5" x14ac:dyDescent="0.25">
      <c r="A633" s="351" t="s">
        <v>942</v>
      </c>
      <c r="B633" s="352" t="s">
        <v>1084</v>
      </c>
      <c r="C633" s="353" t="s">
        <v>2387</v>
      </c>
      <c r="D633" s="353" t="s">
        <v>2388</v>
      </c>
      <c r="E633" s="354" t="s">
        <v>2389</v>
      </c>
      <c r="F633" s="355" t="s">
        <v>164</v>
      </c>
      <c r="G633" s="363">
        <v>10.9312</v>
      </c>
    </row>
    <row r="634" spans="1:7" s="54" customFormat="1" ht="22.5" x14ac:dyDescent="0.25">
      <c r="A634" s="351" t="s">
        <v>943</v>
      </c>
      <c r="B634" s="352" t="s">
        <v>1084</v>
      </c>
      <c r="C634" s="353" t="s">
        <v>2390</v>
      </c>
      <c r="D634" s="353" t="s">
        <v>2391</v>
      </c>
      <c r="E634" s="354" t="s">
        <v>2392</v>
      </c>
      <c r="F634" s="355" t="s">
        <v>164</v>
      </c>
      <c r="G634" s="363">
        <v>19.654299999999999</v>
      </c>
    </row>
    <row r="635" spans="1:7" s="54" customFormat="1" ht="22.5" x14ac:dyDescent="0.25">
      <c r="A635" s="351" t="s">
        <v>944</v>
      </c>
      <c r="B635" s="352" t="s">
        <v>1084</v>
      </c>
      <c r="C635" s="353" t="s">
        <v>2393</v>
      </c>
      <c r="D635" s="353" t="s">
        <v>2388</v>
      </c>
      <c r="E635" s="354" t="s">
        <v>2394</v>
      </c>
      <c r="F635" s="355" t="s">
        <v>164</v>
      </c>
      <c r="G635" s="363">
        <v>6.7462999999999997</v>
      </c>
    </row>
    <row r="636" spans="1:7" s="54" customFormat="1" ht="22.5" x14ac:dyDescent="0.25">
      <c r="A636" s="351" t="s">
        <v>945</v>
      </c>
      <c r="B636" s="352" t="s">
        <v>1084</v>
      </c>
      <c r="C636" s="353" t="s">
        <v>2395</v>
      </c>
      <c r="D636" s="353" t="s">
        <v>2391</v>
      </c>
      <c r="E636" s="354" t="s">
        <v>2396</v>
      </c>
      <c r="F636" s="355" t="s">
        <v>164</v>
      </c>
      <c r="G636" s="363">
        <v>8.8254999999999999</v>
      </c>
    </row>
    <row r="637" spans="1:7" s="54" customFormat="1" ht="15" x14ac:dyDescent="0.25">
      <c r="A637" s="557" t="s">
        <v>2397</v>
      </c>
      <c r="B637" s="558"/>
      <c r="C637" s="558"/>
      <c r="D637" s="558"/>
      <c r="E637" s="558"/>
      <c r="F637" s="559"/>
      <c r="G637" s="359"/>
    </row>
    <row r="638" spans="1:7" s="54" customFormat="1" ht="15" x14ac:dyDescent="0.25">
      <c r="A638" s="347" t="s">
        <v>2398</v>
      </c>
      <c r="B638" s="556"/>
      <c r="C638" s="556"/>
      <c r="D638" s="556"/>
      <c r="E638" s="348" t="s">
        <v>2399</v>
      </c>
      <c r="F638" s="349"/>
      <c r="G638" s="350"/>
    </row>
    <row r="639" spans="1:7" s="54" customFormat="1" ht="15" x14ac:dyDescent="0.25">
      <c r="A639" s="360"/>
      <c r="B639" s="560" t="s">
        <v>2400</v>
      </c>
      <c r="C639" s="561"/>
      <c r="D639" s="561"/>
      <c r="E639" s="562"/>
      <c r="F639" s="361"/>
      <c r="G639" s="361"/>
    </row>
    <row r="640" spans="1:7" s="54" customFormat="1" ht="22.5" x14ac:dyDescent="0.25">
      <c r="A640" s="351" t="s">
        <v>2401</v>
      </c>
      <c r="B640" s="353" t="s">
        <v>99</v>
      </c>
      <c r="C640" s="353" t="s">
        <v>2402</v>
      </c>
      <c r="D640" s="353" t="s">
        <v>2403</v>
      </c>
      <c r="E640" s="354" t="s">
        <v>2404</v>
      </c>
      <c r="F640" s="355" t="s">
        <v>217</v>
      </c>
      <c r="G640" s="368">
        <v>1</v>
      </c>
    </row>
    <row r="641" spans="1:7" s="54" customFormat="1" ht="15" x14ac:dyDescent="0.25">
      <c r="A641" s="351" t="s">
        <v>2405</v>
      </c>
      <c r="B641" s="353" t="s">
        <v>99</v>
      </c>
      <c r="C641" s="369" t="s">
        <v>2406</v>
      </c>
      <c r="D641" s="369" t="s">
        <v>2407</v>
      </c>
      <c r="E641" s="370" t="s">
        <v>2408</v>
      </c>
      <c r="F641" s="355" t="s">
        <v>217</v>
      </c>
      <c r="G641" s="368">
        <v>1</v>
      </c>
    </row>
    <row r="642" spans="1:7" s="54" customFormat="1" ht="15" x14ac:dyDescent="0.25">
      <c r="A642" s="351" t="s">
        <v>2409</v>
      </c>
      <c r="B642" s="353" t="s">
        <v>99</v>
      </c>
      <c r="C642" s="353" t="s">
        <v>2410</v>
      </c>
      <c r="D642" s="353" t="s">
        <v>2411</v>
      </c>
      <c r="E642" s="354" t="s">
        <v>2412</v>
      </c>
      <c r="F642" s="355" t="s">
        <v>217</v>
      </c>
      <c r="G642" s="368">
        <v>6</v>
      </c>
    </row>
    <row r="643" spans="1:7" s="54" customFormat="1" ht="15" x14ac:dyDescent="0.25">
      <c r="A643" s="351" t="s">
        <v>2413</v>
      </c>
      <c r="B643" s="353" t="s">
        <v>99</v>
      </c>
      <c r="C643" s="369" t="s">
        <v>2414</v>
      </c>
      <c r="D643" s="369" t="s">
        <v>2415</v>
      </c>
      <c r="E643" s="370" t="s">
        <v>2416</v>
      </c>
      <c r="F643" s="355" t="s">
        <v>217</v>
      </c>
      <c r="G643" s="368">
        <v>3</v>
      </c>
    </row>
    <row r="644" spans="1:7" s="54" customFormat="1" ht="15" x14ac:dyDescent="0.25">
      <c r="A644" s="351" t="s">
        <v>2417</v>
      </c>
      <c r="B644" s="353" t="s">
        <v>99</v>
      </c>
      <c r="C644" s="369" t="s">
        <v>2418</v>
      </c>
      <c r="D644" s="369" t="s">
        <v>2415</v>
      </c>
      <c r="E644" s="370" t="s">
        <v>2419</v>
      </c>
      <c r="F644" s="355" t="s">
        <v>217</v>
      </c>
      <c r="G644" s="368">
        <v>3</v>
      </c>
    </row>
    <row r="645" spans="1:7" s="54" customFormat="1" ht="15" x14ac:dyDescent="0.25">
      <c r="A645" s="351" t="s">
        <v>2420</v>
      </c>
      <c r="B645" s="353" t="s">
        <v>99</v>
      </c>
      <c r="C645" s="353" t="s">
        <v>2421</v>
      </c>
      <c r="D645" s="353" t="s">
        <v>2422</v>
      </c>
      <c r="E645" s="354" t="s">
        <v>2423</v>
      </c>
      <c r="F645" s="355" t="s">
        <v>217</v>
      </c>
      <c r="G645" s="368">
        <v>2</v>
      </c>
    </row>
    <row r="646" spans="1:7" s="54" customFormat="1" ht="15" x14ac:dyDescent="0.25">
      <c r="A646" s="351" t="s">
        <v>2424</v>
      </c>
      <c r="B646" s="353" t="s">
        <v>99</v>
      </c>
      <c r="C646" s="369" t="s">
        <v>2425</v>
      </c>
      <c r="D646" s="369" t="s">
        <v>2426</v>
      </c>
      <c r="E646" s="370" t="s">
        <v>2427</v>
      </c>
      <c r="F646" s="355" t="s">
        <v>217</v>
      </c>
      <c r="G646" s="368">
        <v>2</v>
      </c>
    </row>
    <row r="647" spans="1:7" s="54" customFormat="1" ht="15" x14ac:dyDescent="0.25">
      <c r="A647" s="351" t="s">
        <v>2428</v>
      </c>
      <c r="B647" s="353" t="s">
        <v>99</v>
      </c>
      <c r="C647" s="353" t="s">
        <v>2429</v>
      </c>
      <c r="D647" s="353" t="s">
        <v>2430</v>
      </c>
      <c r="E647" s="354" t="s">
        <v>2431</v>
      </c>
      <c r="F647" s="355" t="s">
        <v>217</v>
      </c>
      <c r="G647" s="368">
        <v>12</v>
      </c>
    </row>
    <row r="648" spans="1:7" s="54" customFormat="1" ht="15" x14ac:dyDescent="0.25">
      <c r="A648" s="351" t="s">
        <v>2432</v>
      </c>
      <c r="B648" s="353" t="s">
        <v>99</v>
      </c>
      <c r="C648" s="353" t="s">
        <v>2433</v>
      </c>
      <c r="D648" s="353" t="s">
        <v>2434</v>
      </c>
      <c r="E648" s="354" t="s">
        <v>2435</v>
      </c>
      <c r="F648" s="355" t="s">
        <v>217</v>
      </c>
      <c r="G648" s="368">
        <v>12</v>
      </c>
    </row>
    <row r="649" spans="1:7" s="54" customFormat="1" ht="15" x14ac:dyDescent="0.25">
      <c r="A649" s="360"/>
      <c r="B649" s="560" t="s">
        <v>2436</v>
      </c>
      <c r="C649" s="561"/>
      <c r="D649" s="561"/>
      <c r="E649" s="562"/>
      <c r="F649" s="361"/>
      <c r="G649" s="361"/>
    </row>
    <row r="650" spans="1:7" s="54" customFormat="1" ht="22.5" x14ac:dyDescent="0.25">
      <c r="A650" s="351" t="s">
        <v>2437</v>
      </c>
      <c r="B650" s="353" t="s">
        <v>99</v>
      </c>
      <c r="C650" s="353" t="s">
        <v>2438</v>
      </c>
      <c r="D650" s="353" t="s">
        <v>2403</v>
      </c>
      <c r="E650" s="354" t="s">
        <v>2404</v>
      </c>
      <c r="F650" s="355" t="s">
        <v>217</v>
      </c>
      <c r="G650" s="368">
        <v>1</v>
      </c>
    </row>
    <row r="651" spans="1:7" s="54" customFormat="1" ht="15" x14ac:dyDescent="0.25">
      <c r="A651" s="351" t="s">
        <v>2439</v>
      </c>
      <c r="B651" s="353" t="s">
        <v>99</v>
      </c>
      <c r="C651" s="353" t="s">
        <v>2440</v>
      </c>
      <c r="D651" s="353" t="s">
        <v>2407</v>
      </c>
      <c r="E651" s="354" t="s">
        <v>2441</v>
      </c>
      <c r="F651" s="355" t="s">
        <v>217</v>
      </c>
      <c r="G651" s="368">
        <v>1</v>
      </c>
    </row>
    <row r="652" spans="1:7" s="54" customFormat="1" ht="22.5" x14ac:dyDescent="0.25">
      <c r="A652" s="351" t="s">
        <v>2442</v>
      </c>
      <c r="B652" s="353" t="s">
        <v>99</v>
      </c>
      <c r="C652" s="353" t="s">
        <v>1071</v>
      </c>
      <c r="D652" s="353" t="s">
        <v>2443</v>
      </c>
      <c r="E652" s="354" t="s">
        <v>2444</v>
      </c>
      <c r="F652" s="355" t="s">
        <v>217</v>
      </c>
      <c r="G652" s="368">
        <v>1</v>
      </c>
    </row>
    <row r="653" spans="1:7" s="54" customFormat="1" ht="15" x14ac:dyDescent="0.25">
      <c r="A653" s="351" t="s">
        <v>2445</v>
      </c>
      <c r="B653" s="353" t="s">
        <v>99</v>
      </c>
      <c r="C653" s="369" t="s">
        <v>2446</v>
      </c>
      <c r="D653" s="369" t="s">
        <v>2447</v>
      </c>
      <c r="E653" s="370" t="s">
        <v>2448</v>
      </c>
      <c r="F653" s="355" t="s">
        <v>217</v>
      </c>
      <c r="G653" s="368">
        <v>1</v>
      </c>
    </row>
    <row r="654" spans="1:7" s="54" customFormat="1" ht="22.5" x14ac:dyDescent="0.25">
      <c r="A654" s="351" t="s">
        <v>2449</v>
      </c>
      <c r="B654" s="353" t="s">
        <v>99</v>
      </c>
      <c r="C654" s="353" t="s">
        <v>1075</v>
      </c>
      <c r="D654" s="353" t="s">
        <v>2450</v>
      </c>
      <c r="E654" s="354" t="s">
        <v>2451</v>
      </c>
      <c r="F654" s="355" t="s">
        <v>217</v>
      </c>
      <c r="G654" s="368">
        <v>10</v>
      </c>
    </row>
    <row r="655" spans="1:7" s="54" customFormat="1" ht="22.5" x14ac:dyDescent="0.25">
      <c r="A655" s="351" t="s">
        <v>2452</v>
      </c>
      <c r="B655" s="353" t="s">
        <v>99</v>
      </c>
      <c r="C655" s="369" t="s">
        <v>2453</v>
      </c>
      <c r="D655" s="369" t="s">
        <v>2454</v>
      </c>
      <c r="E655" s="370" t="s">
        <v>2455</v>
      </c>
      <c r="F655" s="355" t="s">
        <v>217</v>
      </c>
      <c r="G655" s="368">
        <v>1</v>
      </c>
    </row>
    <row r="656" spans="1:7" s="54" customFormat="1" ht="15" x14ac:dyDescent="0.25">
      <c r="A656" s="351" t="s">
        <v>2456</v>
      </c>
      <c r="B656" s="353" t="s">
        <v>99</v>
      </c>
      <c r="C656" s="369" t="s">
        <v>2457</v>
      </c>
      <c r="D656" s="369" t="s">
        <v>2458</v>
      </c>
      <c r="E656" s="370" t="s">
        <v>2459</v>
      </c>
      <c r="F656" s="355" t="s">
        <v>217</v>
      </c>
      <c r="G656" s="368">
        <v>2</v>
      </c>
    </row>
    <row r="657" spans="1:7" s="54" customFormat="1" ht="15" x14ac:dyDescent="0.25">
      <c r="A657" s="351" t="s">
        <v>2460</v>
      </c>
      <c r="B657" s="353" t="s">
        <v>99</v>
      </c>
      <c r="C657" s="369" t="s">
        <v>2461</v>
      </c>
      <c r="D657" s="369" t="s">
        <v>2462</v>
      </c>
      <c r="E657" s="370" t="s">
        <v>2463</v>
      </c>
      <c r="F657" s="355" t="s">
        <v>217</v>
      </c>
      <c r="G657" s="368">
        <v>2</v>
      </c>
    </row>
    <row r="658" spans="1:7" s="54" customFormat="1" ht="22.5" x14ac:dyDescent="0.25">
      <c r="A658" s="351" t="s">
        <v>2464</v>
      </c>
      <c r="B658" s="353" t="s">
        <v>99</v>
      </c>
      <c r="C658" s="369" t="s">
        <v>2465</v>
      </c>
      <c r="D658" s="369" t="s">
        <v>2454</v>
      </c>
      <c r="E658" s="370" t="s">
        <v>2466</v>
      </c>
      <c r="F658" s="355" t="s">
        <v>217</v>
      </c>
      <c r="G658" s="368">
        <v>2</v>
      </c>
    </row>
    <row r="659" spans="1:7" s="54" customFormat="1" ht="22.5" x14ac:dyDescent="0.25">
      <c r="A659" s="351" t="s">
        <v>2467</v>
      </c>
      <c r="B659" s="353" t="s">
        <v>99</v>
      </c>
      <c r="C659" s="369" t="s">
        <v>2468</v>
      </c>
      <c r="D659" s="369" t="s">
        <v>2454</v>
      </c>
      <c r="E659" s="370" t="s">
        <v>2469</v>
      </c>
      <c r="F659" s="355" t="s">
        <v>217</v>
      </c>
      <c r="G659" s="368">
        <v>1</v>
      </c>
    </row>
    <row r="660" spans="1:7" s="54" customFormat="1" ht="22.5" x14ac:dyDescent="0.25">
      <c r="A660" s="351" t="s">
        <v>2470</v>
      </c>
      <c r="B660" s="353" t="s">
        <v>99</v>
      </c>
      <c r="C660" s="369" t="s">
        <v>2471</v>
      </c>
      <c r="D660" s="369" t="s">
        <v>2454</v>
      </c>
      <c r="E660" s="370" t="s">
        <v>2472</v>
      </c>
      <c r="F660" s="355" t="s">
        <v>217</v>
      </c>
      <c r="G660" s="368">
        <v>2</v>
      </c>
    </row>
    <row r="661" spans="1:7" s="54" customFormat="1" ht="22.5" x14ac:dyDescent="0.25">
      <c r="A661" s="351" t="s">
        <v>2473</v>
      </c>
      <c r="B661" s="353" t="s">
        <v>99</v>
      </c>
      <c r="C661" s="353" t="s">
        <v>2474</v>
      </c>
      <c r="D661" s="353" t="s">
        <v>2475</v>
      </c>
      <c r="E661" s="354" t="s">
        <v>2476</v>
      </c>
      <c r="F661" s="355" t="s">
        <v>217</v>
      </c>
      <c r="G661" s="368">
        <v>15</v>
      </c>
    </row>
    <row r="662" spans="1:7" s="54" customFormat="1" ht="22.5" x14ac:dyDescent="0.25">
      <c r="A662" s="351" t="s">
        <v>2477</v>
      </c>
      <c r="B662" s="353" t="s">
        <v>99</v>
      </c>
      <c r="C662" s="369" t="s">
        <v>2478</v>
      </c>
      <c r="D662" s="369" t="s">
        <v>2454</v>
      </c>
      <c r="E662" s="370" t="s">
        <v>2479</v>
      </c>
      <c r="F662" s="355" t="s">
        <v>217</v>
      </c>
      <c r="G662" s="368">
        <v>9</v>
      </c>
    </row>
    <row r="663" spans="1:7" s="54" customFormat="1" ht="22.5" x14ac:dyDescent="0.25">
      <c r="A663" s="351" t="s">
        <v>2480</v>
      </c>
      <c r="B663" s="353" t="s">
        <v>99</v>
      </c>
      <c r="C663" s="369" t="s">
        <v>2481</v>
      </c>
      <c r="D663" s="369" t="s">
        <v>2454</v>
      </c>
      <c r="E663" s="370" t="s">
        <v>2482</v>
      </c>
      <c r="F663" s="355" t="s">
        <v>217</v>
      </c>
      <c r="G663" s="368">
        <v>3</v>
      </c>
    </row>
    <row r="664" spans="1:7" s="54" customFormat="1" ht="15" x14ac:dyDescent="0.25">
      <c r="A664" s="351" t="s">
        <v>2483</v>
      </c>
      <c r="B664" s="353" t="s">
        <v>99</v>
      </c>
      <c r="C664" s="353" t="s">
        <v>2484</v>
      </c>
      <c r="D664" s="353" t="s">
        <v>2485</v>
      </c>
      <c r="E664" s="354" t="s">
        <v>2486</v>
      </c>
      <c r="F664" s="355" t="s">
        <v>217</v>
      </c>
      <c r="G664" s="368">
        <v>3</v>
      </c>
    </row>
    <row r="665" spans="1:7" s="54" customFormat="1" ht="15" x14ac:dyDescent="0.25">
      <c r="A665" s="360"/>
      <c r="B665" s="560" t="s">
        <v>2487</v>
      </c>
      <c r="C665" s="561"/>
      <c r="D665" s="561"/>
      <c r="E665" s="562"/>
      <c r="F665" s="361"/>
      <c r="G665" s="361"/>
    </row>
    <row r="666" spans="1:7" s="54" customFormat="1" ht="22.5" x14ac:dyDescent="0.25">
      <c r="A666" s="351" t="s">
        <v>2488</v>
      </c>
      <c r="B666" s="353" t="s">
        <v>99</v>
      </c>
      <c r="C666" s="353" t="s">
        <v>2489</v>
      </c>
      <c r="D666" s="353" t="s">
        <v>2403</v>
      </c>
      <c r="E666" s="354" t="s">
        <v>2404</v>
      </c>
      <c r="F666" s="355" t="s">
        <v>217</v>
      </c>
      <c r="G666" s="368">
        <v>1</v>
      </c>
    </row>
    <row r="667" spans="1:7" s="54" customFormat="1" ht="15" customHeight="1" x14ac:dyDescent="0.25">
      <c r="A667" s="351" t="s">
        <v>2490</v>
      </c>
      <c r="B667" s="353" t="s">
        <v>99</v>
      </c>
      <c r="C667" s="369" t="s">
        <v>2491</v>
      </c>
      <c r="D667" s="369" t="s">
        <v>2407</v>
      </c>
      <c r="E667" s="370" t="s">
        <v>2492</v>
      </c>
      <c r="F667" s="355" t="s">
        <v>217</v>
      </c>
      <c r="G667" s="368">
        <v>1</v>
      </c>
    </row>
    <row r="668" spans="1:7" s="54" customFormat="1" ht="15" x14ac:dyDescent="0.25">
      <c r="A668" s="360"/>
      <c r="B668" s="560" t="s">
        <v>2493</v>
      </c>
      <c r="C668" s="561"/>
      <c r="D668" s="561"/>
      <c r="E668" s="562"/>
      <c r="F668" s="361"/>
      <c r="G668" s="361"/>
    </row>
    <row r="669" spans="1:7" s="54" customFormat="1" ht="22.5" x14ac:dyDescent="0.25">
      <c r="A669" s="351" t="s">
        <v>2494</v>
      </c>
      <c r="B669" s="353" t="s">
        <v>99</v>
      </c>
      <c r="C669" s="353" t="s">
        <v>2495</v>
      </c>
      <c r="D669" s="353" t="s">
        <v>2403</v>
      </c>
      <c r="E669" s="354" t="s">
        <v>2404</v>
      </c>
      <c r="F669" s="355" t="s">
        <v>217</v>
      </c>
      <c r="G669" s="368">
        <v>1</v>
      </c>
    </row>
    <row r="670" spans="1:7" s="54" customFormat="1" ht="15" x14ac:dyDescent="0.25">
      <c r="A670" s="351" t="s">
        <v>2496</v>
      </c>
      <c r="B670" s="353" t="s">
        <v>99</v>
      </c>
      <c r="C670" s="353" t="s">
        <v>2497</v>
      </c>
      <c r="D670" s="353" t="s">
        <v>2407</v>
      </c>
      <c r="E670" s="354" t="s">
        <v>2441</v>
      </c>
      <c r="F670" s="355" t="s">
        <v>217</v>
      </c>
      <c r="G670" s="368">
        <v>1</v>
      </c>
    </row>
    <row r="671" spans="1:7" s="54" customFormat="1" ht="22.5" x14ac:dyDescent="0.25">
      <c r="A671" s="351" t="s">
        <v>2498</v>
      </c>
      <c r="B671" s="353" t="s">
        <v>99</v>
      </c>
      <c r="C671" s="353" t="s">
        <v>2499</v>
      </c>
      <c r="D671" s="353" t="s">
        <v>2450</v>
      </c>
      <c r="E671" s="354" t="s">
        <v>2451</v>
      </c>
      <c r="F671" s="355" t="s">
        <v>217</v>
      </c>
      <c r="G671" s="368">
        <v>4</v>
      </c>
    </row>
    <row r="672" spans="1:7" s="54" customFormat="1" ht="22.5" x14ac:dyDescent="0.25">
      <c r="A672" s="351" t="s">
        <v>2500</v>
      </c>
      <c r="B672" s="353" t="s">
        <v>99</v>
      </c>
      <c r="C672" s="369" t="s">
        <v>2501</v>
      </c>
      <c r="D672" s="369" t="s">
        <v>2454</v>
      </c>
      <c r="E672" s="370" t="s">
        <v>2472</v>
      </c>
      <c r="F672" s="355" t="s">
        <v>217</v>
      </c>
      <c r="G672" s="368">
        <v>1</v>
      </c>
    </row>
    <row r="673" spans="1:7" s="54" customFormat="1" ht="22.5" x14ac:dyDescent="0.25">
      <c r="A673" s="351" t="s">
        <v>2502</v>
      </c>
      <c r="B673" s="353" t="s">
        <v>99</v>
      </c>
      <c r="C673" s="369" t="s">
        <v>2503</v>
      </c>
      <c r="D673" s="369" t="s">
        <v>2454</v>
      </c>
      <c r="E673" s="370" t="s">
        <v>2466</v>
      </c>
      <c r="F673" s="355" t="s">
        <v>217</v>
      </c>
      <c r="G673" s="368">
        <v>1</v>
      </c>
    </row>
    <row r="674" spans="1:7" s="54" customFormat="1" ht="22.5" x14ac:dyDescent="0.25">
      <c r="A674" s="351" t="s">
        <v>2504</v>
      </c>
      <c r="B674" s="353" t="s">
        <v>99</v>
      </c>
      <c r="C674" s="369" t="s">
        <v>2505</v>
      </c>
      <c r="D674" s="369" t="s">
        <v>2454</v>
      </c>
      <c r="E674" s="370" t="s">
        <v>2506</v>
      </c>
      <c r="F674" s="355" t="s">
        <v>217</v>
      </c>
      <c r="G674" s="368">
        <v>2</v>
      </c>
    </row>
    <row r="675" spans="1:7" s="54" customFormat="1" ht="22.5" x14ac:dyDescent="0.25">
      <c r="A675" s="351" t="s">
        <v>2507</v>
      </c>
      <c r="B675" s="353" t="s">
        <v>99</v>
      </c>
      <c r="C675" s="353" t="s">
        <v>2508</v>
      </c>
      <c r="D675" s="353" t="s">
        <v>2475</v>
      </c>
      <c r="E675" s="354" t="s">
        <v>2476</v>
      </c>
      <c r="F675" s="355" t="s">
        <v>217</v>
      </c>
      <c r="G675" s="368">
        <v>3</v>
      </c>
    </row>
    <row r="676" spans="1:7" s="54" customFormat="1" ht="15" x14ac:dyDescent="0.25">
      <c r="A676" s="351" t="s">
        <v>2509</v>
      </c>
      <c r="B676" s="353" t="s">
        <v>99</v>
      </c>
      <c r="C676" s="369" t="s">
        <v>2510</v>
      </c>
      <c r="D676" s="369" t="s">
        <v>2454</v>
      </c>
      <c r="E676" s="370" t="s">
        <v>2511</v>
      </c>
      <c r="F676" s="355" t="s">
        <v>217</v>
      </c>
      <c r="G676" s="368">
        <v>2</v>
      </c>
    </row>
    <row r="677" spans="1:7" s="54" customFormat="1" ht="15" x14ac:dyDescent="0.25">
      <c r="A677" s="351" t="s">
        <v>2512</v>
      </c>
      <c r="B677" s="353" t="s">
        <v>99</v>
      </c>
      <c r="C677" s="369" t="s">
        <v>2513</v>
      </c>
      <c r="D677" s="369" t="s">
        <v>2454</v>
      </c>
      <c r="E677" s="370" t="s">
        <v>2514</v>
      </c>
      <c r="F677" s="355" t="s">
        <v>217</v>
      </c>
      <c r="G677" s="368">
        <v>1</v>
      </c>
    </row>
    <row r="678" spans="1:7" s="54" customFormat="1" ht="15" x14ac:dyDescent="0.25">
      <c r="A678" s="351" t="s">
        <v>2515</v>
      </c>
      <c r="B678" s="353" t="s">
        <v>99</v>
      </c>
      <c r="C678" s="353" t="s">
        <v>2516</v>
      </c>
      <c r="D678" s="353" t="s">
        <v>2422</v>
      </c>
      <c r="E678" s="354" t="s">
        <v>2423</v>
      </c>
      <c r="F678" s="355" t="s">
        <v>217</v>
      </c>
      <c r="G678" s="368">
        <v>1</v>
      </c>
    </row>
    <row r="679" spans="1:7" s="54" customFormat="1" ht="15" x14ac:dyDescent="0.25">
      <c r="A679" s="351" t="s">
        <v>2517</v>
      </c>
      <c r="B679" s="353" t="s">
        <v>99</v>
      </c>
      <c r="C679" s="369" t="s">
        <v>2518</v>
      </c>
      <c r="D679" s="369" t="s">
        <v>2426</v>
      </c>
      <c r="E679" s="370" t="s">
        <v>2427</v>
      </c>
      <c r="F679" s="355" t="s">
        <v>217</v>
      </c>
      <c r="G679" s="368">
        <v>1</v>
      </c>
    </row>
    <row r="680" spans="1:7" s="54" customFormat="1" ht="15" x14ac:dyDescent="0.25">
      <c r="A680" s="360"/>
      <c r="B680" s="560" t="s">
        <v>2519</v>
      </c>
      <c r="C680" s="561"/>
      <c r="D680" s="561"/>
      <c r="E680" s="562"/>
      <c r="F680" s="361"/>
      <c r="G680" s="361"/>
    </row>
    <row r="681" spans="1:7" s="54" customFormat="1" ht="22.5" x14ac:dyDescent="0.25">
      <c r="A681" s="351" t="s">
        <v>2520</v>
      </c>
      <c r="B681" s="353" t="s">
        <v>99</v>
      </c>
      <c r="C681" s="353" t="s">
        <v>1085</v>
      </c>
      <c r="D681" s="353" t="s">
        <v>239</v>
      </c>
      <c r="E681" s="354" t="s">
        <v>240</v>
      </c>
      <c r="F681" s="355" t="s">
        <v>217</v>
      </c>
      <c r="G681" s="368">
        <v>1</v>
      </c>
    </row>
    <row r="682" spans="1:7" s="54" customFormat="1" ht="15" x14ac:dyDescent="0.25">
      <c r="A682" s="351" t="s">
        <v>2521</v>
      </c>
      <c r="B682" s="353" t="s">
        <v>99</v>
      </c>
      <c r="C682" s="353" t="s">
        <v>1086</v>
      </c>
      <c r="D682" s="353" t="s">
        <v>2522</v>
      </c>
      <c r="E682" s="354" t="s">
        <v>2523</v>
      </c>
      <c r="F682" s="355" t="s">
        <v>217</v>
      </c>
      <c r="G682" s="368">
        <v>1</v>
      </c>
    </row>
    <row r="683" spans="1:7" s="54" customFormat="1" ht="33.75" x14ac:dyDescent="0.25">
      <c r="A683" s="351" t="s">
        <v>2524</v>
      </c>
      <c r="B683" s="353" t="s">
        <v>99</v>
      </c>
      <c r="C683" s="353" t="s">
        <v>1088</v>
      </c>
      <c r="D683" s="353" t="s">
        <v>2525</v>
      </c>
      <c r="E683" s="354" t="s">
        <v>2526</v>
      </c>
      <c r="F683" s="355" t="s">
        <v>217</v>
      </c>
      <c r="G683" s="368">
        <v>1</v>
      </c>
    </row>
    <row r="684" spans="1:7" s="54" customFormat="1" ht="15" x14ac:dyDescent="0.25">
      <c r="A684" s="351" t="s">
        <v>2527</v>
      </c>
      <c r="B684" s="353" t="s">
        <v>99</v>
      </c>
      <c r="C684" s="369" t="s">
        <v>2528</v>
      </c>
      <c r="D684" s="369" t="s">
        <v>2454</v>
      </c>
      <c r="E684" s="370" t="s">
        <v>2529</v>
      </c>
      <c r="F684" s="355" t="s">
        <v>217</v>
      </c>
      <c r="G684" s="368">
        <v>1</v>
      </c>
    </row>
    <row r="685" spans="1:7" s="54" customFormat="1" ht="22.5" x14ac:dyDescent="0.25">
      <c r="A685" s="351" t="s">
        <v>2530</v>
      </c>
      <c r="B685" s="353" t="s">
        <v>99</v>
      </c>
      <c r="C685" s="353" t="s">
        <v>1096</v>
      </c>
      <c r="D685" s="353" t="s">
        <v>2475</v>
      </c>
      <c r="E685" s="354" t="s">
        <v>2476</v>
      </c>
      <c r="F685" s="355" t="s">
        <v>217</v>
      </c>
      <c r="G685" s="368">
        <v>9</v>
      </c>
    </row>
    <row r="686" spans="1:7" s="54" customFormat="1" ht="15" x14ac:dyDescent="0.25">
      <c r="A686" s="351" t="s">
        <v>2531</v>
      </c>
      <c r="B686" s="353" t="s">
        <v>99</v>
      </c>
      <c r="C686" s="369" t="s">
        <v>2532</v>
      </c>
      <c r="D686" s="369" t="s">
        <v>2533</v>
      </c>
      <c r="E686" s="370" t="s">
        <v>2534</v>
      </c>
      <c r="F686" s="355" t="s">
        <v>217</v>
      </c>
      <c r="G686" s="368">
        <v>7</v>
      </c>
    </row>
    <row r="687" spans="1:7" s="54" customFormat="1" ht="15" x14ac:dyDescent="0.25">
      <c r="A687" s="351" t="s">
        <v>2535</v>
      </c>
      <c r="B687" s="353" t="s">
        <v>99</v>
      </c>
      <c r="C687" s="369" t="s">
        <v>2536</v>
      </c>
      <c r="D687" s="369" t="s">
        <v>2537</v>
      </c>
      <c r="E687" s="370" t="s">
        <v>2538</v>
      </c>
      <c r="F687" s="355" t="s">
        <v>217</v>
      </c>
      <c r="G687" s="368">
        <v>2</v>
      </c>
    </row>
    <row r="688" spans="1:7" s="54" customFormat="1" ht="15" x14ac:dyDescent="0.25">
      <c r="A688" s="360"/>
      <c r="B688" s="560" t="s">
        <v>2539</v>
      </c>
      <c r="C688" s="561"/>
      <c r="D688" s="561"/>
      <c r="E688" s="562"/>
      <c r="F688" s="361"/>
      <c r="G688" s="361"/>
    </row>
    <row r="689" spans="1:7" s="54" customFormat="1" ht="22.5" x14ac:dyDescent="0.25">
      <c r="A689" s="351" t="s">
        <v>2540</v>
      </c>
      <c r="B689" s="353" t="s">
        <v>99</v>
      </c>
      <c r="C689" s="353" t="s">
        <v>1103</v>
      </c>
      <c r="D689" s="353" t="s">
        <v>239</v>
      </c>
      <c r="E689" s="354" t="s">
        <v>240</v>
      </c>
      <c r="F689" s="355" t="s">
        <v>217</v>
      </c>
      <c r="G689" s="368">
        <v>1</v>
      </c>
    </row>
    <row r="690" spans="1:7" s="54" customFormat="1" ht="22.5" x14ac:dyDescent="0.25">
      <c r="A690" s="351" t="s">
        <v>2541</v>
      </c>
      <c r="B690" s="353" t="s">
        <v>99</v>
      </c>
      <c r="C690" s="353" t="s">
        <v>1106</v>
      </c>
      <c r="D690" s="353" t="s">
        <v>2542</v>
      </c>
      <c r="E690" s="354" t="s">
        <v>2543</v>
      </c>
      <c r="F690" s="355" t="s">
        <v>217</v>
      </c>
      <c r="G690" s="368">
        <v>1</v>
      </c>
    </row>
    <row r="691" spans="1:7" s="54" customFormat="1" ht="22.5" x14ac:dyDescent="0.25">
      <c r="A691" s="351" t="s">
        <v>2544</v>
      </c>
      <c r="B691" s="353" t="s">
        <v>99</v>
      </c>
      <c r="C691" s="353" t="s">
        <v>1109</v>
      </c>
      <c r="D691" s="353" t="s">
        <v>2475</v>
      </c>
      <c r="E691" s="354" t="s">
        <v>2476</v>
      </c>
      <c r="F691" s="355" t="s">
        <v>217</v>
      </c>
      <c r="G691" s="368">
        <v>14</v>
      </c>
    </row>
    <row r="692" spans="1:7" s="54" customFormat="1" ht="15" x14ac:dyDescent="0.25">
      <c r="A692" s="351" t="s">
        <v>2545</v>
      </c>
      <c r="B692" s="353" t="s">
        <v>99</v>
      </c>
      <c r="C692" s="369" t="s">
        <v>2546</v>
      </c>
      <c r="D692" s="369" t="s">
        <v>2454</v>
      </c>
      <c r="E692" s="370" t="s">
        <v>2547</v>
      </c>
      <c r="F692" s="355" t="s">
        <v>217</v>
      </c>
      <c r="G692" s="368">
        <v>1</v>
      </c>
    </row>
    <row r="693" spans="1:7" s="54" customFormat="1" ht="15" x14ac:dyDescent="0.25">
      <c r="A693" s="351" t="s">
        <v>2548</v>
      </c>
      <c r="B693" s="353" t="s">
        <v>99</v>
      </c>
      <c r="C693" s="369" t="s">
        <v>2549</v>
      </c>
      <c r="D693" s="369" t="s">
        <v>2454</v>
      </c>
      <c r="E693" s="370" t="s">
        <v>2550</v>
      </c>
      <c r="F693" s="355" t="s">
        <v>217</v>
      </c>
      <c r="G693" s="368">
        <v>6</v>
      </c>
    </row>
    <row r="694" spans="1:7" s="54" customFormat="1" ht="15" x14ac:dyDescent="0.25">
      <c r="A694" s="351" t="s">
        <v>2551</v>
      </c>
      <c r="B694" s="353" t="s">
        <v>99</v>
      </c>
      <c r="C694" s="369" t="s">
        <v>2552</v>
      </c>
      <c r="D694" s="369" t="s">
        <v>2537</v>
      </c>
      <c r="E694" s="370" t="s">
        <v>2538</v>
      </c>
      <c r="F694" s="355" t="s">
        <v>217</v>
      </c>
      <c r="G694" s="368">
        <v>7</v>
      </c>
    </row>
    <row r="695" spans="1:7" s="54" customFormat="1" ht="15" x14ac:dyDescent="0.25">
      <c r="A695" s="360"/>
      <c r="B695" s="560" t="s">
        <v>2553</v>
      </c>
      <c r="C695" s="561"/>
      <c r="D695" s="561"/>
      <c r="E695" s="562"/>
      <c r="F695" s="361"/>
      <c r="G695" s="361"/>
    </row>
    <row r="696" spans="1:7" s="54" customFormat="1" ht="22.5" x14ac:dyDescent="0.25">
      <c r="A696" s="351" t="s">
        <v>2554</v>
      </c>
      <c r="B696" s="353" t="s">
        <v>99</v>
      </c>
      <c r="C696" s="353" t="s">
        <v>1112</v>
      </c>
      <c r="D696" s="353" t="s">
        <v>239</v>
      </c>
      <c r="E696" s="354" t="s">
        <v>240</v>
      </c>
      <c r="F696" s="355" t="s">
        <v>217</v>
      </c>
      <c r="G696" s="368">
        <v>1</v>
      </c>
    </row>
    <row r="697" spans="1:7" s="54" customFormat="1" ht="15" x14ac:dyDescent="0.25">
      <c r="A697" s="351" t="s">
        <v>2555</v>
      </c>
      <c r="B697" s="353" t="s">
        <v>99</v>
      </c>
      <c r="C697" s="353" t="s">
        <v>2556</v>
      </c>
      <c r="D697" s="353" t="s">
        <v>2557</v>
      </c>
      <c r="E697" s="354" t="s">
        <v>2558</v>
      </c>
      <c r="F697" s="355" t="s">
        <v>217</v>
      </c>
      <c r="G697" s="368">
        <v>1</v>
      </c>
    </row>
    <row r="698" spans="1:7" s="54" customFormat="1" ht="22.5" x14ac:dyDescent="0.25">
      <c r="A698" s="351" t="s">
        <v>2559</v>
      </c>
      <c r="B698" s="353" t="s">
        <v>99</v>
      </c>
      <c r="C698" s="353" t="s">
        <v>1115</v>
      </c>
      <c r="D698" s="353" t="s">
        <v>2475</v>
      </c>
      <c r="E698" s="354" t="s">
        <v>2476</v>
      </c>
      <c r="F698" s="355" t="s">
        <v>217</v>
      </c>
      <c r="G698" s="368">
        <v>8</v>
      </c>
    </row>
    <row r="699" spans="1:7" s="54" customFormat="1" ht="15" x14ac:dyDescent="0.25">
      <c r="A699" s="351" t="s">
        <v>2560</v>
      </c>
      <c r="B699" s="353" t="s">
        <v>99</v>
      </c>
      <c r="C699" s="369" t="s">
        <v>2561</v>
      </c>
      <c r="D699" s="369" t="s">
        <v>2454</v>
      </c>
      <c r="E699" s="370" t="s">
        <v>2547</v>
      </c>
      <c r="F699" s="355" t="s">
        <v>217</v>
      </c>
      <c r="G699" s="368">
        <v>1</v>
      </c>
    </row>
    <row r="700" spans="1:7" s="54" customFormat="1" ht="15" x14ac:dyDescent="0.25">
      <c r="A700" s="351" t="s">
        <v>2562</v>
      </c>
      <c r="B700" s="353" t="s">
        <v>99</v>
      </c>
      <c r="C700" s="369" t="s">
        <v>2563</v>
      </c>
      <c r="D700" s="369" t="s">
        <v>2454</v>
      </c>
      <c r="E700" s="370" t="s">
        <v>2550</v>
      </c>
      <c r="F700" s="355" t="s">
        <v>217</v>
      </c>
      <c r="G700" s="368">
        <v>2</v>
      </c>
    </row>
    <row r="701" spans="1:7" s="54" customFormat="1" ht="15" x14ac:dyDescent="0.25">
      <c r="A701" s="351" t="s">
        <v>2564</v>
      </c>
      <c r="B701" s="353" t="s">
        <v>99</v>
      </c>
      <c r="C701" s="369" t="s">
        <v>2565</v>
      </c>
      <c r="D701" s="369" t="s">
        <v>2537</v>
      </c>
      <c r="E701" s="370" t="s">
        <v>2538</v>
      </c>
      <c r="F701" s="355" t="s">
        <v>217</v>
      </c>
      <c r="G701" s="368">
        <v>5</v>
      </c>
    </row>
    <row r="702" spans="1:7" s="54" customFormat="1" ht="15" x14ac:dyDescent="0.25">
      <c r="A702" s="360"/>
      <c r="B702" s="560" t="s">
        <v>2566</v>
      </c>
      <c r="C702" s="561"/>
      <c r="D702" s="561"/>
      <c r="E702" s="562"/>
      <c r="F702" s="361"/>
      <c r="G702" s="361"/>
    </row>
    <row r="703" spans="1:7" s="54" customFormat="1" ht="22.5" x14ac:dyDescent="0.25">
      <c r="A703" s="351" t="s">
        <v>2567</v>
      </c>
      <c r="B703" s="353" t="s">
        <v>99</v>
      </c>
      <c r="C703" s="353" t="s">
        <v>1140</v>
      </c>
      <c r="D703" s="353" t="s">
        <v>239</v>
      </c>
      <c r="E703" s="354" t="s">
        <v>240</v>
      </c>
      <c r="F703" s="355" t="s">
        <v>217</v>
      </c>
      <c r="G703" s="368">
        <v>1</v>
      </c>
    </row>
    <row r="704" spans="1:7" s="54" customFormat="1" ht="22.5" x14ac:dyDescent="0.25">
      <c r="A704" s="351" t="s">
        <v>2568</v>
      </c>
      <c r="B704" s="353" t="s">
        <v>99</v>
      </c>
      <c r="C704" s="353" t="s">
        <v>1144</v>
      </c>
      <c r="D704" s="353" t="s">
        <v>2542</v>
      </c>
      <c r="E704" s="354" t="s">
        <v>2543</v>
      </c>
      <c r="F704" s="355" t="s">
        <v>217</v>
      </c>
      <c r="G704" s="368">
        <v>1</v>
      </c>
    </row>
    <row r="705" spans="1:7" s="54" customFormat="1" ht="33.75" x14ac:dyDescent="0.25">
      <c r="A705" s="351" t="s">
        <v>2569</v>
      </c>
      <c r="B705" s="353" t="s">
        <v>99</v>
      </c>
      <c r="C705" s="353" t="s">
        <v>2570</v>
      </c>
      <c r="D705" s="353" t="s">
        <v>2571</v>
      </c>
      <c r="E705" s="354" t="s">
        <v>2572</v>
      </c>
      <c r="F705" s="355" t="s">
        <v>217</v>
      </c>
      <c r="G705" s="368">
        <v>1</v>
      </c>
    </row>
    <row r="706" spans="1:7" s="54" customFormat="1" ht="15" x14ac:dyDescent="0.25">
      <c r="A706" s="351" t="s">
        <v>2573</v>
      </c>
      <c r="B706" s="353" t="s">
        <v>99</v>
      </c>
      <c r="C706" s="369" t="s">
        <v>2574</v>
      </c>
      <c r="D706" s="369" t="s">
        <v>2454</v>
      </c>
      <c r="E706" s="370" t="s">
        <v>2575</v>
      </c>
      <c r="F706" s="355" t="s">
        <v>217</v>
      </c>
      <c r="G706" s="368">
        <v>1</v>
      </c>
    </row>
    <row r="707" spans="1:7" s="54" customFormat="1" ht="22.5" x14ac:dyDescent="0.25">
      <c r="A707" s="351" t="s">
        <v>2576</v>
      </c>
      <c r="B707" s="353" t="s">
        <v>99</v>
      </c>
      <c r="C707" s="353" t="s">
        <v>1151</v>
      </c>
      <c r="D707" s="353" t="s">
        <v>2450</v>
      </c>
      <c r="E707" s="354" t="s">
        <v>2451</v>
      </c>
      <c r="F707" s="355" t="s">
        <v>217</v>
      </c>
      <c r="G707" s="368">
        <v>2</v>
      </c>
    </row>
    <row r="708" spans="1:7" s="54" customFormat="1" ht="15" x14ac:dyDescent="0.25">
      <c r="A708" s="351" t="s">
        <v>2577</v>
      </c>
      <c r="B708" s="353" t="s">
        <v>99</v>
      </c>
      <c r="C708" s="369" t="s">
        <v>2578</v>
      </c>
      <c r="D708" s="369" t="s">
        <v>2454</v>
      </c>
      <c r="E708" s="370" t="s">
        <v>2547</v>
      </c>
      <c r="F708" s="355" t="s">
        <v>217</v>
      </c>
      <c r="G708" s="368">
        <v>1</v>
      </c>
    </row>
    <row r="709" spans="1:7" s="54" customFormat="1" ht="15" x14ac:dyDescent="0.25">
      <c r="A709" s="351" t="s">
        <v>2579</v>
      </c>
      <c r="B709" s="353" t="s">
        <v>99</v>
      </c>
      <c r="C709" s="369" t="s">
        <v>2580</v>
      </c>
      <c r="D709" s="369" t="s">
        <v>2454</v>
      </c>
      <c r="E709" s="370" t="s">
        <v>2581</v>
      </c>
      <c r="F709" s="355" t="s">
        <v>217</v>
      </c>
      <c r="G709" s="368">
        <v>1</v>
      </c>
    </row>
    <row r="710" spans="1:7" s="54" customFormat="1" ht="22.5" x14ac:dyDescent="0.25">
      <c r="A710" s="351" t="s">
        <v>2582</v>
      </c>
      <c r="B710" s="353" t="s">
        <v>99</v>
      </c>
      <c r="C710" s="353" t="s">
        <v>2583</v>
      </c>
      <c r="D710" s="353" t="s">
        <v>2475</v>
      </c>
      <c r="E710" s="354" t="s">
        <v>2476</v>
      </c>
      <c r="F710" s="355" t="s">
        <v>217</v>
      </c>
      <c r="G710" s="368">
        <v>14</v>
      </c>
    </row>
    <row r="711" spans="1:7" s="54" customFormat="1" ht="15" x14ac:dyDescent="0.25">
      <c r="A711" s="351" t="s">
        <v>2584</v>
      </c>
      <c r="B711" s="353" t="s">
        <v>99</v>
      </c>
      <c r="C711" s="369" t="s">
        <v>2585</v>
      </c>
      <c r="D711" s="369" t="s">
        <v>2586</v>
      </c>
      <c r="E711" s="370" t="s">
        <v>2587</v>
      </c>
      <c r="F711" s="355" t="s">
        <v>217</v>
      </c>
      <c r="G711" s="368">
        <v>7</v>
      </c>
    </row>
    <row r="712" spans="1:7" s="54" customFormat="1" ht="15" customHeight="1" x14ac:dyDescent="0.25">
      <c r="A712" s="351" t="s">
        <v>2588</v>
      </c>
      <c r="B712" s="353" t="s">
        <v>99</v>
      </c>
      <c r="C712" s="369" t="s">
        <v>2589</v>
      </c>
      <c r="D712" s="369" t="s">
        <v>2537</v>
      </c>
      <c r="E712" s="370" t="s">
        <v>2538</v>
      </c>
      <c r="F712" s="355" t="s">
        <v>217</v>
      </c>
      <c r="G712" s="368">
        <v>4</v>
      </c>
    </row>
    <row r="713" spans="1:7" s="54" customFormat="1" ht="22.5" x14ac:dyDescent="0.25">
      <c r="A713" s="351" t="s">
        <v>2590</v>
      </c>
      <c r="B713" s="353" t="s">
        <v>99</v>
      </c>
      <c r="C713" s="369" t="s">
        <v>2591</v>
      </c>
      <c r="D713" s="369" t="s">
        <v>2592</v>
      </c>
      <c r="E713" s="370" t="s">
        <v>2593</v>
      </c>
      <c r="F713" s="355" t="s">
        <v>217</v>
      </c>
      <c r="G713" s="368">
        <v>3</v>
      </c>
    </row>
    <row r="714" spans="1:7" s="54" customFormat="1" ht="15" x14ac:dyDescent="0.25">
      <c r="A714" s="360"/>
      <c r="B714" s="560" t="s">
        <v>2594</v>
      </c>
      <c r="C714" s="561"/>
      <c r="D714" s="561"/>
      <c r="E714" s="562"/>
      <c r="F714" s="361"/>
      <c r="G714" s="361"/>
    </row>
    <row r="715" spans="1:7" s="54" customFormat="1" ht="22.5" x14ac:dyDescent="0.25">
      <c r="A715" s="351" t="s">
        <v>2595</v>
      </c>
      <c r="B715" s="353" t="s">
        <v>99</v>
      </c>
      <c r="C715" s="353" t="s">
        <v>1168</v>
      </c>
      <c r="D715" s="353" t="s">
        <v>239</v>
      </c>
      <c r="E715" s="354" t="s">
        <v>240</v>
      </c>
      <c r="F715" s="355" t="s">
        <v>217</v>
      </c>
      <c r="G715" s="368">
        <v>1</v>
      </c>
    </row>
    <row r="716" spans="1:7" s="54" customFormat="1" ht="15" x14ac:dyDescent="0.25">
      <c r="A716" s="351" t="s">
        <v>2596</v>
      </c>
      <c r="B716" s="353" t="s">
        <v>99</v>
      </c>
      <c r="C716" s="353" t="s">
        <v>1172</v>
      </c>
      <c r="D716" s="353" t="s">
        <v>2522</v>
      </c>
      <c r="E716" s="354" t="s">
        <v>2523</v>
      </c>
      <c r="F716" s="355" t="s">
        <v>217</v>
      </c>
      <c r="G716" s="368">
        <v>1</v>
      </c>
    </row>
    <row r="717" spans="1:7" s="54" customFormat="1" ht="33.75" x14ac:dyDescent="0.25">
      <c r="A717" s="351" t="s">
        <v>2597</v>
      </c>
      <c r="B717" s="353" t="s">
        <v>99</v>
      </c>
      <c r="C717" s="353" t="s">
        <v>2598</v>
      </c>
      <c r="D717" s="353" t="s">
        <v>2525</v>
      </c>
      <c r="E717" s="354" t="s">
        <v>2526</v>
      </c>
      <c r="F717" s="355" t="s">
        <v>217</v>
      </c>
      <c r="G717" s="368">
        <v>1</v>
      </c>
    </row>
    <row r="718" spans="1:7" s="54" customFormat="1" ht="15" x14ac:dyDescent="0.25">
      <c r="A718" s="351" t="s">
        <v>2599</v>
      </c>
      <c r="B718" s="353" t="s">
        <v>99</v>
      </c>
      <c r="C718" s="369" t="s">
        <v>2600</v>
      </c>
      <c r="D718" s="369" t="s">
        <v>2454</v>
      </c>
      <c r="E718" s="370" t="s">
        <v>2601</v>
      </c>
      <c r="F718" s="355" t="s">
        <v>217</v>
      </c>
      <c r="G718" s="368">
        <v>1</v>
      </c>
    </row>
    <row r="719" spans="1:7" s="54" customFormat="1" ht="22.5" x14ac:dyDescent="0.25">
      <c r="A719" s="351" t="s">
        <v>2602</v>
      </c>
      <c r="B719" s="353" t="s">
        <v>99</v>
      </c>
      <c r="C719" s="353" t="s">
        <v>2603</v>
      </c>
      <c r="D719" s="353" t="s">
        <v>2475</v>
      </c>
      <c r="E719" s="354" t="s">
        <v>2476</v>
      </c>
      <c r="F719" s="355" t="s">
        <v>217</v>
      </c>
      <c r="G719" s="368">
        <v>4</v>
      </c>
    </row>
    <row r="720" spans="1:7" s="54" customFormat="1" ht="15" x14ac:dyDescent="0.25">
      <c r="A720" s="351" t="s">
        <v>2604</v>
      </c>
      <c r="B720" s="353" t="s">
        <v>99</v>
      </c>
      <c r="C720" s="369" t="s">
        <v>2605</v>
      </c>
      <c r="D720" s="369" t="s">
        <v>2533</v>
      </c>
      <c r="E720" s="370" t="s">
        <v>2534</v>
      </c>
      <c r="F720" s="355" t="s">
        <v>217</v>
      </c>
      <c r="G720" s="368">
        <v>2</v>
      </c>
    </row>
    <row r="721" spans="1:7" s="54" customFormat="1" ht="15" x14ac:dyDescent="0.25">
      <c r="A721" s="351" t="s">
        <v>2606</v>
      </c>
      <c r="B721" s="353" t="s">
        <v>99</v>
      </c>
      <c r="C721" s="369" t="s">
        <v>2607</v>
      </c>
      <c r="D721" s="369" t="s">
        <v>2537</v>
      </c>
      <c r="E721" s="370" t="s">
        <v>2538</v>
      </c>
      <c r="F721" s="355" t="s">
        <v>217</v>
      </c>
      <c r="G721" s="368">
        <v>2</v>
      </c>
    </row>
    <row r="722" spans="1:7" s="54" customFormat="1" ht="15" x14ac:dyDescent="0.25">
      <c r="A722" s="360"/>
      <c r="B722" s="560" t="s">
        <v>2608</v>
      </c>
      <c r="C722" s="561"/>
      <c r="D722" s="561"/>
      <c r="E722" s="562"/>
      <c r="F722" s="361"/>
      <c r="G722" s="361"/>
    </row>
    <row r="723" spans="1:7" s="54" customFormat="1" ht="22.5" x14ac:dyDescent="0.25">
      <c r="A723" s="351" t="s">
        <v>2609</v>
      </c>
      <c r="B723" s="353" t="s">
        <v>99</v>
      </c>
      <c r="C723" s="353" t="s">
        <v>1186</v>
      </c>
      <c r="D723" s="353" t="s">
        <v>239</v>
      </c>
      <c r="E723" s="354" t="s">
        <v>240</v>
      </c>
      <c r="F723" s="355" t="s">
        <v>217</v>
      </c>
      <c r="G723" s="368">
        <v>1</v>
      </c>
    </row>
    <row r="724" spans="1:7" s="54" customFormat="1" ht="15" x14ac:dyDescent="0.25">
      <c r="A724" s="351" t="s">
        <v>2610</v>
      </c>
      <c r="B724" s="353" t="s">
        <v>99</v>
      </c>
      <c r="C724" s="353" t="s">
        <v>2611</v>
      </c>
      <c r="D724" s="353" t="s">
        <v>2557</v>
      </c>
      <c r="E724" s="354" t="s">
        <v>2558</v>
      </c>
      <c r="F724" s="355" t="s">
        <v>217</v>
      </c>
      <c r="G724" s="368">
        <v>1</v>
      </c>
    </row>
    <row r="725" spans="1:7" s="54" customFormat="1" ht="22.5" x14ac:dyDescent="0.25">
      <c r="A725" s="351" t="s">
        <v>2612</v>
      </c>
      <c r="B725" s="353" t="s">
        <v>99</v>
      </c>
      <c r="C725" s="353" t="s">
        <v>2613</v>
      </c>
      <c r="D725" s="353" t="s">
        <v>2475</v>
      </c>
      <c r="E725" s="354" t="s">
        <v>2476</v>
      </c>
      <c r="F725" s="355" t="s">
        <v>217</v>
      </c>
      <c r="G725" s="368">
        <v>7</v>
      </c>
    </row>
    <row r="726" spans="1:7" s="54" customFormat="1" ht="15" x14ac:dyDescent="0.25">
      <c r="A726" s="351" t="s">
        <v>2614</v>
      </c>
      <c r="B726" s="353" t="s">
        <v>99</v>
      </c>
      <c r="C726" s="369" t="s">
        <v>2615</v>
      </c>
      <c r="D726" s="369" t="s">
        <v>2454</v>
      </c>
      <c r="E726" s="370" t="s">
        <v>2547</v>
      </c>
      <c r="F726" s="355" t="s">
        <v>217</v>
      </c>
      <c r="G726" s="368">
        <v>1</v>
      </c>
    </row>
    <row r="727" spans="1:7" s="54" customFormat="1" ht="15" x14ac:dyDescent="0.25">
      <c r="A727" s="351" t="s">
        <v>2616</v>
      </c>
      <c r="B727" s="353" t="s">
        <v>99</v>
      </c>
      <c r="C727" s="369" t="s">
        <v>2617</v>
      </c>
      <c r="D727" s="369" t="s">
        <v>2537</v>
      </c>
      <c r="E727" s="370" t="s">
        <v>2538</v>
      </c>
      <c r="F727" s="355" t="s">
        <v>217</v>
      </c>
      <c r="G727" s="368">
        <v>6</v>
      </c>
    </row>
    <row r="728" spans="1:7" s="54" customFormat="1" ht="15" x14ac:dyDescent="0.25">
      <c r="A728" s="360"/>
      <c r="B728" s="560" t="s">
        <v>2618</v>
      </c>
      <c r="C728" s="561"/>
      <c r="D728" s="561"/>
      <c r="E728" s="562"/>
      <c r="F728" s="361"/>
      <c r="G728" s="361"/>
    </row>
    <row r="729" spans="1:7" s="54" customFormat="1" ht="22.5" x14ac:dyDescent="0.25">
      <c r="A729" s="351" t="s">
        <v>2619</v>
      </c>
      <c r="B729" s="353" t="s">
        <v>99</v>
      </c>
      <c r="C729" s="353" t="s">
        <v>2620</v>
      </c>
      <c r="D729" s="353" t="s">
        <v>239</v>
      </c>
      <c r="E729" s="354" t="s">
        <v>240</v>
      </c>
      <c r="F729" s="355" t="s">
        <v>217</v>
      </c>
      <c r="G729" s="368">
        <v>1</v>
      </c>
    </row>
    <row r="730" spans="1:7" s="54" customFormat="1" ht="15" x14ac:dyDescent="0.25">
      <c r="A730" s="351" t="s">
        <v>2621</v>
      </c>
      <c r="B730" s="353" t="s">
        <v>99</v>
      </c>
      <c r="C730" s="353" t="s">
        <v>2622</v>
      </c>
      <c r="D730" s="353" t="s">
        <v>2557</v>
      </c>
      <c r="E730" s="354" t="s">
        <v>2558</v>
      </c>
      <c r="F730" s="355" t="s">
        <v>217</v>
      </c>
      <c r="G730" s="368">
        <v>1</v>
      </c>
    </row>
    <row r="731" spans="1:7" s="54" customFormat="1" ht="22.5" x14ac:dyDescent="0.25">
      <c r="A731" s="351" t="s">
        <v>2623</v>
      </c>
      <c r="B731" s="353" t="s">
        <v>99</v>
      </c>
      <c r="C731" s="353" t="s">
        <v>2624</v>
      </c>
      <c r="D731" s="353" t="s">
        <v>2475</v>
      </c>
      <c r="E731" s="354" t="s">
        <v>2476</v>
      </c>
      <c r="F731" s="355" t="s">
        <v>217</v>
      </c>
      <c r="G731" s="368">
        <v>7</v>
      </c>
    </row>
    <row r="732" spans="1:7" s="54" customFormat="1" ht="15" x14ac:dyDescent="0.25">
      <c r="A732" s="351" t="s">
        <v>2625</v>
      </c>
      <c r="B732" s="353" t="s">
        <v>99</v>
      </c>
      <c r="C732" s="369" t="s">
        <v>2626</v>
      </c>
      <c r="D732" s="369" t="s">
        <v>2454</v>
      </c>
      <c r="E732" s="370" t="s">
        <v>2547</v>
      </c>
      <c r="F732" s="355" t="s">
        <v>217</v>
      </c>
      <c r="G732" s="368">
        <v>1</v>
      </c>
    </row>
    <row r="733" spans="1:7" s="54" customFormat="1" ht="15" x14ac:dyDescent="0.25">
      <c r="A733" s="351" t="s">
        <v>2627</v>
      </c>
      <c r="B733" s="353" t="s">
        <v>99</v>
      </c>
      <c r="C733" s="369" t="s">
        <v>2628</v>
      </c>
      <c r="D733" s="369" t="s">
        <v>2537</v>
      </c>
      <c r="E733" s="370" t="s">
        <v>2538</v>
      </c>
      <c r="F733" s="355" t="s">
        <v>217</v>
      </c>
      <c r="G733" s="368">
        <v>6</v>
      </c>
    </row>
    <row r="734" spans="1:7" s="54" customFormat="1" ht="15" x14ac:dyDescent="0.25">
      <c r="A734" s="360"/>
      <c r="B734" s="560" t="s">
        <v>2629</v>
      </c>
      <c r="C734" s="561"/>
      <c r="D734" s="561"/>
      <c r="E734" s="562"/>
      <c r="F734" s="361"/>
      <c r="G734" s="361"/>
    </row>
    <row r="735" spans="1:7" s="54" customFormat="1" ht="22.5" x14ac:dyDescent="0.25">
      <c r="A735" s="351" t="s">
        <v>2630</v>
      </c>
      <c r="B735" s="353" t="s">
        <v>99</v>
      </c>
      <c r="C735" s="353" t="s">
        <v>2631</v>
      </c>
      <c r="D735" s="353" t="s">
        <v>239</v>
      </c>
      <c r="E735" s="354" t="s">
        <v>240</v>
      </c>
      <c r="F735" s="355" t="s">
        <v>217</v>
      </c>
      <c r="G735" s="368">
        <v>1</v>
      </c>
    </row>
    <row r="736" spans="1:7" s="54" customFormat="1" ht="15" x14ac:dyDescent="0.25">
      <c r="A736" s="351" t="s">
        <v>2632</v>
      </c>
      <c r="B736" s="353" t="s">
        <v>99</v>
      </c>
      <c r="C736" s="353" t="s">
        <v>2633</v>
      </c>
      <c r="D736" s="353" t="s">
        <v>2557</v>
      </c>
      <c r="E736" s="354" t="s">
        <v>2558</v>
      </c>
      <c r="F736" s="355" t="s">
        <v>217</v>
      </c>
      <c r="G736" s="368">
        <v>1</v>
      </c>
    </row>
    <row r="737" spans="1:7" s="54" customFormat="1" ht="33.75" x14ac:dyDescent="0.25">
      <c r="A737" s="351" t="s">
        <v>2634</v>
      </c>
      <c r="B737" s="353" t="s">
        <v>99</v>
      </c>
      <c r="C737" s="353" t="s">
        <v>1189</v>
      </c>
      <c r="D737" s="353" t="s">
        <v>2525</v>
      </c>
      <c r="E737" s="354" t="s">
        <v>2526</v>
      </c>
      <c r="F737" s="355" t="s">
        <v>217</v>
      </c>
      <c r="G737" s="368">
        <v>1</v>
      </c>
    </row>
    <row r="738" spans="1:7" s="54" customFormat="1" ht="15" x14ac:dyDescent="0.25">
      <c r="A738" s="351" t="s">
        <v>2635</v>
      </c>
      <c r="B738" s="353" t="s">
        <v>99</v>
      </c>
      <c r="C738" s="369" t="s">
        <v>2636</v>
      </c>
      <c r="D738" s="369" t="s">
        <v>2637</v>
      </c>
      <c r="E738" s="370" t="s">
        <v>2601</v>
      </c>
      <c r="F738" s="355" t="s">
        <v>217</v>
      </c>
      <c r="G738" s="368">
        <v>1</v>
      </c>
    </row>
    <row r="739" spans="1:7" s="54" customFormat="1" ht="22.5" x14ac:dyDescent="0.25">
      <c r="A739" s="351" t="s">
        <v>2638</v>
      </c>
      <c r="B739" s="353" t="s">
        <v>99</v>
      </c>
      <c r="C739" s="353" t="s">
        <v>2639</v>
      </c>
      <c r="D739" s="353" t="s">
        <v>2475</v>
      </c>
      <c r="E739" s="354" t="s">
        <v>2476</v>
      </c>
      <c r="F739" s="355" t="s">
        <v>217</v>
      </c>
      <c r="G739" s="368">
        <v>4</v>
      </c>
    </row>
    <row r="740" spans="1:7" s="54" customFormat="1" ht="15" x14ac:dyDescent="0.25">
      <c r="A740" s="351" t="s">
        <v>2640</v>
      </c>
      <c r="B740" s="353" t="s">
        <v>99</v>
      </c>
      <c r="C740" s="369" t="s">
        <v>2641</v>
      </c>
      <c r="D740" s="369" t="s">
        <v>2454</v>
      </c>
      <c r="E740" s="370" t="s">
        <v>2547</v>
      </c>
      <c r="F740" s="355" t="s">
        <v>217</v>
      </c>
      <c r="G740" s="368">
        <v>1</v>
      </c>
    </row>
    <row r="741" spans="1:7" s="54" customFormat="1" ht="15" x14ac:dyDescent="0.25">
      <c r="A741" s="351" t="s">
        <v>2642</v>
      </c>
      <c r="B741" s="353" t="s">
        <v>99</v>
      </c>
      <c r="C741" s="369" t="s">
        <v>2643</v>
      </c>
      <c r="D741" s="369" t="s">
        <v>2537</v>
      </c>
      <c r="E741" s="370" t="s">
        <v>2538</v>
      </c>
      <c r="F741" s="355" t="s">
        <v>217</v>
      </c>
      <c r="G741" s="368">
        <v>3</v>
      </c>
    </row>
    <row r="742" spans="1:7" s="54" customFormat="1" ht="15" x14ac:dyDescent="0.25">
      <c r="A742" s="360"/>
      <c r="B742" s="560" t="s">
        <v>2644</v>
      </c>
      <c r="C742" s="561"/>
      <c r="D742" s="561"/>
      <c r="E742" s="562"/>
      <c r="F742" s="361"/>
      <c r="G742" s="361"/>
    </row>
    <row r="743" spans="1:7" s="54" customFormat="1" ht="22.5" x14ac:dyDescent="0.25">
      <c r="A743" s="351" t="s">
        <v>2645</v>
      </c>
      <c r="B743" s="353" t="s">
        <v>99</v>
      </c>
      <c r="C743" s="353" t="s">
        <v>2646</v>
      </c>
      <c r="D743" s="353" t="s">
        <v>239</v>
      </c>
      <c r="E743" s="354" t="s">
        <v>240</v>
      </c>
      <c r="F743" s="355" t="s">
        <v>217</v>
      </c>
      <c r="G743" s="368">
        <v>1</v>
      </c>
    </row>
    <row r="744" spans="1:7" s="54" customFormat="1" ht="15" customHeight="1" x14ac:dyDescent="0.25">
      <c r="A744" s="351" t="s">
        <v>2647</v>
      </c>
      <c r="B744" s="353" t="s">
        <v>99</v>
      </c>
      <c r="C744" s="353" t="s">
        <v>2648</v>
      </c>
      <c r="D744" s="353" t="s">
        <v>2434</v>
      </c>
      <c r="E744" s="354" t="s">
        <v>2649</v>
      </c>
      <c r="F744" s="355" t="s">
        <v>217</v>
      </c>
      <c r="G744" s="368">
        <v>1</v>
      </c>
    </row>
    <row r="745" spans="1:7" s="54" customFormat="1" ht="33.75" x14ac:dyDescent="0.25">
      <c r="A745" s="351" t="s">
        <v>2650</v>
      </c>
      <c r="B745" s="353" t="s">
        <v>99</v>
      </c>
      <c r="C745" s="353" t="s">
        <v>1200</v>
      </c>
      <c r="D745" s="353" t="s">
        <v>2571</v>
      </c>
      <c r="E745" s="354" t="s">
        <v>2572</v>
      </c>
      <c r="F745" s="355" t="s">
        <v>217</v>
      </c>
      <c r="G745" s="368">
        <v>1</v>
      </c>
    </row>
    <row r="746" spans="1:7" s="54" customFormat="1" ht="15" x14ac:dyDescent="0.25">
      <c r="A746" s="351" t="s">
        <v>2651</v>
      </c>
      <c r="B746" s="353" t="s">
        <v>99</v>
      </c>
      <c r="C746" s="353" t="s">
        <v>1204</v>
      </c>
      <c r="D746" s="353" t="s">
        <v>2652</v>
      </c>
      <c r="E746" s="354" t="s">
        <v>2653</v>
      </c>
      <c r="F746" s="355" t="s">
        <v>217</v>
      </c>
      <c r="G746" s="368">
        <v>1</v>
      </c>
    </row>
    <row r="747" spans="1:7" s="54" customFormat="1" ht="22.5" x14ac:dyDescent="0.25">
      <c r="A747" s="351" t="s">
        <v>2654</v>
      </c>
      <c r="B747" s="353" t="s">
        <v>99</v>
      </c>
      <c r="C747" s="353" t="s">
        <v>1211</v>
      </c>
      <c r="D747" s="353" t="s">
        <v>2450</v>
      </c>
      <c r="E747" s="354" t="s">
        <v>2451</v>
      </c>
      <c r="F747" s="355" t="s">
        <v>217</v>
      </c>
      <c r="G747" s="368">
        <v>1</v>
      </c>
    </row>
    <row r="748" spans="1:7" s="54" customFormat="1" ht="15" x14ac:dyDescent="0.25">
      <c r="A748" s="351" t="s">
        <v>2655</v>
      </c>
      <c r="B748" s="353" t="s">
        <v>99</v>
      </c>
      <c r="C748" s="369" t="s">
        <v>2656</v>
      </c>
      <c r="D748" s="369" t="s">
        <v>2454</v>
      </c>
      <c r="E748" s="370" t="s">
        <v>2547</v>
      </c>
      <c r="F748" s="355" t="s">
        <v>217</v>
      </c>
      <c r="G748" s="368">
        <v>1</v>
      </c>
    </row>
    <row r="749" spans="1:7" s="54" customFormat="1" ht="22.5" x14ac:dyDescent="0.25">
      <c r="A749" s="351" t="s">
        <v>2657</v>
      </c>
      <c r="B749" s="353" t="s">
        <v>99</v>
      </c>
      <c r="C749" s="353" t="s">
        <v>2658</v>
      </c>
      <c r="D749" s="353" t="s">
        <v>2475</v>
      </c>
      <c r="E749" s="354" t="s">
        <v>2476</v>
      </c>
      <c r="F749" s="355" t="s">
        <v>217</v>
      </c>
      <c r="G749" s="368">
        <v>10</v>
      </c>
    </row>
    <row r="750" spans="1:7" s="54" customFormat="1" ht="15" x14ac:dyDescent="0.25">
      <c r="A750" s="351" t="s">
        <v>2659</v>
      </c>
      <c r="B750" s="353" t="s">
        <v>99</v>
      </c>
      <c r="C750" s="369" t="s">
        <v>2660</v>
      </c>
      <c r="D750" s="369" t="s">
        <v>2454</v>
      </c>
      <c r="E750" s="370" t="s">
        <v>2550</v>
      </c>
      <c r="F750" s="355" t="s">
        <v>217</v>
      </c>
      <c r="G750" s="368">
        <v>1</v>
      </c>
    </row>
    <row r="751" spans="1:7" s="54" customFormat="1" ht="15" x14ac:dyDescent="0.25">
      <c r="A751" s="351" t="s">
        <v>2661</v>
      </c>
      <c r="B751" s="353" t="s">
        <v>99</v>
      </c>
      <c r="C751" s="369" t="s">
        <v>2662</v>
      </c>
      <c r="D751" s="369" t="s">
        <v>2663</v>
      </c>
      <c r="E751" s="370" t="s">
        <v>2664</v>
      </c>
      <c r="F751" s="355" t="s">
        <v>217</v>
      </c>
      <c r="G751" s="368">
        <v>1</v>
      </c>
    </row>
    <row r="752" spans="1:7" s="54" customFormat="1" ht="15" x14ac:dyDescent="0.25">
      <c r="A752" s="351" t="s">
        <v>2665</v>
      </c>
      <c r="B752" s="353" t="s">
        <v>99</v>
      </c>
      <c r="C752" s="369" t="s">
        <v>2666</v>
      </c>
      <c r="D752" s="369" t="s">
        <v>2586</v>
      </c>
      <c r="E752" s="370" t="s">
        <v>2587</v>
      </c>
      <c r="F752" s="355" t="s">
        <v>217</v>
      </c>
      <c r="G752" s="368">
        <v>1</v>
      </c>
    </row>
    <row r="753" spans="1:7" s="54" customFormat="1" ht="15" x14ac:dyDescent="0.25">
      <c r="A753" s="351" t="s">
        <v>2667</v>
      </c>
      <c r="B753" s="353" t="s">
        <v>99</v>
      </c>
      <c r="C753" s="369" t="s">
        <v>2668</v>
      </c>
      <c r="D753" s="369" t="s">
        <v>2537</v>
      </c>
      <c r="E753" s="370" t="s">
        <v>2538</v>
      </c>
      <c r="F753" s="355" t="s">
        <v>217</v>
      </c>
      <c r="G753" s="368">
        <v>3</v>
      </c>
    </row>
    <row r="754" spans="1:7" s="54" customFormat="1" ht="22.5" x14ac:dyDescent="0.25">
      <c r="A754" s="351" t="s">
        <v>2669</v>
      </c>
      <c r="B754" s="353" t="s">
        <v>99</v>
      </c>
      <c r="C754" s="369" t="s">
        <v>2670</v>
      </c>
      <c r="D754" s="369" t="s">
        <v>2592</v>
      </c>
      <c r="E754" s="370" t="s">
        <v>2593</v>
      </c>
      <c r="F754" s="355" t="s">
        <v>217</v>
      </c>
      <c r="G754" s="368">
        <v>4</v>
      </c>
    </row>
    <row r="755" spans="1:7" s="54" customFormat="1" ht="15" x14ac:dyDescent="0.25">
      <c r="A755" s="360"/>
      <c r="B755" s="560" t="s">
        <v>2671</v>
      </c>
      <c r="C755" s="561"/>
      <c r="D755" s="561"/>
      <c r="E755" s="562"/>
      <c r="F755" s="361"/>
      <c r="G755" s="361"/>
    </row>
    <row r="756" spans="1:7" s="54" customFormat="1" ht="22.5" x14ac:dyDescent="0.25">
      <c r="A756" s="351" t="s">
        <v>2672</v>
      </c>
      <c r="B756" s="353" t="s">
        <v>99</v>
      </c>
      <c r="C756" s="353" t="s">
        <v>2673</v>
      </c>
      <c r="D756" s="353" t="s">
        <v>239</v>
      </c>
      <c r="E756" s="354" t="s">
        <v>240</v>
      </c>
      <c r="F756" s="355" t="s">
        <v>217</v>
      </c>
      <c r="G756" s="368">
        <v>1</v>
      </c>
    </row>
    <row r="757" spans="1:7" s="54" customFormat="1" ht="22.5" x14ac:dyDescent="0.25">
      <c r="A757" s="351" t="s">
        <v>2674</v>
      </c>
      <c r="B757" s="353" t="s">
        <v>99</v>
      </c>
      <c r="C757" s="353" t="s">
        <v>2675</v>
      </c>
      <c r="D757" s="353" t="s">
        <v>2542</v>
      </c>
      <c r="E757" s="354" t="s">
        <v>2543</v>
      </c>
      <c r="F757" s="355" t="s">
        <v>217</v>
      </c>
      <c r="G757" s="368">
        <v>1</v>
      </c>
    </row>
    <row r="758" spans="1:7" s="54" customFormat="1" ht="33.75" x14ac:dyDescent="0.25">
      <c r="A758" s="351" t="s">
        <v>2676</v>
      </c>
      <c r="B758" s="353" t="s">
        <v>99</v>
      </c>
      <c r="C758" s="353" t="s">
        <v>2677</v>
      </c>
      <c r="D758" s="353" t="s">
        <v>2571</v>
      </c>
      <c r="E758" s="354" t="s">
        <v>2572</v>
      </c>
      <c r="F758" s="355" t="s">
        <v>217</v>
      </c>
      <c r="G758" s="368">
        <v>1</v>
      </c>
    </row>
    <row r="759" spans="1:7" s="54" customFormat="1" ht="15" x14ac:dyDescent="0.25">
      <c r="A759" s="351" t="s">
        <v>2678</v>
      </c>
      <c r="B759" s="353" t="s">
        <v>99</v>
      </c>
      <c r="C759" s="369" t="s">
        <v>2679</v>
      </c>
      <c r="D759" s="369" t="s">
        <v>2454</v>
      </c>
      <c r="E759" s="370" t="s">
        <v>2680</v>
      </c>
      <c r="F759" s="355" t="s">
        <v>217</v>
      </c>
      <c r="G759" s="368">
        <v>1</v>
      </c>
    </row>
    <row r="760" spans="1:7" s="54" customFormat="1" ht="22.5" x14ac:dyDescent="0.25">
      <c r="A760" s="351" t="s">
        <v>2681</v>
      </c>
      <c r="B760" s="353" t="s">
        <v>99</v>
      </c>
      <c r="C760" s="353" t="s">
        <v>2682</v>
      </c>
      <c r="D760" s="353" t="s">
        <v>2450</v>
      </c>
      <c r="E760" s="354" t="s">
        <v>2451</v>
      </c>
      <c r="F760" s="355" t="s">
        <v>217</v>
      </c>
      <c r="G760" s="368">
        <v>2</v>
      </c>
    </row>
    <row r="761" spans="1:7" s="54" customFormat="1" ht="15" x14ac:dyDescent="0.25">
      <c r="A761" s="351" t="s">
        <v>2683</v>
      </c>
      <c r="B761" s="353" t="s">
        <v>99</v>
      </c>
      <c r="C761" s="369" t="s">
        <v>2684</v>
      </c>
      <c r="D761" s="369" t="s">
        <v>2454</v>
      </c>
      <c r="E761" s="370" t="s">
        <v>2685</v>
      </c>
      <c r="F761" s="355" t="s">
        <v>217</v>
      </c>
      <c r="G761" s="368">
        <v>1</v>
      </c>
    </row>
    <row r="762" spans="1:7" s="54" customFormat="1" ht="15" x14ac:dyDescent="0.25">
      <c r="A762" s="351" t="s">
        <v>2686</v>
      </c>
      <c r="B762" s="353" t="s">
        <v>99</v>
      </c>
      <c r="C762" s="369" t="s">
        <v>2687</v>
      </c>
      <c r="D762" s="369" t="s">
        <v>2454</v>
      </c>
      <c r="E762" s="370" t="s">
        <v>2688</v>
      </c>
      <c r="F762" s="355" t="s">
        <v>217</v>
      </c>
      <c r="G762" s="368">
        <v>1</v>
      </c>
    </row>
    <row r="763" spans="1:7" s="54" customFormat="1" ht="22.5" x14ac:dyDescent="0.25">
      <c r="A763" s="351" t="s">
        <v>2689</v>
      </c>
      <c r="B763" s="353" t="s">
        <v>99</v>
      </c>
      <c r="C763" s="353" t="s">
        <v>1224</v>
      </c>
      <c r="D763" s="353" t="s">
        <v>2475</v>
      </c>
      <c r="E763" s="354" t="s">
        <v>2476</v>
      </c>
      <c r="F763" s="355" t="s">
        <v>217</v>
      </c>
      <c r="G763" s="368">
        <v>9</v>
      </c>
    </row>
    <row r="764" spans="1:7" s="54" customFormat="1" ht="22.5" x14ac:dyDescent="0.25">
      <c r="A764" s="351" t="s">
        <v>2690</v>
      </c>
      <c r="B764" s="353" t="s">
        <v>99</v>
      </c>
      <c r="C764" s="369" t="s">
        <v>2691</v>
      </c>
      <c r="D764" s="369" t="s">
        <v>2454</v>
      </c>
      <c r="E764" s="370" t="s">
        <v>2692</v>
      </c>
      <c r="F764" s="355" t="s">
        <v>217</v>
      </c>
      <c r="G764" s="368">
        <v>1</v>
      </c>
    </row>
    <row r="765" spans="1:7" s="54" customFormat="1" ht="15" x14ac:dyDescent="0.25">
      <c r="A765" s="351" t="s">
        <v>2693</v>
      </c>
      <c r="B765" s="353" t="s">
        <v>99</v>
      </c>
      <c r="C765" s="369" t="s">
        <v>2694</v>
      </c>
      <c r="D765" s="369" t="s">
        <v>2454</v>
      </c>
      <c r="E765" s="370" t="s">
        <v>2695</v>
      </c>
      <c r="F765" s="355" t="s">
        <v>217</v>
      </c>
      <c r="G765" s="368">
        <v>2</v>
      </c>
    </row>
    <row r="766" spans="1:7" s="54" customFormat="1" ht="15" x14ac:dyDescent="0.25">
      <c r="A766" s="351" t="s">
        <v>2696</v>
      </c>
      <c r="B766" s="353" t="s">
        <v>99</v>
      </c>
      <c r="C766" s="369" t="s">
        <v>2697</v>
      </c>
      <c r="D766" s="369" t="s">
        <v>2454</v>
      </c>
      <c r="E766" s="370" t="s">
        <v>2698</v>
      </c>
      <c r="F766" s="355" t="s">
        <v>217</v>
      </c>
      <c r="G766" s="368">
        <v>1</v>
      </c>
    </row>
    <row r="767" spans="1:7" s="54" customFormat="1" ht="15" x14ac:dyDescent="0.25">
      <c r="A767" s="351" t="s">
        <v>2699</v>
      </c>
      <c r="B767" s="353" t="s">
        <v>99</v>
      </c>
      <c r="C767" s="369" t="s">
        <v>2700</v>
      </c>
      <c r="D767" s="369" t="s">
        <v>2701</v>
      </c>
      <c r="E767" s="370" t="s">
        <v>2702</v>
      </c>
      <c r="F767" s="355" t="s">
        <v>217</v>
      </c>
      <c r="G767" s="368">
        <v>2</v>
      </c>
    </row>
    <row r="768" spans="1:7" s="54" customFormat="1" ht="15" x14ac:dyDescent="0.25">
      <c r="A768" s="351" t="s">
        <v>2703</v>
      </c>
      <c r="B768" s="353" t="s">
        <v>99</v>
      </c>
      <c r="C768" s="369" t="s">
        <v>2704</v>
      </c>
      <c r="D768" s="369" t="s">
        <v>2533</v>
      </c>
      <c r="E768" s="370" t="s">
        <v>2534</v>
      </c>
      <c r="F768" s="355" t="s">
        <v>217</v>
      </c>
      <c r="G768" s="368">
        <v>3</v>
      </c>
    </row>
    <row r="769" spans="1:7" s="54" customFormat="1" ht="15" x14ac:dyDescent="0.25">
      <c r="A769" s="360"/>
      <c r="B769" s="560" t="s">
        <v>2705</v>
      </c>
      <c r="C769" s="561"/>
      <c r="D769" s="561"/>
      <c r="E769" s="562"/>
      <c r="F769" s="361"/>
      <c r="G769" s="361"/>
    </row>
    <row r="770" spans="1:7" s="54" customFormat="1" ht="22.5" x14ac:dyDescent="0.25">
      <c r="A770" s="351" t="s">
        <v>2706</v>
      </c>
      <c r="B770" s="353" t="s">
        <v>99</v>
      </c>
      <c r="C770" s="353" t="s">
        <v>2707</v>
      </c>
      <c r="D770" s="353" t="s">
        <v>239</v>
      </c>
      <c r="E770" s="354" t="s">
        <v>240</v>
      </c>
      <c r="F770" s="355" t="s">
        <v>217</v>
      </c>
      <c r="G770" s="368">
        <v>1</v>
      </c>
    </row>
    <row r="771" spans="1:7" s="54" customFormat="1" ht="15" x14ac:dyDescent="0.25">
      <c r="A771" s="351" t="s">
        <v>2708</v>
      </c>
      <c r="B771" s="353" t="s">
        <v>99</v>
      </c>
      <c r="C771" s="353" t="s">
        <v>2709</v>
      </c>
      <c r="D771" s="353" t="s">
        <v>2522</v>
      </c>
      <c r="E771" s="354" t="s">
        <v>2523</v>
      </c>
      <c r="F771" s="355" t="s">
        <v>217</v>
      </c>
      <c r="G771" s="368">
        <v>1</v>
      </c>
    </row>
    <row r="772" spans="1:7" s="54" customFormat="1" ht="22.5" x14ac:dyDescent="0.25">
      <c r="A772" s="351" t="s">
        <v>2710</v>
      </c>
      <c r="B772" s="353" t="s">
        <v>99</v>
      </c>
      <c r="C772" s="353" t="s">
        <v>2711</v>
      </c>
      <c r="D772" s="353" t="s">
        <v>2450</v>
      </c>
      <c r="E772" s="354" t="s">
        <v>2451</v>
      </c>
      <c r="F772" s="355" t="s">
        <v>217</v>
      </c>
      <c r="G772" s="368">
        <v>2</v>
      </c>
    </row>
    <row r="773" spans="1:7" s="54" customFormat="1" ht="22.5" x14ac:dyDescent="0.25">
      <c r="A773" s="351" t="s">
        <v>2712</v>
      </c>
      <c r="B773" s="353" t="s">
        <v>99</v>
      </c>
      <c r="C773" s="369" t="s">
        <v>2713</v>
      </c>
      <c r="D773" s="369" t="s">
        <v>2454</v>
      </c>
      <c r="E773" s="370" t="s">
        <v>2714</v>
      </c>
      <c r="F773" s="355" t="s">
        <v>217</v>
      </c>
      <c r="G773" s="368">
        <v>1</v>
      </c>
    </row>
    <row r="774" spans="1:7" s="54" customFormat="1" ht="15" x14ac:dyDescent="0.25">
      <c r="A774" s="351" t="s">
        <v>2715</v>
      </c>
      <c r="B774" s="353" t="s">
        <v>99</v>
      </c>
      <c r="C774" s="369" t="s">
        <v>2716</v>
      </c>
      <c r="D774" s="369" t="s">
        <v>2462</v>
      </c>
      <c r="E774" s="370" t="s">
        <v>2463</v>
      </c>
      <c r="F774" s="355" t="s">
        <v>217</v>
      </c>
      <c r="G774" s="368">
        <v>1</v>
      </c>
    </row>
    <row r="775" spans="1:7" s="54" customFormat="1" ht="22.5" x14ac:dyDescent="0.25">
      <c r="A775" s="351" t="s">
        <v>2717</v>
      </c>
      <c r="B775" s="353" t="s">
        <v>99</v>
      </c>
      <c r="C775" s="353" t="s">
        <v>1230</v>
      </c>
      <c r="D775" s="353" t="s">
        <v>2475</v>
      </c>
      <c r="E775" s="354" t="s">
        <v>2476</v>
      </c>
      <c r="F775" s="355" t="s">
        <v>217</v>
      </c>
      <c r="G775" s="368">
        <v>3</v>
      </c>
    </row>
    <row r="776" spans="1:7" s="54" customFormat="1" ht="15" x14ac:dyDescent="0.25">
      <c r="A776" s="351" t="s">
        <v>2718</v>
      </c>
      <c r="B776" s="353" t="s">
        <v>99</v>
      </c>
      <c r="C776" s="369" t="s">
        <v>2719</v>
      </c>
      <c r="D776" s="369" t="s">
        <v>2454</v>
      </c>
      <c r="E776" s="370" t="s">
        <v>2720</v>
      </c>
      <c r="F776" s="355" t="s">
        <v>217</v>
      </c>
      <c r="G776" s="368">
        <v>1</v>
      </c>
    </row>
    <row r="777" spans="1:7" s="54" customFormat="1" ht="15" x14ac:dyDescent="0.25">
      <c r="A777" s="351" t="s">
        <v>2721</v>
      </c>
      <c r="B777" s="353" t="s">
        <v>99</v>
      </c>
      <c r="C777" s="369" t="s">
        <v>2722</v>
      </c>
      <c r="D777" s="369" t="s">
        <v>2454</v>
      </c>
      <c r="E777" s="370" t="s">
        <v>2695</v>
      </c>
      <c r="F777" s="355" t="s">
        <v>217</v>
      </c>
      <c r="G777" s="368">
        <v>1</v>
      </c>
    </row>
    <row r="778" spans="1:7" s="54" customFormat="1" ht="15" x14ac:dyDescent="0.25">
      <c r="A778" s="351" t="s">
        <v>2723</v>
      </c>
      <c r="B778" s="353" t="s">
        <v>99</v>
      </c>
      <c r="C778" s="369" t="s">
        <v>2724</v>
      </c>
      <c r="D778" s="369" t="s">
        <v>2586</v>
      </c>
      <c r="E778" s="370" t="s">
        <v>2587</v>
      </c>
      <c r="F778" s="355" t="s">
        <v>217</v>
      </c>
      <c r="G778" s="368">
        <v>1</v>
      </c>
    </row>
    <row r="779" spans="1:7" s="54" customFormat="1" ht="15" x14ac:dyDescent="0.25">
      <c r="A779" s="360"/>
      <c r="B779" s="560" t="s">
        <v>2725</v>
      </c>
      <c r="C779" s="561"/>
      <c r="D779" s="561"/>
      <c r="E779" s="562"/>
      <c r="F779" s="361"/>
      <c r="G779" s="361"/>
    </row>
    <row r="780" spans="1:7" s="54" customFormat="1" ht="22.5" x14ac:dyDescent="0.25">
      <c r="A780" s="351" t="s">
        <v>2726</v>
      </c>
      <c r="B780" s="353" t="s">
        <v>99</v>
      </c>
      <c r="C780" s="353" t="s">
        <v>1238</v>
      </c>
      <c r="D780" s="353" t="s">
        <v>239</v>
      </c>
      <c r="E780" s="354" t="s">
        <v>240</v>
      </c>
      <c r="F780" s="355" t="s">
        <v>217</v>
      </c>
      <c r="G780" s="368">
        <v>1</v>
      </c>
    </row>
    <row r="781" spans="1:7" s="54" customFormat="1" ht="15" x14ac:dyDescent="0.25">
      <c r="A781" s="351" t="s">
        <v>2727</v>
      </c>
      <c r="B781" s="353" t="s">
        <v>99</v>
      </c>
      <c r="C781" s="353" t="s">
        <v>1240</v>
      </c>
      <c r="D781" s="353" t="s">
        <v>2522</v>
      </c>
      <c r="E781" s="354" t="s">
        <v>2523</v>
      </c>
      <c r="F781" s="355" t="s">
        <v>217</v>
      </c>
      <c r="G781" s="368">
        <v>1</v>
      </c>
    </row>
    <row r="782" spans="1:7" s="54" customFormat="1" ht="22.5" x14ac:dyDescent="0.25">
      <c r="A782" s="351" t="s">
        <v>2728</v>
      </c>
      <c r="B782" s="353" t="s">
        <v>99</v>
      </c>
      <c r="C782" s="353" t="s">
        <v>1242</v>
      </c>
      <c r="D782" s="353" t="s">
        <v>2450</v>
      </c>
      <c r="E782" s="354" t="s">
        <v>2451</v>
      </c>
      <c r="F782" s="355" t="s">
        <v>217</v>
      </c>
      <c r="G782" s="368">
        <v>2</v>
      </c>
    </row>
    <row r="783" spans="1:7" s="54" customFormat="1" ht="15" x14ac:dyDescent="0.25">
      <c r="A783" s="351" t="s">
        <v>2729</v>
      </c>
      <c r="B783" s="353" t="s">
        <v>99</v>
      </c>
      <c r="C783" s="369" t="s">
        <v>2730</v>
      </c>
      <c r="D783" s="369" t="s">
        <v>2454</v>
      </c>
      <c r="E783" s="370" t="s">
        <v>2685</v>
      </c>
      <c r="F783" s="355" t="s">
        <v>217</v>
      </c>
      <c r="G783" s="368">
        <v>2</v>
      </c>
    </row>
    <row r="784" spans="1:7" s="54" customFormat="1" ht="22.5" x14ac:dyDescent="0.25">
      <c r="A784" s="351" t="s">
        <v>2731</v>
      </c>
      <c r="B784" s="353" t="s">
        <v>99</v>
      </c>
      <c r="C784" s="353" t="s">
        <v>2732</v>
      </c>
      <c r="D784" s="353" t="s">
        <v>2475</v>
      </c>
      <c r="E784" s="354" t="s">
        <v>2476</v>
      </c>
      <c r="F784" s="355" t="s">
        <v>217</v>
      </c>
      <c r="G784" s="368">
        <v>2</v>
      </c>
    </row>
    <row r="785" spans="1:7" s="54" customFormat="1" ht="15" x14ac:dyDescent="0.25">
      <c r="A785" s="351" t="s">
        <v>2733</v>
      </c>
      <c r="B785" s="353" t="s">
        <v>99</v>
      </c>
      <c r="C785" s="369" t="s">
        <v>2734</v>
      </c>
      <c r="D785" s="369" t="s">
        <v>2533</v>
      </c>
      <c r="E785" s="370" t="s">
        <v>2534</v>
      </c>
      <c r="F785" s="355" t="s">
        <v>217</v>
      </c>
      <c r="G785" s="368">
        <v>7</v>
      </c>
    </row>
    <row r="786" spans="1:7" s="54" customFormat="1" ht="15" x14ac:dyDescent="0.25">
      <c r="A786" s="360"/>
      <c r="B786" s="560" t="s">
        <v>2735</v>
      </c>
      <c r="C786" s="561"/>
      <c r="D786" s="561"/>
      <c r="E786" s="562"/>
      <c r="F786" s="361"/>
      <c r="G786" s="361"/>
    </row>
    <row r="787" spans="1:7" s="54" customFormat="1" ht="22.5" x14ac:dyDescent="0.25">
      <c r="A787" s="351" t="s">
        <v>2736</v>
      </c>
      <c r="B787" s="353" t="s">
        <v>99</v>
      </c>
      <c r="C787" s="353" t="s">
        <v>2737</v>
      </c>
      <c r="D787" s="353" t="s">
        <v>239</v>
      </c>
      <c r="E787" s="354" t="s">
        <v>240</v>
      </c>
      <c r="F787" s="355" t="s">
        <v>217</v>
      </c>
      <c r="G787" s="368">
        <v>1</v>
      </c>
    </row>
    <row r="788" spans="1:7" s="54" customFormat="1" ht="15" x14ac:dyDescent="0.25">
      <c r="A788" s="351" t="s">
        <v>2738</v>
      </c>
      <c r="B788" s="353" t="s">
        <v>99</v>
      </c>
      <c r="C788" s="353" t="s">
        <v>2739</v>
      </c>
      <c r="D788" s="353" t="s">
        <v>2522</v>
      </c>
      <c r="E788" s="354" t="s">
        <v>2523</v>
      </c>
      <c r="F788" s="355" t="s">
        <v>217</v>
      </c>
      <c r="G788" s="368">
        <v>1</v>
      </c>
    </row>
    <row r="789" spans="1:7" s="54" customFormat="1" ht="22.5" x14ac:dyDescent="0.25">
      <c r="A789" s="351" t="s">
        <v>2740</v>
      </c>
      <c r="B789" s="353" t="s">
        <v>99</v>
      </c>
      <c r="C789" s="353" t="s">
        <v>2741</v>
      </c>
      <c r="D789" s="353" t="s">
        <v>2475</v>
      </c>
      <c r="E789" s="354" t="s">
        <v>2476</v>
      </c>
      <c r="F789" s="355" t="s">
        <v>217</v>
      </c>
      <c r="G789" s="368">
        <v>4</v>
      </c>
    </row>
    <row r="790" spans="1:7" s="54" customFormat="1" ht="15" x14ac:dyDescent="0.25">
      <c r="A790" s="351" t="s">
        <v>2742</v>
      </c>
      <c r="B790" s="353" t="s">
        <v>99</v>
      </c>
      <c r="C790" s="369" t="s">
        <v>2743</v>
      </c>
      <c r="D790" s="369" t="s">
        <v>2454</v>
      </c>
      <c r="E790" s="370" t="s">
        <v>2744</v>
      </c>
      <c r="F790" s="355" t="s">
        <v>217</v>
      </c>
      <c r="G790" s="368">
        <v>1</v>
      </c>
    </row>
    <row r="791" spans="1:7" s="54" customFormat="1" ht="15" x14ac:dyDescent="0.25">
      <c r="A791" s="351" t="s">
        <v>2745</v>
      </c>
      <c r="B791" s="353" t="s">
        <v>99</v>
      </c>
      <c r="C791" s="369" t="s">
        <v>2746</v>
      </c>
      <c r="D791" s="369" t="s">
        <v>2454</v>
      </c>
      <c r="E791" s="370" t="s">
        <v>2698</v>
      </c>
      <c r="F791" s="355" t="s">
        <v>217</v>
      </c>
      <c r="G791" s="368">
        <v>1</v>
      </c>
    </row>
    <row r="792" spans="1:7" s="54" customFormat="1" ht="15" x14ac:dyDescent="0.25">
      <c r="A792" s="351" t="s">
        <v>2747</v>
      </c>
      <c r="B792" s="353" t="s">
        <v>99</v>
      </c>
      <c r="C792" s="369" t="s">
        <v>2748</v>
      </c>
      <c r="D792" s="369" t="s">
        <v>2701</v>
      </c>
      <c r="E792" s="370" t="s">
        <v>2702</v>
      </c>
      <c r="F792" s="355" t="s">
        <v>217</v>
      </c>
      <c r="G792" s="368">
        <v>1</v>
      </c>
    </row>
    <row r="793" spans="1:7" s="54" customFormat="1" ht="15" x14ac:dyDescent="0.25">
      <c r="A793" s="351" t="s">
        <v>2749</v>
      </c>
      <c r="B793" s="353" t="s">
        <v>99</v>
      </c>
      <c r="C793" s="369" t="s">
        <v>2750</v>
      </c>
      <c r="D793" s="369" t="s">
        <v>2533</v>
      </c>
      <c r="E793" s="370" t="s">
        <v>2534</v>
      </c>
      <c r="F793" s="355" t="s">
        <v>217</v>
      </c>
      <c r="G793" s="368">
        <v>1</v>
      </c>
    </row>
    <row r="794" spans="1:7" s="54" customFormat="1" ht="15" x14ac:dyDescent="0.25">
      <c r="A794" s="360"/>
      <c r="B794" s="560" t="s">
        <v>2751</v>
      </c>
      <c r="C794" s="561"/>
      <c r="D794" s="561"/>
      <c r="E794" s="562"/>
      <c r="F794" s="361"/>
      <c r="G794" s="361"/>
    </row>
    <row r="795" spans="1:7" s="54" customFormat="1" ht="22.5" x14ac:dyDescent="0.25">
      <c r="A795" s="351" t="s">
        <v>2752</v>
      </c>
      <c r="B795" s="353" t="s">
        <v>99</v>
      </c>
      <c r="C795" s="353" t="s">
        <v>2753</v>
      </c>
      <c r="D795" s="353" t="s">
        <v>239</v>
      </c>
      <c r="E795" s="354" t="s">
        <v>240</v>
      </c>
      <c r="F795" s="355" t="s">
        <v>217</v>
      </c>
      <c r="G795" s="368">
        <v>1</v>
      </c>
    </row>
    <row r="796" spans="1:7" s="54" customFormat="1" ht="15" x14ac:dyDescent="0.25">
      <c r="A796" s="351" t="s">
        <v>2754</v>
      </c>
      <c r="B796" s="353" t="s">
        <v>99</v>
      </c>
      <c r="C796" s="353" t="s">
        <v>2755</v>
      </c>
      <c r="D796" s="353" t="s">
        <v>2434</v>
      </c>
      <c r="E796" s="354" t="s">
        <v>2649</v>
      </c>
      <c r="F796" s="355" t="s">
        <v>217</v>
      </c>
      <c r="G796" s="368">
        <v>1</v>
      </c>
    </row>
    <row r="797" spans="1:7" s="54" customFormat="1" ht="33.75" x14ac:dyDescent="0.25">
      <c r="A797" s="351" t="s">
        <v>2756</v>
      </c>
      <c r="B797" s="353" t="s">
        <v>99</v>
      </c>
      <c r="C797" s="353" t="s">
        <v>1251</v>
      </c>
      <c r="D797" s="353" t="s">
        <v>2571</v>
      </c>
      <c r="E797" s="354" t="s">
        <v>2572</v>
      </c>
      <c r="F797" s="355" t="s">
        <v>217</v>
      </c>
      <c r="G797" s="368">
        <v>1</v>
      </c>
    </row>
    <row r="798" spans="1:7" s="54" customFormat="1" ht="15" x14ac:dyDescent="0.25">
      <c r="A798" s="351" t="s">
        <v>2757</v>
      </c>
      <c r="B798" s="353" t="s">
        <v>99</v>
      </c>
      <c r="C798" s="369" t="s">
        <v>2758</v>
      </c>
      <c r="D798" s="369" t="s">
        <v>2454</v>
      </c>
      <c r="E798" s="370" t="s">
        <v>2759</v>
      </c>
      <c r="F798" s="355" t="s">
        <v>217</v>
      </c>
      <c r="G798" s="368">
        <v>1</v>
      </c>
    </row>
    <row r="799" spans="1:7" s="54" customFormat="1" ht="22.5" x14ac:dyDescent="0.25">
      <c r="A799" s="351" t="s">
        <v>2760</v>
      </c>
      <c r="B799" s="353" t="s">
        <v>99</v>
      </c>
      <c r="C799" s="353" t="s">
        <v>1257</v>
      </c>
      <c r="D799" s="353" t="s">
        <v>2450</v>
      </c>
      <c r="E799" s="354" t="s">
        <v>2451</v>
      </c>
      <c r="F799" s="355" t="s">
        <v>217</v>
      </c>
      <c r="G799" s="368">
        <v>1</v>
      </c>
    </row>
    <row r="800" spans="1:7" s="54" customFormat="1" ht="15" x14ac:dyDescent="0.25">
      <c r="A800" s="351" t="s">
        <v>2761</v>
      </c>
      <c r="B800" s="353" t="s">
        <v>99</v>
      </c>
      <c r="C800" s="369" t="s">
        <v>2762</v>
      </c>
      <c r="D800" s="369" t="s">
        <v>2454</v>
      </c>
      <c r="E800" s="370" t="s">
        <v>2685</v>
      </c>
      <c r="F800" s="355" t="s">
        <v>217</v>
      </c>
      <c r="G800" s="368">
        <v>1</v>
      </c>
    </row>
    <row r="801" spans="1:7" s="54" customFormat="1" ht="22.5" x14ac:dyDescent="0.25">
      <c r="A801" s="351" t="s">
        <v>2763</v>
      </c>
      <c r="B801" s="353" t="s">
        <v>99</v>
      </c>
      <c r="C801" s="353" t="s">
        <v>1269</v>
      </c>
      <c r="D801" s="353" t="s">
        <v>2475</v>
      </c>
      <c r="E801" s="354" t="s">
        <v>2476</v>
      </c>
      <c r="F801" s="355" t="s">
        <v>217</v>
      </c>
      <c r="G801" s="368">
        <v>10</v>
      </c>
    </row>
    <row r="802" spans="1:7" s="54" customFormat="1" ht="15" customHeight="1" x14ac:dyDescent="0.25">
      <c r="A802" s="351" t="s">
        <v>2764</v>
      </c>
      <c r="B802" s="353" t="s">
        <v>99</v>
      </c>
      <c r="C802" s="369" t="s">
        <v>2765</v>
      </c>
      <c r="D802" s="369" t="s">
        <v>2454</v>
      </c>
      <c r="E802" s="370" t="s">
        <v>2695</v>
      </c>
      <c r="F802" s="355" t="s">
        <v>217</v>
      </c>
      <c r="G802" s="368">
        <v>3</v>
      </c>
    </row>
    <row r="803" spans="1:7" s="54" customFormat="1" ht="15" x14ac:dyDescent="0.25">
      <c r="A803" s="351" t="s">
        <v>2766</v>
      </c>
      <c r="B803" s="353" t="s">
        <v>99</v>
      </c>
      <c r="C803" s="369" t="s">
        <v>2767</v>
      </c>
      <c r="D803" s="369" t="s">
        <v>2454</v>
      </c>
      <c r="E803" s="370" t="s">
        <v>2698</v>
      </c>
      <c r="F803" s="355" t="s">
        <v>217</v>
      </c>
      <c r="G803" s="368">
        <v>4</v>
      </c>
    </row>
    <row r="804" spans="1:7" s="54" customFormat="1" ht="15" x14ac:dyDescent="0.25">
      <c r="A804" s="351" t="s">
        <v>2768</v>
      </c>
      <c r="B804" s="353" t="s">
        <v>99</v>
      </c>
      <c r="C804" s="369" t="s">
        <v>2769</v>
      </c>
      <c r="D804" s="369" t="s">
        <v>2533</v>
      </c>
      <c r="E804" s="370" t="s">
        <v>2534</v>
      </c>
      <c r="F804" s="355" t="s">
        <v>217</v>
      </c>
      <c r="G804" s="368">
        <v>3</v>
      </c>
    </row>
    <row r="805" spans="1:7" s="54" customFormat="1" ht="15" x14ac:dyDescent="0.25">
      <c r="A805" s="360"/>
      <c r="B805" s="560" t="s">
        <v>2770</v>
      </c>
      <c r="C805" s="561"/>
      <c r="D805" s="561"/>
      <c r="E805" s="562"/>
      <c r="F805" s="361"/>
      <c r="G805" s="361"/>
    </row>
    <row r="806" spans="1:7" s="54" customFormat="1" ht="22.5" x14ac:dyDescent="0.25">
      <c r="A806" s="351" t="s">
        <v>2771</v>
      </c>
      <c r="B806" s="353" t="s">
        <v>99</v>
      </c>
      <c r="C806" s="353" t="s">
        <v>2772</v>
      </c>
      <c r="D806" s="353" t="s">
        <v>2403</v>
      </c>
      <c r="E806" s="354" t="s">
        <v>2404</v>
      </c>
      <c r="F806" s="355" t="s">
        <v>217</v>
      </c>
      <c r="G806" s="368">
        <v>1</v>
      </c>
    </row>
    <row r="807" spans="1:7" s="54" customFormat="1" ht="15" x14ac:dyDescent="0.25">
      <c r="A807" s="351" t="s">
        <v>2773</v>
      </c>
      <c r="B807" s="353" t="s">
        <v>99</v>
      </c>
      <c r="C807" s="353" t="s">
        <v>2774</v>
      </c>
      <c r="D807" s="353" t="s">
        <v>2407</v>
      </c>
      <c r="E807" s="354" t="s">
        <v>2441</v>
      </c>
      <c r="F807" s="355" t="s">
        <v>217</v>
      </c>
      <c r="G807" s="368">
        <v>1</v>
      </c>
    </row>
    <row r="808" spans="1:7" s="54" customFormat="1" ht="22.5" x14ac:dyDescent="0.25">
      <c r="A808" s="351" t="s">
        <v>2775</v>
      </c>
      <c r="B808" s="353" t="s">
        <v>99</v>
      </c>
      <c r="C808" s="353" t="s">
        <v>2776</v>
      </c>
      <c r="D808" s="353" t="s">
        <v>2450</v>
      </c>
      <c r="E808" s="354" t="s">
        <v>2451</v>
      </c>
      <c r="F808" s="355" t="s">
        <v>217</v>
      </c>
      <c r="G808" s="368">
        <v>1</v>
      </c>
    </row>
    <row r="809" spans="1:7" s="54" customFormat="1" ht="15" x14ac:dyDescent="0.25">
      <c r="A809" s="351" t="s">
        <v>2777</v>
      </c>
      <c r="B809" s="353" t="s">
        <v>99</v>
      </c>
      <c r="C809" s="369" t="s">
        <v>2778</v>
      </c>
      <c r="D809" s="369" t="s">
        <v>2454</v>
      </c>
      <c r="E809" s="370" t="s">
        <v>2547</v>
      </c>
      <c r="F809" s="355" t="s">
        <v>217</v>
      </c>
      <c r="G809" s="368">
        <v>1</v>
      </c>
    </row>
    <row r="810" spans="1:7" s="54" customFormat="1" ht="22.5" x14ac:dyDescent="0.25">
      <c r="A810" s="351" t="s">
        <v>2779</v>
      </c>
      <c r="B810" s="353" t="s">
        <v>99</v>
      </c>
      <c r="C810" s="353" t="s">
        <v>2780</v>
      </c>
      <c r="D810" s="353" t="s">
        <v>2475</v>
      </c>
      <c r="E810" s="354" t="s">
        <v>2476</v>
      </c>
      <c r="F810" s="355" t="s">
        <v>217</v>
      </c>
      <c r="G810" s="368">
        <v>31</v>
      </c>
    </row>
    <row r="811" spans="1:7" s="54" customFormat="1" ht="15" x14ac:dyDescent="0.25">
      <c r="A811" s="351" t="s">
        <v>2781</v>
      </c>
      <c r="B811" s="353" t="s">
        <v>99</v>
      </c>
      <c r="C811" s="369" t="s">
        <v>2782</v>
      </c>
      <c r="D811" s="369" t="s">
        <v>2454</v>
      </c>
      <c r="E811" s="370" t="s">
        <v>2547</v>
      </c>
      <c r="F811" s="355" t="s">
        <v>217</v>
      </c>
      <c r="G811" s="368">
        <v>1</v>
      </c>
    </row>
    <row r="812" spans="1:7" s="54" customFormat="1" ht="15" x14ac:dyDescent="0.25">
      <c r="A812" s="351" t="s">
        <v>2783</v>
      </c>
      <c r="B812" s="353" t="s">
        <v>99</v>
      </c>
      <c r="C812" s="369" t="s">
        <v>2784</v>
      </c>
      <c r="D812" s="369" t="s">
        <v>2454</v>
      </c>
      <c r="E812" s="370" t="s">
        <v>2550</v>
      </c>
      <c r="F812" s="355" t="s">
        <v>217</v>
      </c>
      <c r="G812" s="368">
        <v>1</v>
      </c>
    </row>
    <row r="813" spans="1:7" s="54" customFormat="1" ht="15" x14ac:dyDescent="0.25">
      <c r="A813" s="351" t="s">
        <v>2785</v>
      </c>
      <c r="B813" s="353" t="s">
        <v>99</v>
      </c>
      <c r="C813" s="369" t="s">
        <v>2786</v>
      </c>
      <c r="D813" s="369" t="s">
        <v>2663</v>
      </c>
      <c r="E813" s="370" t="s">
        <v>2664</v>
      </c>
      <c r="F813" s="355" t="s">
        <v>217</v>
      </c>
      <c r="G813" s="368">
        <v>1</v>
      </c>
    </row>
    <row r="814" spans="1:7" s="54" customFormat="1" ht="15" x14ac:dyDescent="0.25">
      <c r="A814" s="351" t="s">
        <v>2787</v>
      </c>
      <c r="B814" s="353" t="s">
        <v>99</v>
      </c>
      <c r="C814" s="369" t="s">
        <v>2788</v>
      </c>
      <c r="D814" s="369" t="s">
        <v>2533</v>
      </c>
      <c r="E814" s="370" t="s">
        <v>2534</v>
      </c>
      <c r="F814" s="355" t="s">
        <v>217</v>
      </c>
      <c r="G814" s="368">
        <v>17</v>
      </c>
    </row>
    <row r="815" spans="1:7" s="54" customFormat="1" ht="15" x14ac:dyDescent="0.25">
      <c r="A815" s="351" t="s">
        <v>2789</v>
      </c>
      <c r="B815" s="353" t="s">
        <v>99</v>
      </c>
      <c r="C815" s="369" t="s">
        <v>2790</v>
      </c>
      <c r="D815" s="369" t="s">
        <v>2537</v>
      </c>
      <c r="E815" s="370" t="s">
        <v>2538</v>
      </c>
      <c r="F815" s="355" t="s">
        <v>217</v>
      </c>
      <c r="G815" s="368">
        <v>11</v>
      </c>
    </row>
    <row r="816" spans="1:7" s="54" customFormat="1" ht="15" x14ac:dyDescent="0.25">
      <c r="A816" s="360"/>
      <c r="B816" s="560" t="s">
        <v>2791</v>
      </c>
      <c r="C816" s="561"/>
      <c r="D816" s="561"/>
      <c r="E816" s="562"/>
      <c r="F816" s="361"/>
      <c r="G816" s="361"/>
    </row>
    <row r="817" spans="1:7" s="54" customFormat="1" ht="22.5" x14ac:dyDescent="0.25">
      <c r="A817" s="351" t="s">
        <v>2792</v>
      </c>
      <c r="B817" s="353" t="s">
        <v>99</v>
      </c>
      <c r="C817" s="353" t="s">
        <v>2793</v>
      </c>
      <c r="D817" s="353" t="s">
        <v>2403</v>
      </c>
      <c r="E817" s="354" t="s">
        <v>2404</v>
      </c>
      <c r="F817" s="355" t="s">
        <v>217</v>
      </c>
      <c r="G817" s="368">
        <v>1</v>
      </c>
    </row>
    <row r="818" spans="1:7" s="54" customFormat="1" ht="15" x14ac:dyDescent="0.25">
      <c r="A818" s="351" t="s">
        <v>2794</v>
      </c>
      <c r="B818" s="353" t="s">
        <v>99</v>
      </c>
      <c r="C818" s="353" t="s">
        <v>2795</v>
      </c>
      <c r="D818" s="353" t="s">
        <v>2407</v>
      </c>
      <c r="E818" s="354" t="s">
        <v>2441</v>
      </c>
      <c r="F818" s="355" t="s">
        <v>217</v>
      </c>
      <c r="G818" s="368">
        <v>1</v>
      </c>
    </row>
    <row r="819" spans="1:7" s="54" customFormat="1" ht="22.5" x14ac:dyDescent="0.25">
      <c r="A819" s="351" t="s">
        <v>2796</v>
      </c>
      <c r="B819" s="353" t="s">
        <v>99</v>
      </c>
      <c r="C819" s="353" t="s">
        <v>2797</v>
      </c>
      <c r="D819" s="353" t="s">
        <v>2450</v>
      </c>
      <c r="E819" s="354" t="s">
        <v>2451</v>
      </c>
      <c r="F819" s="355" t="s">
        <v>217</v>
      </c>
      <c r="G819" s="368">
        <v>1</v>
      </c>
    </row>
    <row r="820" spans="1:7" s="54" customFormat="1" ht="15" x14ac:dyDescent="0.25">
      <c r="A820" s="351" t="s">
        <v>2798</v>
      </c>
      <c r="B820" s="353" t="s">
        <v>99</v>
      </c>
      <c r="C820" s="369" t="s">
        <v>2799</v>
      </c>
      <c r="D820" s="369" t="s">
        <v>2454</v>
      </c>
      <c r="E820" s="370" t="s">
        <v>2581</v>
      </c>
      <c r="F820" s="355" t="s">
        <v>217</v>
      </c>
      <c r="G820" s="368">
        <v>1</v>
      </c>
    </row>
    <row r="821" spans="1:7" s="54" customFormat="1" ht="22.5" x14ac:dyDescent="0.25">
      <c r="A821" s="351" t="s">
        <v>2800</v>
      </c>
      <c r="B821" s="353" t="s">
        <v>99</v>
      </c>
      <c r="C821" s="353" t="s">
        <v>1278</v>
      </c>
      <c r="D821" s="353" t="s">
        <v>2475</v>
      </c>
      <c r="E821" s="354" t="s">
        <v>2476</v>
      </c>
      <c r="F821" s="355" t="s">
        <v>217</v>
      </c>
      <c r="G821" s="368">
        <v>30</v>
      </c>
    </row>
    <row r="822" spans="1:7" s="54" customFormat="1" ht="15" x14ac:dyDescent="0.25">
      <c r="A822" s="351" t="s">
        <v>2801</v>
      </c>
      <c r="B822" s="353" t="s">
        <v>99</v>
      </c>
      <c r="C822" s="369" t="s">
        <v>2802</v>
      </c>
      <c r="D822" s="369" t="s">
        <v>2454</v>
      </c>
      <c r="E822" s="370" t="s">
        <v>2547</v>
      </c>
      <c r="F822" s="355" t="s">
        <v>217</v>
      </c>
      <c r="G822" s="368">
        <v>2</v>
      </c>
    </row>
    <row r="823" spans="1:7" s="54" customFormat="1" ht="15" x14ac:dyDescent="0.25">
      <c r="A823" s="351" t="s">
        <v>2803</v>
      </c>
      <c r="B823" s="353" t="s">
        <v>99</v>
      </c>
      <c r="C823" s="369" t="s">
        <v>2804</v>
      </c>
      <c r="D823" s="369" t="s">
        <v>2454</v>
      </c>
      <c r="E823" s="370" t="s">
        <v>2550</v>
      </c>
      <c r="F823" s="355" t="s">
        <v>217</v>
      </c>
      <c r="G823" s="368">
        <v>1</v>
      </c>
    </row>
    <row r="824" spans="1:7" s="54" customFormat="1" ht="15" x14ac:dyDescent="0.25">
      <c r="A824" s="351" t="s">
        <v>2805</v>
      </c>
      <c r="B824" s="353" t="s">
        <v>99</v>
      </c>
      <c r="C824" s="369" t="s">
        <v>2806</v>
      </c>
      <c r="D824" s="369" t="s">
        <v>2663</v>
      </c>
      <c r="E824" s="370" t="s">
        <v>2664</v>
      </c>
      <c r="F824" s="355" t="s">
        <v>217</v>
      </c>
      <c r="G824" s="368">
        <v>4</v>
      </c>
    </row>
    <row r="825" spans="1:7" s="54" customFormat="1" ht="15" x14ac:dyDescent="0.25">
      <c r="A825" s="351" t="s">
        <v>2807</v>
      </c>
      <c r="B825" s="353" t="s">
        <v>99</v>
      </c>
      <c r="C825" s="369" t="s">
        <v>2808</v>
      </c>
      <c r="D825" s="369" t="s">
        <v>2533</v>
      </c>
      <c r="E825" s="370" t="s">
        <v>2534</v>
      </c>
      <c r="F825" s="355" t="s">
        <v>217</v>
      </c>
      <c r="G825" s="368">
        <v>18</v>
      </c>
    </row>
    <row r="826" spans="1:7" s="54" customFormat="1" ht="15" x14ac:dyDescent="0.25">
      <c r="A826" s="351" t="s">
        <v>2809</v>
      </c>
      <c r="B826" s="353" t="s">
        <v>99</v>
      </c>
      <c r="C826" s="369" t="s">
        <v>2810</v>
      </c>
      <c r="D826" s="369" t="s">
        <v>2537</v>
      </c>
      <c r="E826" s="370" t="s">
        <v>2538</v>
      </c>
      <c r="F826" s="355" t="s">
        <v>217</v>
      </c>
      <c r="G826" s="368">
        <v>5</v>
      </c>
    </row>
    <row r="827" spans="1:7" s="54" customFormat="1" ht="15" x14ac:dyDescent="0.25">
      <c r="A827" s="360"/>
      <c r="B827" s="560" t="s">
        <v>2811</v>
      </c>
      <c r="C827" s="561"/>
      <c r="D827" s="561"/>
      <c r="E827" s="562"/>
      <c r="F827" s="361"/>
      <c r="G827" s="361"/>
    </row>
    <row r="828" spans="1:7" s="54" customFormat="1" ht="22.5" x14ac:dyDescent="0.25">
      <c r="A828" s="351" t="s">
        <v>2812</v>
      </c>
      <c r="B828" s="353" t="s">
        <v>99</v>
      </c>
      <c r="C828" s="353" t="s">
        <v>2813</v>
      </c>
      <c r="D828" s="353" t="s">
        <v>2403</v>
      </c>
      <c r="E828" s="354" t="s">
        <v>2404</v>
      </c>
      <c r="F828" s="355" t="s">
        <v>217</v>
      </c>
      <c r="G828" s="368">
        <v>1</v>
      </c>
    </row>
    <row r="829" spans="1:7" s="54" customFormat="1" ht="15" x14ac:dyDescent="0.25">
      <c r="A829" s="351" t="s">
        <v>2814</v>
      </c>
      <c r="B829" s="353" t="s">
        <v>99</v>
      </c>
      <c r="C829" s="353" t="s">
        <v>2815</v>
      </c>
      <c r="D829" s="353" t="s">
        <v>2407</v>
      </c>
      <c r="E829" s="354" t="s">
        <v>2441</v>
      </c>
      <c r="F829" s="355" t="s">
        <v>217</v>
      </c>
      <c r="G829" s="368">
        <v>1</v>
      </c>
    </row>
    <row r="830" spans="1:7" s="54" customFormat="1" ht="22.5" x14ac:dyDescent="0.25">
      <c r="A830" s="351" t="s">
        <v>2816</v>
      </c>
      <c r="B830" s="353" t="s">
        <v>99</v>
      </c>
      <c r="C830" s="353" t="s">
        <v>1282</v>
      </c>
      <c r="D830" s="353" t="s">
        <v>2450</v>
      </c>
      <c r="E830" s="354" t="s">
        <v>2451</v>
      </c>
      <c r="F830" s="355" t="s">
        <v>217</v>
      </c>
      <c r="G830" s="368">
        <v>1</v>
      </c>
    </row>
    <row r="831" spans="1:7" s="54" customFormat="1" ht="15" x14ac:dyDescent="0.25">
      <c r="A831" s="351" t="s">
        <v>2817</v>
      </c>
      <c r="B831" s="353" t="s">
        <v>99</v>
      </c>
      <c r="C831" s="369" t="s">
        <v>2818</v>
      </c>
      <c r="D831" s="369" t="s">
        <v>2454</v>
      </c>
      <c r="E831" s="370" t="s">
        <v>2547</v>
      </c>
      <c r="F831" s="355" t="s">
        <v>217</v>
      </c>
      <c r="G831" s="368">
        <v>1</v>
      </c>
    </row>
    <row r="832" spans="1:7" s="54" customFormat="1" ht="22.5" x14ac:dyDescent="0.25">
      <c r="A832" s="351" t="s">
        <v>2819</v>
      </c>
      <c r="B832" s="353" t="s">
        <v>99</v>
      </c>
      <c r="C832" s="353" t="s">
        <v>1292</v>
      </c>
      <c r="D832" s="353" t="s">
        <v>2475</v>
      </c>
      <c r="E832" s="354" t="s">
        <v>2476</v>
      </c>
      <c r="F832" s="355" t="s">
        <v>217</v>
      </c>
      <c r="G832" s="368">
        <v>30</v>
      </c>
    </row>
    <row r="833" spans="1:7" s="54" customFormat="1" ht="15" x14ac:dyDescent="0.25">
      <c r="A833" s="351" t="s">
        <v>2820</v>
      </c>
      <c r="B833" s="353" t="s">
        <v>99</v>
      </c>
      <c r="C833" s="369" t="s">
        <v>2821</v>
      </c>
      <c r="D833" s="369" t="s">
        <v>2454</v>
      </c>
      <c r="E833" s="370" t="s">
        <v>2547</v>
      </c>
      <c r="F833" s="355" t="s">
        <v>217</v>
      </c>
      <c r="G833" s="368">
        <v>2</v>
      </c>
    </row>
    <row r="834" spans="1:7" s="54" customFormat="1" ht="15" x14ac:dyDescent="0.25">
      <c r="A834" s="351" t="s">
        <v>2822</v>
      </c>
      <c r="B834" s="353" t="s">
        <v>99</v>
      </c>
      <c r="C834" s="369" t="s">
        <v>2823</v>
      </c>
      <c r="D834" s="369" t="s">
        <v>2454</v>
      </c>
      <c r="E834" s="370" t="s">
        <v>2550</v>
      </c>
      <c r="F834" s="355" t="s">
        <v>217</v>
      </c>
      <c r="G834" s="368">
        <v>1</v>
      </c>
    </row>
    <row r="835" spans="1:7" s="54" customFormat="1" ht="15" x14ac:dyDescent="0.25">
      <c r="A835" s="351" t="s">
        <v>2824</v>
      </c>
      <c r="B835" s="353" t="s">
        <v>99</v>
      </c>
      <c r="C835" s="369" t="s">
        <v>2825</v>
      </c>
      <c r="D835" s="369" t="s">
        <v>2663</v>
      </c>
      <c r="E835" s="370" t="s">
        <v>2664</v>
      </c>
      <c r="F835" s="355" t="s">
        <v>217</v>
      </c>
      <c r="G835" s="368">
        <v>2</v>
      </c>
    </row>
    <row r="836" spans="1:7" s="54" customFormat="1" ht="15" x14ac:dyDescent="0.25">
      <c r="A836" s="351" t="s">
        <v>2826</v>
      </c>
      <c r="B836" s="353" t="s">
        <v>99</v>
      </c>
      <c r="C836" s="369" t="s">
        <v>2827</v>
      </c>
      <c r="D836" s="369" t="s">
        <v>2533</v>
      </c>
      <c r="E836" s="370" t="s">
        <v>2534</v>
      </c>
      <c r="F836" s="355" t="s">
        <v>217</v>
      </c>
      <c r="G836" s="368">
        <v>18</v>
      </c>
    </row>
    <row r="837" spans="1:7" s="54" customFormat="1" ht="15" x14ac:dyDescent="0.25">
      <c r="A837" s="351" t="s">
        <v>2828</v>
      </c>
      <c r="B837" s="353" t="s">
        <v>99</v>
      </c>
      <c r="C837" s="369" t="s">
        <v>2829</v>
      </c>
      <c r="D837" s="369" t="s">
        <v>2537</v>
      </c>
      <c r="E837" s="370" t="s">
        <v>2538</v>
      </c>
      <c r="F837" s="355" t="s">
        <v>217</v>
      </c>
      <c r="G837" s="368">
        <v>7</v>
      </c>
    </row>
    <row r="838" spans="1:7" s="54" customFormat="1" ht="15" x14ac:dyDescent="0.25">
      <c r="A838" s="360"/>
      <c r="B838" s="560" t="s">
        <v>2830</v>
      </c>
      <c r="C838" s="561"/>
      <c r="D838" s="561"/>
      <c r="E838" s="562"/>
      <c r="F838" s="361"/>
      <c r="G838" s="361"/>
    </row>
    <row r="839" spans="1:7" s="54" customFormat="1" ht="15" x14ac:dyDescent="0.25">
      <c r="A839" s="351" t="s">
        <v>2831</v>
      </c>
      <c r="B839" s="353" t="s">
        <v>99</v>
      </c>
      <c r="C839" s="353" t="s">
        <v>2832</v>
      </c>
      <c r="D839" s="353" t="s">
        <v>2833</v>
      </c>
      <c r="E839" s="354" t="s">
        <v>2834</v>
      </c>
      <c r="F839" s="355" t="s">
        <v>217</v>
      </c>
      <c r="G839" s="368">
        <v>1</v>
      </c>
    </row>
    <row r="840" spans="1:7" s="54" customFormat="1" ht="15" x14ac:dyDescent="0.25">
      <c r="A840" s="351" t="s">
        <v>2835</v>
      </c>
      <c r="B840" s="353" t="s">
        <v>99</v>
      </c>
      <c r="C840" s="353" t="s">
        <v>2836</v>
      </c>
      <c r="D840" s="353" t="s">
        <v>2522</v>
      </c>
      <c r="E840" s="354" t="s">
        <v>2523</v>
      </c>
      <c r="F840" s="355" t="s">
        <v>217</v>
      </c>
      <c r="G840" s="368">
        <v>1</v>
      </c>
    </row>
    <row r="841" spans="1:7" s="54" customFormat="1" ht="33.75" x14ac:dyDescent="0.25">
      <c r="A841" s="351" t="s">
        <v>2837</v>
      </c>
      <c r="B841" s="353" t="s">
        <v>99</v>
      </c>
      <c r="C841" s="353" t="s">
        <v>2838</v>
      </c>
      <c r="D841" s="353" t="s">
        <v>2525</v>
      </c>
      <c r="E841" s="354" t="s">
        <v>2526</v>
      </c>
      <c r="F841" s="355" t="s">
        <v>217</v>
      </c>
      <c r="G841" s="368">
        <v>1</v>
      </c>
    </row>
    <row r="842" spans="1:7" s="54" customFormat="1" ht="15" x14ac:dyDescent="0.25">
      <c r="A842" s="351" t="s">
        <v>2839</v>
      </c>
      <c r="B842" s="353" t="s">
        <v>99</v>
      </c>
      <c r="C842" s="369" t="s">
        <v>2840</v>
      </c>
      <c r="D842" s="369" t="s">
        <v>2841</v>
      </c>
      <c r="E842" s="370" t="s">
        <v>2601</v>
      </c>
      <c r="F842" s="355" t="s">
        <v>217</v>
      </c>
      <c r="G842" s="368">
        <v>1</v>
      </c>
    </row>
    <row r="843" spans="1:7" s="54" customFormat="1" ht="22.5" x14ac:dyDescent="0.25">
      <c r="A843" s="351" t="s">
        <v>2842</v>
      </c>
      <c r="B843" s="353" t="s">
        <v>99</v>
      </c>
      <c r="C843" s="353" t="s">
        <v>2843</v>
      </c>
      <c r="D843" s="353" t="s">
        <v>2475</v>
      </c>
      <c r="E843" s="354" t="s">
        <v>2476</v>
      </c>
      <c r="F843" s="355" t="s">
        <v>217</v>
      </c>
      <c r="G843" s="368">
        <v>5</v>
      </c>
    </row>
    <row r="844" spans="1:7" s="54" customFormat="1" ht="15" customHeight="1" x14ac:dyDescent="0.25">
      <c r="A844" s="351" t="s">
        <v>2844</v>
      </c>
      <c r="B844" s="353" t="s">
        <v>99</v>
      </c>
      <c r="C844" s="369" t="s">
        <v>2845</v>
      </c>
      <c r="D844" s="369" t="s">
        <v>2586</v>
      </c>
      <c r="E844" s="370" t="s">
        <v>2587</v>
      </c>
      <c r="F844" s="355" t="s">
        <v>217</v>
      </c>
      <c r="G844" s="368">
        <v>3</v>
      </c>
    </row>
    <row r="845" spans="1:7" s="54" customFormat="1" ht="15" x14ac:dyDescent="0.25">
      <c r="A845" s="351" t="s">
        <v>2846</v>
      </c>
      <c r="B845" s="353" t="s">
        <v>99</v>
      </c>
      <c r="C845" s="369" t="s">
        <v>2847</v>
      </c>
      <c r="D845" s="369" t="s">
        <v>2537</v>
      </c>
      <c r="E845" s="370" t="s">
        <v>2538</v>
      </c>
      <c r="F845" s="355" t="s">
        <v>217</v>
      </c>
      <c r="G845" s="368">
        <v>2</v>
      </c>
    </row>
    <row r="846" spans="1:7" s="54" customFormat="1" ht="15" x14ac:dyDescent="0.25">
      <c r="A846" s="360"/>
      <c r="B846" s="560" t="s">
        <v>2848</v>
      </c>
      <c r="C846" s="561"/>
      <c r="D846" s="561"/>
      <c r="E846" s="562"/>
      <c r="F846" s="361"/>
      <c r="G846" s="361"/>
    </row>
    <row r="847" spans="1:7" s="54" customFormat="1" ht="15" x14ac:dyDescent="0.25">
      <c r="A847" s="351" t="s">
        <v>2849</v>
      </c>
      <c r="B847" s="353" t="s">
        <v>99</v>
      </c>
      <c r="C847" s="353" t="s">
        <v>2850</v>
      </c>
      <c r="D847" s="353" t="s">
        <v>2833</v>
      </c>
      <c r="E847" s="354" t="s">
        <v>2834</v>
      </c>
      <c r="F847" s="355" t="s">
        <v>217</v>
      </c>
      <c r="G847" s="368">
        <v>1</v>
      </c>
    </row>
    <row r="848" spans="1:7" s="54" customFormat="1" ht="15" x14ac:dyDescent="0.25">
      <c r="A848" s="351" t="s">
        <v>2851</v>
      </c>
      <c r="B848" s="353" t="s">
        <v>99</v>
      </c>
      <c r="C848" s="353" t="s">
        <v>2852</v>
      </c>
      <c r="D848" s="353" t="s">
        <v>2557</v>
      </c>
      <c r="E848" s="354" t="s">
        <v>2558</v>
      </c>
      <c r="F848" s="355" t="s">
        <v>217</v>
      </c>
      <c r="G848" s="368">
        <v>1</v>
      </c>
    </row>
    <row r="849" spans="1:7" s="54" customFormat="1" ht="33.75" x14ac:dyDescent="0.25">
      <c r="A849" s="351" t="s">
        <v>2853</v>
      </c>
      <c r="B849" s="353" t="s">
        <v>99</v>
      </c>
      <c r="C849" s="353" t="s">
        <v>1301</v>
      </c>
      <c r="D849" s="353" t="s">
        <v>2525</v>
      </c>
      <c r="E849" s="354" t="s">
        <v>2526</v>
      </c>
      <c r="F849" s="355" t="s">
        <v>217</v>
      </c>
      <c r="G849" s="368">
        <v>1</v>
      </c>
    </row>
    <row r="850" spans="1:7" s="54" customFormat="1" ht="15" x14ac:dyDescent="0.25">
      <c r="A850" s="351" t="s">
        <v>2854</v>
      </c>
      <c r="B850" s="353" t="s">
        <v>99</v>
      </c>
      <c r="C850" s="369" t="s">
        <v>2855</v>
      </c>
      <c r="D850" s="369" t="s">
        <v>2841</v>
      </c>
      <c r="E850" s="370" t="s">
        <v>2601</v>
      </c>
      <c r="F850" s="355" t="s">
        <v>217</v>
      </c>
      <c r="G850" s="368">
        <v>1</v>
      </c>
    </row>
    <row r="851" spans="1:7" s="54" customFormat="1" ht="22.5" x14ac:dyDescent="0.25">
      <c r="A851" s="351" t="s">
        <v>2856</v>
      </c>
      <c r="B851" s="353" t="s">
        <v>99</v>
      </c>
      <c r="C851" s="353" t="s">
        <v>2857</v>
      </c>
      <c r="D851" s="353" t="s">
        <v>2475</v>
      </c>
      <c r="E851" s="354" t="s">
        <v>2476</v>
      </c>
      <c r="F851" s="355" t="s">
        <v>217</v>
      </c>
      <c r="G851" s="368">
        <v>8</v>
      </c>
    </row>
    <row r="852" spans="1:7" s="54" customFormat="1" ht="15" x14ac:dyDescent="0.25">
      <c r="A852" s="351" t="s">
        <v>2858</v>
      </c>
      <c r="B852" s="353" t="s">
        <v>99</v>
      </c>
      <c r="C852" s="369" t="s">
        <v>2859</v>
      </c>
      <c r="D852" s="369" t="s">
        <v>2586</v>
      </c>
      <c r="E852" s="370" t="s">
        <v>2587</v>
      </c>
      <c r="F852" s="355" t="s">
        <v>217</v>
      </c>
      <c r="G852" s="368">
        <v>3</v>
      </c>
    </row>
    <row r="853" spans="1:7" s="54" customFormat="1" ht="15" x14ac:dyDescent="0.25">
      <c r="A853" s="351" t="s">
        <v>2860</v>
      </c>
      <c r="B853" s="353" t="s">
        <v>99</v>
      </c>
      <c r="C853" s="369" t="s">
        <v>2861</v>
      </c>
      <c r="D853" s="369" t="s">
        <v>2537</v>
      </c>
      <c r="E853" s="370" t="s">
        <v>2538</v>
      </c>
      <c r="F853" s="355" t="s">
        <v>217</v>
      </c>
      <c r="G853" s="368">
        <v>5</v>
      </c>
    </row>
    <row r="854" spans="1:7" s="54" customFormat="1" ht="15" x14ac:dyDescent="0.25">
      <c r="A854" s="360"/>
      <c r="B854" s="560" t="s">
        <v>2862</v>
      </c>
      <c r="C854" s="561"/>
      <c r="D854" s="561"/>
      <c r="E854" s="562"/>
      <c r="F854" s="361"/>
      <c r="G854" s="361"/>
    </row>
    <row r="855" spans="1:7" s="54" customFormat="1" ht="15" x14ac:dyDescent="0.25">
      <c r="A855" s="351" t="s">
        <v>2863</v>
      </c>
      <c r="B855" s="353" t="s">
        <v>99</v>
      </c>
      <c r="C855" s="353" t="s">
        <v>2864</v>
      </c>
      <c r="D855" s="353" t="s">
        <v>2833</v>
      </c>
      <c r="E855" s="354" t="s">
        <v>2834</v>
      </c>
      <c r="F855" s="355" t="s">
        <v>217</v>
      </c>
      <c r="G855" s="368">
        <v>1</v>
      </c>
    </row>
    <row r="856" spans="1:7" s="54" customFormat="1" ht="15" x14ac:dyDescent="0.25">
      <c r="A856" s="351" t="s">
        <v>2865</v>
      </c>
      <c r="B856" s="353" t="s">
        <v>99</v>
      </c>
      <c r="C856" s="353" t="s">
        <v>2866</v>
      </c>
      <c r="D856" s="353" t="s">
        <v>2522</v>
      </c>
      <c r="E856" s="354" t="s">
        <v>2523</v>
      </c>
      <c r="F856" s="355" t="s">
        <v>217</v>
      </c>
      <c r="G856" s="368">
        <v>1</v>
      </c>
    </row>
    <row r="857" spans="1:7" s="54" customFormat="1" ht="33.75" x14ac:dyDescent="0.25">
      <c r="A857" s="351" t="s">
        <v>2867</v>
      </c>
      <c r="B857" s="353" t="s">
        <v>99</v>
      </c>
      <c r="C857" s="353" t="s">
        <v>1305</v>
      </c>
      <c r="D857" s="353" t="s">
        <v>2525</v>
      </c>
      <c r="E857" s="354" t="s">
        <v>2526</v>
      </c>
      <c r="F857" s="355" t="s">
        <v>217</v>
      </c>
      <c r="G857" s="368">
        <v>1</v>
      </c>
    </row>
    <row r="858" spans="1:7" s="54" customFormat="1" ht="15" x14ac:dyDescent="0.25">
      <c r="A858" s="351" t="s">
        <v>2868</v>
      </c>
      <c r="B858" s="353" t="s">
        <v>99</v>
      </c>
      <c r="C858" s="369" t="s">
        <v>2869</v>
      </c>
      <c r="D858" s="369" t="s">
        <v>2841</v>
      </c>
      <c r="E858" s="370" t="s">
        <v>2601</v>
      </c>
      <c r="F858" s="355" t="s">
        <v>217</v>
      </c>
      <c r="G858" s="368">
        <v>1</v>
      </c>
    </row>
    <row r="859" spans="1:7" s="54" customFormat="1" ht="22.5" x14ac:dyDescent="0.25">
      <c r="A859" s="351" t="s">
        <v>2870</v>
      </c>
      <c r="B859" s="353" t="s">
        <v>99</v>
      </c>
      <c r="C859" s="353" t="s">
        <v>2871</v>
      </c>
      <c r="D859" s="353" t="s">
        <v>2475</v>
      </c>
      <c r="E859" s="354" t="s">
        <v>2476</v>
      </c>
      <c r="F859" s="355" t="s">
        <v>217</v>
      </c>
      <c r="G859" s="368">
        <v>5</v>
      </c>
    </row>
    <row r="860" spans="1:7" s="54" customFormat="1" ht="15" x14ac:dyDescent="0.25">
      <c r="A860" s="351" t="s">
        <v>2872</v>
      </c>
      <c r="B860" s="353" t="s">
        <v>99</v>
      </c>
      <c r="C860" s="369" t="s">
        <v>2873</v>
      </c>
      <c r="D860" s="369" t="s">
        <v>2586</v>
      </c>
      <c r="E860" s="370" t="s">
        <v>2587</v>
      </c>
      <c r="F860" s="355" t="s">
        <v>217</v>
      </c>
      <c r="G860" s="368">
        <v>3</v>
      </c>
    </row>
    <row r="861" spans="1:7" s="54" customFormat="1" ht="15" x14ac:dyDescent="0.25">
      <c r="A861" s="351" t="s">
        <v>2874</v>
      </c>
      <c r="B861" s="353" t="s">
        <v>99</v>
      </c>
      <c r="C861" s="369" t="s">
        <v>2875</v>
      </c>
      <c r="D861" s="369" t="s">
        <v>2537</v>
      </c>
      <c r="E861" s="370" t="s">
        <v>2538</v>
      </c>
      <c r="F861" s="355" t="s">
        <v>217</v>
      </c>
      <c r="G861" s="368">
        <v>2</v>
      </c>
    </row>
    <row r="862" spans="1:7" s="54" customFormat="1" ht="15" x14ac:dyDescent="0.25">
      <c r="A862" s="360"/>
      <c r="B862" s="560" t="s">
        <v>2876</v>
      </c>
      <c r="C862" s="561"/>
      <c r="D862" s="561"/>
      <c r="E862" s="562"/>
      <c r="F862" s="361"/>
      <c r="G862" s="361"/>
    </row>
    <row r="863" spans="1:7" s="54" customFormat="1" ht="15" x14ac:dyDescent="0.25">
      <c r="A863" s="351" t="s">
        <v>2877</v>
      </c>
      <c r="B863" s="353" t="s">
        <v>99</v>
      </c>
      <c r="C863" s="353" t="s">
        <v>2878</v>
      </c>
      <c r="D863" s="353" t="s">
        <v>2833</v>
      </c>
      <c r="E863" s="354" t="s">
        <v>2834</v>
      </c>
      <c r="F863" s="355" t="s">
        <v>217</v>
      </c>
      <c r="G863" s="368">
        <v>1</v>
      </c>
    </row>
    <row r="864" spans="1:7" s="54" customFormat="1" ht="15" x14ac:dyDescent="0.25">
      <c r="A864" s="351" t="s">
        <v>2879</v>
      </c>
      <c r="B864" s="353" t="s">
        <v>99</v>
      </c>
      <c r="C864" s="353" t="s">
        <v>2880</v>
      </c>
      <c r="D864" s="353" t="s">
        <v>2557</v>
      </c>
      <c r="E864" s="354" t="s">
        <v>2558</v>
      </c>
      <c r="F864" s="355" t="s">
        <v>217</v>
      </c>
      <c r="G864" s="368">
        <v>1</v>
      </c>
    </row>
    <row r="865" spans="1:7" s="54" customFormat="1" ht="33.75" x14ac:dyDescent="0.25">
      <c r="A865" s="351" t="s">
        <v>2881</v>
      </c>
      <c r="B865" s="353" t="s">
        <v>99</v>
      </c>
      <c r="C865" s="353" t="s">
        <v>2882</v>
      </c>
      <c r="D865" s="353" t="s">
        <v>2525</v>
      </c>
      <c r="E865" s="354" t="s">
        <v>2526</v>
      </c>
      <c r="F865" s="355" t="s">
        <v>217</v>
      </c>
      <c r="G865" s="368">
        <v>1</v>
      </c>
    </row>
    <row r="866" spans="1:7" s="54" customFormat="1" ht="15" x14ac:dyDescent="0.25">
      <c r="A866" s="351" t="s">
        <v>2883</v>
      </c>
      <c r="B866" s="353" t="s">
        <v>99</v>
      </c>
      <c r="C866" s="369" t="s">
        <v>2884</v>
      </c>
      <c r="D866" s="369" t="s">
        <v>2841</v>
      </c>
      <c r="E866" s="370" t="s">
        <v>2601</v>
      </c>
      <c r="F866" s="355" t="s">
        <v>217</v>
      </c>
      <c r="G866" s="368">
        <v>1</v>
      </c>
    </row>
    <row r="867" spans="1:7" s="54" customFormat="1" ht="22.5" x14ac:dyDescent="0.25">
      <c r="A867" s="351" t="s">
        <v>2885</v>
      </c>
      <c r="B867" s="353" t="s">
        <v>99</v>
      </c>
      <c r="C867" s="353" t="s">
        <v>1312</v>
      </c>
      <c r="D867" s="353" t="s">
        <v>2475</v>
      </c>
      <c r="E867" s="354" t="s">
        <v>2476</v>
      </c>
      <c r="F867" s="355" t="s">
        <v>217</v>
      </c>
      <c r="G867" s="368">
        <v>8</v>
      </c>
    </row>
    <row r="868" spans="1:7" s="54" customFormat="1" ht="15" x14ac:dyDescent="0.25">
      <c r="A868" s="351" t="s">
        <v>2886</v>
      </c>
      <c r="B868" s="353" t="s">
        <v>99</v>
      </c>
      <c r="C868" s="369" t="s">
        <v>2887</v>
      </c>
      <c r="D868" s="369" t="s">
        <v>2586</v>
      </c>
      <c r="E868" s="370" t="s">
        <v>2587</v>
      </c>
      <c r="F868" s="355" t="s">
        <v>217</v>
      </c>
      <c r="G868" s="368">
        <v>3</v>
      </c>
    </row>
    <row r="869" spans="1:7" s="54" customFormat="1" ht="15" x14ac:dyDescent="0.25">
      <c r="A869" s="351" t="s">
        <v>2888</v>
      </c>
      <c r="B869" s="353" t="s">
        <v>99</v>
      </c>
      <c r="C869" s="369" t="s">
        <v>2889</v>
      </c>
      <c r="D869" s="369" t="s">
        <v>2537</v>
      </c>
      <c r="E869" s="370" t="s">
        <v>2538</v>
      </c>
      <c r="F869" s="355" t="s">
        <v>217</v>
      </c>
      <c r="G869" s="368">
        <v>5</v>
      </c>
    </row>
    <row r="870" spans="1:7" s="54" customFormat="1" ht="15" x14ac:dyDescent="0.25">
      <c r="A870" s="360"/>
      <c r="B870" s="560" t="s">
        <v>2890</v>
      </c>
      <c r="C870" s="561"/>
      <c r="D870" s="561"/>
      <c r="E870" s="562"/>
      <c r="F870" s="361"/>
      <c r="G870" s="361"/>
    </row>
    <row r="871" spans="1:7" s="54" customFormat="1" ht="15" x14ac:dyDescent="0.25">
      <c r="A871" s="351" t="s">
        <v>2891</v>
      </c>
      <c r="B871" s="353" t="s">
        <v>99</v>
      </c>
      <c r="C871" s="353" t="s">
        <v>2892</v>
      </c>
      <c r="D871" s="353" t="s">
        <v>2833</v>
      </c>
      <c r="E871" s="354" t="s">
        <v>2834</v>
      </c>
      <c r="F871" s="355" t="s">
        <v>217</v>
      </c>
      <c r="G871" s="368">
        <v>1</v>
      </c>
    </row>
    <row r="872" spans="1:7" s="54" customFormat="1" ht="15" x14ac:dyDescent="0.25">
      <c r="A872" s="351" t="s">
        <v>2893</v>
      </c>
      <c r="B872" s="353" t="s">
        <v>99</v>
      </c>
      <c r="C872" s="353" t="s">
        <v>2894</v>
      </c>
      <c r="D872" s="353" t="s">
        <v>2557</v>
      </c>
      <c r="E872" s="354" t="s">
        <v>2558</v>
      </c>
      <c r="F872" s="355" t="s">
        <v>217</v>
      </c>
      <c r="G872" s="368">
        <v>1</v>
      </c>
    </row>
    <row r="873" spans="1:7" s="54" customFormat="1" ht="33.75" x14ac:dyDescent="0.25">
      <c r="A873" s="351" t="s">
        <v>2895</v>
      </c>
      <c r="B873" s="353" t="s">
        <v>99</v>
      </c>
      <c r="C873" s="353" t="s">
        <v>2896</v>
      </c>
      <c r="D873" s="353" t="s">
        <v>2525</v>
      </c>
      <c r="E873" s="354" t="s">
        <v>2526</v>
      </c>
      <c r="F873" s="355" t="s">
        <v>217</v>
      </c>
      <c r="G873" s="368">
        <v>1</v>
      </c>
    </row>
    <row r="874" spans="1:7" s="54" customFormat="1" ht="15" x14ac:dyDescent="0.25">
      <c r="A874" s="351" t="s">
        <v>2897</v>
      </c>
      <c r="B874" s="353" t="s">
        <v>99</v>
      </c>
      <c r="C874" s="369" t="s">
        <v>2898</v>
      </c>
      <c r="D874" s="369" t="s">
        <v>2841</v>
      </c>
      <c r="E874" s="370" t="s">
        <v>2601</v>
      </c>
      <c r="F874" s="355" t="s">
        <v>217</v>
      </c>
      <c r="G874" s="368">
        <v>1</v>
      </c>
    </row>
    <row r="875" spans="1:7" s="54" customFormat="1" ht="22.5" x14ac:dyDescent="0.25">
      <c r="A875" s="351" t="s">
        <v>2899</v>
      </c>
      <c r="B875" s="353" t="s">
        <v>99</v>
      </c>
      <c r="C875" s="353" t="s">
        <v>1322</v>
      </c>
      <c r="D875" s="353" t="s">
        <v>2475</v>
      </c>
      <c r="E875" s="354" t="s">
        <v>2476</v>
      </c>
      <c r="F875" s="355" t="s">
        <v>217</v>
      </c>
      <c r="G875" s="368">
        <v>10</v>
      </c>
    </row>
    <row r="876" spans="1:7" s="54" customFormat="1" ht="15" x14ac:dyDescent="0.25">
      <c r="A876" s="351" t="s">
        <v>2900</v>
      </c>
      <c r="B876" s="353" t="s">
        <v>99</v>
      </c>
      <c r="C876" s="369" t="s">
        <v>2901</v>
      </c>
      <c r="D876" s="369" t="s">
        <v>2537</v>
      </c>
      <c r="E876" s="370" t="s">
        <v>2538</v>
      </c>
      <c r="F876" s="355" t="s">
        <v>217</v>
      </c>
      <c r="G876" s="368">
        <v>10</v>
      </c>
    </row>
    <row r="877" spans="1:7" s="54" customFormat="1" ht="15" x14ac:dyDescent="0.25">
      <c r="A877" s="360"/>
      <c r="B877" s="560" t="s">
        <v>2902</v>
      </c>
      <c r="C877" s="561"/>
      <c r="D877" s="561"/>
      <c r="E877" s="562"/>
      <c r="F877" s="361"/>
      <c r="G877" s="361"/>
    </row>
    <row r="878" spans="1:7" s="54" customFormat="1" ht="15" x14ac:dyDescent="0.25">
      <c r="A878" s="351" t="s">
        <v>2903</v>
      </c>
      <c r="B878" s="353" t="s">
        <v>99</v>
      </c>
      <c r="C878" s="353" t="s">
        <v>2904</v>
      </c>
      <c r="D878" s="353" t="s">
        <v>2833</v>
      </c>
      <c r="E878" s="354" t="s">
        <v>2834</v>
      </c>
      <c r="F878" s="355" t="s">
        <v>217</v>
      </c>
      <c r="G878" s="368">
        <v>1</v>
      </c>
    </row>
    <row r="879" spans="1:7" s="54" customFormat="1" ht="15" x14ac:dyDescent="0.25">
      <c r="A879" s="351" t="s">
        <v>2905</v>
      </c>
      <c r="B879" s="353" t="s">
        <v>99</v>
      </c>
      <c r="C879" s="353" t="s">
        <v>2906</v>
      </c>
      <c r="D879" s="353" t="s">
        <v>2557</v>
      </c>
      <c r="E879" s="354" t="s">
        <v>2558</v>
      </c>
      <c r="F879" s="355" t="s">
        <v>217</v>
      </c>
      <c r="G879" s="368">
        <v>1</v>
      </c>
    </row>
    <row r="880" spans="1:7" s="54" customFormat="1" ht="33.75" x14ac:dyDescent="0.25">
      <c r="A880" s="351" t="s">
        <v>2907</v>
      </c>
      <c r="B880" s="353" t="s">
        <v>99</v>
      </c>
      <c r="C880" s="353" t="s">
        <v>1333</v>
      </c>
      <c r="D880" s="353" t="s">
        <v>2525</v>
      </c>
      <c r="E880" s="354" t="s">
        <v>2526</v>
      </c>
      <c r="F880" s="355" t="s">
        <v>217</v>
      </c>
      <c r="G880" s="368">
        <v>1</v>
      </c>
    </row>
    <row r="881" spans="1:7" s="54" customFormat="1" ht="15" x14ac:dyDescent="0.25">
      <c r="A881" s="351" t="s">
        <v>2908</v>
      </c>
      <c r="B881" s="353" t="s">
        <v>99</v>
      </c>
      <c r="C881" s="369" t="s">
        <v>2909</v>
      </c>
      <c r="D881" s="369" t="s">
        <v>2841</v>
      </c>
      <c r="E881" s="370" t="s">
        <v>2601</v>
      </c>
      <c r="F881" s="355" t="s">
        <v>217</v>
      </c>
      <c r="G881" s="368">
        <v>1</v>
      </c>
    </row>
    <row r="882" spans="1:7" s="54" customFormat="1" ht="22.5" x14ac:dyDescent="0.25">
      <c r="A882" s="351" t="s">
        <v>2910</v>
      </c>
      <c r="B882" s="353" t="s">
        <v>99</v>
      </c>
      <c r="C882" s="353" t="s">
        <v>1341</v>
      </c>
      <c r="D882" s="353" t="s">
        <v>2475</v>
      </c>
      <c r="E882" s="354" t="s">
        <v>2476</v>
      </c>
      <c r="F882" s="355" t="s">
        <v>217</v>
      </c>
      <c r="G882" s="368">
        <v>8</v>
      </c>
    </row>
    <row r="883" spans="1:7" s="54" customFormat="1" ht="15" x14ac:dyDescent="0.25">
      <c r="A883" s="351" t="s">
        <v>2911</v>
      </c>
      <c r="B883" s="353" t="s">
        <v>99</v>
      </c>
      <c r="C883" s="369" t="s">
        <v>2912</v>
      </c>
      <c r="D883" s="369" t="s">
        <v>2586</v>
      </c>
      <c r="E883" s="370" t="s">
        <v>2587</v>
      </c>
      <c r="F883" s="355" t="s">
        <v>217</v>
      </c>
      <c r="G883" s="368">
        <v>1</v>
      </c>
    </row>
    <row r="884" spans="1:7" s="54" customFormat="1" ht="15" x14ac:dyDescent="0.25">
      <c r="A884" s="351" t="s">
        <v>2913</v>
      </c>
      <c r="B884" s="353" t="s">
        <v>99</v>
      </c>
      <c r="C884" s="369" t="s">
        <v>2914</v>
      </c>
      <c r="D884" s="369" t="s">
        <v>2537</v>
      </c>
      <c r="E884" s="370" t="s">
        <v>2538</v>
      </c>
      <c r="F884" s="355" t="s">
        <v>217</v>
      </c>
      <c r="G884" s="368">
        <v>7</v>
      </c>
    </row>
    <row r="885" spans="1:7" s="54" customFormat="1" ht="15" x14ac:dyDescent="0.25">
      <c r="A885" s="360"/>
      <c r="B885" s="560" t="s">
        <v>2915</v>
      </c>
      <c r="C885" s="561"/>
      <c r="D885" s="561"/>
      <c r="E885" s="562"/>
      <c r="F885" s="361"/>
      <c r="G885" s="361"/>
    </row>
    <row r="886" spans="1:7" s="54" customFormat="1" ht="15" x14ac:dyDescent="0.25">
      <c r="A886" s="351" t="s">
        <v>2916</v>
      </c>
      <c r="B886" s="353" t="s">
        <v>99</v>
      </c>
      <c r="C886" s="353" t="s">
        <v>1349</v>
      </c>
      <c r="D886" s="353" t="s">
        <v>2833</v>
      </c>
      <c r="E886" s="354" t="s">
        <v>2834</v>
      </c>
      <c r="F886" s="355" t="s">
        <v>217</v>
      </c>
      <c r="G886" s="368">
        <v>1</v>
      </c>
    </row>
    <row r="887" spans="1:7" s="54" customFormat="1" ht="15" x14ac:dyDescent="0.25">
      <c r="A887" s="351" t="s">
        <v>2917</v>
      </c>
      <c r="B887" s="353" t="s">
        <v>99</v>
      </c>
      <c r="C887" s="353" t="s">
        <v>1351</v>
      </c>
      <c r="D887" s="353" t="s">
        <v>2434</v>
      </c>
      <c r="E887" s="354" t="s">
        <v>2649</v>
      </c>
      <c r="F887" s="355" t="s">
        <v>217</v>
      </c>
      <c r="G887" s="368">
        <v>1</v>
      </c>
    </row>
    <row r="888" spans="1:7" s="54" customFormat="1" ht="22.5" x14ac:dyDescent="0.25">
      <c r="A888" s="351" t="s">
        <v>2918</v>
      </c>
      <c r="B888" s="353" t="s">
        <v>99</v>
      </c>
      <c r="C888" s="353" t="s">
        <v>1353</v>
      </c>
      <c r="D888" s="353" t="s">
        <v>2475</v>
      </c>
      <c r="E888" s="354" t="s">
        <v>2476</v>
      </c>
      <c r="F888" s="355" t="s">
        <v>217</v>
      </c>
      <c r="G888" s="368">
        <v>10</v>
      </c>
    </row>
    <row r="889" spans="1:7" s="54" customFormat="1" ht="15" x14ac:dyDescent="0.25">
      <c r="A889" s="351" t="s">
        <v>2919</v>
      </c>
      <c r="B889" s="353" t="s">
        <v>99</v>
      </c>
      <c r="C889" s="369" t="s">
        <v>2920</v>
      </c>
      <c r="D889" s="369" t="s">
        <v>2537</v>
      </c>
      <c r="E889" s="370" t="s">
        <v>2538</v>
      </c>
      <c r="F889" s="355" t="s">
        <v>217</v>
      </c>
      <c r="G889" s="368">
        <v>10</v>
      </c>
    </row>
    <row r="890" spans="1:7" s="54" customFormat="1" ht="15" x14ac:dyDescent="0.25">
      <c r="A890" s="360"/>
      <c r="B890" s="560" t="s">
        <v>2921</v>
      </c>
      <c r="C890" s="561"/>
      <c r="D890" s="561"/>
      <c r="E890" s="562"/>
      <c r="F890" s="361"/>
      <c r="G890" s="361"/>
    </row>
    <row r="891" spans="1:7" s="54" customFormat="1" ht="15" x14ac:dyDescent="0.25">
      <c r="A891" s="351" t="s">
        <v>2922</v>
      </c>
      <c r="B891" s="353" t="s">
        <v>99</v>
      </c>
      <c r="C891" s="353" t="s">
        <v>1368</v>
      </c>
      <c r="D891" s="353" t="s">
        <v>2833</v>
      </c>
      <c r="E891" s="354" t="s">
        <v>2834</v>
      </c>
      <c r="F891" s="355" t="s">
        <v>217</v>
      </c>
      <c r="G891" s="368">
        <v>1</v>
      </c>
    </row>
    <row r="892" spans="1:7" s="54" customFormat="1" ht="15" x14ac:dyDescent="0.25">
      <c r="A892" s="351" t="s">
        <v>2923</v>
      </c>
      <c r="B892" s="353" t="s">
        <v>99</v>
      </c>
      <c r="C892" s="353" t="s">
        <v>1372</v>
      </c>
      <c r="D892" s="353" t="s">
        <v>2434</v>
      </c>
      <c r="E892" s="354" t="s">
        <v>2649</v>
      </c>
      <c r="F892" s="355" t="s">
        <v>217</v>
      </c>
      <c r="G892" s="368">
        <v>1</v>
      </c>
    </row>
    <row r="893" spans="1:7" s="54" customFormat="1" ht="22.5" x14ac:dyDescent="0.25">
      <c r="A893" s="351" t="s">
        <v>2924</v>
      </c>
      <c r="B893" s="353" t="s">
        <v>99</v>
      </c>
      <c r="C893" s="353" t="s">
        <v>1376</v>
      </c>
      <c r="D893" s="353" t="s">
        <v>2475</v>
      </c>
      <c r="E893" s="354" t="s">
        <v>2476</v>
      </c>
      <c r="F893" s="355" t="s">
        <v>217</v>
      </c>
      <c r="G893" s="368">
        <v>10</v>
      </c>
    </row>
    <row r="894" spans="1:7" s="54" customFormat="1" ht="15" x14ac:dyDescent="0.25">
      <c r="A894" s="351" t="s">
        <v>2925</v>
      </c>
      <c r="B894" s="353" t="s">
        <v>99</v>
      </c>
      <c r="C894" s="369" t="s">
        <v>2926</v>
      </c>
      <c r="D894" s="369" t="s">
        <v>2537</v>
      </c>
      <c r="E894" s="370" t="s">
        <v>2538</v>
      </c>
      <c r="F894" s="355" t="s">
        <v>217</v>
      </c>
      <c r="G894" s="368">
        <v>10</v>
      </c>
    </row>
    <row r="895" spans="1:7" s="54" customFormat="1" ht="15" x14ac:dyDescent="0.25">
      <c r="A895" s="360"/>
      <c r="B895" s="560" t="s">
        <v>2927</v>
      </c>
      <c r="C895" s="561"/>
      <c r="D895" s="561"/>
      <c r="E895" s="562"/>
      <c r="F895" s="361"/>
      <c r="G895" s="361"/>
    </row>
    <row r="896" spans="1:7" s="54" customFormat="1" ht="15" x14ac:dyDescent="0.25">
      <c r="A896" s="351" t="s">
        <v>2928</v>
      </c>
      <c r="B896" s="353" t="s">
        <v>99</v>
      </c>
      <c r="C896" s="353" t="s">
        <v>1404</v>
      </c>
      <c r="D896" s="353" t="s">
        <v>2929</v>
      </c>
      <c r="E896" s="354" t="s">
        <v>2930</v>
      </c>
      <c r="F896" s="355" t="s">
        <v>217</v>
      </c>
      <c r="G896" s="368">
        <v>1</v>
      </c>
    </row>
    <row r="897" spans="1:7" s="54" customFormat="1" ht="15" x14ac:dyDescent="0.25">
      <c r="A897" s="351" t="s">
        <v>2931</v>
      </c>
      <c r="B897" s="353" t="s">
        <v>99</v>
      </c>
      <c r="C897" s="353" t="s">
        <v>2932</v>
      </c>
      <c r="D897" s="353" t="s">
        <v>2557</v>
      </c>
      <c r="E897" s="354" t="s">
        <v>2558</v>
      </c>
      <c r="F897" s="355" t="s">
        <v>217</v>
      </c>
      <c r="G897" s="368">
        <v>1</v>
      </c>
    </row>
    <row r="898" spans="1:7" s="54" customFormat="1" ht="33.75" x14ac:dyDescent="0.25">
      <c r="A898" s="351" t="s">
        <v>2933</v>
      </c>
      <c r="B898" s="353" t="s">
        <v>99</v>
      </c>
      <c r="C898" s="353" t="s">
        <v>1408</v>
      </c>
      <c r="D898" s="353" t="s">
        <v>2571</v>
      </c>
      <c r="E898" s="354" t="s">
        <v>2572</v>
      </c>
      <c r="F898" s="355" t="s">
        <v>217</v>
      </c>
      <c r="G898" s="368">
        <v>1</v>
      </c>
    </row>
    <row r="899" spans="1:7" s="54" customFormat="1" ht="15" x14ac:dyDescent="0.25">
      <c r="A899" s="351" t="s">
        <v>2934</v>
      </c>
      <c r="B899" s="353" t="s">
        <v>99</v>
      </c>
      <c r="C899" s="369" t="s">
        <v>2935</v>
      </c>
      <c r="D899" s="369" t="s">
        <v>2454</v>
      </c>
      <c r="E899" s="370" t="s">
        <v>2529</v>
      </c>
      <c r="F899" s="355" t="s">
        <v>217</v>
      </c>
      <c r="G899" s="368">
        <v>1</v>
      </c>
    </row>
    <row r="900" spans="1:7" s="54" customFormat="1" ht="22.5" x14ac:dyDescent="0.25">
      <c r="A900" s="351" t="s">
        <v>2936</v>
      </c>
      <c r="B900" s="353" t="s">
        <v>99</v>
      </c>
      <c r="C900" s="353" t="s">
        <v>1410</v>
      </c>
      <c r="D900" s="353" t="s">
        <v>2450</v>
      </c>
      <c r="E900" s="354" t="s">
        <v>2451</v>
      </c>
      <c r="F900" s="355" t="s">
        <v>217</v>
      </c>
      <c r="G900" s="368">
        <v>1</v>
      </c>
    </row>
    <row r="901" spans="1:7" s="54" customFormat="1" ht="22.5" x14ac:dyDescent="0.25">
      <c r="A901" s="351" t="s">
        <v>2937</v>
      </c>
      <c r="B901" s="353" t="s">
        <v>99</v>
      </c>
      <c r="C901" s="369" t="s">
        <v>2938</v>
      </c>
      <c r="D901" s="369" t="s">
        <v>2454</v>
      </c>
      <c r="E901" s="370" t="s">
        <v>2939</v>
      </c>
      <c r="F901" s="355" t="s">
        <v>217</v>
      </c>
      <c r="G901" s="368">
        <v>1</v>
      </c>
    </row>
    <row r="902" spans="1:7" s="54" customFormat="1" ht="22.5" x14ac:dyDescent="0.25">
      <c r="A902" s="351" t="s">
        <v>2940</v>
      </c>
      <c r="B902" s="353" t="s">
        <v>99</v>
      </c>
      <c r="C902" s="353" t="s">
        <v>1414</v>
      </c>
      <c r="D902" s="353" t="s">
        <v>2475</v>
      </c>
      <c r="E902" s="354" t="s">
        <v>2476</v>
      </c>
      <c r="F902" s="355" t="s">
        <v>217</v>
      </c>
      <c r="G902" s="368">
        <v>3</v>
      </c>
    </row>
    <row r="903" spans="1:7" s="54" customFormat="1" ht="15" x14ac:dyDescent="0.25">
      <c r="A903" s="351" t="s">
        <v>2941</v>
      </c>
      <c r="B903" s="353" t="s">
        <v>99</v>
      </c>
      <c r="C903" s="369" t="s">
        <v>2942</v>
      </c>
      <c r="D903" s="369" t="s">
        <v>2454</v>
      </c>
      <c r="E903" s="370" t="s">
        <v>2720</v>
      </c>
      <c r="F903" s="355" t="s">
        <v>217</v>
      </c>
      <c r="G903" s="368">
        <v>1</v>
      </c>
    </row>
    <row r="904" spans="1:7" s="54" customFormat="1" ht="15" x14ac:dyDescent="0.25">
      <c r="A904" s="351" t="s">
        <v>2943</v>
      </c>
      <c r="B904" s="353" t="s">
        <v>99</v>
      </c>
      <c r="C904" s="369" t="s">
        <v>2944</v>
      </c>
      <c r="D904" s="369" t="s">
        <v>2701</v>
      </c>
      <c r="E904" s="370" t="s">
        <v>2702</v>
      </c>
      <c r="F904" s="355" t="s">
        <v>217</v>
      </c>
      <c r="G904" s="368">
        <v>1</v>
      </c>
    </row>
    <row r="905" spans="1:7" s="54" customFormat="1" ht="15" x14ac:dyDescent="0.25">
      <c r="A905" s="351" t="s">
        <v>2945</v>
      </c>
      <c r="B905" s="353" t="s">
        <v>99</v>
      </c>
      <c r="C905" s="369" t="s">
        <v>2946</v>
      </c>
      <c r="D905" s="369" t="s">
        <v>2454</v>
      </c>
      <c r="E905" s="370" t="s">
        <v>2695</v>
      </c>
      <c r="F905" s="355" t="s">
        <v>217</v>
      </c>
      <c r="G905" s="368">
        <v>1</v>
      </c>
    </row>
    <row r="906" spans="1:7" s="54" customFormat="1" ht="15" x14ac:dyDescent="0.25">
      <c r="A906" s="360"/>
      <c r="B906" s="560" t="s">
        <v>2947</v>
      </c>
      <c r="C906" s="561"/>
      <c r="D906" s="561"/>
      <c r="E906" s="562"/>
      <c r="F906" s="361"/>
      <c r="G906" s="361"/>
    </row>
    <row r="907" spans="1:7" s="54" customFormat="1" ht="22.5" x14ac:dyDescent="0.25">
      <c r="A907" s="351" t="s">
        <v>2948</v>
      </c>
      <c r="B907" s="353" t="s">
        <v>99</v>
      </c>
      <c r="C907" s="353" t="s">
        <v>1424</v>
      </c>
      <c r="D907" s="353" t="s">
        <v>239</v>
      </c>
      <c r="E907" s="354" t="s">
        <v>240</v>
      </c>
      <c r="F907" s="355" t="s">
        <v>217</v>
      </c>
      <c r="G907" s="368">
        <v>1</v>
      </c>
    </row>
    <row r="908" spans="1:7" s="54" customFormat="1" ht="15" x14ac:dyDescent="0.25">
      <c r="A908" s="351" t="s">
        <v>2949</v>
      </c>
      <c r="B908" s="353" t="s">
        <v>99</v>
      </c>
      <c r="C908" s="353" t="s">
        <v>1428</v>
      </c>
      <c r="D908" s="353" t="s">
        <v>2522</v>
      </c>
      <c r="E908" s="354" t="s">
        <v>2523</v>
      </c>
      <c r="F908" s="355" t="s">
        <v>217</v>
      </c>
      <c r="G908" s="368">
        <v>1</v>
      </c>
    </row>
    <row r="909" spans="1:7" s="54" customFormat="1" ht="33.75" x14ac:dyDescent="0.25">
      <c r="A909" s="351" t="s">
        <v>2950</v>
      </c>
      <c r="B909" s="353" t="s">
        <v>99</v>
      </c>
      <c r="C909" s="353" t="s">
        <v>1436</v>
      </c>
      <c r="D909" s="353" t="s">
        <v>2525</v>
      </c>
      <c r="E909" s="354" t="s">
        <v>2526</v>
      </c>
      <c r="F909" s="355" t="s">
        <v>217</v>
      </c>
      <c r="G909" s="368">
        <v>1</v>
      </c>
    </row>
    <row r="910" spans="1:7" s="54" customFormat="1" ht="15" x14ac:dyDescent="0.25">
      <c r="A910" s="351" t="s">
        <v>2951</v>
      </c>
      <c r="B910" s="353" t="s">
        <v>99</v>
      </c>
      <c r="C910" s="369" t="s">
        <v>2952</v>
      </c>
      <c r="D910" s="369" t="s">
        <v>2841</v>
      </c>
      <c r="E910" s="370" t="s">
        <v>2601</v>
      </c>
      <c r="F910" s="355" t="s">
        <v>217</v>
      </c>
      <c r="G910" s="368">
        <v>1</v>
      </c>
    </row>
    <row r="911" spans="1:7" s="54" customFormat="1" ht="22.5" x14ac:dyDescent="0.25">
      <c r="A911" s="351" t="s">
        <v>2953</v>
      </c>
      <c r="B911" s="353" t="s">
        <v>99</v>
      </c>
      <c r="C911" s="353" t="s">
        <v>1444</v>
      </c>
      <c r="D911" s="353" t="s">
        <v>2475</v>
      </c>
      <c r="E911" s="354" t="s">
        <v>2476</v>
      </c>
      <c r="F911" s="355" t="s">
        <v>217</v>
      </c>
      <c r="G911" s="368">
        <v>4</v>
      </c>
    </row>
    <row r="912" spans="1:7" s="54" customFormat="1" ht="15" x14ac:dyDescent="0.25">
      <c r="A912" s="351" t="s">
        <v>2954</v>
      </c>
      <c r="B912" s="353" t="s">
        <v>99</v>
      </c>
      <c r="C912" s="369" t="s">
        <v>2955</v>
      </c>
      <c r="D912" s="369" t="s">
        <v>2537</v>
      </c>
      <c r="E912" s="370" t="s">
        <v>2538</v>
      </c>
      <c r="F912" s="355" t="s">
        <v>217</v>
      </c>
      <c r="G912" s="368">
        <v>4</v>
      </c>
    </row>
    <row r="913" spans="1:7" s="54" customFormat="1" ht="15" x14ac:dyDescent="0.25">
      <c r="A913" s="360"/>
      <c r="B913" s="560" t="s">
        <v>2956</v>
      </c>
      <c r="C913" s="561"/>
      <c r="D913" s="561"/>
      <c r="E913" s="562"/>
      <c r="F913" s="361"/>
      <c r="G913" s="361"/>
    </row>
    <row r="914" spans="1:7" s="54" customFormat="1" ht="22.5" x14ac:dyDescent="0.25">
      <c r="A914" s="351" t="s">
        <v>2957</v>
      </c>
      <c r="B914" s="353" t="s">
        <v>99</v>
      </c>
      <c r="C914" s="353" t="s">
        <v>1454</v>
      </c>
      <c r="D914" s="353" t="s">
        <v>239</v>
      </c>
      <c r="E914" s="354" t="s">
        <v>240</v>
      </c>
      <c r="F914" s="355" t="s">
        <v>217</v>
      </c>
      <c r="G914" s="368">
        <v>1</v>
      </c>
    </row>
    <row r="915" spans="1:7" s="54" customFormat="1" ht="15" x14ac:dyDescent="0.25">
      <c r="A915" s="351" t="s">
        <v>2958</v>
      </c>
      <c r="B915" s="353" t="s">
        <v>99</v>
      </c>
      <c r="C915" s="353" t="s">
        <v>1456</v>
      </c>
      <c r="D915" s="353" t="s">
        <v>2434</v>
      </c>
      <c r="E915" s="354" t="s">
        <v>2959</v>
      </c>
      <c r="F915" s="355" t="s">
        <v>217</v>
      </c>
      <c r="G915" s="368">
        <v>1</v>
      </c>
    </row>
    <row r="916" spans="1:7" s="54" customFormat="1" ht="33.75" x14ac:dyDescent="0.25">
      <c r="A916" s="351" t="s">
        <v>2960</v>
      </c>
      <c r="B916" s="353" t="s">
        <v>99</v>
      </c>
      <c r="C916" s="353" t="s">
        <v>1474</v>
      </c>
      <c r="D916" s="353" t="s">
        <v>2525</v>
      </c>
      <c r="E916" s="354" t="s">
        <v>2526</v>
      </c>
      <c r="F916" s="355" t="s">
        <v>217</v>
      </c>
      <c r="G916" s="368">
        <v>1</v>
      </c>
    </row>
    <row r="917" spans="1:7" s="54" customFormat="1" ht="15" x14ac:dyDescent="0.25">
      <c r="A917" s="351" t="s">
        <v>2961</v>
      </c>
      <c r="B917" s="353" t="s">
        <v>99</v>
      </c>
      <c r="C917" s="369" t="s">
        <v>2962</v>
      </c>
      <c r="D917" s="369" t="s">
        <v>2454</v>
      </c>
      <c r="E917" s="370" t="s">
        <v>2963</v>
      </c>
      <c r="F917" s="355" t="s">
        <v>217</v>
      </c>
      <c r="G917" s="368">
        <v>1</v>
      </c>
    </row>
    <row r="918" spans="1:7" s="54" customFormat="1" ht="22.5" x14ac:dyDescent="0.25">
      <c r="A918" s="351" t="s">
        <v>2964</v>
      </c>
      <c r="B918" s="353" t="s">
        <v>99</v>
      </c>
      <c r="C918" s="353" t="s">
        <v>1484</v>
      </c>
      <c r="D918" s="353" t="s">
        <v>2475</v>
      </c>
      <c r="E918" s="354" t="s">
        <v>2476</v>
      </c>
      <c r="F918" s="355" t="s">
        <v>217</v>
      </c>
      <c r="G918" s="368">
        <v>5</v>
      </c>
    </row>
    <row r="919" spans="1:7" s="54" customFormat="1" ht="15" x14ac:dyDescent="0.25">
      <c r="A919" s="351" t="s">
        <v>2965</v>
      </c>
      <c r="B919" s="353" t="s">
        <v>99</v>
      </c>
      <c r="C919" s="369" t="s">
        <v>2966</v>
      </c>
      <c r="D919" s="369" t="s">
        <v>2533</v>
      </c>
      <c r="E919" s="370" t="s">
        <v>2534</v>
      </c>
      <c r="F919" s="355" t="s">
        <v>217</v>
      </c>
      <c r="G919" s="368">
        <v>5</v>
      </c>
    </row>
    <row r="920" spans="1:7" s="54" customFormat="1" ht="15" x14ac:dyDescent="0.25">
      <c r="A920" s="360"/>
      <c r="B920" s="560" t="s">
        <v>2967</v>
      </c>
      <c r="C920" s="561"/>
      <c r="D920" s="561"/>
      <c r="E920" s="562"/>
      <c r="F920" s="361"/>
      <c r="G920" s="361"/>
    </row>
    <row r="921" spans="1:7" s="54" customFormat="1" ht="22.5" x14ac:dyDescent="0.25">
      <c r="A921" s="351" t="s">
        <v>2968</v>
      </c>
      <c r="B921" s="353" t="s">
        <v>99</v>
      </c>
      <c r="C921" s="353" t="s">
        <v>1492</v>
      </c>
      <c r="D921" s="353" t="s">
        <v>239</v>
      </c>
      <c r="E921" s="354" t="s">
        <v>240</v>
      </c>
      <c r="F921" s="355" t="s">
        <v>217</v>
      </c>
      <c r="G921" s="368">
        <v>1</v>
      </c>
    </row>
    <row r="922" spans="1:7" s="54" customFormat="1" ht="15" x14ac:dyDescent="0.25">
      <c r="A922" s="351" t="s">
        <v>2969</v>
      </c>
      <c r="B922" s="353" t="s">
        <v>99</v>
      </c>
      <c r="C922" s="353" t="s">
        <v>1496</v>
      </c>
      <c r="D922" s="353" t="s">
        <v>2434</v>
      </c>
      <c r="E922" s="354" t="s">
        <v>2959</v>
      </c>
      <c r="F922" s="355" t="s">
        <v>217</v>
      </c>
      <c r="G922" s="368">
        <v>1</v>
      </c>
    </row>
    <row r="923" spans="1:7" s="54" customFormat="1" ht="33.75" x14ac:dyDescent="0.25">
      <c r="A923" s="351" t="s">
        <v>2970</v>
      </c>
      <c r="B923" s="353" t="s">
        <v>99</v>
      </c>
      <c r="C923" s="353" t="s">
        <v>1500</v>
      </c>
      <c r="D923" s="353" t="s">
        <v>2525</v>
      </c>
      <c r="E923" s="354" t="s">
        <v>2526</v>
      </c>
      <c r="F923" s="355" t="s">
        <v>217</v>
      </c>
      <c r="G923" s="368">
        <v>1</v>
      </c>
    </row>
    <row r="924" spans="1:7" s="54" customFormat="1" ht="15" x14ac:dyDescent="0.25">
      <c r="A924" s="351" t="s">
        <v>2971</v>
      </c>
      <c r="B924" s="353" t="s">
        <v>99</v>
      </c>
      <c r="C924" s="369" t="s">
        <v>2972</v>
      </c>
      <c r="D924" s="369" t="s">
        <v>2454</v>
      </c>
      <c r="E924" s="370" t="s">
        <v>2963</v>
      </c>
      <c r="F924" s="355" t="s">
        <v>217</v>
      </c>
      <c r="G924" s="368">
        <v>1</v>
      </c>
    </row>
    <row r="925" spans="1:7" s="54" customFormat="1" ht="22.5" x14ac:dyDescent="0.25">
      <c r="A925" s="351" t="s">
        <v>2973</v>
      </c>
      <c r="B925" s="353" t="s">
        <v>99</v>
      </c>
      <c r="C925" s="353" t="s">
        <v>1547</v>
      </c>
      <c r="D925" s="353" t="s">
        <v>2475</v>
      </c>
      <c r="E925" s="354" t="s">
        <v>2476</v>
      </c>
      <c r="F925" s="355" t="s">
        <v>217</v>
      </c>
      <c r="G925" s="368">
        <v>5</v>
      </c>
    </row>
    <row r="926" spans="1:7" s="54" customFormat="1" ht="15" x14ac:dyDescent="0.25">
      <c r="A926" s="351" t="s">
        <v>2974</v>
      </c>
      <c r="B926" s="353" t="s">
        <v>99</v>
      </c>
      <c r="C926" s="369" t="s">
        <v>2975</v>
      </c>
      <c r="D926" s="369" t="s">
        <v>2533</v>
      </c>
      <c r="E926" s="370" t="s">
        <v>2534</v>
      </c>
      <c r="F926" s="355" t="s">
        <v>217</v>
      </c>
      <c r="G926" s="368">
        <v>5</v>
      </c>
    </row>
    <row r="927" spans="1:7" s="54" customFormat="1" ht="15" x14ac:dyDescent="0.25">
      <c r="A927" s="360"/>
      <c r="B927" s="560" t="s">
        <v>2976</v>
      </c>
      <c r="C927" s="561"/>
      <c r="D927" s="561"/>
      <c r="E927" s="562"/>
      <c r="F927" s="361"/>
      <c r="G927" s="361"/>
    </row>
    <row r="928" spans="1:7" s="54" customFormat="1" ht="22.5" x14ac:dyDescent="0.25">
      <c r="A928" s="351" t="s">
        <v>2977</v>
      </c>
      <c r="B928" s="353" t="s">
        <v>99</v>
      </c>
      <c r="C928" s="353" t="s">
        <v>1556</v>
      </c>
      <c r="D928" s="353" t="s">
        <v>2403</v>
      </c>
      <c r="E928" s="354" t="s">
        <v>2404</v>
      </c>
      <c r="F928" s="355" t="s">
        <v>217</v>
      </c>
      <c r="G928" s="368">
        <v>1</v>
      </c>
    </row>
    <row r="929" spans="1:7" s="54" customFormat="1" ht="15" x14ac:dyDescent="0.25">
      <c r="A929" s="351" t="s">
        <v>2978</v>
      </c>
      <c r="B929" s="353" t="s">
        <v>99</v>
      </c>
      <c r="C929" s="353" t="s">
        <v>1557</v>
      </c>
      <c r="D929" s="353" t="s">
        <v>2979</v>
      </c>
      <c r="E929" s="354" t="s">
        <v>2980</v>
      </c>
      <c r="F929" s="355" t="s">
        <v>217</v>
      </c>
      <c r="G929" s="368">
        <v>1</v>
      </c>
    </row>
    <row r="930" spans="1:7" s="54" customFormat="1" ht="15" x14ac:dyDescent="0.25">
      <c r="A930" s="360"/>
      <c r="B930" s="560" t="s">
        <v>2981</v>
      </c>
      <c r="C930" s="561"/>
      <c r="D930" s="561"/>
      <c r="E930" s="562"/>
      <c r="F930" s="361"/>
      <c r="G930" s="361"/>
    </row>
    <row r="931" spans="1:7" s="54" customFormat="1" ht="22.5" x14ac:dyDescent="0.25">
      <c r="A931" s="351" t="s">
        <v>2982</v>
      </c>
      <c r="B931" s="353" t="s">
        <v>99</v>
      </c>
      <c r="C931" s="353" t="s">
        <v>1560</v>
      </c>
      <c r="D931" s="353" t="s">
        <v>2403</v>
      </c>
      <c r="E931" s="354" t="s">
        <v>2404</v>
      </c>
      <c r="F931" s="355" t="s">
        <v>217</v>
      </c>
      <c r="G931" s="368">
        <v>1</v>
      </c>
    </row>
    <row r="932" spans="1:7" s="54" customFormat="1" ht="15" customHeight="1" x14ac:dyDescent="0.25">
      <c r="A932" s="351" t="s">
        <v>2983</v>
      </c>
      <c r="B932" s="353" t="s">
        <v>99</v>
      </c>
      <c r="C932" s="353" t="s">
        <v>1561</v>
      </c>
      <c r="D932" s="353" t="s">
        <v>2407</v>
      </c>
      <c r="E932" s="354" t="s">
        <v>2441</v>
      </c>
      <c r="F932" s="355" t="s">
        <v>217</v>
      </c>
      <c r="G932" s="368">
        <v>1</v>
      </c>
    </row>
    <row r="933" spans="1:7" s="54" customFormat="1" ht="22.5" x14ac:dyDescent="0.25">
      <c r="A933" s="351" t="s">
        <v>2984</v>
      </c>
      <c r="B933" s="353" t="s">
        <v>99</v>
      </c>
      <c r="C933" s="353" t="s">
        <v>1572</v>
      </c>
      <c r="D933" s="353" t="s">
        <v>2450</v>
      </c>
      <c r="E933" s="354" t="s">
        <v>2451</v>
      </c>
      <c r="F933" s="355" t="s">
        <v>217</v>
      </c>
      <c r="G933" s="368">
        <v>1</v>
      </c>
    </row>
    <row r="934" spans="1:7" s="54" customFormat="1" ht="22.5" x14ac:dyDescent="0.25">
      <c r="A934" s="351" t="s">
        <v>2985</v>
      </c>
      <c r="B934" s="353" t="s">
        <v>99</v>
      </c>
      <c r="C934" s="369" t="s">
        <v>2986</v>
      </c>
      <c r="D934" s="369" t="s">
        <v>2454</v>
      </c>
      <c r="E934" s="370" t="s">
        <v>2466</v>
      </c>
      <c r="F934" s="355" t="s">
        <v>217</v>
      </c>
      <c r="G934" s="368">
        <v>1</v>
      </c>
    </row>
    <row r="935" spans="1:7" s="54" customFormat="1" ht="22.5" x14ac:dyDescent="0.25">
      <c r="A935" s="351" t="s">
        <v>2987</v>
      </c>
      <c r="B935" s="353" t="s">
        <v>99</v>
      </c>
      <c r="C935" s="353" t="s">
        <v>1578</v>
      </c>
      <c r="D935" s="353" t="s">
        <v>2475</v>
      </c>
      <c r="E935" s="354" t="s">
        <v>2476</v>
      </c>
      <c r="F935" s="355" t="s">
        <v>217</v>
      </c>
      <c r="G935" s="368">
        <v>23</v>
      </c>
    </row>
    <row r="936" spans="1:7" s="54" customFormat="1" ht="15" x14ac:dyDescent="0.25">
      <c r="A936" s="351" t="s">
        <v>2988</v>
      </c>
      <c r="B936" s="353" t="s">
        <v>99</v>
      </c>
      <c r="C936" s="369" t="s">
        <v>2989</v>
      </c>
      <c r="D936" s="369" t="s">
        <v>2454</v>
      </c>
      <c r="E936" s="370" t="s">
        <v>2990</v>
      </c>
      <c r="F936" s="355" t="s">
        <v>217</v>
      </c>
      <c r="G936" s="368">
        <v>1</v>
      </c>
    </row>
    <row r="937" spans="1:7" s="54" customFormat="1" ht="15" x14ac:dyDescent="0.25">
      <c r="A937" s="351" t="s">
        <v>2991</v>
      </c>
      <c r="B937" s="353" t="s">
        <v>99</v>
      </c>
      <c r="C937" s="369" t="s">
        <v>2992</v>
      </c>
      <c r="D937" s="369" t="s">
        <v>2454</v>
      </c>
      <c r="E937" s="370" t="s">
        <v>2720</v>
      </c>
      <c r="F937" s="355" t="s">
        <v>217</v>
      </c>
      <c r="G937" s="368">
        <v>1</v>
      </c>
    </row>
    <row r="938" spans="1:7" s="54" customFormat="1" ht="15" x14ac:dyDescent="0.25">
      <c r="A938" s="351" t="s">
        <v>2993</v>
      </c>
      <c r="B938" s="353" t="s">
        <v>99</v>
      </c>
      <c r="C938" s="369" t="s">
        <v>2994</v>
      </c>
      <c r="D938" s="369" t="s">
        <v>2454</v>
      </c>
      <c r="E938" s="370" t="s">
        <v>2995</v>
      </c>
      <c r="F938" s="355" t="s">
        <v>217</v>
      </c>
      <c r="G938" s="368">
        <v>21</v>
      </c>
    </row>
    <row r="939" spans="1:7" s="54" customFormat="1" ht="22.5" x14ac:dyDescent="0.25">
      <c r="A939" s="351" t="s">
        <v>2996</v>
      </c>
      <c r="B939" s="353" t="s">
        <v>99</v>
      </c>
      <c r="C939" s="353" t="s">
        <v>1583</v>
      </c>
      <c r="D939" s="353" t="s">
        <v>2997</v>
      </c>
      <c r="E939" s="354" t="s">
        <v>2998</v>
      </c>
      <c r="F939" s="355" t="s">
        <v>217</v>
      </c>
      <c r="G939" s="368">
        <v>1</v>
      </c>
    </row>
    <row r="940" spans="1:7" s="54" customFormat="1" ht="22.5" x14ac:dyDescent="0.25">
      <c r="A940" s="351" t="s">
        <v>2999</v>
      </c>
      <c r="B940" s="353" t="s">
        <v>99</v>
      </c>
      <c r="C940" s="369" t="s">
        <v>3000</v>
      </c>
      <c r="D940" s="369" t="s">
        <v>3001</v>
      </c>
      <c r="E940" s="370" t="s">
        <v>3002</v>
      </c>
      <c r="F940" s="355" t="s">
        <v>217</v>
      </c>
      <c r="G940" s="368">
        <v>1</v>
      </c>
    </row>
    <row r="941" spans="1:7" s="54" customFormat="1" ht="15" x14ac:dyDescent="0.25">
      <c r="A941" s="360"/>
      <c r="B941" s="560" t="s">
        <v>3003</v>
      </c>
      <c r="C941" s="561"/>
      <c r="D941" s="561"/>
      <c r="E941" s="562"/>
      <c r="F941" s="361"/>
      <c r="G941" s="361"/>
    </row>
    <row r="942" spans="1:7" s="54" customFormat="1" ht="22.5" x14ac:dyDescent="0.25">
      <c r="A942" s="351" t="s">
        <v>3004</v>
      </c>
      <c r="B942" s="353" t="s">
        <v>99</v>
      </c>
      <c r="C942" s="353" t="s">
        <v>1589</v>
      </c>
      <c r="D942" s="353" t="s">
        <v>239</v>
      </c>
      <c r="E942" s="354" t="s">
        <v>240</v>
      </c>
      <c r="F942" s="355" t="s">
        <v>217</v>
      </c>
      <c r="G942" s="368">
        <v>1</v>
      </c>
    </row>
    <row r="943" spans="1:7" s="54" customFormat="1" ht="15" x14ac:dyDescent="0.25">
      <c r="A943" s="351" t="s">
        <v>3005</v>
      </c>
      <c r="B943" s="353" t="s">
        <v>99</v>
      </c>
      <c r="C943" s="353" t="s">
        <v>1590</v>
      </c>
      <c r="D943" s="353" t="s">
        <v>2434</v>
      </c>
      <c r="E943" s="354" t="s">
        <v>2959</v>
      </c>
      <c r="F943" s="355" t="s">
        <v>217</v>
      </c>
      <c r="G943" s="368">
        <v>1</v>
      </c>
    </row>
    <row r="944" spans="1:7" s="54" customFormat="1" ht="22.5" x14ac:dyDescent="0.25">
      <c r="A944" s="351" t="s">
        <v>3006</v>
      </c>
      <c r="B944" s="353" t="s">
        <v>99</v>
      </c>
      <c r="C944" s="353" t="s">
        <v>1593</v>
      </c>
      <c r="D944" s="353" t="s">
        <v>2475</v>
      </c>
      <c r="E944" s="354" t="s">
        <v>2476</v>
      </c>
      <c r="F944" s="355" t="s">
        <v>217</v>
      </c>
      <c r="G944" s="368">
        <v>6</v>
      </c>
    </row>
    <row r="945" spans="1:7" s="54" customFormat="1" ht="15" x14ac:dyDescent="0.25">
      <c r="A945" s="351" t="s">
        <v>3007</v>
      </c>
      <c r="B945" s="353" t="s">
        <v>99</v>
      </c>
      <c r="C945" s="369" t="s">
        <v>3008</v>
      </c>
      <c r="D945" s="369" t="s">
        <v>2586</v>
      </c>
      <c r="E945" s="370" t="s">
        <v>2587</v>
      </c>
      <c r="F945" s="355" t="s">
        <v>217</v>
      </c>
      <c r="G945" s="368">
        <v>1</v>
      </c>
    </row>
    <row r="946" spans="1:7" s="54" customFormat="1" ht="15" x14ac:dyDescent="0.25">
      <c r="A946" s="351" t="s">
        <v>3009</v>
      </c>
      <c r="B946" s="353" t="s">
        <v>99</v>
      </c>
      <c r="C946" s="369" t="s">
        <v>3010</v>
      </c>
      <c r="D946" s="369" t="s">
        <v>2533</v>
      </c>
      <c r="E946" s="370" t="s">
        <v>2534</v>
      </c>
      <c r="F946" s="355" t="s">
        <v>217</v>
      </c>
      <c r="G946" s="368">
        <v>5</v>
      </c>
    </row>
    <row r="947" spans="1:7" s="54" customFormat="1" ht="15" x14ac:dyDescent="0.25">
      <c r="A947" s="360"/>
      <c r="B947" s="560" t="s">
        <v>3011</v>
      </c>
      <c r="C947" s="561"/>
      <c r="D947" s="561"/>
      <c r="E947" s="562"/>
      <c r="F947" s="361"/>
      <c r="G947" s="361"/>
    </row>
    <row r="948" spans="1:7" s="54" customFormat="1" ht="15" x14ac:dyDescent="0.25">
      <c r="A948" s="351" t="s">
        <v>3012</v>
      </c>
      <c r="B948" s="353" t="s">
        <v>99</v>
      </c>
      <c r="C948" s="353" t="s">
        <v>1598</v>
      </c>
      <c r="D948" s="353" t="s">
        <v>2929</v>
      </c>
      <c r="E948" s="354" t="s">
        <v>2930</v>
      </c>
      <c r="F948" s="355" t="s">
        <v>217</v>
      </c>
      <c r="G948" s="368">
        <v>1</v>
      </c>
    </row>
    <row r="949" spans="1:7" s="54" customFormat="1" ht="15" x14ac:dyDescent="0.25">
      <c r="A949" s="351" t="s">
        <v>3013</v>
      </c>
      <c r="B949" s="353" t="s">
        <v>99</v>
      </c>
      <c r="C949" s="353" t="s">
        <v>1601</v>
      </c>
      <c r="D949" s="353" t="s">
        <v>2434</v>
      </c>
      <c r="E949" s="354" t="s">
        <v>2959</v>
      </c>
      <c r="F949" s="355" t="s">
        <v>217</v>
      </c>
      <c r="G949" s="368">
        <v>1</v>
      </c>
    </row>
    <row r="950" spans="1:7" s="54" customFormat="1" ht="33.75" x14ac:dyDescent="0.25">
      <c r="A950" s="351" t="s">
        <v>3014</v>
      </c>
      <c r="B950" s="353" t="s">
        <v>99</v>
      </c>
      <c r="C950" s="353" t="s">
        <v>1602</v>
      </c>
      <c r="D950" s="353" t="s">
        <v>2525</v>
      </c>
      <c r="E950" s="354" t="s">
        <v>2526</v>
      </c>
      <c r="F950" s="355" t="s">
        <v>217</v>
      </c>
      <c r="G950" s="368">
        <v>1</v>
      </c>
    </row>
    <row r="951" spans="1:7" s="54" customFormat="1" ht="15" x14ac:dyDescent="0.25">
      <c r="A951" s="351" t="s">
        <v>3015</v>
      </c>
      <c r="B951" s="353" t="s">
        <v>99</v>
      </c>
      <c r="C951" s="369" t="s">
        <v>3016</v>
      </c>
      <c r="D951" s="369" t="s">
        <v>2454</v>
      </c>
      <c r="E951" s="370" t="s">
        <v>2963</v>
      </c>
      <c r="F951" s="355" t="s">
        <v>217</v>
      </c>
      <c r="G951" s="368">
        <v>1</v>
      </c>
    </row>
    <row r="952" spans="1:7" s="54" customFormat="1" ht="22.5" x14ac:dyDescent="0.25">
      <c r="A952" s="351" t="s">
        <v>3017</v>
      </c>
      <c r="B952" s="353" t="s">
        <v>99</v>
      </c>
      <c r="C952" s="353" t="s">
        <v>1607</v>
      </c>
      <c r="D952" s="353" t="s">
        <v>2475</v>
      </c>
      <c r="E952" s="354" t="s">
        <v>2476</v>
      </c>
      <c r="F952" s="355" t="s">
        <v>217</v>
      </c>
      <c r="G952" s="368">
        <v>5</v>
      </c>
    </row>
    <row r="953" spans="1:7" s="54" customFormat="1" ht="15" x14ac:dyDescent="0.25">
      <c r="A953" s="351" t="s">
        <v>3018</v>
      </c>
      <c r="B953" s="353" t="s">
        <v>99</v>
      </c>
      <c r="C953" s="369" t="s">
        <v>3019</v>
      </c>
      <c r="D953" s="369" t="s">
        <v>2533</v>
      </c>
      <c r="E953" s="370" t="s">
        <v>2534</v>
      </c>
      <c r="F953" s="355" t="s">
        <v>217</v>
      </c>
      <c r="G953" s="368">
        <v>5</v>
      </c>
    </row>
    <row r="954" spans="1:7" s="54" customFormat="1" ht="15" x14ac:dyDescent="0.25">
      <c r="A954" s="360"/>
      <c r="B954" s="560" t="s">
        <v>3020</v>
      </c>
      <c r="C954" s="561"/>
      <c r="D954" s="561"/>
      <c r="E954" s="562"/>
      <c r="F954" s="361"/>
      <c r="G954" s="361"/>
    </row>
    <row r="955" spans="1:7" s="54" customFormat="1" ht="22.5" x14ac:dyDescent="0.25">
      <c r="A955" s="351" t="s">
        <v>3021</v>
      </c>
      <c r="B955" s="353" t="s">
        <v>99</v>
      </c>
      <c r="C955" s="353" t="s">
        <v>1613</v>
      </c>
      <c r="D955" s="353" t="s">
        <v>239</v>
      </c>
      <c r="E955" s="354" t="s">
        <v>240</v>
      </c>
      <c r="F955" s="355" t="s">
        <v>217</v>
      </c>
      <c r="G955" s="368">
        <v>1</v>
      </c>
    </row>
    <row r="956" spans="1:7" s="54" customFormat="1" ht="15" x14ac:dyDescent="0.25">
      <c r="A956" s="351" t="s">
        <v>3022</v>
      </c>
      <c r="B956" s="353" t="s">
        <v>99</v>
      </c>
      <c r="C956" s="353" t="s">
        <v>1615</v>
      </c>
      <c r="D956" s="353" t="s">
        <v>2434</v>
      </c>
      <c r="E956" s="354" t="s">
        <v>2959</v>
      </c>
      <c r="F956" s="355" t="s">
        <v>217</v>
      </c>
      <c r="G956" s="368">
        <v>1</v>
      </c>
    </row>
    <row r="957" spans="1:7" s="54" customFormat="1" ht="22.5" x14ac:dyDescent="0.25">
      <c r="A957" s="351" t="s">
        <v>3023</v>
      </c>
      <c r="B957" s="353" t="s">
        <v>99</v>
      </c>
      <c r="C957" s="353" t="s">
        <v>1624</v>
      </c>
      <c r="D957" s="353" t="s">
        <v>2475</v>
      </c>
      <c r="E957" s="354" t="s">
        <v>2476</v>
      </c>
      <c r="F957" s="355" t="s">
        <v>217</v>
      </c>
      <c r="G957" s="368">
        <v>6</v>
      </c>
    </row>
    <row r="958" spans="1:7" s="54" customFormat="1" ht="15" x14ac:dyDescent="0.25">
      <c r="A958" s="351" t="s">
        <v>3024</v>
      </c>
      <c r="B958" s="353" t="s">
        <v>99</v>
      </c>
      <c r="C958" s="369" t="s">
        <v>3025</v>
      </c>
      <c r="D958" s="369" t="s">
        <v>2586</v>
      </c>
      <c r="E958" s="370" t="s">
        <v>2587</v>
      </c>
      <c r="F958" s="355" t="s">
        <v>217</v>
      </c>
      <c r="G958" s="368">
        <v>1</v>
      </c>
    </row>
    <row r="959" spans="1:7" s="54" customFormat="1" ht="15" x14ac:dyDescent="0.25">
      <c r="A959" s="351" t="s">
        <v>3026</v>
      </c>
      <c r="B959" s="353" t="s">
        <v>99</v>
      </c>
      <c r="C959" s="369" t="s">
        <v>3027</v>
      </c>
      <c r="D959" s="369" t="s">
        <v>2533</v>
      </c>
      <c r="E959" s="370" t="s">
        <v>2534</v>
      </c>
      <c r="F959" s="355" t="s">
        <v>217</v>
      </c>
      <c r="G959" s="368">
        <v>5</v>
      </c>
    </row>
    <row r="960" spans="1:7" s="54" customFormat="1" ht="15" x14ac:dyDescent="0.25">
      <c r="A960" s="360"/>
      <c r="B960" s="560" t="s">
        <v>3028</v>
      </c>
      <c r="C960" s="561"/>
      <c r="D960" s="561"/>
      <c r="E960" s="562"/>
      <c r="F960" s="361"/>
      <c r="G960" s="361"/>
    </row>
    <row r="961" spans="1:7" s="54" customFormat="1" ht="15" x14ac:dyDescent="0.25">
      <c r="A961" s="351" t="s">
        <v>3029</v>
      </c>
      <c r="B961" s="353" t="s">
        <v>99</v>
      </c>
      <c r="C961" s="353" t="s">
        <v>1628</v>
      </c>
      <c r="D961" s="353" t="s">
        <v>237</v>
      </c>
      <c r="E961" s="354" t="s">
        <v>238</v>
      </c>
      <c r="F961" s="355" t="s">
        <v>217</v>
      </c>
      <c r="G961" s="368">
        <v>2</v>
      </c>
    </row>
    <row r="962" spans="1:7" s="54" customFormat="1" ht="22.5" x14ac:dyDescent="0.25">
      <c r="A962" s="351" t="s">
        <v>3030</v>
      </c>
      <c r="B962" s="353" t="s">
        <v>99</v>
      </c>
      <c r="C962" s="353" t="s">
        <v>3031</v>
      </c>
      <c r="D962" s="353" t="s">
        <v>3032</v>
      </c>
      <c r="E962" s="354" t="s">
        <v>3033</v>
      </c>
      <c r="F962" s="355" t="s">
        <v>217</v>
      </c>
      <c r="G962" s="368">
        <v>2</v>
      </c>
    </row>
    <row r="963" spans="1:7" s="54" customFormat="1" ht="15" x14ac:dyDescent="0.25">
      <c r="A963" s="360"/>
      <c r="B963" s="560" t="s">
        <v>3034</v>
      </c>
      <c r="C963" s="561"/>
      <c r="D963" s="561"/>
      <c r="E963" s="562"/>
      <c r="F963" s="361"/>
      <c r="G963" s="361"/>
    </row>
    <row r="964" spans="1:7" s="54" customFormat="1" ht="22.5" x14ac:dyDescent="0.25">
      <c r="A964" s="351" t="s">
        <v>3035</v>
      </c>
      <c r="B964" s="353" t="s">
        <v>99</v>
      </c>
      <c r="C964" s="353" t="s">
        <v>1629</v>
      </c>
      <c r="D964" s="353" t="s">
        <v>239</v>
      </c>
      <c r="E964" s="354" t="s">
        <v>240</v>
      </c>
      <c r="F964" s="355" t="s">
        <v>217</v>
      </c>
      <c r="G964" s="368">
        <v>1</v>
      </c>
    </row>
    <row r="965" spans="1:7" s="54" customFormat="1" ht="15" x14ac:dyDescent="0.25">
      <c r="A965" s="351" t="s">
        <v>3036</v>
      </c>
      <c r="B965" s="353" t="s">
        <v>99</v>
      </c>
      <c r="C965" s="353" t="s">
        <v>3037</v>
      </c>
      <c r="D965" s="353" t="s">
        <v>2522</v>
      </c>
      <c r="E965" s="354" t="s">
        <v>2523</v>
      </c>
      <c r="F965" s="355" t="s">
        <v>217</v>
      </c>
      <c r="G965" s="368">
        <v>1</v>
      </c>
    </row>
    <row r="966" spans="1:7" s="54" customFormat="1" ht="22.5" x14ac:dyDescent="0.25">
      <c r="A966" s="351" t="s">
        <v>3038</v>
      </c>
      <c r="B966" s="353" t="s">
        <v>99</v>
      </c>
      <c r="C966" s="353" t="s">
        <v>1630</v>
      </c>
      <c r="D966" s="353" t="s">
        <v>2475</v>
      </c>
      <c r="E966" s="354" t="s">
        <v>2476</v>
      </c>
      <c r="F966" s="355" t="s">
        <v>217</v>
      </c>
      <c r="G966" s="368">
        <v>7</v>
      </c>
    </row>
    <row r="967" spans="1:7" s="54" customFormat="1" ht="15" x14ac:dyDescent="0.25">
      <c r="A967" s="351" t="s">
        <v>3039</v>
      </c>
      <c r="B967" s="353" t="s">
        <v>99</v>
      </c>
      <c r="C967" s="369" t="s">
        <v>3040</v>
      </c>
      <c r="D967" s="369" t="s">
        <v>2586</v>
      </c>
      <c r="E967" s="370" t="s">
        <v>2587</v>
      </c>
      <c r="F967" s="355" t="s">
        <v>217</v>
      </c>
      <c r="G967" s="368">
        <v>1</v>
      </c>
    </row>
    <row r="968" spans="1:7" s="54" customFormat="1" ht="15" x14ac:dyDescent="0.25">
      <c r="A968" s="351" t="s">
        <v>3041</v>
      </c>
      <c r="B968" s="353" t="s">
        <v>99</v>
      </c>
      <c r="C968" s="369" t="s">
        <v>3042</v>
      </c>
      <c r="D968" s="369" t="s">
        <v>2533</v>
      </c>
      <c r="E968" s="370" t="s">
        <v>2534</v>
      </c>
      <c r="F968" s="355" t="s">
        <v>217</v>
      </c>
      <c r="G968" s="368">
        <v>6</v>
      </c>
    </row>
    <row r="969" spans="1:7" s="54" customFormat="1" ht="15" customHeight="1" x14ac:dyDescent="0.25">
      <c r="A969" s="360"/>
      <c r="B969" s="560" t="s">
        <v>3043</v>
      </c>
      <c r="C969" s="561"/>
      <c r="D969" s="561"/>
      <c r="E969" s="562"/>
      <c r="F969" s="361"/>
      <c r="G969" s="361"/>
    </row>
    <row r="970" spans="1:7" s="54" customFormat="1" ht="22.5" x14ac:dyDescent="0.25">
      <c r="A970" s="351" t="s">
        <v>3044</v>
      </c>
      <c r="B970" s="353" t="s">
        <v>99</v>
      </c>
      <c r="C970" s="353" t="s">
        <v>1633</v>
      </c>
      <c r="D970" s="353" t="s">
        <v>239</v>
      </c>
      <c r="E970" s="354" t="s">
        <v>240</v>
      </c>
      <c r="F970" s="355" t="s">
        <v>217</v>
      </c>
      <c r="G970" s="368">
        <v>1</v>
      </c>
    </row>
    <row r="971" spans="1:7" s="54" customFormat="1" ht="15" x14ac:dyDescent="0.25">
      <c r="A971" s="351" t="s">
        <v>3045</v>
      </c>
      <c r="B971" s="353" t="s">
        <v>99</v>
      </c>
      <c r="C971" s="353" t="s">
        <v>1636</v>
      </c>
      <c r="D971" s="353" t="s">
        <v>2522</v>
      </c>
      <c r="E971" s="354" t="s">
        <v>2523</v>
      </c>
      <c r="F971" s="355" t="s">
        <v>217</v>
      </c>
      <c r="G971" s="368">
        <v>1</v>
      </c>
    </row>
    <row r="972" spans="1:7" s="54" customFormat="1" ht="33.75" x14ac:dyDescent="0.25">
      <c r="A972" s="351" t="s">
        <v>3046</v>
      </c>
      <c r="B972" s="353" t="s">
        <v>99</v>
      </c>
      <c r="C972" s="353" t="s">
        <v>1641</v>
      </c>
      <c r="D972" s="353" t="s">
        <v>2525</v>
      </c>
      <c r="E972" s="354" t="s">
        <v>2526</v>
      </c>
      <c r="F972" s="355" t="s">
        <v>217</v>
      </c>
      <c r="G972" s="368">
        <v>1</v>
      </c>
    </row>
    <row r="973" spans="1:7" s="54" customFormat="1" ht="15" x14ac:dyDescent="0.25">
      <c r="A973" s="351" t="s">
        <v>3047</v>
      </c>
      <c r="B973" s="353" t="s">
        <v>99</v>
      </c>
      <c r="C973" s="369" t="s">
        <v>3048</v>
      </c>
      <c r="D973" s="369" t="s">
        <v>2841</v>
      </c>
      <c r="E973" s="370" t="s">
        <v>2601</v>
      </c>
      <c r="F973" s="355" t="s">
        <v>217</v>
      </c>
      <c r="G973" s="368">
        <v>1</v>
      </c>
    </row>
    <row r="974" spans="1:7" s="54" customFormat="1" ht="22.5" x14ac:dyDescent="0.25">
      <c r="A974" s="351" t="s">
        <v>3049</v>
      </c>
      <c r="B974" s="353" t="s">
        <v>99</v>
      </c>
      <c r="C974" s="353" t="s">
        <v>1647</v>
      </c>
      <c r="D974" s="353" t="s">
        <v>2475</v>
      </c>
      <c r="E974" s="354" t="s">
        <v>2476</v>
      </c>
      <c r="F974" s="355" t="s">
        <v>217</v>
      </c>
      <c r="G974" s="368">
        <v>7</v>
      </c>
    </row>
    <row r="975" spans="1:7" s="54" customFormat="1" ht="15" x14ac:dyDescent="0.25">
      <c r="A975" s="351" t="s">
        <v>3050</v>
      </c>
      <c r="B975" s="353" t="s">
        <v>99</v>
      </c>
      <c r="C975" s="369" t="s">
        <v>3051</v>
      </c>
      <c r="D975" s="369" t="s">
        <v>2533</v>
      </c>
      <c r="E975" s="370" t="s">
        <v>2534</v>
      </c>
      <c r="F975" s="355" t="s">
        <v>217</v>
      </c>
      <c r="G975" s="368">
        <v>7</v>
      </c>
    </row>
    <row r="976" spans="1:7" s="54" customFormat="1" ht="15" x14ac:dyDescent="0.25">
      <c r="A976" s="360"/>
      <c r="B976" s="560" t="s">
        <v>3052</v>
      </c>
      <c r="C976" s="561"/>
      <c r="D976" s="561"/>
      <c r="E976" s="562"/>
      <c r="F976" s="361"/>
      <c r="G976" s="361"/>
    </row>
    <row r="977" spans="1:7" s="54" customFormat="1" ht="22.5" x14ac:dyDescent="0.25">
      <c r="A977" s="351" t="s">
        <v>3053</v>
      </c>
      <c r="B977" s="353" t="s">
        <v>99</v>
      </c>
      <c r="C977" s="353" t="s">
        <v>1651</v>
      </c>
      <c r="D977" s="353" t="s">
        <v>239</v>
      </c>
      <c r="E977" s="354" t="s">
        <v>240</v>
      </c>
      <c r="F977" s="355" t="s">
        <v>217</v>
      </c>
      <c r="G977" s="368">
        <v>1</v>
      </c>
    </row>
    <row r="978" spans="1:7" s="54" customFormat="1" ht="15" x14ac:dyDescent="0.25">
      <c r="A978" s="351" t="s">
        <v>3054</v>
      </c>
      <c r="B978" s="353" t="s">
        <v>99</v>
      </c>
      <c r="C978" s="353" t="s">
        <v>3055</v>
      </c>
      <c r="D978" s="353" t="s">
        <v>2434</v>
      </c>
      <c r="E978" s="354" t="s">
        <v>2959</v>
      </c>
      <c r="F978" s="355" t="s">
        <v>217</v>
      </c>
      <c r="G978" s="368">
        <v>1</v>
      </c>
    </row>
    <row r="979" spans="1:7" s="54" customFormat="1" ht="22.5" x14ac:dyDescent="0.25">
      <c r="A979" s="351" t="s">
        <v>3056</v>
      </c>
      <c r="B979" s="353" t="s">
        <v>99</v>
      </c>
      <c r="C979" s="353" t="s">
        <v>1654</v>
      </c>
      <c r="D979" s="353" t="s">
        <v>2475</v>
      </c>
      <c r="E979" s="354" t="s">
        <v>2476</v>
      </c>
      <c r="F979" s="355" t="s">
        <v>217</v>
      </c>
      <c r="G979" s="368">
        <v>4</v>
      </c>
    </row>
    <row r="980" spans="1:7" s="54" customFormat="1" ht="15" x14ac:dyDescent="0.25">
      <c r="A980" s="351" t="s">
        <v>3057</v>
      </c>
      <c r="B980" s="353" t="s">
        <v>99</v>
      </c>
      <c r="C980" s="369" t="s">
        <v>3058</v>
      </c>
      <c r="D980" s="369" t="s">
        <v>2586</v>
      </c>
      <c r="E980" s="370" t="s">
        <v>2587</v>
      </c>
      <c r="F980" s="355" t="s">
        <v>217</v>
      </c>
      <c r="G980" s="368">
        <v>1</v>
      </c>
    </row>
    <row r="981" spans="1:7" s="54" customFormat="1" ht="15" x14ac:dyDescent="0.25">
      <c r="A981" s="351" t="s">
        <v>3059</v>
      </c>
      <c r="B981" s="353" t="s">
        <v>99</v>
      </c>
      <c r="C981" s="369" t="s">
        <v>3060</v>
      </c>
      <c r="D981" s="369" t="s">
        <v>2533</v>
      </c>
      <c r="E981" s="370" t="s">
        <v>2534</v>
      </c>
      <c r="F981" s="355" t="s">
        <v>217</v>
      </c>
      <c r="G981" s="368">
        <v>3</v>
      </c>
    </row>
    <row r="982" spans="1:7" s="54" customFormat="1" ht="15" x14ac:dyDescent="0.25">
      <c r="A982" s="360"/>
      <c r="B982" s="560" t="s">
        <v>3061</v>
      </c>
      <c r="C982" s="561"/>
      <c r="D982" s="561"/>
      <c r="E982" s="562"/>
      <c r="F982" s="361"/>
      <c r="G982" s="361"/>
    </row>
    <row r="983" spans="1:7" s="54" customFormat="1" ht="22.5" x14ac:dyDescent="0.25">
      <c r="A983" s="351" t="s">
        <v>3062</v>
      </c>
      <c r="B983" s="353" t="s">
        <v>99</v>
      </c>
      <c r="C983" s="353" t="s">
        <v>1660</v>
      </c>
      <c r="D983" s="353" t="s">
        <v>239</v>
      </c>
      <c r="E983" s="354" t="s">
        <v>240</v>
      </c>
      <c r="F983" s="355" t="s">
        <v>217</v>
      </c>
      <c r="G983" s="368">
        <v>1</v>
      </c>
    </row>
    <row r="984" spans="1:7" s="54" customFormat="1" ht="15" x14ac:dyDescent="0.25">
      <c r="A984" s="351" t="s">
        <v>3063</v>
      </c>
      <c r="B984" s="353" t="s">
        <v>99</v>
      </c>
      <c r="C984" s="353" t="s">
        <v>1663</v>
      </c>
      <c r="D984" s="353" t="s">
        <v>2434</v>
      </c>
      <c r="E984" s="354" t="s">
        <v>2959</v>
      </c>
      <c r="F984" s="355" t="s">
        <v>217</v>
      </c>
      <c r="G984" s="368">
        <v>1</v>
      </c>
    </row>
    <row r="985" spans="1:7" s="54" customFormat="1" ht="22.5" x14ac:dyDescent="0.25">
      <c r="A985" s="351" t="s">
        <v>3064</v>
      </c>
      <c r="B985" s="353" t="s">
        <v>99</v>
      </c>
      <c r="C985" s="353" t="s">
        <v>1664</v>
      </c>
      <c r="D985" s="353" t="s">
        <v>2475</v>
      </c>
      <c r="E985" s="354" t="s">
        <v>2476</v>
      </c>
      <c r="F985" s="355" t="s">
        <v>217</v>
      </c>
      <c r="G985" s="368">
        <v>6</v>
      </c>
    </row>
    <row r="986" spans="1:7" s="54" customFormat="1" ht="15" x14ac:dyDescent="0.25">
      <c r="A986" s="351" t="s">
        <v>3065</v>
      </c>
      <c r="B986" s="353" t="s">
        <v>99</v>
      </c>
      <c r="C986" s="369" t="s">
        <v>3066</v>
      </c>
      <c r="D986" s="369" t="s">
        <v>2586</v>
      </c>
      <c r="E986" s="370" t="s">
        <v>2587</v>
      </c>
      <c r="F986" s="355" t="s">
        <v>217</v>
      </c>
      <c r="G986" s="368">
        <v>1</v>
      </c>
    </row>
    <row r="987" spans="1:7" s="54" customFormat="1" ht="15" x14ac:dyDescent="0.25">
      <c r="A987" s="351" t="s">
        <v>3067</v>
      </c>
      <c r="B987" s="353" t="s">
        <v>99</v>
      </c>
      <c r="C987" s="369" t="s">
        <v>3068</v>
      </c>
      <c r="D987" s="369" t="s">
        <v>2533</v>
      </c>
      <c r="E987" s="370" t="s">
        <v>2534</v>
      </c>
      <c r="F987" s="355" t="s">
        <v>217</v>
      </c>
      <c r="G987" s="368">
        <v>5</v>
      </c>
    </row>
    <row r="988" spans="1:7" s="54" customFormat="1" ht="15" x14ac:dyDescent="0.25">
      <c r="A988" s="360"/>
      <c r="B988" s="560" t="s">
        <v>3069</v>
      </c>
      <c r="C988" s="561"/>
      <c r="D988" s="561"/>
      <c r="E988" s="562"/>
      <c r="F988" s="361"/>
      <c r="G988" s="361"/>
    </row>
    <row r="989" spans="1:7" s="54" customFormat="1" ht="22.5" x14ac:dyDescent="0.25">
      <c r="A989" s="351" t="s">
        <v>3070</v>
      </c>
      <c r="B989" s="353" t="s">
        <v>99</v>
      </c>
      <c r="C989" s="353" t="s">
        <v>1667</v>
      </c>
      <c r="D989" s="353" t="s">
        <v>239</v>
      </c>
      <c r="E989" s="354" t="s">
        <v>240</v>
      </c>
      <c r="F989" s="355" t="s">
        <v>217</v>
      </c>
      <c r="G989" s="368">
        <v>1</v>
      </c>
    </row>
    <row r="990" spans="1:7" s="54" customFormat="1" ht="15" x14ac:dyDescent="0.25">
      <c r="A990" s="351" t="s">
        <v>3071</v>
      </c>
      <c r="B990" s="353" t="s">
        <v>99</v>
      </c>
      <c r="C990" s="353" t="s">
        <v>1668</v>
      </c>
      <c r="D990" s="353" t="s">
        <v>2434</v>
      </c>
      <c r="E990" s="354" t="s">
        <v>2959</v>
      </c>
      <c r="F990" s="355" t="s">
        <v>217</v>
      </c>
      <c r="G990" s="368">
        <v>1</v>
      </c>
    </row>
    <row r="991" spans="1:7" s="54" customFormat="1" ht="22.5" x14ac:dyDescent="0.25">
      <c r="A991" s="351" t="s">
        <v>3072</v>
      </c>
      <c r="B991" s="353" t="s">
        <v>99</v>
      </c>
      <c r="C991" s="353" t="s">
        <v>1671</v>
      </c>
      <c r="D991" s="353" t="s">
        <v>2475</v>
      </c>
      <c r="E991" s="354" t="s">
        <v>2476</v>
      </c>
      <c r="F991" s="355" t="s">
        <v>217</v>
      </c>
      <c r="G991" s="368">
        <v>6</v>
      </c>
    </row>
    <row r="992" spans="1:7" s="54" customFormat="1" ht="15" x14ac:dyDescent="0.25">
      <c r="A992" s="351" t="s">
        <v>3073</v>
      </c>
      <c r="B992" s="353" t="s">
        <v>99</v>
      </c>
      <c r="C992" s="369" t="s">
        <v>3074</v>
      </c>
      <c r="D992" s="369" t="s">
        <v>2586</v>
      </c>
      <c r="E992" s="370" t="s">
        <v>2587</v>
      </c>
      <c r="F992" s="355" t="s">
        <v>217</v>
      </c>
      <c r="G992" s="368">
        <v>1</v>
      </c>
    </row>
    <row r="993" spans="1:7" s="54" customFormat="1" ht="15" x14ac:dyDescent="0.25">
      <c r="A993" s="351" t="s">
        <v>3075</v>
      </c>
      <c r="B993" s="353" t="s">
        <v>99</v>
      </c>
      <c r="C993" s="369" t="s">
        <v>3076</v>
      </c>
      <c r="D993" s="369" t="s">
        <v>2533</v>
      </c>
      <c r="E993" s="370" t="s">
        <v>2534</v>
      </c>
      <c r="F993" s="355" t="s">
        <v>217</v>
      </c>
      <c r="G993" s="368">
        <v>5</v>
      </c>
    </row>
    <row r="994" spans="1:7" s="54" customFormat="1" ht="15" x14ac:dyDescent="0.25">
      <c r="A994" s="360"/>
      <c r="B994" s="560" t="s">
        <v>3077</v>
      </c>
      <c r="C994" s="561"/>
      <c r="D994" s="561"/>
      <c r="E994" s="562"/>
      <c r="F994" s="361"/>
      <c r="G994" s="361"/>
    </row>
    <row r="995" spans="1:7" s="54" customFormat="1" ht="22.5" x14ac:dyDescent="0.25">
      <c r="A995" s="351" t="s">
        <v>3078</v>
      </c>
      <c r="B995" s="353" t="s">
        <v>99</v>
      </c>
      <c r="C995" s="353" t="s">
        <v>1676</v>
      </c>
      <c r="D995" s="353" t="s">
        <v>239</v>
      </c>
      <c r="E995" s="354" t="s">
        <v>240</v>
      </c>
      <c r="F995" s="355" t="s">
        <v>217</v>
      </c>
      <c r="G995" s="368">
        <v>1</v>
      </c>
    </row>
    <row r="996" spans="1:7" s="54" customFormat="1" ht="15" x14ac:dyDescent="0.25">
      <c r="A996" s="351" t="s">
        <v>3079</v>
      </c>
      <c r="B996" s="353" t="s">
        <v>99</v>
      </c>
      <c r="C996" s="353" t="s">
        <v>3080</v>
      </c>
      <c r="D996" s="353" t="s">
        <v>2434</v>
      </c>
      <c r="E996" s="354" t="s">
        <v>2959</v>
      </c>
      <c r="F996" s="355" t="s">
        <v>217</v>
      </c>
      <c r="G996" s="368">
        <v>1</v>
      </c>
    </row>
    <row r="997" spans="1:7" s="54" customFormat="1" ht="22.5" x14ac:dyDescent="0.25">
      <c r="A997" s="351" t="s">
        <v>3081</v>
      </c>
      <c r="B997" s="353" t="s">
        <v>99</v>
      </c>
      <c r="C997" s="353" t="s">
        <v>1677</v>
      </c>
      <c r="D997" s="353" t="s">
        <v>2475</v>
      </c>
      <c r="E997" s="354" t="s">
        <v>2476</v>
      </c>
      <c r="F997" s="355" t="s">
        <v>217</v>
      </c>
      <c r="G997" s="368">
        <v>5</v>
      </c>
    </row>
    <row r="998" spans="1:7" s="54" customFormat="1" ht="15" x14ac:dyDescent="0.25">
      <c r="A998" s="351" t="s">
        <v>3082</v>
      </c>
      <c r="B998" s="353" t="s">
        <v>99</v>
      </c>
      <c r="C998" s="369" t="s">
        <v>3083</v>
      </c>
      <c r="D998" s="369" t="s">
        <v>2586</v>
      </c>
      <c r="E998" s="370" t="s">
        <v>2587</v>
      </c>
      <c r="F998" s="355" t="s">
        <v>217</v>
      </c>
      <c r="G998" s="368">
        <v>1</v>
      </c>
    </row>
    <row r="999" spans="1:7" s="54" customFormat="1" ht="15" x14ac:dyDescent="0.25">
      <c r="A999" s="351" t="s">
        <v>3084</v>
      </c>
      <c r="B999" s="353" t="s">
        <v>99</v>
      </c>
      <c r="C999" s="369" t="s">
        <v>3085</v>
      </c>
      <c r="D999" s="369" t="s">
        <v>2533</v>
      </c>
      <c r="E999" s="370" t="s">
        <v>2534</v>
      </c>
      <c r="F999" s="355" t="s">
        <v>217</v>
      </c>
      <c r="G999" s="368">
        <v>4</v>
      </c>
    </row>
    <row r="1000" spans="1:7" s="54" customFormat="1" ht="15" x14ac:dyDescent="0.25">
      <c r="A1000" s="347" t="s">
        <v>3086</v>
      </c>
      <c r="B1000" s="556"/>
      <c r="C1000" s="556"/>
      <c r="D1000" s="556"/>
      <c r="E1000" s="348" t="s">
        <v>3087</v>
      </c>
      <c r="F1000" s="349"/>
      <c r="G1000" s="350"/>
    </row>
    <row r="1001" spans="1:7" s="54" customFormat="1" ht="22.5" x14ac:dyDescent="0.25">
      <c r="A1001" s="351" t="s">
        <v>3088</v>
      </c>
      <c r="B1001" s="353" t="s">
        <v>99</v>
      </c>
      <c r="C1001" s="353" t="s">
        <v>1680</v>
      </c>
      <c r="D1001" s="353" t="s">
        <v>246</v>
      </c>
      <c r="E1001" s="354" t="s">
        <v>247</v>
      </c>
      <c r="F1001" s="355" t="s">
        <v>243</v>
      </c>
      <c r="G1001" s="362">
        <v>0.96</v>
      </c>
    </row>
    <row r="1002" spans="1:7" s="54" customFormat="1" ht="15" x14ac:dyDescent="0.25">
      <c r="A1002" s="351" t="s">
        <v>3089</v>
      </c>
      <c r="B1002" s="353" t="s">
        <v>99</v>
      </c>
      <c r="C1002" s="353" t="s">
        <v>1682</v>
      </c>
      <c r="D1002" s="353" t="s">
        <v>3090</v>
      </c>
      <c r="E1002" s="354" t="s">
        <v>3091</v>
      </c>
      <c r="F1002" s="355" t="s">
        <v>217</v>
      </c>
      <c r="G1002" s="368">
        <v>20</v>
      </c>
    </row>
    <row r="1003" spans="1:7" s="54" customFormat="1" ht="15" x14ac:dyDescent="0.25">
      <c r="A1003" s="351" t="s">
        <v>3092</v>
      </c>
      <c r="B1003" s="353" t="s">
        <v>99</v>
      </c>
      <c r="C1003" s="353" t="s">
        <v>3093</v>
      </c>
      <c r="D1003" s="353" t="s">
        <v>3090</v>
      </c>
      <c r="E1003" s="354" t="s">
        <v>3094</v>
      </c>
      <c r="F1003" s="355" t="s">
        <v>217</v>
      </c>
      <c r="G1003" s="368">
        <v>18</v>
      </c>
    </row>
    <row r="1004" spans="1:7" s="54" customFormat="1" ht="15" x14ac:dyDescent="0.25">
      <c r="A1004" s="351" t="s">
        <v>3095</v>
      </c>
      <c r="B1004" s="353" t="s">
        <v>99</v>
      </c>
      <c r="C1004" s="353" t="s">
        <v>3096</v>
      </c>
      <c r="D1004" s="353" t="s">
        <v>3090</v>
      </c>
      <c r="E1004" s="354" t="s">
        <v>3097</v>
      </c>
      <c r="F1004" s="355" t="s">
        <v>217</v>
      </c>
      <c r="G1004" s="368">
        <v>20</v>
      </c>
    </row>
    <row r="1005" spans="1:7" s="54" customFormat="1" ht="15" x14ac:dyDescent="0.25">
      <c r="A1005" s="351" t="s">
        <v>3098</v>
      </c>
      <c r="B1005" s="353" t="s">
        <v>99</v>
      </c>
      <c r="C1005" s="353" t="s">
        <v>3099</v>
      </c>
      <c r="D1005" s="353" t="s">
        <v>3090</v>
      </c>
      <c r="E1005" s="354" t="s">
        <v>3100</v>
      </c>
      <c r="F1005" s="355" t="s">
        <v>217</v>
      </c>
      <c r="G1005" s="368">
        <v>30</v>
      </c>
    </row>
    <row r="1006" spans="1:7" s="54" customFormat="1" ht="15" x14ac:dyDescent="0.25">
      <c r="A1006" s="351" t="s">
        <v>3101</v>
      </c>
      <c r="B1006" s="353" t="s">
        <v>99</v>
      </c>
      <c r="C1006" s="353" t="s">
        <v>3102</v>
      </c>
      <c r="D1006" s="353" t="s">
        <v>3090</v>
      </c>
      <c r="E1006" s="354" t="s">
        <v>3103</v>
      </c>
      <c r="F1006" s="355" t="s">
        <v>217</v>
      </c>
      <c r="G1006" s="368">
        <v>8</v>
      </c>
    </row>
    <row r="1007" spans="1:7" s="54" customFormat="1" ht="22.5" x14ac:dyDescent="0.25">
      <c r="A1007" s="351" t="s">
        <v>3104</v>
      </c>
      <c r="B1007" s="353" t="s">
        <v>99</v>
      </c>
      <c r="C1007" s="353" t="s">
        <v>1683</v>
      </c>
      <c r="D1007" s="353" t="s">
        <v>241</v>
      </c>
      <c r="E1007" s="354" t="s">
        <v>242</v>
      </c>
      <c r="F1007" s="355" t="s">
        <v>243</v>
      </c>
      <c r="G1007" s="362">
        <v>8.94</v>
      </c>
    </row>
    <row r="1008" spans="1:7" s="54" customFormat="1" ht="15" x14ac:dyDescent="0.25">
      <c r="A1008" s="351" t="s">
        <v>3105</v>
      </c>
      <c r="B1008" s="353" t="s">
        <v>99</v>
      </c>
      <c r="C1008" s="353" t="s">
        <v>1686</v>
      </c>
      <c r="D1008" s="353" t="s">
        <v>3090</v>
      </c>
      <c r="E1008" s="354" t="s">
        <v>3106</v>
      </c>
      <c r="F1008" s="355" t="s">
        <v>217</v>
      </c>
      <c r="G1008" s="368">
        <v>316</v>
      </c>
    </row>
    <row r="1009" spans="1:7" s="54" customFormat="1" ht="15" x14ac:dyDescent="0.25">
      <c r="A1009" s="351" t="s">
        <v>3107</v>
      </c>
      <c r="B1009" s="353" t="s">
        <v>99</v>
      </c>
      <c r="C1009" s="353" t="s">
        <v>3108</v>
      </c>
      <c r="D1009" s="353" t="s">
        <v>3090</v>
      </c>
      <c r="E1009" s="354" t="s">
        <v>3109</v>
      </c>
      <c r="F1009" s="355" t="s">
        <v>217</v>
      </c>
      <c r="G1009" s="368">
        <v>482</v>
      </c>
    </row>
    <row r="1010" spans="1:7" s="54" customFormat="1" ht="15" x14ac:dyDescent="0.25">
      <c r="A1010" s="351" t="s">
        <v>3110</v>
      </c>
      <c r="B1010" s="353" t="s">
        <v>99</v>
      </c>
      <c r="C1010" s="353" t="s">
        <v>3111</v>
      </c>
      <c r="D1010" s="353" t="s">
        <v>3090</v>
      </c>
      <c r="E1010" s="354" t="s">
        <v>3112</v>
      </c>
      <c r="F1010" s="355" t="s">
        <v>217</v>
      </c>
      <c r="G1010" s="368">
        <v>40</v>
      </c>
    </row>
    <row r="1011" spans="1:7" s="54" customFormat="1" ht="22.5" x14ac:dyDescent="0.25">
      <c r="A1011" s="351" t="s">
        <v>3113</v>
      </c>
      <c r="B1011" s="353" t="s">
        <v>99</v>
      </c>
      <c r="C1011" s="353" t="s">
        <v>3114</v>
      </c>
      <c r="D1011" s="353" t="s">
        <v>3090</v>
      </c>
      <c r="E1011" s="354" t="s">
        <v>3115</v>
      </c>
      <c r="F1011" s="355" t="s">
        <v>217</v>
      </c>
      <c r="G1011" s="368">
        <v>16</v>
      </c>
    </row>
    <row r="1012" spans="1:7" s="54" customFormat="1" ht="15" x14ac:dyDescent="0.25">
      <c r="A1012" s="351" t="s">
        <v>3116</v>
      </c>
      <c r="B1012" s="353" t="s">
        <v>99</v>
      </c>
      <c r="C1012" s="353" t="s">
        <v>3117</v>
      </c>
      <c r="D1012" s="353" t="s">
        <v>3090</v>
      </c>
      <c r="E1012" s="354" t="s">
        <v>3118</v>
      </c>
      <c r="F1012" s="355" t="s">
        <v>217</v>
      </c>
      <c r="G1012" s="368">
        <v>40</v>
      </c>
    </row>
    <row r="1013" spans="1:7" s="54" customFormat="1" ht="22.5" x14ac:dyDescent="0.25">
      <c r="A1013" s="351" t="s">
        <v>3119</v>
      </c>
      <c r="B1013" s="353" t="s">
        <v>99</v>
      </c>
      <c r="C1013" s="353" t="s">
        <v>1689</v>
      </c>
      <c r="D1013" s="353" t="s">
        <v>244</v>
      </c>
      <c r="E1013" s="354" t="s">
        <v>245</v>
      </c>
      <c r="F1013" s="355" t="s">
        <v>243</v>
      </c>
      <c r="G1013" s="362">
        <v>2.72</v>
      </c>
    </row>
    <row r="1014" spans="1:7" s="54" customFormat="1" ht="15" x14ac:dyDescent="0.25">
      <c r="A1014" s="351" t="s">
        <v>3120</v>
      </c>
      <c r="B1014" s="353" t="s">
        <v>99</v>
      </c>
      <c r="C1014" s="353" t="s">
        <v>1690</v>
      </c>
      <c r="D1014" s="353" t="s">
        <v>3090</v>
      </c>
      <c r="E1014" s="354" t="s">
        <v>3121</v>
      </c>
      <c r="F1014" s="355" t="s">
        <v>217</v>
      </c>
      <c r="G1014" s="368">
        <v>34</v>
      </c>
    </row>
    <row r="1015" spans="1:7" s="54" customFormat="1" ht="15" x14ac:dyDescent="0.25">
      <c r="A1015" s="351" t="s">
        <v>3122</v>
      </c>
      <c r="B1015" s="353" t="s">
        <v>99</v>
      </c>
      <c r="C1015" s="353" t="s">
        <v>1692</v>
      </c>
      <c r="D1015" s="353" t="s">
        <v>3090</v>
      </c>
      <c r="E1015" s="354" t="s">
        <v>3123</v>
      </c>
      <c r="F1015" s="355" t="s">
        <v>217</v>
      </c>
      <c r="G1015" s="368">
        <v>140</v>
      </c>
    </row>
    <row r="1016" spans="1:7" s="54" customFormat="1" ht="15" x14ac:dyDescent="0.25">
      <c r="A1016" s="351" t="s">
        <v>3124</v>
      </c>
      <c r="B1016" s="353" t="s">
        <v>99</v>
      </c>
      <c r="C1016" s="353" t="s">
        <v>3125</v>
      </c>
      <c r="D1016" s="353" t="s">
        <v>3090</v>
      </c>
      <c r="E1016" s="354" t="s">
        <v>3126</v>
      </c>
      <c r="F1016" s="355" t="s">
        <v>217</v>
      </c>
      <c r="G1016" s="368">
        <v>12</v>
      </c>
    </row>
    <row r="1017" spans="1:7" s="54" customFormat="1" ht="15" x14ac:dyDescent="0.25">
      <c r="A1017" s="351" t="s">
        <v>3127</v>
      </c>
      <c r="B1017" s="353" t="s">
        <v>99</v>
      </c>
      <c r="C1017" s="353" t="s">
        <v>3128</v>
      </c>
      <c r="D1017" s="353" t="s">
        <v>3090</v>
      </c>
      <c r="E1017" s="354" t="s">
        <v>3129</v>
      </c>
      <c r="F1017" s="355" t="s">
        <v>217</v>
      </c>
      <c r="G1017" s="368">
        <v>33</v>
      </c>
    </row>
    <row r="1018" spans="1:7" s="54" customFormat="1" ht="15" x14ac:dyDescent="0.25">
      <c r="A1018" s="351" t="s">
        <v>3130</v>
      </c>
      <c r="B1018" s="353" t="s">
        <v>99</v>
      </c>
      <c r="C1018" s="353" t="s">
        <v>3131</v>
      </c>
      <c r="D1018" s="353" t="s">
        <v>3090</v>
      </c>
      <c r="E1018" s="354" t="s">
        <v>3132</v>
      </c>
      <c r="F1018" s="355" t="s">
        <v>217</v>
      </c>
      <c r="G1018" s="368">
        <v>50</v>
      </c>
    </row>
    <row r="1019" spans="1:7" s="54" customFormat="1" ht="15" x14ac:dyDescent="0.25">
      <c r="A1019" s="351" t="s">
        <v>3133</v>
      </c>
      <c r="B1019" s="353" t="s">
        <v>99</v>
      </c>
      <c r="C1019" s="353" t="s">
        <v>3134</v>
      </c>
      <c r="D1019" s="353" t="s">
        <v>3135</v>
      </c>
      <c r="E1019" s="354" t="s">
        <v>3136</v>
      </c>
      <c r="F1019" s="355" t="s">
        <v>217</v>
      </c>
      <c r="G1019" s="368">
        <v>3</v>
      </c>
    </row>
    <row r="1020" spans="1:7" s="54" customFormat="1" ht="15" x14ac:dyDescent="0.25">
      <c r="A1020" s="347" t="s">
        <v>3137</v>
      </c>
      <c r="B1020" s="556"/>
      <c r="C1020" s="556"/>
      <c r="D1020" s="556"/>
      <c r="E1020" s="348" t="s">
        <v>3138</v>
      </c>
      <c r="F1020" s="349"/>
      <c r="G1020" s="350"/>
    </row>
    <row r="1021" spans="1:7" s="54" customFormat="1" ht="22.5" x14ac:dyDescent="0.25">
      <c r="A1021" s="351" t="s">
        <v>3139</v>
      </c>
      <c r="B1021" s="353" t="s">
        <v>99</v>
      </c>
      <c r="C1021" s="353" t="s">
        <v>1694</v>
      </c>
      <c r="D1021" s="353" t="s">
        <v>3140</v>
      </c>
      <c r="E1021" s="354" t="s">
        <v>3141</v>
      </c>
      <c r="F1021" s="355" t="s">
        <v>291</v>
      </c>
      <c r="G1021" s="368">
        <v>3</v>
      </c>
    </row>
    <row r="1022" spans="1:7" s="54" customFormat="1" ht="15" x14ac:dyDescent="0.25">
      <c r="A1022" s="351" t="s">
        <v>3142</v>
      </c>
      <c r="B1022" s="353" t="s">
        <v>99</v>
      </c>
      <c r="C1022" s="353" t="s">
        <v>1697</v>
      </c>
      <c r="D1022" s="353" t="s">
        <v>3143</v>
      </c>
      <c r="E1022" s="354" t="s">
        <v>3144</v>
      </c>
      <c r="F1022" s="355" t="s">
        <v>217</v>
      </c>
      <c r="G1022" s="368">
        <v>3</v>
      </c>
    </row>
    <row r="1023" spans="1:7" s="54" customFormat="1" ht="15" x14ac:dyDescent="0.25">
      <c r="A1023" s="351" t="s">
        <v>3145</v>
      </c>
      <c r="B1023" s="353" t="s">
        <v>99</v>
      </c>
      <c r="C1023" s="353" t="s">
        <v>1700</v>
      </c>
      <c r="D1023" s="353" t="s">
        <v>265</v>
      </c>
      <c r="E1023" s="354" t="s">
        <v>266</v>
      </c>
      <c r="F1023" s="355" t="s">
        <v>243</v>
      </c>
      <c r="G1023" s="362">
        <v>1.35</v>
      </c>
    </row>
    <row r="1024" spans="1:7" s="54" customFormat="1" ht="15" x14ac:dyDescent="0.25">
      <c r="A1024" s="351" t="s">
        <v>3146</v>
      </c>
      <c r="B1024" s="353" t="s">
        <v>99</v>
      </c>
      <c r="C1024" s="353" t="s">
        <v>1703</v>
      </c>
      <c r="D1024" s="353" t="s">
        <v>3147</v>
      </c>
      <c r="E1024" s="354" t="s">
        <v>3148</v>
      </c>
      <c r="F1024" s="355" t="s">
        <v>248</v>
      </c>
      <c r="G1024" s="366">
        <v>13.5</v>
      </c>
    </row>
    <row r="1025" spans="1:7" s="54" customFormat="1" ht="15" x14ac:dyDescent="0.25">
      <c r="A1025" s="351" t="s">
        <v>3149</v>
      </c>
      <c r="B1025" s="353" t="s">
        <v>99</v>
      </c>
      <c r="C1025" s="353" t="s">
        <v>1708</v>
      </c>
      <c r="D1025" s="353" t="s">
        <v>3150</v>
      </c>
      <c r="E1025" s="354" t="s">
        <v>3151</v>
      </c>
      <c r="F1025" s="355" t="s">
        <v>243</v>
      </c>
      <c r="G1025" s="362">
        <v>0.18</v>
      </c>
    </row>
    <row r="1026" spans="1:7" s="54" customFormat="1" ht="15" x14ac:dyDescent="0.25">
      <c r="A1026" s="351" t="s">
        <v>3152</v>
      </c>
      <c r="B1026" s="353" t="s">
        <v>99</v>
      </c>
      <c r="C1026" s="353" t="s">
        <v>1710</v>
      </c>
      <c r="D1026" s="353" t="s">
        <v>3153</v>
      </c>
      <c r="E1026" s="354" t="s">
        <v>3154</v>
      </c>
      <c r="F1026" s="355" t="s">
        <v>248</v>
      </c>
      <c r="G1026" s="366">
        <v>1.8</v>
      </c>
    </row>
    <row r="1027" spans="1:7" s="54" customFormat="1" ht="15" x14ac:dyDescent="0.25">
      <c r="A1027" s="351" t="s">
        <v>3155</v>
      </c>
      <c r="B1027" s="353" t="s">
        <v>99</v>
      </c>
      <c r="C1027" s="353" t="s">
        <v>1711</v>
      </c>
      <c r="D1027" s="353" t="s">
        <v>267</v>
      </c>
      <c r="E1027" s="354" t="s">
        <v>268</v>
      </c>
      <c r="F1027" s="355" t="s">
        <v>243</v>
      </c>
      <c r="G1027" s="362">
        <v>0.92</v>
      </c>
    </row>
    <row r="1028" spans="1:7" s="54" customFormat="1" ht="15" customHeight="1" x14ac:dyDescent="0.25">
      <c r="A1028" s="351" t="s">
        <v>3156</v>
      </c>
      <c r="B1028" s="353" t="s">
        <v>99</v>
      </c>
      <c r="C1028" s="353" t="s">
        <v>1713</v>
      </c>
      <c r="D1028" s="353" t="s">
        <v>3157</v>
      </c>
      <c r="E1028" s="354" t="s">
        <v>3158</v>
      </c>
      <c r="F1028" s="355" t="s">
        <v>248</v>
      </c>
      <c r="G1028" s="366">
        <v>9.1999999999999993</v>
      </c>
    </row>
    <row r="1029" spans="1:7" s="54" customFormat="1" ht="15" x14ac:dyDescent="0.25">
      <c r="A1029" s="351" t="s">
        <v>3159</v>
      </c>
      <c r="B1029" s="353" t="s">
        <v>99</v>
      </c>
      <c r="C1029" s="353" t="s">
        <v>1714</v>
      </c>
      <c r="D1029" s="353" t="s">
        <v>271</v>
      </c>
      <c r="E1029" s="354" t="s">
        <v>272</v>
      </c>
      <c r="F1029" s="355" t="s">
        <v>243</v>
      </c>
      <c r="G1029" s="366">
        <v>0.6</v>
      </c>
    </row>
    <row r="1030" spans="1:7" s="54" customFormat="1" ht="15" x14ac:dyDescent="0.25">
      <c r="A1030" s="351" t="s">
        <v>3160</v>
      </c>
      <c r="B1030" s="353" t="s">
        <v>99</v>
      </c>
      <c r="C1030" s="353" t="s">
        <v>1715</v>
      </c>
      <c r="D1030" s="353" t="s">
        <v>3161</v>
      </c>
      <c r="E1030" s="354" t="s">
        <v>3162</v>
      </c>
      <c r="F1030" s="355" t="s">
        <v>243</v>
      </c>
      <c r="G1030" s="366">
        <v>0.6</v>
      </c>
    </row>
    <row r="1031" spans="1:7" s="54" customFormat="1" ht="15" x14ac:dyDescent="0.25">
      <c r="A1031" s="351" t="s">
        <v>3163</v>
      </c>
      <c r="B1031" s="353" t="s">
        <v>99</v>
      </c>
      <c r="C1031" s="353" t="s">
        <v>1716</v>
      </c>
      <c r="D1031" s="353" t="s">
        <v>3164</v>
      </c>
      <c r="E1031" s="354" t="s">
        <v>3165</v>
      </c>
      <c r="F1031" s="355" t="s">
        <v>217</v>
      </c>
      <c r="G1031" s="368">
        <v>80</v>
      </c>
    </row>
    <row r="1032" spans="1:7" s="54" customFormat="1" ht="15" x14ac:dyDescent="0.25">
      <c r="A1032" s="351" t="s">
        <v>3166</v>
      </c>
      <c r="B1032" s="353" t="s">
        <v>99</v>
      </c>
      <c r="C1032" s="353" t="s">
        <v>1717</v>
      </c>
      <c r="D1032" s="353" t="s">
        <v>3167</v>
      </c>
      <c r="E1032" s="354" t="s">
        <v>3168</v>
      </c>
      <c r="F1032" s="355" t="s">
        <v>217</v>
      </c>
      <c r="G1032" s="368">
        <v>80</v>
      </c>
    </row>
    <row r="1033" spans="1:7" s="54" customFormat="1" ht="15" x14ac:dyDescent="0.25">
      <c r="A1033" s="351" t="s">
        <v>3169</v>
      </c>
      <c r="B1033" s="353" t="s">
        <v>99</v>
      </c>
      <c r="C1033" s="353" t="s">
        <v>1718</v>
      </c>
      <c r="D1033" s="353" t="s">
        <v>269</v>
      </c>
      <c r="E1033" s="354" t="s">
        <v>270</v>
      </c>
      <c r="F1033" s="355" t="s">
        <v>243</v>
      </c>
      <c r="G1033" s="366">
        <v>1.2</v>
      </c>
    </row>
    <row r="1034" spans="1:7" s="54" customFormat="1" ht="15" x14ac:dyDescent="0.25">
      <c r="A1034" s="351" t="s">
        <v>3170</v>
      </c>
      <c r="B1034" s="353" t="s">
        <v>99</v>
      </c>
      <c r="C1034" s="353" t="s">
        <v>1719</v>
      </c>
      <c r="D1034" s="353" t="s">
        <v>3171</v>
      </c>
      <c r="E1034" s="354" t="s">
        <v>3172</v>
      </c>
      <c r="F1034" s="355" t="s">
        <v>217</v>
      </c>
      <c r="G1034" s="368">
        <v>120</v>
      </c>
    </row>
    <row r="1035" spans="1:7" s="54" customFormat="1" ht="15" x14ac:dyDescent="0.25">
      <c r="A1035" s="351" t="s">
        <v>3173</v>
      </c>
      <c r="B1035" s="353" t="s">
        <v>99</v>
      </c>
      <c r="C1035" s="369" t="s">
        <v>3174</v>
      </c>
      <c r="D1035" s="369" t="s">
        <v>3175</v>
      </c>
      <c r="E1035" s="370" t="s">
        <v>3176</v>
      </c>
      <c r="F1035" s="355" t="s">
        <v>248</v>
      </c>
      <c r="G1035" s="368">
        <v>13</v>
      </c>
    </row>
    <row r="1036" spans="1:7" s="54" customFormat="1" ht="15" x14ac:dyDescent="0.25">
      <c r="A1036" s="351" t="s">
        <v>3177</v>
      </c>
      <c r="B1036" s="353" t="s">
        <v>99</v>
      </c>
      <c r="C1036" s="353" t="s">
        <v>3178</v>
      </c>
      <c r="D1036" s="353" t="s">
        <v>3179</v>
      </c>
      <c r="E1036" s="354" t="s">
        <v>3180</v>
      </c>
      <c r="F1036" s="355" t="s">
        <v>217</v>
      </c>
      <c r="G1036" s="368">
        <v>70</v>
      </c>
    </row>
    <row r="1037" spans="1:7" s="54" customFormat="1" ht="15" x14ac:dyDescent="0.25">
      <c r="A1037" s="351" t="s">
        <v>3181</v>
      </c>
      <c r="B1037" s="353" t="s">
        <v>99</v>
      </c>
      <c r="C1037" s="353" t="s">
        <v>1720</v>
      </c>
      <c r="D1037" s="353" t="s">
        <v>3182</v>
      </c>
      <c r="E1037" s="354" t="s">
        <v>3183</v>
      </c>
      <c r="F1037" s="355" t="s">
        <v>243</v>
      </c>
      <c r="G1037" s="362">
        <v>1.44</v>
      </c>
    </row>
    <row r="1038" spans="1:7" s="54" customFormat="1" ht="15" x14ac:dyDescent="0.25">
      <c r="A1038" s="351" t="s">
        <v>3184</v>
      </c>
      <c r="B1038" s="353" t="s">
        <v>99</v>
      </c>
      <c r="C1038" s="353" t="s">
        <v>1721</v>
      </c>
      <c r="D1038" s="353" t="s">
        <v>3185</v>
      </c>
      <c r="E1038" s="354" t="s">
        <v>3186</v>
      </c>
      <c r="F1038" s="355" t="s">
        <v>243</v>
      </c>
      <c r="G1038" s="362">
        <v>1.44</v>
      </c>
    </row>
    <row r="1039" spans="1:7" s="54" customFormat="1" ht="22.5" x14ac:dyDescent="0.25">
      <c r="A1039" s="351" t="s">
        <v>3187</v>
      </c>
      <c r="B1039" s="353" t="s">
        <v>99</v>
      </c>
      <c r="C1039" s="353" t="s">
        <v>3188</v>
      </c>
      <c r="D1039" s="353" t="s">
        <v>2434</v>
      </c>
      <c r="E1039" s="354" t="s">
        <v>3189</v>
      </c>
      <c r="F1039" s="355" t="s">
        <v>217</v>
      </c>
      <c r="G1039" s="368">
        <v>320</v>
      </c>
    </row>
    <row r="1040" spans="1:7" s="54" customFormat="1" ht="33.75" x14ac:dyDescent="0.25">
      <c r="A1040" s="351" t="s">
        <v>3190</v>
      </c>
      <c r="B1040" s="353" t="s">
        <v>99</v>
      </c>
      <c r="C1040" s="353" t="s">
        <v>3191</v>
      </c>
      <c r="D1040" s="353" t="s">
        <v>2434</v>
      </c>
      <c r="E1040" s="354" t="s">
        <v>3192</v>
      </c>
      <c r="F1040" s="355" t="s">
        <v>217</v>
      </c>
      <c r="G1040" s="368">
        <v>435</v>
      </c>
    </row>
    <row r="1041" spans="1:7" s="54" customFormat="1" ht="22.5" x14ac:dyDescent="0.25">
      <c r="A1041" s="351" t="s">
        <v>3193</v>
      </c>
      <c r="B1041" s="353" t="s">
        <v>99</v>
      </c>
      <c r="C1041" s="353" t="s">
        <v>1722</v>
      </c>
      <c r="D1041" s="353" t="s">
        <v>3194</v>
      </c>
      <c r="E1041" s="354" t="s">
        <v>3195</v>
      </c>
      <c r="F1041" s="355" t="s">
        <v>217</v>
      </c>
      <c r="G1041" s="368">
        <v>1</v>
      </c>
    </row>
    <row r="1042" spans="1:7" s="54" customFormat="1" ht="15" x14ac:dyDescent="0.25">
      <c r="A1042" s="351" t="s">
        <v>3196</v>
      </c>
      <c r="B1042" s="353" t="s">
        <v>99</v>
      </c>
      <c r="C1042" s="353" t="s">
        <v>1723</v>
      </c>
      <c r="D1042" s="353" t="s">
        <v>3197</v>
      </c>
      <c r="E1042" s="354" t="s">
        <v>3198</v>
      </c>
      <c r="F1042" s="355" t="s">
        <v>217</v>
      </c>
      <c r="G1042" s="368">
        <v>1</v>
      </c>
    </row>
    <row r="1043" spans="1:7" s="54" customFormat="1" ht="15" x14ac:dyDescent="0.25">
      <c r="A1043" s="360"/>
      <c r="B1043" s="560" t="s">
        <v>3199</v>
      </c>
      <c r="C1043" s="561"/>
      <c r="D1043" s="561"/>
      <c r="E1043" s="562"/>
      <c r="F1043" s="361"/>
      <c r="G1043" s="361"/>
    </row>
    <row r="1044" spans="1:7" s="54" customFormat="1" ht="15" x14ac:dyDescent="0.25">
      <c r="A1044" s="351" t="s">
        <v>3200</v>
      </c>
      <c r="B1044" s="353" t="s">
        <v>99</v>
      </c>
      <c r="C1044" s="353" t="s">
        <v>1725</v>
      </c>
      <c r="D1044" s="353" t="s">
        <v>249</v>
      </c>
      <c r="E1044" s="354" t="s">
        <v>250</v>
      </c>
      <c r="F1044" s="355" t="s">
        <v>164</v>
      </c>
      <c r="G1044" s="368">
        <v>80</v>
      </c>
    </row>
    <row r="1045" spans="1:7" s="54" customFormat="1" ht="22.5" x14ac:dyDescent="0.25">
      <c r="A1045" s="351" t="s">
        <v>3201</v>
      </c>
      <c r="B1045" s="353" t="s">
        <v>99</v>
      </c>
      <c r="C1045" s="353" t="s">
        <v>1726</v>
      </c>
      <c r="D1045" s="353" t="s">
        <v>3202</v>
      </c>
      <c r="E1045" s="354" t="s">
        <v>3203</v>
      </c>
      <c r="F1045" s="355" t="s">
        <v>251</v>
      </c>
      <c r="G1045" s="368">
        <v>816</v>
      </c>
    </row>
    <row r="1046" spans="1:7" s="54" customFormat="1" ht="22.5" x14ac:dyDescent="0.25">
      <c r="A1046" s="351" t="s">
        <v>3204</v>
      </c>
      <c r="B1046" s="353" t="s">
        <v>99</v>
      </c>
      <c r="C1046" s="353" t="s">
        <v>1727</v>
      </c>
      <c r="D1046" s="353" t="s">
        <v>255</v>
      </c>
      <c r="E1046" s="354" t="s">
        <v>256</v>
      </c>
      <c r="F1046" s="355" t="s">
        <v>164</v>
      </c>
      <c r="G1046" s="368">
        <v>80</v>
      </c>
    </row>
    <row r="1047" spans="1:7" s="54" customFormat="1" ht="15" x14ac:dyDescent="0.25">
      <c r="A1047" s="351" t="s">
        <v>3205</v>
      </c>
      <c r="B1047" s="353" t="s">
        <v>99</v>
      </c>
      <c r="C1047" s="353" t="s">
        <v>3206</v>
      </c>
      <c r="D1047" s="353" t="s">
        <v>3207</v>
      </c>
      <c r="E1047" s="354" t="s">
        <v>3208</v>
      </c>
      <c r="F1047" s="355" t="s">
        <v>168</v>
      </c>
      <c r="G1047" s="368">
        <v>1020</v>
      </c>
    </row>
    <row r="1048" spans="1:7" s="54" customFormat="1" ht="15" x14ac:dyDescent="0.25">
      <c r="A1048" s="351" t="s">
        <v>3209</v>
      </c>
      <c r="B1048" s="353" t="s">
        <v>99</v>
      </c>
      <c r="C1048" s="353" t="s">
        <v>3210</v>
      </c>
      <c r="D1048" s="353" t="s">
        <v>3207</v>
      </c>
      <c r="E1048" s="354" t="s">
        <v>3208</v>
      </c>
      <c r="F1048" s="355" t="s">
        <v>168</v>
      </c>
      <c r="G1048" s="368">
        <v>7140</v>
      </c>
    </row>
    <row r="1049" spans="1:7" s="54" customFormat="1" ht="15" x14ac:dyDescent="0.25">
      <c r="A1049" s="347" t="s">
        <v>3211</v>
      </c>
      <c r="B1049" s="556"/>
      <c r="C1049" s="556"/>
      <c r="D1049" s="556"/>
      <c r="E1049" s="348" t="s">
        <v>3212</v>
      </c>
      <c r="F1049" s="349"/>
      <c r="G1049" s="350"/>
    </row>
    <row r="1050" spans="1:7" s="54" customFormat="1" ht="22.5" x14ac:dyDescent="0.25">
      <c r="A1050" s="351" t="s">
        <v>3213</v>
      </c>
      <c r="B1050" s="353" t="s">
        <v>99</v>
      </c>
      <c r="C1050" s="353" t="s">
        <v>1730</v>
      </c>
      <c r="D1050" s="353" t="s">
        <v>255</v>
      </c>
      <c r="E1050" s="354" t="s">
        <v>256</v>
      </c>
      <c r="F1050" s="355" t="s">
        <v>164</v>
      </c>
      <c r="G1050" s="366">
        <v>55.6</v>
      </c>
    </row>
    <row r="1051" spans="1:7" s="54" customFormat="1" ht="15" x14ac:dyDescent="0.25">
      <c r="A1051" s="351" t="s">
        <v>3214</v>
      </c>
      <c r="B1051" s="353" t="s">
        <v>99</v>
      </c>
      <c r="C1051" s="353" t="s">
        <v>1731</v>
      </c>
      <c r="D1051" s="353" t="s">
        <v>3207</v>
      </c>
      <c r="E1051" s="354" t="s">
        <v>3215</v>
      </c>
      <c r="F1051" s="355" t="s">
        <v>168</v>
      </c>
      <c r="G1051" s="366">
        <v>234.6</v>
      </c>
    </row>
    <row r="1052" spans="1:7" s="54" customFormat="1" ht="15" x14ac:dyDescent="0.25">
      <c r="A1052" s="351" t="s">
        <v>3216</v>
      </c>
      <c r="B1052" s="353" t="s">
        <v>99</v>
      </c>
      <c r="C1052" s="353" t="s">
        <v>1733</v>
      </c>
      <c r="D1052" s="353" t="s">
        <v>3207</v>
      </c>
      <c r="E1052" s="354" t="s">
        <v>3217</v>
      </c>
      <c r="F1052" s="355" t="s">
        <v>168</v>
      </c>
      <c r="G1052" s="368">
        <v>2448</v>
      </c>
    </row>
    <row r="1053" spans="1:7" s="54" customFormat="1" ht="15" x14ac:dyDescent="0.25">
      <c r="A1053" s="351" t="s">
        <v>3218</v>
      </c>
      <c r="B1053" s="353" t="s">
        <v>99</v>
      </c>
      <c r="C1053" s="353" t="s">
        <v>3219</v>
      </c>
      <c r="D1053" s="353" t="s">
        <v>3207</v>
      </c>
      <c r="E1053" s="354" t="s">
        <v>3220</v>
      </c>
      <c r="F1053" s="355" t="s">
        <v>168</v>
      </c>
      <c r="G1053" s="368">
        <v>357</v>
      </c>
    </row>
    <row r="1054" spans="1:7" s="54" customFormat="1" ht="15" x14ac:dyDescent="0.25">
      <c r="A1054" s="351" t="s">
        <v>3221</v>
      </c>
      <c r="B1054" s="353" t="s">
        <v>99</v>
      </c>
      <c r="C1054" s="353" t="s">
        <v>3222</v>
      </c>
      <c r="D1054" s="353" t="s">
        <v>3207</v>
      </c>
      <c r="E1054" s="354" t="s">
        <v>3223</v>
      </c>
      <c r="F1054" s="355" t="s">
        <v>168</v>
      </c>
      <c r="G1054" s="368">
        <v>102</v>
      </c>
    </row>
    <row r="1055" spans="1:7" s="54" customFormat="1" ht="15" x14ac:dyDescent="0.25">
      <c r="A1055" s="351" t="s">
        <v>3224</v>
      </c>
      <c r="B1055" s="353" t="s">
        <v>99</v>
      </c>
      <c r="C1055" s="353" t="s">
        <v>3225</v>
      </c>
      <c r="D1055" s="353" t="s">
        <v>3207</v>
      </c>
      <c r="E1055" s="354" t="s">
        <v>3226</v>
      </c>
      <c r="F1055" s="355" t="s">
        <v>168</v>
      </c>
      <c r="G1055" s="368">
        <v>204</v>
      </c>
    </row>
    <row r="1056" spans="1:7" s="54" customFormat="1" ht="15" x14ac:dyDescent="0.25">
      <c r="A1056" s="351" t="s">
        <v>3227</v>
      </c>
      <c r="B1056" s="353" t="s">
        <v>99</v>
      </c>
      <c r="C1056" s="353" t="s">
        <v>3228</v>
      </c>
      <c r="D1056" s="353" t="s">
        <v>3207</v>
      </c>
      <c r="E1056" s="354" t="s">
        <v>3229</v>
      </c>
      <c r="F1056" s="355" t="s">
        <v>168</v>
      </c>
      <c r="G1056" s="366">
        <v>122.4</v>
      </c>
    </row>
    <row r="1057" spans="1:7" s="54" customFormat="1" ht="15" x14ac:dyDescent="0.25">
      <c r="A1057" s="351" t="s">
        <v>3230</v>
      </c>
      <c r="B1057" s="353" t="s">
        <v>99</v>
      </c>
      <c r="C1057" s="353" t="s">
        <v>3231</v>
      </c>
      <c r="D1057" s="353" t="s">
        <v>3207</v>
      </c>
      <c r="E1057" s="354" t="s">
        <v>3232</v>
      </c>
      <c r="F1057" s="355" t="s">
        <v>168</v>
      </c>
      <c r="G1057" s="366">
        <v>163.19999999999999</v>
      </c>
    </row>
    <row r="1058" spans="1:7" s="54" customFormat="1" ht="15" x14ac:dyDescent="0.25">
      <c r="A1058" s="351" t="s">
        <v>3233</v>
      </c>
      <c r="B1058" s="353" t="s">
        <v>99</v>
      </c>
      <c r="C1058" s="353" t="s">
        <v>3234</v>
      </c>
      <c r="D1058" s="353" t="s">
        <v>3207</v>
      </c>
      <c r="E1058" s="354" t="s">
        <v>3208</v>
      </c>
      <c r="F1058" s="355" t="s">
        <v>168</v>
      </c>
      <c r="G1058" s="368">
        <v>2244</v>
      </c>
    </row>
    <row r="1059" spans="1:7" s="54" customFormat="1" ht="15" x14ac:dyDescent="0.25">
      <c r="A1059" s="351" t="s">
        <v>3235</v>
      </c>
      <c r="B1059" s="353" t="s">
        <v>99</v>
      </c>
      <c r="C1059" s="353" t="s">
        <v>3236</v>
      </c>
      <c r="D1059" s="353" t="s">
        <v>3207</v>
      </c>
      <c r="E1059" s="354" t="s">
        <v>3237</v>
      </c>
      <c r="F1059" s="355" t="s">
        <v>168</v>
      </c>
      <c r="G1059" s="366">
        <v>71.400000000000006</v>
      </c>
    </row>
    <row r="1060" spans="1:7" s="54" customFormat="1" ht="15" x14ac:dyDescent="0.25">
      <c r="A1060" s="351" t="s">
        <v>3238</v>
      </c>
      <c r="B1060" s="353" t="s">
        <v>99</v>
      </c>
      <c r="C1060" s="353" t="s">
        <v>3239</v>
      </c>
      <c r="D1060" s="353" t="s">
        <v>3207</v>
      </c>
      <c r="E1060" s="354" t="s">
        <v>3240</v>
      </c>
      <c r="F1060" s="355" t="s">
        <v>168</v>
      </c>
      <c r="G1060" s="368">
        <v>459</v>
      </c>
    </row>
    <row r="1061" spans="1:7" s="54" customFormat="1" ht="33.75" x14ac:dyDescent="0.25">
      <c r="A1061" s="351" t="s">
        <v>3241</v>
      </c>
      <c r="B1061" s="353" t="s">
        <v>99</v>
      </c>
      <c r="C1061" s="353" t="s">
        <v>3242</v>
      </c>
      <c r="D1061" s="353" t="s">
        <v>3243</v>
      </c>
      <c r="E1061" s="354" t="s">
        <v>3244</v>
      </c>
      <c r="F1061" s="355" t="s">
        <v>252</v>
      </c>
      <c r="G1061" s="363">
        <v>6.1199999999999997E-2</v>
      </c>
    </row>
    <row r="1062" spans="1:7" s="54" customFormat="1" ht="33.75" x14ac:dyDescent="0.25">
      <c r="A1062" s="351" t="s">
        <v>3245</v>
      </c>
      <c r="B1062" s="353" t="s">
        <v>99</v>
      </c>
      <c r="C1062" s="353" t="s">
        <v>3246</v>
      </c>
      <c r="D1062" s="353" t="s">
        <v>3247</v>
      </c>
      <c r="E1062" s="354" t="s">
        <v>3248</v>
      </c>
      <c r="F1062" s="355" t="s">
        <v>252</v>
      </c>
      <c r="G1062" s="363">
        <v>1.0200000000000001E-2</v>
      </c>
    </row>
    <row r="1063" spans="1:7" s="54" customFormat="1" ht="33.75" x14ac:dyDescent="0.25">
      <c r="A1063" s="351" t="s">
        <v>3249</v>
      </c>
      <c r="B1063" s="353" t="s">
        <v>99</v>
      </c>
      <c r="C1063" s="353" t="s">
        <v>3250</v>
      </c>
      <c r="D1063" s="353" t="s">
        <v>3251</v>
      </c>
      <c r="E1063" s="354" t="s">
        <v>3252</v>
      </c>
      <c r="F1063" s="355" t="s">
        <v>252</v>
      </c>
      <c r="G1063" s="363">
        <v>1.0200000000000001E-2</v>
      </c>
    </row>
    <row r="1064" spans="1:7" s="54" customFormat="1" ht="33.75" x14ac:dyDescent="0.25">
      <c r="A1064" s="351" t="s">
        <v>3253</v>
      </c>
      <c r="B1064" s="353" t="s">
        <v>99</v>
      </c>
      <c r="C1064" s="353" t="s">
        <v>3254</v>
      </c>
      <c r="D1064" s="353" t="s">
        <v>3255</v>
      </c>
      <c r="E1064" s="354" t="s">
        <v>3256</v>
      </c>
      <c r="F1064" s="355" t="s">
        <v>252</v>
      </c>
      <c r="G1064" s="357">
        <v>0.20399999999999999</v>
      </c>
    </row>
    <row r="1065" spans="1:7" s="54" customFormat="1" ht="22.5" x14ac:dyDescent="0.25">
      <c r="A1065" s="351" t="s">
        <v>3257</v>
      </c>
      <c r="B1065" s="353" t="s">
        <v>99</v>
      </c>
      <c r="C1065" s="353" t="s">
        <v>1736</v>
      </c>
      <c r="D1065" s="353" t="s">
        <v>253</v>
      </c>
      <c r="E1065" s="354" t="s">
        <v>254</v>
      </c>
      <c r="F1065" s="355" t="s">
        <v>164</v>
      </c>
      <c r="G1065" s="366">
        <v>4.7</v>
      </c>
    </row>
    <row r="1066" spans="1:7" s="54" customFormat="1" ht="15" x14ac:dyDescent="0.25">
      <c r="A1066" s="351" t="s">
        <v>3258</v>
      </c>
      <c r="B1066" s="353" t="s">
        <v>99</v>
      </c>
      <c r="C1066" s="353" t="s">
        <v>1737</v>
      </c>
      <c r="D1066" s="353" t="s">
        <v>3207</v>
      </c>
      <c r="E1066" s="354" t="s">
        <v>3259</v>
      </c>
      <c r="F1066" s="355" t="s">
        <v>168</v>
      </c>
      <c r="G1066" s="366">
        <v>61.2</v>
      </c>
    </row>
    <row r="1067" spans="1:7" s="54" customFormat="1" ht="15" x14ac:dyDescent="0.25">
      <c r="A1067" s="351" t="s">
        <v>3260</v>
      </c>
      <c r="B1067" s="353" t="s">
        <v>99</v>
      </c>
      <c r="C1067" s="353" t="s">
        <v>1740</v>
      </c>
      <c r="D1067" s="353" t="s">
        <v>3207</v>
      </c>
      <c r="E1067" s="354" t="s">
        <v>3261</v>
      </c>
      <c r="F1067" s="355" t="s">
        <v>168</v>
      </c>
      <c r="G1067" s="366">
        <v>142.80000000000001</v>
      </c>
    </row>
    <row r="1068" spans="1:7" s="54" customFormat="1" ht="15" customHeight="1" x14ac:dyDescent="0.25">
      <c r="A1068" s="351" t="s">
        <v>3262</v>
      </c>
      <c r="B1068" s="353" t="s">
        <v>99</v>
      </c>
      <c r="C1068" s="353" t="s">
        <v>3263</v>
      </c>
      <c r="D1068" s="353" t="s">
        <v>3207</v>
      </c>
      <c r="E1068" s="354" t="s">
        <v>3264</v>
      </c>
      <c r="F1068" s="355" t="s">
        <v>168</v>
      </c>
      <c r="G1068" s="366">
        <v>265.2</v>
      </c>
    </row>
    <row r="1069" spans="1:7" s="54" customFormat="1" ht="15" x14ac:dyDescent="0.25">
      <c r="A1069" s="351" t="s">
        <v>3265</v>
      </c>
      <c r="B1069" s="353" t="s">
        <v>99</v>
      </c>
      <c r="C1069" s="353" t="s">
        <v>3266</v>
      </c>
      <c r="D1069" s="353" t="s">
        <v>3207</v>
      </c>
      <c r="E1069" s="354" t="s">
        <v>3267</v>
      </c>
      <c r="F1069" s="355" t="s">
        <v>168</v>
      </c>
      <c r="G1069" s="366">
        <v>10.199999999999999</v>
      </c>
    </row>
    <row r="1070" spans="1:7" s="54" customFormat="1" ht="22.5" x14ac:dyDescent="0.25">
      <c r="A1070" s="351" t="s">
        <v>3268</v>
      </c>
      <c r="B1070" s="353" t="s">
        <v>99</v>
      </c>
      <c r="C1070" s="353" t="s">
        <v>1742</v>
      </c>
      <c r="D1070" s="353" t="s">
        <v>279</v>
      </c>
      <c r="E1070" s="354" t="s">
        <v>280</v>
      </c>
      <c r="F1070" s="355" t="s">
        <v>122</v>
      </c>
      <c r="G1070" s="362">
        <v>0.56000000000000005</v>
      </c>
    </row>
    <row r="1071" spans="1:7" s="54" customFormat="1" ht="15" x14ac:dyDescent="0.25">
      <c r="A1071" s="351" t="s">
        <v>3269</v>
      </c>
      <c r="B1071" s="353" t="s">
        <v>99</v>
      </c>
      <c r="C1071" s="353" t="s">
        <v>1743</v>
      </c>
      <c r="D1071" s="353" t="s">
        <v>3270</v>
      </c>
      <c r="E1071" s="354" t="s">
        <v>3271</v>
      </c>
      <c r="F1071" s="355" t="s">
        <v>217</v>
      </c>
      <c r="G1071" s="366">
        <v>163.19999999999999</v>
      </c>
    </row>
    <row r="1072" spans="1:7" s="54" customFormat="1" ht="22.5" x14ac:dyDescent="0.25">
      <c r="A1072" s="351" t="s">
        <v>3272</v>
      </c>
      <c r="B1072" s="353" t="s">
        <v>99</v>
      </c>
      <c r="C1072" s="353" t="s">
        <v>1744</v>
      </c>
      <c r="D1072" s="353" t="s">
        <v>3273</v>
      </c>
      <c r="E1072" s="354" t="s">
        <v>3274</v>
      </c>
      <c r="F1072" s="355" t="s">
        <v>164</v>
      </c>
      <c r="G1072" s="362">
        <v>0.05</v>
      </c>
    </row>
    <row r="1073" spans="1:7" s="54" customFormat="1" ht="15" x14ac:dyDescent="0.25">
      <c r="A1073" s="351" t="s">
        <v>3275</v>
      </c>
      <c r="B1073" s="353" t="s">
        <v>99</v>
      </c>
      <c r="C1073" s="353" t="s">
        <v>1745</v>
      </c>
      <c r="D1073" s="353" t="s">
        <v>3207</v>
      </c>
      <c r="E1073" s="354" t="s">
        <v>3276</v>
      </c>
      <c r="F1073" s="355" t="s">
        <v>168</v>
      </c>
      <c r="G1073" s="366">
        <v>5.0999999999999996</v>
      </c>
    </row>
    <row r="1074" spans="1:7" s="54" customFormat="1" ht="22.5" x14ac:dyDescent="0.25">
      <c r="A1074" s="351" t="s">
        <v>3277</v>
      </c>
      <c r="B1074" s="353" t="s">
        <v>99</v>
      </c>
      <c r="C1074" s="353" t="s">
        <v>1746</v>
      </c>
      <c r="D1074" s="353" t="s">
        <v>3278</v>
      </c>
      <c r="E1074" s="354" t="s">
        <v>3279</v>
      </c>
      <c r="F1074" s="355" t="s">
        <v>164</v>
      </c>
      <c r="G1074" s="362">
        <v>0.05</v>
      </c>
    </row>
    <row r="1075" spans="1:7" s="54" customFormat="1" ht="15" x14ac:dyDescent="0.25">
      <c r="A1075" s="351" t="s">
        <v>3280</v>
      </c>
      <c r="B1075" s="353" t="s">
        <v>99</v>
      </c>
      <c r="C1075" s="353" t="s">
        <v>1747</v>
      </c>
      <c r="D1075" s="353" t="s">
        <v>3207</v>
      </c>
      <c r="E1075" s="354" t="s">
        <v>3281</v>
      </c>
      <c r="F1075" s="355" t="s">
        <v>168</v>
      </c>
      <c r="G1075" s="366">
        <v>5.0999999999999996</v>
      </c>
    </row>
    <row r="1076" spans="1:7" s="54" customFormat="1" ht="15" x14ac:dyDescent="0.25">
      <c r="A1076" s="360"/>
      <c r="B1076" s="560" t="s">
        <v>3282</v>
      </c>
      <c r="C1076" s="561"/>
      <c r="D1076" s="561"/>
      <c r="E1076" s="562"/>
      <c r="F1076" s="361"/>
      <c r="G1076" s="361"/>
    </row>
    <row r="1077" spans="1:7" s="54" customFormat="1" ht="22.5" x14ac:dyDescent="0.25">
      <c r="A1077" s="351" t="s">
        <v>3283</v>
      </c>
      <c r="B1077" s="353" t="s">
        <v>99</v>
      </c>
      <c r="C1077" s="353" t="s">
        <v>1750</v>
      </c>
      <c r="D1077" s="353" t="s">
        <v>3284</v>
      </c>
      <c r="E1077" s="354" t="s">
        <v>3285</v>
      </c>
      <c r="F1077" s="355" t="s">
        <v>243</v>
      </c>
      <c r="G1077" s="362">
        <v>2.98</v>
      </c>
    </row>
    <row r="1078" spans="1:7" s="54" customFormat="1" ht="15" x14ac:dyDescent="0.25">
      <c r="A1078" s="351" t="s">
        <v>3286</v>
      </c>
      <c r="B1078" s="353" t="s">
        <v>99</v>
      </c>
      <c r="C1078" s="353" t="s">
        <v>3287</v>
      </c>
      <c r="D1078" s="353" t="s">
        <v>3288</v>
      </c>
      <c r="E1078" s="354" t="s">
        <v>3289</v>
      </c>
      <c r="F1078" s="355" t="s">
        <v>243</v>
      </c>
      <c r="G1078" s="362">
        <v>2.98</v>
      </c>
    </row>
    <row r="1079" spans="1:7" s="54" customFormat="1" ht="22.5" x14ac:dyDescent="0.25">
      <c r="A1079" s="351" t="s">
        <v>3290</v>
      </c>
      <c r="B1079" s="353" t="s">
        <v>99</v>
      </c>
      <c r="C1079" s="353" t="s">
        <v>1752</v>
      </c>
      <c r="D1079" s="353" t="s">
        <v>3291</v>
      </c>
      <c r="E1079" s="354" t="s">
        <v>3292</v>
      </c>
      <c r="F1079" s="355" t="s">
        <v>243</v>
      </c>
      <c r="G1079" s="362">
        <v>0.78</v>
      </c>
    </row>
    <row r="1080" spans="1:7" s="54" customFormat="1" ht="15" x14ac:dyDescent="0.25">
      <c r="A1080" s="351" t="s">
        <v>3293</v>
      </c>
      <c r="B1080" s="353" t="s">
        <v>99</v>
      </c>
      <c r="C1080" s="353" t="s">
        <v>3294</v>
      </c>
      <c r="D1080" s="353" t="s">
        <v>3288</v>
      </c>
      <c r="E1080" s="354" t="s">
        <v>3289</v>
      </c>
      <c r="F1080" s="355" t="s">
        <v>243</v>
      </c>
      <c r="G1080" s="362">
        <v>0.78</v>
      </c>
    </row>
    <row r="1081" spans="1:7" s="54" customFormat="1" ht="22.5" x14ac:dyDescent="0.25">
      <c r="A1081" s="351" t="s">
        <v>3295</v>
      </c>
      <c r="B1081" s="353" t="s">
        <v>99</v>
      </c>
      <c r="C1081" s="353" t="s">
        <v>1753</v>
      </c>
      <c r="D1081" s="353" t="s">
        <v>3296</v>
      </c>
      <c r="E1081" s="354" t="s">
        <v>3297</v>
      </c>
      <c r="F1081" s="355" t="s">
        <v>243</v>
      </c>
      <c r="G1081" s="362">
        <v>0.32</v>
      </c>
    </row>
    <row r="1082" spans="1:7" s="54" customFormat="1" ht="15" x14ac:dyDescent="0.25">
      <c r="A1082" s="351" t="s">
        <v>3298</v>
      </c>
      <c r="B1082" s="353" t="s">
        <v>99</v>
      </c>
      <c r="C1082" s="353" t="s">
        <v>3299</v>
      </c>
      <c r="D1082" s="353" t="s">
        <v>3288</v>
      </c>
      <c r="E1082" s="354" t="s">
        <v>3289</v>
      </c>
      <c r="F1082" s="355" t="s">
        <v>243</v>
      </c>
      <c r="G1082" s="362">
        <v>0.32</v>
      </c>
    </row>
    <row r="1083" spans="1:7" s="54" customFormat="1" ht="22.5" x14ac:dyDescent="0.25">
      <c r="A1083" s="351" t="s">
        <v>3300</v>
      </c>
      <c r="B1083" s="353" t="s">
        <v>99</v>
      </c>
      <c r="C1083" s="353" t="s">
        <v>1756</v>
      </c>
      <c r="D1083" s="353" t="s">
        <v>3301</v>
      </c>
      <c r="E1083" s="354" t="s">
        <v>3302</v>
      </c>
      <c r="F1083" s="355" t="s">
        <v>243</v>
      </c>
      <c r="G1083" s="362">
        <v>0.24</v>
      </c>
    </row>
    <row r="1084" spans="1:7" s="54" customFormat="1" ht="15" x14ac:dyDescent="0.25">
      <c r="A1084" s="351" t="s">
        <v>3303</v>
      </c>
      <c r="B1084" s="353" t="s">
        <v>99</v>
      </c>
      <c r="C1084" s="353" t="s">
        <v>1757</v>
      </c>
      <c r="D1084" s="353" t="s">
        <v>3288</v>
      </c>
      <c r="E1084" s="354" t="s">
        <v>3289</v>
      </c>
      <c r="F1084" s="355" t="s">
        <v>243</v>
      </c>
      <c r="G1084" s="362">
        <v>0.24</v>
      </c>
    </row>
    <row r="1085" spans="1:7" s="54" customFormat="1" ht="22.5" x14ac:dyDescent="0.25">
      <c r="A1085" s="351" t="s">
        <v>3304</v>
      </c>
      <c r="B1085" s="353" t="s">
        <v>99</v>
      </c>
      <c r="C1085" s="353" t="s">
        <v>1761</v>
      </c>
      <c r="D1085" s="353" t="s">
        <v>3305</v>
      </c>
      <c r="E1085" s="354" t="s">
        <v>3306</v>
      </c>
      <c r="F1085" s="355" t="s">
        <v>291</v>
      </c>
      <c r="G1085" s="368">
        <v>10</v>
      </c>
    </row>
    <row r="1086" spans="1:7" s="54" customFormat="1" ht="15" x14ac:dyDescent="0.25">
      <c r="A1086" s="347" t="s">
        <v>3307</v>
      </c>
      <c r="B1086" s="556"/>
      <c r="C1086" s="556"/>
      <c r="D1086" s="556"/>
      <c r="E1086" s="348" t="s">
        <v>3308</v>
      </c>
      <c r="F1086" s="349"/>
      <c r="G1086" s="350"/>
    </row>
    <row r="1087" spans="1:7" s="54" customFormat="1" ht="15" x14ac:dyDescent="0.25">
      <c r="A1087" s="351" t="s">
        <v>3309</v>
      </c>
      <c r="B1087" s="353" t="s">
        <v>99</v>
      </c>
      <c r="C1087" s="353" t="s">
        <v>1765</v>
      </c>
      <c r="D1087" s="353" t="s">
        <v>249</v>
      </c>
      <c r="E1087" s="354" t="s">
        <v>250</v>
      </c>
      <c r="F1087" s="355" t="s">
        <v>164</v>
      </c>
      <c r="G1087" s="366">
        <v>54.4</v>
      </c>
    </row>
    <row r="1088" spans="1:7" s="54" customFormat="1" ht="15" x14ac:dyDescent="0.25">
      <c r="A1088" s="351" t="s">
        <v>3310</v>
      </c>
      <c r="B1088" s="353" t="s">
        <v>99</v>
      </c>
      <c r="C1088" s="353" t="s">
        <v>1769</v>
      </c>
      <c r="D1088" s="353" t="s">
        <v>3311</v>
      </c>
      <c r="E1088" s="354" t="s">
        <v>3312</v>
      </c>
      <c r="F1088" s="355" t="s">
        <v>243</v>
      </c>
      <c r="G1088" s="366">
        <v>95.2</v>
      </c>
    </row>
    <row r="1089" spans="1:7" s="54" customFormat="1" ht="22.5" x14ac:dyDescent="0.25">
      <c r="A1089" s="351" t="s">
        <v>3313</v>
      </c>
      <c r="B1089" s="353" t="s">
        <v>99</v>
      </c>
      <c r="C1089" s="353" t="s">
        <v>1771</v>
      </c>
      <c r="D1089" s="353" t="s">
        <v>3202</v>
      </c>
      <c r="E1089" s="354" t="s">
        <v>3203</v>
      </c>
      <c r="F1089" s="355" t="s">
        <v>251</v>
      </c>
      <c r="G1089" s="362">
        <v>333.96</v>
      </c>
    </row>
    <row r="1090" spans="1:7" s="54" customFormat="1" ht="22.5" x14ac:dyDescent="0.25">
      <c r="A1090" s="351" t="s">
        <v>3314</v>
      </c>
      <c r="B1090" s="353" t="s">
        <v>99</v>
      </c>
      <c r="C1090" s="353" t="s">
        <v>1775</v>
      </c>
      <c r="D1090" s="353" t="s">
        <v>3315</v>
      </c>
      <c r="E1090" s="354" t="s">
        <v>3316</v>
      </c>
      <c r="F1090" s="355" t="s">
        <v>251</v>
      </c>
      <c r="G1090" s="357">
        <v>43.515999999999998</v>
      </c>
    </row>
    <row r="1091" spans="1:7" s="54" customFormat="1" ht="22.5" x14ac:dyDescent="0.25">
      <c r="A1091" s="351" t="s">
        <v>3317</v>
      </c>
      <c r="B1091" s="353" t="s">
        <v>99</v>
      </c>
      <c r="C1091" s="353" t="s">
        <v>1779</v>
      </c>
      <c r="D1091" s="353" t="s">
        <v>3318</v>
      </c>
      <c r="E1091" s="354" t="s">
        <v>3319</v>
      </c>
      <c r="F1091" s="355" t="s">
        <v>251</v>
      </c>
      <c r="G1091" s="357">
        <v>59.707999999999998</v>
      </c>
    </row>
    <row r="1092" spans="1:7" s="54" customFormat="1" ht="22.5" x14ac:dyDescent="0.25">
      <c r="A1092" s="351" t="s">
        <v>3320</v>
      </c>
      <c r="B1092" s="353" t="s">
        <v>99</v>
      </c>
      <c r="C1092" s="353" t="s">
        <v>3321</v>
      </c>
      <c r="D1092" s="353" t="s">
        <v>3322</v>
      </c>
      <c r="E1092" s="354" t="s">
        <v>3323</v>
      </c>
      <c r="F1092" s="355" t="s">
        <v>251</v>
      </c>
      <c r="G1092" s="357">
        <v>66.792000000000002</v>
      </c>
    </row>
    <row r="1093" spans="1:7" s="54" customFormat="1" ht="22.5" x14ac:dyDescent="0.25">
      <c r="A1093" s="351" t="s">
        <v>3324</v>
      </c>
      <c r="B1093" s="353" t="s">
        <v>99</v>
      </c>
      <c r="C1093" s="353" t="s">
        <v>3325</v>
      </c>
      <c r="D1093" s="353" t="s">
        <v>3326</v>
      </c>
      <c r="E1093" s="354" t="s">
        <v>3327</v>
      </c>
      <c r="F1093" s="355" t="s">
        <v>251</v>
      </c>
      <c r="G1093" s="357">
        <v>6.0720000000000001</v>
      </c>
    </row>
    <row r="1094" spans="1:7" s="54" customFormat="1" ht="22.5" x14ac:dyDescent="0.25">
      <c r="A1094" s="351" t="s">
        <v>3328</v>
      </c>
      <c r="B1094" s="353" t="s">
        <v>99</v>
      </c>
      <c r="C1094" s="353" t="s">
        <v>3329</v>
      </c>
      <c r="D1094" s="353" t="s">
        <v>3330</v>
      </c>
      <c r="E1094" s="354" t="s">
        <v>3331</v>
      </c>
      <c r="F1094" s="355" t="s">
        <v>251</v>
      </c>
      <c r="G1094" s="357">
        <v>14.167999999999999</v>
      </c>
    </row>
    <row r="1095" spans="1:7" s="54" customFormat="1" ht="15" x14ac:dyDescent="0.25">
      <c r="A1095" s="351" t="s">
        <v>3332</v>
      </c>
      <c r="B1095" s="353" t="s">
        <v>99</v>
      </c>
      <c r="C1095" s="353" t="s">
        <v>3333</v>
      </c>
      <c r="D1095" s="353" t="s">
        <v>3334</v>
      </c>
      <c r="E1095" s="354" t="s">
        <v>3335</v>
      </c>
      <c r="F1095" s="355" t="s">
        <v>251</v>
      </c>
      <c r="G1095" s="362">
        <v>26.52</v>
      </c>
    </row>
    <row r="1096" spans="1:7" s="54" customFormat="1" ht="15" x14ac:dyDescent="0.25">
      <c r="A1096" s="347" t="s">
        <v>3336</v>
      </c>
      <c r="B1096" s="556"/>
      <c r="C1096" s="556"/>
      <c r="D1096" s="556"/>
      <c r="E1096" s="348" t="s">
        <v>3337</v>
      </c>
      <c r="F1096" s="349"/>
      <c r="G1096" s="350"/>
    </row>
    <row r="1097" spans="1:7" s="54" customFormat="1" ht="22.5" x14ac:dyDescent="0.25">
      <c r="A1097" s="351" t="s">
        <v>3338</v>
      </c>
      <c r="B1097" s="353" t="s">
        <v>99</v>
      </c>
      <c r="C1097" s="353" t="s">
        <v>1783</v>
      </c>
      <c r="D1097" s="353" t="s">
        <v>3339</v>
      </c>
      <c r="E1097" s="354" t="s">
        <v>3340</v>
      </c>
      <c r="F1097" s="355" t="s">
        <v>100</v>
      </c>
      <c r="G1097" s="357">
        <v>0.154</v>
      </c>
    </row>
    <row r="1098" spans="1:7" s="54" customFormat="1" ht="22.5" x14ac:dyDescent="0.25">
      <c r="A1098" s="351" t="s">
        <v>3341</v>
      </c>
      <c r="B1098" s="353" t="s">
        <v>99</v>
      </c>
      <c r="C1098" s="353" t="s">
        <v>3342</v>
      </c>
      <c r="D1098" s="353" t="s">
        <v>258</v>
      </c>
      <c r="E1098" s="354" t="s">
        <v>259</v>
      </c>
      <c r="F1098" s="355" t="s">
        <v>116</v>
      </c>
      <c r="G1098" s="363">
        <v>4.6199999999999998E-2</v>
      </c>
    </row>
    <row r="1099" spans="1:7" s="54" customFormat="1" ht="22.5" x14ac:dyDescent="0.25">
      <c r="A1099" s="351" t="s">
        <v>3343</v>
      </c>
      <c r="B1099" s="353" t="s">
        <v>99</v>
      </c>
      <c r="C1099" s="353" t="s">
        <v>3344</v>
      </c>
      <c r="D1099" s="353" t="s">
        <v>467</v>
      </c>
      <c r="E1099" s="354" t="s">
        <v>468</v>
      </c>
      <c r="F1099" s="355" t="s">
        <v>100</v>
      </c>
      <c r="G1099" s="357">
        <v>0.154</v>
      </c>
    </row>
    <row r="1100" spans="1:7" s="54" customFormat="1" ht="15" x14ac:dyDescent="0.25">
      <c r="A1100" s="351" t="s">
        <v>3345</v>
      </c>
      <c r="B1100" s="353" t="s">
        <v>99</v>
      </c>
      <c r="C1100" s="353" t="s">
        <v>1808</v>
      </c>
      <c r="D1100" s="353" t="s">
        <v>262</v>
      </c>
      <c r="E1100" s="354" t="s">
        <v>263</v>
      </c>
      <c r="F1100" s="355" t="s">
        <v>116</v>
      </c>
      <c r="G1100" s="363">
        <v>4.6199999999999998E-2</v>
      </c>
    </row>
    <row r="1101" spans="1:7" s="54" customFormat="1" ht="22.5" x14ac:dyDescent="0.25">
      <c r="A1101" s="351" t="s">
        <v>3346</v>
      </c>
      <c r="B1101" s="353" t="s">
        <v>99</v>
      </c>
      <c r="C1101" s="353" t="s">
        <v>1812</v>
      </c>
      <c r="D1101" s="353" t="s">
        <v>3347</v>
      </c>
      <c r="E1101" s="354" t="s">
        <v>3348</v>
      </c>
      <c r="F1101" s="355" t="s">
        <v>100</v>
      </c>
      <c r="G1101" s="357">
        <v>0.154</v>
      </c>
    </row>
    <row r="1102" spans="1:7" s="54" customFormat="1" ht="22.5" x14ac:dyDescent="0.25">
      <c r="A1102" s="351" t="s">
        <v>3349</v>
      </c>
      <c r="B1102" s="353" t="s">
        <v>99</v>
      </c>
      <c r="C1102" s="353" t="s">
        <v>1815</v>
      </c>
      <c r="D1102" s="353" t="s">
        <v>3350</v>
      </c>
      <c r="E1102" s="354" t="s">
        <v>3351</v>
      </c>
      <c r="F1102" s="355" t="s">
        <v>100</v>
      </c>
      <c r="G1102" s="357">
        <v>0.154</v>
      </c>
    </row>
    <row r="1103" spans="1:7" s="54" customFormat="1" ht="15" x14ac:dyDescent="0.25">
      <c r="A1103" s="351" t="s">
        <v>3352</v>
      </c>
      <c r="B1103" s="353" t="s">
        <v>99</v>
      </c>
      <c r="C1103" s="353" t="s">
        <v>1818</v>
      </c>
      <c r="D1103" s="353" t="s">
        <v>260</v>
      </c>
      <c r="E1103" s="354" t="s">
        <v>261</v>
      </c>
      <c r="F1103" s="355" t="s">
        <v>164</v>
      </c>
      <c r="G1103" s="366">
        <v>5.5</v>
      </c>
    </row>
    <row r="1104" spans="1:7" s="54" customFormat="1" ht="15" x14ac:dyDescent="0.25">
      <c r="A1104" s="351" t="s">
        <v>3353</v>
      </c>
      <c r="B1104" s="353" t="s">
        <v>99</v>
      </c>
      <c r="C1104" s="353" t="s">
        <v>1819</v>
      </c>
      <c r="D1104" s="353" t="s">
        <v>3354</v>
      </c>
      <c r="E1104" s="354" t="s">
        <v>478</v>
      </c>
      <c r="F1104" s="355" t="s">
        <v>122</v>
      </c>
      <c r="G1104" s="357">
        <v>0.47099999999999997</v>
      </c>
    </row>
    <row r="1105" spans="1:7" s="54" customFormat="1" ht="15" x14ac:dyDescent="0.25">
      <c r="A1105" s="351" t="s">
        <v>3355</v>
      </c>
      <c r="B1105" s="353" t="s">
        <v>99</v>
      </c>
      <c r="C1105" s="353" t="s">
        <v>1820</v>
      </c>
      <c r="D1105" s="353" t="s">
        <v>479</v>
      </c>
      <c r="E1105" s="354" t="s">
        <v>480</v>
      </c>
      <c r="F1105" s="355" t="s">
        <v>248</v>
      </c>
      <c r="G1105" s="368">
        <v>3</v>
      </c>
    </row>
    <row r="1106" spans="1:7" s="54" customFormat="1" ht="15" x14ac:dyDescent="0.25">
      <c r="A1106" s="351" t="s">
        <v>3356</v>
      </c>
      <c r="B1106" s="353" t="s">
        <v>99</v>
      </c>
      <c r="C1106" s="353" t="s">
        <v>1821</v>
      </c>
      <c r="D1106" s="353" t="s">
        <v>3357</v>
      </c>
      <c r="E1106" s="354" t="s">
        <v>481</v>
      </c>
      <c r="F1106" s="355" t="s">
        <v>122</v>
      </c>
      <c r="G1106" s="357">
        <v>0.53700000000000003</v>
      </c>
    </row>
    <row r="1107" spans="1:7" s="54" customFormat="1" ht="22.5" x14ac:dyDescent="0.25">
      <c r="A1107" s="351" t="s">
        <v>3358</v>
      </c>
      <c r="B1107" s="353" t="s">
        <v>99</v>
      </c>
      <c r="C1107" s="353" t="s">
        <v>1822</v>
      </c>
      <c r="D1107" s="353" t="s">
        <v>3359</v>
      </c>
      <c r="E1107" s="354" t="s">
        <v>3360</v>
      </c>
      <c r="F1107" s="355" t="s">
        <v>164</v>
      </c>
      <c r="G1107" s="368">
        <v>10</v>
      </c>
    </row>
    <row r="1108" spans="1:7" s="54" customFormat="1" ht="15" x14ac:dyDescent="0.25">
      <c r="A1108" s="351" t="s">
        <v>3361</v>
      </c>
      <c r="B1108" s="353" t="s">
        <v>99</v>
      </c>
      <c r="C1108" s="353" t="s">
        <v>1823</v>
      </c>
      <c r="D1108" s="353" t="s">
        <v>3362</v>
      </c>
      <c r="E1108" s="354" t="s">
        <v>3363</v>
      </c>
      <c r="F1108" s="355" t="s">
        <v>168</v>
      </c>
      <c r="G1108" s="368">
        <v>1020</v>
      </c>
    </row>
    <row r="1109" spans="1:7" s="54" customFormat="1" ht="15" x14ac:dyDescent="0.25">
      <c r="A1109" s="351" t="s">
        <v>3364</v>
      </c>
      <c r="B1109" s="353" t="s">
        <v>99</v>
      </c>
      <c r="C1109" s="353" t="s">
        <v>3365</v>
      </c>
      <c r="D1109" s="353" t="s">
        <v>3366</v>
      </c>
      <c r="E1109" s="354" t="s">
        <v>3367</v>
      </c>
      <c r="F1109" s="355" t="s">
        <v>217</v>
      </c>
      <c r="G1109" s="368">
        <v>600</v>
      </c>
    </row>
    <row r="1110" spans="1:7" s="54" customFormat="1" ht="15" x14ac:dyDescent="0.25">
      <c r="A1110" s="351" t="s">
        <v>3368</v>
      </c>
      <c r="B1110" s="353" t="s">
        <v>99</v>
      </c>
      <c r="C1110" s="353" t="s">
        <v>3369</v>
      </c>
      <c r="D1110" s="353" t="s">
        <v>3366</v>
      </c>
      <c r="E1110" s="354" t="s">
        <v>3370</v>
      </c>
      <c r="F1110" s="355" t="s">
        <v>217</v>
      </c>
      <c r="G1110" s="368">
        <v>300</v>
      </c>
    </row>
    <row r="1111" spans="1:7" s="54" customFormat="1" ht="15" x14ac:dyDescent="0.25">
      <c r="A1111" s="351" t="s">
        <v>3371</v>
      </c>
      <c r="B1111" s="353" t="s">
        <v>99</v>
      </c>
      <c r="C1111" s="353" t="s">
        <v>1824</v>
      </c>
      <c r="D1111" s="353" t="s">
        <v>260</v>
      </c>
      <c r="E1111" s="354" t="s">
        <v>261</v>
      </c>
      <c r="F1111" s="355" t="s">
        <v>164</v>
      </c>
      <c r="G1111" s="366">
        <v>0.5</v>
      </c>
    </row>
    <row r="1112" spans="1:7" s="54" customFormat="1" ht="15" x14ac:dyDescent="0.25">
      <c r="A1112" s="351" t="s">
        <v>3372</v>
      </c>
      <c r="B1112" s="353" t="s">
        <v>99</v>
      </c>
      <c r="C1112" s="353" t="s">
        <v>1826</v>
      </c>
      <c r="D1112" s="353" t="s">
        <v>3373</v>
      </c>
      <c r="E1112" s="354" t="s">
        <v>3374</v>
      </c>
      <c r="F1112" s="355" t="s">
        <v>217</v>
      </c>
      <c r="G1112" s="368">
        <v>50</v>
      </c>
    </row>
    <row r="1113" spans="1:7" s="54" customFormat="1" ht="15" x14ac:dyDescent="0.25">
      <c r="A1113" s="557" t="s">
        <v>3375</v>
      </c>
      <c r="B1113" s="558"/>
      <c r="C1113" s="558"/>
      <c r="D1113" s="558"/>
      <c r="E1113" s="558"/>
      <c r="F1113" s="559"/>
      <c r="G1113" s="359"/>
    </row>
    <row r="1114" spans="1:7" s="54" customFormat="1" ht="15" customHeight="1" x14ac:dyDescent="0.25">
      <c r="A1114" s="347" t="s">
        <v>2433</v>
      </c>
      <c r="B1114" s="556"/>
      <c r="C1114" s="556"/>
      <c r="D1114" s="556"/>
      <c r="E1114" s="348" t="s">
        <v>381</v>
      </c>
      <c r="F1114" s="349"/>
      <c r="G1114" s="350"/>
    </row>
    <row r="1115" spans="1:7" s="54" customFormat="1" ht="15" x14ac:dyDescent="0.25">
      <c r="A1115" s="360"/>
      <c r="B1115" s="560" t="s">
        <v>3376</v>
      </c>
      <c r="C1115" s="561"/>
      <c r="D1115" s="561"/>
      <c r="E1115" s="562"/>
      <c r="F1115" s="361"/>
      <c r="G1115" s="361"/>
    </row>
    <row r="1116" spans="1:7" s="54" customFormat="1" ht="15" x14ac:dyDescent="0.25">
      <c r="A1116" s="351" t="s">
        <v>3377</v>
      </c>
      <c r="B1116" s="353" t="s">
        <v>281</v>
      </c>
      <c r="C1116" s="353" t="s">
        <v>2402</v>
      </c>
      <c r="D1116" s="353" t="s">
        <v>384</v>
      </c>
      <c r="E1116" s="354" t="s">
        <v>385</v>
      </c>
      <c r="F1116" s="355" t="s">
        <v>383</v>
      </c>
      <c r="G1116" s="357">
        <v>3.6850000000000001</v>
      </c>
    </row>
    <row r="1117" spans="1:7" s="54" customFormat="1" ht="15" x14ac:dyDescent="0.25">
      <c r="A1117" s="351" t="s">
        <v>3378</v>
      </c>
      <c r="B1117" s="353" t="s">
        <v>281</v>
      </c>
      <c r="C1117" s="353" t="s">
        <v>1067</v>
      </c>
      <c r="D1117" s="353" t="s">
        <v>3379</v>
      </c>
      <c r="E1117" s="354" t="s">
        <v>3380</v>
      </c>
      <c r="F1117" s="355" t="s">
        <v>328</v>
      </c>
      <c r="G1117" s="357">
        <v>0.32800000000000001</v>
      </c>
    </row>
    <row r="1118" spans="1:7" s="54" customFormat="1" ht="15" x14ac:dyDescent="0.25">
      <c r="A1118" s="351" t="s">
        <v>3381</v>
      </c>
      <c r="B1118" s="353" t="s">
        <v>281</v>
      </c>
      <c r="C1118" s="353" t="s">
        <v>3382</v>
      </c>
      <c r="D1118" s="353" t="s">
        <v>3383</v>
      </c>
      <c r="E1118" s="354" t="s">
        <v>3384</v>
      </c>
      <c r="F1118" s="355" t="s">
        <v>139</v>
      </c>
      <c r="G1118" s="366">
        <v>16.600000000000001</v>
      </c>
    </row>
    <row r="1119" spans="1:7" s="54" customFormat="1" ht="22.5" x14ac:dyDescent="0.25">
      <c r="A1119" s="351" t="s">
        <v>3385</v>
      </c>
      <c r="B1119" s="353" t="s">
        <v>281</v>
      </c>
      <c r="C1119" s="353" t="s">
        <v>3386</v>
      </c>
      <c r="D1119" s="353" t="s">
        <v>3387</v>
      </c>
      <c r="E1119" s="354" t="s">
        <v>3388</v>
      </c>
      <c r="F1119" s="355" t="s">
        <v>217</v>
      </c>
      <c r="G1119" s="368">
        <v>6</v>
      </c>
    </row>
    <row r="1120" spans="1:7" s="54" customFormat="1" ht="22.5" x14ac:dyDescent="0.25">
      <c r="A1120" s="351" t="s">
        <v>3389</v>
      </c>
      <c r="B1120" s="353" t="s">
        <v>281</v>
      </c>
      <c r="C1120" s="353" t="s">
        <v>3390</v>
      </c>
      <c r="D1120" s="353" t="s">
        <v>3391</v>
      </c>
      <c r="E1120" s="354" t="s">
        <v>3392</v>
      </c>
      <c r="F1120" s="355" t="s">
        <v>217</v>
      </c>
      <c r="G1120" s="368">
        <v>3</v>
      </c>
    </row>
    <row r="1121" spans="1:7" s="54" customFormat="1" ht="22.5" x14ac:dyDescent="0.25">
      <c r="A1121" s="351" t="s">
        <v>3393</v>
      </c>
      <c r="B1121" s="353" t="s">
        <v>281</v>
      </c>
      <c r="C1121" s="353" t="s">
        <v>3394</v>
      </c>
      <c r="D1121" s="353" t="s">
        <v>3395</v>
      </c>
      <c r="E1121" s="354" t="s">
        <v>3396</v>
      </c>
      <c r="F1121" s="355" t="s">
        <v>217</v>
      </c>
      <c r="G1121" s="368">
        <v>32</v>
      </c>
    </row>
    <row r="1122" spans="1:7" s="54" customFormat="1" ht="22.5" x14ac:dyDescent="0.25">
      <c r="A1122" s="351" t="s">
        <v>3397</v>
      </c>
      <c r="B1122" s="353" t="s">
        <v>281</v>
      </c>
      <c r="C1122" s="353" t="s">
        <v>3398</v>
      </c>
      <c r="D1122" s="353" t="s">
        <v>3399</v>
      </c>
      <c r="E1122" s="354" t="s">
        <v>3400</v>
      </c>
      <c r="F1122" s="355" t="s">
        <v>217</v>
      </c>
      <c r="G1122" s="368">
        <v>76</v>
      </c>
    </row>
    <row r="1123" spans="1:7" s="54" customFormat="1" ht="22.5" x14ac:dyDescent="0.25">
      <c r="A1123" s="351" t="s">
        <v>3401</v>
      </c>
      <c r="B1123" s="353" t="s">
        <v>281</v>
      </c>
      <c r="C1123" s="353" t="s">
        <v>3402</v>
      </c>
      <c r="D1123" s="353" t="s">
        <v>3403</v>
      </c>
      <c r="E1123" s="354" t="s">
        <v>3404</v>
      </c>
      <c r="F1123" s="355" t="s">
        <v>217</v>
      </c>
      <c r="G1123" s="368">
        <v>22</v>
      </c>
    </row>
    <row r="1124" spans="1:7" s="54" customFormat="1" ht="22.5" x14ac:dyDescent="0.25">
      <c r="A1124" s="351" t="s">
        <v>3405</v>
      </c>
      <c r="B1124" s="353" t="s">
        <v>281</v>
      </c>
      <c r="C1124" s="353" t="s">
        <v>3406</v>
      </c>
      <c r="D1124" s="353" t="s">
        <v>3407</v>
      </c>
      <c r="E1124" s="354" t="s">
        <v>3408</v>
      </c>
      <c r="F1124" s="355" t="s">
        <v>217</v>
      </c>
      <c r="G1124" s="368">
        <v>4</v>
      </c>
    </row>
    <row r="1125" spans="1:7" s="54" customFormat="1" ht="22.5" x14ac:dyDescent="0.25">
      <c r="A1125" s="351" t="s">
        <v>3409</v>
      </c>
      <c r="B1125" s="353" t="s">
        <v>281</v>
      </c>
      <c r="C1125" s="353" t="s">
        <v>3410</v>
      </c>
      <c r="D1125" s="353" t="s">
        <v>3411</v>
      </c>
      <c r="E1125" s="354" t="s">
        <v>3412</v>
      </c>
      <c r="F1125" s="355" t="s">
        <v>217</v>
      </c>
      <c r="G1125" s="368">
        <v>2</v>
      </c>
    </row>
    <row r="1126" spans="1:7" s="54" customFormat="1" ht="22.5" x14ac:dyDescent="0.25">
      <c r="A1126" s="351" t="s">
        <v>3413</v>
      </c>
      <c r="B1126" s="353" t="s">
        <v>281</v>
      </c>
      <c r="C1126" s="353" t="s">
        <v>3414</v>
      </c>
      <c r="D1126" s="353" t="s">
        <v>3415</v>
      </c>
      <c r="E1126" s="354" t="s">
        <v>3416</v>
      </c>
      <c r="F1126" s="355" t="s">
        <v>217</v>
      </c>
      <c r="G1126" s="368">
        <v>2</v>
      </c>
    </row>
    <row r="1127" spans="1:7" s="54" customFormat="1" ht="22.5" x14ac:dyDescent="0.25">
      <c r="A1127" s="351" t="s">
        <v>3417</v>
      </c>
      <c r="B1127" s="353" t="s">
        <v>281</v>
      </c>
      <c r="C1127" s="353" t="s">
        <v>2410</v>
      </c>
      <c r="D1127" s="353" t="s">
        <v>3418</v>
      </c>
      <c r="E1127" s="354" t="s">
        <v>3419</v>
      </c>
      <c r="F1127" s="355" t="s">
        <v>164</v>
      </c>
      <c r="G1127" s="362">
        <v>0.17</v>
      </c>
    </row>
    <row r="1128" spans="1:7" s="54" customFormat="1" ht="15" x14ac:dyDescent="0.25">
      <c r="A1128" s="351" t="s">
        <v>3420</v>
      </c>
      <c r="B1128" s="353" t="s">
        <v>281</v>
      </c>
      <c r="C1128" s="353" t="s">
        <v>1081</v>
      </c>
      <c r="D1128" s="353" t="s">
        <v>3421</v>
      </c>
      <c r="E1128" s="354" t="s">
        <v>203</v>
      </c>
      <c r="F1128" s="355" t="s">
        <v>111</v>
      </c>
      <c r="G1128" s="356">
        <v>3.5699999999999998E-3</v>
      </c>
    </row>
    <row r="1129" spans="1:7" s="54" customFormat="1" ht="15" x14ac:dyDescent="0.25">
      <c r="A1129" s="351" t="s">
        <v>3422</v>
      </c>
      <c r="B1129" s="353" t="s">
        <v>281</v>
      </c>
      <c r="C1129" s="353" t="s">
        <v>1187</v>
      </c>
      <c r="D1129" s="353" t="s">
        <v>3423</v>
      </c>
      <c r="E1129" s="354" t="s">
        <v>3424</v>
      </c>
      <c r="F1129" s="355" t="s">
        <v>139</v>
      </c>
      <c r="G1129" s="362">
        <v>2.5499999999999998</v>
      </c>
    </row>
    <row r="1130" spans="1:7" s="54" customFormat="1" ht="22.5" x14ac:dyDescent="0.25">
      <c r="A1130" s="351" t="s">
        <v>3425</v>
      </c>
      <c r="B1130" s="353" t="s">
        <v>281</v>
      </c>
      <c r="C1130" s="353" t="s">
        <v>1222</v>
      </c>
      <c r="D1130" s="353" t="s">
        <v>3426</v>
      </c>
      <c r="E1130" s="354" t="s">
        <v>3427</v>
      </c>
      <c r="F1130" s="355" t="s">
        <v>168</v>
      </c>
      <c r="G1130" s="368">
        <v>17</v>
      </c>
    </row>
    <row r="1131" spans="1:7" s="54" customFormat="1" ht="22.5" x14ac:dyDescent="0.25">
      <c r="A1131" s="351" t="s">
        <v>3428</v>
      </c>
      <c r="B1131" s="353" t="s">
        <v>281</v>
      </c>
      <c r="C1131" s="353" t="s">
        <v>2421</v>
      </c>
      <c r="D1131" s="353" t="s">
        <v>3429</v>
      </c>
      <c r="E1131" s="354" t="s">
        <v>3430</v>
      </c>
      <c r="F1131" s="355" t="s">
        <v>164</v>
      </c>
      <c r="G1131" s="362">
        <v>1.45</v>
      </c>
    </row>
    <row r="1132" spans="1:7" s="54" customFormat="1" ht="15" x14ac:dyDescent="0.25">
      <c r="A1132" s="351" t="s">
        <v>3431</v>
      </c>
      <c r="B1132" s="353" t="s">
        <v>281</v>
      </c>
      <c r="C1132" s="353" t="s">
        <v>2398</v>
      </c>
      <c r="D1132" s="353" t="s">
        <v>3421</v>
      </c>
      <c r="E1132" s="354" t="s">
        <v>203</v>
      </c>
      <c r="F1132" s="355" t="s">
        <v>111</v>
      </c>
      <c r="G1132" s="356">
        <v>3.0450000000000001E-2</v>
      </c>
    </row>
    <row r="1133" spans="1:7" s="54" customFormat="1" ht="15" x14ac:dyDescent="0.25">
      <c r="A1133" s="351" t="s">
        <v>3432</v>
      </c>
      <c r="B1133" s="353" t="s">
        <v>281</v>
      </c>
      <c r="C1133" s="353" t="s">
        <v>3086</v>
      </c>
      <c r="D1133" s="353" t="s">
        <v>3423</v>
      </c>
      <c r="E1133" s="354" t="s">
        <v>3424</v>
      </c>
      <c r="F1133" s="355" t="s">
        <v>139</v>
      </c>
      <c r="G1133" s="366">
        <v>14.5</v>
      </c>
    </row>
    <row r="1134" spans="1:7" s="54" customFormat="1" ht="22.5" x14ac:dyDescent="0.25">
      <c r="A1134" s="351" t="s">
        <v>3433</v>
      </c>
      <c r="B1134" s="353" t="s">
        <v>281</v>
      </c>
      <c r="C1134" s="353" t="s">
        <v>3137</v>
      </c>
      <c r="D1134" s="353" t="s">
        <v>3434</v>
      </c>
      <c r="E1134" s="354" t="s">
        <v>3435</v>
      </c>
      <c r="F1134" s="355" t="s">
        <v>168</v>
      </c>
      <c r="G1134" s="368">
        <v>145</v>
      </c>
    </row>
    <row r="1135" spans="1:7" s="54" customFormat="1" ht="22.5" x14ac:dyDescent="0.25">
      <c r="A1135" s="351" t="s">
        <v>3436</v>
      </c>
      <c r="B1135" s="353" t="s">
        <v>281</v>
      </c>
      <c r="C1135" s="353" t="s">
        <v>2429</v>
      </c>
      <c r="D1135" s="353" t="s">
        <v>3437</v>
      </c>
      <c r="E1135" s="354" t="s">
        <v>3438</v>
      </c>
      <c r="F1135" s="355" t="s">
        <v>164</v>
      </c>
      <c r="G1135" s="362">
        <v>1.33</v>
      </c>
    </row>
    <row r="1136" spans="1:7" s="54" customFormat="1" ht="15" x14ac:dyDescent="0.25">
      <c r="A1136" s="351" t="s">
        <v>3439</v>
      </c>
      <c r="B1136" s="353" t="s">
        <v>281</v>
      </c>
      <c r="C1136" s="353" t="s">
        <v>2433</v>
      </c>
      <c r="D1136" s="353" t="s">
        <v>3421</v>
      </c>
      <c r="E1136" s="354" t="s">
        <v>203</v>
      </c>
      <c r="F1136" s="355" t="s">
        <v>111</v>
      </c>
      <c r="G1136" s="356">
        <v>1.5959999999999998E-2</v>
      </c>
    </row>
    <row r="1137" spans="1:7" s="54" customFormat="1" ht="15" x14ac:dyDescent="0.25">
      <c r="A1137" s="351" t="s">
        <v>3440</v>
      </c>
      <c r="B1137" s="353" t="s">
        <v>281</v>
      </c>
      <c r="C1137" s="353" t="s">
        <v>3441</v>
      </c>
      <c r="D1137" s="353" t="s">
        <v>3423</v>
      </c>
      <c r="E1137" s="354" t="s">
        <v>3424</v>
      </c>
      <c r="F1137" s="355" t="s">
        <v>139</v>
      </c>
      <c r="G1137" s="362">
        <v>9.31</v>
      </c>
    </row>
    <row r="1138" spans="1:7" s="54" customFormat="1" ht="22.5" x14ac:dyDescent="0.25">
      <c r="A1138" s="351" t="s">
        <v>3442</v>
      </c>
      <c r="B1138" s="353" t="s">
        <v>281</v>
      </c>
      <c r="C1138" s="353" t="s">
        <v>3443</v>
      </c>
      <c r="D1138" s="353" t="s">
        <v>3444</v>
      </c>
      <c r="E1138" s="354" t="s">
        <v>3445</v>
      </c>
      <c r="F1138" s="355" t="s">
        <v>168</v>
      </c>
      <c r="G1138" s="368">
        <v>133</v>
      </c>
    </row>
    <row r="1139" spans="1:7" s="54" customFormat="1" ht="22.5" x14ac:dyDescent="0.25">
      <c r="A1139" s="351" t="s">
        <v>3446</v>
      </c>
      <c r="B1139" s="353" t="s">
        <v>281</v>
      </c>
      <c r="C1139" s="353" t="s">
        <v>2438</v>
      </c>
      <c r="D1139" s="353" t="s">
        <v>3447</v>
      </c>
      <c r="E1139" s="354" t="s">
        <v>3448</v>
      </c>
      <c r="F1139" s="355" t="s">
        <v>164</v>
      </c>
      <c r="G1139" s="362">
        <v>0.52</v>
      </c>
    </row>
    <row r="1140" spans="1:7" s="54" customFormat="1" ht="15" x14ac:dyDescent="0.25">
      <c r="A1140" s="351" t="s">
        <v>3449</v>
      </c>
      <c r="B1140" s="353" t="s">
        <v>281</v>
      </c>
      <c r="C1140" s="353" t="s">
        <v>2440</v>
      </c>
      <c r="D1140" s="353" t="s">
        <v>3421</v>
      </c>
      <c r="E1140" s="354" t="s">
        <v>203</v>
      </c>
      <c r="F1140" s="355" t="s">
        <v>111</v>
      </c>
      <c r="G1140" s="356">
        <v>4.1599999999999996E-3</v>
      </c>
    </row>
    <row r="1141" spans="1:7" s="54" customFormat="1" ht="15" x14ac:dyDescent="0.25">
      <c r="A1141" s="351" t="s">
        <v>3450</v>
      </c>
      <c r="B1141" s="353" t="s">
        <v>281</v>
      </c>
      <c r="C1141" s="353" t="s">
        <v>3451</v>
      </c>
      <c r="D1141" s="353" t="s">
        <v>3423</v>
      </c>
      <c r="E1141" s="354" t="s">
        <v>3424</v>
      </c>
      <c r="F1141" s="355" t="s">
        <v>139</v>
      </c>
      <c r="G1141" s="362">
        <v>2.34</v>
      </c>
    </row>
    <row r="1142" spans="1:7" s="54" customFormat="1" ht="22.5" x14ac:dyDescent="0.25">
      <c r="A1142" s="351" t="s">
        <v>3452</v>
      </c>
      <c r="B1142" s="353" t="s">
        <v>281</v>
      </c>
      <c r="C1142" s="353" t="s">
        <v>3453</v>
      </c>
      <c r="D1142" s="353" t="s">
        <v>3454</v>
      </c>
      <c r="E1142" s="354" t="s">
        <v>3455</v>
      </c>
      <c r="F1142" s="355" t="s">
        <v>168</v>
      </c>
      <c r="G1142" s="366">
        <v>52.6</v>
      </c>
    </row>
    <row r="1143" spans="1:7" s="54" customFormat="1" ht="22.5" x14ac:dyDescent="0.25">
      <c r="A1143" s="351" t="s">
        <v>3456</v>
      </c>
      <c r="B1143" s="353" t="s">
        <v>281</v>
      </c>
      <c r="C1143" s="353" t="s">
        <v>1071</v>
      </c>
      <c r="D1143" s="353" t="s">
        <v>3457</v>
      </c>
      <c r="E1143" s="354" t="s">
        <v>3458</v>
      </c>
      <c r="F1143" s="355" t="s">
        <v>164</v>
      </c>
      <c r="G1143" s="362">
        <v>0.53</v>
      </c>
    </row>
    <row r="1144" spans="1:7" s="54" customFormat="1" ht="15" x14ac:dyDescent="0.25">
      <c r="A1144" s="351" t="s">
        <v>3459</v>
      </c>
      <c r="B1144" s="353" t="s">
        <v>281</v>
      </c>
      <c r="C1144" s="353" t="s">
        <v>3460</v>
      </c>
      <c r="D1144" s="353" t="s">
        <v>3421</v>
      </c>
      <c r="E1144" s="354" t="s">
        <v>203</v>
      </c>
      <c r="F1144" s="355" t="s">
        <v>111</v>
      </c>
      <c r="G1144" s="356">
        <v>4.2399999999999998E-3</v>
      </c>
    </row>
    <row r="1145" spans="1:7" s="54" customFormat="1" ht="15" x14ac:dyDescent="0.25">
      <c r="A1145" s="351" t="s">
        <v>3461</v>
      </c>
      <c r="B1145" s="353" t="s">
        <v>281</v>
      </c>
      <c r="C1145" s="353" t="s">
        <v>3462</v>
      </c>
      <c r="D1145" s="353" t="s">
        <v>3423</v>
      </c>
      <c r="E1145" s="354" t="s">
        <v>3424</v>
      </c>
      <c r="F1145" s="355" t="s">
        <v>139</v>
      </c>
      <c r="G1145" s="362">
        <v>2.34</v>
      </c>
    </row>
    <row r="1146" spans="1:7" s="54" customFormat="1" ht="22.5" x14ac:dyDescent="0.25">
      <c r="A1146" s="351" t="s">
        <v>3463</v>
      </c>
      <c r="B1146" s="353" t="s">
        <v>281</v>
      </c>
      <c r="C1146" s="353" t="s">
        <v>3464</v>
      </c>
      <c r="D1146" s="353" t="s">
        <v>3465</v>
      </c>
      <c r="E1146" s="354" t="s">
        <v>3466</v>
      </c>
      <c r="F1146" s="355" t="s">
        <v>168</v>
      </c>
      <c r="G1146" s="366">
        <v>61.4</v>
      </c>
    </row>
    <row r="1147" spans="1:7" s="54" customFormat="1" ht="22.5" x14ac:dyDescent="0.25">
      <c r="A1147" s="351" t="s">
        <v>3467</v>
      </c>
      <c r="B1147" s="353" t="s">
        <v>281</v>
      </c>
      <c r="C1147" s="353" t="s">
        <v>1075</v>
      </c>
      <c r="D1147" s="353" t="s">
        <v>395</v>
      </c>
      <c r="E1147" s="354" t="s">
        <v>396</v>
      </c>
      <c r="F1147" s="355" t="s">
        <v>164</v>
      </c>
      <c r="G1147" s="362">
        <v>1.04</v>
      </c>
    </row>
    <row r="1148" spans="1:7" s="54" customFormat="1" ht="15" x14ac:dyDescent="0.25">
      <c r="A1148" s="351" t="s">
        <v>3468</v>
      </c>
      <c r="B1148" s="353" t="s">
        <v>281</v>
      </c>
      <c r="C1148" s="353" t="s">
        <v>3469</v>
      </c>
      <c r="D1148" s="353" t="s">
        <v>3423</v>
      </c>
      <c r="E1148" s="354" t="s">
        <v>3424</v>
      </c>
      <c r="F1148" s="355" t="s">
        <v>139</v>
      </c>
      <c r="G1148" s="362">
        <v>1.45</v>
      </c>
    </row>
    <row r="1149" spans="1:7" s="54" customFormat="1" ht="15" customHeight="1" x14ac:dyDescent="0.25">
      <c r="A1149" s="351" t="s">
        <v>3470</v>
      </c>
      <c r="B1149" s="353" t="s">
        <v>281</v>
      </c>
      <c r="C1149" s="353" t="s">
        <v>3471</v>
      </c>
      <c r="D1149" s="353" t="s">
        <v>3472</v>
      </c>
      <c r="E1149" s="354" t="s">
        <v>397</v>
      </c>
      <c r="F1149" s="355" t="s">
        <v>168</v>
      </c>
      <c r="G1149" s="366">
        <v>126.8</v>
      </c>
    </row>
    <row r="1150" spans="1:7" s="54" customFormat="1" ht="22.5" x14ac:dyDescent="0.25">
      <c r="A1150" s="351" t="s">
        <v>3473</v>
      </c>
      <c r="B1150" s="353" t="s">
        <v>281</v>
      </c>
      <c r="C1150" s="353" t="s">
        <v>2474</v>
      </c>
      <c r="D1150" s="353" t="s">
        <v>392</v>
      </c>
      <c r="E1150" s="354" t="s">
        <v>393</v>
      </c>
      <c r="F1150" s="355" t="s">
        <v>164</v>
      </c>
      <c r="G1150" s="362">
        <v>1.01</v>
      </c>
    </row>
    <row r="1151" spans="1:7" s="54" customFormat="1" ht="15" x14ac:dyDescent="0.25">
      <c r="A1151" s="351" t="s">
        <v>3474</v>
      </c>
      <c r="B1151" s="353" t="s">
        <v>281</v>
      </c>
      <c r="C1151" s="353" t="s">
        <v>3475</v>
      </c>
      <c r="D1151" s="353" t="s">
        <v>3423</v>
      </c>
      <c r="E1151" s="354" t="s">
        <v>3424</v>
      </c>
      <c r="F1151" s="355" t="s">
        <v>139</v>
      </c>
      <c r="G1151" s="362">
        <v>1.02</v>
      </c>
    </row>
    <row r="1152" spans="1:7" s="54" customFormat="1" ht="22.5" x14ac:dyDescent="0.25">
      <c r="A1152" s="351" t="s">
        <v>3476</v>
      </c>
      <c r="B1152" s="353" t="s">
        <v>281</v>
      </c>
      <c r="C1152" s="353" t="s">
        <v>3477</v>
      </c>
      <c r="D1152" s="353" t="s">
        <v>3478</v>
      </c>
      <c r="E1152" s="354" t="s">
        <v>394</v>
      </c>
      <c r="F1152" s="355" t="s">
        <v>168</v>
      </c>
      <c r="G1152" s="368">
        <v>128</v>
      </c>
    </row>
    <row r="1153" spans="1:7" s="54" customFormat="1" ht="22.5" x14ac:dyDescent="0.25">
      <c r="A1153" s="351" t="s">
        <v>3479</v>
      </c>
      <c r="B1153" s="353" t="s">
        <v>281</v>
      </c>
      <c r="C1153" s="353" t="s">
        <v>2489</v>
      </c>
      <c r="D1153" s="353" t="s">
        <v>389</v>
      </c>
      <c r="E1153" s="354" t="s">
        <v>390</v>
      </c>
      <c r="F1153" s="355" t="s">
        <v>164</v>
      </c>
      <c r="G1153" s="362">
        <v>4.08</v>
      </c>
    </row>
    <row r="1154" spans="1:7" s="54" customFormat="1" ht="15" x14ac:dyDescent="0.25">
      <c r="A1154" s="351" t="s">
        <v>3480</v>
      </c>
      <c r="B1154" s="353" t="s">
        <v>281</v>
      </c>
      <c r="C1154" s="353" t="s">
        <v>3481</v>
      </c>
      <c r="D1154" s="353" t="s">
        <v>3423</v>
      </c>
      <c r="E1154" s="354" t="s">
        <v>3424</v>
      </c>
      <c r="F1154" s="355" t="s">
        <v>139</v>
      </c>
      <c r="G1154" s="362">
        <v>4.0199999999999996</v>
      </c>
    </row>
    <row r="1155" spans="1:7" s="54" customFormat="1" ht="22.5" x14ac:dyDescent="0.25">
      <c r="A1155" s="351" t="s">
        <v>3482</v>
      </c>
      <c r="B1155" s="353" t="s">
        <v>281</v>
      </c>
      <c r="C1155" s="353" t="s">
        <v>3483</v>
      </c>
      <c r="D1155" s="353" t="s">
        <v>3484</v>
      </c>
      <c r="E1155" s="354" t="s">
        <v>391</v>
      </c>
      <c r="F1155" s="355" t="s">
        <v>168</v>
      </c>
      <c r="G1155" s="368">
        <v>408</v>
      </c>
    </row>
    <row r="1156" spans="1:7" s="54" customFormat="1" ht="22.5" x14ac:dyDescent="0.25">
      <c r="A1156" s="351" t="s">
        <v>3485</v>
      </c>
      <c r="B1156" s="353" t="s">
        <v>281</v>
      </c>
      <c r="C1156" s="353" t="s">
        <v>2495</v>
      </c>
      <c r="D1156" s="353" t="s">
        <v>3486</v>
      </c>
      <c r="E1156" s="354" t="s">
        <v>3487</v>
      </c>
      <c r="F1156" s="355" t="s">
        <v>164</v>
      </c>
      <c r="G1156" s="366">
        <v>8.1</v>
      </c>
    </row>
    <row r="1157" spans="1:7" s="54" customFormat="1" ht="15" x14ac:dyDescent="0.25">
      <c r="A1157" s="351" t="s">
        <v>3488</v>
      </c>
      <c r="B1157" s="353" t="s">
        <v>281</v>
      </c>
      <c r="C1157" s="353" t="s">
        <v>2497</v>
      </c>
      <c r="D1157" s="353" t="s">
        <v>3423</v>
      </c>
      <c r="E1157" s="354" t="s">
        <v>3424</v>
      </c>
      <c r="F1157" s="355" t="s">
        <v>139</v>
      </c>
      <c r="G1157" s="362">
        <v>6.54</v>
      </c>
    </row>
    <row r="1158" spans="1:7" s="54" customFormat="1" ht="22.5" x14ac:dyDescent="0.25">
      <c r="A1158" s="351" t="s">
        <v>3489</v>
      </c>
      <c r="B1158" s="353" t="s">
        <v>281</v>
      </c>
      <c r="C1158" s="353" t="s">
        <v>3490</v>
      </c>
      <c r="D1158" s="353" t="s">
        <v>3491</v>
      </c>
      <c r="E1158" s="354" t="s">
        <v>403</v>
      </c>
      <c r="F1158" s="355" t="s">
        <v>168</v>
      </c>
      <c r="G1158" s="368">
        <v>810</v>
      </c>
    </row>
    <row r="1159" spans="1:7" s="54" customFormat="1" ht="22.5" x14ac:dyDescent="0.25">
      <c r="A1159" s="351" t="s">
        <v>3492</v>
      </c>
      <c r="B1159" s="353" t="s">
        <v>281</v>
      </c>
      <c r="C1159" s="353" t="s">
        <v>3493</v>
      </c>
      <c r="D1159" s="353" t="s">
        <v>3494</v>
      </c>
      <c r="E1159" s="354" t="s">
        <v>3495</v>
      </c>
      <c r="F1159" s="355" t="s">
        <v>217</v>
      </c>
      <c r="G1159" s="368">
        <v>64</v>
      </c>
    </row>
    <row r="1160" spans="1:7" s="54" customFormat="1" ht="22.5" x14ac:dyDescent="0.25">
      <c r="A1160" s="351" t="s">
        <v>3496</v>
      </c>
      <c r="B1160" s="353" t="s">
        <v>281</v>
      </c>
      <c r="C1160" s="353" t="s">
        <v>2499</v>
      </c>
      <c r="D1160" s="353" t="s">
        <v>398</v>
      </c>
      <c r="E1160" s="354" t="s">
        <v>399</v>
      </c>
      <c r="F1160" s="355" t="s">
        <v>164</v>
      </c>
      <c r="G1160" s="362">
        <v>15.28</v>
      </c>
    </row>
    <row r="1161" spans="1:7" s="54" customFormat="1" ht="22.5" x14ac:dyDescent="0.25">
      <c r="A1161" s="351" t="s">
        <v>3497</v>
      </c>
      <c r="B1161" s="353" t="s">
        <v>281</v>
      </c>
      <c r="C1161" s="353" t="s">
        <v>2508</v>
      </c>
      <c r="D1161" s="353" t="s">
        <v>400</v>
      </c>
      <c r="E1161" s="354" t="s">
        <v>401</v>
      </c>
      <c r="F1161" s="355" t="s">
        <v>164</v>
      </c>
      <c r="G1161" s="362">
        <v>2.78</v>
      </c>
    </row>
    <row r="1162" spans="1:7" s="54" customFormat="1" ht="22.5" x14ac:dyDescent="0.25">
      <c r="A1162" s="351" t="s">
        <v>3498</v>
      </c>
      <c r="B1162" s="353" t="s">
        <v>281</v>
      </c>
      <c r="C1162" s="353" t="s">
        <v>2516</v>
      </c>
      <c r="D1162" s="353" t="s">
        <v>3499</v>
      </c>
      <c r="E1162" s="354" t="s">
        <v>3500</v>
      </c>
      <c r="F1162" s="355" t="s">
        <v>164</v>
      </c>
      <c r="G1162" s="362">
        <v>0.17</v>
      </c>
    </row>
    <row r="1163" spans="1:7" s="54" customFormat="1" ht="15" x14ac:dyDescent="0.25">
      <c r="A1163" s="351" t="s">
        <v>3501</v>
      </c>
      <c r="B1163" s="353" t="s">
        <v>281</v>
      </c>
      <c r="C1163" s="353" t="s">
        <v>1085</v>
      </c>
      <c r="D1163" s="353" t="s">
        <v>183</v>
      </c>
      <c r="E1163" s="354" t="s">
        <v>184</v>
      </c>
      <c r="F1163" s="355" t="s">
        <v>125</v>
      </c>
      <c r="G1163" s="363">
        <v>2.9241999999999999</v>
      </c>
    </row>
    <row r="1164" spans="1:7" s="54" customFormat="1" ht="15" x14ac:dyDescent="0.25">
      <c r="A1164" s="351" t="s">
        <v>3502</v>
      </c>
      <c r="B1164" s="353" t="s">
        <v>281</v>
      </c>
      <c r="C1164" s="353" t="s">
        <v>1088</v>
      </c>
      <c r="D1164" s="353" t="s">
        <v>186</v>
      </c>
      <c r="E1164" s="354" t="s">
        <v>1113</v>
      </c>
      <c r="F1164" s="355" t="s">
        <v>125</v>
      </c>
      <c r="G1164" s="363">
        <v>2.9241999999999999</v>
      </c>
    </row>
    <row r="1165" spans="1:7" s="54" customFormat="1" ht="22.5" x14ac:dyDescent="0.25">
      <c r="A1165" s="351" t="s">
        <v>3503</v>
      </c>
      <c r="B1165" s="353" t="s">
        <v>281</v>
      </c>
      <c r="C1165" s="353" t="s">
        <v>1096</v>
      </c>
      <c r="D1165" s="353" t="s">
        <v>316</v>
      </c>
      <c r="E1165" s="354" t="s">
        <v>317</v>
      </c>
      <c r="F1165" s="355" t="s">
        <v>251</v>
      </c>
      <c r="G1165" s="366">
        <v>68.8</v>
      </c>
    </row>
    <row r="1166" spans="1:7" s="54" customFormat="1" ht="15" x14ac:dyDescent="0.25">
      <c r="A1166" s="351" t="s">
        <v>3504</v>
      </c>
      <c r="B1166" s="353" t="s">
        <v>281</v>
      </c>
      <c r="C1166" s="353" t="s">
        <v>1099</v>
      </c>
      <c r="D1166" s="353" t="s">
        <v>3505</v>
      </c>
      <c r="E1166" s="354" t="s">
        <v>3506</v>
      </c>
      <c r="F1166" s="355" t="s">
        <v>168</v>
      </c>
      <c r="G1166" s="366">
        <v>18.7</v>
      </c>
    </row>
    <row r="1167" spans="1:7" s="54" customFormat="1" ht="15" x14ac:dyDescent="0.25">
      <c r="A1167" s="351" t="s">
        <v>3507</v>
      </c>
      <c r="B1167" s="353" t="s">
        <v>281</v>
      </c>
      <c r="C1167" s="353" t="s">
        <v>3508</v>
      </c>
      <c r="D1167" s="353" t="s">
        <v>3505</v>
      </c>
      <c r="E1167" s="354" t="s">
        <v>3509</v>
      </c>
      <c r="F1167" s="355" t="s">
        <v>168</v>
      </c>
      <c r="G1167" s="366">
        <v>159.5</v>
      </c>
    </row>
    <row r="1168" spans="1:7" s="54" customFormat="1" ht="15" x14ac:dyDescent="0.25">
      <c r="A1168" s="351" t="s">
        <v>3510</v>
      </c>
      <c r="B1168" s="353" t="s">
        <v>281</v>
      </c>
      <c r="C1168" s="353" t="s">
        <v>3511</v>
      </c>
      <c r="D1168" s="353" t="s">
        <v>3505</v>
      </c>
      <c r="E1168" s="354" t="s">
        <v>3512</v>
      </c>
      <c r="F1168" s="355" t="s">
        <v>168</v>
      </c>
      <c r="G1168" s="366">
        <v>146.30000000000001</v>
      </c>
    </row>
    <row r="1169" spans="1:7" s="54" customFormat="1" ht="15" x14ac:dyDescent="0.25">
      <c r="A1169" s="351" t="s">
        <v>3513</v>
      </c>
      <c r="B1169" s="353" t="s">
        <v>281</v>
      </c>
      <c r="C1169" s="353" t="s">
        <v>3514</v>
      </c>
      <c r="D1169" s="353" t="s">
        <v>3505</v>
      </c>
      <c r="E1169" s="354" t="s">
        <v>3515</v>
      </c>
      <c r="F1169" s="355" t="s">
        <v>168</v>
      </c>
      <c r="G1169" s="366">
        <v>57.2</v>
      </c>
    </row>
    <row r="1170" spans="1:7" s="54" customFormat="1" ht="15" x14ac:dyDescent="0.25">
      <c r="A1170" s="351" t="s">
        <v>3516</v>
      </c>
      <c r="B1170" s="353" t="s">
        <v>281</v>
      </c>
      <c r="C1170" s="353" t="s">
        <v>3517</v>
      </c>
      <c r="D1170" s="353" t="s">
        <v>3505</v>
      </c>
      <c r="E1170" s="354" t="s">
        <v>3518</v>
      </c>
      <c r="F1170" s="355" t="s">
        <v>168</v>
      </c>
      <c r="G1170" s="366">
        <v>58.3</v>
      </c>
    </row>
    <row r="1171" spans="1:7" s="54" customFormat="1" ht="15" x14ac:dyDescent="0.25">
      <c r="A1171" s="351" t="s">
        <v>3519</v>
      </c>
      <c r="B1171" s="353" t="s">
        <v>281</v>
      </c>
      <c r="C1171" s="353" t="s">
        <v>3520</v>
      </c>
      <c r="D1171" s="353" t="s">
        <v>3505</v>
      </c>
      <c r="E1171" s="354" t="s">
        <v>3521</v>
      </c>
      <c r="F1171" s="355" t="s">
        <v>168</v>
      </c>
      <c r="G1171" s="366">
        <v>104.5</v>
      </c>
    </row>
    <row r="1172" spans="1:7" s="54" customFormat="1" ht="15" x14ac:dyDescent="0.25">
      <c r="A1172" s="351" t="s">
        <v>3522</v>
      </c>
      <c r="B1172" s="353" t="s">
        <v>281</v>
      </c>
      <c r="C1172" s="353" t="s">
        <v>3523</v>
      </c>
      <c r="D1172" s="353" t="s">
        <v>3505</v>
      </c>
      <c r="E1172" s="354" t="s">
        <v>3524</v>
      </c>
      <c r="F1172" s="355" t="s">
        <v>168</v>
      </c>
      <c r="G1172" s="366">
        <v>67.099999999999994</v>
      </c>
    </row>
    <row r="1173" spans="1:7" s="54" customFormat="1" ht="15" x14ac:dyDescent="0.25">
      <c r="A1173" s="351" t="s">
        <v>3525</v>
      </c>
      <c r="B1173" s="353" t="s">
        <v>281</v>
      </c>
      <c r="C1173" s="353" t="s">
        <v>3526</v>
      </c>
      <c r="D1173" s="353" t="s">
        <v>3505</v>
      </c>
      <c r="E1173" s="354" t="s">
        <v>3527</v>
      </c>
      <c r="F1173" s="355" t="s">
        <v>168</v>
      </c>
      <c r="G1173" s="366">
        <v>74.8</v>
      </c>
    </row>
    <row r="1174" spans="1:7" s="54" customFormat="1" ht="15" x14ac:dyDescent="0.25">
      <c r="A1174" s="351" t="s">
        <v>3528</v>
      </c>
      <c r="B1174" s="353" t="s">
        <v>281</v>
      </c>
      <c r="C1174" s="353" t="s">
        <v>3529</v>
      </c>
      <c r="D1174" s="353" t="s">
        <v>3505</v>
      </c>
      <c r="E1174" s="354" t="s">
        <v>3530</v>
      </c>
      <c r="F1174" s="355" t="s">
        <v>168</v>
      </c>
      <c r="G1174" s="366">
        <v>70.400000000000006</v>
      </c>
    </row>
    <row r="1175" spans="1:7" s="54" customFormat="1" ht="15" x14ac:dyDescent="0.25">
      <c r="A1175" s="351" t="s">
        <v>3531</v>
      </c>
      <c r="B1175" s="353" t="s">
        <v>281</v>
      </c>
      <c r="C1175" s="353" t="s">
        <v>1103</v>
      </c>
      <c r="D1175" s="353" t="s">
        <v>319</v>
      </c>
      <c r="E1175" s="354" t="s">
        <v>320</v>
      </c>
      <c r="F1175" s="355" t="s">
        <v>217</v>
      </c>
      <c r="G1175" s="368">
        <v>147</v>
      </c>
    </row>
    <row r="1176" spans="1:7" s="54" customFormat="1" ht="15" x14ac:dyDescent="0.25">
      <c r="A1176" s="351" t="s">
        <v>3532</v>
      </c>
      <c r="B1176" s="353" t="s">
        <v>281</v>
      </c>
      <c r="C1176" s="353" t="s">
        <v>1106</v>
      </c>
      <c r="D1176" s="353" t="s">
        <v>3533</v>
      </c>
      <c r="E1176" s="354" t="s">
        <v>3534</v>
      </c>
      <c r="F1176" s="355" t="s">
        <v>248</v>
      </c>
      <c r="G1176" s="366">
        <v>14.7</v>
      </c>
    </row>
    <row r="1177" spans="1:7" s="54" customFormat="1" ht="15" x14ac:dyDescent="0.25">
      <c r="A1177" s="351" t="s">
        <v>3535</v>
      </c>
      <c r="B1177" s="353" t="s">
        <v>281</v>
      </c>
      <c r="C1177" s="353" t="s">
        <v>1109</v>
      </c>
      <c r="D1177" s="353" t="s">
        <v>3536</v>
      </c>
      <c r="E1177" s="354" t="s">
        <v>3537</v>
      </c>
      <c r="F1177" s="355" t="s">
        <v>217</v>
      </c>
      <c r="G1177" s="368">
        <v>147</v>
      </c>
    </row>
    <row r="1178" spans="1:7" s="54" customFormat="1" ht="33.75" x14ac:dyDescent="0.25">
      <c r="A1178" s="351" t="s">
        <v>3538</v>
      </c>
      <c r="B1178" s="353" t="s">
        <v>281</v>
      </c>
      <c r="C1178" s="353" t="s">
        <v>3539</v>
      </c>
      <c r="D1178" s="353" t="s">
        <v>3540</v>
      </c>
      <c r="E1178" s="354" t="s">
        <v>3541</v>
      </c>
      <c r="F1178" s="355" t="s">
        <v>217</v>
      </c>
      <c r="G1178" s="368">
        <v>147</v>
      </c>
    </row>
    <row r="1179" spans="1:7" s="54" customFormat="1" ht="22.5" x14ac:dyDescent="0.25">
      <c r="A1179" s="351" t="s">
        <v>3542</v>
      </c>
      <c r="B1179" s="353" t="s">
        <v>281</v>
      </c>
      <c r="C1179" s="353" t="s">
        <v>3543</v>
      </c>
      <c r="D1179" s="353" t="s">
        <v>3544</v>
      </c>
      <c r="E1179" s="354" t="s">
        <v>3545</v>
      </c>
      <c r="F1179" s="355" t="s">
        <v>217</v>
      </c>
      <c r="G1179" s="368">
        <v>147</v>
      </c>
    </row>
    <row r="1180" spans="1:7" s="54" customFormat="1" ht="15" x14ac:dyDescent="0.25">
      <c r="A1180" s="351" t="s">
        <v>3546</v>
      </c>
      <c r="B1180" s="353" t="s">
        <v>281</v>
      </c>
      <c r="C1180" s="353" t="s">
        <v>3547</v>
      </c>
      <c r="D1180" s="353" t="s">
        <v>3548</v>
      </c>
      <c r="E1180" s="354" t="s">
        <v>3549</v>
      </c>
      <c r="F1180" s="355" t="s">
        <v>217</v>
      </c>
      <c r="G1180" s="368">
        <v>147</v>
      </c>
    </row>
    <row r="1181" spans="1:7" s="54" customFormat="1" ht="33.75" x14ac:dyDescent="0.25">
      <c r="A1181" s="351" t="s">
        <v>3550</v>
      </c>
      <c r="B1181" s="353" t="s">
        <v>281</v>
      </c>
      <c r="C1181" s="353" t="s">
        <v>3551</v>
      </c>
      <c r="D1181" s="353" t="s">
        <v>3552</v>
      </c>
      <c r="E1181" s="354" t="s">
        <v>3553</v>
      </c>
      <c r="F1181" s="355" t="s">
        <v>217</v>
      </c>
      <c r="G1181" s="368">
        <v>16</v>
      </c>
    </row>
    <row r="1182" spans="1:7" s="54" customFormat="1" ht="33.75" x14ac:dyDescent="0.25">
      <c r="A1182" s="351" t="s">
        <v>3554</v>
      </c>
      <c r="B1182" s="353" t="s">
        <v>281</v>
      </c>
      <c r="C1182" s="353" t="s">
        <v>3555</v>
      </c>
      <c r="D1182" s="353" t="s">
        <v>3556</v>
      </c>
      <c r="E1182" s="354" t="s">
        <v>3557</v>
      </c>
      <c r="F1182" s="355" t="s">
        <v>217</v>
      </c>
      <c r="G1182" s="368">
        <v>12</v>
      </c>
    </row>
    <row r="1183" spans="1:7" s="54" customFormat="1" ht="15" x14ac:dyDescent="0.25">
      <c r="A1183" s="351" t="s">
        <v>3558</v>
      </c>
      <c r="B1183" s="353" t="s">
        <v>281</v>
      </c>
      <c r="C1183" s="353" t="s">
        <v>3559</v>
      </c>
      <c r="D1183" s="353" t="s">
        <v>3560</v>
      </c>
      <c r="E1183" s="354" t="s">
        <v>3561</v>
      </c>
      <c r="F1183" s="355" t="s">
        <v>217</v>
      </c>
      <c r="G1183" s="368">
        <v>4</v>
      </c>
    </row>
    <row r="1184" spans="1:7" s="54" customFormat="1" ht="15" x14ac:dyDescent="0.25">
      <c r="A1184" s="351" t="s">
        <v>3562</v>
      </c>
      <c r="B1184" s="353" t="s">
        <v>281</v>
      </c>
      <c r="C1184" s="353" t="s">
        <v>3563</v>
      </c>
      <c r="D1184" s="353" t="s">
        <v>3564</v>
      </c>
      <c r="E1184" s="354" t="s">
        <v>3565</v>
      </c>
      <c r="F1184" s="355" t="s">
        <v>217</v>
      </c>
      <c r="G1184" s="368">
        <v>4</v>
      </c>
    </row>
    <row r="1185" spans="1:7" s="54" customFormat="1" ht="45" x14ac:dyDescent="0.25">
      <c r="A1185" s="351" t="s">
        <v>3566</v>
      </c>
      <c r="B1185" s="353" t="s">
        <v>281</v>
      </c>
      <c r="C1185" s="353" t="s">
        <v>3567</v>
      </c>
      <c r="D1185" s="353" t="s">
        <v>3568</v>
      </c>
      <c r="E1185" s="354" t="s">
        <v>3569</v>
      </c>
      <c r="F1185" s="355" t="s">
        <v>217</v>
      </c>
      <c r="G1185" s="368">
        <v>16</v>
      </c>
    </row>
    <row r="1186" spans="1:7" s="54" customFormat="1" ht="45" x14ac:dyDescent="0.25">
      <c r="A1186" s="351" t="s">
        <v>3570</v>
      </c>
      <c r="B1186" s="353" t="s">
        <v>281</v>
      </c>
      <c r="C1186" s="353" t="s">
        <v>3571</v>
      </c>
      <c r="D1186" s="353" t="s">
        <v>3568</v>
      </c>
      <c r="E1186" s="354" t="s">
        <v>3572</v>
      </c>
      <c r="F1186" s="355" t="s">
        <v>217</v>
      </c>
      <c r="G1186" s="368">
        <v>12</v>
      </c>
    </row>
    <row r="1187" spans="1:7" s="54" customFormat="1" ht="45" x14ac:dyDescent="0.25">
      <c r="A1187" s="351" t="s">
        <v>3573</v>
      </c>
      <c r="B1187" s="353" t="s">
        <v>281</v>
      </c>
      <c r="C1187" s="353" t="s">
        <v>3574</v>
      </c>
      <c r="D1187" s="353" t="s">
        <v>3568</v>
      </c>
      <c r="E1187" s="354" t="s">
        <v>3575</v>
      </c>
      <c r="F1187" s="355" t="s">
        <v>217</v>
      </c>
      <c r="G1187" s="368">
        <v>1</v>
      </c>
    </row>
    <row r="1188" spans="1:7" s="54" customFormat="1" ht="33.75" x14ac:dyDescent="0.25">
      <c r="A1188" s="351" t="s">
        <v>3576</v>
      </c>
      <c r="B1188" s="353" t="s">
        <v>281</v>
      </c>
      <c r="C1188" s="353" t="s">
        <v>3577</v>
      </c>
      <c r="D1188" s="353" t="s">
        <v>3540</v>
      </c>
      <c r="E1188" s="354" t="s">
        <v>3578</v>
      </c>
      <c r="F1188" s="355" t="s">
        <v>217</v>
      </c>
      <c r="G1188" s="368">
        <v>1</v>
      </c>
    </row>
    <row r="1189" spans="1:7" s="54" customFormat="1" ht="33.75" x14ac:dyDescent="0.25">
      <c r="A1189" s="351" t="s">
        <v>3579</v>
      </c>
      <c r="B1189" s="353" t="s">
        <v>281</v>
      </c>
      <c r="C1189" s="353" t="s">
        <v>3580</v>
      </c>
      <c r="D1189" s="353" t="s">
        <v>3568</v>
      </c>
      <c r="E1189" s="354" t="s">
        <v>3581</v>
      </c>
      <c r="F1189" s="355" t="s">
        <v>217</v>
      </c>
      <c r="G1189" s="368">
        <v>1</v>
      </c>
    </row>
    <row r="1190" spans="1:7" s="54" customFormat="1" ht="33.75" x14ac:dyDescent="0.25">
      <c r="A1190" s="351" t="s">
        <v>3582</v>
      </c>
      <c r="B1190" s="353" t="s">
        <v>281</v>
      </c>
      <c r="C1190" s="353" t="s">
        <v>3583</v>
      </c>
      <c r="D1190" s="353" t="s">
        <v>3568</v>
      </c>
      <c r="E1190" s="354" t="s">
        <v>3584</v>
      </c>
      <c r="F1190" s="355" t="s">
        <v>217</v>
      </c>
      <c r="G1190" s="368">
        <v>1</v>
      </c>
    </row>
    <row r="1191" spans="1:7" s="54" customFormat="1" ht="15" x14ac:dyDescent="0.25">
      <c r="A1191" s="360"/>
      <c r="B1191" s="560" t="s">
        <v>3585</v>
      </c>
      <c r="C1191" s="561"/>
      <c r="D1191" s="561"/>
      <c r="E1191" s="562"/>
      <c r="F1191" s="361"/>
      <c r="G1191" s="361"/>
    </row>
    <row r="1192" spans="1:7" s="54" customFormat="1" ht="15" x14ac:dyDescent="0.25">
      <c r="A1192" s="351" t="s">
        <v>3586</v>
      </c>
      <c r="B1192" s="353" t="s">
        <v>281</v>
      </c>
      <c r="C1192" s="353" t="s">
        <v>1112</v>
      </c>
      <c r="D1192" s="353" t="s">
        <v>384</v>
      </c>
      <c r="E1192" s="354" t="s">
        <v>385</v>
      </c>
      <c r="F1192" s="355" t="s">
        <v>383</v>
      </c>
      <c r="G1192" s="356">
        <v>2.4805199999999998</v>
      </c>
    </row>
    <row r="1193" spans="1:7" s="54" customFormat="1" ht="15" x14ac:dyDescent="0.25">
      <c r="A1193" s="351" t="s">
        <v>3587</v>
      </c>
      <c r="B1193" s="353" t="s">
        <v>281</v>
      </c>
      <c r="C1193" s="353" t="s">
        <v>2556</v>
      </c>
      <c r="D1193" s="353" t="s">
        <v>3379</v>
      </c>
      <c r="E1193" s="354" t="s">
        <v>3380</v>
      </c>
      <c r="F1193" s="355" t="s">
        <v>328</v>
      </c>
      <c r="G1193" s="362">
        <v>0.22</v>
      </c>
    </row>
    <row r="1194" spans="1:7" s="54" customFormat="1" ht="15" x14ac:dyDescent="0.25">
      <c r="A1194" s="351" t="s">
        <v>3588</v>
      </c>
      <c r="B1194" s="353" t="s">
        <v>281</v>
      </c>
      <c r="C1194" s="353" t="s">
        <v>3589</v>
      </c>
      <c r="D1194" s="353" t="s">
        <v>3383</v>
      </c>
      <c r="E1194" s="354" t="s">
        <v>3384</v>
      </c>
      <c r="F1194" s="355" t="s">
        <v>139</v>
      </c>
      <c r="G1194" s="366">
        <v>11.2</v>
      </c>
    </row>
    <row r="1195" spans="1:7" s="54" customFormat="1" ht="22.5" x14ac:dyDescent="0.25">
      <c r="A1195" s="351" t="s">
        <v>3590</v>
      </c>
      <c r="B1195" s="353" t="s">
        <v>281</v>
      </c>
      <c r="C1195" s="353" t="s">
        <v>3591</v>
      </c>
      <c r="D1195" s="353" t="s">
        <v>3592</v>
      </c>
      <c r="E1195" s="354" t="s">
        <v>3593</v>
      </c>
      <c r="F1195" s="355" t="s">
        <v>217</v>
      </c>
      <c r="G1195" s="368">
        <v>5</v>
      </c>
    </row>
    <row r="1196" spans="1:7" s="54" customFormat="1" ht="22.5" x14ac:dyDescent="0.25">
      <c r="A1196" s="351" t="s">
        <v>3594</v>
      </c>
      <c r="B1196" s="353" t="s">
        <v>281</v>
      </c>
      <c r="C1196" s="353" t="s">
        <v>3595</v>
      </c>
      <c r="D1196" s="353" t="s">
        <v>3596</v>
      </c>
      <c r="E1196" s="354" t="s">
        <v>3597</v>
      </c>
      <c r="F1196" s="355" t="s">
        <v>217</v>
      </c>
      <c r="G1196" s="368">
        <v>2</v>
      </c>
    </row>
    <row r="1197" spans="1:7" s="54" customFormat="1" ht="22.5" x14ac:dyDescent="0.25">
      <c r="A1197" s="351" t="s">
        <v>3598</v>
      </c>
      <c r="B1197" s="353" t="s">
        <v>281</v>
      </c>
      <c r="C1197" s="353" t="s">
        <v>3599</v>
      </c>
      <c r="D1197" s="353" t="s">
        <v>3600</v>
      </c>
      <c r="E1197" s="354" t="s">
        <v>3601</v>
      </c>
      <c r="F1197" s="355" t="s">
        <v>217</v>
      </c>
      <c r="G1197" s="368">
        <v>8</v>
      </c>
    </row>
    <row r="1198" spans="1:7" s="54" customFormat="1" ht="22.5" x14ac:dyDescent="0.25">
      <c r="A1198" s="351" t="s">
        <v>3602</v>
      </c>
      <c r="B1198" s="353" t="s">
        <v>281</v>
      </c>
      <c r="C1198" s="353" t="s">
        <v>3603</v>
      </c>
      <c r="D1198" s="353" t="s">
        <v>3395</v>
      </c>
      <c r="E1198" s="354" t="s">
        <v>3396</v>
      </c>
      <c r="F1198" s="355" t="s">
        <v>217</v>
      </c>
      <c r="G1198" s="368">
        <v>10</v>
      </c>
    </row>
    <row r="1199" spans="1:7" s="54" customFormat="1" ht="22.5" x14ac:dyDescent="0.25">
      <c r="A1199" s="351" t="s">
        <v>3604</v>
      </c>
      <c r="B1199" s="353" t="s">
        <v>281</v>
      </c>
      <c r="C1199" s="353" t="s">
        <v>3605</v>
      </c>
      <c r="D1199" s="353" t="s">
        <v>3606</v>
      </c>
      <c r="E1199" s="354" t="s">
        <v>3607</v>
      </c>
      <c r="F1199" s="355" t="s">
        <v>217</v>
      </c>
      <c r="G1199" s="368">
        <v>5</v>
      </c>
    </row>
    <row r="1200" spans="1:7" s="54" customFormat="1" ht="22.5" x14ac:dyDescent="0.25">
      <c r="A1200" s="351" t="s">
        <v>3608</v>
      </c>
      <c r="B1200" s="353" t="s">
        <v>281</v>
      </c>
      <c r="C1200" s="353" t="s">
        <v>3609</v>
      </c>
      <c r="D1200" s="353" t="s">
        <v>3610</v>
      </c>
      <c r="E1200" s="354" t="s">
        <v>3611</v>
      </c>
      <c r="F1200" s="355" t="s">
        <v>217</v>
      </c>
      <c r="G1200" s="368">
        <v>12</v>
      </c>
    </row>
    <row r="1201" spans="1:7" s="54" customFormat="1" ht="22.5" x14ac:dyDescent="0.25">
      <c r="A1201" s="351" t="s">
        <v>3612</v>
      </c>
      <c r="B1201" s="353" t="s">
        <v>281</v>
      </c>
      <c r="C1201" s="353" t="s">
        <v>3613</v>
      </c>
      <c r="D1201" s="353" t="s">
        <v>3614</v>
      </c>
      <c r="E1201" s="354" t="s">
        <v>3615</v>
      </c>
      <c r="F1201" s="355" t="s">
        <v>217</v>
      </c>
      <c r="G1201" s="368">
        <v>4</v>
      </c>
    </row>
    <row r="1202" spans="1:7" s="54" customFormat="1" ht="22.5" x14ac:dyDescent="0.25">
      <c r="A1202" s="351" t="s">
        <v>3616</v>
      </c>
      <c r="B1202" s="353" t="s">
        <v>281</v>
      </c>
      <c r="C1202" s="353" t="s">
        <v>3617</v>
      </c>
      <c r="D1202" s="353" t="s">
        <v>3618</v>
      </c>
      <c r="E1202" s="354" t="s">
        <v>3619</v>
      </c>
      <c r="F1202" s="355" t="s">
        <v>217</v>
      </c>
      <c r="G1202" s="368">
        <v>6</v>
      </c>
    </row>
    <row r="1203" spans="1:7" s="54" customFormat="1" ht="15" customHeight="1" x14ac:dyDescent="0.25">
      <c r="A1203" s="351" t="s">
        <v>3620</v>
      </c>
      <c r="B1203" s="353" t="s">
        <v>281</v>
      </c>
      <c r="C1203" s="353" t="s">
        <v>3621</v>
      </c>
      <c r="D1203" s="353" t="s">
        <v>3622</v>
      </c>
      <c r="E1203" s="354" t="s">
        <v>3623</v>
      </c>
      <c r="F1203" s="355" t="s">
        <v>217</v>
      </c>
      <c r="G1203" s="368">
        <v>2</v>
      </c>
    </row>
    <row r="1204" spans="1:7" s="54" customFormat="1" ht="22.5" x14ac:dyDescent="0.25">
      <c r="A1204" s="351" t="s">
        <v>3624</v>
      </c>
      <c r="B1204" s="353" t="s">
        <v>281</v>
      </c>
      <c r="C1204" s="353" t="s">
        <v>3625</v>
      </c>
      <c r="D1204" s="353" t="s">
        <v>3592</v>
      </c>
      <c r="E1204" s="354" t="s">
        <v>3626</v>
      </c>
      <c r="F1204" s="355" t="s">
        <v>217</v>
      </c>
      <c r="G1204" s="368">
        <v>4</v>
      </c>
    </row>
    <row r="1205" spans="1:7" s="54" customFormat="1" ht="22.5" x14ac:dyDescent="0.25">
      <c r="A1205" s="351" t="s">
        <v>3627</v>
      </c>
      <c r="B1205" s="353" t="s">
        <v>281</v>
      </c>
      <c r="C1205" s="353" t="s">
        <v>3628</v>
      </c>
      <c r="D1205" s="353" t="s">
        <v>3629</v>
      </c>
      <c r="E1205" s="354" t="s">
        <v>3630</v>
      </c>
      <c r="F1205" s="355" t="s">
        <v>217</v>
      </c>
      <c r="G1205" s="368">
        <v>3</v>
      </c>
    </row>
    <row r="1206" spans="1:7" s="54" customFormat="1" ht="22.5" x14ac:dyDescent="0.25">
      <c r="A1206" s="351" t="s">
        <v>3631</v>
      </c>
      <c r="B1206" s="353" t="s">
        <v>281</v>
      </c>
      <c r="C1206" s="353" t="s">
        <v>3632</v>
      </c>
      <c r="D1206" s="353" t="s">
        <v>3415</v>
      </c>
      <c r="E1206" s="354" t="s">
        <v>3416</v>
      </c>
      <c r="F1206" s="355" t="s">
        <v>217</v>
      </c>
      <c r="G1206" s="368">
        <v>4</v>
      </c>
    </row>
    <row r="1207" spans="1:7" s="54" customFormat="1" ht="22.5" x14ac:dyDescent="0.25">
      <c r="A1207" s="351" t="s">
        <v>3633</v>
      </c>
      <c r="B1207" s="353" t="s">
        <v>281</v>
      </c>
      <c r="C1207" s="353" t="s">
        <v>3634</v>
      </c>
      <c r="D1207" s="353" t="s">
        <v>3592</v>
      </c>
      <c r="E1207" s="354" t="s">
        <v>3635</v>
      </c>
      <c r="F1207" s="355" t="s">
        <v>217</v>
      </c>
      <c r="G1207" s="368">
        <v>7</v>
      </c>
    </row>
    <row r="1208" spans="1:7" s="54" customFormat="1" ht="22.5" x14ac:dyDescent="0.25">
      <c r="A1208" s="351" t="s">
        <v>3636</v>
      </c>
      <c r="B1208" s="353" t="s">
        <v>281</v>
      </c>
      <c r="C1208" s="353" t="s">
        <v>1115</v>
      </c>
      <c r="D1208" s="353" t="s">
        <v>3418</v>
      </c>
      <c r="E1208" s="354" t="s">
        <v>3637</v>
      </c>
      <c r="F1208" s="355" t="s">
        <v>164</v>
      </c>
      <c r="G1208" s="362">
        <v>0.73</v>
      </c>
    </row>
    <row r="1209" spans="1:7" s="54" customFormat="1" ht="15" x14ac:dyDescent="0.25">
      <c r="A1209" s="351" t="s">
        <v>3638</v>
      </c>
      <c r="B1209" s="353" t="s">
        <v>281</v>
      </c>
      <c r="C1209" s="353" t="s">
        <v>1118</v>
      </c>
      <c r="D1209" s="353" t="s">
        <v>3421</v>
      </c>
      <c r="E1209" s="354" t="s">
        <v>203</v>
      </c>
      <c r="F1209" s="355" t="s">
        <v>111</v>
      </c>
      <c r="G1209" s="363">
        <v>1.5299999999999999E-2</v>
      </c>
    </row>
    <row r="1210" spans="1:7" s="54" customFormat="1" ht="15" x14ac:dyDescent="0.25">
      <c r="A1210" s="351" t="s">
        <v>3639</v>
      </c>
      <c r="B1210" s="353" t="s">
        <v>281</v>
      </c>
      <c r="C1210" s="353" t="s">
        <v>1121</v>
      </c>
      <c r="D1210" s="353" t="s">
        <v>3423</v>
      </c>
      <c r="E1210" s="354" t="s">
        <v>3424</v>
      </c>
      <c r="F1210" s="355" t="s">
        <v>139</v>
      </c>
      <c r="G1210" s="362">
        <v>7.76</v>
      </c>
    </row>
    <row r="1211" spans="1:7" s="54" customFormat="1" ht="22.5" x14ac:dyDescent="0.25">
      <c r="A1211" s="351" t="s">
        <v>3640</v>
      </c>
      <c r="B1211" s="353" t="s">
        <v>281</v>
      </c>
      <c r="C1211" s="353" t="s">
        <v>1123</v>
      </c>
      <c r="D1211" s="353" t="s">
        <v>3426</v>
      </c>
      <c r="E1211" s="354" t="s">
        <v>3427</v>
      </c>
      <c r="F1211" s="355" t="s">
        <v>168</v>
      </c>
      <c r="G1211" s="368">
        <v>73</v>
      </c>
    </row>
    <row r="1212" spans="1:7" s="54" customFormat="1" ht="22.5" x14ac:dyDescent="0.25">
      <c r="A1212" s="351" t="s">
        <v>3641</v>
      </c>
      <c r="B1212" s="353" t="s">
        <v>281</v>
      </c>
      <c r="C1212" s="353" t="s">
        <v>1140</v>
      </c>
      <c r="D1212" s="353" t="s">
        <v>3429</v>
      </c>
      <c r="E1212" s="354" t="s">
        <v>3430</v>
      </c>
      <c r="F1212" s="355" t="s">
        <v>164</v>
      </c>
      <c r="G1212" s="362">
        <v>0.31</v>
      </c>
    </row>
    <row r="1213" spans="1:7" s="54" customFormat="1" ht="15" x14ac:dyDescent="0.25">
      <c r="A1213" s="351" t="s">
        <v>3642</v>
      </c>
      <c r="B1213" s="353" t="s">
        <v>281</v>
      </c>
      <c r="C1213" s="353" t="s">
        <v>1144</v>
      </c>
      <c r="D1213" s="353" t="s">
        <v>3421</v>
      </c>
      <c r="E1213" s="354" t="s">
        <v>203</v>
      </c>
      <c r="F1213" s="355" t="s">
        <v>111</v>
      </c>
      <c r="G1213" s="363">
        <v>6.4999999999999997E-3</v>
      </c>
    </row>
    <row r="1214" spans="1:7" s="54" customFormat="1" ht="15" x14ac:dyDescent="0.25">
      <c r="A1214" s="351" t="s">
        <v>3643</v>
      </c>
      <c r="B1214" s="353" t="s">
        <v>281</v>
      </c>
      <c r="C1214" s="353" t="s">
        <v>1146</v>
      </c>
      <c r="D1214" s="353" t="s">
        <v>3423</v>
      </c>
      <c r="E1214" s="354" t="s">
        <v>3424</v>
      </c>
      <c r="F1214" s="355" t="s">
        <v>139</v>
      </c>
      <c r="G1214" s="362">
        <v>3.41</v>
      </c>
    </row>
    <row r="1215" spans="1:7" s="54" customFormat="1" ht="22.5" x14ac:dyDescent="0.25">
      <c r="A1215" s="351" t="s">
        <v>3644</v>
      </c>
      <c r="B1215" s="353" t="s">
        <v>281</v>
      </c>
      <c r="C1215" s="353" t="s">
        <v>1148</v>
      </c>
      <c r="D1215" s="353" t="s">
        <v>3434</v>
      </c>
      <c r="E1215" s="354" t="s">
        <v>3435</v>
      </c>
      <c r="F1215" s="355" t="s">
        <v>168</v>
      </c>
      <c r="G1215" s="368">
        <v>31</v>
      </c>
    </row>
    <row r="1216" spans="1:7" s="54" customFormat="1" ht="22.5" x14ac:dyDescent="0.25">
      <c r="A1216" s="351" t="s">
        <v>3645</v>
      </c>
      <c r="B1216" s="353" t="s">
        <v>281</v>
      </c>
      <c r="C1216" s="353" t="s">
        <v>3646</v>
      </c>
      <c r="D1216" s="353" t="s">
        <v>3437</v>
      </c>
      <c r="E1216" s="354" t="s">
        <v>3438</v>
      </c>
      <c r="F1216" s="355" t="s">
        <v>164</v>
      </c>
      <c r="G1216" s="366">
        <v>0.9</v>
      </c>
    </row>
    <row r="1217" spans="1:7" s="54" customFormat="1" ht="15" x14ac:dyDescent="0.25">
      <c r="A1217" s="351" t="s">
        <v>3647</v>
      </c>
      <c r="B1217" s="353" t="s">
        <v>281</v>
      </c>
      <c r="C1217" s="353" t="s">
        <v>3648</v>
      </c>
      <c r="D1217" s="353" t="s">
        <v>3421</v>
      </c>
      <c r="E1217" s="354" t="s">
        <v>203</v>
      </c>
      <c r="F1217" s="355" t="s">
        <v>111</v>
      </c>
      <c r="G1217" s="363">
        <v>1.0800000000000001E-2</v>
      </c>
    </row>
    <row r="1218" spans="1:7" s="54" customFormat="1" ht="15" x14ac:dyDescent="0.25">
      <c r="A1218" s="351" t="s">
        <v>3649</v>
      </c>
      <c r="B1218" s="353" t="s">
        <v>281</v>
      </c>
      <c r="C1218" s="353" t="s">
        <v>3650</v>
      </c>
      <c r="D1218" s="353" t="s">
        <v>3423</v>
      </c>
      <c r="E1218" s="354" t="s">
        <v>3424</v>
      </c>
      <c r="F1218" s="355" t="s">
        <v>139</v>
      </c>
      <c r="G1218" s="368">
        <v>9</v>
      </c>
    </row>
    <row r="1219" spans="1:7" s="54" customFormat="1" ht="22.5" x14ac:dyDescent="0.25">
      <c r="A1219" s="351" t="s">
        <v>3651</v>
      </c>
      <c r="B1219" s="353" t="s">
        <v>281</v>
      </c>
      <c r="C1219" s="353" t="s">
        <v>3652</v>
      </c>
      <c r="D1219" s="353" t="s">
        <v>3444</v>
      </c>
      <c r="E1219" s="354" t="s">
        <v>3445</v>
      </c>
      <c r="F1219" s="355" t="s">
        <v>168</v>
      </c>
      <c r="G1219" s="368">
        <v>90</v>
      </c>
    </row>
    <row r="1220" spans="1:7" s="54" customFormat="1" ht="22.5" x14ac:dyDescent="0.25">
      <c r="A1220" s="351" t="s">
        <v>3653</v>
      </c>
      <c r="B1220" s="353" t="s">
        <v>281</v>
      </c>
      <c r="C1220" s="353" t="s">
        <v>1151</v>
      </c>
      <c r="D1220" s="353" t="s">
        <v>3447</v>
      </c>
      <c r="E1220" s="354" t="s">
        <v>3448</v>
      </c>
      <c r="F1220" s="355" t="s">
        <v>164</v>
      </c>
      <c r="G1220" s="366">
        <v>0.5</v>
      </c>
    </row>
    <row r="1221" spans="1:7" s="54" customFormat="1" ht="15" x14ac:dyDescent="0.25">
      <c r="A1221" s="351" t="s">
        <v>3654</v>
      </c>
      <c r="B1221" s="353" t="s">
        <v>281</v>
      </c>
      <c r="C1221" s="353" t="s">
        <v>1153</v>
      </c>
      <c r="D1221" s="353" t="s">
        <v>3421</v>
      </c>
      <c r="E1221" s="354" t="s">
        <v>203</v>
      </c>
      <c r="F1221" s="355" t="s">
        <v>111</v>
      </c>
      <c r="G1221" s="357">
        <v>4.0000000000000001E-3</v>
      </c>
    </row>
    <row r="1222" spans="1:7" s="54" customFormat="1" ht="15" x14ac:dyDescent="0.25">
      <c r="A1222" s="351" t="s">
        <v>3655</v>
      </c>
      <c r="B1222" s="353" t="s">
        <v>281</v>
      </c>
      <c r="C1222" s="353" t="s">
        <v>1155</v>
      </c>
      <c r="D1222" s="353" t="s">
        <v>3423</v>
      </c>
      <c r="E1222" s="354" t="s">
        <v>3424</v>
      </c>
      <c r="F1222" s="355" t="s">
        <v>139</v>
      </c>
      <c r="G1222" s="362">
        <v>3.75</v>
      </c>
    </row>
    <row r="1223" spans="1:7" s="54" customFormat="1" ht="22.5" x14ac:dyDescent="0.25">
      <c r="A1223" s="351" t="s">
        <v>3656</v>
      </c>
      <c r="B1223" s="353" t="s">
        <v>281</v>
      </c>
      <c r="C1223" s="353" t="s">
        <v>1157</v>
      </c>
      <c r="D1223" s="353" t="s">
        <v>3454</v>
      </c>
      <c r="E1223" s="354" t="s">
        <v>3455</v>
      </c>
      <c r="F1223" s="355" t="s">
        <v>168</v>
      </c>
      <c r="G1223" s="368">
        <v>50</v>
      </c>
    </row>
    <row r="1224" spans="1:7" s="54" customFormat="1" ht="22.5" x14ac:dyDescent="0.25">
      <c r="A1224" s="351" t="s">
        <v>3657</v>
      </c>
      <c r="B1224" s="353" t="s">
        <v>281</v>
      </c>
      <c r="C1224" s="353" t="s">
        <v>2583</v>
      </c>
      <c r="D1224" s="353" t="s">
        <v>3457</v>
      </c>
      <c r="E1224" s="354" t="s">
        <v>3458</v>
      </c>
      <c r="F1224" s="355" t="s">
        <v>164</v>
      </c>
      <c r="G1224" s="362">
        <v>0.23</v>
      </c>
    </row>
    <row r="1225" spans="1:7" s="54" customFormat="1" ht="15" customHeight="1" x14ac:dyDescent="0.25">
      <c r="A1225" s="351" t="s">
        <v>3658</v>
      </c>
      <c r="B1225" s="353" t="s">
        <v>281</v>
      </c>
      <c r="C1225" s="353" t="s">
        <v>3659</v>
      </c>
      <c r="D1225" s="353" t="s">
        <v>3421</v>
      </c>
      <c r="E1225" s="354" t="s">
        <v>203</v>
      </c>
      <c r="F1225" s="355" t="s">
        <v>111</v>
      </c>
      <c r="G1225" s="363">
        <v>1.8E-3</v>
      </c>
    </row>
    <row r="1226" spans="1:7" s="54" customFormat="1" ht="15" x14ac:dyDescent="0.25">
      <c r="A1226" s="351" t="s">
        <v>3660</v>
      </c>
      <c r="B1226" s="353" t="s">
        <v>281</v>
      </c>
      <c r="C1226" s="353" t="s">
        <v>3661</v>
      </c>
      <c r="D1226" s="353" t="s">
        <v>3423</v>
      </c>
      <c r="E1226" s="354" t="s">
        <v>3424</v>
      </c>
      <c r="F1226" s="355" t="s">
        <v>139</v>
      </c>
      <c r="G1226" s="362">
        <v>1.1499999999999999</v>
      </c>
    </row>
    <row r="1227" spans="1:7" s="54" customFormat="1" ht="22.5" x14ac:dyDescent="0.25">
      <c r="A1227" s="351" t="s">
        <v>3662</v>
      </c>
      <c r="B1227" s="353" t="s">
        <v>281</v>
      </c>
      <c r="C1227" s="353" t="s">
        <v>3663</v>
      </c>
      <c r="D1227" s="353" t="s">
        <v>3465</v>
      </c>
      <c r="E1227" s="354" t="s">
        <v>3466</v>
      </c>
      <c r="F1227" s="355" t="s">
        <v>168</v>
      </c>
      <c r="G1227" s="368">
        <v>75</v>
      </c>
    </row>
    <row r="1228" spans="1:7" s="54" customFormat="1" ht="22.5" x14ac:dyDescent="0.25">
      <c r="A1228" s="351" t="s">
        <v>3664</v>
      </c>
      <c r="B1228" s="353" t="s">
        <v>281</v>
      </c>
      <c r="C1228" s="353" t="s">
        <v>1168</v>
      </c>
      <c r="D1228" s="353" t="s">
        <v>392</v>
      </c>
      <c r="E1228" s="354" t="s">
        <v>393</v>
      </c>
      <c r="F1228" s="355" t="s">
        <v>164</v>
      </c>
      <c r="G1228" s="362">
        <v>1.49</v>
      </c>
    </row>
    <row r="1229" spans="1:7" s="54" customFormat="1" ht="15" x14ac:dyDescent="0.25">
      <c r="A1229" s="351" t="s">
        <v>3665</v>
      </c>
      <c r="B1229" s="353" t="s">
        <v>281</v>
      </c>
      <c r="C1229" s="353" t="s">
        <v>1172</v>
      </c>
      <c r="D1229" s="353" t="s">
        <v>3423</v>
      </c>
      <c r="E1229" s="354" t="s">
        <v>3424</v>
      </c>
      <c r="F1229" s="355" t="s">
        <v>139</v>
      </c>
      <c r="G1229" s="362">
        <v>2.98</v>
      </c>
    </row>
    <row r="1230" spans="1:7" s="54" customFormat="1" ht="22.5" x14ac:dyDescent="0.25">
      <c r="A1230" s="351" t="s">
        <v>3666</v>
      </c>
      <c r="B1230" s="353" t="s">
        <v>281</v>
      </c>
      <c r="C1230" s="353" t="s">
        <v>1174</v>
      </c>
      <c r="D1230" s="353" t="s">
        <v>3478</v>
      </c>
      <c r="E1230" s="354" t="s">
        <v>394</v>
      </c>
      <c r="F1230" s="355" t="s">
        <v>168</v>
      </c>
      <c r="G1230" s="368">
        <v>201</v>
      </c>
    </row>
    <row r="1231" spans="1:7" s="54" customFormat="1" ht="22.5" x14ac:dyDescent="0.25">
      <c r="A1231" s="351" t="s">
        <v>3667</v>
      </c>
      <c r="B1231" s="353" t="s">
        <v>281</v>
      </c>
      <c r="C1231" s="353" t="s">
        <v>2598</v>
      </c>
      <c r="D1231" s="353" t="s">
        <v>3668</v>
      </c>
      <c r="E1231" s="354" t="s">
        <v>3669</v>
      </c>
      <c r="F1231" s="355" t="s">
        <v>164</v>
      </c>
      <c r="G1231" s="362">
        <v>1.92</v>
      </c>
    </row>
    <row r="1232" spans="1:7" s="54" customFormat="1" ht="15" x14ac:dyDescent="0.25">
      <c r="A1232" s="351" t="s">
        <v>3670</v>
      </c>
      <c r="B1232" s="353" t="s">
        <v>281</v>
      </c>
      <c r="C1232" s="353" t="s">
        <v>3671</v>
      </c>
      <c r="D1232" s="353" t="s">
        <v>3423</v>
      </c>
      <c r="E1232" s="354" t="s">
        <v>3424</v>
      </c>
      <c r="F1232" s="355" t="s">
        <v>139</v>
      </c>
      <c r="G1232" s="362">
        <v>1.92</v>
      </c>
    </row>
    <row r="1233" spans="1:7" s="54" customFormat="1" ht="22.5" x14ac:dyDescent="0.25">
      <c r="A1233" s="351" t="s">
        <v>3672</v>
      </c>
      <c r="B1233" s="353" t="s">
        <v>281</v>
      </c>
      <c r="C1233" s="353" t="s">
        <v>3673</v>
      </c>
      <c r="D1233" s="353" t="s">
        <v>3484</v>
      </c>
      <c r="E1233" s="354" t="s">
        <v>391</v>
      </c>
      <c r="F1233" s="355" t="s">
        <v>168</v>
      </c>
      <c r="G1233" s="368">
        <v>192</v>
      </c>
    </row>
    <row r="1234" spans="1:7" s="54" customFormat="1" ht="22.5" x14ac:dyDescent="0.25">
      <c r="A1234" s="351" t="s">
        <v>3674</v>
      </c>
      <c r="B1234" s="353" t="s">
        <v>281</v>
      </c>
      <c r="C1234" s="353" t="s">
        <v>2603</v>
      </c>
      <c r="D1234" s="353" t="s">
        <v>3486</v>
      </c>
      <c r="E1234" s="354" t="s">
        <v>3487</v>
      </c>
      <c r="F1234" s="355" t="s">
        <v>164</v>
      </c>
      <c r="G1234" s="366">
        <v>6.3</v>
      </c>
    </row>
    <row r="1235" spans="1:7" s="54" customFormat="1" ht="15" x14ac:dyDescent="0.25">
      <c r="A1235" s="351" t="s">
        <v>3675</v>
      </c>
      <c r="B1235" s="353" t="s">
        <v>281</v>
      </c>
      <c r="C1235" s="353" t="s">
        <v>3676</v>
      </c>
      <c r="D1235" s="353" t="s">
        <v>3423</v>
      </c>
      <c r="E1235" s="354" t="s">
        <v>3424</v>
      </c>
      <c r="F1235" s="355" t="s">
        <v>139</v>
      </c>
      <c r="G1235" s="362">
        <v>5.04</v>
      </c>
    </row>
    <row r="1236" spans="1:7" s="54" customFormat="1" ht="22.5" x14ac:dyDescent="0.25">
      <c r="A1236" s="351" t="s">
        <v>3677</v>
      </c>
      <c r="B1236" s="353" t="s">
        <v>281</v>
      </c>
      <c r="C1236" s="353" t="s">
        <v>3678</v>
      </c>
      <c r="D1236" s="353" t="s">
        <v>3491</v>
      </c>
      <c r="E1236" s="354" t="s">
        <v>403</v>
      </c>
      <c r="F1236" s="355" t="s">
        <v>168</v>
      </c>
      <c r="G1236" s="368">
        <v>630</v>
      </c>
    </row>
    <row r="1237" spans="1:7" s="54" customFormat="1" ht="22.5" x14ac:dyDescent="0.25">
      <c r="A1237" s="351" t="s">
        <v>3679</v>
      </c>
      <c r="B1237" s="353" t="s">
        <v>281</v>
      </c>
      <c r="C1237" s="353" t="s">
        <v>1186</v>
      </c>
      <c r="D1237" s="353" t="s">
        <v>316</v>
      </c>
      <c r="E1237" s="354" t="s">
        <v>317</v>
      </c>
      <c r="F1237" s="355" t="s">
        <v>251</v>
      </c>
      <c r="G1237" s="368">
        <v>54</v>
      </c>
    </row>
    <row r="1238" spans="1:7" s="54" customFormat="1" ht="15" x14ac:dyDescent="0.25">
      <c r="A1238" s="351" t="s">
        <v>3680</v>
      </c>
      <c r="B1238" s="353" t="s">
        <v>281</v>
      </c>
      <c r="C1238" s="353" t="s">
        <v>2611</v>
      </c>
      <c r="D1238" s="353" t="s">
        <v>3505</v>
      </c>
      <c r="E1238" s="354" t="s">
        <v>3506</v>
      </c>
      <c r="F1238" s="355" t="s">
        <v>168</v>
      </c>
      <c r="G1238" s="366">
        <v>80.3</v>
      </c>
    </row>
    <row r="1239" spans="1:7" s="54" customFormat="1" ht="15" x14ac:dyDescent="0.25">
      <c r="A1239" s="351" t="s">
        <v>3681</v>
      </c>
      <c r="B1239" s="353" t="s">
        <v>281</v>
      </c>
      <c r="C1239" s="353" t="s">
        <v>3682</v>
      </c>
      <c r="D1239" s="353" t="s">
        <v>3505</v>
      </c>
      <c r="E1239" s="354" t="s">
        <v>3509</v>
      </c>
      <c r="F1239" s="355" t="s">
        <v>168</v>
      </c>
      <c r="G1239" s="366">
        <v>34.1</v>
      </c>
    </row>
    <row r="1240" spans="1:7" s="54" customFormat="1" ht="15" x14ac:dyDescent="0.25">
      <c r="A1240" s="351" t="s">
        <v>3683</v>
      </c>
      <c r="B1240" s="353" t="s">
        <v>281</v>
      </c>
      <c r="C1240" s="353" t="s">
        <v>3684</v>
      </c>
      <c r="D1240" s="353" t="s">
        <v>3505</v>
      </c>
      <c r="E1240" s="354" t="s">
        <v>3512</v>
      </c>
      <c r="F1240" s="355" t="s">
        <v>168</v>
      </c>
      <c r="G1240" s="368">
        <v>99</v>
      </c>
    </row>
    <row r="1241" spans="1:7" s="54" customFormat="1" ht="15" x14ac:dyDescent="0.25">
      <c r="A1241" s="351" t="s">
        <v>3685</v>
      </c>
      <c r="B1241" s="353" t="s">
        <v>281</v>
      </c>
      <c r="C1241" s="353" t="s">
        <v>3686</v>
      </c>
      <c r="D1241" s="353" t="s">
        <v>3505</v>
      </c>
      <c r="E1241" s="354" t="s">
        <v>3515</v>
      </c>
      <c r="F1241" s="355" t="s">
        <v>168</v>
      </c>
      <c r="G1241" s="368">
        <v>55</v>
      </c>
    </row>
    <row r="1242" spans="1:7" s="54" customFormat="1" ht="15" x14ac:dyDescent="0.25">
      <c r="A1242" s="351" t="s">
        <v>3687</v>
      </c>
      <c r="B1242" s="353" t="s">
        <v>281</v>
      </c>
      <c r="C1242" s="353" t="s">
        <v>3688</v>
      </c>
      <c r="D1242" s="353" t="s">
        <v>3505</v>
      </c>
      <c r="E1242" s="354" t="s">
        <v>3518</v>
      </c>
      <c r="F1242" s="355" t="s">
        <v>168</v>
      </c>
      <c r="G1242" s="366">
        <v>25.3</v>
      </c>
    </row>
    <row r="1243" spans="1:7" s="54" customFormat="1" ht="15" x14ac:dyDescent="0.25">
      <c r="A1243" s="351" t="s">
        <v>3689</v>
      </c>
      <c r="B1243" s="353" t="s">
        <v>281</v>
      </c>
      <c r="C1243" s="353" t="s">
        <v>3690</v>
      </c>
      <c r="D1243" s="353" t="s">
        <v>3691</v>
      </c>
      <c r="E1243" s="354" t="s">
        <v>3521</v>
      </c>
      <c r="F1243" s="355" t="s">
        <v>168</v>
      </c>
      <c r="G1243" s="366">
        <v>71.5</v>
      </c>
    </row>
    <row r="1244" spans="1:7" s="54" customFormat="1" ht="15" x14ac:dyDescent="0.25">
      <c r="A1244" s="351" t="s">
        <v>3692</v>
      </c>
      <c r="B1244" s="353" t="s">
        <v>281</v>
      </c>
      <c r="C1244" s="353" t="s">
        <v>3693</v>
      </c>
      <c r="D1244" s="353" t="s">
        <v>3505</v>
      </c>
      <c r="E1244" s="354" t="s">
        <v>3524</v>
      </c>
      <c r="F1244" s="355" t="s">
        <v>168</v>
      </c>
      <c r="G1244" s="366">
        <v>93.5</v>
      </c>
    </row>
    <row r="1245" spans="1:7" s="54" customFormat="1" ht="15" x14ac:dyDescent="0.25">
      <c r="A1245" s="351" t="s">
        <v>3694</v>
      </c>
      <c r="B1245" s="353" t="s">
        <v>281</v>
      </c>
      <c r="C1245" s="353" t="s">
        <v>3695</v>
      </c>
      <c r="D1245" s="353" t="s">
        <v>3505</v>
      </c>
      <c r="E1245" s="354" t="s">
        <v>3527</v>
      </c>
      <c r="F1245" s="355" t="s">
        <v>168</v>
      </c>
      <c r="G1245" s="366">
        <v>51.7</v>
      </c>
    </row>
    <row r="1246" spans="1:7" s="54" customFormat="1" ht="15" x14ac:dyDescent="0.25">
      <c r="A1246" s="351" t="s">
        <v>3696</v>
      </c>
      <c r="B1246" s="353" t="s">
        <v>281</v>
      </c>
      <c r="C1246" s="353" t="s">
        <v>3697</v>
      </c>
      <c r="D1246" s="353" t="s">
        <v>3505</v>
      </c>
      <c r="E1246" s="354" t="s">
        <v>3530</v>
      </c>
      <c r="F1246" s="355" t="s">
        <v>168</v>
      </c>
      <c r="G1246" s="366">
        <v>83.6</v>
      </c>
    </row>
    <row r="1247" spans="1:7" s="54" customFormat="1" ht="15" x14ac:dyDescent="0.25">
      <c r="A1247" s="351" t="s">
        <v>3698</v>
      </c>
      <c r="B1247" s="353" t="s">
        <v>281</v>
      </c>
      <c r="C1247" s="353" t="s">
        <v>2613</v>
      </c>
      <c r="D1247" s="353" t="s">
        <v>319</v>
      </c>
      <c r="E1247" s="354" t="s">
        <v>320</v>
      </c>
      <c r="F1247" s="355" t="s">
        <v>217</v>
      </c>
      <c r="G1247" s="368">
        <v>79</v>
      </c>
    </row>
    <row r="1248" spans="1:7" s="54" customFormat="1" ht="15" x14ac:dyDescent="0.25">
      <c r="A1248" s="351" t="s">
        <v>3699</v>
      </c>
      <c r="B1248" s="353" t="s">
        <v>281</v>
      </c>
      <c r="C1248" s="353" t="s">
        <v>3700</v>
      </c>
      <c r="D1248" s="353" t="s">
        <v>3533</v>
      </c>
      <c r="E1248" s="354" t="s">
        <v>3534</v>
      </c>
      <c r="F1248" s="355" t="s">
        <v>248</v>
      </c>
      <c r="G1248" s="366">
        <v>7.9</v>
      </c>
    </row>
    <row r="1249" spans="1:7" s="54" customFormat="1" ht="15" customHeight="1" x14ac:dyDescent="0.25">
      <c r="A1249" s="351" t="s">
        <v>3701</v>
      </c>
      <c r="B1249" s="353" t="s">
        <v>281</v>
      </c>
      <c r="C1249" s="353" t="s">
        <v>2620</v>
      </c>
      <c r="D1249" s="353" t="s">
        <v>3536</v>
      </c>
      <c r="E1249" s="354" t="s">
        <v>3537</v>
      </c>
      <c r="F1249" s="355" t="s">
        <v>217</v>
      </c>
      <c r="G1249" s="368">
        <v>72</v>
      </c>
    </row>
    <row r="1250" spans="1:7" s="54" customFormat="1" ht="33.75" x14ac:dyDescent="0.25">
      <c r="A1250" s="351" t="s">
        <v>3702</v>
      </c>
      <c r="B1250" s="353" t="s">
        <v>281</v>
      </c>
      <c r="C1250" s="353" t="s">
        <v>2622</v>
      </c>
      <c r="D1250" s="353" t="s">
        <v>3540</v>
      </c>
      <c r="E1250" s="354" t="s">
        <v>3541</v>
      </c>
      <c r="F1250" s="355" t="s">
        <v>217</v>
      </c>
      <c r="G1250" s="368">
        <v>79</v>
      </c>
    </row>
    <row r="1251" spans="1:7" s="54" customFormat="1" ht="22.5" x14ac:dyDescent="0.25">
      <c r="A1251" s="351" t="s">
        <v>3703</v>
      </c>
      <c r="B1251" s="353" t="s">
        <v>281</v>
      </c>
      <c r="C1251" s="353" t="s">
        <v>3704</v>
      </c>
      <c r="D1251" s="353" t="s">
        <v>3544</v>
      </c>
      <c r="E1251" s="354" t="s">
        <v>3545</v>
      </c>
      <c r="F1251" s="355" t="s">
        <v>217</v>
      </c>
      <c r="G1251" s="368">
        <v>79</v>
      </c>
    </row>
    <row r="1252" spans="1:7" s="54" customFormat="1" ht="15" x14ac:dyDescent="0.25">
      <c r="A1252" s="351" t="s">
        <v>3705</v>
      </c>
      <c r="B1252" s="353" t="s">
        <v>281</v>
      </c>
      <c r="C1252" s="353" t="s">
        <v>3706</v>
      </c>
      <c r="D1252" s="353" t="s">
        <v>3548</v>
      </c>
      <c r="E1252" s="354" t="s">
        <v>3707</v>
      </c>
      <c r="F1252" s="355" t="s">
        <v>217</v>
      </c>
      <c r="G1252" s="368">
        <v>79</v>
      </c>
    </row>
    <row r="1253" spans="1:7" s="54" customFormat="1" ht="33.75" x14ac:dyDescent="0.25">
      <c r="A1253" s="351" t="s">
        <v>3708</v>
      </c>
      <c r="B1253" s="353" t="s">
        <v>281</v>
      </c>
      <c r="C1253" s="353" t="s">
        <v>3709</v>
      </c>
      <c r="D1253" s="353" t="s">
        <v>3552</v>
      </c>
      <c r="E1253" s="354" t="s">
        <v>3553</v>
      </c>
      <c r="F1253" s="355" t="s">
        <v>217</v>
      </c>
      <c r="G1253" s="368">
        <v>20</v>
      </c>
    </row>
    <row r="1254" spans="1:7" s="54" customFormat="1" ht="33.75" x14ac:dyDescent="0.25">
      <c r="A1254" s="351" t="s">
        <v>3710</v>
      </c>
      <c r="B1254" s="353" t="s">
        <v>281</v>
      </c>
      <c r="C1254" s="353" t="s">
        <v>3711</v>
      </c>
      <c r="D1254" s="353" t="s">
        <v>3556</v>
      </c>
      <c r="E1254" s="354" t="s">
        <v>3557</v>
      </c>
      <c r="F1254" s="355" t="s">
        <v>217</v>
      </c>
      <c r="G1254" s="368">
        <v>20</v>
      </c>
    </row>
    <row r="1255" spans="1:7" s="54" customFormat="1" ht="45" x14ac:dyDescent="0.25">
      <c r="A1255" s="351" t="s">
        <v>3712</v>
      </c>
      <c r="B1255" s="353" t="s">
        <v>281</v>
      </c>
      <c r="C1255" s="353" t="s">
        <v>3713</v>
      </c>
      <c r="D1255" s="353" t="s">
        <v>3568</v>
      </c>
      <c r="E1255" s="354" t="s">
        <v>3569</v>
      </c>
      <c r="F1255" s="355" t="s">
        <v>217</v>
      </c>
      <c r="G1255" s="368">
        <v>40</v>
      </c>
    </row>
    <row r="1256" spans="1:7" s="54" customFormat="1" ht="45" x14ac:dyDescent="0.25">
      <c r="A1256" s="351" t="s">
        <v>3714</v>
      </c>
      <c r="B1256" s="353" t="s">
        <v>281</v>
      </c>
      <c r="C1256" s="353" t="s">
        <v>3715</v>
      </c>
      <c r="D1256" s="353" t="s">
        <v>3568</v>
      </c>
      <c r="E1256" s="354" t="s">
        <v>3572</v>
      </c>
      <c r="F1256" s="355" t="s">
        <v>217</v>
      </c>
      <c r="G1256" s="368">
        <v>20</v>
      </c>
    </row>
    <row r="1257" spans="1:7" s="54" customFormat="1" ht="22.5" x14ac:dyDescent="0.25">
      <c r="A1257" s="351" t="s">
        <v>3716</v>
      </c>
      <c r="B1257" s="353" t="s">
        <v>281</v>
      </c>
      <c r="C1257" s="353" t="s">
        <v>3717</v>
      </c>
      <c r="D1257" s="353" t="s">
        <v>3718</v>
      </c>
      <c r="E1257" s="354" t="s">
        <v>3719</v>
      </c>
      <c r="F1257" s="355" t="s">
        <v>217</v>
      </c>
      <c r="G1257" s="368">
        <v>2</v>
      </c>
    </row>
    <row r="1258" spans="1:7" s="54" customFormat="1" ht="22.5" x14ac:dyDescent="0.25">
      <c r="A1258" s="351" t="s">
        <v>3720</v>
      </c>
      <c r="B1258" s="353" t="s">
        <v>281</v>
      </c>
      <c r="C1258" s="353" t="s">
        <v>3721</v>
      </c>
      <c r="D1258" s="353" t="s">
        <v>3722</v>
      </c>
      <c r="E1258" s="354" t="s">
        <v>3723</v>
      </c>
      <c r="F1258" s="355" t="s">
        <v>217</v>
      </c>
      <c r="G1258" s="368">
        <v>2</v>
      </c>
    </row>
    <row r="1259" spans="1:7" s="54" customFormat="1" ht="22.5" x14ac:dyDescent="0.25">
      <c r="A1259" s="351" t="s">
        <v>3724</v>
      </c>
      <c r="B1259" s="353" t="s">
        <v>281</v>
      </c>
      <c r="C1259" s="353" t="s">
        <v>3725</v>
      </c>
      <c r="D1259" s="353" t="s">
        <v>3494</v>
      </c>
      <c r="E1259" s="354" t="s">
        <v>3495</v>
      </c>
      <c r="F1259" s="355" t="s">
        <v>217</v>
      </c>
      <c r="G1259" s="368">
        <v>4</v>
      </c>
    </row>
    <row r="1260" spans="1:7" s="54" customFormat="1" ht="22.5" x14ac:dyDescent="0.25">
      <c r="A1260" s="351" t="s">
        <v>3726</v>
      </c>
      <c r="B1260" s="353" t="s">
        <v>281</v>
      </c>
      <c r="C1260" s="353" t="s">
        <v>3727</v>
      </c>
      <c r="D1260" s="353" t="s">
        <v>3728</v>
      </c>
      <c r="E1260" s="354" t="s">
        <v>3729</v>
      </c>
      <c r="F1260" s="355" t="s">
        <v>217</v>
      </c>
      <c r="G1260" s="368">
        <v>4</v>
      </c>
    </row>
    <row r="1261" spans="1:7" s="54" customFormat="1" ht="15" x14ac:dyDescent="0.25">
      <c r="A1261" s="347" t="s">
        <v>3441</v>
      </c>
      <c r="B1261" s="556"/>
      <c r="C1261" s="556"/>
      <c r="D1261" s="556"/>
      <c r="E1261" s="348" t="s">
        <v>3730</v>
      </c>
      <c r="F1261" s="349"/>
      <c r="G1261" s="350"/>
    </row>
    <row r="1262" spans="1:7" s="54" customFormat="1" ht="15" x14ac:dyDescent="0.25">
      <c r="A1262" s="351" t="s">
        <v>3731</v>
      </c>
      <c r="B1262" s="353" t="s">
        <v>281</v>
      </c>
      <c r="C1262" s="353" t="s">
        <v>2624</v>
      </c>
      <c r="D1262" s="353" t="s">
        <v>3732</v>
      </c>
      <c r="E1262" s="354" t="s">
        <v>3733</v>
      </c>
      <c r="F1262" s="355" t="s">
        <v>217</v>
      </c>
      <c r="G1262" s="368">
        <v>4</v>
      </c>
    </row>
    <row r="1263" spans="1:7" s="54" customFormat="1" ht="15" x14ac:dyDescent="0.25">
      <c r="A1263" s="351" t="s">
        <v>3734</v>
      </c>
      <c r="B1263" s="353" t="s">
        <v>281</v>
      </c>
      <c r="C1263" s="369" t="s">
        <v>2626</v>
      </c>
      <c r="D1263" s="369" t="s">
        <v>3735</v>
      </c>
      <c r="E1263" s="370" t="s">
        <v>3736</v>
      </c>
      <c r="F1263" s="355" t="s">
        <v>217</v>
      </c>
      <c r="G1263" s="368">
        <v>4</v>
      </c>
    </row>
    <row r="1264" spans="1:7" s="54" customFormat="1" ht="22.5" x14ac:dyDescent="0.25">
      <c r="A1264" s="351" t="s">
        <v>3737</v>
      </c>
      <c r="B1264" s="353" t="s">
        <v>281</v>
      </c>
      <c r="C1264" s="353" t="s">
        <v>2631</v>
      </c>
      <c r="D1264" s="353" t="s">
        <v>3738</v>
      </c>
      <c r="E1264" s="354" t="s">
        <v>3739</v>
      </c>
      <c r="F1264" s="355" t="s">
        <v>164</v>
      </c>
      <c r="G1264" s="362">
        <v>0.62</v>
      </c>
    </row>
    <row r="1265" spans="1:7" s="54" customFormat="1" ht="15" x14ac:dyDescent="0.25">
      <c r="A1265" s="351" t="s">
        <v>3740</v>
      </c>
      <c r="B1265" s="353" t="s">
        <v>281</v>
      </c>
      <c r="C1265" s="353" t="s">
        <v>2633</v>
      </c>
      <c r="D1265" s="353" t="s">
        <v>3423</v>
      </c>
      <c r="E1265" s="354" t="s">
        <v>3424</v>
      </c>
      <c r="F1265" s="355" t="s">
        <v>139</v>
      </c>
      <c r="G1265" s="366">
        <v>12.4</v>
      </c>
    </row>
    <row r="1266" spans="1:7" s="54" customFormat="1" ht="33.75" x14ac:dyDescent="0.25">
      <c r="A1266" s="351" t="s">
        <v>3741</v>
      </c>
      <c r="B1266" s="353" t="s">
        <v>281</v>
      </c>
      <c r="C1266" s="353" t="s">
        <v>3742</v>
      </c>
      <c r="D1266" s="353" t="s">
        <v>3743</v>
      </c>
      <c r="E1266" s="354" t="s">
        <v>521</v>
      </c>
      <c r="F1266" s="355" t="s">
        <v>168</v>
      </c>
      <c r="G1266" s="368">
        <v>62</v>
      </c>
    </row>
    <row r="1267" spans="1:7" s="54" customFormat="1" ht="22.5" x14ac:dyDescent="0.25">
      <c r="A1267" s="351" t="s">
        <v>3744</v>
      </c>
      <c r="B1267" s="353" t="s">
        <v>281</v>
      </c>
      <c r="C1267" s="353" t="s">
        <v>1189</v>
      </c>
      <c r="D1267" s="353" t="s">
        <v>3418</v>
      </c>
      <c r="E1267" s="354" t="s">
        <v>3637</v>
      </c>
      <c r="F1267" s="355" t="s">
        <v>164</v>
      </c>
      <c r="G1267" s="362">
        <v>1.1499999999999999</v>
      </c>
    </row>
    <row r="1268" spans="1:7" s="54" customFormat="1" ht="15" x14ac:dyDescent="0.25">
      <c r="A1268" s="351" t="s">
        <v>3745</v>
      </c>
      <c r="B1268" s="353" t="s">
        <v>281</v>
      </c>
      <c r="C1268" s="353" t="s">
        <v>1190</v>
      </c>
      <c r="D1268" s="353" t="s">
        <v>3423</v>
      </c>
      <c r="E1268" s="354" t="s">
        <v>3424</v>
      </c>
      <c r="F1268" s="355" t="s">
        <v>139</v>
      </c>
      <c r="G1268" s="362">
        <v>19.55</v>
      </c>
    </row>
    <row r="1269" spans="1:7" s="54" customFormat="1" ht="22.5" x14ac:dyDescent="0.25">
      <c r="A1269" s="351" t="s">
        <v>3746</v>
      </c>
      <c r="B1269" s="353" t="s">
        <v>281</v>
      </c>
      <c r="C1269" s="353" t="s">
        <v>1191</v>
      </c>
      <c r="D1269" s="353" t="s">
        <v>3426</v>
      </c>
      <c r="E1269" s="354" t="s">
        <v>3427</v>
      </c>
      <c r="F1269" s="355" t="s">
        <v>168</v>
      </c>
      <c r="G1269" s="368">
        <v>123</v>
      </c>
    </row>
    <row r="1270" spans="1:7" s="54" customFormat="1" ht="22.5" x14ac:dyDescent="0.25">
      <c r="A1270" s="351" t="s">
        <v>3747</v>
      </c>
      <c r="B1270" s="353" t="s">
        <v>281</v>
      </c>
      <c r="C1270" s="353" t="s">
        <v>2639</v>
      </c>
      <c r="D1270" s="353" t="s">
        <v>3429</v>
      </c>
      <c r="E1270" s="354" t="s">
        <v>3430</v>
      </c>
      <c r="F1270" s="355" t="s">
        <v>164</v>
      </c>
      <c r="G1270" s="362">
        <v>0.56999999999999995</v>
      </c>
    </row>
    <row r="1271" spans="1:7" s="54" customFormat="1" ht="22.5" x14ac:dyDescent="0.25">
      <c r="A1271" s="351" t="s">
        <v>3748</v>
      </c>
      <c r="B1271" s="353" t="s">
        <v>281</v>
      </c>
      <c r="C1271" s="353" t="s">
        <v>3749</v>
      </c>
      <c r="D1271" s="353" t="s">
        <v>3750</v>
      </c>
      <c r="E1271" s="354" t="s">
        <v>3435</v>
      </c>
      <c r="F1271" s="355" t="s">
        <v>168</v>
      </c>
      <c r="G1271" s="368">
        <v>49</v>
      </c>
    </row>
    <row r="1272" spans="1:7" s="54" customFormat="1" ht="15" x14ac:dyDescent="0.25">
      <c r="A1272" s="351" t="s">
        <v>3751</v>
      </c>
      <c r="B1272" s="353" t="s">
        <v>281</v>
      </c>
      <c r="C1272" s="353" t="s">
        <v>3752</v>
      </c>
      <c r="D1272" s="353" t="s">
        <v>3423</v>
      </c>
      <c r="E1272" s="354" t="s">
        <v>3424</v>
      </c>
      <c r="F1272" s="355" t="s">
        <v>139</v>
      </c>
      <c r="G1272" s="362">
        <v>7.41</v>
      </c>
    </row>
    <row r="1273" spans="1:7" s="54" customFormat="1" ht="33.75" x14ac:dyDescent="0.25">
      <c r="A1273" s="351" t="s">
        <v>3753</v>
      </c>
      <c r="B1273" s="353" t="s">
        <v>281</v>
      </c>
      <c r="C1273" s="353" t="s">
        <v>3754</v>
      </c>
      <c r="D1273" s="353" t="s">
        <v>3755</v>
      </c>
      <c r="E1273" s="354" t="s">
        <v>3756</v>
      </c>
      <c r="F1273" s="355" t="s">
        <v>168</v>
      </c>
      <c r="G1273" s="368">
        <v>8</v>
      </c>
    </row>
    <row r="1274" spans="1:7" s="54" customFormat="1" ht="22.5" x14ac:dyDescent="0.25">
      <c r="A1274" s="351" t="s">
        <v>3757</v>
      </c>
      <c r="B1274" s="353" t="s">
        <v>281</v>
      </c>
      <c r="C1274" s="353" t="s">
        <v>2646</v>
      </c>
      <c r="D1274" s="353" t="s">
        <v>3437</v>
      </c>
      <c r="E1274" s="354" t="s">
        <v>3438</v>
      </c>
      <c r="F1274" s="355" t="s">
        <v>164</v>
      </c>
      <c r="G1274" s="366">
        <v>0.2</v>
      </c>
    </row>
    <row r="1275" spans="1:7" s="54" customFormat="1" ht="15" x14ac:dyDescent="0.25">
      <c r="A1275" s="351" t="s">
        <v>3758</v>
      </c>
      <c r="B1275" s="353" t="s">
        <v>281</v>
      </c>
      <c r="C1275" s="353" t="s">
        <v>2648</v>
      </c>
      <c r="D1275" s="353" t="s">
        <v>3423</v>
      </c>
      <c r="E1275" s="354" t="s">
        <v>3424</v>
      </c>
      <c r="F1275" s="355" t="s">
        <v>139</v>
      </c>
      <c r="G1275" s="366">
        <v>1.5</v>
      </c>
    </row>
    <row r="1276" spans="1:7" s="54" customFormat="1" ht="22.5" x14ac:dyDescent="0.25">
      <c r="A1276" s="351" t="s">
        <v>3759</v>
      </c>
      <c r="B1276" s="353" t="s">
        <v>281</v>
      </c>
      <c r="C1276" s="353" t="s">
        <v>3760</v>
      </c>
      <c r="D1276" s="353" t="s">
        <v>3444</v>
      </c>
      <c r="E1276" s="354" t="s">
        <v>3445</v>
      </c>
      <c r="F1276" s="355" t="s">
        <v>168</v>
      </c>
      <c r="G1276" s="368">
        <v>20</v>
      </c>
    </row>
    <row r="1277" spans="1:7" s="54" customFormat="1" ht="22.5" x14ac:dyDescent="0.25">
      <c r="A1277" s="351" t="s">
        <v>3761</v>
      </c>
      <c r="B1277" s="353" t="s">
        <v>281</v>
      </c>
      <c r="C1277" s="353" t="s">
        <v>1200</v>
      </c>
      <c r="D1277" s="353" t="s">
        <v>3447</v>
      </c>
      <c r="E1277" s="354" t="s">
        <v>3448</v>
      </c>
      <c r="F1277" s="355" t="s">
        <v>164</v>
      </c>
      <c r="G1277" s="366">
        <v>0.6</v>
      </c>
    </row>
    <row r="1278" spans="1:7" s="54" customFormat="1" ht="15" x14ac:dyDescent="0.25">
      <c r="A1278" s="351" t="s">
        <v>3762</v>
      </c>
      <c r="B1278" s="353" t="s">
        <v>281</v>
      </c>
      <c r="C1278" s="353" t="s">
        <v>1204</v>
      </c>
      <c r="D1278" s="353" t="s">
        <v>3423</v>
      </c>
      <c r="E1278" s="354" t="s">
        <v>3424</v>
      </c>
      <c r="F1278" s="355" t="s">
        <v>139</v>
      </c>
      <c r="G1278" s="366">
        <v>4.2</v>
      </c>
    </row>
    <row r="1279" spans="1:7" s="54" customFormat="1" ht="15" customHeight="1" x14ac:dyDescent="0.25">
      <c r="A1279" s="351" t="s">
        <v>3763</v>
      </c>
      <c r="B1279" s="353" t="s">
        <v>281</v>
      </c>
      <c r="C1279" s="353" t="s">
        <v>1206</v>
      </c>
      <c r="D1279" s="353" t="s">
        <v>3454</v>
      </c>
      <c r="E1279" s="354" t="s">
        <v>3455</v>
      </c>
      <c r="F1279" s="355" t="s">
        <v>168</v>
      </c>
      <c r="G1279" s="368">
        <v>60</v>
      </c>
    </row>
    <row r="1280" spans="1:7" s="54" customFormat="1" ht="22.5" x14ac:dyDescent="0.25">
      <c r="A1280" s="351" t="s">
        <v>3764</v>
      </c>
      <c r="B1280" s="353" t="s">
        <v>281</v>
      </c>
      <c r="C1280" s="353" t="s">
        <v>1211</v>
      </c>
      <c r="D1280" s="353" t="s">
        <v>3457</v>
      </c>
      <c r="E1280" s="354" t="s">
        <v>3458</v>
      </c>
      <c r="F1280" s="355" t="s">
        <v>164</v>
      </c>
      <c r="G1280" s="366">
        <v>2.2000000000000002</v>
      </c>
    </row>
    <row r="1281" spans="1:7" s="54" customFormat="1" ht="15" x14ac:dyDescent="0.25">
      <c r="A1281" s="351" t="s">
        <v>3765</v>
      </c>
      <c r="B1281" s="353" t="s">
        <v>281</v>
      </c>
      <c r="C1281" s="353" t="s">
        <v>1213</v>
      </c>
      <c r="D1281" s="353" t="s">
        <v>3423</v>
      </c>
      <c r="E1281" s="354" t="s">
        <v>3424</v>
      </c>
      <c r="F1281" s="355" t="s">
        <v>139</v>
      </c>
      <c r="G1281" s="366">
        <v>13.2</v>
      </c>
    </row>
    <row r="1282" spans="1:7" s="54" customFormat="1" ht="22.5" x14ac:dyDescent="0.25">
      <c r="A1282" s="351" t="s">
        <v>3766</v>
      </c>
      <c r="B1282" s="353" t="s">
        <v>281</v>
      </c>
      <c r="C1282" s="353" t="s">
        <v>1215</v>
      </c>
      <c r="D1282" s="353" t="s">
        <v>3465</v>
      </c>
      <c r="E1282" s="354" t="s">
        <v>3466</v>
      </c>
      <c r="F1282" s="355" t="s">
        <v>168</v>
      </c>
      <c r="G1282" s="368">
        <v>220</v>
      </c>
    </row>
    <row r="1283" spans="1:7" s="54" customFormat="1" ht="15" x14ac:dyDescent="0.25">
      <c r="A1283" s="351" t="s">
        <v>3767</v>
      </c>
      <c r="B1283" s="353" t="s">
        <v>281</v>
      </c>
      <c r="C1283" s="353" t="s">
        <v>1217</v>
      </c>
      <c r="D1283" s="353" t="s">
        <v>3768</v>
      </c>
      <c r="E1283" s="354" t="s">
        <v>3769</v>
      </c>
      <c r="F1283" s="355" t="s">
        <v>217</v>
      </c>
      <c r="G1283" s="368">
        <v>20</v>
      </c>
    </row>
    <row r="1284" spans="1:7" s="54" customFormat="1" ht="15" x14ac:dyDescent="0.25">
      <c r="A1284" s="351" t="s">
        <v>3770</v>
      </c>
      <c r="B1284" s="353" t="s">
        <v>281</v>
      </c>
      <c r="C1284" s="353" t="s">
        <v>1219</v>
      </c>
      <c r="D1284" s="353" t="s">
        <v>3771</v>
      </c>
      <c r="E1284" s="354" t="s">
        <v>3772</v>
      </c>
      <c r="F1284" s="355" t="s">
        <v>168</v>
      </c>
      <c r="G1284" s="366">
        <v>13.2</v>
      </c>
    </row>
    <row r="1285" spans="1:7" s="54" customFormat="1" ht="22.5" x14ac:dyDescent="0.25">
      <c r="A1285" s="351" t="s">
        <v>3773</v>
      </c>
      <c r="B1285" s="353" t="s">
        <v>281</v>
      </c>
      <c r="C1285" s="353" t="s">
        <v>2658</v>
      </c>
      <c r="D1285" s="353" t="s">
        <v>316</v>
      </c>
      <c r="E1285" s="354" t="s">
        <v>317</v>
      </c>
      <c r="F1285" s="355" t="s">
        <v>251</v>
      </c>
      <c r="G1285" s="366">
        <v>53.4</v>
      </c>
    </row>
    <row r="1286" spans="1:7" s="54" customFormat="1" ht="15" x14ac:dyDescent="0.25">
      <c r="A1286" s="351" t="s">
        <v>3774</v>
      </c>
      <c r="B1286" s="353" t="s">
        <v>281</v>
      </c>
      <c r="C1286" s="353" t="s">
        <v>3775</v>
      </c>
      <c r="D1286" s="353" t="s">
        <v>3505</v>
      </c>
      <c r="E1286" s="354" t="s">
        <v>3776</v>
      </c>
      <c r="F1286" s="355" t="s">
        <v>168</v>
      </c>
      <c r="G1286" s="366">
        <v>68.2</v>
      </c>
    </row>
    <row r="1287" spans="1:7" s="54" customFormat="1" ht="15" x14ac:dyDescent="0.25">
      <c r="A1287" s="351" t="s">
        <v>3777</v>
      </c>
      <c r="B1287" s="353" t="s">
        <v>281</v>
      </c>
      <c r="C1287" s="353" t="s">
        <v>3778</v>
      </c>
      <c r="D1287" s="353" t="s">
        <v>3505</v>
      </c>
      <c r="E1287" s="354" t="s">
        <v>3779</v>
      </c>
      <c r="F1287" s="355" t="s">
        <v>168</v>
      </c>
      <c r="G1287" s="366">
        <v>126.5</v>
      </c>
    </row>
    <row r="1288" spans="1:7" s="54" customFormat="1" ht="15" x14ac:dyDescent="0.25">
      <c r="A1288" s="351" t="s">
        <v>3780</v>
      </c>
      <c r="B1288" s="353" t="s">
        <v>281</v>
      </c>
      <c r="C1288" s="353" t="s">
        <v>3781</v>
      </c>
      <c r="D1288" s="353" t="s">
        <v>3505</v>
      </c>
      <c r="E1288" s="354" t="s">
        <v>3782</v>
      </c>
      <c r="F1288" s="355" t="s">
        <v>168</v>
      </c>
      <c r="G1288" s="366">
        <v>8.8000000000000007</v>
      </c>
    </row>
    <row r="1289" spans="1:7" s="54" customFormat="1" ht="15" x14ac:dyDescent="0.25">
      <c r="A1289" s="351" t="s">
        <v>3783</v>
      </c>
      <c r="B1289" s="353" t="s">
        <v>281</v>
      </c>
      <c r="C1289" s="353" t="s">
        <v>3784</v>
      </c>
      <c r="D1289" s="353" t="s">
        <v>3505</v>
      </c>
      <c r="E1289" s="354" t="s">
        <v>3509</v>
      </c>
      <c r="F1289" s="355" t="s">
        <v>168</v>
      </c>
      <c r="G1289" s="366">
        <v>53.9</v>
      </c>
    </row>
    <row r="1290" spans="1:7" s="54" customFormat="1" ht="15" x14ac:dyDescent="0.25">
      <c r="A1290" s="351" t="s">
        <v>3785</v>
      </c>
      <c r="B1290" s="353" t="s">
        <v>281</v>
      </c>
      <c r="C1290" s="353" t="s">
        <v>3786</v>
      </c>
      <c r="D1290" s="353" t="s">
        <v>3505</v>
      </c>
      <c r="E1290" s="354" t="s">
        <v>3512</v>
      </c>
      <c r="F1290" s="355" t="s">
        <v>168</v>
      </c>
      <c r="G1290" s="368">
        <v>22</v>
      </c>
    </row>
    <row r="1291" spans="1:7" s="54" customFormat="1" ht="15" x14ac:dyDescent="0.25">
      <c r="A1291" s="351" t="s">
        <v>3787</v>
      </c>
      <c r="B1291" s="353" t="s">
        <v>281</v>
      </c>
      <c r="C1291" s="353" t="s">
        <v>3788</v>
      </c>
      <c r="D1291" s="353" t="s">
        <v>3505</v>
      </c>
      <c r="E1291" s="354" t="s">
        <v>3515</v>
      </c>
      <c r="F1291" s="355" t="s">
        <v>168</v>
      </c>
      <c r="G1291" s="368">
        <v>66</v>
      </c>
    </row>
    <row r="1292" spans="1:7" s="54" customFormat="1" ht="15" x14ac:dyDescent="0.25">
      <c r="A1292" s="351" t="s">
        <v>3789</v>
      </c>
      <c r="B1292" s="353" t="s">
        <v>281</v>
      </c>
      <c r="C1292" s="353" t="s">
        <v>3790</v>
      </c>
      <c r="D1292" s="353" t="s">
        <v>3505</v>
      </c>
      <c r="E1292" s="354" t="s">
        <v>3518</v>
      </c>
      <c r="F1292" s="355" t="s">
        <v>168</v>
      </c>
      <c r="G1292" s="368">
        <v>22</v>
      </c>
    </row>
    <row r="1293" spans="1:7" s="54" customFormat="1" ht="15" x14ac:dyDescent="0.25">
      <c r="A1293" s="351" t="s">
        <v>3791</v>
      </c>
      <c r="B1293" s="353" t="s">
        <v>281</v>
      </c>
      <c r="C1293" s="353" t="s">
        <v>3792</v>
      </c>
      <c r="D1293" s="353" t="s">
        <v>3505</v>
      </c>
      <c r="E1293" s="354" t="s">
        <v>3521</v>
      </c>
      <c r="F1293" s="355" t="s">
        <v>168</v>
      </c>
      <c r="G1293" s="368">
        <v>220</v>
      </c>
    </row>
    <row r="1294" spans="1:7" s="54" customFormat="1" ht="15" x14ac:dyDescent="0.25">
      <c r="A1294" s="360"/>
      <c r="B1294" s="560" t="s">
        <v>3793</v>
      </c>
      <c r="C1294" s="561"/>
      <c r="D1294" s="561"/>
      <c r="E1294" s="562"/>
      <c r="F1294" s="361"/>
      <c r="G1294" s="361"/>
    </row>
    <row r="1295" spans="1:7" s="54" customFormat="1" ht="22.5" x14ac:dyDescent="0.25">
      <c r="A1295" s="351" t="s">
        <v>3794</v>
      </c>
      <c r="B1295" s="353" t="s">
        <v>281</v>
      </c>
      <c r="C1295" s="353" t="s">
        <v>2673</v>
      </c>
      <c r="D1295" s="353" t="s">
        <v>404</v>
      </c>
      <c r="E1295" s="354" t="s">
        <v>405</v>
      </c>
      <c r="F1295" s="355" t="s">
        <v>217</v>
      </c>
      <c r="G1295" s="368">
        <v>12</v>
      </c>
    </row>
    <row r="1296" spans="1:7" s="54" customFormat="1" ht="15" x14ac:dyDescent="0.25">
      <c r="A1296" s="351" t="s">
        <v>3795</v>
      </c>
      <c r="B1296" s="353" t="s">
        <v>281</v>
      </c>
      <c r="C1296" s="353" t="s">
        <v>2675</v>
      </c>
      <c r="D1296" s="353" t="s">
        <v>3796</v>
      </c>
      <c r="E1296" s="354" t="s">
        <v>3797</v>
      </c>
      <c r="F1296" s="355" t="s">
        <v>217</v>
      </c>
      <c r="G1296" s="368">
        <v>4</v>
      </c>
    </row>
    <row r="1297" spans="1:7" s="54" customFormat="1" ht="22.5" x14ac:dyDescent="0.25">
      <c r="A1297" s="351" t="s">
        <v>3798</v>
      </c>
      <c r="B1297" s="353" t="s">
        <v>281</v>
      </c>
      <c r="C1297" s="353" t="s">
        <v>3799</v>
      </c>
      <c r="D1297" s="353" t="s">
        <v>3800</v>
      </c>
      <c r="E1297" s="354" t="s">
        <v>3801</v>
      </c>
      <c r="F1297" s="355" t="s">
        <v>217</v>
      </c>
      <c r="G1297" s="368">
        <v>8</v>
      </c>
    </row>
    <row r="1298" spans="1:7" s="54" customFormat="1" ht="22.5" x14ac:dyDescent="0.25">
      <c r="A1298" s="351" t="s">
        <v>3802</v>
      </c>
      <c r="B1298" s="353" t="s">
        <v>281</v>
      </c>
      <c r="C1298" s="353" t="s">
        <v>2677</v>
      </c>
      <c r="D1298" s="353" t="s">
        <v>294</v>
      </c>
      <c r="E1298" s="354" t="s">
        <v>295</v>
      </c>
      <c r="F1298" s="355" t="s">
        <v>217</v>
      </c>
      <c r="G1298" s="368">
        <v>8</v>
      </c>
    </row>
    <row r="1299" spans="1:7" s="54" customFormat="1" ht="22.5" x14ac:dyDescent="0.25">
      <c r="A1299" s="351" t="s">
        <v>3803</v>
      </c>
      <c r="B1299" s="353" t="s">
        <v>281</v>
      </c>
      <c r="C1299" s="353" t="s">
        <v>3804</v>
      </c>
      <c r="D1299" s="353" t="s">
        <v>3805</v>
      </c>
      <c r="E1299" s="354" t="s">
        <v>3806</v>
      </c>
      <c r="F1299" s="355" t="s">
        <v>217</v>
      </c>
      <c r="G1299" s="368">
        <v>8</v>
      </c>
    </row>
    <row r="1300" spans="1:7" s="54" customFormat="1" ht="15" x14ac:dyDescent="0.25">
      <c r="A1300" s="351" t="s">
        <v>3807</v>
      </c>
      <c r="B1300" s="353" t="s">
        <v>281</v>
      </c>
      <c r="C1300" s="353" t="s">
        <v>2682</v>
      </c>
      <c r="D1300" s="353" t="s">
        <v>386</v>
      </c>
      <c r="E1300" s="354" t="s">
        <v>387</v>
      </c>
      <c r="F1300" s="355" t="s">
        <v>248</v>
      </c>
      <c r="G1300" s="366">
        <v>0.4</v>
      </c>
    </row>
    <row r="1301" spans="1:7" s="54" customFormat="1" ht="22.5" x14ac:dyDescent="0.25">
      <c r="A1301" s="351" t="s">
        <v>3808</v>
      </c>
      <c r="B1301" s="353" t="s">
        <v>281</v>
      </c>
      <c r="C1301" s="353" t="s">
        <v>3809</v>
      </c>
      <c r="D1301" s="353" t="s">
        <v>3810</v>
      </c>
      <c r="E1301" s="354" t="s">
        <v>388</v>
      </c>
      <c r="F1301" s="355" t="s">
        <v>217</v>
      </c>
      <c r="G1301" s="368">
        <v>4</v>
      </c>
    </row>
    <row r="1302" spans="1:7" s="54" customFormat="1" ht="15" x14ac:dyDescent="0.25">
      <c r="A1302" s="351" t="s">
        <v>3811</v>
      </c>
      <c r="B1302" s="353" t="s">
        <v>281</v>
      </c>
      <c r="C1302" s="353" t="s">
        <v>1224</v>
      </c>
      <c r="D1302" s="353" t="s">
        <v>3812</v>
      </c>
      <c r="E1302" s="354" t="s">
        <v>3813</v>
      </c>
      <c r="F1302" s="355" t="s">
        <v>217</v>
      </c>
      <c r="G1302" s="368">
        <v>4</v>
      </c>
    </row>
    <row r="1303" spans="1:7" s="54" customFormat="1" ht="15" x14ac:dyDescent="0.25">
      <c r="A1303" s="351" t="s">
        <v>3814</v>
      </c>
      <c r="B1303" s="353" t="s">
        <v>281</v>
      </c>
      <c r="C1303" s="369" t="s">
        <v>2691</v>
      </c>
      <c r="D1303" s="369" t="s">
        <v>3815</v>
      </c>
      <c r="E1303" s="370" t="s">
        <v>3816</v>
      </c>
      <c r="F1303" s="355" t="s">
        <v>217</v>
      </c>
      <c r="G1303" s="368">
        <v>4</v>
      </c>
    </row>
    <row r="1304" spans="1:7" s="54" customFormat="1" ht="15" x14ac:dyDescent="0.25">
      <c r="A1304" s="351" t="s">
        <v>3817</v>
      </c>
      <c r="B1304" s="353" t="s">
        <v>281</v>
      </c>
      <c r="C1304" s="353" t="s">
        <v>2707</v>
      </c>
      <c r="D1304" s="353" t="s">
        <v>301</v>
      </c>
      <c r="E1304" s="354" t="s">
        <v>302</v>
      </c>
      <c r="F1304" s="355" t="s">
        <v>291</v>
      </c>
      <c r="G1304" s="368">
        <v>20</v>
      </c>
    </row>
    <row r="1305" spans="1:7" s="54" customFormat="1" ht="22.5" x14ac:dyDescent="0.25">
      <c r="A1305" s="351" t="s">
        <v>3818</v>
      </c>
      <c r="B1305" s="353" t="s">
        <v>281</v>
      </c>
      <c r="C1305" s="369" t="s">
        <v>3819</v>
      </c>
      <c r="D1305" s="369" t="s">
        <v>3820</v>
      </c>
      <c r="E1305" s="370" t="s">
        <v>3821</v>
      </c>
      <c r="F1305" s="355" t="s">
        <v>217</v>
      </c>
      <c r="G1305" s="368">
        <v>20</v>
      </c>
    </row>
    <row r="1306" spans="1:7" s="54" customFormat="1" ht="15" x14ac:dyDescent="0.25">
      <c r="A1306" s="351" t="s">
        <v>3822</v>
      </c>
      <c r="B1306" s="353" t="s">
        <v>281</v>
      </c>
      <c r="C1306" s="353" t="s">
        <v>3823</v>
      </c>
      <c r="D1306" s="353" t="s">
        <v>3824</v>
      </c>
      <c r="E1306" s="354" t="s">
        <v>3825</v>
      </c>
      <c r="F1306" s="355" t="s">
        <v>217</v>
      </c>
      <c r="G1306" s="368">
        <v>20</v>
      </c>
    </row>
    <row r="1307" spans="1:7" s="54" customFormat="1" ht="15" x14ac:dyDescent="0.25">
      <c r="A1307" s="351" t="s">
        <v>3826</v>
      </c>
      <c r="B1307" s="353" t="s">
        <v>281</v>
      </c>
      <c r="C1307" s="353" t="s">
        <v>3827</v>
      </c>
      <c r="D1307" s="353" t="s">
        <v>3828</v>
      </c>
      <c r="E1307" s="354" t="s">
        <v>3829</v>
      </c>
      <c r="F1307" s="355" t="s">
        <v>217</v>
      </c>
      <c r="G1307" s="368">
        <v>20</v>
      </c>
    </row>
    <row r="1308" spans="1:7" s="54" customFormat="1" ht="15" x14ac:dyDescent="0.25">
      <c r="A1308" s="351" t="s">
        <v>3830</v>
      </c>
      <c r="B1308" s="353" t="s">
        <v>281</v>
      </c>
      <c r="C1308" s="353" t="s">
        <v>3831</v>
      </c>
      <c r="D1308" s="353" t="s">
        <v>3832</v>
      </c>
      <c r="E1308" s="354" t="s">
        <v>3833</v>
      </c>
      <c r="F1308" s="355" t="s">
        <v>248</v>
      </c>
      <c r="G1308" s="366">
        <v>1.6</v>
      </c>
    </row>
    <row r="1309" spans="1:7" s="54" customFormat="1" ht="15" x14ac:dyDescent="0.25">
      <c r="A1309" s="351" t="s">
        <v>3834</v>
      </c>
      <c r="B1309" s="353" t="s">
        <v>281</v>
      </c>
      <c r="C1309" s="353" t="s">
        <v>2711</v>
      </c>
      <c r="D1309" s="353" t="s">
        <v>3835</v>
      </c>
      <c r="E1309" s="354" t="s">
        <v>3836</v>
      </c>
      <c r="F1309" s="355" t="s">
        <v>291</v>
      </c>
      <c r="G1309" s="368">
        <v>12</v>
      </c>
    </row>
    <row r="1310" spans="1:7" s="54" customFormat="1" ht="15" x14ac:dyDescent="0.25">
      <c r="A1310" s="351" t="s">
        <v>3837</v>
      </c>
      <c r="B1310" s="353" t="s">
        <v>281</v>
      </c>
      <c r="C1310" s="369" t="s">
        <v>2713</v>
      </c>
      <c r="D1310" s="369" t="s">
        <v>3838</v>
      </c>
      <c r="E1310" s="370" t="s">
        <v>3839</v>
      </c>
      <c r="F1310" s="355" t="s">
        <v>217</v>
      </c>
      <c r="G1310" s="368">
        <v>12</v>
      </c>
    </row>
    <row r="1311" spans="1:7" s="54" customFormat="1" ht="15" x14ac:dyDescent="0.25">
      <c r="A1311" s="351" t="s">
        <v>3840</v>
      </c>
      <c r="B1311" s="353" t="s">
        <v>281</v>
      </c>
      <c r="C1311" s="353" t="s">
        <v>3841</v>
      </c>
      <c r="D1311" s="353" t="s">
        <v>3828</v>
      </c>
      <c r="E1311" s="354" t="s">
        <v>3842</v>
      </c>
      <c r="F1311" s="355" t="s">
        <v>217</v>
      </c>
      <c r="G1311" s="368">
        <v>4</v>
      </c>
    </row>
    <row r="1312" spans="1:7" s="54" customFormat="1" ht="15" x14ac:dyDescent="0.25">
      <c r="A1312" s="351" t="s">
        <v>3843</v>
      </c>
      <c r="B1312" s="353" t="s">
        <v>281</v>
      </c>
      <c r="C1312" s="353" t="s">
        <v>1230</v>
      </c>
      <c r="D1312" s="353" t="s">
        <v>319</v>
      </c>
      <c r="E1312" s="354" t="s">
        <v>320</v>
      </c>
      <c r="F1312" s="355" t="s">
        <v>217</v>
      </c>
      <c r="G1312" s="368">
        <v>8</v>
      </c>
    </row>
    <row r="1313" spans="1:7" s="54" customFormat="1" ht="22.5" x14ac:dyDescent="0.25">
      <c r="A1313" s="351" t="s">
        <v>3844</v>
      </c>
      <c r="B1313" s="353" t="s">
        <v>281</v>
      </c>
      <c r="C1313" s="353" t="s">
        <v>1232</v>
      </c>
      <c r="D1313" s="353" t="s">
        <v>3845</v>
      </c>
      <c r="E1313" s="354" t="s">
        <v>321</v>
      </c>
      <c r="F1313" s="355" t="s">
        <v>217</v>
      </c>
      <c r="G1313" s="368">
        <v>8</v>
      </c>
    </row>
    <row r="1314" spans="1:7" s="54" customFormat="1" ht="15" x14ac:dyDescent="0.25">
      <c r="A1314" s="347" t="s">
        <v>3443</v>
      </c>
      <c r="B1314" s="556"/>
      <c r="C1314" s="556"/>
      <c r="D1314" s="556"/>
      <c r="E1314" s="348" t="s">
        <v>3846</v>
      </c>
      <c r="F1314" s="349"/>
      <c r="G1314" s="350"/>
    </row>
    <row r="1315" spans="1:7" s="54" customFormat="1" ht="22.5" x14ac:dyDescent="0.25">
      <c r="A1315" s="351" t="s">
        <v>3847</v>
      </c>
      <c r="B1315" s="353" t="s">
        <v>281</v>
      </c>
      <c r="C1315" s="353" t="s">
        <v>1238</v>
      </c>
      <c r="D1315" s="353" t="s">
        <v>357</v>
      </c>
      <c r="E1315" s="354" t="s">
        <v>358</v>
      </c>
      <c r="F1315" s="355" t="s">
        <v>217</v>
      </c>
      <c r="G1315" s="368">
        <v>1</v>
      </c>
    </row>
    <row r="1316" spans="1:7" s="54" customFormat="1" ht="15" x14ac:dyDescent="0.25">
      <c r="A1316" s="351" t="s">
        <v>3848</v>
      </c>
      <c r="B1316" s="353" t="s">
        <v>281</v>
      </c>
      <c r="C1316" s="369" t="s">
        <v>3849</v>
      </c>
      <c r="D1316" s="369" t="s">
        <v>3850</v>
      </c>
      <c r="E1316" s="370" t="s">
        <v>3851</v>
      </c>
      <c r="F1316" s="355" t="s">
        <v>217</v>
      </c>
      <c r="G1316" s="368">
        <v>1</v>
      </c>
    </row>
    <row r="1317" spans="1:7" s="54" customFormat="1" ht="15" customHeight="1" x14ac:dyDescent="0.25">
      <c r="A1317" s="351" t="s">
        <v>3852</v>
      </c>
      <c r="B1317" s="353" t="s">
        <v>281</v>
      </c>
      <c r="C1317" s="353" t="s">
        <v>2732</v>
      </c>
      <c r="D1317" s="353" t="s">
        <v>3853</v>
      </c>
      <c r="E1317" s="354" t="s">
        <v>3854</v>
      </c>
      <c r="F1317" s="355" t="s">
        <v>217</v>
      </c>
      <c r="G1317" s="368">
        <v>1</v>
      </c>
    </row>
    <row r="1318" spans="1:7" s="54" customFormat="1" ht="15" x14ac:dyDescent="0.25">
      <c r="A1318" s="351" t="s">
        <v>3855</v>
      </c>
      <c r="B1318" s="353" t="s">
        <v>281</v>
      </c>
      <c r="C1318" s="369" t="s">
        <v>2734</v>
      </c>
      <c r="D1318" s="369" t="s">
        <v>3856</v>
      </c>
      <c r="E1318" s="370" t="s">
        <v>3857</v>
      </c>
      <c r="F1318" s="355" t="s">
        <v>217</v>
      </c>
      <c r="G1318" s="368">
        <v>1</v>
      </c>
    </row>
    <row r="1319" spans="1:7" s="54" customFormat="1" ht="22.5" x14ac:dyDescent="0.25">
      <c r="A1319" s="351" t="s">
        <v>3858</v>
      </c>
      <c r="B1319" s="353" t="s">
        <v>281</v>
      </c>
      <c r="C1319" s="353" t="s">
        <v>2737</v>
      </c>
      <c r="D1319" s="353" t="s">
        <v>3859</v>
      </c>
      <c r="E1319" s="354" t="s">
        <v>3860</v>
      </c>
      <c r="F1319" s="355" t="s">
        <v>217</v>
      </c>
      <c r="G1319" s="368">
        <v>1</v>
      </c>
    </row>
    <row r="1320" spans="1:7" s="54" customFormat="1" ht="15" x14ac:dyDescent="0.25">
      <c r="A1320" s="351" t="s">
        <v>3861</v>
      </c>
      <c r="B1320" s="353" t="s">
        <v>281</v>
      </c>
      <c r="C1320" s="353" t="s">
        <v>2739</v>
      </c>
      <c r="D1320" s="353" t="s">
        <v>3862</v>
      </c>
      <c r="E1320" s="354" t="s">
        <v>3863</v>
      </c>
      <c r="F1320" s="355" t="s">
        <v>122</v>
      </c>
      <c r="G1320" s="356">
        <v>2.0000000000000002E-5</v>
      </c>
    </row>
    <row r="1321" spans="1:7" s="54" customFormat="1" ht="15" x14ac:dyDescent="0.25">
      <c r="A1321" s="351" t="s">
        <v>3864</v>
      </c>
      <c r="B1321" s="353" t="s">
        <v>281</v>
      </c>
      <c r="C1321" s="353" t="s">
        <v>3865</v>
      </c>
      <c r="D1321" s="353" t="s">
        <v>3866</v>
      </c>
      <c r="E1321" s="354" t="s">
        <v>3867</v>
      </c>
      <c r="F1321" s="355" t="s">
        <v>217</v>
      </c>
      <c r="G1321" s="368">
        <v>1</v>
      </c>
    </row>
    <row r="1322" spans="1:7" s="54" customFormat="1" ht="15" x14ac:dyDescent="0.25">
      <c r="A1322" s="351" t="s">
        <v>3868</v>
      </c>
      <c r="B1322" s="353" t="s">
        <v>281</v>
      </c>
      <c r="C1322" s="353" t="s">
        <v>2741</v>
      </c>
      <c r="D1322" s="353" t="s">
        <v>3869</v>
      </c>
      <c r="E1322" s="354" t="s">
        <v>3870</v>
      </c>
      <c r="F1322" s="355" t="s">
        <v>248</v>
      </c>
      <c r="G1322" s="366">
        <v>0.1</v>
      </c>
    </row>
    <row r="1323" spans="1:7" s="54" customFormat="1" ht="15" x14ac:dyDescent="0.25">
      <c r="A1323" s="351" t="s">
        <v>3871</v>
      </c>
      <c r="B1323" s="353" t="s">
        <v>281</v>
      </c>
      <c r="C1323" s="369" t="s">
        <v>2743</v>
      </c>
      <c r="D1323" s="369" t="s">
        <v>3872</v>
      </c>
      <c r="E1323" s="370" t="s">
        <v>3873</v>
      </c>
      <c r="F1323" s="355" t="s">
        <v>217</v>
      </c>
      <c r="G1323" s="368">
        <v>1</v>
      </c>
    </row>
    <row r="1324" spans="1:7" s="54" customFormat="1" ht="22.5" x14ac:dyDescent="0.25">
      <c r="A1324" s="351" t="s">
        <v>3874</v>
      </c>
      <c r="B1324" s="353" t="s">
        <v>281</v>
      </c>
      <c r="C1324" s="353" t="s">
        <v>2753</v>
      </c>
      <c r="D1324" s="353" t="s">
        <v>3875</v>
      </c>
      <c r="E1324" s="354" t="s">
        <v>3876</v>
      </c>
      <c r="F1324" s="355" t="s">
        <v>217</v>
      </c>
      <c r="G1324" s="368">
        <v>2</v>
      </c>
    </row>
    <row r="1325" spans="1:7" s="54" customFormat="1" ht="15" x14ac:dyDescent="0.25">
      <c r="A1325" s="351" t="s">
        <v>3877</v>
      </c>
      <c r="B1325" s="353" t="s">
        <v>281</v>
      </c>
      <c r="C1325" s="369" t="s">
        <v>3878</v>
      </c>
      <c r="D1325" s="369" t="s">
        <v>3856</v>
      </c>
      <c r="E1325" s="370" t="s">
        <v>3879</v>
      </c>
      <c r="F1325" s="355" t="s">
        <v>217</v>
      </c>
      <c r="G1325" s="368">
        <v>2</v>
      </c>
    </row>
    <row r="1326" spans="1:7" s="54" customFormat="1" ht="15" x14ac:dyDescent="0.25">
      <c r="A1326" s="351" t="s">
        <v>3880</v>
      </c>
      <c r="B1326" s="353" t="s">
        <v>281</v>
      </c>
      <c r="C1326" s="353" t="s">
        <v>1251</v>
      </c>
      <c r="D1326" s="353" t="s">
        <v>366</v>
      </c>
      <c r="E1326" s="354" t="s">
        <v>367</v>
      </c>
      <c r="F1326" s="355" t="s">
        <v>217</v>
      </c>
      <c r="G1326" s="368">
        <v>6</v>
      </c>
    </row>
    <row r="1327" spans="1:7" s="54" customFormat="1" ht="15" x14ac:dyDescent="0.25">
      <c r="A1327" s="351" t="s">
        <v>3881</v>
      </c>
      <c r="B1327" s="353" t="s">
        <v>281</v>
      </c>
      <c r="C1327" s="353" t="s">
        <v>1252</v>
      </c>
      <c r="D1327" s="353" t="s">
        <v>3882</v>
      </c>
      <c r="E1327" s="354" t="s">
        <v>3883</v>
      </c>
      <c r="F1327" s="355" t="s">
        <v>217</v>
      </c>
      <c r="G1327" s="368">
        <v>6</v>
      </c>
    </row>
    <row r="1328" spans="1:7" s="54" customFormat="1" ht="15" x14ac:dyDescent="0.25">
      <c r="A1328" s="351" t="s">
        <v>3884</v>
      </c>
      <c r="B1328" s="353" t="s">
        <v>281</v>
      </c>
      <c r="C1328" s="353" t="s">
        <v>1257</v>
      </c>
      <c r="D1328" s="353" t="s">
        <v>360</v>
      </c>
      <c r="E1328" s="354" t="s">
        <v>361</v>
      </c>
      <c r="F1328" s="355" t="s">
        <v>217</v>
      </c>
      <c r="G1328" s="368">
        <v>8</v>
      </c>
    </row>
    <row r="1329" spans="1:7" s="54" customFormat="1" ht="22.5" x14ac:dyDescent="0.25">
      <c r="A1329" s="351" t="s">
        <v>3885</v>
      </c>
      <c r="B1329" s="353" t="s">
        <v>281</v>
      </c>
      <c r="C1329" s="353" t="s">
        <v>1258</v>
      </c>
      <c r="D1329" s="353" t="s">
        <v>3886</v>
      </c>
      <c r="E1329" s="354" t="s">
        <v>3887</v>
      </c>
      <c r="F1329" s="355" t="s">
        <v>217</v>
      </c>
      <c r="G1329" s="368">
        <v>8</v>
      </c>
    </row>
    <row r="1330" spans="1:7" s="54" customFormat="1" ht="22.5" x14ac:dyDescent="0.25">
      <c r="A1330" s="351" t="s">
        <v>3888</v>
      </c>
      <c r="B1330" s="353" t="s">
        <v>281</v>
      </c>
      <c r="C1330" s="353" t="s">
        <v>1269</v>
      </c>
      <c r="D1330" s="353" t="s">
        <v>3889</v>
      </c>
      <c r="E1330" s="354" t="s">
        <v>3890</v>
      </c>
      <c r="F1330" s="355" t="s">
        <v>125</v>
      </c>
      <c r="G1330" s="363">
        <v>0.43959999999999999</v>
      </c>
    </row>
    <row r="1331" spans="1:7" s="54" customFormat="1" ht="15" x14ac:dyDescent="0.25">
      <c r="A1331" s="351" t="s">
        <v>3891</v>
      </c>
      <c r="B1331" s="353" t="s">
        <v>281</v>
      </c>
      <c r="C1331" s="353" t="s">
        <v>1271</v>
      </c>
      <c r="D1331" s="353" t="s">
        <v>3892</v>
      </c>
      <c r="E1331" s="354" t="s">
        <v>3893</v>
      </c>
      <c r="F1331" s="355" t="s">
        <v>168</v>
      </c>
      <c r="G1331" s="368">
        <v>28</v>
      </c>
    </row>
    <row r="1332" spans="1:7" s="54" customFormat="1" ht="22.5" x14ac:dyDescent="0.25">
      <c r="A1332" s="351" t="s">
        <v>3894</v>
      </c>
      <c r="B1332" s="353" t="s">
        <v>281</v>
      </c>
      <c r="C1332" s="353" t="s">
        <v>2772</v>
      </c>
      <c r="D1332" s="353" t="s">
        <v>3895</v>
      </c>
      <c r="E1332" s="354" t="s">
        <v>3896</v>
      </c>
      <c r="F1332" s="355" t="s">
        <v>125</v>
      </c>
      <c r="G1332" s="362">
        <v>1.07</v>
      </c>
    </row>
    <row r="1333" spans="1:7" s="54" customFormat="1" ht="22.5" x14ac:dyDescent="0.25">
      <c r="A1333" s="351" t="s">
        <v>3897</v>
      </c>
      <c r="B1333" s="353" t="s">
        <v>281</v>
      </c>
      <c r="C1333" s="353" t="s">
        <v>2774</v>
      </c>
      <c r="D1333" s="353" t="s">
        <v>3898</v>
      </c>
      <c r="E1333" s="354" t="s">
        <v>3899</v>
      </c>
      <c r="F1333" s="355" t="s">
        <v>147</v>
      </c>
      <c r="G1333" s="368">
        <v>107</v>
      </c>
    </row>
    <row r="1334" spans="1:7" s="54" customFormat="1" ht="22.5" x14ac:dyDescent="0.25">
      <c r="A1334" s="351" t="s">
        <v>3900</v>
      </c>
      <c r="B1334" s="353" t="s">
        <v>281</v>
      </c>
      <c r="C1334" s="353" t="s">
        <v>2776</v>
      </c>
      <c r="D1334" s="353" t="s">
        <v>3901</v>
      </c>
      <c r="E1334" s="354" t="s">
        <v>3902</v>
      </c>
      <c r="F1334" s="355" t="s">
        <v>125</v>
      </c>
      <c r="G1334" s="366">
        <v>1.5</v>
      </c>
    </row>
    <row r="1335" spans="1:7" s="54" customFormat="1" ht="22.5" x14ac:dyDescent="0.25">
      <c r="A1335" s="351" t="s">
        <v>3903</v>
      </c>
      <c r="B1335" s="353" t="s">
        <v>281</v>
      </c>
      <c r="C1335" s="353" t="s">
        <v>3904</v>
      </c>
      <c r="D1335" s="353" t="s">
        <v>3898</v>
      </c>
      <c r="E1335" s="354" t="s">
        <v>3899</v>
      </c>
      <c r="F1335" s="355" t="s">
        <v>147</v>
      </c>
      <c r="G1335" s="368">
        <v>94</v>
      </c>
    </row>
    <row r="1336" spans="1:7" s="54" customFormat="1" ht="22.5" x14ac:dyDescent="0.25">
      <c r="A1336" s="351" t="s">
        <v>3905</v>
      </c>
      <c r="B1336" s="353" t="s">
        <v>281</v>
      </c>
      <c r="C1336" s="353" t="s">
        <v>3906</v>
      </c>
      <c r="D1336" s="353" t="s">
        <v>3907</v>
      </c>
      <c r="E1336" s="354" t="s">
        <v>3908</v>
      </c>
      <c r="F1336" s="355" t="s">
        <v>147</v>
      </c>
      <c r="G1336" s="368">
        <v>56</v>
      </c>
    </row>
    <row r="1337" spans="1:7" s="54" customFormat="1" ht="15" customHeight="1" x14ac:dyDescent="0.25">
      <c r="A1337" s="351" t="s">
        <v>3909</v>
      </c>
      <c r="B1337" s="353" t="s">
        <v>281</v>
      </c>
      <c r="C1337" s="353" t="s">
        <v>3910</v>
      </c>
      <c r="D1337" s="353" t="s">
        <v>3911</v>
      </c>
      <c r="E1337" s="354" t="s">
        <v>373</v>
      </c>
      <c r="F1337" s="355" t="s">
        <v>122</v>
      </c>
      <c r="G1337" s="363">
        <v>2.0500000000000001E-2</v>
      </c>
    </row>
    <row r="1338" spans="1:7" s="54" customFormat="1" ht="22.5" x14ac:dyDescent="0.25">
      <c r="A1338" s="351" t="s">
        <v>3912</v>
      </c>
      <c r="B1338" s="353" t="s">
        <v>281</v>
      </c>
      <c r="C1338" s="353" t="s">
        <v>2780</v>
      </c>
      <c r="D1338" s="353" t="s">
        <v>3913</v>
      </c>
      <c r="E1338" s="354" t="s">
        <v>3914</v>
      </c>
      <c r="F1338" s="355" t="s">
        <v>125</v>
      </c>
      <c r="G1338" s="362">
        <v>1.24</v>
      </c>
    </row>
    <row r="1339" spans="1:7" s="54" customFormat="1" ht="15" x14ac:dyDescent="0.25">
      <c r="A1339" s="351" t="s">
        <v>3915</v>
      </c>
      <c r="B1339" s="353" t="s">
        <v>281</v>
      </c>
      <c r="C1339" s="353" t="s">
        <v>3916</v>
      </c>
      <c r="D1339" s="353" t="s">
        <v>3917</v>
      </c>
      <c r="E1339" s="354" t="s">
        <v>3918</v>
      </c>
      <c r="F1339" s="355" t="s">
        <v>111</v>
      </c>
      <c r="G1339" s="362">
        <v>-7.44</v>
      </c>
    </row>
    <row r="1340" spans="1:7" s="54" customFormat="1" ht="15" x14ac:dyDescent="0.25">
      <c r="A1340" s="351" t="s">
        <v>3919</v>
      </c>
      <c r="B1340" s="353" t="s">
        <v>281</v>
      </c>
      <c r="C1340" s="353" t="s">
        <v>3920</v>
      </c>
      <c r="D1340" s="353" t="s">
        <v>3921</v>
      </c>
      <c r="E1340" s="354" t="s">
        <v>3922</v>
      </c>
      <c r="F1340" s="355" t="s">
        <v>122</v>
      </c>
      <c r="G1340" s="356">
        <v>-7.936E-2</v>
      </c>
    </row>
    <row r="1341" spans="1:7" s="54" customFormat="1" ht="15" x14ac:dyDescent="0.25">
      <c r="A1341" s="351" t="s">
        <v>3923</v>
      </c>
      <c r="B1341" s="353" t="s">
        <v>281</v>
      </c>
      <c r="C1341" s="353" t="s">
        <v>3924</v>
      </c>
      <c r="D1341" s="353" t="s">
        <v>3925</v>
      </c>
      <c r="E1341" s="354" t="s">
        <v>3926</v>
      </c>
      <c r="F1341" s="355" t="s">
        <v>111</v>
      </c>
      <c r="G1341" s="362">
        <v>7.44</v>
      </c>
    </row>
    <row r="1342" spans="1:7" s="54" customFormat="1" ht="15" x14ac:dyDescent="0.25">
      <c r="A1342" s="351" t="s">
        <v>3927</v>
      </c>
      <c r="B1342" s="353" t="s">
        <v>281</v>
      </c>
      <c r="C1342" s="353" t="s">
        <v>3928</v>
      </c>
      <c r="D1342" s="353" t="s">
        <v>3929</v>
      </c>
      <c r="E1342" s="354" t="s">
        <v>3930</v>
      </c>
      <c r="F1342" s="355" t="s">
        <v>139</v>
      </c>
      <c r="G1342" s="368">
        <v>155</v>
      </c>
    </row>
    <row r="1343" spans="1:7" s="54" customFormat="1" ht="15" x14ac:dyDescent="0.25">
      <c r="A1343" s="351" t="s">
        <v>3931</v>
      </c>
      <c r="B1343" s="353" t="s">
        <v>281</v>
      </c>
      <c r="C1343" s="353" t="s">
        <v>3932</v>
      </c>
      <c r="D1343" s="353" t="s">
        <v>3933</v>
      </c>
      <c r="E1343" s="354" t="s">
        <v>3934</v>
      </c>
      <c r="F1343" s="355" t="s">
        <v>139</v>
      </c>
      <c r="G1343" s="366">
        <v>189.7</v>
      </c>
    </row>
    <row r="1344" spans="1:7" s="54" customFormat="1" ht="15" x14ac:dyDescent="0.25">
      <c r="A1344" s="360"/>
      <c r="B1344" s="560" t="s">
        <v>3935</v>
      </c>
      <c r="C1344" s="561"/>
      <c r="D1344" s="561"/>
      <c r="E1344" s="562"/>
      <c r="F1344" s="361"/>
      <c r="G1344" s="361"/>
    </row>
    <row r="1345" spans="1:7" s="54" customFormat="1" ht="15" x14ac:dyDescent="0.25">
      <c r="A1345" s="351" t="s">
        <v>3936</v>
      </c>
      <c r="B1345" s="353" t="s">
        <v>281</v>
      </c>
      <c r="C1345" s="353" t="s">
        <v>2793</v>
      </c>
      <c r="D1345" s="353" t="s">
        <v>456</v>
      </c>
      <c r="E1345" s="354" t="s">
        <v>457</v>
      </c>
      <c r="F1345" s="355" t="s">
        <v>217</v>
      </c>
      <c r="G1345" s="368">
        <v>1</v>
      </c>
    </row>
    <row r="1346" spans="1:7" s="54" customFormat="1" ht="15" x14ac:dyDescent="0.25">
      <c r="A1346" s="351" t="s">
        <v>3937</v>
      </c>
      <c r="B1346" s="353" t="s">
        <v>281</v>
      </c>
      <c r="C1346" s="369" t="s">
        <v>3938</v>
      </c>
      <c r="D1346" s="369" t="s">
        <v>3939</v>
      </c>
      <c r="E1346" s="370" t="s">
        <v>3940</v>
      </c>
      <c r="F1346" s="355" t="s">
        <v>217</v>
      </c>
      <c r="G1346" s="368">
        <v>1</v>
      </c>
    </row>
    <row r="1347" spans="1:7" s="54" customFormat="1" ht="22.5" x14ac:dyDescent="0.25">
      <c r="A1347" s="351" t="s">
        <v>3941</v>
      </c>
      <c r="B1347" s="353" t="s">
        <v>281</v>
      </c>
      <c r="C1347" s="353" t="s">
        <v>2797</v>
      </c>
      <c r="D1347" s="353" t="s">
        <v>419</v>
      </c>
      <c r="E1347" s="354" t="s">
        <v>420</v>
      </c>
      <c r="F1347" s="355" t="s">
        <v>217</v>
      </c>
      <c r="G1347" s="368">
        <v>8</v>
      </c>
    </row>
    <row r="1348" spans="1:7" s="54" customFormat="1" ht="15" x14ac:dyDescent="0.25">
      <c r="A1348" s="351" t="s">
        <v>3942</v>
      </c>
      <c r="B1348" s="353" t="s">
        <v>281</v>
      </c>
      <c r="C1348" s="369" t="s">
        <v>2799</v>
      </c>
      <c r="D1348" s="369" t="s">
        <v>3943</v>
      </c>
      <c r="E1348" s="370" t="s">
        <v>3944</v>
      </c>
      <c r="F1348" s="355" t="s">
        <v>217</v>
      </c>
      <c r="G1348" s="368">
        <v>2</v>
      </c>
    </row>
    <row r="1349" spans="1:7" s="54" customFormat="1" ht="15" x14ac:dyDescent="0.25">
      <c r="A1349" s="351" t="s">
        <v>3945</v>
      </c>
      <c r="B1349" s="353" t="s">
        <v>281</v>
      </c>
      <c r="C1349" s="369" t="s">
        <v>3946</v>
      </c>
      <c r="D1349" s="369" t="s">
        <v>3947</v>
      </c>
      <c r="E1349" s="370" t="s">
        <v>3948</v>
      </c>
      <c r="F1349" s="355" t="s">
        <v>217</v>
      </c>
      <c r="G1349" s="368">
        <v>2</v>
      </c>
    </row>
    <row r="1350" spans="1:7" s="54" customFormat="1" ht="15" x14ac:dyDescent="0.25">
      <c r="A1350" s="351" t="s">
        <v>3949</v>
      </c>
      <c r="B1350" s="353" t="s">
        <v>281</v>
      </c>
      <c r="C1350" s="369" t="s">
        <v>3950</v>
      </c>
      <c r="D1350" s="369" t="s">
        <v>3951</v>
      </c>
      <c r="E1350" s="370" t="s">
        <v>3952</v>
      </c>
      <c r="F1350" s="355" t="s">
        <v>217</v>
      </c>
      <c r="G1350" s="368">
        <v>1</v>
      </c>
    </row>
    <row r="1351" spans="1:7" s="54" customFormat="1" ht="15" x14ac:dyDescent="0.25">
      <c r="A1351" s="351" t="s">
        <v>3953</v>
      </c>
      <c r="B1351" s="353" t="s">
        <v>281</v>
      </c>
      <c r="C1351" s="369" t="s">
        <v>3954</v>
      </c>
      <c r="D1351" s="369" t="s">
        <v>3951</v>
      </c>
      <c r="E1351" s="370" t="s">
        <v>3955</v>
      </c>
      <c r="F1351" s="355" t="s">
        <v>217</v>
      </c>
      <c r="G1351" s="368">
        <v>1</v>
      </c>
    </row>
    <row r="1352" spans="1:7" s="54" customFormat="1" ht="15" x14ac:dyDescent="0.25">
      <c r="A1352" s="351" t="s">
        <v>3956</v>
      </c>
      <c r="B1352" s="353" t="s">
        <v>281</v>
      </c>
      <c r="C1352" s="369" t="s">
        <v>3957</v>
      </c>
      <c r="D1352" s="369" t="s">
        <v>3951</v>
      </c>
      <c r="E1352" s="370" t="s">
        <v>3958</v>
      </c>
      <c r="F1352" s="355" t="s">
        <v>217</v>
      </c>
      <c r="G1352" s="368">
        <v>1</v>
      </c>
    </row>
    <row r="1353" spans="1:7" s="54" customFormat="1" ht="15" x14ac:dyDescent="0.25">
      <c r="A1353" s="351" t="s">
        <v>3959</v>
      </c>
      <c r="B1353" s="353" t="s">
        <v>281</v>
      </c>
      <c r="C1353" s="369" t="s">
        <v>3960</v>
      </c>
      <c r="D1353" s="369" t="s">
        <v>3951</v>
      </c>
      <c r="E1353" s="370" t="s">
        <v>3961</v>
      </c>
      <c r="F1353" s="355" t="s">
        <v>217</v>
      </c>
      <c r="G1353" s="368">
        <v>1</v>
      </c>
    </row>
    <row r="1354" spans="1:7" s="54" customFormat="1" ht="15" x14ac:dyDescent="0.25">
      <c r="A1354" s="351" t="s">
        <v>3962</v>
      </c>
      <c r="B1354" s="353" t="s">
        <v>281</v>
      </c>
      <c r="C1354" s="353" t="s">
        <v>1278</v>
      </c>
      <c r="D1354" s="353" t="s">
        <v>347</v>
      </c>
      <c r="E1354" s="354" t="s">
        <v>348</v>
      </c>
      <c r="F1354" s="355" t="s">
        <v>217</v>
      </c>
      <c r="G1354" s="368">
        <v>1</v>
      </c>
    </row>
    <row r="1355" spans="1:7" s="54" customFormat="1" ht="15" x14ac:dyDescent="0.25">
      <c r="A1355" s="351" t="s">
        <v>3963</v>
      </c>
      <c r="B1355" s="353" t="s">
        <v>281</v>
      </c>
      <c r="C1355" s="369" t="s">
        <v>2802</v>
      </c>
      <c r="D1355" s="369" t="s">
        <v>3964</v>
      </c>
      <c r="E1355" s="370" t="s">
        <v>3965</v>
      </c>
      <c r="F1355" s="355" t="s">
        <v>217</v>
      </c>
      <c r="G1355" s="368">
        <v>1</v>
      </c>
    </row>
    <row r="1356" spans="1:7" s="54" customFormat="1" ht="22.5" x14ac:dyDescent="0.25">
      <c r="A1356" s="351" t="s">
        <v>3966</v>
      </c>
      <c r="B1356" s="353" t="s">
        <v>281</v>
      </c>
      <c r="C1356" s="353" t="s">
        <v>2813</v>
      </c>
      <c r="D1356" s="353" t="s">
        <v>404</v>
      </c>
      <c r="E1356" s="354" t="s">
        <v>405</v>
      </c>
      <c r="F1356" s="355" t="s">
        <v>217</v>
      </c>
      <c r="G1356" s="368">
        <v>2</v>
      </c>
    </row>
    <row r="1357" spans="1:7" s="54" customFormat="1" ht="15" x14ac:dyDescent="0.25">
      <c r="A1357" s="351" t="s">
        <v>3967</v>
      </c>
      <c r="B1357" s="353" t="s">
        <v>281</v>
      </c>
      <c r="C1357" s="353" t="s">
        <v>2815</v>
      </c>
      <c r="D1357" s="353" t="s">
        <v>3968</v>
      </c>
      <c r="E1357" s="354" t="s">
        <v>3969</v>
      </c>
      <c r="F1357" s="355" t="s">
        <v>217</v>
      </c>
      <c r="G1357" s="368">
        <v>1</v>
      </c>
    </row>
    <row r="1358" spans="1:7" s="54" customFormat="1" ht="15" x14ac:dyDescent="0.25">
      <c r="A1358" s="351" t="s">
        <v>3970</v>
      </c>
      <c r="B1358" s="353" t="s">
        <v>281</v>
      </c>
      <c r="C1358" s="369" t="s">
        <v>3971</v>
      </c>
      <c r="D1358" s="369" t="s">
        <v>3968</v>
      </c>
      <c r="E1358" s="370" t="s">
        <v>3972</v>
      </c>
      <c r="F1358" s="355" t="s">
        <v>217</v>
      </c>
      <c r="G1358" s="368">
        <v>1</v>
      </c>
    </row>
    <row r="1359" spans="1:7" s="54" customFormat="1" ht="15" customHeight="1" x14ac:dyDescent="0.25">
      <c r="A1359" s="351" t="s">
        <v>3973</v>
      </c>
      <c r="B1359" s="353" t="s">
        <v>281</v>
      </c>
      <c r="C1359" s="353" t="s">
        <v>1282</v>
      </c>
      <c r="D1359" s="353" t="s">
        <v>3812</v>
      </c>
      <c r="E1359" s="354" t="s">
        <v>3813</v>
      </c>
      <c r="F1359" s="355" t="s">
        <v>217</v>
      </c>
      <c r="G1359" s="368">
        <v>3</v>
      </c>
    </row>
    <row r="1360" spans="1:7" s="54" customFormat="1" ht="15" x14ac:dyDescent="0.25">
      <c r="A1360" s="351" t="s">
        <v>3974</v>
      </c>
      <c r="B1360" s="353" t="s">
        <v>281</v>
      </c>
      <c r="C1360" s="369" t="s">
        <v>2818</v>
      </c>
      <c r="D1360" s="369" t="s">
        <v>3856</v>
      </c>
      <c r="E1360" s="370" t="s">
        <v>3975</v>
      </c>
      <c r="F1360" s="355" t="s">
        <v>217</v>
      </c>
      <c r="G1360" s="368">
        <v>1</v>
      </c>
    </row>
    <row r="1361" spans="1:7" s="54" customFormat="1" ht="15" x14ac:dyDescent="0.25">
      <c r="A1361" s="351" t="s">
        <v>3976</v>
      </c>
      <c r="B1361" s="353" t="s">
        <v>281</v>
      </c>
      <c r="C1361" s="369" t="s">
        <v>3977</v>
      </c>
      <c r="D1361" s="369" t="s">
        <v>3856</v>
      </c>
      <c r="E1361" s="370" t="s">
        <v>3978</v>
      </c>
      <c r="F1361" s="355" t="s">
        <v>217</v>
      </c>
      <c r="G1361" s="368">
        <v>1</v>
      </c>
    </row>
    <row r="1362" spans="1:7" s="54" customFormat="1" ht="15" x14ac:dyDescent="0.25">
      <c r="A1362" s="351" t="s">
        <v>3979</v>
      </c>
      <c r="B1362" s="353" t="s">
        <v>281</v>
      </c>
      <c r="C1362" s="369" t="s">
        <v>3980</v>
      </c>
      <c r="D1362" s="369" t="s">
        <v>3856</v>
      </c>
      <c r="E1362" s="370" t="s">
        <v>3981</v>
      </c>
      <c r="F1362" s="355" t="s">
        <v>217</v>
      </c>
      <c r="G1362" s="368">
        <v>1</v>
      </c>
    </row>
    <row r="1363" spans="1:7" s="54" customFormat="1" ht="15" x14ac:dyDescent="0.25">
      <c r="A1363" s="351" t="s">
        <v>3982</v>
      </c>
      <c r="B1363" s="353" t="s">
        <v>281</v>
      </c>
      <c r="C1363" s="353" t="s">
        <v>1292</v>
      </c>
      <c r="D1363" s="353" t="s">
        <v>424</v>
      </c>
      <c r="E1363" s="354" t="s">
        <v>425</v>
      </c>
      <c r="F1363" s="355" t="s">
        <v>217</v>
      </c>
      <c r="G1363" s="368">
        <v>2</v>
      </c>
    </row>
    <row r="1364" spans="1:7" s="54" customFormat="1" ht="15" x14ac:dyDescent="0.25">
      <c r="A1364" s="351" t="s">
        <v>3983</v>
      </c>
      <c r="B1364" s="353" t="s">
        <v>281</v>
      </c>
      <c r="C1364" s="369" t="s">
        <v>2821</v>
      </c>
      <c r="D1364" s="369" t="s">
        <v>3984</v>
      </c>
      <c r="E1364" s="370" t="s">
        <v>3985</v>
      </c>
      <c r="F1364" s="355" t="s">
        <v>217</v>
      </c>
      <c r="G1364" s="368">
        <v>1</v>
      </c>
    </row>
    <row r="1365" spans="1:7" s="54" customFormat="1" ht="15" x14ac:dyDescent="0.25">
      <c r="A1365" s="351" t="s">
        <v>3986</v>
      </c>
      <c r="B1365" s="353" t="s">
        <v>281</v>
      </c>
      <c r="C1365" s="369" t="s">
        <v>2823</v>
      </c>
      <c r="D1365" s="369" t="s">
        <v>3984</v>
      </c>
      <c r="E1365" s="370" t="s">
        <v>3987</v>
      </c>
      <c r="F1365" s="355" t="s">
        <v>217</v>
      </c>
      <c r="G1365" s="368">
        <v>1</v>
      </c>
    </row>
    <row r="1366" spans="1:7" s="54" customFormat="1" ht="15" x14ac:dyDescent="0.25">
      <c r="A1366" s="347" t="s">
        <v>3988</v>
      </c>
      <c r="B1366" s="556"/>
      <c r="C1366" s="556"/>
      <c r="D1366" s="556"/>
      <c r="E1366" s="348" t="s">
        <v>3989</v>
      </c>
      <c r="F1366" s="349"/>
      <c r="G1366" s="350"/>
    </row>
    <row r="1367" spans="1:7" s="54" customFormat="1" ht="22.5" x14ac:dyDescent="0.25">
      <c r="A1367" s="351" t="s">
        <v>3990</v>
      </c>
      <c r="B1367" s="353" t="s">
        <v>281</v>
      </c>
      <c r="C1367" s="353" t="s">
        <v>2832</v>
      </c>
      <c r="D1367" s="353" t="s">
        <v>357</v>
      </c>
      <c r="E1367" s="354" t="s">
        <v>358</v>
      </c>
      <c r="F1367" s="355" t="s">
        <v>217</v>
      </c>
      <c r="G1367" s="368">
        <v>1</v>
      </c>
    </row>
    <row r="1368" spans="1:7" s="54" customFormat="1" ht="15" x14ac:dyDescent="0.25">
      <c r="A1368" s="351" t="s">
        <v>3991</v>
      </c>
      <c r="B1368" s="353" t="s">
        <v>281</v>
      </c>
      <c r="C1368" s="369" t="s">
        <v>3992</v>
      </c>
      <c r="D1368" s="369" t="s">
        <v>3850</v>
      </c>
      <c r="E1368" s="370" t="s">
        <v>3851</v>
      </c>
      <c r="F1368" s="355" t="s">
        <v>217</v>
      </c>
      <c r="G1368" s="368">
        <v>1</v>
      </c>
    </row>
    <row r="1369" spans="1:7" s="54" customFormat="1" ht="22.5" x14ac:dyDescent="0.25">
      <c r="A1369" s="351" t="s">
        <v>3993</v>
      </c>
      <c r="B1369" s="353" t="s">
        <v>281</v>
      </c>
      <c r="C1369" s="353" t="s">
        <v>2838</v>
      </c>
      <c r="D1369" s="353" t="s">
        <v>3994</v>
      </c>
      <c r="E1369" s="354" t="s">
        <v>3995</v>
      </c>
      <c r="F1369" s="355" t="s">
        <v>217</v>
      </c>
      <c r="G1369" s="368">
        <v>1</v>
      </c>
    </row>
    <row r="1370" spans="1:7" s="54" customFormat="1" ht="15" x14ac:dyDescent="0.25">
      <c r="A1370" s="351" t="s">
        <v>3996</v>
      </c>
      <c r="B1370" s="353" t="s">
        <v>281</v>
      </c>
      <c r="C1370" s="353" t="s">
        <v>3997</v>
      </c>
      <c r="D1370" s="353" t="s">
        <v>3998</v>
      </c>
      <c r="E1370" s="354" t="s">
        <v>3999</v>
      </c>
      <c r="F1370" s="355" t="s">
        <v>217</v>
      </c>
      <c r="G1370" s="368">
        <v>1</v>
      </c>
    </row>
    <row r="1371" spans="1:7" s="54" customFormat="1" ht="22.5" x14ac:dyDescent="0.25">
      <c r="A1371" s="351" t="s">
        <v>4000</v>
      </c>
      <c r="B1371" s="353" t="s">
        <v>281</v>
      </c>
      <c r="C1371" s="353" t="s">
        <v>2843</v>
      </c>
      <c r="D1371" s="353" t="s">
        <v>3859</v>
      </c>
      <c r="E1371" s="354" t="s">
        <v>3860</v>
      </c>
      <c r="F1371" s="355" t="s">
        <v>217</v>
      </c>
      <c r="G1371" s="368">
        <v>1</v>
      </c>
    </row>
    <row r="1372" spans="1:7" s="54" customFormat="1" ht="15" x14ac:dyDescent="0.25">
      <c r="A1372" s="351" t="s">
        <v>4001</v>
      </c>
      <c r="B1372" s="353" t="s">
        <v>281</v>
      </c>
      <c r="C1372" s="353" t="s">
        <v>4002</v>
      </c>
      <c r="D1372" s="353" t="s">
        <v>3866</v>
      </c>
      <c r="E1372" s="354" t="s">
        <v>4003</v>
      </c>
      <c r="F1372" s="355" t="s">
        <v>217</v>
      </c>
      <c r="G1372" s="368">
        <v>1</v>
      </c>
    </row>
    <row r="1373" spans="1:7" s="54" customFormat="1" ht="15" x14ac:dyDescent="0.25">
      <c r="A1373" s="351" t="s">
        <v>4004</v>
      </c>
      <c r="B1373" s="353" t="s">
        <v>281</v>
      </c>
      <c r="C1373" s="353" t="s">
        <v>2850</v>
      </c>
      <c r="D1373" s="353" t="s">
        <v>3869</v>
      </c>
      <c r="E1373" s="354" t="s">
        <v>3870</v>
      </c>
      <c r="F1373" s="355" t="s">
        <v>248</v>
      </c>
      <c r="G1373" s="366">
        <v>0.1</v>
      </c>
    </row>
    <row r="1374" spans="1:7" s="54" customFormat="1" ht="15" x14ac:dyDescent="0.25">
      <c r="A1374" s="351" t="s">
        <v>4005</v>
      </c>
      <c r="B1374" s="353" t="s">
        <v>281</v>
      </c>
      <c r="C1374" s="369" t="s">
        <v>4006</v>
      </c>
      <c r="D1374" s="369" t="s">
        <v>3850</v>
      </c>
      <c r="E1374" s="370" t="s">
        <v>4007</v>
      </c>
      <c r="F1374" s="355" t="s">
        <v>217</v>
      </c>
      <c r="G1374" s="368">
        <v>1</v>
      </c>
    </row>
    <row r="1375" spans="1:7" s="54" customFormat="1" ht="22.5" x14ac:dyDescent="0.25">
      <c r="A1375" s="351" t="s">
        <v>4008</v>
      </c>
      <c r="B1375" s="353" t="s">
        <v>281</v>
      </c>
      <c r="C1375" s="353" t="s">
        <v>1301</v>
      </c>
      <c r="D1375" s="353" t="s">
        <v>4009</v>
      </c>
      <c r="E1375" s="354" t="s">
        <v>4010</v>
      </c>
      <c r="F1375" s="355" t="s">
        <v>217</v>
      </c>
      <c r="G1375" s="368">
        <v>4</v>
      </c>
    </row>
    <row r="1376" spans="1:7" s="54" customFormat="1" ht="22.5" x14ac:dyDescent="0.25">
      <c r="A1376" s="351" t="s">
        <v>4011</v>
      </c>
      <c r="B1376" s="353" t="s">
        <v>281</v>
      </c>
      <c r="C1376" s="369" t="s">
        <v>2855</v>
      </c>
      <c r="D1376" s="369" t="s">
        <v>4012</v>
      </c>
      <c r="E1376" s="370" t="s">
        <v>4013</v>
      </c>
      <c r="F1376" s="355" t="s">
        <v>217</v>
      </c>
      <c r="G1376" s="368">
        <v>4</v>
      </c>
    </row>
    <row r="1377" spans="1:7" s="54" customFormat="1" ht="15" x14ac:dyDescent="0.25">
      <c r="A1377" s="351" t="s">
        <v>4014</v>
      </c>
      <c r="B1377" s="353" t="s">
        <v>281</v>
      </c>
      <c r="C1377" s="353" t="s">
        <v>2857</v>
      </c>
      <c r="D1377" s="353" t="s">
        <v>366</v>
      </c>
      <c r="E1377" s="354" t="s">
        <v>367</v>
      </c>
      <c r="F1377" s="355" t="s">
        <v>217</v>
      </c>
      <c r="G1377" s="368">
        <v>10</v>
      </c>
    </row>
    <row r="1378" spans="1:7" s="54" customFormat="1" ht="15" x14ac:dyDescent="0.25">
      <c r="A1378" s="351" t="s">
        <v>4015</v>
      </c>
      <c r="B1378" s="353" t="s">
        <v>281</v>
      </c>
      <c r="C1378" s="353" t="s">
        <v>4016</v>
      </c>
      <c r="D1378" s="353" t="s">
        <v>3882</v>
      </c>
      <c r="E1378" s="354" t="s">
        <v>3883</v>
      </c>
      <c r="F1378" s="355" t="s">
        <v>217</v>
      </c>
      <c r="G1378" s="368">
        <v>10</v>
      </c>
    </row>
    <row r="1379" spans="1:7" s="54" customFormat="1" ht="22.5" x14ac:dyDescent="0.25">
      <c r="A1379" s="351" t="s">
        <v>4017</v>
      </c>
      <c r="B1379" s="353" t="s">
        <v>281</v>
      </c>
      <c r="C1379" s="353" t="s">
        <v>2864</v>
      </c>
      <c r="D1379" s="353" t="s">
        <v>3889</v>
      </c>
      <c r="E1379" s="354" t="s">
        <v>3890</v>
      </c>
      <c r="F1379" s="355" t="s">
        <v>125</v>
      </c>
      <c r="G1379" s="363">
        <v>0.28260000000000002</v>
      </c>
    </row>
    <row r="1380" spans="1:7" s="54" customFormat="1" ht="15" x14ac:dyDescent="0.25">
      <c r="A1380" s="351" t="s">
        <v>4018</v>
      </c>
      <c r="B1380" s="353" t="s">
        <v>281</v>
      </c>
      <c r="C1380" s="353" t="s">
        <v>2866</v>
      </c>
      <c r="D1380" s="353" t="s">
        <v>3892</v>
      </c>
      <c r="E1380" s="354" t="s">
        <v>3893</v>
      </c>
      <c r="F1380" s="355" t="s">
        <v>168</v>
      </c>
      <c r="G1380" s="368">
        <v>18</v>
      </c>
    </row>
    <row r="1381" spans="1:7" s="54" customFormat="1" ht="22.5" x14ac:dyDescent="0.25">
      <c r="A1381" s="351" t="s">
        <v>4019</v>
      </c>
      <c r="B1381" s="353" t="s">
        <v>281</v>
      </c>
      <c r="C1381" s="353" t="s">
        <v>1305</v>
      </c>
      <c r="D1381" s="353" t="s">
        <v>365</v>
      </c>
      <c r="E1381" s="354" t="s">
        <v>4020</v>
      </c>
      <c r="F1381" s="355" t="s">
        <v>125</v>
      </c>
      <c r="G1381" s="357">
        <v>2.6320000000000001</v>
      </c>
    </row>
    <row r="1382" spans="1:7" s="54" customFormat="1" ht="22.5" x14ac:dyDescent="0.25">
      <c r="A1382" s="351" t="s">
        <v>4021</v>
      </c>
      <c r="B1382" s="353" t="s">
        <v>281</v>
      </c>
      <c r="C1382" s="353" t="s">
        <v>1306</v>
      </c>
      <c r="D1382" s="353" t="s">
        <v>3898</v>
      </c>
      <c r="E1382" s="354" t="s">
        <v>3899</v>
      </c>
      <c r="F1382" s="355" t="s">
        <v>147</v>
      </c>
      <c r="G1382" s="368">
        <v>164</v>
      </c>
    </row>
    <row r="1383" spans="1:7" s="54" customFormat="1" ht="15" customHeight="1" x14ac:dyDescent="0.25">
      <c r="A1383" s="351" t="s">
        <v>4022</v>
      </c>
      <c r="B1383" s="353" t="s">
        <v>281</v>
      </c>
      <c r="C1383" s="353" t="s">
        <v>1307</v>
      </c>
      <c r="D1383" s="353" t="s">
        <v>4023</v>
      </c>
      <c r="E1383" s="354" t="s">
        <v>4024</v>
      </c>
      <c r="F1383" s="355" t="s">
        <v>147</v>
      </c>
      <c r="G1383" s="368">
        <v>65</v>
      </c>
    </row>
    <row r="1384" spans="1:7" s="54" customFormat="1" ht="15" x14ac:dyDescent="0.25">
      <c r="A1384" s="351" t="s">
        <v>4025</v>
      </c>
      <c r="B1384" s="353" t="s">
        <v>281</v>
      </c>
      <c r="C1384" s="353" t="s">
        <v>1308</v>
      </c>
      <c r="D1384" s="353" t="s">
        <v>3911</v>
      </c>
      <c r="E1384" s="354" t="s">
        <v>373</v>
      </c>
      <c r="F1384" s="355" t="s">
        <v>122</v>
      </c>
      <c r="G1384" s="357">
        <v>2.1000000000000001E-2</v>
      </c>
    </row>
    <row r="1385" spans="1:7" s="54" customFormat="1" ht="22.5" x14ac:dyDescent="0.25">
      <c r="A1385" s="351" t="s">
        <v>4026</v>
      </c>
      <c r="B1385" s="353" t="s">
        <v>281</v>
      </c>
      <c r="C1385" s="353" t="s">
        <v>2871</v>
      </c>
      <c r="D1385" s="353" t="s">
        <v>3913</v>
      </c>
      <c r="E1385" s="354" t="s">
        <v>3914</v>
      </c>
      <c r="F1385" s="355" t="s">
        <v>125</v>
      </c>
      <c r="G1385" s="362">
        <v>2.29</v>
      </c>
    </row>
    <row r="1386" spans="1:7" s="54" customFormat="1" ht="15" x14ac:dyDescent="0.25">
      <c r="A1386" s="351" t="s">
        <v>4027</v>
      </c>
      <c r="B1386" s="353" t="s">
        <v>281</v>
      </c>
      <c r="C1386" s="353" t="s">
        <v>4028</v>
      </c>
      <c r="D1386" s="353" t="s">
        <v>3921</v>
      </c>
      <c r="E1386" s="354" t="s">
        <v>3922</v>
      </c>
      <c r="F1386" s="355" t="s">
        <v>122</v>
      </c>
      <c r="G1386" s="356">
        <v>-0.14656</v>
      </c>
    </row>
    <row r="1387" spans="1:7" s="54" customFormat="1" ht="15" x14ac:dyDescent="0.25">
      <c r="A1387" s="351" t="s">
        <v>4029</v>
      </c>
      <c r="B1387" s="353" t="s">
        <v>281</v>
      </c>
      <c r="C1387" s="353" t="s">
        <v>4030</v>
      </c>
      <c r="D1387" s="353" t="s">
        <v>3917</v>
      </c>
      <c r="E1387" s="354" t="s">
        <v>3918</v>
      </c>
      <c r="F1387" s="355" t="s">
        <v>111</v>
      </c>
      <c r="G1387" s="362">
        <v>-13.74</v>
      </c>
    </row>
    <row r="1388" spans="1:7" s="54" customFormat="1" ht="15" x14ac:dyDescent="0.25">
      <c r="A1388" s="351" t="s">
        <v>4031</v>
      </c>
      <c r="B1388" s="353" t="s">
        <v>281</v>
      </c>
      <c r="C1388" s="353" t="s">
        <v>4032</v>
      </c>
      <c r="D1388" s="353" t="s">
        <v>3925</v>
      </c>
      <c r="E1388" s="354" t="s">
        <v>3926</v>
      </c>
      <c r="F1388" s="355" t="s">
        <v>111</v>
      </c>
      <c r="G1388" s="362">
        <v>13.74</v>
      </c>
    </row>
    <row r="1389" spans="1:7" s="54" customFormat="1" ht="15" x14ac:dyDescent="0.25">
      <c r="A1389" s="351" t="s">
        <v>4033</v>
      </c>
      <c r="B1389" s="353" t="s">
        <v>281</v>
      </c>
      <c r="C1389" s="353" t="s">
        <v>4034</v>
      </c>
      <c r="D1389" s="353" t="s">
        <v>3929</v>
      </c>
      <c r="E1389" s="354" t="s">
        <v>4035</v>
      </c>
      <c r="F1389" s="355" t="s">
        <v>139</v>
      </c>
      <c r="G1389" s="366">
        <v>286.2</v>
      </c>
    </row>
    <row r="1390" spans="1:7" s="54" customFormat="1" ht="15" x14ac:dyDescent="0.25">
      <c r="A1390" s="351" t="s">
        <v>4036</v>
      </c>
      <c r="B1390" s="353" t="s">
        <v>281</v>
      </c>
      <c r="C1390" s="353" t="s">
        <v>4037</v>
      </c>
      <c r="D1390" s="353" t="s">
        <v>3933</v>
      </c>
      <c r="E1390" s="354" t="s">
        <v>4038</v>
      </c>
      <c r="F1390" s="355" t="s">
        <v>139</v>
      </c>
      <c r="G1390" s="366">
        <v>350.3</v>
      </c>
    </row>
    <row r="1391" spans="1:7" s="54" customFormat="1" ht="15" x14ac:dyDescent="0.25">
      <c r="A1391" s="360"/>
      <c r="B1391" s="560" t="s">
        <v>3935</v>
      </c>
      <c r="C1391" s="561"/>
      <c r="D1391" s="561"/>
      <c r="E1391" s="562"/>
      <c r="F1391" s="361"/>
      <c r="G1391" s="361"/>
    </row>
    <row r="1392" spans="1:7" s="54" customFormat="1" ht="15" x14ac:dyDescent="0.25">
      <c r="A1392" s="351" t="s">
        <v>4039</v>
      </c>
      <c r="B1392" s="353" t="s">
        <v>281</v>
      </c>
      <c r="C1392" s="353" t="s">
        <v>2878</v>
      </c>
      <c r="D1392" s="353" t="s">
        <v>456</v>
      </c>
      <c r="E1392" s="354" t="s">
        <v>457</v>
      </c>
      <c r="F1392" s="355" t="s">
        <v>217</v>
      </c>
      <c r="G1392" s="368">
        <v>1</v>
      </c>
    </row>
    <row r="1393" spans="1:7" s="54" customFormat="1" ht="15" x14ac:dyDescent="0.25">
      <c r="A1393" s="351" t="s">
        <v>4040</v>
      </c>
      <c r="B1393" s="353" t="s">
        <v>281</v>
      </c>
      <c r="C1393" s="369" t="s">
        <v>4041</v>
      </c>
      <c r="D1393" s="369" t="s">
        <v>3939</v>
      </c>
      <c r="E1393" s="370" t="s">
        <v>3940</v>
      </c>
      <c r="F1393" s="355" t="s">
        <v>217</v>
      </c>
      <c r="G1393" s="368">
        <v>1</v>
      </c>
    </row>
    <row r="1394" spans="1:7" s="54" customFormat="1" ht="22.5" x14ac:dyDescent="0.25">
      <c r="A1394" s="351" t="s">
        <v>4042</v>
      </c>
      <c r="B1394" s="353" t="s">
        <v>281</v>
      </c>
      <c r="C1394" s="353" t="s">
        <v>2882</v>
      </c>
      <c r="D1394" s="353" t="s">
        <v>419</v>
      </c>
      <c r="E1394" s="354" t="s">
        <v>420</v>
      </c>
      <c r="F1394" s="355" t="s">
        <v>217</v>
      </c>
      <c r="G1394" s="368">
        <v>8</v>
      </c>
    </row>
    <row r="1395" spans="1:7" s="54" customFormat="1" ht="15" x14ac:dyDescent="0.25">
      <c r="A1395" s="351" t="s">
        <v>4043</v>
      </c>
      <c r="B1395" s="353" t="s">
        <v>281</v>
      </c>
      <c r="C1395" s="369" t="s">
        <v>2884</v>
      </c>
      <c r="D1395" s="369" t="s">
        <v>3947</v>
      </c>
      <c r="E1395" s="370" t="s">
        <v>3944</v>
      </c>
      <c r="F1395" s="355" t="s">
        <v>217</v>
      </c>
      <c r="G1395" s="368">
        <v>2</v>
      </c>
    </row>
    <row r="1396" spans="1:7" s="54" customFormat="1" ht="15" x14ac:dyDescent="0.25">
      <c r="A1396" s="351" t="s">
        <v>4044</v>
      </c>
      <c r="B1396" s="353" t="s">
        <v>281</v>
      </c>
      <c r="C1396" s="369" t="s">
        <v>4045</v>
      </c>
      <c r="D1396" s="369" t="s">
        <v>3947</v>
      </c>
      <c r="E1396" s="370" t="s">
        <v>3948</v>
      </c>
      <c r="F1396" s="355" t="s">
        <v>217</v>
      </c>
      <c r="G1396" s="368">
        <v>2</v>
      </c>
    </row>
    <row r="1397" spans="1:7" s="54" customFormat="1" ht="15" x14ac:dyDescent="0.25">
      <c r="A1397" s="351" t="s">
        <v>4046</v>
      </c>
      <c r="B1397" s="353" t="s">
        <v>281</v>
      </c>
      <c r="C1397" s="369" t="s">
        <v>4047</v>
      </c>
      <c r="D1397" s="369" t="s">
        <v>3951</v>
      </c>
      <c r="E1397" s="370" t="s">
        <v>3952</v>
      </c>
      <c r="F1397" s="355" t="s">
        <v>217</v>
      </c>
      <c r="G1397" s="368">
        <v>1</v>
      </c>
    </row>
    <row r="1398" spans="1:7" s="54" customFormat="1" ht="15" x14ac:dyDescent="0.25">
      <c r="A1398" s="351" t="s">
        <v>4048</v>
      </c>
      <c r="B1398" s="353" t="s">
        <v>281</v>
      </c>
      <c r="C1398" s="369" t="s">
        <v>4049</v>
      </c>
      <c r="D1398" s="369" t="s">
        <v>3951</v>
      </c>
      <c r="E1398" s="370" t="s">
        <v>3955</v>
      </c>
      <c r="F1398" s="355" t="s">
        <v>217</v>
      </c>
      <c r="G1398" s="368">
        <v>1</v>
      </c>
    </row>
    <row r="1399" spans="1:7" s="54" customFormat="1" ht="15" x14ac:dyDescent="0.25">
      <c r="A1399" s="351" t="s">
        <v>4050</v>
      </c>
      <c r="B1399" s="353" t="s">
        <v>281</v>
      </c>
      <c r="C1399" s="369" t="s">
        <v>4051</v>
      </c>
      <c r="D1399" s="369" t="s">
        <v>3951</v>
      </c>
      <c r="E1399" s="370" t="s">
        <v>3958</v>
      </c>
      <c r="F1399" s="355" t="s">
        <v>217</v>
      </c>
      <c r="G1399" s="368">
        <v>1</v>
      </c>
    </row>
    <row r="1400" spans="1:7" s="54" customFormat="1" ht="15" x14ac:dyDescent="0.25">
      <c r="A1400" s="351" t="s">
        <v>4052</v>
      </c>
      <c r="B1400" s="353" t="s">
        <v>281</v>
      </c>
      <c r="C1400" s="369" t="s">
        <v>4053</v>
      </c>
      <c r="D1400" s="369" t="s">
        <v>3951</v>
      </c>
      <c r="E1400" s="370" t="s">
        <v>4054</v>
      </c>
      <c r="F1400" s="355" t="s">
        <v>217</v>
      </c>
      <c r="G1400" s="368">
        <v>1</v>
      </c>
    </row>
    <row r="1401" spans="1:7" s="54" customFormat="1" ht="15" x14ac:dyDescent="0.25">
      <c r="A1401" s="351" t="s">
        <v>4055</v>
      </c>
      <c r="B1401" s="353" t="s">
        <v>281</v>
      </c>
      <c r="C1401" s="353" t="s">
        <v>1312</v>
      </c>
      <c r="D1401" s="353" t="s">
        <v>347</v>
      </c>
      <c r="E1401" s="354" t="s">
        <v>348</v>
      </c>
      <c r="F1401" s="355" t="s">
        <v>217</v>
      </c>
      <c r="G1401" s="368">
        <v>1</v>
      </c>
    </row>
    <row r="1402" spans="1:7" s="54" customFormat="1" ht="15" x14ac:dyDescent="0.25">
      <c r="A1402" s="351" t="s">
        <v>4056</v>
      </c>
      <c r="B1402" s="353" t="s">
        <v>281</v>
      </c>
      <c r="C1402" s="369" t="s">
        <v>2887</v>
      </c>
      <c r="D1402" s="369" t="s">
        <v>3964</v>
      </c>
      <c r="E1402" s="370" t="s">
        <v>3965</v>
      </c>
      <c r="F1402" s="355" t="s">
        <v>217</v>
      </c>
      <c r="G1402" s="368">
        <v>1</v>
      </c>
    </row>
    <row r="1403" spans="1:7" s="54" customFormat="1" ht="22.5" x14ac:dyDescent="0.25">
      <c r="A1403" s="351" t="s">
        <v>4057</v>
      </c>
      <c r="B1403" s="353" t="s">
        <v>281</v>
      </c>
      <c r="C1403" s="353" t="s">
        <v>2892</v>
      </c>
      <c r="D1403" s="353" t="s">
        <v>404</v>
      </c>
      <c r="E1403" s="354" t="s">
        <v>405</v>
      </c>
      <c r="F1403" s="355" t="s">
        <v>217</v>
      </c>
      <c r="G1403" s="368">
        <v>2</v>
      </c>
    </row>
    <row r="1404" spans="1:7" s="54" customFormat="1" ht="15" x14ac:dyDescent="0.25">
      <c r="A1404" s="351" t="s">
        <v>4058</v>
      </c>
      <c r="B1404" s="353" t="s">
        <v>281</v>
      </c>
      <c r="C1404" s="353" t="s">
        <v>2894</v>
      </c>
      <c r="D1404" s="353" t="s">
        <v>3968</v>
      </c>
      <c r="E1404" s="354" t="s">
        <v>4059</v>
      </c>
      <c r="F1404" s="355" t="s">
        <v>217</v>
      </c>
      <c r="G1404" s="368">
        <v>1</v>
      </c>
    </row>
    <row r="1405" spans="1:7" s="54" customFormat="1" ht="15" x14ac:dyDescent="0.25">
      <c r="A1405" s="351" t="s">
        <v>4060</v>
      </c>
      <c r="B1405" s="353" t="s">
        <v>281</v>
      </c>
      <c r="C1405" s="353" t="s">
        <v>4061</v>
      </c>
      <c r="D1405" s="353" t="s">
        <v>3968</v>
      </c>
      <c r="E1405" s="354" t="s">
        <v>4062</v>
      </c>
      <c r="F1405" s="355" t="s">
        <v>217</v>
      </c>
      <c r="G1405" s="368">
        <v>1</v>
      </c>
    </row>
    <row r="1406" spans="1:7" s="54" customFormat="1" ht="15" customHeight="1" x14ac:dyDescent="0.25">
      <c r="A1406" s="351" t="s">
        <v>4063</v>
      </c>
      <c r="B1406" s="353" t="s">
        <v>281</v>
      </c>
      <c r="C1406" s="353" t="s">
        <v>2896</v>
      </c>
      <c r="D1406" s="353" t="s">
        <v>3812</v>
      </c>
      <c r="E1406" s="354" t="s">
        <v>3813</v>
      </c>
      <c r="F1406" s="355" t="s">
        <v>217</v>
      </c>
      <c r="G1406" s="368">
        <v>3</v>
      </c>
    </row>
    <row r="1407" spans="1:7" s="54" customFormat="1" ht="15" x14ac:dyDescent="0.25">
      <c r="A1407" s="351" t="s">
        <v>4064</v>
      </c>
      <c r="B1407" s="353" t="s">
        <v>281</v>
      </c>
      <c r="C1407" s="369" t="s">
        <v>2898</v>
      </c>
      <c r="D1407" s="369" t="s">
        <v>3856</v>
      </c>
      <c r="E1407" s="370" t="s">
        <v>3975</v>
      </c>
      <c r="F1407" s="355" t="s">
        <v>217</v>
      </c>
      <c r="G1407" s="368">
        <v>1</v>
      </c>
    </row>
    <row r="1408" spans="1:7" s="54" customFormat="1" ht="15" x14ac:dyDescent="0.25">
      <c r="A1408" s="351" t="s">
        <v>4065</v>
      </c>
      <c r="B1408" s="353" t="s">
        <v>281</v>
      </c>
      <c r="C1408" s="369" t="s">
        <v>4066</v>
      </c>
      <c r="D1408" s="369" t="s">
        <v>3856</v>
      </c>
      <c r="E1408" s="370" t="s">
        <v>4067</v>
      </c>
      <c r="F1408" s="355" t="s">
        <v>217</v>
      </c>
      <c r="G1408" s="368">
        <v>1</v>
      </c>
    </row>
    <row r="1409" spans="1:7" s="54" customFormat="1" ht="15" x14ac:dyDescent="0.25">
      <c r="A1409" s="351" t="s">
        <v>4068</v>
      </c>
      <c r="B1409" s="353" t="s">
        <v>281</v>
      </c>
      <c r="C1409" s="369" t="s">
        <v>4069</v>
      </c>
      <c r="D1409" s="369" t="s">
        <v>3856</v>
      </c>
      <c r="E1409" s="370" t="s">
        <v>4070</v>
      </c>
      <c r="F1409" s="355" t="s">
        <v>217</v>
      </c>
      <c r="G1409" s="368">
        <v>1</v>
      </c>
    </row>
    <row r="1410" spans="1:7" s="54" customFormat="1" ht="15" x14ac:dyDescent="0.25">
      <c r="A1410" s="351" t="s">
        <v>4071</v>
      </c>
      <c r="B1410" s="353" t="s">
        <v>281</v>
      </c>
      <c r="C1410" s="353" t="s">
        <v>1322</v>
      </c>
      <c r="D1410" s="353" t="s">
        <v>424</v>
      </c>
      <c r="E1410" s="354" t="s">
        <v>425</v>
      </c>
      <c r="F1410" s="355" t="s">
        <v>217</v>
      </c>
      <c r="G1410" s="368">
        <v>1</v>
      </c>
    </row>
    <row r="1411" spans="1:7" s="54" customFormat="1" ht="15" x14ac:dyDescent="0.25">
      <c r="A1411" s="351" t="s">
        <v>4072</v>
      </c>
      <c r="B1411" s="353" t="s">
        <v>281</v>
      </c>
      <c r="C1411" s="369" t="s">
        <v>2901</v>
      </c>
      <c r="D1411" s="369" t="s">
        <v>3984</v>
      </c>
      <c r="E1411" s="370" t="s">
        <v>4073</v>
      </c>
      <c r="F1411" s="355" t="s">
        <v>217</v>
      </c>
      <c r="G1411" s="368">
        <v>1</v>
      </c>
    </row>
    <row r="1412" spans="1:7" s="54" customFormat="1" ht="15" x14ac:dyDescent="0.25">
      <c r="A1412" s="347" t="s">
        <v>4074</v>
      </c>
      <c r="B1412" s="556"/>
      <c r="C1412" s="556"/>
      <c r="D1412" s="556"/>
      <c r="E1412" s="348" t="s">
        <v>4075</v>
      </c>
      <c r="F1412" s="349"/>
      <c r="G1412" s="350"/>
    </row>
    <row r="1413" spans="1:7" s="54" customFormat="1" ht="15" x14ac:dyDescent="0.25">
      <c r="A1413" s="351" t="s">
        <v>4076</v>
      </c>
      <c r="B1413" s="353" t="s">
        <v>281</v>
      </c>
      <c r="C1413" s="353" t="s">
        <v>2904</v>
      </c>
      <c r="D1413" s="353" t="s">
        <v>4077</v>
      </c>
      <c r="E1413" s="354" t="s">
        <v>4078</v>
      </c>
      <c r="F1413" s="355" t="s">
        <v>217</v>
      </c>
      <c r="G1413" s="368">
        <v>1</v>
      </c>
    </row>
    <row r="1414" spans="1:7" s="54" customFormat="1" ht="15" x14ac:dyDescent="0.25">
      <c r="A1414" s="351" t="s">
        <v>4079</v>
      </c>
      <c r="B1414" s="353" t="s">
        <v>281</v>
      </c>
      <c r="C1414" s="369" t="s">
        <v>4080</v>
      </c>
      <c r="D1414" s="369" t="s">
        <v>3892</v>
      </c>
      <c r="E1414" s="370" t="s">
        <v>4081</v>
      </c>
      <c r="F1414" s="355" t="s">
        <v>217</v>
      </c>
      <c r="G1414" s="368">
        <v>1</v>
      </c>
    </row>
    <row r="1415" spans="1:7" s="54" customFormat="1" ht="15" x14ac:dyDescent="0.25">
      <c r="A1415" s="351" t="s">
        <v>4082</v>
      </c>
      <c r="B1415" s="353" t="s">
        <v>281</v>
      </c>
      <c r="C1415" s="353" t="s">
        <v>1333</v>
      </c>
      <c r="D1415" s="353" t="s">
        <v>4083</v>
      </c>
      <c r="E1415" s="354" t="s">
        <v>4084</v>
      </c>
      <c r="F1415" s="355" t="s">
        <v>217</v>
      </c>
      <c r="G1415" s="368">
        <v>2</v>
      </c>
    </row>
    <row r="1416" spans="1:7" s="54" customFormat="1" ht="22.5" x14ac:dyDescent="0.25">
      <c r="A1416" s="351" t="s">
        <v>4085</v>
      </c>
      <c r="B1416" s="353" t="s">
        <v>281</v>
      </c>
      <c r="C1416" s="369" t="s">
        <v>2909</v>
      </c>
      <c r="D1416" s="369" t="s">
        <v>4086</v>
      </c>
      <c r="E1416" s="370" t="s">
        <v>4087</v>
      </c>
      <c r="F1416" s="355" t="s">
        <v>217</v>
      </c>
      <c r="G1416" s="368">
        <v>1</v>
      </c>
    </row>
    <row r="1417" spans="1:7" s="54" customFormat="1" ht="15" x14ac:dyDescent="0.25">
      <c r="A1417" s="351" t="s">
        <v>4088</v>
      </c>
      <c r="B1417" s="353" t="s">
        <v>281</v>
      </c>
      <c r="C1417" s="369" t="s">
        <v>4089</v>
      </c>
      <c r="D1417" s="369" t="s">
        <v>4090</v>
      </c>
      <c r="E1417" s="370" t="s">
        <v>4091</v>
      </c>
      <c r="F1417" s="355" t="s">
        <v>217</v>
      </c>
      <c r="G1417" s="368">
        <v>1</v>
      </c>
    </row>
    <row r="1418" spans="1:7" s="54" customFormat="1" ht="15" x14ac:dyDescent="0.25">
      <c r="A1418" s="351" t="s">
        <v>4092</v>
      </c>
      <c r="B1418" s="353" t="s">
        <v>281</v>
      </c>
      <c r="C1418" s="353" t="s">
        <v>1341</v>
      </c>
      <c r="D1418" s="353" t="s">
        <v>4093</v>
      </c>
      <c r="E1418" s="354" t="s">
        <v>4094</v>
      </c>
      <c r="F1418" s="355" t="s">
        <v>147</v>
      </c>
      <c r="G1418" s="362">
        <v>0.15</v>
      </c>
    </row>
    <row r="1419" spans="1:7" s="54" customFormat="1" ht="15" x14ac:dyDescent="0.25">
      <c r="A1419" s="351" t="s">
        <v>4095</v>
      </c>
      <c r="B1419" s="353" t="s">
        <v>281</v>
      </c>
      <c r="C1419" s="353" t="s">
        <v>1345</v>
      </c>
      <c r="D1419" s="353" t="s">
        <v>3850</v>
      </c>
      <c r="E1419" s="354" t="s">
        <v>4096</v>
      </c>
      <c r="F1419" s="355" t="s">
        <v>217</v>
      </c>
      <c r="G1419" s="368">
        <v>1</v>
      </c>
    </row>
    <row r="1420" spans="1:7" s="54" customFormat="1" ht="22.5" x14ac:dyDescent="0.25">
      <c r="A1420" s="351" t="s">
        <v>4097</v>
      </c>
      <c r="B1420" s="353" t="s">
        <v>281</v>
      </c>
      <c r="C1420" s="353" t="s">
        <v>1349</v>
      </c>
      <c r="D1420" s="353" t="s">
        <v>4098</v>
      </c>
      <c r="E1420" s="354" t="s">
        <v>4099</v>
      </c>
      <c r="F1420" s="355" t="s">
        <v>217</v>
      </c>
      <c r="G1420" s="368">
        <v>1</v>
      </c>
    </row>
    <row r="1421" spans="1:7" s="54" customFormat="1" ht="15" x14ac:dyDescent="0.25">
      <c r="A1421" s="351" t="s">
        <v>4100</v>
      </c>
      <c r="B1421" s="353" t="s">
        <v>281</v>
      </c>
      <c r="C1421" s="353" t="s">
        <v>1351</v>
      </c>
      <c r="D1421" s="353" t="s">
        <v>4101</v>
      </c>
      <c r="E1421" s="354" t="s">
        <v>4102</v>
      </c>
      <c r="F1421" s="355" t="s">
        <v>217</v>
      </c>
      <c r="G1421" s="368">
        <v>1</v>
      </c>
    </row>
    <row r="1422" spans="1:7" s="54" customFormat="1" ht="22.5" x14ac:dyDescent="0.25">
      <c r="A1422" s="351" t="s">
        <v>4103</v>
      </c>
      <c r="B1422" s="353" t="s">
        <v>281</v>
      </c>
      <c r="C1422" s="353" t="s">
        <v>1353</v>
      </c>
      <c r="D1422" s="353" t="s">
        <v>4104</v>
      </c>
      <c r="E1422" s="354" t="s">
        <v>4105</v>
      </c>
      <c r="F1422" s="355" t="s">
        <v>217</v>
      </c>
      <c r="G1422" s="368">
        <v>1</v>
      </c>
    </row>
    <row r="1423" spans="1:7" s="54" customFormat="1" ht="15" x14ac:dyDescent="0.25">
      <c r="A1423" s="351" t="s">
        <v>4106</v>
      </c>
      <c r="B1423" s="353" t="s">
        <v>281</v>
      </c>
      <c r="C1423" s="353" t="s">
        <v>1357</v>
      </c>
      <c r="D1423" s="353" t="s">
        <v>3856</v>
      </c>
      <c r="E1423" s="354" t="s">
        <v>4107</v>
      </c>
      <c r="F1423" s="355" t="s">
        <v>217</v>
      </c>
      <c r="G1423" s="368">
        <v>1</v>
      </c>
    </row>
    <row r="1424" spans="1:7" s="54" customFormat="1" ht="15" x14ac:dyDescent="0.25">
      <c r="A1424" s="351" t="s">
        <v>4108</v>
      </c>
      <c r="B1424" s="353" t="s">
        <v>281</v>
      </c>
      <c r="C1424" s="353" t="s">
        <v>1368</v>
      </c>
      <c r="D1424" s="353" t="s">
        <v>4109</v>
      </c>
      <c r="E1424" s="354" t="s">
        <v>4110</v>
      </c>
      <c r="F1424" s="355" t="s">
        <v>147</v>
      </c>
      <c r="G1424" s="366">
        <v>0.3</v>
      </c>
    </row>
    <row r="1425" spans="1:7" s="54" customFormat="1" ht="15" x14ac:dyDescent="0.25">
      <c r="A1425" s="351" t="s">
        <v>4111</v>
      </c>
      <c r="B1425" s="353" t="s">
        <v>281</v>
      </c>
      <c r="C1425" s="353" t="s">
        <v>1372</v>
      </c>
      <c r="D1425" s="353" t="s">
        <v>4112</v>
      </c>
      <c r="E1425" s="354" t="s">
        <v>4113</v>
      </c>
      <c r="F1425" s="355" t="s">
        <v>217</v>
      </c>
      <c r="G1425" s="368">
        <v>2</v>
      </c>
    </row>
    <row r="1426" spans="1:7" s="54" customFormat="1" ht="15" x14ac:dyDescent="0.25">
      <c r="A1426" s="351" t="s">
        <v>4114</v>
      </c>
      <c r="B1426" s="353" t="s">
        <v>281</v>
      </c>
      <c r="C1426" s="353" t="s">
        <v>1376</v>
      </c>
      <c r="D1426" s="353" t="s">
        <v>360</v>
      </c>
      <c r="E1426" s="354" t="s">
        <v>361</v>
      </c>
      <c r="F1426" s="355" t="s">
        <v>217</v>
      </c>
      <c r="G1426" s="368">
        <v>7</v>
      </c>
    </row>
    <row r="1427" spans="1:7" s="54" customFormat="1" ht="22.5" x14ac:dyDescent="0.25">
      <c r="A1427" s="351" t="s">
        <v>4115</v>
      </c>
      <c r="B1427" s="353" t="s">
        <v>281</v>
      </c>
      <c r="C1427" s="353" t="s">
        <v>1380</v>
      </c>
      <c r="D1427" s="353" t="s">
        <v>4116</v>
      </c>
      <c r="E1427" s="354" t="s">
        <v>4117</v>
      </c>
      <c r="F1427" s="355" t="s">
        <v>217</v>
      </c>
      <c r="G1427" s="368">
        <v>1</v>
      </c>
    </row>
    <row r="1428" spans="1:7" s="54" customFormat="1" ht="22.5" x14ac:dyDescent="0.25">
      <c r="A1428" s="351" t="s">
        <v>4118</v>
      </c>
      <c r="B1428" s="353" t="s">
        <v>281</v>
      </c>
      <c r="C1428" s="353" t="s">
        <v>1384</v>
      </c>
      <c r="D1428" s="353" t="s">
        <v>4119</v>
      </c>
      <c r="E1428" s="354" t="s">
        <v>4120</v>
      </c>
      <c r="F1428" s="355" t="s">
        <v>217</v>
      </c>
      <c r="G1428" s="368">
        <v>6</v>
      </c>
    </row>
    <row r="1429" spans="1:7" s="54" customFormat="1" ht="15" x14ac:dyDescent="0.25">
      <c r="A1429" s="351" t="s">
        <v>4121</v>
      </c>
      <c r="B1429" s="353" t="s">
        <v>281</v>
      </c>
      <c r="C1429" s="353" t="s">
        <v>1404</v>
      </c>
      <c r="D1429" s="353" t="s">
        <v>3869</v>
      </c>
      <c r="E1429" s="354" t="s">
        <v>3870</v>
      </c>
      <c r="F1429" s="355" t="s">
        <v>248</v>
      </c>
      <c r="G1429" s="366">
        <v>0.1</v>
      </c>
    </row>
    <row r="1430" spans="1:7" s="54" customFormat="1" ht="15" x14ac:dyDescent="0.25">
      <c r="A1430" s="351" t="s">
        <v>4122</v>
      </c>
      <c r="B1430" s="353" t="s">
        <v>281</v>
      </c>
      <c r="C1430" s="369" t="s">
        <v>4123</v>
      </c>
      <c r="D1430" s="369" t="s">
        <v>3850</v>
      </c>
      <c r="E1430" s="370" t="s">
        <v>4124</v>
      </c>
      <c r="F1430" s="355" t="s">
        <v>217</v>
      </c>
      <c r="G1430" s="368">
        <v>1</v>
      </c>
    </row>
    <row r="1431" spans="1:7" s="54" customFormat="1" ht="15" x14ac:dyDescent="0.25">
      <c r="A1431" s="351" t="s">
        <v>4125</v>
      </c>
      <c r="B1431" s="353" t="s">
        <v>281</v>
      </c>
      <c r="C1431" s="353" t="s">
        <v>1408</v>
      </c>
      <c r="D1431" s="353" t="s">
        <v>366</v>
      </c>
      <c r="E1431" s="354" t="s">
        <v>367</v>
      </c>
      <c r="F1431" s="355" t="s">
        <v>217</v>
      </c>
      <c r="G1431" s="368">
        <v>8</v>
      </c>
    </row>
    <row r="1432" spans="1:7" s="54" customFormat="1" ht="15" x14ac:dyDescent="0.25">
      <c r="A1432" s="351" t="s">
        <v>4126</v>
      </c>
      <c r="B1432" s="353" t="s">
        <v>281</v>
      </c>
      <c r="C1432" s="353" t="s">
        <v>4127</v>
      </c>
      <c r="D1432" s="353" t="s">
        <v>3882</v>
      </c>
      <c r="E1432" s="354" t="s">
        <v>3883</v>
      </c>
      <c r="F1432" s="355" t="s">
        <v>217</v>
      </c>
      <c r="G1432" s="368">
        <v>8</v>
      </c>
    </row>
    <row r="1433" spans="1:7" s="54" customFormat="1" ht="22.5" x14ac:dyDescent="0.25">
      <c r="A1433" s="351" t="s">
        <v>4128</v>
      </c>
      <c r="B1433" s="353" t="s">
        <v>281</v>
      </c>
      <c r="C1433" s="353" t="s">
        <v>1410</v>
      </c>
      <c r="D1433" s="353" t="s">
        <v>372</v>
      </c>
      <c r="E1433" s="354" t="s">
        <v>4129</v>
      </c>
      <c r="F1433" s="355" t="s">
        <v>125</v>
      </c>
      <c r="G1433" s="363">
        <v>0.50939999999999996</v>
      </c>
    </row>
    <row r="1434" spans="1:7" s="54" customFormat="1" ht="22.5" x14ac:dyDescent="0.25">
      <c r="A1434" s="351" t="s">
        <v>4130</v>
      </c>
      <c r="B1434" s="353" t="s">
        <v>281</v>
      </c>
      <c r="C1434" s="353" t="s">
        <v>4131</v>
      </c>
      <c r="D1434" s="353" t="s">
        <v>4132</v>
      </c>
      <c r="E1434" s="354" t="s">
        <v>4133</v>
      </c>
      <c r="F1434" s="355" t="s">
        <v>147</v>
      </c>
      <c r="G1434" s="366">
        <v>10.199999999999999</v>
      </c>
    </row>
    <row r="1435" spans="1:7" s="54" customFormat="1" ht="22.5" x14ac:dyDescent="0.25">
      <c r="A1435" s="351" t="s">
        <v>4134</v>
      </c>
      <c r="B1435" s="353" t="s">
        <v>281</v>
      </c>
      <c r="C1435" s="353" t="s">
        <v>4135</v>
      </c>
      <c r="D1435" s="353" t="s">
        <v>4136</v>
      </c>
      <c r="E1435" s="354" t="s">
        <v>4137</v>
      </c>
      <c r="F1435" s="355" t="s">
        <v>147</v>
      </c>
      <c r="G1435" s="362">
        <v>36.24</v>
      </c>
    </row>
    <row r="1436" spans="1:7" s="54" customFormat="1" ht="22.5" x14ac:dyDescent="0.25">
      <c r="A1436" s="351" t="s">
        <v>4138</v>
      </c>
      <c r="B1436" s="353" t="s">
        <v>281</v>
      </c>
      <c r="C1436" s="353" t="s">
        <v>4139</v>
      </c>
      <c r="D1436" s="353" t="s">
        <v>3898</v>
      </c>
      <c r="E1436" s="354" t="s">
        <v>3899</v>
      </c>
      <c r="F1436" s="355" t="s">
        <v>147</v>
      </c>
      <c r="G1436" s="362">
        <v>18.96</v>
      </c>
    </row>
    <row r="1437" spans="1:7" s="54" customFormat="1" ht="15" x14ac:dyDescent="0.25">
      <c r="A1437" s="351" t="s">
        <v>4140</v>
      </c>
      <c r="B1437" s="353" t="s">
        <v>281</v>
      </c>
      <c r="C1437" s="353" t="s">
        <v>4141</v>
      </c>
      <c r="D1437" s="353" t="s">
        <v>3911</v>
      </c>
      <c r="E1437" s="354" t="s">
        <v>373</v>
      </c>
      <c r="F1437" s="355" t="s">
        <v>122</v>
      </c>
      <c r="G1437" s="363">
        <v>5.4199999999999998E-2</v>
      </c>
    </row>
    <row r="1438" spans="1:7" s="54" customFormat="1" ht="22.5" x14ac:dyDescent="0.25">
      <c r="A1438" s="351" t="s">
        <v>4142</v>
      </c>
      <c r="B1438" s="353" t="s">
        <v>281</v>
      </c>
      <c r="C1438" s="353" t="s">
        <v>1414</v>
      </c>
      <c r="D1438" s="353" t="s">
        <v>3913</v>
      </c>
      <c r="E1438" s="354" t="s">
        <v>3914</v>
      </c>
      <c r="F1438" s="355" t="s">
        <v>125</v>
      </c>
      <c r="G1438" s="362">
        <v>0.75</v>
      </c>
    </row>
    <row r="1439" spans="1:7" s="54" customFormat="1" ht="15" x14ac:dyDescent="0.25">
      <c r="A1439" s="351" t="s">
        <v>4143</v>
      </c>
      <c r="B1439" s="353" t="s">
        <v>281</v>
      </c>
      <c r="C1439" s="353" t="s">
        <v>1416</v>
      </c>
      <c r="D1439" s="353" t="s">
        <v>3921</v>
      </c>
      <c r="E1439" s="354" t="s">
        <v>3922</v>
      </c>
      <c r="F1439" s="355" t="s">
        <v>122</v>
      </c>
      <c r="G1439" s="357">
        <v>-4.8000000000000001E-2</v>
      </c>
    </row>
    <row r="1440" spans="1:7" s="54" customFormat="1" ht="15" x14ac:dyDescent="0.25">
      <c r="A1440" s="351" t="s">
        <v>4144</v>
      </c>
      <c r="B1440" s="353" t="s">
        <v>281</v>
      </c>
      <c r="C1440" s="353" t="s">
        <v>1420</v>
      </c>
      <c r="D1440" s="353" t="s">
        <v>3917</v>
      </c>
      <c r="E1440" s="354" t="s">
        <v>3918</v>
      </c>
      <c r="F1440" s="355" t="s">
        <v>111</v>
      </c>
      <c r="G1440" s="366">
        <v>-4.5</v>
      </c>
    </row>
    <row r="1441" spans="1:7" s="54" customFormat="1" ht="15" x14ac:dyDescent="0.25">
      <c r="A1441" s="351" t="s">
        <v>4145</v>
      </c>
      <c r="B1441" s="353" t="s">
        <v>281</v>
      </c>
      <c r="C1441" s="353" t="s">
        <v>4146</v>
      </c>
      <c r="D1441" s="353" t="s">
        <v>3925</v>
      </c>
      <c r="E1441" s="354" t="s">
        <v>3926</v>
      </c>
      <c r="F1441" s="355" t="s">
        <v>111</v>
      </c>
      <c r="G1441" s="366">
        <v>4.5</v>
      </c>
    </row>
    <row r="1442" spans="1:7" s="54" customFormat="1" ht="15" x14ac:dyDescent="0.25">
      <c r="A1442" s="351" t="s">
        <v>4147</v>
      </c>
      <c r="B1442" s="353" t="s">
        <v>281</v>
      </c>
      <c r="C1442" s="353" t="s">
        <v>4148</v>
      </c>
      <c r="D1442" s="353" t="s">
        <v>3929</v>
      </c>
      <c r="E1442" s="354" t="s">
        <v>4149</v>
      </c>
      <c r="F1442" s="355" t="s">
        <v>139</v>
      </c>
      <c r="G1442" s="366">
        <v>93.7</v>
      </c>
    </row>
    <row r="1443" spans="1:7" s="54" customFormat="1" ht="15" x14ac:dyDescent="0.25">
      <c r="A1443" s="351" t="s">
        <v>4150</v>
      </c>
      <c r="B1443" s="353" t="s">
        <v>281</v>
      </c>
      <c r="C1443" s="353" t="s">
        <v>4151</v>
      </c>
      <c r="D1443" s="353" t="s">
        <v>3933</v>
      </c>
      <c r="E1443" s="354" t="s">
        <v>4152</v>
      </c>
      <c r="F1443" s="355" t="s">
        <v>139</v>
      </c>
      <c r="G1443" s="366">
        <v>114.7</v>
      </c>
    </row>
    <row r="1444" spans="1:7" s="54" customFormat="1" ht="15" x14ac:dyDescent="0.25">
      <c r="A1444" s="360"/>
      <c r="B1444" s="560" t="s">
        <v>3935</v>
      </c>
      <c r="C1444" s="561"/>
      <c r="D1444" s="561"/>
      <c r="E1444" s="562"/>
      <c r="F1444" s="361"/>
      <c r="G1444" s="361"/>
    </row>
    <row r="1445" spans="1:7" s="54" customFormat="1" ht="15" x14ac:dyDescent="0.25">
      <c r="A1445" s="351" t="s">
        <v>4153</v>
      </c>
      <c r="B1445" s="353" t="s">
        <v>281</v>
      </c>
      <c r="C1445" s="353" t="s">
        <v>1424</v>
      </c>
      <c r="D1445" s="353" t="s">
        <v>456</v>
      </c>
      <c r="E1445" s="354" t="s">
        <v>457</v>
      </c>
      <c r="F1445" s="355" t="s">
        <v>217</v>
      </c>
      <c r="G1445" s="368">
        <v>3</v>
      </c>
    </row>
    <row r="1446" spans="1:7" s="54" customFormat="1" ht="15" x14ac:dyDescent="0.25">
      <c r="A1446" s="351" t="s">
        <v>4154</v>
      </c>
      <c r="B1446" s="353" t="s">
        <v>281</v>
      </c>
      <c r="C1446" s="369" t="s">
        <v>4155</v>
      </c>
      <c r="D1446" s="369" t="s">
        <v>3939</v>
      </c>
      <c r="E1446" s="370" t="s">
        <v>4156</v>
      </c>
      <c r="F1446" s="355" t="s">
        <v>217</v>
      </c>
      <c r="G1446" s="368">
        <v>1</v>
      </c>
    </row>
    <row r="1447" spans="1:7" s="54" customFormat="1" ht="15" x14ac:dyDescent="0.25">
      <c r="A1447" s="351" t="s">
        <v>4157</v>
      </c>
      <c r="B1447" s="353" t="s">
        <v>281</v>
      </c>
      <c r="C1447" s="369" t="s">
        <v>4158</v>
      </c>
      <c r="D1447" s="369" t="s">
        <v>3850</v>
      </c>
      <c r="E1447" s="370" t="s">
        <v>4159</v>
      </c>
      <c r="F1447" s="355" t="s">
        <v>217</v>
      </c>
      <c r="G1447" s="368">
        <v>1</v>
      </c>
    </row>
    <row r="1448" spans="1:7" s="54" customFormat="1" ht="15" customHeight="1" x14ac:dyDescent="0.25">
      <c r="A1448" s="351" t="s">
        <v>4160</v>
      </c>
      <c r="B1448" s="353" t="s">
        <v>281</v>
      </c>
      <c r="C1448" s="369" t="s">
        <v>4161</v>
      </c>
      <c r="D1448" s="369" t="s">
        <v>3939</v>
      </c>
      <c r="E1448" s="370" t="s">
        <v>4162</v>
      </c>
      <c r="F1448" s="355" t="s">
        <v>217</v>
      </c>
      <c r="G1448" s="368">
        <v>1</v>
      </c>
    </row>
    <row r="1449" spans="1:7" s="54" customFormat="1" ht="22.5" x14ac:dyDescent="0.25">
      <c r="A1449" s="351" t="s">
        <v>4163</v>
      </c>
      <c r="B1449" s="353" t="s">
        <v>281</v>
      </c>
      <c r="C1449" s="353" t="s">
        <v>1436</v>
      </c>
      <c r="D1449" s="353" t="s">
        <v>419</v>
      </c>
      <c r="E1449" s="354" t="s">
        <v>420</v>
      </c>
      <c r="F1449" s="355" t="s">
        <v>217</v>
      </c>
      <c r="G1449" s="368">
        <v>6</v>
      </c>
    </row>
    <row r="1450" spans="1:7" s="54" customFormat="1" ht="15" x14ac:dyDescent="0.25">
      <c r="A1450" s="351" t="s">
        <v>4164</v>
      </c>
      <c r="B1450" s="353" t="s">
        <v>281</v>
      </c>
      <c r="C1450" s="369" t="s">
        <v>2952</v>
      </c>
      <c r="D1450" s="369" t="s">
        <v>3947</v>
      </c>
      <c r="E1450" s="370" t="s">
        <v>3944</v>
      </c>
      <c r="F1450" s="355" t="s">
        <v>217</v>
      </c>
      <c r="G1450" s="368">
        <v>1</v>
      </c>
    </row>
    <row r="1451" spans="1:7" s="54" customFormat="1" ht="15" x14ac:dyDescent="0.25">
      <c r="A1451" s="351" t="s">
        <v>4165</v>
      </c>
      <c r="B1451" s="353" t="s">
        <v>281</v>
      </c>
      <c r="C1451" s="369" t="s">
        <v>4166</v>
      </c>
      <c r="D1451" s="369" t="s">
        <v>3947</v>
      </c>
      <c r="E1451" s="370" t="s">
        <v>3948</v>
      </c>
      <c r="F1451" s="355" t="s">
        <v>217</v>
      </c>
      <c r="G1451" s="368">
        <v>2</v>
      </c>
    </row>
    <row r="1452" spans="1:7" s="54" customFormat="1" ht="15" x14ac:dyDescent="0.25">
      <c r="A1452" s="351" t="s">
        <v>4167</v>
      </c>
      <c r="B1452" s="353" t="s">
        <v>281</v>
      </c>
      <c r="C1452" s="369" t="s">
        <v>4168</v>
      </c>
      <c r="D1452" s="369" t="s">
        <v>3951</v>
      </c>
      <c r="E1452" s="370" t="s">
        <v>3952</v>
      </c>
      <c r="F1452" s="355" t="s">
        <v>217</v>
      </c>
      <c r="G1452" s="368">
        <v>1</v>
      </c>
    </row>
    <row r="1453" spans="1:7" s="54" customFormat="1" ht="15" x14ac:dyDescent="0.25">
      <c r="A1453" s="351" t="s">
        <v>4169</v>
      </c>
      <c r="B1453" s="353" t="s">
        <v>281</v>
      </c>
      <c r="C1453" s="369" t="s">
        <v>4170</v>
      </c>
      <c r="D1453" s="369" t="s">
        <v>3951</v>
      </c>
      <c r="E1453" s="370" t="s">
        <v>3955</v>
      </c>
      <c r="F1453" s="355" t="s">
        <v>217</v>
      </c>
      <c r="G1453" s="368">
        <v>1</v>
      </c>
    </row>
    <row r="1454" spans="1:7" s="54" customFormat="1" ht="15" x14ac:dyDescent="0.25">
      <c r="A1454" s="351" t="s">
        <v>4171</v>
      </c>
      <c r="B1454" s="353" t="s">
        <v>281</v>
      </c>
      <c r="C1454" s="369" t="s">
        <v>4172</v>
      </c>
      <c r="D1454" s="369" t="s">
        <v>3951</v>
      </c>
      <c r="E1454" s="370" t="s">
        <v>3958</v>
      </c>
      <c r="F1454" s="355" t="s">
        <v>217</v>
      </c>
      <c r="G1454" s="368">
        <v>1</v>
      </c>
    </row>
    <row r="1455" spans="1:7" s="54" customFormat="1" ht="15" x14ac:dyDescent="0.25">
      <c r="A1455" s="351" t="s">
        <v>4173</v>
      </c>
      <c r="B1455" s="353" t="s">
        <v>281</v>
      </c>
      <c r="C1455" s="369" t="s">
        <v>4174</v>
      </c>
      <c r="D1455" s="369" t="s">
        <v>3951</v>
      </c>
      <c r="E1455" s="370" t="s">
        <v>3961</v>
      </c>
      <c r="F1455" s="355" t="s">
        <v>217</v>
      </c>
      <c r="G1455" s="368">
        <v>1</v>
      </c>
    </row>
    <row r="1456" spans="1:7" s="54" customFormat="1" ht="15" x14ac:dyDescent="0.25">
      <c r="A1456" s="351" t="s">
        <v>4175</v>
      </c>
      <c r="B1456" s="353" t="s">
        <v>281</v>
      </c>
      <c r="C1456" s="353" t="s">
        <v>1444</v>
      </c>
      <c r="D1456" s="353" t="s">
        <v>347</v>
      </c>
      <c r="E1456" s="354" t="s">
        <v>348</v>
      </c>
      <c r="F1456" s="355" t="s">
        <v>217</v>
      </c>
      <c r="G1456" s="368">
        <v>1</v>
      </c>
    </row>
    <row r="1457" spans="1:7" s="54" customFormat="1" ht="15" x14ac:dyDescent="0.25">
      <c r="A1457" s="351" t="s">
        <v>4176</v>
      </c>
      <c r="B1457" s="353" t="s">
        <v>281</v>
      </c>
      <c r="C1457" s="369" t="s">
        <v>2955</v>
      </c>
      <c r="D1457" s="369" t="s">
        <v>3964</v>
      </c>
      <c r="E1457" s="370" t="s">
        <v>3965</v>
      </c>
      <c r="F1457" s="355" t="s">
        <v>217</v>
      </c>
      <c r="G1457" s="368">
        <v>1</v>
      </c>
    </row>
    <row r="1458" spans="1:7" s="54" customFormat="1" ht="15" customHeight="1" x14ac:dyDescent="0.25">
      <c r="A1458" s="351" t="s">
        <v>4177</v>
      </c>
      <c r="B1458" s="353" t="s">
        <v>281</v>
      </c>
      <c r="C1458" s="353" t="s">
        <v>1454</v>
      </c>
      <c r="D1458" s="353" t="s">
        <v>404</v>
      </c>
      <c r="E1458" s="354" t="s">
        <v>405</v>
      </c>
      <c r="F1458" s="355" t="s">
        <v>217</v>
      </c>
      <c r="G1458" s="368">
        <v>1</v>
      </c>
    </row>
    <row r="1459" spans="1:7" s="54" customFormat="1" ht="15" x14ac:dyDescent="0.25">
      <c r="A1459" s="351" t="s">
        <v>4178</v>
      </c>
      <c r="B1459" s="353" t="s">
        <v>281</v>
      </c>
      <c r="C1459" s="353" t="s">
        <v>1456</v>
      </c>
      <c r="D1459" s="353" t="s">
        <v>3968</v>
      </c>
      <c r="E1459" s="354" t="s">
        <v>4059</v>
      </c>
      <c r="F1459" s="355" t="s">
        <v>217</v>
      </c>
      <c r="G1459" s="368">
        <v>1</v>
      </c>
    </row>
    <row r="1460" spans="1:7" s="54" customFormat="1" ht="15" x14ac:dyDescent="0.25">
      <c r="A1460" s="351" t="s">
        <v>4179</v>
      </c>
      <c r="B1460" s="353" t="s">
        <v>281</v>
      </c>
      <c r="C1460" s="353" t="s">
        <v>1474</v>
      </c>
      <c r="D1460" s="353" t="s">
        <v>292</v>
      </c>
      <c r="E1460" s="354" t="s">
        <v>293</v>
      </c>
      <c r="F1460" s="355" t="s">
        <v>248</v>
      </c>
      <c r="G1460" s="366">
        <v>0.1</v>
      </c>
    </row>
    <row r="1461" spans="1:7" s="54" customFormat="1" ht="15" x14ac:dyDescent="0.25">
      <c r="A1461" s="351" t="s">
        <v>4180</v>
      </c>
      <c r="B1461" s="353" t="s">
        <v>281</v>
      </c>
      <c r="C1461" s="353" t="s">
        <v>1476</v>
      </c>
      <c r="D1461" s="353" t="s">
        <v>4181</v>
      </c>
      <c r="E1461" s="354" t="s">
        <v>4182</v>
      </c>
      <c r="F1461" s="355" t="s">
        <v>217</v>
      </c>
      <c r="G1461" s="368">
        <v>1</v>
      </c>
    </row>
    <row r="1462" spans="1:7" s="54" customFormat="1" ht="15" x14ac:dyDescent="0.25">
      <c r="A1462" s="351" t="s">
        <v>4183</v>
      </c>
      <c r="B1462" s="353" t="s">
        <v>281</v>
      </c>
      <c r="C1462" s="353" t="s">
        <v>1480</v>
      </c>
      <c r="D1462" s="353" t="s">
        <v>4184</v>
      </c>
      <c r="E1462" s="354" t="s">
        <v>4185</v>
      </c>
      <c r="F1462" s="355" t="s">
        <v>217</v>
      </c>
      <c r="G1462" s="368">
        <v>1</v>
      </c>
    </row>
    <row r="1463" spans="1:7" s="54" customFormat="1" ht="15" x14ac:dyDescent="0.25">
      <c r="A1463" s="351" t="s">
        <v>4186</v>
      </c>
      <c r="B1463" s="353" t="s">
        <v>281</v>
      </c>
      <c r="C1463" s="353" t="s">
        <v>1484</v>
      </c>
      <c r="D1463" s="353" t="s">
        <v>3812</v>
      </c>
      <c r="E1463" s="354" t="s">
        <v>3813</v>
      </c>
      <c r="F1463" s="355" t="s">
        <v>217</v>
      </c>
      <c r="G1463" s="368">
        <v>2</v>
      </c>
    </row>
    <row r="1464" spans="1:7" s="54" customFormat="1" ht="15" x14ac:dyDescent="0.25">
      <c r="A1464" s="351" t="s">
        <v>4187</v>
      </c>
      <c r="B1464" s="353" t="s">
        <v>281</v>
      </c>
      <c r="C1464" s="369" t="s">
        <v>2966</v>
      </c>
      <c r="D1464" s="369" t="s">
        <v>3856</v>
      </c>
      <c r="E1464" s="370" t="s">
        <v>3975</v>
      </c>
      <c r="F1464" s="355" t="s">
        <v>217</v>
      </c>
      <c r="G1464" s="368">
        <v>1</v>
      </c>
    </row>
    <row r="1465" spans="1:7" s="54" customFormat="1" ht="15" x14ac:dyDescent="0.25">
      <c r="A1465" s="351" t="s">
        <v>4188</v>
      </c>
      <c r="B1465" s="353" t="s">
        <v>281</v>
      </c>
      <c r="C1465" s="369" t="s">
        <v>4189</v>
      </c>
      <c r="D1465" s="369" t="s">
        <v>3856</v>
      </c>
      <c r="E1465" s="370" t="s">
        <v>4067</v>
      </c>
      <c r="F1465" s="355" t="s">
        <v>217</v>
      </c>
      <c r="G1465" s="368">
        <v>1</v>
      </c>
    </row>
    <row r="1466" spans="1:7" s="54" customFormat="1" ht="15" x14ac:dyDescent="0.25">
      <c r="A1466" s="351" t="s">
        <v>4190</v>
      </c>
      <c r="B1466" s="353" t="s">
        <v>281</v>
      </c>
      <c r="C1466" s="353" t="s">
        <v>1492</v>
      </c>
      <c r="D1466" s="353" t="s">
        <v>424</v>
      </c>
      <c r="E1466" s="354" t="s">
        <v>425</v>
      </c>
      <c r="F1466" s="355" t="s">
        <v>217</v>
      </c>
      <c r="G1466" s="368">
        <v>1</v>
      </c>
    </row>
    <row r="1467" spans="1:7" s="54" customFormat="1" ht="15" x14ac:dyDescent="0.25">
      <c r="A1467" s="351" t="s">
        <v>4191</v>
      </c>
      <c r="B1467" s="353" t="s">
        <v>281</v>
      </c>
      <c r="C1467" s="369" t="s">
        <v>4192</v>
      </c>
      <c r="D1467" s="369" t="s">
        <v>3984</v>
      </c>
      <c r="E1467" s="370" t="s">
        <v>4193</v>
      </c>
      <c r="F1467" s="355" t="s">
        <v>217</v>
      </c>
      <c r="G1467" s="368">
        <v>1</v>
      </c>
    </row>
    <row r="1468" spans="1:7" s="54" customFormat="1" ht="15" x14ac:dyDescent="0.25">
      <c r="A1468" s="347" t="s">
        <v>4194</v>
      </c>
      <c r="B1468" s="556"/>
      <c r="C1468" s="556"/>
      <c r="D1468" s="556"/>
      <c r="E1468" s="348" t="s">
        <v>4195</v>
      </c>
      <c r="F1468" s="349"/>
      <c r="G1468" s="350"/>
    </row>
    <row r="1469" spans="1:7" s="54" customFormat="1" ht="22.5" x14ac:dyDescent="0.25">
      <c r="A1469" s="351" t="s">
        <v>4196</v>
      </c>
      <c r="B1469" s="353" t="s">
        <v>281</v>
      </c>
      <c r="C1469" s="353" t="s">
        <v>1500</v>
      </c>
      <c r="D1469" s="353" t="s">
        <v>357</v>
      </c>
      <c r="E1469" s="354" t="s">
        <v>358</v>
      </c>
      <c r="F1469" s="355" t="s">
        <v>217</v>
      </c>
      <c r="G1469" s="368">
        <v>1</v>
      </c>
    </row>
    <row r="1470" spans="1:7" s="54" customFormat="1" ht="15" x14ac:dyDescent="0.25">
      <c r="A1470" s="351" t="s">
        <v>4197</v>
      </c>
      <c r="B1470" s="353" t="s">
        <v>281</v>
      </c>
      <c r="C1470" s="353" t="s">
        <v>1504</v>
      </c>
      <c r="D1470" s="353" t="s">
        <v>4198</v>
      </c>
      <c r="E1470" s="354" t="s">
        <v>359</v>
      </c>
      <c r="F1470" s="355" t="s">
        <v>122</v>
      </c>
      <c r="G1470" s="357">
        <v>1E-3</v>
      </c>
    </row>
    <row r="1471" spans="1:7" s="54" customFormat="1" ht="15" x14ac:dyDescent="0.25">
      <c r="A1471" s="351" t="s">
        <v>4199</v>
      </c>
      <c r="B1471" s="353" t="s">
        <v>281</v>
      </c>
      <c r="C1471" s="369" t="s">
        <v>4200</v>
      </c>
      <c r="D1471" s="369" t="s">
        <v>3850</v>
      </c>
      <c r="E1471" s="370" t="s">
        <v>4201</v>
      </c>
      <c r="F1471" s="355" t="s">
        <v>217</v>
      </c>
      <c r="G1471" s="368">
        <v>1</v>
      </c>
    </row>
    <row r="1472" spans="1:7" s="54" customFormat="1" ht="22.5" x14ac:dyDescent="0.25">
      <c r="A1472" s="351" t="s">
        <v>4202</v>
      </c>
      <c r="B1472" s="353" t="s">
        <v>281</v>
      </c>
      <c r="C1472" s="353" t="s">
        <v>1547</v>
      </c>
      <c r="D1472" s="353" t="s">
        <v>3853</v>
      </c>
      <c r="E1472" s="354" t="s">
        <v>3854</v>
      </c>
      <c r="F1472" s="355" t="s">
        <v>217</v>
      </c>
      <c r="G1472" s="368">
        <v>1</v>
      </c>
    </row>
    <row r="1473" spans="1:7" s="54" customFormat="1" ht="15" x14ac:dyDescent="0.25">
      <c r="A1473" s="351" t="s">
        <v>4203</v>
      </c>
      <c r="B1473" s="353" t="s">
        <v>281</v>
      </c>
      <c r="C1473" s="369" t="s">
        <v>2975</v>
      </c>
      <c r="D1473" s="369" t="s">
        <v>3856</v>
      </c>
      <c r="E1473" s="370" t="s">
        <v>3857</v>
      </c>
      <c r="F1473" s="355" t="s">
        <v>217</v>
      </c>
      <c r="G1473" s="368">
        <v>1</v>
      </c>
    </row>
    <row r="1474" spans="1:7" s="54" customFormat="1" ht="22.5" x14ac:dyDescent="0.25">
      <c r="A1474" s="351" t="s">
        <v>4204</v>
      </c>
      <c r="B1474" s="353" t="s">
        <v>281</v>
      </c>
      <c r="C1474" s="353" t="s">
        <v>1556</v>
      </c>
      <c r="D1474" s="353" t="s">
        <v>3859</v>
      </c>
      <c r="E1474" s="354" t="s">
        <v>3860</v>
      </c>
      <c r="F1474" s="355" t="s">
        <v>217</v>
      </c>
      <c r="G1474" s="368">
        <v>1</v>
      </c>
    </row>
    <row r="1475" spans="1:7" s="54" customFormat="1" ht="15" x14ac:dyDescent="0.25">
      <c r="A1475" s="351" t="s">
        <v>4205</v>
      </c>
      <c r="B1475" s="353" t="s">
        <v>281</v>
      </c>
      <c r="C1475" s="353" t="s">
        <v>1557</v>
      </c>
      <c r="D1475" s="353" t="s">
        <v>3866</v>
      </c>
      <c r="E1475" s="354" t="s">
        <v>3867</v>
      </c>
      <c r="F1475" s="355" t="s">
        <v>217</v>
      </c>
      <c r="G1475" s="368">
        <v>1</v>
      </c>
    </row>
    <row r="1476" spans="1:7" s="54" customFormat="1" ht="15" x14ac:dyDescent="0.25">
      <c r="A1476" s="351" t="s">
        <v>4206</v>
      </c>
      <c r="B1476" s="353" t="s">
        <v>281</v>
      </c>
      <c r="C1476" s="353" t="s">
        <v>4207</v>
      </c>
      <c r="D1476" s="353" t="s">
        <v>3869</v>
      </c>
      <c r="E1476" s="354" t="s">
        <v>3870</v>
      </c>
      <c r="F1476" s="355" t="s">
        <v>248</v>
      </c>
      <c r="G1476" s="366">
        <v>0.1</v>
      </c>
    </row>
    <row r="1477" spans="1:7" s="54" customFormat="1" ht="15" x14ac:dyDescent="0.25">
      <c r="A1477" s="351" t="s">
        <v>4208</v>
      </c>
      <c r="B1477" s="353" t="s">
        <v>281</v>
      </c>
      <c r="C1477" s="369" t="s">
        <v>4209</v>
      </c>
      <c r="D1477" s="369" t="s">
        <v>3872</v>
      </c>
      <c r="E1477" s="370" t="s">
        <v>3873</v>
      </c>
      <c r="F1477" s="355" t="s">
        <v>217</v>
      </c>
      <c r="G1477" s="368">
        <v>1</v>
      </c>
    </row>
    <row r="1478" spans="1:7" s="54" customFormat="1" ht="22.5" x14ac:dyDescent="0.25">
      <c r="A1478" s="351" t="s">
        <v>4210</v>
      </c>
      <c r="B1478" s="353" t="s">
        <v>281</v>
      </c>
      <c r="C1478" s="353" t="s">
        <v>1560</v>
      </c>
      <c r="D1478" s="353" t="s">
        <v>4009</v>
      </c>
      <c r="E1478" s="354" t="s">
        <v>4010</v>
      </c>
      <c r="F1478" s="355" t="s">
        <v>217</v>
      </c>
      <c r="G1478" s="368">
        <v>2</v>
      </c>
    </row>
    <row r="1479" spans="1:7" s="54" customFormat="1" ht="15" x14ac:dyDescent="0.25">
      <c r="A1479" s="351" t="s">
        <v>4211</v>
      </c>
      <c r="B1479" s="353" t="s">
        <v>281</v>
      </c>
      <c r="C1479" s="369" t="s">
        <v>4212</v>
      </c>
      <c r="D1479" s="369" t="s">
        <v>3998</v>
      </c>
      <c r="E1479" s="370" t="s">
        <v>4213</v>
      </c>
      <c r="F1479" s="355" t="s">
        <v>217</v>
      </c>
      <c r="G1479" s="368">
        <v>2</v>
      </c>
    </row>
    <row r="1480" spans="1:7" s="54" customFormat="1" ht="15" x14ac:dyDescent="0.25">
      <c r="A1480" s="351" t="s">
        <v>4214</v>
      </c>
      <c r="B1480" s="353" t="s">
        <v>281</v>
      </c>
      <c r="C1480" s="353" t="s">
        <v>1572</v>
      </c>
      <c r="D1480" s="353" t="s">
        <v>366</v>
      </c>
      <c r="E1480" s="354" t="s">
        <v>367</v>
      </c>
      <c r="F1480" s="355" t="s">
        <v>217</v>
      </c>
      <c r="G1480" s="368">
        <v>10</v>
      </c>
    </row>
    <row r="1481" spans="1:7" s="54" customFormat="1" ht="15" x14ac:dyDescent="0.25">
      <c r="A1481" s="351" t="s">
        <v>4215</v>
      </c>
      <c r="B1481" s="353" t="s">
        <v>281</v>
      </c>
      <c r="C1481" s="353" t="s">
        <v>1575</v>
      </c>
      <c r="D1481" s="353" t="s">
        <v>3882</v>
      </c>
      <c r="E1481" s="354" t="s">
        <v>3883</v>
      </c>
      <c r="F1481" s="355" t="s">
        <v>217</v>
      </c>
      <c r="G1481" s="368">
        <v>10</v>
      </c>
    </row>
    <row r="1482" spans="1:7" s="54" customFormat="1" ht="15" customHeight="1" x14ac:dyDescent="0.25">
      <c r="A1482" s="351" t="s">
        <v>4216</v>
      </c>
      <c r="B1482" s="353" t="s">
        <v>281</v>
      </c>
      <c r="C1482" s="353" t="s">
        <v>1578</v>
      </c>
      <c r="D1482" s="353" t="s">
        <v>4217</v>
      </c>
      <c r="E1482" s="354" t="s">
        <v>4218</v>
      </c>
      <c r="F1482" s="355" t="s">
        <v>125</v>
      </c>
      <c r="G1482" s="357">
        <v>0.35099999999999998</v>
      </c>
    </row>
    <row r="1483" spans="1:7" s="54" customFormat="1" ht="15" x14ac:dyDescent="0.25">
      <c r="A1483" s="351" t="s">
        <v>4219</v>
      </c>
      <c r="B1483" s="353" t="s">
        <v>281</v>
      </c>
      <c r="C1483" s="353" t="s">
        <v>1581</v>
      </c>
      <c r="D1483" s="353" t="s">
        <v>3892</v>
      </c>
      <c r="E1483" s="354" t="s">
        <v>4220</v>
      </c>
      <c r="F1483" s="355" t="s">
        <v>168</v>
      </c>
      <c r="G1483" s="366">
        <v>17.2</v>
      </c>
    </row>
    <row r="1484" spans="1:7" s="54" customFormat="1" ht="22.5" x14ac:dyDescent="0.25">
      <c r="A1484" s="351" t="s">
        <v>4221</v>
      </c>
      <c r="B1484" s="353" t="s">
        <v>281</v>
      </c>
      <c r="C1484" s="353" t="s">
        <v>1583</v>
      </c>
      <c r="D1484" s="353" t="s">
        <v>365</v>
      </c>
      <c r="E1484" s="354" t="s">
        <v>4020</v>
      </c>
      <c r="F1484" s="355" t="s">
        <v>125</v>
      </c>
      <c r="G1484" s="357">
        <v>1.1120000000000001</v>
      </c>
    </row>
    <row r="1485" spans="1:7" s="54" customFormat="1" ht="22.5" x14ac:dyDescent="0.25">
      <c r="A1485" s="351" t="s">
        <v>4222</v>
      </c>
      <c r="B1485" s="353" t="s">
        <v>281</v>
      </c>
      <c r="C1485" s="353" t="s">
        <v>1586</v>
      </c>
      <c r="D1485" s="353" t="s">
        <v>3898</v>
      </c>
      <c r="E1485" s="354" t="s">
        <v>3899</v>
      </c>
      <c r="F1485" s="355" t="s">
        <v>147</v>
      </c>
      <c r="G1485" s="366">
        <v>111.2</v>
      </c>
    </row>
    <row r="1486" spans="1:7" s="54" customFormat="1" ht="22.5" x14ac:dyDescent="0.25">
      <c r="A1486" s="351" t="s">
        <v>4223</v>
      </c>
      <c r="B1486" s="353" t="s">
        <v>281</v>
      </c>
      <c r="C1486" s="353" t="s">
        <v>1589</v>
      </c>
      <c r="D1486" s="353" t="s">
        <v>3895</v>
      </c>
      <c r="E1486" s="354" t="s">
        <v>3896</v>
      </c>
      <c r="F1486" s="355" t="s">
        <v>125</v>
      </c>
      <c r="G1486" s="362">
        <v>0.75</v>
      </c>
    </row>
    <row r="1487" spans="1:7" s="54" customFormat="1" ht="22.5" x14ac:dyDescent="0.25">
      <c r="A1487" s="351" t="s">
        <v>4224</v>
      </c>
      <c r="B1487" s="353" t="s">
        <v>281</v>
      </c>
      <c r="C1487" s="353" t="s">
        <v>1590</v>
      </c>
      <c r="D1487" s="353" t="s">
        <v>3898</v>
      </c>
      <c r="E1487" s="354" t="s">
        <v>3899</v>
      </c>
      <c r="F1487" s="355" t="s">
        <v>147</v>
      </c>
      <c r="G1487" s="368">
        <v>40</v>
      </c>
    </row>
    <row r="1488" spans="1:7" s="54" customFormat="1" ht="22.5" x14ac:dyDescent="0.25">
      <c r="A1488" s="351" t="s">
        <v>4225</v>
      </c>
      <c r="B1488" s="353" t="s">
        <v>281</v>
      </c>
      <c r="C1488" s="353" t="s">
        <v>4226</v>
      </c>
      <c r="D1488" s="353" t="s">
        <v>4227</v>
      </c>
      <c r="E1488" s="354" t="s">
        <v>4228</v>
      </c>
      <c r="F1488" s="355" t="s">
        <v>147</v>
      </c>
      <c r="G1488" s="368">
        <v>35</v>
      </c>
    </row>
    <row r="1489" spans="1:7" s="54" customFormat="1" ht="15" x14ac:dyDescent="0.25">
      <c r="A1489" s="351" t="s">
        <v>4229</v>
      </c>
      <c r="B1489" s="353" t="s">
        <v>281</v>
      </c>
      <c r="C1489" s="353" t="s">
        <v>4230</v>
      </c>
      <c r="D1489" s="353" t="s">
        <v>3911</v>
      </c>
      <c r="E1489" s="354" t="s">
        <v>373</v>
      </c>
      <c r="F1489" s="355" t="s">
        <v>122</v>
      </c>
      <c r="G1489" s="363">
        <v>1.49E-2</v>
      </c>
    </row>
    <row r="1490" spans="1:7" s="54" customFormat="1" ht="22.5" x14ac:dyDescent="0.25">
      <c r="A1490" s="351" t="s">
        <v>4231</v>
      </c>
      <c r="B1490" s="353" t="s">
        <v>281</v>
      </c>
      <c r="C1490" s="353" t="s">
        <v>1593</v>
      </c>
      <c r="D1490" s="353" t="s">
        <v>3913</v>
      </c>
      <c r="E1490" s="354" t="s">
        <v>3914</v>
      </c>
      <c r="F1490" s="355" t="s">
        <v>125</v>
      </c>
      <c r="G1490" s="362">
        <v>1.36</v>
      </c>
    </row>
    <row r="1491" spans="1:7" s="54" customFormat="1" ht="15" x14ac:dyDescent="0.25">
      <c r="A1491" s="351" t="s">
        <v>4232</v>
      </c>
      <c r="B1491" s="353" t="s">
        <v>281</v>
      </c>
      <c r="C1491" s="353" t="s">
        <v>1594</v>
      </c>
      <c r="D1491" s="353" t="s">
        <v>3921</v>
      </c>
      <c r="E1491" s="354" t="s">
        <v>3922</v>
      </c>
      <c r="F1491" s="355" t="s">
        <v>122</v>
      </c>
      <c r="G1491" s="356">
        <v>-8.7040000000000006E-2</v>
      </c>
    </row>
    <row r="1492" spans="1:7" s="54" customFormat="1" ht="15" x14ac:dyDescent="0.25">
      <c r="A1492" s="351" t="s">
        <v>4233</v>
      </c>
      <c r="B1492" s="353" t="s">
        <v>281</v>
      </c>
      <c r="C1492" s="353" t="s">
        <v>4234</v>
      </c>
      <c r="D1492" s="353" t="s">
        <v>3917</v>
      </c>
      <c r="E1492" s="354" t="s">
        <v>3918</v>
      </c>
      <c r="F1492" s="355" t="s">
        <v>111</v>
      </c>
      <c r="G1492" s="362">
        <v>-8.16</v>
      </c>
    </row>
    <row r="1493" spans="1:7" s="54" customFormat="1" ht="15" x14ac:dyDescent="0.25">
      <c r="A1493" s="351" t="s">
        <v>4235</v>
      </c>
      <c r="B1493" s="353" t="s">
        <v>281</v>
      </c>
      <c r="C1493" s="353" t="s">
        <v>4236</v>
      </c>
      <c r="D1493" s="353" t="s">
        <v>3925</v>
      </c>
      <c r="E1493" s="354" t="s">
        <v>3926</v>
      </c>
      <c r="F1493" s="355" t="s">
        <v>111</v>
      </c>
      <c r="G1493" s="362">
        <v>8.16</v>
      </c>
    </row>
    <row r="1494" spans="1:7" s="54" customFormat="1" ht="15" x14ac:dyDescent="0.25">
      <c r="A1494" s="351" t="s">
        <v>4237</v>
      </c>
      <c r="B1494" s="353" t="s">
        <v>281</v>
      </c>
      <c r="C1494" s="353" t="s">
        <v>4238</v>
      </c>
      <c r="D1494" s="353" t="s">
        <v>3929</v>
      </c>
      <c r="E1494" s="354" t="s">
        <v>4239</v>
      </c>
      <c r="F1494" s="355" t="s">
        <v>139</v>
      </c>
      <c r="G1494" s="368">
        <v>170</v>
      </c>
    </row>
    <row r="1495" spans="1:7" s="54" customFormat="1" ht="15" x14ac:dyDescent="0.25">
      <c r="A1495" s="351" t="s">
        <v>4240</v>
      </c>
      <c r="B1495" s="353" t="s">
        <v>281</v>
      </c>
      <c r="C1495" s="353" t="s">
        <v>4241</v>
      </c>
      <c r="D1495" s="353" t="s">
        <v>3933</v>
      </c>
      <c r="E1495" s="354" t="s">
        <v>4242</v>
      </c>
      <c r="F1495" s="355" t="s">
        <v>139</v>
      </c>
      <c r="G1495" s="366">
        <v>208.1</v>
      </c>
    </row>
    <row r="1496" spans="1:7" s="54" customFormat="1" ht="15" x14ac:dyDescent="0.25">
      <c r="A1496" s="360"/>
      <c r="B1496" s="560" t="s">
        <v>3935</v>
      </c>
      <c r="C1496" s="561"/>
      <c r="D1496" s="561"/>
      <c r="E1496" s="562"/>
      <c r="F1496" s="361"/>
      <c r="G1496" s="361"/>
    </row>
    <row r="1497" spans="1:7" s="54" customFormat="1" ht="15" x14ac:dyDescent="0.25">
      <c r="A1497" s="351" t="s">
        <v>4243</v>
      </c>
      <c r="B1497" s="353" t="s">
        <v>281</v>
      </c>
      <c r="C1497" s="353" t="s">
        <v>1598</v>
      </c>
      <c r="D1497" s="353" t="s">
        <v>456</v>
      </c>
      <c r="E1497" s="354" t="s">
        <v>457</v>
      </c>
      <c r="F1497" s="355" t="s">
        <v>217</v>
      </c>
      <c r="G1497" s="368">
        <v>1</v>
      </c>
    </row>
    <row r="1498" spans="1:7" s="54" customFormat="1" ht="15" x14ac:dyDescent="0.25">
      <c r="A1498" s="351" t="s">
        <v>4244</v>
      </c>
      <c r="B1498" s="353" t="s">
        <v>281</v>
      </c>
      <c r="C1498" s="369" t="s">
        <v>4245</v>
      </c>
      <c r="D1498" s="369" t="s">
        <v>3939</v>
      </c>
      <c r="E1498" s="370" t="s">
        <v>4156</v>
      </c>
      <c r="F1498" s="355" t="s">
        <v>217</v>
      </c>
      <c r="G1498" s="368">
        <v>1</v>
      </c>
    </row>
    <row r="1499" spans="1:7" s="54" customFormat="1" ht="22.5" x14ac:dyDescent="0.25">
      <c r="A1499" s="351" t="s">
        <v>4246</v>
      </c>
      <c r="B1499" s="353" t="s">
        <v>281</v>
      </c>
      <c r="C1499" s="353" t="s">
        <v>1602</v>
      </c>
      <c r="D1499" s="353" t="s">
        <v>419</v>
      </c>
      <c r="E1499" s="354" t="s">
        <v>420</v>
      </c>
      <c r="F1499" s="355" t="s">
        <v>217</v>
      </c>
      <c r="G1499" s="368">
        <v>6</v>
      </c>
    </row>
    <row r="1500" spans="1:7" s="54" customFormat="1" ht="15" x14ac:dyDescent="0.25">
      <c r="A1500" s="351" t="s">
        <v>4247</v>
      </c>
      <c r="B1500" s="353" t="s">
        <v>281</v>
      </c>
      <c r="C1500" s="369" t="s">
        <v>3016</v>
      </c>
      <c r="D1500" s="369" t="s">
        <v>3947</v>
      </c>
      <c r="E1500" s="370" t="s">
        <v>3944</v>
      </c>
      <c r="F1500" s="355" t="s">
        <v>217</v>
      </c>
      <c r="G1500" s="368">
        <v>1</v>
      </c>
    </row>
    <row r="1501" spans="1:7" s="54" customFormat="1" ht="15" x14ac:dyDescent="0.25">
      <c r="A1501" s="351" t="s">
        <v>4248</v>
      </c>
      <c r="B1501" s="353" t="s">
        <v>281</v>
      </c>
      <c r="C1501" s="369" t="s">
        <v>4249</v>
      </c>
      <c r="D1501" s="369" t="s">
        <v>3947</v>
      </c>
      <c r="E1501" s="370" t="s">
        <v>3948</v>
      </c>
      <c r="F1501" s="355" t="s">
        <v>217</v>
      </c>
      <c r="G1501" s="368">
        <v>1</v>
      </c>
    </row>
    <row r="1502" spans="1:7" s="54" customFormat="1" ht="15" x14ac:dyDescent="0.25">
      <c r="A1502" s="351" t="s">
        <v>4250</v>
      </c>
      <c r="B1502" s="353" t="s">
        <v>281</v>
      </c>
      <c r="C1502" s="369" t="s">
        <v>4251</v>
      </c>
      <c r="D1502" s="369" t="s">
        <v>3951</v>
      </c>
      <c r="E1502" s="370" t="s">
        <v>3952</v>
      </c>
      <c r="F1502" s="355" t="s">
        <v>217</v>
      </c>
      <c r="G1502" s="368">
        <v>1</v>
      </c>
    </row>
    <row r="1503" spans="1:7" s="54" customFormat="1" ht="15" x14ac:dyDescent="0.25">
      <c r="A1503" s="351" t="s">
        <v>4252</v>
      </c>
      <c r="B1503" s="353" t="s">
        <v>281</v>
      </c>
      <c r="C1503" s="369" t="s">
        <v>4253</v>
      </c>
      <c r="D1503" s="369" t="s">
        <v>3951</v>
      </c>
      <c r="E1503" s="370" t="s">
        <v>3955</v>
      </c>
      <c r="F1503" s="355" t="s">
        <v>217</v>
      </c>
      <c r="G1503" s="368">
        <v>1</v>
      </c>
    </row>
    <row r="1504" spans="1:7" s="54" customFormat="1" ht="15" x14ac:dyDescent="0.25">
      <c r="A1504" s="351" t="s">
        <v>4254</v>
      </c>
      <c r="B1504" s="353" t="s">
        <v>281</v>
      </c>
      <c r="C1504" s="369" t="s">
        <v>4255</v>
      </c>
      <c r="D1504" s="369" t="s">
        <v>3951</v>
      </c>
      <c r="E1504" s="370" t="s">
        <v>3958</v>
      </c>
      <c r="F1504" s="355" t="s">
        <v>217</v>
      </c>
      <c r="G1504" s="368">
        <v>1</v>
      </c>
    </row>
    <row r="1505" spans="1:7" s="54" customFormat="1" ht="15" x14ac:dyDescent="0.25">
      <c r="A1505" s="351" t="s">
        <v>4256</v>
      </c>
      <c r="B1505" s="353" t="s">
        <v>281</v>
      </c>
      <c r="C1505" s="369" t="s">
        <v>4257</v>
      </c>
      <c r="D1505" s="369" t="s">
        <v>3951</v>
      </c>
      <c r="E1505" s="370" t="s">
        <v>4258</v>
      </c>
      <c r="F1505" s="355" t="s">
        <v>217</v>
      </c>
      <c r="G1505" s="368">
        <v>1</v>
      </c>
    </row>
    <row r="1506" spans="1:7" s="54" customFormat="1" ht="15" x14ac:dyDescent="0.25">
      <c r="A1506" s="351" t="s">
        <v>4259</v>
      </c>
      <c r="B1506" s="353" t="s">
        <v>281</v>
      </c>
      <c r="C1506" s="353" t="s">
        <v>1607</v>
      </c>
      <c r="D1506" s="353" t="s">
        <v>347</v>
      </c>
      <c r="E1506" s="354" t="s">
        <v>348</v>
      </c>
      <c r="F1506" s="355" t="s">
        <v>217</v>
      </c>
      <c r="G1506" s="368">
        <v>1</v>
      </c>
    </row>
    <row r="1507" spans="1:7" s="54" customFormat="1" ht="15" x14ac:dyDescent="0.25">
      <c r="A1507" s="351" t="s">
        <v>4260</v>
      </c>
      <c r="B1507" s="353" t="s">
        <v>281</v>
      </c>
      <c r="C1507" s="369" t="s">
        <v>3019</v>
      </c>
      <c r="D1507" s="369" t="s">
        <v>3964</v>
      </c>
      <c r="E1507" s="370" t="s">
        <v>3965</v>
      </c>
      <c r="F1507" s="355" t="s">
        <v>217</v>
      </c>
      <c r="G1507" s="368">
        <v>1</v>
      </c>
    </row>
    <row r="1508" spans="1:7" s="54" customFormat="1" ht="22.5" x14ac:dyDescent="0.25">
      <c r="A1508" s="351" t="s">
        <v>4261</v>
      </c>
      <c r="B1508" s="353" t="s">
        <v>281</v>
      </c>
      <c r="C1508" s="353" t="s">
        <v>1613</v>
      </c>
      <c r="D1508" s="353" t="s">
        <v>404</v>
      </c>
      <c r="E1508" s="354" t="s">
        <v>405</v>
      </c>
      <c r="F1508" s="355" t="s">
        <v>217</v>
      </c>
      <c r="G1508" s="368">
        <v>2</v>
      </c>
    </row>
    <row r="1509" spans="1:7" s="54" customFormat="1" ht="15" x14ac:dyDescent="0.25">
      <c r="A1509" s="351" t="s">
        <v>4262</v>
      </c>
      <c r="B1509" s="353" t="s">
        <v>281</v>
      </c>
      <c r="C1509" s="369" t="s">
        <v>4263</v>
      </c>
      <c r="D1509" s="369" t="s">
        <v>3968</v>
      </c>
      <c r="E1509" s="370" t="s">
        <v>4264</v>
      </c>
      <c r="F1509" s="355" t="s">
        <v>217</v>
      </c>
      <c r="G1509" s="368">
        <v>1</v>
      </c>
    </row>
    <row r="1510" spans="1:7" s="54" customFormat="1" ht="15" x14ac:dyDescent="0.25">
      <c r="A1510" s="351" t="s">
        <v>4265</v>
      </c>
      <c r="B1510" s="353" t="s">
        <v>281</v>
      </c>
      <c r="C1510" s="369" t="s">
        <v>4266</v>
      </c>
      <c r="D1510" s="369" t="s">
        <v>3968</v>
      </c>
      <c r="E1510" s="370" t="s">
        <v>3972</v>
      </c>
      <c r="F1510" s="355" t="s">
        <v>217</v>
      </c>
      <c r="G1510" s="368">
        <v>1</v>
      </c>
    </row>
    <row r="1511" spans="1:7" s="54" customFormat="1" ht="15" x14ac:dyDescent="0.25">
      <c r="A1511" s="351" t="s">
        <v>4267</v>
      </c>
      <c r="B1511" s="353" t="s">
        <v>281</v>
      </c>
      <c r="C1511" s="353" t="s">
        <v>1624</v>
      </c>
      <c r="D1511" s="353" t="s">
        <v>3812</v>
      </c>
      <c r="E1511" s="354" t="s">
        <v>3813</v>
      </c>
      <c r="F1511" s="355" t="s">
        <v>217</v>
      </c>
      <c r="G1511" s="368">
        <v>2</v>
      </c>
    </row>
    <row r="1512" spans="1:7" s="54" customFormat="1" ht="15" x14ac:dyDescent="0.25">
      <c r="A1512" s="351" t="s">
        <v>4268</v>
      </c>
      <c r="B1512" s="353" t="s">
        <v>281</v>
      </c>
      <c r="C1512" s="369" t="s">
        <v>3025</v>
      </c>
      <c r="D1512" s="369" t="s">
        <v>3856</v>
      </c>
      <c r="E1512" s="370" t="s">
        <v>3975</v>
      </c>
      <c r="F1512" s="355" t="s">
        <v>217</v>
      </c>
      <c r="G1512" s="368">
        <v>1</v>
      </c>
    </row>
    <row r="1513" spans="1:7" s="54" customFormat="1" ht="15" x14ac:dyDescent="0.25">
      <c r="A1513" s="351" t="s">
        <v>4269</v>
      </c>
      <c r="B1513" s="353" t="s">
        <v>281</v>
      </c>
      <c r="C1513" s="369" t="s">
        <v>3027</v>
      </c>
      <c r="D1513" s="369" t="s">
        <v>3856</v>
      </c>
      <c r="E1513" s="370" t="s">
        <v>4067</v>
      </c>
      <c r="F1513" s="355" t="s">
        <v>217</v>
      </c>
      <c r="G1513" s="368">
        <v>1</v>
      </c>
    </row>
    <row r="1514" spans="1:7" s="54" customFormat="1" ht="15" x14ac:dyDescent="0.25">
      <c r="A1514" s="351" t="s">
        <v>4270</v>
      </c>
      <c r="B1514" s="353" t="s">
        <v>281</v>
      </c>
      <c r="C1514" s="353" t="s">
        <v>1628</v>
      </c>
      <c r="D1514" s="353" t="s">
        <v>424</v>
      </c>
      <c r="E1514" s="354" t="s">
        <v>425</v>
      </c>
      <c r="F1514" s="355" t="s">
        <v>217</v>
      </c>
      <c r="G1514" s="368">
        <v>1</v>
      </c>
    </row>
    <row r="1515" spans="1:7" s="54" customFormat="1" ht="15" x14ac:dyDescent="0.25">
      <c r="A1515" s="351" t="s">
        <v>4271</v>
      </c>
      <c r="B1515" s="353" t="s">
        <v>281</v>
      </c>
      <c r="C1515" s="369" t="s">
        <v>4272</v>
      </c>
      <c r="D1515" s="369" t="s">
        <v>3984</v>
      </c>
      <c r="E1515" s="370" t="s">
        <v>4273</v>
      </c>
      <c r="F1515" s="355" t="s">
        <v>217</v>
      </c>
      <c r="G1515" s="368">
        <v>1</v>
      </c>
    </row>
    <row r="1516" spans="1:7" s="54" customFormat="1" ht="15" x14ac:dyDescent="0.25">
      <c r="A1516" s="347" t="s">
        <v>4274</v>
      </c>
      <c r="B1516" s="556"/>
      <c r="C1516" s="556"/>
      <c r="D1516" s="556"/>
      <c r="E1516" s="348" t="s">
        <v>4275</v>
      </c>
      <c r="F1516" s="349"/>
      <c r="G1516" s="350"/>
    </row>
    <row r="1517" spans="1:7" s="54" customFormat="1" ht="15" x14ac:dyDescent="0.25">
      <c r="A1517" s="351" t="s">
        <v>4276</v>
      </c>
      <c r="B1517" s="353" t="s">
        <v>281</v>
      </c>
      <c r="C1517" s="353" t="s">
        <v>1629</v>
      </c>
      <c r="D1517" s="353" t="s">
        <v>3732</v>
      </c>
      <c r="E1517" s="354" t="s">
        <v>3733</v>
      </c>
      <c r="F1517" s="355" t="s">
        <v>217</v>
      </c>
      <c r="G1517" s="368">
        <v>1</v>
      </c>
    </row>
    <row r="1518" spans="1:7" s="54" customFormat="1" ht="15" x14ac:dyDescent="0.25">
      <c r="A1518" s="351" t="s">
        <v>4277</v>
      </c>
      <c r="B1518" s="353" t="s">
        <v>281</v>
      </c>
      <c r="C1518" s="369" t="s">
        <v>4278</v>
      </c>
      <c r="D1518" s="369" t="s">
        <v>3892</v>
      </c>
      <c r="E1518" s="370" t="s">
        <v>4279</v>
      </c>
      <c r="F1518" s="355" t="s">
        <v>217</v>
      </c>
      <c r="G1518" s="368">
        <v>1</v>
      </c>
    </row>
    <row r="1519" spans="1:7" s="54" customFormat="1" ht="15" x14ac:dyDescent="0.25">
      <c r="A1519" s="351" t="s">
        <v>4280</v>
      </c>
      <c r="B1519" s="353" t="s">
        <v>281</v>
      </c>
      <c r="C1519" s="353" t="s">
        <v>1630</v>
      </c>
      <c r="D1519" s="353" t="s">
        <v>4083</v>
      </c>
      <c r="E1519" s="354" t="s">
        <v>4084</v>
      </c>
      <c r="F1519" s="355" t="s">
        <v>217</v>
      </c>
      <c r="G1519" s="368">
        <v>1</v>
      </c>
    </row>
    <row r="1520" spans="1:7" s="54" customFormat="1" ht="22.5" x14ac:dyDescent="0.25">
      <c r="A1520" s="351" t="s">
        <v>4281</v>
      </c>
      <c r="B1520" s="353" t="s">
        <v>281</v>
      </c>
      <c r="C1520" s="369" t="s">
        <v>3040</v>
      </c>
      <c r="D1520" s="369" t="s">
        <v>4282</v>
      </c>
      <c r="E1520" s="370" t="s">
        <v>4283</v>
      </c>
      <c r="F1520" s="355" t="s">
        <v>217</v>
      </c>
      <c r="G1520" s="368">
        <v>1</v>
      </c>
    </row>
    <row r="1521" spans="1:7" s="54" customFormat="1" ht="15" x14ac:dyDescent="0.25">
      <c r="A1521" s="351" t="s">
        <v>4284</v>
      </c>
      <c r="B1521" s="353" t="s">
        <v>281</v>
      </c>
      <c r="C1521" s="353" t="s">
        <v>1633</v>
      </c>
      <c r="D1521" s="353" t="s">
        <v>4093</v>
      </c>
      <c r="E1521" s="354" t="s">
        <v>4094</v>
      </c>
      <c r="F1521" s="355" t="s">
        <v>147</v>
      </c>
      <c r="G1521" s="362">
        <v>0.08</v>
      </c>
    </row>
    <row r="1522" spans="1:7" s="54" customFormat="1" ht="15" x14ac:dyDescent="0.25">
      <c r="A1522" s="351" t="s">
        <v>4285</v>
      </c>
      <c r="B1522" s="353" t="s">
        <v>281</v>
      </c>
      <c r="C1522" s="353" t="s">
        <v>1636</v>
      </c>
      <c r="D1522" s="353" t="s">
        <v>3850</v>
      </c>
      <c r="E1522" s="354" t="s">
        <v>4286</v>
      </c>
      <c r="F1522" s="355" t="s">
        <v>217</v>
      </c>
      <c r="G1522" s="368">
        <v>1</v>
      </c>
    </row>
    <row r="1523" spans="1:7" s="54" customFormat="1" ht="22.5" x14ac:dyDescent="0.25">
      <c r="A1523" s="351" t="s">
        <v>4287</v>
      </c>
      <c r="B1523" s="353" t="s">
        <v>281</v>
      </c>
      <c r="C1523" s="353" t="s">
        <v>1641</v>
      </c>
      <c r="D1523" s="353" t="s">
        <v>3859</v>
      </c>
      <c r="E1523" s="354" t="s">
        <v>3860</v>
      </c>
      <c r="F1523" s="355" t="s">
        <v>217</v>
      </c>
      <c r="G1523" s="368">
        <v>1</v>
      </c>
    </row>
    <row r="1524" spans="1:7" s="54" customFormat="1" ht="15" x14ac:dyDescent="0.25">
      <c r="A1524" s="351" t="s">
        <v>4288</v>
      </c>
      <c r="B1524" s="353" t="s">
        <v>281</v>
      </c>
      <c r="C1524" s="353" t="s">
        <v>1644</v>
      </c>
      <c r="D1524" s="353" t="s">
        <v>4101</v>
      </c>
      <c r="E1524" s="354" t="s">
        <v>4289</v>
      </c>
      <c r="F1524" s="355" t="s">
        <v>217</v>
      </c>
      <c r="G1524" s="368">
        <v>1</v>
      </c>
    </row>
    <row r="1525" spans="1:7" s="54" customFormat="1" ht="22.5" x14ac:dyDescent="0.25">
      <c r="A1525" s="351" t="s">
        <v>4290</v>
      </c>
      <c r="B1525" s="353" t="s">
        <v>281</v>
      </c>
      <c r="C1525" s="353" t="s">
        <v>1647</v>
      </c>
      <c r="D1525" s="353" t="s">
        <v>4104</v>
      </c>
      <c r="E1525" s="354" t="s">
        <v>4105</v>
      </c>
      <c r="F1525" s="355" t="s">
        <v>217</v>
      </c>
      <c r="G1525" s="368">
        <v>1</v>
      </c>
    </row>
    <row r="1526" spans="1:7" s="54" customFormat="1" ht="15" x14ac:dyDescent="0.25">
      <c r="A1526" s="351" t="s">
        <v>4291</v>
      </c>
      <c r="B1526" s="353" t="s">
        <v>281</v>
      </c>
      <c r="C1526" s="353" t="s">
        <v>1650</v>
      </c>
      <c r="D1526" s="353" t="s">
        <v>3856</v>
      </c>
      <c r="E1526" s="354" t="s">
        <v>4292</v>
      </c>
      <c r="F1526" s="355" t="s">
        <v>217</v>
      </c>
      <c r="G1526" s="368">
        <v>1</v>
      </c>
    </row>
    <row r="1527" spans="1:7" s="54" customFormat="1" ht="15" x14ac:dyDescent="0.25">
      <c r="A1527" s="351" t="s">
        <v>4293</v>
      </c>
      <c r="B1527" s="353" t="s">
        <v>281</v>
      </c>
      <c r="C1527" s="353" t="s">
        <v>1651</v>
      </c>
      <c r="D1527" s="353" t="s">
        <v>4109</v>
      </c>
      <c r="E1527" s="354" t="s">
        <v>4110</v>
      </c>
      <c r="F1527" s="355" t="s">
        <v>147</v>
      </c>
      <c r="G1527" s="366">
        <v>0.3</v>
      </c>
    </row>
    <row r="1528" spans="1:7" s="54" customFormat="1" ht="15" customHeight="1" x14ac:dyDescent="0.25">
      <c r="A1528" s="351" t="s">
        <v>4294</v>
      </c>
      <c r="B1528" s="353" t="s">
        <v>281</v>
      </c>
      <c r="C1528" s="353" t="s">
        <v>3055</v>
      </c>
      <c r="D1528" s="353" t="s">
        <v>4295</v>
      </c>
      <c r="E1528" s="354" t="s">
        <v>4296</v>
      </c>
      <c r="F1528" s="355" t="s">
        <v>217</v>
      </c>
      <c r="G1528" s="368">
        <v>2</v>
      </c>
    </row>
    <row r="1529" spans="1:7" s="54" customFormat="1" ht="15" x14ac:dyDescent="0.25">
      <c r="A1529" s="351" t="s">
        <v>4297</v>
      </c>
      <c r="B1529" s="353" t="s">
        <v>281</v>
      </c>
      <c r="C1529" s="353" t="s">
        <v>1654</v>
      </c>
      <c r="D1529" s="353" t="s">
        <v>360</v>
      </c>
      <c r="E1529" s="354" t="s">
        <v>361</v>
      </c>
      <c r="F1529" s="355" t="s">
        <v>217</v>
      </c>
      <c r="G1529" s="368">
        <v>8</v>
      </c>
    </row>
    <row r="1530" spans="1:7" s="54" customFormat="1" ht="22.5" x14ac:dyDescent="0.25">
      <c r="A1530" s="351" t="s">
        <v>4298</v>
      </c>
      <c r="B1530" s="353" t="s">
        <v>281</v>
      </c>
      <c r="C1530" s="353" t="s">
        <v>1657</v>
      </c>
      <c r="D1530" s="353" t="s">
        <v>4116</v>
      </c>
      <c r="E1530" s="354" t="s">
        <v>4117</v>
      </c>
      <c r="F1530" s="355" t="s">
        <v>217</v>
      </c>
      <c r="G1530" s="368">
        <v>2</v>
      </c>
    </row>
    <row r="1531" spans="1:7" s="54" customFormat="1" ht="22.5" x14ac:dyDescent="0.25">
      <c r="A1531" s="351" t="s">
        <v>4299</v>
      </c>
      <c r="B1531" s="353" t="s">
        <v>281</v>
      </c>
      <c r="C1531" s="353" t="s">
        <v>4300</v>
      </c>
      <c r="D1531" s="353" t="s">
        <v>4119</v>
      </c>
      <c r="E1531" s="354" t="s">
        <v>4120</v>
      </c>
      <c r="F1531" s="355" t="s">
        <v>217</v>
      </c>
      <c r="G1531" s="368">
        <v>6</v>
      </c>
    </row>
    <row r="1532" spans="1:7" s="54" customFormat="1" ht="22.5" x14ac:dyDescent="0.25">
      <c r="A1532" s="351" t="s">
        <v>4301</v>
      </c>
      <c r="B1532" s="353" t="s">
        <v>281</v>
      </c>
      <c r="C1532" s="353" t="s">
        <v>1660</v>
      </c>
      <c r="D1532" s="353" t="s">
        <v>4302</v>
      </c>
      <c r="E1532" s="354" t="s">
        <v>4303</v>
      </c>
      <c r="F1532" s="355" t="s">
        <v>125</v>
      </c>
      <c r="G1532" s="357">
        <v>6.7000000000000004E-2</v>
      </c>
    </row>
    <row r="1533" spans="1:7" s="54" customFormat="1" ht="22.5" x14ac:dyDescent="0.25">
      <c r="A1533" s="351" t="s">
        <v>4304</v>
      </c>
      <c r="B1533" s="353" t="s">
        <v>281</v>
      </c>
      <c r="C1533" s="353" t="s">
        <v>1663</v>
      </c>
      <c r="D1533" s="353" t="s">
        <v>4132</v>
      </c>
      <c r="E1533" s="354" t="s">
        <v>4133</v>
      </c>
      <c r="F1533" s="355" t="s">
        <v>147</v>
      </c>
      <c r="G1533" s="366">
        <v>6.7</v>
      </c>
    </row>
    <row r="1534" spans="1:7" s="54" customFormat="1" ht="22.5" x14ac:dyDescent="0.25">
      <c r="A1534" s="351" t="s">
        <v>4305</v>
      </c>
      <c r="B1534" s="353" t="s">
        <v>281</v>
      </c>
      <c r="C1534" s="353" t="s">
        <v>1664</v>
      </c>
      <c r="D1534" s="353" t="s">
        <v>362</v>
      </c>
      <c r="E1534" s="354" t="s">
        <v>4306</v>
      </c>
      <c r="F1534" s="355" t="s">
        <v>125</v>
      </c>
      <c r="G1534" s="357">
        <v>7.1999999999999995E-2</v>
      </c>
    </row>
    <row r="1535" spans="1:7" s="54" customFormat="1" ht="15" x14ac:dyDescent="0.25">
      <c r="A1535" s="351" t="s">
        <v>4307</v>
      </c>
      <c r="B1535" s="353" t="s">
        <v>281</v>
      </c>
      <c r="C1535" s="353" t="s">
        <v>1666</v>
      </c>
      <c r="D1535" s="353" t="s">
        <v>4308</v>
      </c>
      <c r="E1535" s="354" t="s">
        <v>4309</v>
      </c>
      <c r="F1535" s="355" t="s">
        <v>147</v>
      </c>
      <c r="G1535" s="366">
        <v>7.2</v>
      </c>
    </row>
    <row r="1536" spans="1:7" s="54" customFormat="1" ht="22.5" x14ac:dyDescent="0.25">
      <c r="A1536" s="351" t="s">
        <v>4310</v>
      </c>
      <c r="B1536" s="353" t="s">
        <v>281</v>
      </c>
      <c r="C1536" s="353" t="s">
        <v>1667</v>
      </c>
      <c r="D1536" s="353" t="s">
        <v>368</v>
      </c>
      <c r="E1536" s="354" t="s">
        <v>4311</v>
      </c>
      <c r="F1536" s="355" t="s">
        <v>125</v>
      </c>
      <c r="G1536" s="357">
        <v>5.3999999999999999E-2</v>
      </c>
    </row>
    <row r="1537" spans="1:7" s="54" customFormat="1" ht="15" x14ac:dyDescent="0.25">
      <c r="A1537" s="351" t="s">
        <v>4312</v>
      </c>
      <c r="B1537" s="353" t="s">
        <v>281</v>
      </c>
      <c r="C1537" s="353" t="s">
        <v>1668</v>
      </c>
      <c r="D1537" s="353" t="s">
        <v>4308</v>
      </c>
      <c r="E1537" s="354" t="s">
        <v>4309</v>
      </c>
      <c r="F1537" s="355" t="s">
        <v>147</v>
      </c>
      <c r="G1537" s="366">
        <v>5.4</v>
      </c>
    </row>
    <row r="1538" spans="1:7" s="54" customFormat="1" ht="22.5" x14ac:dyDescent="0.25">
      <c r="A1538" s="351" t="s">
        <v>4313</v>
      </c>
      <c r="B1538" s="353" t="s">
        <v>281</v>
      </c>
      <c r="C1538" s="353" t="s">
        <v>1671</v>
      </c>
      <c r="D1538" s="353" t="s">
        <v>372</v>
      </c>
      <c r="E1538" s="354" t="s">
        <v>4129</v>
      </c>
      <c r="F1538" s="355" t="s">
        <v>125</v>
      </c>
      <c r="G1538" s="363">
        <v>0.3014</v>
      </c>
    </row>
    <row r="1539" spans="1:7" s="54" customFormat="1" ht="22.5" x14ac:dyDescent="0.25">
      <c r="A1539" s="351" t="s">
        <v>4314</v>
      </c>
      <c r="B1539" s="353" t="s">
        <v>281</v>
      </c>
      <c r="C1539" s="353" t="s">
        <v>1674</v>
      </c>
      <c r="D1539" s="353" t="s">
        <v>4132</v>
      </c>
      <c r="E1539" s="354" t="s">
        <v>4133</v>
      </c>
      <c r="F1539" s="355" t="s">
        <v>147</v>
      </c>
      <c r="G1539" s="366">
        <v>7.2</v>
      </c>
    </row>
    <row r="1540" spans="1:7" s="54" customFormat="1" ht="22.5" x14ac:dyDescent="0.25">
      <c r="A1540" s="351" t="s">
        <v>4315</v>
      </c>
      <c r="B1540" s="353" t="s">
        <v>281</v>
      </c>
      <c r="C1540" s="353" t="s">
        <v>4316</v>
      </c>
      <c r="D1540" s="353" t="s">
        <v>4317</v>
      </c>
      <c r="E1540" s="354" t="s">
        <v>4318</v>
      </c>
      <c r="F1540" s="355" t="s">
        <v>147</v>
      </c>
      <c r="G1540" s="362">
        <v>26.24</v>
      </c>
    </row>
    <row r="1541" spans="1:7" s="54" customFormat="1" ht="15" x14ac:dyDescent="0.25">
      <c r="A1541" s="351" t="s">
        <v>4319</v>
      </c>
      <c r="B1541" s="353" t="s">
        <v>281</v>
      </c>
      <c r="C1541" s="353" t="s">
        <v>4320</v>
      </c>
      <c r="D1541" s="353" t="s">
        <v>3911</v>
      </c>
      <c r="E1541" s="354" t="s">
        <v>373</v>
      </c>
      <c r="F1541" s="355" t="s">
        <v>122</v>
      </c>
      <c r="G1541" s="363">
        <v>1.6999999999999999E-3</v>
      </c>
    </row>
    <row r="1542" spans="1:7" s="54" customFormat="1" ht="22.5" x14ac:dyDescent="0.25">
      <c r="A1542" s="351" t="s">
        <v>4321</v>
      </c>
      <c r="B1542" s="353" t="s">
        <v>281</v>
      </c>
      <c r="C1542" s="353" t="s">
        <v>1676</v>
      </c>
      <c r="D1542" s="353" t="s">
        <v>3913</v>
      </c>
      <c r="E1542" s="354" t="s">
        <v>3914</v>
      </c>
      <c r="F1542" s="355" t="s">
        <v>125</v>
      </c>
      <c r="G1542" s="362">
        <v>0.65</v>
      </c>
    </row>
    <row r="1543" spans="1:7" s="54" customFormat="1" ht="15" x14ac:dyDescent="0.25">
      <c r="A1543" s="351" t="s">
        <v>4322</v>
      </c>
      <c r="B1543" s="353" t="s">
        <v>281</v>
      </c>
      <c r="C1543" s="353" t="s">
        <v>3080</v>
      </c>
      <c r="D1543" s="353" t="s">
        <v>3921</v>
      </c>
      <c r="E1543" s="354" t="s">
        <v>3922</v>
      </c>
      <c r="F1543" s="355" t="s">
        <v>122</v>
      </c>
      <c r="G1543" s="363">
        <v>-4.1599999999999998E-2</v>
      </c>
    </row>
    <row r="1544" spans="1:7" s="54" customFormat="1" ht="15" x14ac:dyDescent="0.25">
      <c r="A1544" s="351" t="s">
        <v>4323</v>
      </c>
      <c r="B1544" s="353" t="s">
        <v>281</v>
      </c>
      <c r="C1544" s="353" t="s">
        <v>4324</v>
      </c>
      <c r="D1544" s="353" t="s">
        <v>3917</v>
      </c>
      <c r="E1544" s="354" t="s">
        <v>3918</v>
      </c>
      <c r="F1544" s="355" t="s">
        <v>111</v>
      </c>
      <c r="G1544" s="366">
        <v>-3.9</v>
      </c>
    </row>
    <row r="1545" spans="1:7" s="54" customFormat="1" ht="15" x14ac:dyDescent="0.25">
      <c r="A1545" s="351" t="s">
        <v>4325</v>
      </c>
      <c r="B1545" s="353" t="s">
        <v>281</v>
      </c>
      <c r="C1545" s="353" t="s">
        <v>4326</v>
      </c>
      <c r="D1545" s="353" t="s">
        <v>3925</v>
      </c>
      <c r="E1545" s="354" t="s">
        <v>3926</v>
      </c>
      <c r="F1545" s="355" t="s">
        <v>111</v>
      </c>
      <c r="G1545" s="366">
        <v>3.9</v>
      </c>
    </row>
    <row r="1546" spans="1:7" s="54" customFormat="1" ht="15" x14ac:dyDescent="0.25">
      <c r="A1546" s="351" t="s">
        <v>4327</v>
      </c>
      <c r="B1546" s="353" t="s">
        <v>281</v>
      </c>
      <c r="C1546" s="353" t="s">
        <v>4328</v>
      </c>
      <c r="D1546" s="353" t="s">
        <v>3929</v>
      </c>
      <c r="E1546" s="354" t="s">
        <v>4329</v>
      </c>
      <c r="F1546" s="355" t="s">
        <v>139</v>
      </c>
      <c r="G1546" s="362">
        <v>81.25</v>
      </c>
    </row>
    <row r="1547" spans="1:7" s="54" customFormat="1" ht="15" x14ac:dyDescent="0.25">
      <c r="A1547" s="351" t="s">
        <v>4330</v>
      </c>
      <c r="B1547" s="353" t="s">
        <v>281</v>
      </c>
      <c r="C1547" s="353" t="s">
        <v>4331</v>
      </c>
      <c r="D1547" s="353" t="s">
        <v>3933</v>
      </c>
      <c r="E1547" s="354" t="s">
        <v>4332</v>
      </c>
      <c r="F1547" s="355" t="s">
        <v>139</v>
      </c>
      <c r="G1547" s="362">
        <v>99.45</v>
      </c>
    </row>
    <row r="1548" spans="1:7" s="54" customFormat="1" ht="15" x14ac:dyDescent="0.25">
      <c r="A1548" s="360"/>
      <c r="B1548" s="560" t="s">
        <v>3935</v>
      </c>
      <c r="C1548" s="561"/>
      <c r="D1548" s="561"/>
      <c r="E1548" s="562"/>
      <c r="F1548" s="361"/>
      <c r="G1548" s="361"/>
    </row>
    <row r="1549" spans="1:7" s="54" customFormat="1" ht="15" x14ac:dyDescent="0.25">
      <c r="A1549" s="351" t="s">
        <v>4333</v>
      </c>
      <c r="B1549" s="353" t="s">
        <v>281</v>
      </c>
      <c r="C1549" s="353" t="s">
        <v>1677</v>
      </c>
      <c r="D1549" s="353" t="s">
        <v>456</v>
      </c>
      <c r="E1549" s="354" t="s">
        <v>457</v>
      </c>
      <c r="F1549" s="355" t="s">
        <v>217</v>
      </c>
      <c r="G1549" s="368">
        <v>1</v>
      </c>
    </row>
    <row r="1550" spans="1:7" s="54" customFormat="1" ht="15" x14ac:dyDescent="0.25">
      <c r="A1550" s="351" t="s">
        <v>4334</v>
      </c>
      <c r="B1550" s="353" t="s">
        <v>281</v>
      </c>
      <c r="C1550" s="369" t="s">
        <v>3083</v>
      </c>
      <c r="D1550" s="369" t="s">
        <v>3939</v>
      </c>
      <c r="E1550" s="370" t="s">
        <v>4335</v>
      </c>
      <c r="F1550" s="355" t="s">
        <v>217</v>
      </c>
      <c r="G1550" s="368">
        <v>1</v>
      </c>
    </row>
    <row r="1551" spans="1:7" s="54" customFormat="1" ht="22.5" x14ac:dyDescent="0.25">
      <c r="A1551" s="351" t="s">
        <v>4336</v>
      </c>
      <c r="B1551" s="353" t="s">
        <v>281</v>
      </c>
      <c r="C1551" s="353" t="s">
        <v>1680</v>
      </c>
      <c r="D1551" s="353" t="s">
        <v>419</v>
      </c>
      <c r="E1551" s="354" t="s">
        <v>420</v>
      </c>
      <c r="F1551" s="355" t="s">
        <v>217</v>
      </c>
      <c r="G1551" s="368">
        <v>6</v>
      </c>
    </row>
    <row r="1552" spans="1:7" s="54" customFormat="1" ht="15" x14ac:dyDescent="0.25">
      <c r="A1552" s="351" t="s">
        <v>4337</v>
      </c>
      <c r="B1552" s="353" t="s">
        <v>281</v>
      </c>
      <c r="C1552" s="369" t="s">
        <v>4338</v>
      </c>
      <c r="D1552" s="369" t="s">
        <v>3947</v>
      </c>
      <c r="E1552" s="370" t="s">
        <v>3944</v>
      </c>
      <c r="F1552" s="355" t="s">
        <v>217</v>
      </c>
      <c r="G1552" s="368">
        <v>1</v>
      </c>
    </row>
    <row r="1553" spans="1:7" s="54" customFormat="1" ht="15" x14ac:dyDescent="0.25">
      <c r="A1553" s="351" t="s">
        <v>4339</v>
      </c>
      <c r="B1553" s="353" t="s">
        <v>281</v>
      </c>
      <c r="C1553" s="369" t="s">
        <v>4340</v>
      </c>
      <c r="D1553" s="369" t="s">
        <v>3947</v>
      </c>
      <c r="E1553" s="370" t="s">
        <v>3948</v>
      </c>
      <c r="F1553" s="355" t="s">
        <v>217</v>
      </c>
      <c r="G1553" s="368">
        <v>1</v>
      </c>
    </row>
    <row r="1554" spans="1:7" s="54" customFormat="1" ht="15" x14ac:dyDescent="0.25">
      <c r="A1554" s="351" t="s">
        <v>4341</v>
      </c>
      <c r="B1554" s="353" t="s">
        <v>281</v>
      </c>
      <c r="C1554" s="369" t="s">
        <v>4342</v>
      </c>
      <c r="D1554" s="369" t="s">
        <v>3951</v>
      </c>
      <c r="E1554" s="370" t="s">
        <v>3952</v>
      </c>
      <c r="F1554" s="355" t="s">
        <v>217</v>
      </c>
      <c r="G1554" s="368">
        <v>1</v>
      </c>
    </row>
    <row r="1555" spans="1:7" s="54" customFormat="1" ht="15" x14ac:dyDescent="0.25">
      <c r="A1555" s="351" t="s">
        <v>4343</v>
      </c>
      <c r="B1555" s="353" t="s">
        <v>281</v>
      </c>
      <c r="C1555" s="369" t="s">
        <v>4344</v>
      </c>
      <c r="D1555" s="369" t="s">
        <v>3951</v>
      </c>
      <c r="E1555" s="370" t="s">
        <v>3955</v>
      </c>
      <c r="F1555" s="355" t="s">
        <v>217</v>
      </c>
      <c r="G1555" s="368">
        <v>1</v>
      </c>
    </row>
    <row r="1556" spans="1:7" s="54" customFormat="1" ht="15" x14ac:dyDescent="0.25">
      <c r="A1556" s="351" t="s">
        <v>4345</v>
      </c>
      <c r="B1556" s="353" t="s">
        <v>281</v>
      </c>
      <c r="C1556" s="369" t="s">
        <v>4346</v>
      </c>
      <c r="D1556" s="369" t="s">
        <v>3951</v>
      </c>
      <c r="E1556" s="370" t="s">
        <v>3958</v>
      </c>
      <c r="F1556" s="355" t="s">
        <v>217</v>
      </c>
      <c r="G1556" s="368">
        <v>1</v>
      </c>
    </row>
    <row r="1557" spans="1:7" s="54" customFormat="1" ht="15" x14ac:dyDescent="0.25">
      <c r="A1557" s="351" t="s">
        <v>4347</v>
      </c>
      <c r="B1557" s="353" t="s">
        <v>281</v>
      </c>
      <c r="C1557" s="369" t="s">
        <v>4348</v>
      </c>
      <c r="D1557" s="369" t="s">
        <v>3951</v>
      </c>
      <c r="E1557" s="370" t="s">
        <v>3961</v>
      </c>
      <c r="F1557" s="355" t="s">
        <v>217</v>
      </c>
      <c r="G1557" s="368">
        <v>1</v>
      </c>
    </row>
    <row r="1558" spans="1:7" s="54" customFormat="1" ht="15" x14ac:dyDescent="0.25">
      <c r="A1558" s="351" t="s">
        <v>4349</v>
      </c>
      <c r="B1558" s="353" t="s">
        <v>281</v>
      </c>
      <c r="C1558" s="353" t="s">
        <v>1683</v>
      </c>
      <c r="D1558" s="353" t="s">
        <v>347</v>
      </c>
      <c r="E1558" s="354" t="s">
        <v>348</v>
      </c>
      <c r="F1558" s="355" t="s">
        <v>217</v>
      </c>
      <c r="G1558" s="368">
        <v>1</v>
      </c>
    </row>
    <row r="1559" spans="1:7" s="54" customFormat="1" ht="15" x14ac:dyDescent="0.25">
      <c r="A1559" s="351" t="s">
        <v>4350</v>
      </c>
      <c r="B1559" s="353" t="s">
        <v>281</v>
      </c>
      <c r="C1559" s="369" t="s">
        <v>4351</v>
      </c>
      <c r="D1559" s="369" t="s">
        <v>4352</v>
      </c>
      <c r="E1559" s="370" t="s">
        <v>4353</v>
      </c>
      <c r="F1559" s="355" t="s">
        <v>217</v>
      </c>
      <c r="G1559" s="368">
        <v>1</v>
      </c>
    </row>
    <row r="1560" spans="1:7" s="54" customFormat="1" ht="15" customHeight="1" x14ac:dyDescent="0.25">
      <c r="A1560" s="351" t="s">
        <v>4354</v>
      </c>
      <c r="B1560" s="353" t="s">
        <v>281</v>
      </c>
      <c r="C1560" s="353" t="s">
        <v>1689</v>
      </c>
      <c r="D1560" s="353" t="s">
        <v>404</v>
      </c>
      <c r="E1560" s="354" t="s">
        <v>405</v>
      </c>
      <c r="F1560" s="355" t="s">
        <v>217</v>
      </c>
      <c r="G1560" s="368">
        <v>2</v>
      </c>
    </row>
    <row r="1561" spans="1:7" s="54" customFormat="1" ht="15" x14ac:dyDescent="0.25">
      <c r="A1561" s="351" t="s">
        <v>4355</v>
      </c>
      <c r="B1561" s="353" t="s">
        <v>281</v>
      </c>
      <c r="C1561" s="353" t="s">
        <v>1690</v>
      </c>
      <c r="D1561" s="353" t="s">
        <v>3968</v>
      </c>
      <c r="E1561" s="354" t="s">
        <v>4356</v>
      </c>
      <c r="F1561" s="355" t="s">
        <v>217</v>
      </c>
      <c r="G1561" s="368">
        <v>1</v>
      </c>
    </row>
    <row r="1562" spans="1:7" s="54" customFormat="1" ht="15" x14ac:dyDescent="0.25">
      <c r="A1562" s="351" t="s">
        <v>4357</v>
      </c>
      <c r="B1562" s="353" t="s">
        <v>281</v>
      </c>
      <c r="C1562" s="369" t="s">
        <v>4358</v>
      </c>
      <c r="D1562" s="369" t="s">
        <v>3968</v>
      </c>
      <c r="E1562" s="370" t="s">
        <v>3972</v>
      </c>
      <c r="F1562" s="355" t="s">
        <v>217</v>
      </c>
      <c r="G1562" s="368">
        <v>1</v>
      </c>
    </row>
    <row r="1563" spans="1:7" s="54" customFormat="1" ht="15" x14ac:dyDescent="0.25">
      <c r="A1563" s="351" t="s">
        <v>4359</v>
      </c>
      <c r="B1563" s="353" t="s">
        <v>281</v>
      </c>
      <c r="C1563" s="353" t="s">
        <v>1694</v>
      </c>
      <c r="D1563" s="353" t="s">
        <v>3812</v>
      </c>
      <c r="E1563" s="354" t="s">
        <v>3813</v>
      </c>
      <c r="F1563" s="355" t="s">
        <v>217</v>
      </c>
      <c r="G1563" s="368">
        <v>2</v>
      </c>
    </row>
    <row r="1564" spans="1:7" s="54" customFormat="1" ht="15" x14ac:dyDescent="0.25">
      <c r="A1564" s="351" t="s">
        <v>4360</v>
      </c>
      <c r="B1564" s="353" t="s">
        <v>281</v>
      </c>
      <c r="C1564" s="369" t="s">
        <v>4361</v>
      </c>
      <c r="D1564" s="369" t="s">
        <v>3856</v>
      </c>
      <c r="E1564" s="370" t="s">
        <v>3975</v>
      </c>
      <c r="F1564" s="355" t="s">
        <v>217</v>
      </c>
      <c r="G1564" s="368">
        <v>1</v>
      </c>
    </row>
    <row r="1565" spans="1:7" s="54" customFormat="1" ht="15" x14ac:dyDescent="0.25">
      <c r="A1565" s="351" t="s">
        <v>4362</v>
      </c>
      <c r="B1565" s="353" t="s">
        <v>281</v>
      </c>
      <c r="C1565" s="369" t="s">
        <v>4363</v>
      </c>
      <c r="D1565" s="369" t="s">
        <v>3856</v>
      </c>
      <c r="E1565" s="370" t="s">
        <v>4067</v>
      </c>
      <c r="F1565" s="355" t="s">
        <v>217</v>
      </c>
      <c r="G1565" s="368">
        <v>1</v>
      </c>
    </row>
    <row r="1566" spans="1:7" s="54" customFormat="1" ht="15" x14ac:dyDescent="0.25">
      <c r="A1566" s="351" t="s">
        <v>4364</v>
      </c>
      <c r="B1566" s="353" t="s">
        <v>281</v>
      </c>
      <c r="C1566" s="353" t="s">
        <v>1700</v>
      </c>
      <c r="D1566" s="353" t="s">
        <v>424</v>
      </c>
      <c r="E1566" s="354" t="s">
        <v>425</v>
      </c>
      <c r="F1566" s="355" t="s">
        <v>217</v>
      </c>
      <c r="G1566" s="368">
        <v>1</v>
      </c>
    </row>
    <row r="1567" spans="1:7" s="54" customFormat="1" ht="15" x14ac:dyDescent="0.25">
      <c r="A1567" s="351" t="s">
        <v>4365</v>
      </c>
      <c r="B1567" s="353" t="s">
        <v>281</v>
      </c>
      <c r="C1567" s="369" t="s">
        <v>4366</v>
      </c>
      <c r="D1567" s="369" t="s">
        <v>3984</v>
      </c>
      <c r="E1567" s="370" t="s">
        <v>4367</v>
      </c>
      <c r="F1567" s="355" t="s">
        <v>217</v>
      </c>
      <c r="G1567" s="368">
        <v>1</v>
      </c>
    </row>
    <row r="1568" spans="1:7" s="54" customFormat="1" ht="15" x14ac:dyDescent="0.25">
      <c r="A1568" s="347" t="s">
        <v>4368</v>
      </c>
      <c r="B1568" s="556"/>
      <c r="C1568" s="556"/>
      <c r="D1568" s="556"/>
      <c r="E1568" s="348" t="s">
        <v>4369</v>
      </c>
      <c r="F1568" s="349"/>
      <c r="G1568" s="350"/>
    </row>
    <row r="1569" spans="1:7" s="54" customFormat="1" ht="22.5" x14ac:dyDescent="0.25">
      <c r="A1569" s="351" t="s">
        <v>4370</v>
      </c>
      <c r="B1569" s="353" t="s">
        <v>281</v>
      </c>
      <c r="C1569" s="353" t="s">
        <v>1708</v>
      </c>
      <c r="D1569" s="353" t="s">
        <v>357</v>
      </c>
      <c r="E1569" s="354" t="s">
        <v>358</v>
      </c>
      <c r="F1569" s="355" t="s">
        <v>217</v>
      </c>
      <c r="G1569" s="368">
        <v>1</v>
      </c>
    </row>
    <row r="1570" spans="1:7" s="54" customFormat="1" ht="15" x14ac:dyDescent="0.25">
      <c r="A1570" s="351" t="s">
        <v>4371</v>
      </c>
      <c r="B1570" s="353" t="s">
        <v>281</v>
      </c>
      <c r="C1570" s="353" t="s">
        <v>1710</v>
      </c>
      <c r="D1570" s="353" t="s">
        <v>4198</v>
      </c>
      <c r="E1570" s="354" t="s">
        <v>359</v>
      </c>
      <c r="F1570" s="355" t="s">
        <v>122</v>
      </c>
      <c r="G1570" s="357">
        <v>1E-3</v>
      </c>
    </row>
    <row r="1571" spans="1:7" s="54" customFormat="1" ht="15" x14ac:dyDescent="0.25">
      <c r="A1571" s="351" t="s">
        <v>4372</v>
      </c>
      <c r="B1571" s="353" t="s">
        <v>281</v>
      </c>
      <c r="C1571" s="369" t="s">
        <v>4373</v>
      </c>
      <c r="D1571" s="369" t="s">
        <v>3850</v>
      </c>
      <c r="E1571" s="370" t="s">
        <v>4374</v>
      </c>
      <c r="F1571" s="355" t="s">
        <v>217</v>
      </c>
      <c r="G1571" s="368">
        <v>1</v>
      </c>
    </row>
    <row r="1572" spans="1:7" s="54" customFormat="1" ht="22.5" x14ac:dyDescent="0.25">
      <c r="A1572" s="351" t="s">
        <v>4375</v>
      </c>
      <c r="B1572" s="353" t="s">
        <v>281</v>
      </c>
      <c r="C1572" s="353" t="s">
        <v>1711</v>
      </c>
      <c r="D1572" s="353" t="s">
        <v>3853</v>
      </c>
      <c r="E1572" s="354" t="s">
        <v>3854</v>
      </c>
      <c r="F1572" s="355" t="s">
        <v>217</v>
      </c>
      <c r="G1572" s="368">
        <v>1</v>
      </c>
    </row>
    <row r="1573" spans="1:7" s="54" customFormat="1" ht="15" x14ac:dyDescent="0.25">
      <c r="A1573" s="351" t="s">
        <v>4376</v>
      </c>
      <c r="B1573" s="353" t="s">
        <v>281</v>
      </c>
      <c r="C1573" s="353" t="s">
        <v>1713</v>
      </c>
      <c r="D1573" s="353" t="s">
        <v>3998</v>
      </c>
      <c r="E1573" s="354" t="s">
        <v>3999</v>
      </c>
      <c r="F1573" s="355" t="s">
        <v>217</v>
      </c>
      <c r="G1573" s="368">
        <v>1</v>
      </c>
    </row>
    <row r="1574" spans="1:7" s="54" customFormat="1" ht="15" x14ac:dyDescent="0.25">
      <c r="A1574" s="351" t="s">
        <v>4377</v>
      </c>
      <c r="B1574" s="353" t="s">
        <v>281</v>
      </c>
      <c r="C1574" s="353" t="s">
        <v>1714</v>
      </c>
      <c r="D1574" s="353" t="s">
        <v>3869</v>
      </c>
      <c r="E1574" s="354" t="s">
        <v>3870</v>
      </c>
      <c r="F1574" s="355" t="s">
        <v>248</v>
      </c>
      <c r="G1574" s="366">
        <v>0.1</v>
      </c>
    </row>
    <row r="1575" spans="1:7" s="54" customFormat="1" ht="15" x14ac:dyDescent="0.25">
      <c r="A1575" s="351" t="s">
        <v>4378</v>
      </c>
      <c r="B1575" s="353" t="s">
        <v>281</v>
      </c>
      <c r="C1575" s="369" t="s">
        <v>4379</v>
      </c>
      <c r="D1575" s="369" t="s">
        <v>3850</v>
      </c>
      <c r="E1575" s="370" t="s">
        <v>4007</v>
      </c>
      <c r="F1575" s="355" t="s">
        <v>217</v>
      </c>
      <c r="G1575" s="368">
        <v>1</v>
      </c>
    </row>
    <row r="1576" spans="1:7" s="54" customFormat="1" ht="22.5" x14ac:dyDescent="0.25">
      <c r="A1576" s="351" t="s">
        <v>4380</v>
      </c>
      <c r="B1576" s="353" t="s">
        <v>281</v>
      </c>
      <c r="C1576" s="353" t="s">
        <v>1716</v>
      </c>
      <c r="D1576" s="353" t="s">
        <v>4009</v>
      </c>
      <c r="E1576" s="354" t="s">
        <v>4010</v>
      </c>
      <c r="F1576" s="355" t="s">
        <v>217</v>
      </c>
      <c r="G1576" s="368">
        <v>2</v>
      </c>
    </row>
    <row r="1577" spans="1:7" s="54" customFormat="1" ht="15" x14ac:dyDescent="0.25">
      <c r="A1577" s="351" t="s">
        <v>4381</v>
      </c>
      <c r="B1577" s="353" t="s">
        <v>281</v>
      </c>
      <c r="C1577" s="369" t="s">
        <v>4382</v>
      </c>
      <c r="D1577" s="369" t="s">
        <v>3998</v>
      </c>
      <c r="E1577" s="370" t="s">
        <v>4383</v>
      </c>
      <c r="F1577" s="355" t="s">
        <v>217</v>
      </c>
      <c r="G1577" s="368">
        <v>2</v>
      </c>
    </row>
    <row r="1578" spans="1:7" s="54" customFormat="1" ht="15" x14ac:dyDescent="0.25">
      <c r="A1578" s="351" t="s">
        <v>4384</v>
      </c>
      <c r="B1578" s="353" t="s">
        <v>281</v>
      </c>
      <c r="C1578" s="353" t="s">
        <v>1718</v>
      </c>
      <c r="D1578" s="353" t="s">
        <v>366</v>
      </c>
      <c r="E1578" s="354" t="s">
        <v>367</v>
      </c>
      <c r="F1578" s="355" t="s">
        <v>217</v>
      </c>
      <c r="G1578" s="368">
        <v>10</v>
      </c>
    </row>
    <row r="1579" spans="1:7" s="54" customFormat="1" ht="15" x14ac:dyDescent="0.25">
      <c r="A1579" s="351" t="s">
        <v>4385</v>
      </c>
      <c r="B1579" s="353" t="s">
        <v>281</v>
      </c>
      <c r="C1579" s="353" t="s">
        <v>1719</v>
      </c>
      <c r="D1579" s="353" t="s">
        <v>3882</v>
      </c>
      <c r="E1579" s="354" t="s">
        <v>3883</v>
      </c>
      <c r="F1579" s="355" t="s">
        <v>217</v>
      </c>
      <c r="G1579" s="368">
        <v>10</v>
      </c>
    </row>
    <row r="1580" spans="1:7" s="54" customFormat="1" ht="15" x14ac:dyDescent="0.25">
      <c r="A1580" s="351" t="s">
        <v>4386</v>
      </c>
      <c r="B1580" s="353" t="s">
        <v>281</v>
      </c>
      <c r="C1580" s="353" t="s">
        <v>1720</v>
      </c>
      <c r="D1580" s="353" t="s">
        <v>379</v>
      </c>
      <c r="E1580" s="354" t="s">
        <v>380</v>
      </c>
      <c r="F1580" s="355" t="s">
        <v>217</v>
      </c>
      <c r="G1580" s="368">
        <v>6</v>
      </c>
    </row>
    <row r="1581" spans="1:7" s="54" customFormat="1" ht="22.5" x14ac:dyDescent="0.25">
      <c r="A1581" s="351" t="s">
        <v>4387</v>
      </c>
      <c r="B1581" s="353" t="s">
        <v>281</v>
      </c>
      <c r="C1581" s="353" t="s">
        <v>1721</v>
      </c>
      <c r="D1581" s="353" t="s">
        <v>4388</v>
      </c>
      <c r="E1581" s="354" t="s">
        <v>4389</v>
      </c>
      <c r="F1581" s="355" t="s">
        <v>217</v>
      </c>
      <c r="G1581" s="368">
        <v>3</v>
      </c>
    </row>
    <row r="1582" spans="1:7" s="54" customFormat="1" ht="22.5" x14ac:dyDescent="0.25">
      <c r="A1582" s="351" t="s">
        <v>4390</v>
      </c>
      <c r="B1582" s="353" t="s">
        <v>281</v>
      </c>
      <c r="C1582" s="353" t="s">
        <v>3188</v>
      </c>
      <c r="D1582" s="353" t="s">
        <v>4391</v>
      </c>
      <c r="E1582" s="354" t="s">
        <v>4392</v>
      </c>
      <c r="F1582" s="355" t="s">
        <v>217</v>
      </c>
      <c r="G1582" s="368">
        <v>3</v>
      </c>
    </row>
    <row r="1583" spans="1:7" s="54" customFormat="1" ht="22.5" x14ac:dyDescent="0.25">
      <c r="A1583" s="351" t="s">
        <v>4393</v>
      </c>
      <c r="B1583" s="353" t="s">
        <v>281</v>
      </c>
      <c r="C1583" s="353" t="s">
        <v>1722</v>
      </c>
      <c r="D1583" s="353" t="s">
        <v>4394</v>
      </c>
      <c r="E1583" s="354" t="s">
        <v>4395</v>
      </c>
      <c r="F1583" s="355" t="s">
        <v>125</v>
      </c>
      <c r="G1583" s="357">
        <v>4.9000000000000002E-2</v>
      </c>
    </row>
    <row r="1584" spans="1:7" s="54" customFormat="1" ht="15" x14ac:dyDescent="0.25">
      <c r="A1584" s="351" t="s">
        <v>4396</v>
      </c>
      <c r="B1584" s="353" t="s">
        <v>281</v>
      </c>
      <c r="C1584" s="353" t="s">
        <v>1723</v>
      </c>
      <c r="D1584" s="353" t="s">
        <v>4397</v>
      </c>
      <c r="E1584" s="354" t="s">
        <v>4398</v>
      </c>
      <c r="F1584" s="355" t="s">
        <v>168</v>
      </c>
      <c r="G1584" s="368">
        <v>5</v>
      </c>
    </row>
    <row r="1585" spans="1:7" s="54" customFormat="1" ht="22.5" x14ac:dyDescent="0.25">
      <c r="A1585" s="351" t="s">
        <v>4399</v>
      </c>
      <c r="B1585" s="353" t="s">
        <v>281</v>
      </c>
      <c r="C1585" s="353" t="s">
        <v>1725</v>
      </c>
      <c r="D1585" s="353" t="s">
        <v>372</v>
      </c>
      <c r="E1585" s="354" t="s">
        <v>4129</v>
      </c>
      <c r="F1585" s="355" t="s">
        <v>125</v>
      </c>
      <c r="G1585" s="362">
        <v>0.23</v>
      </c>
    </row>
    <row r="1586" spans="1:7" s="54" customFormat="1" ht="22.5" x14ac:dyDescent="0.25">
      <c r="A1586" s="351" t="s">
        <v>4400</v>
      </c>
      <c r="B1586" s="353" t="s">
        <v>281</v>
      </c>
      <c r="C1586" s="353" t="s">
        <v>1726</v>
      </c>
      <c r="D1586" s="353" t="s">
        <v>4132</v>
      </c>
      <c r="E1586" s="354" t="s">
        <v>4133</v>
      </c>
      <c r="F1586" s="355" t="s">
        <v>147</v>
      </c>
      <c r="G1586" s="368">
        <v>23</v>
      </c>
    </row>
    <row r="1587" spans="1:7" s="54" customFormat="1" ht="22.5" x14ac:dyDescent="0.25">
      <c r="A1587" s="351" t="s">
        <v>4401</v>
      </c>
      <c r="B1587" s="353" t="s">
        <v>281</v>
      </c>
      <c r="C1587" s="353" t="s">
        <v>1727</v>
      </c>
      <c r="D1587" s="353" t="s">
        <v>365</v>
      </c>
      <c r="E1587" s="354" t="s">
        <v>4020</v>
      </c>
      <c r="F1587" s="355" t="s">
        <v>125</v>
      </c>
      <c r="G1587" s="362">
        <v>1.36</v>
      </c>
    </row>
    <row r="1588" spans="1:7" s="54" customFormat="1" ht="22.5" x14ac:dyDescent="0.25">
      <c r="A1588" s="351" t="s">
        <v>4402</v>
      </c>
      <c r="B1588" s="353" t="s">
        <v>281</v>
      </c>
      <c r="C1588" s="353" t="s">
        <v>3206</v>
      </c>
      <c r="D1588" s="353" t="s">
        <v>4132</v>
      </c>
      <c r="E1588" s="354" t="s">
        <v>4133</v>
      </c>
      <c r="F1588" s="355" t="s">
        <v>147</v>
      </c>
      <c r="G1588" s="368">
        <v>46</v>
      </c>
    </row>
    <row r="1589" spans="1:7" s="54" customFormat="1" ht="22.5" x14ac:dyDescent="0.25">
      <c r="A1589" s="351" t="s">
        <v>4403</v>
      </c>
      <c r="B1589" s="353" t="s">
        <v>281</v>
      </c>
      <c r="C1589" s="353" t="s">
        <v>3210</v>
      </c>
      <c r="D1589" s="353" t="s">
        <v>3898</v>
      </c>
      <c r="E1589" s="354" t="s">
        <v>3899</v>
      </c>
      <c r="F1589" s="355" t="s">
        <v>147</v>
      </c>
      <c r="G1589" s="366">
        <v>54.7</v>
      </c>
    </row>
    <row r="1590" spans="1:7" s="54" customFormat="1" ht="22.5" x14ac:dyDescent="0.25">
      <c r="A1590" s="351" t="s">
        <v>4404</v>
      </c>
      <c r="B1590" s="353" t="s">
        <v>281</v>
      </c>
      <c r="C1590" s="353" t="s">
        <v>4405</v>
      </c>
      <c r="D1590" s="353" t="s">
        <v>4023</v>
      </c>
      <c r="E1590" s="354" t="s">
        <v>4024</v>
      </c>
      <c r="F1590" s="355" t="s">
        <v>147</v>
      </c>
      <c r="G1590" s="368">
        <v>62</v>
      </c>
    </row>
    <row r="1591" spans="1:7" s="54" customFormat="1" ht="15" x14ac:dyDescent="0.25">
      <c r="A1591" s="351" t="s">
        <v>4406</v>
      </c>
      <c r="B1591" s="353" t="s">
        <v>281</v>
      </c>
      <c r="C1591" s="353" t="s">
        <v>4407</v>
      </c>
      <c r="D1591" s="353" t="s">
        <v>3911</v>
      </c>
      <c r="E1591" s="354" t="s">
        <v>373</v>
      </c>
      <c r="F1591" s="355" t="s">
        <v>122</v>
      </c>
      <c r="G1591" s="356">
        <v>1.272E-2</v>
      </c>
    </row>
    <row r="1592" spans="1:7" s="54" customFormat="1" ht="22.5" x14ac:dyDescent="0.25">
      <c r="A1592" s="351" t="s">
        <v>4408</v>
      </c>
      <c r="B1592" s="353" t="s">
        <v>281</v>
      </c>
      <c r="C1592" s="353" t="s">
        <v>1730</v>
      </c>
      <c r="D1592" s="353" t="s">
        <v>3913</v>
      </c>
      <c r="E1592" s="354" t="s">
        <v>3914</v>
      </c>
      <c r="F1592" s="355" t="s">
        <v>125</v>
      </c>
      <c r="G1592" s="357">
        <v>1.8520000000000001</v>
      </c>
    </row>
    <row r="1593" spans="1:7" s="54" customFormat="1" ht="15" x14ac:dyDescent="0.25">
      <c r="A1593" s="351" t="s">
        <v>4409</v>
      </c>
      <c r="B1593" s="353" t="s">
        <v>281</v>
      </c>
      <c r="C1593" s="353" t="s">
        <v>1731</v>
      </c>
      <c r="D1593" s="353" t="s">
        <v>3921</v>
      </c>
      <c r="E1593" s="354" t="s">
        <v>3922</v>
      </c>
      <c r="F1593" s="355" t="s">
        <v>122</v>
      </c>
      <c r="G1593" s="365">
        <v>-0.11852799999999999</v>
      </c>
    </row>
    <row r="1594" spans="1:7" s="54" customFormat="1" ht="15" x14ac:dyDescent="0.25">
      <c r="A1594" s="351" t="s">
        <v>4410</v>
      </c>
      <c r="B1594" s="353" t="s">
        <v>281</v>
      </c>
      <c r="C1594" s="353" t="s">
        <v>1733</v>
      </c>
      <c r="D1594" s="353" t="s">
        <v>3917</v>
      </c>
      <c r="E1594" s="354" t="s">
        <v>3918</v>
      </c>
      <c r="F1594" s="355" t="s">
        <v>111</v>
      </c>
      <c r="G1594" s="357">
        <v>-11.112</v>
      </c>
    </row>
    <row r="1595" spans="1:7" s="54" customFormat="1" ht="15" x14ac:dyDescent="0.25">
      <c r="A1595" s="351" t="s">
        <v>4411</v>
      </c>
      <c r="B1595" s="353" t="s">
        <v>281</v>
      </c>
      <c r="C1595" s="353" t="s">
        <v>3219</v>
      </c>
      <c r="D1595" s="353" t="s">
        <v>3925</v>
      </c>
      <c r="E1595" s="354" t="s">
        <v>3926</v>
      </c>
      <c r="F1595" s="355" t="s">
        <v>111</v>
      </c>
      <c r="G1595" s="357">
        <v>11.112</v>
      </c>
    </row>
    <row r="1596" spans="1:7" s="54" customFormat="1" ht="15" x14ac:dyDescent="0.25">
      <c r="A1596" s="351" t="s">
        <v>4412</v>
      </c>
      <c r="B1596" s="353" t="s">
        <v>281</v>
      </c>
      <c r="C1596" s="353" t="s">
        <v>3222</v>
      </c>
      <c r="D1596" s="353" t="s">
        <v>3929</v>
      </c>
      <c r="E1596" s="354" t="s">
        <v>4413</v>
      </c>
      <c r="F1596" s="355" t="s">
        <v>139</v>
      </c>
      <c r="G1596" s="366">
        <v>231.5</v>
      </c>
    </row>
    <row r="1597" spans="1:7" s="54" customFormat="1" ht="15" x14ac:dyDescent="0.25">
      <c r="A1597" s="351" t="s">
        <v>4414</v>
      </c>
      <c r="B1597" s="353" t="s">
        <v>281</v>
      </c>
      <c r="C1597" s="353" t="s">
        <v>3225</v>
      </c>
      <c r="D1597" s="353" t="s">
        <v>3933</v>
      </c>
      <c r="E1597" s="354" t="s">
        <v>4415</v>
      </c>
      <c r="F1597" s="355" t="s">
        <v>139</v>
      </c>
      <c r="G1597" s="366">
        <v>283.3</v>
      </c>
    </row>
    <row r="1598" spans="1:7" s="54" customFormat="1" ht="15" customHeight="1" x14ac:dyDescent="0.25">
      <c r="A1598" s="360"/>
      <c r="B1598" s="560" t="s">
        <v>3935</v>
      </c>
      <c r="C1598" s="561"/>
      <c r="D1598" s="561"/>
      <c r="E1598" s="562"/>
      <c r="F1598" s="361"/>
      <c r="G1598" s="361"/>
    </row>
    <row r="1599" spans="1:7" s="54" customFormat="1" ht="15" x14ac:dyDescent="0.25">
      <c r="A1599" s="351" t="s">
        <v>4416</v>
      </c>
      <c r="B1599" s="353" t="s">
        <v>281</v>
      </c>
      <c r="C1599" s="353" t="s">
        <v>1736</v>
      </c>
      <c r="D1599" s="353" t="s">
        <v>456</v>
      </c>
      <c r="E1599" s="354" t="s">
        <v>457</v>
      </c>
      <c r="F1599" s="355" t="s">
        <v>217</v>
      </c>
      <c r="G1599" s="368">
        <v>1</v>
      </c>
    </row>
    <row r="1600" spans="1:7" s="54" customFormat="1" ht="15" x14ac:dyDescent="0.25">
      <c r="A1600" s="351" t="s">
        <v>4417</v>
      </c>
      <c r="B1600" s="353" t="s">
        <v>281</v>
      </c>
      <c r="C1600" s="369" t="s">
        <v>4418</v>
      </c>
      <c r="D1600" s="369" t="s">
        <v>3939</v>
      </c>
      <c r="E1600" s="370" t="s">
        <v>4156</v>
      </c>
      <c r="F1600" s="355" t="s">
        <v>217</v>
      </c>
      <c r="G1600" s="368">
        <v>1</v>
      </c>
    </row>
    <row r="1601" spans="1:7" s="54" customFormat="1" ht="22.5" x14ac:dyDescent="0.25">
      <c r="A1601" s="351" t="s">
        <v>4419</v>
      </c>
      <c r="B1601" s="353" t="s">
        <v>281</v>
      </c>
      <c r="C1601" s="353" t="s">
        <v>1742</v>
      </c>
      <c r="D1601" s="353" t="s">
        <v>419</v>
      </c>
      <c r="E1601" s="354" t="s">
        <v>420</v>
      </c>
      <c r="F1601" s="355" t="s">
        <v>217</v>
      </c>
      <c r="G1601" s="368">
        <v>6</v>
      </c>
    </row>
    <row r="1602" spans="1:7" s="54" customFormat="1" ht="15" x14ac:dyDescent="0.25">
      <c r="A1602" s="351" t="s">
        <v>4420</v>
      </c>
      <c r="B1602" s="353" t="s">
        <v>281</v>
      </c>
      <c r="C1602" s="369" t="s">
        <v>4421</v>
      </c>
      <c r="D1602" s="369" t="s">
        <v>3947</v>
      </c>
      <c r="E1602" s="370" t="s">
        <v>3944</v>
      </c>
      <c r="F1602" s="355" t="s">
        <v>217</v>
      </c>
      <c r="G1602" s="368">
        <v>1</v>
      </c>
    </row>
    <row r="1603" spans="1:7" s="54" customFormat="1" ht="15" x14ac:dyDescent="0.25">
      <c r="A1603" s="351" t="s">
        <v>4422</v>
      </c>
      <c r="B1603" s="353" t="s">
        <v>281</v>
      </c>
      <c r="C1603" s="369" t="s">
        <v>4423</v>
      </c>
      <c r="D1603" s="369" t="s">
        <v>3947</v>
      </c>
      <c r="E1603" s="370" t="s">
        <v>3948</v>
      </c>
      <c r="F1603" s="355" t="s">
        <v>217</v>
      </c>
      <c r="G1603" s="368">
        <v>1</v>
      </c>
    </row>
    <row r="1604" spans="1:7" s="54" customFormat="1" ht="15" x14ac:dyDescent="0.25">
      <c r="A1604" s="351" t="s">
        <v>4424</v>
      </c>
      <c r="B1604" s="353" t="s">
        <v>281</v>
      </c>
      <c r="C1604" s="369" t="s">
        <v>4425</v>
      </c>
      <c r="D1604" s="369" t="s">
        <v>3951</v>
      </c>
      <c r="E1604" s="370" t="s">
        <v>3952</v>
      </c>
      <c r="F1604" s="355" t="s">
        <v>217</v>
      </c>
      <c r="G1604" s="368">
        <v>1</v>
      </c>
    </row>
    <row r="1605" spans="1:7" s="54" customFormat="1" ht="15" x14ac:dyDescent="0.25">
      <c r="A1605" s="351" t="s">
        <v>4426</v>
      </c>
      <c r="B1605" s="353" t="s">
        <v>281</v>
      </c>
      <c r="C1605" s="369" t="s">
        <v>4427</v>
      </c>
      <c r="D1605" s="369" t="s">
        <v>3951</v>
      </c>
      <c r="E1605" s="370" t="s">
        <v>3955</v>
      </c>
      <c r="F1605" s="355" t="s">
        <v>217</v>
      </c>
      <c r="G1605" s="368">
        <v>1</v>
      </c>
    </row>
    <row r="1606" spans="1:7" s="54" customFormat="1" ht="15" x14ac:dyDescent="0.25">
      <c r="A1606" s="351" t="s">
        <v>4428</v>
      </c>
      <c r="B1606" s="353" t="s">
        <v>281</v>
      </c>
      <c r="C1606" s="369" t="s">
        <v>4429</v>
      </c>
      <c r="D1606" s="369" t="s">
        <v>3951</v>
      </c>
      <c r="E1606" s="370" t="s">
        <v>3958</v>
      </c>
      <c r="F1606" s="355" t="s">
        <v>217</v>
      </c>
      <c r="G1606" s="368">
        <v>1</v>
      </c>
    </row>
    <row r="1607" spans="1:7" s="54" customFormat="1" ht="15" x14ac:dyDescent="0.25">
      <c r="A1607" s="351" t="s">
        <v>4430</v>
      </c>
      <c r="B1607" s="353" t="s">
        <v>281</v>
      </c>
      <c r="C1607" s="369" t="s">
        <v>4431</v>
      </c>
      <c r="D1607" s="369" t="s">
        <v>3951</v>
      </c>
      <c r="E1607" s="370" t="s">
        <v>3961</v>
      </c>
      <c r="F1607" s="355" t="s">
        <v>217</v>
      </c>
      <c r="G1607" s="368">
        <v>1</v>
      </c>
    </row>
    <row r="1608" spans="1:7" s="54" customFormat="1" ht="15" x14ac:dyDescent="0.25">
      <c r="A1608" s="351" t="s">
        <v>4432</v>
      </c>
      <c r="B1608" s="353" t="s">
        <v>281</v>
      </c>
      <c r="C1608" s="353" t="s">
        <v>1744</v>
      </c>
      <c r="D1608" s="353" t="s">
        <v>347</v>
      </c>
      <c r="E1608" s="354" t="s">
        <v>348</v>
      </c>
      <c r="F1608" s="355" t="s">
        <v>217</v>
      </c>
      <c r="G1608" s="368">
        <v>1</v>
      </c>
    </row>
    <row r="1609" spans="1:7" s="54" customFormat="1" ht="15" x14ac:dyDescent="0.25">
      <c r="A1609" s="351" t="s">
        <v>4433</v>
      </c>
      <c r="B1609" s="353" t="s">
        <v>281</v>
      </c>
      <c r="C1609" s="369" t="s">
        <v>4434</v>
      </c>
      <c r="D1609" s="369" t="s">
        <v>3964</v>
      </c>
      <c r="E1609" s="370" t="s">
        <v>3965</v>
      </c>
      <c r="F1609" s="355" t="s">
        <v>217</v>
      </c>
      <c r="G1609" s="368">
        <v>1</v>
      </c>
    </row>
    <row r="1610" spans="1:7" s="54" customFormat="1" ht="22.5" x14ac:dyDescent="0.25">
      <c r="A1610" s="351" t="s">
        <v>4435</v>
      </c>
      <c r="B1610" s="353" t="s">
        <v>281</v>
      </c>
      <c r="C1610" s="353" t="s">
        <v>1746</v>
      </c>
      <c r="D1610" s="353" t="s">
        <v>404</v>
      </c>
      <c r="E1610" s="354" t="s">
        <v>405</v>
      </c>
      <c r="F1610" s="355" t="s">
        <v>217</v>
      </c>
      <c r="G1610" s="368">
        <v>2</v>
      </c>
    </row>
    <row r="1611" spans="1:7" s="54" customFormat="1" ht="15" x14ac:dyDescent="0.25">
      <c r="A1611" s="351" t="s">
        <v>4436</v>
      </c>
      <c r="B1611" s="353" t="s">
        <v>281</v>
      </c>
      <c r="C1611" s="353" t="s">
        <v>1747</v>
      </c>
      <c r="D1611" s="353" t="s">
        <v>3968</v>
      </c>
      <c r="E1611" s="354" t="s">
        <v>4437</v>
      </c>
      <c r="F1611" s="355" t="s">
        <v>217</v>
      </c>
      <c r="G1611" s="368">
        <v>1</v>
      </c>
    </row>
    <row r="1612" spans="1:7" s="54" customFormat="1" ht="15" x14ac:dyDescent="0.25">
      <c r="A1612" s="351" t="s">
        <v>4438</v>
      </c>
      <c r="B1612" s="353" t="s">
        <v>281</v>
      </c>
      <c r="C1612" s="369" t="s">
        <v>4439</v>
      </c>
      <c r="D1612" s="369" t="s">
        <v>3968</v>
      </c>
      <c r="E1612" s="370" t="s">
        <v>3972</v>
      </c>
      <c r="F1612" s="355" t="s">
        <v>217</v>
      </c>
      <c r="G1612" s="368">
        <v>1</v>
      </c>
    </row>
    <row r="1613" spans="1:7" s="54" customFormat="1" ht="15" x14ac:dyDescent="0.25">
      <c r="A1613" s="351" t="s">
        <v>4440</v>
      </c>
      <c r="B1613" s="353" t="s">
        <v>281</v>
      </c>
      <c r="C1613" s="353" t="s">
        <v>1750</v>
      </c>
      <c r="D1613" s="353" t="s">
        <v>3812</v>
      </c>
      <c r="E1613" s="354" t="s">
        <v>3813</v>
      </c>
      <c r="F1613" s="355" t="s">
        <v>217</v>
      </c>
      <c r="G1613" s="368">
        <v>2</v>
      </c>
    </row>
    <row r="1614" spans="1:7" s="54" customFormat="1" ht="15" x14ac:dyDescent="0.25">
      <c r="A1614" s="351" t="s">
        <v>4441</v>
      </c>
      <c r="B1614" s="353" t="s">
        <v>281</v>
      </c>
      <c r="C1614" s="369" t="s">
        <v>4442</v>
      </c>
      <c r="D1614" s="369" t="s">
        <v>3856</v>
      </c>
      <c r="E1614" s="370" t="s">
        <v>3975</v>
      </c>
      <c r="F1614" s="355" t="s">
        <v>217</v>
      </c>
      <c r="G1614" s="368">
        <v>1</v>
      </c>
    </row>
    <row r="1615" spans="1:7" s="54" customFormat="1" ht="15" x14ac:dyDescent="0.25">
      <c r="A1615" s="351" t="s">
        <v>4443</v>
      </c>
      <c r="B1615" s="353" t="s">
        <v>281</v>
      </c>
      <c r="C1615" s="369" t="s">
        <v>4444</v>
      </c>
      <c r="D1615" s="369" t="s">
        <v>3856</v>
      </c>
      <c r="E1615" s="370" t="s">
        <v>4067</v>
      </c>
      <c r="F1615" s="355" t="s">
        <v>217</v>
      </c>
      <c r="G1615" s="368">
        <v>1</v>
      </c>
    </row>
    <row r="1616" spans="1:7" s="54" customFormat="1" ht="15" x14ac:dyDescent="0.25">
      <c r="A1616" s="351" t="s">
        <v>4445</v>
      </c>
      <c r="B1616" s="353" t="s">
        <v>281</v>
      </c>
      <c r="C1616" s="353" t="s">
        <v>1752</v>
      </c>
      <c r="D1616" s="353" t="s">
        <v>424</v>
      </c>
      <c r="E1616" s="354" t="s">
        <v>425</v>
      </c>
      <c r="F1616" s="355" t="s">
        <v>217</v>
      </c>
      <c r="G1616" s="368">
        <v>1</v>
      </c>
    </row>
    <row r="1617" spans="1:7" s="54" customFormat="1" ht="15" x14ac:dyDescent="0.25">
      <c r="A1617" s="351" t="s">
        <v>4446</v>
      </c>
      <c r="B1617" s="353" t="s">
        <v>281</v>
      </c>
      <c r="C1617" s="369" t="s">
        <v>4447</v>
      </c>
      <c r="D1617" s="369" t="s">
        <v>3984</v>
      </c>
      <c r="E1617" s="370" t="s">
        <v>4448</v>
      </c>
      <c r="F1617" s="355" t="s">
        <v>217</v>
      </c>
      <c r="G1617" s="368">
        <v>1</v>
      </c>
    </row>
    <row r="1618" spans="1:7" s="54" customFormat="1" ht="15" x14ac:dyDescent="0.25">
      <c r="A1618" s="347" t="s">
        <v>4449</v>
      </c>
      <c r="B1618" s="556"/>
      <c r="C1618" s="556"/>
      <c r="D1618" s="556"/>
      <c r="E1618" s="348" t="s">
        <v>4450</v>
      </c>
      <c r="F1618" s="349"/>
      <c r="G1618" s="350"/>
    </row>
    <row r="1619" spans="1:7" s="54" customFormat="1" ht="15" x14ac:dyDescent="0.25">
      <c r="A1619" s="351" t="s">
        <v>4451</v>
      </c>
      <c r="B1619" s="353" t="s">
        <v>281</v>
      </c>
      <c r="C1619" s="353" t="s">
        <v>1753</v>
      </c>
      <c r="D1619" s="353" t="s">
        <v>3732</v>
      </c>
      <c r="E1619" s="354" t="s">
        <v>3733</v>
      </c>
      <c r="F1619" s="355" t="s">
        <v>217</v>
      </c>
      <c r="G1619" s="368">
        <v>1</v>
      </c>
    </row>
    <row r="1620" spans="1:7" s="54" customFormat="1" ht="15" x14ac:dyDescent="0.25">
      <c r="A1620" s="351" t="s">
        <v>4452</v>
      </c>
      <c r="B1620" s="353" t="s">
        <v>281</v>
      </c>
      <c r="C1620" s="369" t="s">
        <v>4453</v>
      </c>
      <c r="D1620" s="369" t="s">
        <v>3892</v>
      </c>
      <c r="E1620" s="370" t="s">
        <v>4081</v>
      </c>
      <c r="F1620" s="355" t="s">
        <v>217</v>
      </c>
      <c r="G1620" s="368">
        <v>1</v>
      </c>
    </row>
    <row r="1621" spans="1:7" s="54" customFormat="1" ht="15" x14ac:dyDescent="0.25">
      <c r="A1621" s="351" t="s">
        <v>4454</v>
      </c>
      <c r="B1621" s="353" t="s">
        <v>281</v>
      </c>
      <c r="C1621" s="353" t="s">
        <v>1756</v>
      </c>
      <c r="D1621" s="353" t="s">
        <v>4083</v>
      </c>
      <c r="E1621" s="354" t="s">
        <v>4084</v>
      </c>
      <c r="F1621" s="355" t="s">
        <v>217</v>
      </c>
      <c r="G1621" s="368">
        <v>2</v>
      </c>
    </row>
    <row r="1622" spans="1:7" s="54" customFormat="1" ht="22.5" x14ac:dyDescent="0.25">
      <c r="A1622" s="351" t="s">
        <v>4455</v>
      </c>
      <c r="B1622" s="353" t="s">
        <v>281</v>
      </c>
      <c r="C1622" s="369" t="s">
        <v>4456</v>
      </c>
      <c r="D1622" s="369" t="s">
        <v>4086</v>
      </c>
      <c r="E1622" s="370" t="s">
        <v>4087</v>
      </c>
      <c r="F1622" s="355" t="s">
        <v>217</v>
      </c>
      <c r="G1622" s="368">
        <v>1</v>
      </c>
    </row>
    <row r="1623" spans="1:7" s="54" customFormat="1" ht="15" x14ac:dyDescent="0.25">
      <c r="A1623" s="351" t="s">
        <v>4457</v>
      </c>
      <c r="B1623" s="353" t="s">
        <v>281</v>
      </c>
      <c r="C1623" s="369" t="s">
        <v>4458</v>
      </c>
      <c r="D1623" s="369" t="s">
        <v>4090</v>
      </c>
      <c r="E1623" s="370" t="s">
        <v>4091</v>
      </c>
      <c r="F1623" s="355" t="s">
        <v>217</v>
      </c>
      <c r="G1623" s="368">
        <v>1</v>
      </c>
    </row>
    <row r="1624" spans="1:7" s="54" customFormat="1" ht="15" x14ac:dyDescent="0.25">
      <c r="A1624" s="351" t="s">
        <v>4459</v>
      </c>
      <c r="B1624" s="353" t="s">
        <v>281</v>
      </c>
      <c r="C1624" s="353" t="s">
        <v>1765</v>
      </c>
      <c r="D1624" s="353" t="s">
        <v>4093</v>
      </c>
      <c r="E1624" s="354" t="s">
        <v>4094</v>
      </c>
      <c r="F1624" s="355" t="s">
        <v>147</v>
      </c>
      <c r="G1624" s="368">
        <v>1</v>
      </c>
    </row>
    <row r="1625" spans="1:7" s="54" customFormat="1" ht="15" x14ac:dyDescent="0.25">
      <c r="A1625" s="351" t="s">
        <v>4460</v>
      </c>
      <c r="B1625" s="353" t="s">
        <v>281</v>
      </c>
      <c r="C1625" s="353" t="s">
        <v>1769</v>
      </c>
      <c r="D1625" s="353" t="s">
        <v>3850</v>
      </c>
      <c r="E1625" s="354" t="s">
        <v>4096</v>
      </c>
      <c r="F1625" s="355" t="s">
        <v>217</v>
      </c>
      <c r="G1625" s="368">
        <v>1</v>
      </c>
    </row>
    <row r="1626" spans="1:7" s="54" customFormat="1" ht="22.5" x14ac:dyDescent="0.25">
      <c r="A1626" s="351" t="s">
        <v>4461</v>
      </c>
      <c r="B1626" s="353" t="s">
        <v>281</v>
      </c>
      <c r="C1626" s="353" t="s">
        <v>1783</v>
      </c>
      <c r="D1626" s="353" t="s">
        <v>4098</v>
      </c>
      <c r="E1626" s="354" t="s">
        <v>4099</v>
      </c>
      <c r="F1626" s="355" t="s">
        <v>217</v>
      </c>
      <c r="G1626" s="368">
        <v>1</v>
      </c>
    </row>
    <row r="1627" spans="1:7" s="54" customFormat="1" ht="15" x14ac:dyDescent="0.25">
      <c r="A1627" s="351" t="s">
        <v>4462</v>
      </c>
      <c r="B1627" s="353" t="s">
        <v>281</v>
      </c>
      <c r="C1627" s="353" t="s">
        <v>1785</v>
      </c>
      <c r="D1627" s="353" t="s">
        <v>4101</v>
      </c>
      <c r="E1627" s="354" t="s">
        <v>4102</v>
      </c>
      <c r="F1627" s="355" t="s">
        <v>217</v>
      </c>
      <c r="G1627" s="368">
        <v>1</v>
      </c>
    </row>
    <row r="1628" spans="1:7" s="54" customFormat="1" ht="22.5" x14ac:dyDescent="0.25">
      <c r="A1628" s="351" t="s">
        <v>4463</v>
      </c>
      <c r="B1628" s="353" t="s">
        <v>281</v>
      </c>
      <c r="C1628" s="353" t="s">
        <v>3342</v>
      </c>
      <c r="D1628" s="353" t="s">
        <v>4104</v>
      </c>
      <c r="E1628" s="354" t="s">
        <v>4105</v>
      </c>
      <c r="F1628" s="355" t="s">
        <v>217</v>
      </c>
      <c r="G1628" s="368">
        <v>1</v>
      </c>
    </row>
    <row r="1629" spans="1:7" s="54" customFormat="1" ht="15" x14ac:dyDescent="0.25">
      <c r="A1629" s="351" t="s">
        <v>4464</v>
      </c>
      <c r="B1629" s="353" t="s">
        <v>281</v>
      </c>
      <c r="C1629" s="353" t="s">
        <v>4465</v>
      </c>
      <c r="D1629" s="353" t="s">
        <v>3856</v>
      </c>
      <c r="E1629" s="354" t="s">
        <v>4107</v>
      </c>
      <c r="F1629" s="355" t="s">
        <v>217</v>
      </c>
      <c r="G1629" s="368">
        <v>1</v>
      </c>
    </row>
    <row r="1630" spans="1:7" s="54" customFormat="1" ht="15" x14ac:dyDescent="0.25">
      <c r="A1630" s="351" t="s">
        <v>4466</v>
      </c>
      <c r="B1630" s="353" t="s">
        <v>281</v>
      </c>
      <c r="C1630" s="353" t="s">
        <v>3344</v>
      </c>
      <c r="D1630" s="353" t="s">
        <v>4109</v>
      </c>
      <c r="E1630" s="354" t="s">
        <v>4110</v>
      </c>
      <c r="F1630" s="355" t="s">
        <v>147</v>
      </c>
      <c r="G1630" s="366">
        <v>0.3</v>
      </c>
    </row>
    <row r="1631" spans="1:7" s="54" customFormat="1" ht="15" x14ac:dyDescent="0.25">
      <c r="A1631" s="351" t="s">
        <v>4467</v>
      </c>
      <c r="B1631" s="353" t="s">
        <v>281</v>
      </c>
      <c r="C1631" s="353" t="s">
        <v>1808</v>
      </c>
      <c r="D1631" s="353" t="s">
        <v>4468</v>
      </c>
      <c r="E1631" s="354" t="s">
        <v>4469</v>
      </c>
      <c r="F1631" s="355" t="s">
        <v>217</v>
      </c>
      <c r="G1631" s="368">
        <v>2</v>
      </c>
    </row>
    <row r="1632" spans="1:7" s="54" customFormat="1" ht="15" x14ac:dyDescent="0.25">
      <c r="A1632" s="351" t="s">
        <v>4470</v>
      </c>
      <c r="B1632" s="353" t="s">
        <v>281</v>
      </c>
      <c r="C1632" s="353" t="s">
        <v>1812</v>
      </c>
      <c r="D1632" s="353" t="s">
        <v>360</v>
      </c>
      <c r="E1632" s="354" t="s">
        <v>361</v>
      </c>
      <c r="F1632" s="355" t="s">
        <v>217</v>
      </c>
      <c r="G1632" s="368">
        <v>8</v>
      </c>
    </row>
    <row r="1633" spans="1:7" s="54" customFormat="1" ht="15" x14ac:dyDescent="0.25">
      <c r="A1633" s="351" t="s">
        <v>4471</v>
      </c>
      <c r="B1633" s="353" t="s">
        <v>281</v>
      </c>
      <c r="C1633" s="353" t="s">
        <v>1813</v>
      </c>
      <c r="D1633" s="353" t="s">
        <v>4472</v>
      </c>
      <c r="E1633" s="354" t="s">
        <v>4473</v>
      </c>
      <c r="F1633" s="355" t="s">
        <v>217</v>
      </c>
      <c r="G1633" s="368">
        <v>8</v>
      </c>
    </row>
    <row r="1634" spans="1:7" s="54" customFormat="1" ht="15" x14ac:dyDescent="0.25">
      <c r="A1634" s="351" t="s">
        <v>4474</v>
      </c>
      <c r="B1634" s="353" t="s">
        <v>281</v>
      </c>
      <c r="C1634" s="353" t="s">
        <v>1815</v>
      </c>
      <c r="D1634" s="353" t="s">
        <v>3869</v>
      </c>
      <c r="E1634" s="354" t="s">
        <v>3870</v>
      </c>
      <c r="F1634" s="355" t="s">
        <v>248</v>
      </c>
      <c r="G1634" s="366">
        <v>0.1</v>
      </c>
    </row>
    <row r="1635" spans="1:7" s="54" customFormat="1" ht="15" x14ac:dyDescent="0.25">
      <c r="A1635" s="351" t="s">
        <v>4475</v>
      </c>
      <c r="B1635" s="353" t="s">
        <v>281</v>
      </c>
      <c r="C1635" s="369" t="s">
        <v>4476</v>
      </c>
      <c r="D1635" s="369" t="s">
        <v>3850</v>
      </c>
      <c r="E1635" s="370" t="s">
        <v>4124</v>
      </c>
      <c r="F1635" s="355" t="s">
        <v>217</v>
      </c>
      <c r="G1635" s="368">
        <v>1</v>
      </c>
    </row>
    <row r="1636" spans="1:7" s="54" customFormat="1" ht="15" x14ac:dyDescent="0.25">
      <c r="A1636" s="351" t="s">
        <v>4477</v>
      </c>
      <c r="B1636" s="353" t="s">
        <v>281</v>
      </c>
      <c r="C1636" s="353" t="s">
        <v>1818</v>
      </c>
      <c r="D1636" s="353" t="s">
        <v>366</v>
      </c>
      <c r="E1636" s="354" t="s">
        <v>367</v>
      </c>
      <c r="F1636" s="355" t="s">
        <v>217</v>
      </c>
      <c r="G1636" s="368">
        <v>8</v>
      </c>
    </row>
    <row r="1637" spans="1:7" s="54" customFormat="1" ht="15" x14ac:dyDescent="0.25">
      <c r="A1637" s="351" t="s">
        <v>4478</v>
      </c>
      <c r="B1637" s="353" t="s">
        <v>281</v>
      </c>
      <c r="C1637" s="353" t="s">
        <v>1819</v>
      </c>
      <c r="D1637" s="353" t="s">
        <v>3882</v>
      </c>
      <c r="E1637" s="354" t="s">
        <v>3883</v>
      </c>
      <c r="F1637" s="355" t="s">
        <v>217</v>
      </c>
      <c r="G1637" s="368">
        <v>8</v>
      </c>
    </row>
    <row r="1638" spans="1:7" s="54" customFormat="1" ht="22.5" x14ac:dyDescent="0.25">
      <c r="A1638" s="351" t="s">
        <v>4479</v>
      </c>
      <c r="B1638" s="353" t="s">
        <v>281</v>
      </c>
      <c r="C1638" s="353" t="s">
        <v>1820</v>
      </c>
      <c r="D1638" s="353" t="s">
        <v>362</v>
      </c>
      <c r="E1638" s="354" t="s">
        <v>4306</v>
      </c>
      <c r="F1638" s="355" t="s">
        <v>125</v>
      </c>
      <c r="G1638" s="357">
        <v>7.1999999999999995E-2</v>
      </c>
    </row>
    <row r="1639" spans="1:7" s="54" customFormat="1" ht="15" customHeight="1" x14ac:dyDescent="0.25">
      <c r="A1639" s="351" t="s">
        <v>4480</v>
      </c>
      <c r="B1639" s="353" t="s">
        <v>281</v>
      </c>
      <c r="C1639" s="353" t="s">
        <v>1821</v>
      </c>
      <c r="D1639" s="353" t="s">
        <v>4308</v>
      </c>
      <c r="E1639" s="354" t="s">
        <v>4309</v>
      </c>
      <c r="F1639" s="355" t="s">
        <v>147</v>
      </c>
      <c r="G1639" s="366">
        <v>14.4</v>
      </c>
    </row>
    <row r="1640" spans="1:7" s="54" customFormat="1" ht="22.5" x14ac:dyDescent="0.25">
      <c r="A1640" s="351" t="s">
        <v>4481</v>
      </c>
      <c r="B1640" s="353" t="s">
        <v>281</v>
      </c>
      <c r="C1640" s="353" t="s">
        <v>1822</v>
      </c>
      <c r="D1640" s="353" t="s">
        <v>4482</v>
      </c>
      <c r="E1640" s="354" t="s">
        <v>4483</v>
      </c>
      <c r="F1640" s="355" t="s">
        <v>125</v>
      </c>
      <c r="G1640" s="357">
        <v>5.3999999999999999E-2</v>
      </c>
    </row>
    <row r="1641" spans="1:7" s="54" customFormat="1" ht="15" x14ac:dyDescent="0.25">
      <c r="A1641" s="351" t="s">
        <v>4484</v>
      </c>
      <c r="B1641" s="353" t="s">
        <v>281</v>
      </c>
      <c r="C1641" s="353" t="s">
        <v>1823</v>
      </c>
      <c r="D1641" s="353" t="s">
        <v>4485</v>
      </c>
      <c r="E1641" s="354" t="s">
        <v>4486</v>
      </c>
      <c r="F1641" s="355" t="s">
        <v>147</v>
      </c>
      <c r="G1641" s="366">
        <v>5.4</v>
      </c>
    </row>
    <row r="1642" spans="1:7" s="54" customFormat="1" ht="22.5" x14ac:dyDescent="0.25">
      <c r="A1642" s="351" t="s">
        <v>4487</v>
      </c>
      <c r="B1642" s="353" t="s">
        <v>281</v>
      </c>
      <c r="C1642" s="353" t="s">
        <v>1824</v>
      </c>
      <c r="D1642" s="353" t="s">
        <v>372</v>
      </c>
      <c r="E1642" s="354" t="s">
        <v>4129</v>
      </c>
      <c r="F1642" s="355" t="s">
        <v>125</v>
      </c>
      <c r="G1642" s="357">
        <v>7.1999999999999995E-2</v>
      </c>
    </row>
    <row r="1643" spans="1:7" s="54" customFormat="1" ht="22.5" x14ac:dyDescent="0.25">
      <c r="A1643" s="351" t="s">
        <v>4488</v>
      </c>
      <c r="B1643" s="353" t="s">
        <v>281</v>
      </c>
      <c r="C1643" s="353" t="s">
        <v>1826</v>
      </c>
      <c r="D1643" s="353" t="s">
        <v>4132</v>
      </c>
      <c r="E1643" s="354" t="s">
        <v>4133</v>
      </c>
      <c r="F1643" s="355" t="s">
        <v>147</v>
      </c>
      <c r="G1643" s="366">
        <v>7.2</v>
      </c>
    </row>
    <row r="1644" spans="1:7" s="54" customFormat="1" ht="15" x14ac:dyDescent="0.25">
      <c r="A1644" s="351" t="s">
        <v>4489</v>
      </c>
      <c r="B1644" s="353" t="s">
        <v>281</v>
      </c>
      <c r="C1644" s="353" t="s">
        <v>4490</v>
      </c>
      <c r="D1644" s="353" t="s">
        <v>3911</v>
      </c>
      <c r="E1644" s="354" t="s">
        <v>373</v>
      </c>
      <c r="F1644" s="355" t="s">
        <v>122</v>
      </c>
      <c r="G1644" s="363">
        <v>4.8999999999999998E-3</v>
      </c>
    </row>
    <row r="1645" spans="1:7" s="54" customFormat="1" ht="22.5" x14ac:dyDescent="0.25">
      <c r="A1645" s="351" t="s">
        <v>4491</v>
      </c>
      <c r="B1645" s="353" t="s">
        <v>281</v>
      </c>
      <c r="C1645" s="353" t="s">
        <v>1828</v>
      </c>
      <c r="D1645" s="353" t="s">
        <v>3913</v>
      </c>
      <c r="E1645" s="354" t="s">
        <v>3914</v>
      </c>
      <c r="F1645" s="355" t="s">
        <v>125</v>
      </c>
      <c r="G1645" s="362">
        <v>0.75</v>
      </c>
    </row>
    <row r="1646" spans="1:7" s="54" customFormat="1" ht="15" x14ac:dyDescent="0.25">
      <c r="A1646" s="351" t="s">
        <v>4492</v>
      </c>
      <c r="B1646" s="353" t="s">
        <v>281</v>
      </c>
      <c r="C1646" s="353" t="s">
        <v>1830</v>
      </c>
      <c r="D1646" s="353" t="s">
        <v>3921</v>
      </c>
      <c r="E1646" s="354" t="s">
        <v>3922</v>
      </c>
      <c r="F1646" s="355" t="s">
        <v>122</v>
      </c>
      <c r="G1646" s="357">
        <v>-4.8000000000000001E-2</v>
      </c>
    </row>
    <row r="1647" spans="1:7" s="54" customFormat="1" ht="15" x14ac:dyDescent="0.25">
      <c r="A1647" s="351" t="s">
        <v>4493</v>
      </c>
      <c r="B1647" s="353" t="s">
        <v>281</v>
      </c>
      <c r="C1647" s="353" t="s">
        <v>4494</v>
      </c>
      <c r="D1647" s="353" t="s">
        <v>3917</v>
      </c>
      <c r="E1647" s="354" t="s">
        <v>3918</v>
      </c>
      <c r="F1647" s="355" t="s">
        <v>111</v>
      </c>
      <c r="G1647" s="366">
        <v>-4.5</v>
      </c>
    </row>
    <row r="1648" spans="1:7" s="54" customFormat="1" ht="15" x14ac:dyDescent="0.25">
      <c r="A1648" s="351" t="s">
        <v>4495</v>
      </c>
      <c r="B1648" s="353" t="s">
        <v>281</v>
      </c>
      <c r="C1648" s="353" t="s">
        <v>4496</v>
      </c>
      <c r="D1648" s="353" t="s">
        <v>3925</v>
      </c>
      <c r="E1648" s="354" t="s">
        <v>3926</v>
      </c>
      <c r="F1648" s="355" t="s">
        <v>111</v>
      </c>
      <c r="G1648" s="366">
        <v>4.5</v>
      </c>
    </row>
    <row r="1649" spans="1:7" s="54" customFormat="1" ht="15" x14ac:dyDescent="0.25">
      <c r="A1649" s="351" t="s">
        <v>4497</v>
      </c>
      <c r="B1649" s="353" t="s">
        <v>281</v>
      </c>
      <c r="C1649" s="353" t="s">
        <v>4498</v>
      </c>
      <c r="D1649" s="353" t="s">
        <v>3929</v>
      </c>
      <c r="E1649" s="354" t="s">
        <v>4149</v>
      </c>
      <c r="F1649" s="355" t="s">
        <v>139</v>
      </c>
      <c r="G1649" s="366">
        <v>93.7</v>
      </c>
    </row>
    <row r="1650" spans="1:7" s="54" customFormat="1" ht="15" x14ac:dyDescent="0.25">
      <c r="A1650" s="351" t="s">
        <v>4499</v>
      </c>
      <c r="B1650" s="353" t="s">
        <v>281</v>
      </c>
      <c r="C1650" s="353" t="s">
        <v>4500</v>
      </c>
      <c r="D1650" s="353" t="s">
        <v>3933</v>
      </c>
      <c r="E1650" s="354" t="s">
        <v>4152</v>
      </c>
      <c r="F1650" s="355" t="s">
        <v>139</v>
      </c>
      <c r="G1650" s="366">
        <v>114.7</v>
      </c>
    </row>
    <row r="1651" spans="1:7" s="54" customFormat="1" ht="15" x14ac:dyDescent="0.25">
      <c r="A1651" s="360"/>
      <c r="B1651" s="560" t="s">
        <v>3935</v>
      </c>
      <c r="C1651" s="561"/>
      <c r="D1651" s="561"/>
      <c r="E1651" s="562"/>
      <c r="F1651" s="361"/>
      <c r="G1651" s="361"/>
    </row>
    <row r="1652" spans="1:7" s="54" customFormat="1" ht="15" x14ac:dyDescent="0.25">
      <c r="A1652" s="351" t="s">
        <v>4501</v>
      </c>
      <c r="B1652" s="353" t="s">
        <v>281</v>
      </c>
      <c r="C1652" s="353" t="s">
        <v>1833</v>
      </c>
      <c r="D1652" s="353" t="s">
        <v>456</v>
      </c>
      <c r="E1652" s="354" t="s">
        <v>457</v>
      </c>
      <c r="F1652" s="355" t="s">
        <v>217</v>
      </c>
      <c r="G1652" s="368">
        <v>3</v>
      </c>
    </row>
    <row r="1653" spans="1:7" s="54" customFormat="1" ht="15" x14ac:dyDescent="0.25">
      <c r="A1653" s="351" t="s">
        <v>4502</v>
      </c>
      <c r="B1653" s="353" t="s">
        <v>281</v>
      </c>
      <c r="C1653" s="369" t="s">
        <v>4503</v>
      </c>
      <c r="D1653" s="369" t="s">
        <v>3939</v>
      </c>
      <c r="E1653" s="370" t="s">
        <v>4335</v>
      </c>
      <c r="F1653" s="355" t="s">
        <v>217</v>
      </c>
      <c r="G1653" s="368">
        <v>1</v>
      </c>
    </row>
    <row r="1654" spans="1:7" s="54" customFormat="1" ht="15" x14ac:dyDescent="0.25">
      <c r="A1654" s="351" t="s">
        <v>4504</v>
      </c>
      <c r="B1654" s="353" t="s">
        <v>281</v>
      </c>
      <c r="C1654" s="369" t="s">
        <v>4505</v>
      </c>
      <c r="D1654" s="369" t="s">
        <v>3850</v>
      </c>
      <c r="E1654" s="370" t="s">
        <v>4159</v>
      </c>
      <c r="F1654" s="355" t="s">
        <v>217</v>
      </c>
      <c r="G1654" s="368">
        <v>1</v>
      </c>
    </row>
    <row r="1655" spans="1:7" s="54" customFormat="1" ht="15" x14ac:dyDescent="0.25">
      <c r="A1655" s="351" t="s">
        <v>4506</v>
      </c>
      <c r="B1655" s="353" t="s">
        <v>281</v>
      </c>
      <c r="C1655" s="369" t="s">
        <v>4507</v>
      </c>
      <c r="D1655" s="369" t="s">
        <v>3939</v>
      </c>
      <c r="E1655" s="370" t="s">
        <v>4162</v>
      </c>
      <c r="F1655" s="355" t="s">
        <v>217</v>
      </c>
      <c r="G1655" s="368">
        <v>1</v>
      </c>
    </row>
    <row r="1656" spans="1:7" s="54" customFormat="1" ht="22.5" x14ac:dyDescent="0.25">
      <c r="A1656" s="351" t="s">
        <v>4508</v>
      </c>
      <c r="B1656" s="353" t="s">
        <v>281</v>
      </c>
      <c r="C1656" s="353" t="s">
        <v>1834</v>
      </c>
      <c r="D1656" s="353" t="s">
        <v>419</v>
      </c>
      <c r="E1656" s="354" t="s">
        <v>420</v>
      </c>
      <c r="F1656" s="355" t="s">
        <v>217</v>
      </c>
      <c r="G1656" s="368">
        <v>6</v>
      </c>
    </row>
    <row r="1657" spans="1:7" s="54" customFormat="1" ht="15" x14ac:dyDescent="0.25">
      <c r="A1657" s="351" t="s">
        <v>4509</v>
      </c>
      <c r="B1657" s="353" t="s">
        <v>281</v>
      </c>
      <c r="C1657" s="369" t="s">
        <v>4510</v>
      </c>
      <c r="D1657" s="369" t="s">
        <v>3947</v>
      </c>
      <c r="E1657" s="370" t="s">
        <v>3944</v>
      </c>
      <c r="F1657" s="355" t="s">
        <v>217</v>
      </c>
      <c r="G1657" s="368">
        <v>1</v>
      </c>
    </row>
    <row r="1658" spans="1:7" s="54" customFormat="1" ht="15" x14ac:dyDescent="0.25">
      <c r="A1658" s="351" t="s">
        <v>4511</v>
      </c>
      <c r="B1658" s="353" t="s">
        <v>281</v>
      </c>
      <c r="C1658" s="369" t="s">
        <v>4512</v>
      </c>
      <c r="D1658" s="369" t="s">
        <v>3947</v>
      </c>
      <c r="E1658" s="370" t="s">
        <v>3948</v>
      </c>
      <c r="F1658" s="355" t="s">
        <v>217</v>
      </c>
      <c r="G1658" s="368">
        <v>1</v>
      </c>
    </row>
    <row r="1659" spans="1:7" s="54" customFormat="1" ht="15" x14ac:dyDescent="0.25">
      <c r="A1659" s="351" t="s">
        <v>4513</v>
      </c>
      <c r="B1659" s="353" t="s">
        <v>281</v>
      </c>
      <c r="C1659" s="369" t="s">
        <v>4514</v>
      </c>
      <c r="D1659" s="369" t="s">
        <v>3951</v>
      </c>
      <c r="E1659" s="370" t="s">
        <v>3952</v>
      </c>
      <c r="F1659" s="355" t="s">
        <v>217</v>
      </c>
      <c r="G1659" s="368">
        <v>1</v>
      </c>
    </row>
    <row r="1660" spans="1:7" s="54" customFormat="1" ht="15" x14ac:dyDescent="0.25">
      <c r="A1660" s="351" t="s">
        <v>4515</v>
      </c>
      <c r="B1660" s="353" t="s">
        <v>281</v>
      </c>
      <c r="C1660" s="369" t="s">
        <v>4516</v>
      </c>
      <c r="D1660" s="369" t="s">
        <v>3951</v>
      </c>
      <c r="E1660" s="370" t="s">
        <v>3955</v>
      </c>
      <c r="F1660" s="355" t="s">
        <v>217</v>
      </c>
      <c r="G1660" s="368">
        <v>1</v>
      </c>
    </row>
    <row r="1661" spans="1:7" s="54" customFormat="1" ht="15" x14ac:dyDescent="0.25">
      <c r="A1661" s="351" t="s">
        <v>4517</v>
      </c>
      <c r="B1661" s="353" t="s">
        <v>281</v>
      </c>
      <c r="C1661" s="369" t="s">
        <v>4518</v>
      </c>
      <c r="D1661" s="369" t="s">
        <v>3951</v>
      </c>
      <c r="E1661" s="370" t="s">
        <v>3958</v>
      </c>
      <c r="F1661" s="355" t="s">
        <v>217</v>
      </c>
      <c r="G1661" s="368">
        <v>1</v>
      </c>
    </row>
    <row r="1662" spans="1:7" s="54" customFormat="1" ht="15" x14ac:dyDescent="0.25">
      <c r="A1662" s="351" t="s">
        <v>4519</v>
      </c>
      <c r="B1662" s="353" t="s">
        <v>281</v>
      </c>
      <c r="C1662" s="369" t="s">
        <v>4520</v>
      </c>
      <c r="D1662" s="369" t="s">
        <v>3951</v>
      </c>
      <c r="E1662" s="370" t="s">
        <v>3961</v>
      </c>
      <c r="F1662" s="355" t="s">
        <v>217</v>
      </c>
      <c r="G1662" s="368">
        <v>1</v>
      </c>
    </row>
    <row r="1663" spans="1:7" s="54" customFormat="1" ht="15" customHeight="1" x14ac:dyDescent="0.25">
      <c r="A1663" s="351" t="s">
        <v>4521</v>
      </c>
      <c r="B1663" s="353" t="s">
        <v>281</v>
      </c>
      <c r="C1663" s="353" t="s">
        <v>1836</v>
      </c>
      <c r="D1663" s="353" t="s">
        <v>347</v>
      </c>
      <c r="E1663" s="354" t="s">
        <v>348</v>
      </c>
      <c r="F1663" s="355" t="s">
        <v>217</v>
      </c>
      <c r="G1663" s="368">
        <v>1</v>
      </c>
    </row>
    <row r="1664" spans="1:7" s="54" customFormat="1" ht="15" x14ac:dyDescent="0.25">
      <c r="A1664" s="351" t="s">
        <v>4522</v>
      </c>
      <c r="B1664" s="353" t="s">
        <v>281</v>
      </c>
      <c r="C1664" s="369" t="s">
        <v>4523</v>
      </c>
      <c r="D1664" s="369" t="s">
        <v>4352</v>
      </c>
      <c r="E1664" s="370" t="s">
        <v>4353</v>
      </c>
      <c r="F1664" s="355" t="s">
        <v>217</v>
      </c>
      <c r="G1664" s="368">
        <v>1</v>
      </c>
    </row>
    <row r="1665" spans="1:7" s="54" customFormat="1" ht="22.5" x14ac:dyDescent="0.25">
      <c r="A1665" s="351" t="s">
        <v>4524</v>
      </c>
      <c r="B1665" s="353" t="s">
        <v>281</v>
      </c>
      <c r="C1665" s="353" t="s">
        <v>1839</v>
      </c>
      <c r="D1665" s="353" t="s">
        <v>404</v>
      </c>
      <c r="E1665" s="354" t="s">
        <v>405</v>
      </c>
      <c r="F1665" s="355" t="s">
        <v>217</v>
      </c>
      <c r="G1665" s="368">
        <v>1</v>
      </c>
    </row>
    <row r="1666" spans="1:7" s="54" customFormat="1" ht="15" x14ac:dyDescent="0.25">
      <c r="A1666" s="351" t="s">
        <v>4525</v>
      </c>
      <c r="B1666" s="353" t="s">
        <v>281</v>
      </c>
      <c r="C1666" s="353" t="s">
        <v>1840</v>
      </c>
      <c r="D1666" s="353" t="s">
        <v>3968</v>
      </c>
      <c r="E1666" s="354" t="s">
        <v>4526</v>
      </c>
      <c r="F1666" s="355" t="s">
        <v>217</v>
      </c>
      <c r="G1666" s="368">
        <v>1</v>
      </c>
    </row>
    <row r="1667" spans="1:7" s="54" customFormat="1" ht="15" x14ac:dyDescent="0.25">
      <c r="A1667" s="351" t="s">
        <v>4527</v>
      </c>
      <c r="B1667" s="353" t="s">
        <v>281</v>
      </c>
      <c r="C1667" s="353" t="s">
        <v>1841</v>
      </c>
      <c r="D1667" s="353" t="s">
        <v>292</v>
      </c>
      <c r="E1667" s="354" t="s">
        <v>293</v>
      </c>
      <c r="F1667" s="355" t="s">
        <v>248</v>
      </c>
      <c r="G1667" s="366">
        <v>0.1</v>
      </c>
    </row>
    <row r="1668" spans="1:7" s="54" customFormat="1" ht="15" x14ac:dyDescent="0.25">
      <c r="A1668" s="351" t="s">
        <v>4528</v>
      </c>
      <c r="B1668" s="353" t="s">
        <v>281</v>
      </c>
      <c r="C1668" s="353" t="s">
        <v>4529</v>
      </c>
      <c r="D1668" s="353" t="s">
        <v>4181</v>
      </c>
      <c r="E1668" s="354" t="s">
        <v>4182</v>
      </c>
      <c r="F1668" s="355" t="s">
        <v>217</v>
      </c>
      <c r="G1668" s="368">
        <v>1</v>
      </c>
    </row>
    <row r="1669" spans="1:7" s="54" customFormat="1" ht="15" x14ac:dyDescent="0.25">
      <c r="A1669" s="351" t="s">
        <v>4530</v>
      </c>
      <c r="B1669" s="353" t="s">
        <v>281</v>
      </c>
      <c r="C1669" s="353" t="s">
        <v>4531</v>
      </c>
      <c r="D1669" s="353" t="s">
        <v>4184</v>
      </c>
      <c r="E1669" s="354" t="s">
        <v>4185</v>
      </c>
      <c r="F1669" s="355" t="s">
        <v>217</v>
      </c>
      <c r="G1669" s="368">
        <v>1</v>
      </c>
    </row>
    <row r="1670" spans="1:7" s="54" customFormat="1" ht="15" x14ac:dyDescent="0.25">
      <c r="A1670" s="351" t="s">
        <v>4532</v>
      </c>
      <c r="B1670" s="353" t="s">
        <v>281</v>
      </c>
      <c r="C1670" s="353" t="s">
        <v>1845</v>
      </c>
      <c r="D1670" s="353" t="s">
        <v>3812</v>
      </c>
      <c r="E1670" s="354" t="s">
        <v>3813</v>
      </c>
      <c r="F1670" s="355" t="s">
        <v>217</v>
      </c>
      <c r="G1670" s="368">
        <v>2</v>
      </c>
    </row>
    <row r="1671" spans="1:7" s="54" customFormat="1" ht="15" x14ac:dyDescent="0.25">
      <c r="A1671" s="351" t="s">
        <v>4533</v>
      </c>
      <c r="B1671" s="353" t="s">
        <v>281</v>
      </c>
      <c r="C1671" s="369" t="s">
        <v>4534</v>
      </c>
      <c r="D1671" s="369" t="s">
        <v>3856</v>
      </c>
      <c r="E1671" s="370" t="s">
        <v>3975</v>
      </c>
      <c r="F1671" s="355" t="s">
        <v>217</v>
      </c>
      <c r="G1671" s="368">
        <v>1</v>
      </c>
    </row>
    <row r="1672" spans="1:7" s="54" customFormat="1" ht="15" x14ac:dyDescent="0.25">
      <c r="A1672" s="351" t="s">
        <v>4535</v>
      </c>
      <c r="B1672" s="353" t="s">
        <v>281</v>
      </c>
      <c r="C1672" s="369" t="s">
        <v>4536</v>
      </c>
      <c r="D1672" s="369" t="s">
        <v>3856</v>
      </c>
      <c r="E1672" s="370" t="s">
        <v>4067</v>
      </c>
      <c r="F1672" s="355" t="s">
        <v>217</v>
      </c>
      <c r="G1672" s="368">
        <v>1</v>
      </c>
    </row>
    <row r="1673" spans="1:7" s="54" customFormat="1" ht="15" x14ac:dyDescent="0.25">
      <c r="A1673" s="351" t="s">
        <v>4537</v>
      </c>
      <c r="B1673" s="353" t="s">
        <v>281</v>
      </c>
      <c r="C1673" s="353" t="s">
        <v>1847</v>
      </c>
      <c r="D1673" s="353" t="s">
        <v>424</v>
      </c>
      <c r="E1673" s="354" t="s">
        <v>425</v>
      </c>
      <c r="F1673" s="355" t="s">
        <v>217</v>
      </c>
      <c r="G1673" s="368">
        <v>1</v>
      </c>
    </row>
    <row r="1674" spans="1:7" s="54" customFormat="1" ht="15" x14ac:dyDescent="0.25">
      <c r="A1674" s="351" t="s">
        <v>4538</v>
      </c>
      <c r="B1674" s="353" t="s">
        <v>281</v>
      </c>
      <c r="C1674" s="369" t="s">
        <v>4539</v>
      </c>
      <c r="D1674" s="369" t="s">
        <v>3984</v>
      </c>
      <c r="E1674" s="370" t="s">
        <v>4367</v>
      </c>
      <c r="F1674" s="355" t="s">
        <v>217</v>
      </c>
      <c r="G1674" s="368">
        <v>1</v>
      </c>
    </row>
    <row r="1675" spans="1:7" s="54" customFormat="1" ht="15" x14ac:dyDescent="0.25">
      <c r="A1675" s="347" t="s">
        <v>4540</v>
      </c>
      <c r="B1675" s="556"/>
      <c r="C1675" s="556"/>
      <c r="D1675" s="556"/>
      <c r="E1675" s="348" t="s">
        <v>4541</v>
      </c>
      <c r="F1675" s="349"/>
      <c r="G1675" s="350"/>
    </row>
    <row r="1676" spans="1:7" s="54" customFormat="1" ht="15" x14ac:dyDescent="0.25">
      <c r="A1676" s="351" t="s">
        <v>4542</v>
      </c>
      <c r="B1676" s="353" t="s">
        <v>281</v>
      </c>
      <c r="C1676" s="353" t="s">
        <v>1849</v>
      </c>
      <c r="D1676" s="353" t="s">
        <v>3732</v>
      </c>
      <c r="E1676" s="354" t="s">
        <v>3733</v>
      </c>
      <c r="F1676" s="355" t="s">
        <v>217</v>
      </c>
      <c r="G1676" s="368">
        <v>1</v>
      </c>
    </row>
    <row r="1677" spans="1:7" s="54" customFormat="1" ht="15" x14ac:dyDescent="0.25">
      <c r="A1677" s="351" t="s">
        <v>4543</v>
      </c>
      <c r="B1677" s="353" t="s">
        <v>281</v>
      </c>
      <c r="C1677" s="369" t="s">
        <v>4544</v>
      </c>
      <c r="D1677" s="369" t="s">
        <v>3892</v>
      </c>
      <c r="E1677" s="370" t="s">
        <v>4279</v>
      </c>
      <c r="F1677" s="355" t="s">
        <v>217</v>
      </c>
      <c r="G1677" s="368">
        <v>1</v>
      </c>
    </row>
    <row r="1678" spans="1:7" s="54" customFormat="1" ht="15" x14ac:dyDescent="0.25">
      <c r="A1678" s="351" t="s">
        <v>4545</v>
      </c>
      <c r="B1678" s="353" t="s">
        <v>281</v>
      </c>
      <c r="C1678" s="353" t="s">
        <v>1851</v>
      </c>
      <c r="D1678" s="353" t="s">
        <v>4083</v>
      </c>
      <c r="E1678" s="354" t="s">
        <v>4084</v>
      </c>
      <c r="F1678" s="355" t="s">
        <v>217</v>
      </c>
      <c r="G1678" s="368">
        <v>2</v>
      </c>
    </row>
    <row r="1679" spans="1:7" s="54" customFormat="1" ht="15" customHeight="1" x14ac:dyDescent="0.25">
      <c r="A1679" s="351" t="s">
        <v>4546</v>
      </c>
      <c r="B1679" s="353" t="s">
        <v>281</v>
      </c>
      <c r="C1679" s="369" t="s">
        <v>4547</v>
      </c>
      <c r="D1679" s="369" t="s">
        <v>4548</v>
      </c>
      <c r="E1679" s="370" t="s">
        <v>4549</v>
      </c>
      <c r="F1679" s="355" t="s">
        <v>217</v>
      </c>
      <c r="G1679" s="368">
        <v>1</v>
      </c>
    </row>
    <row r="1680" spans="1:7" s="54" customFormat="1" ht="15" x14ac:dyDescent="0.25">
      <c r="A1680" s="351" t="s">
        <v>4550</v>
      </c>
      <c r="B1680" s="353" t="s">
        <v>281</v>
      </c>
      <c r="C1680" s="369" t="s">
        <v>4551</v>
      </c>
      <c r="D1680" s="369" t="s">
        <v>4090</v>
      </c>
      <c r="E1680" s="370" t="s">
        <v>4552</v>
      </c>
      <c r="F1680" s="355" t="s">
        <v>217</v>
      </c>
      <c r="G1680" s="368">
        <v>1</v>
      </c>
    </row>
    <row r="1681" spans="1:7" s="54" customFormat="1" ht="15" x14ac:dyDescent="0.25">
      <c r="A1681" s="351" t="s">
        <v>4553</v>
      </c>
      <c r="B1681" s="353" t="s">
        <v>281</v>
      </c>
      <c r="C1681" s="353" t="s">
        <v>1853</v>
      </c>
      <c r="D1681" s="353" t="s">
        <v>4093</v>
      </c>
      <c r="E1681" s="354" t="s">
        <v>4094</v>
      </c>
      <c r="F1681" s="355" t="s">
        <v>147</v>
      </c>
      <c r="G1681" s="368">
        <v>1</v>
      </c>
    </row>
    <row r="1682" spans="1:7" s="54" customFormat="1" ht="15" x14ac:dyDescent="0.25">
      <c r="A1682" s="351" t="s">
        <v>4554</v>
      </c>
      <c r="B1682" s="353" t="s">
        <v>281</v>
      </c>
      <c r="C1682" s="353" t="s">
        <v>1854</v>
      </c>
      <c r="D1682" s="353" t="s">
        <v>3850</v>
      </c>
      <c r="E1682" s="354" t="s">
        <v>4555</v>
      </c>
      <c r="F1682" s="355" t="s">
        <v>217</v>
      </c>
      <c r="G1682" s="368">
        <v>1</v>
      </c>
    </row>
    <row r="1683" spans="1:7" s="54" customFormat="1" ht="22.5" x14ac:dyDescent="0.25">
      <c r="A1683" s="351" t="s">
        <v>4556</v>
      </c>
      <c r="B1683" s="353" t="s">
        <v>281</v>
      </c>
      <c r="C1683" s="353" t="s">
        <v>1855</v>
      </c>
      <c r="D1683" s="353" t="s">
        <v>4098</v>
      </c>
      <c r="E1683" s="354" t="s">
        <v>4099</v>
      </c>
      <c r="F1683" s="355" t="s">
        <v>217</v>
      </c>
      <c r="G1683" s="368">
        <v>1</v>
      </c>
    </row>
    <row r="1684" spans="1:7" s="54" customFormat="1" ht="15" x14ac:dyDescent="0.25">
      <c r="A1684" s="351" t="s">
        <v>4557</v>
      </c>
      <c r="B1684" s="353" t="s">
        <v>281</v>
      </c>
      <c r="C1684" s="353" t="s">
        <v>1856</v>
      </c>
      <c r="D1684" s="353" t="s">
        <v>4101</v>
      </c>
      <c r="E1684" s="354" t="s">
        <v>4558</v>
      </c>
      <c r="F1684" s="355" t="s">
        <v>217</v>
      </c>
      <c r="G1684" s="368">
        <v>1</v>
      </c>
    </row>
    <row r="1685" spans="1:7" s="54" customFormat="1" ht="22.5" x14ac:dyDescent="0.25">
      <c r="A1685" s="351" t="s">
        <v>4559</v>
      </c>
      <c r="B1685" s="353" t="s">
        <v>281</v>
      </c>
      <c r="C1685" s="353" t="s">
        <v>1857</v>
      </c>
      <c r="D1685" s="353" t="s">
        <v>4104</v>
      </c>
      <c r="E1685" s="354" t="s">
        <v>4105</v>
      </c>
      <c r="F1685" s="355" t="s">
        <v>217</v>
      </c>
      <c r="G1685" s="368">
        <v>2</v>
      </c>
    </row>
    <row r="1686" spans="1:7" s="54" customFormat="1" ht="15" x14ac:dyDescent="0.25">
      <c r="A1686" s="351" t="s">
        <v>4560</v>
      </c>
      <c r="B1686" s="353" t="s">
        <v>281</v>
      </c>
      <c r="C1686" s="353" t="s">
        <v>1858</v>
      </c>
      <c r="D1686" s="353" t="s">
        <v>3856</v>
      </c>
      <c r="E1686" s="354" t="s">
        <v>4107</v>
      </c>
      <c r="F1686" s="355" t="s">
        <v>217</v>
      </c>
      <c r="G1686" s="368">
        <v>1</v>
      </c>
    </row>
    <row r="1687" spans="1:7" s="54" customFormat="1" ht="15" x14ac:dyDescent="0.25">
      <c r="A1687" s="351" t="s">
        <v>4561</v>
      </c>
      <c r="B1687" s="353" t="s">
        <v>281</v>
      </c>
      <c r="C1687" s="353" t="s">
        <v>4562</v>
      </c>
      <c r="D1687" s="353" t="s">
        <v>3856</v>
      </c>
      <c r="E1687" s="354" t="s">
        <v>4563</v>
      </c>
      <c r="F1687" s="355" t="s">
        <v>217</v>
      </c>
      <c r="G1687" s="368">
        <v>1</v>
      </c>
    </row>
    <row r="1688" spans="1:7" s="54" customFormat="1" ht="15" x14ac:dyDescent="0.25">
      <c r="A1688" s="351" t="s">
        <v>4564</v>
      </c>
      <c r="B1688" s="353" t="s">
        <v>281</v>
      </c>
      <c r="C1688" s="353" t="s">
        <v>1859</v>
      </c>
      <c r="D1688" s="353" t="s">
        <v>4109</v>
      </c>
      <c r="E1688" s="354" t="s">
        <v>4110</v>
      </c>
      <c r="F1688" s="355" t="s">
        <v>147</v>
      </c>
      <c r="G1688" s="366">
        <v>0.3</v>
      </c>
    </row>
    <row r="1689" spans="1:7" s="54" customFormat="1" ht="15" x14ac:dyDescent="0.25">
      <c r="A1689" s="351" t="s">
        <v>4565</v>
      </c>
      <c r="B1689" s="353" t="s">
        <v>281</v>
      </c>
      <c r="C1689" s="353" t="s">
        <v>4566</v>
      </c>
      <c r="D1689" s="353" t="s">
        <v>4468</v>
      </c>
      <c r="E1689" s="354" t="s">
        <v>4567</v>
      </c>
      <c r="F1689" s="355" t="s">
        <v>217</v>
      </c>
      <c r="G1689" s="368">
        <v>2</v>
      </c>
    </row>
    <row r="1690" spans="1:7" s="54" customFormat="1" ht="15" x14ac:dyDescent="0.25">
      <c r="A1690" s="351" t="s">
        <v>4568</v>
      </c>
      <c r="B1690" s="353" t="s">
        <v>281</v>
      </c>
      <c r="C1690" s="353" t="s">
        <v>1861</v>
      </c>
      <c r="D1690" s="353" t="s">
        <v>360</v>
      </c>
      <c r="E1690" s="354" t="s">
        <v>361</v>
      </c>
      <c r="F1690" s="355" t="s">
        <v>217</v>
      </c>
      <c r="G1690" s="368">
        <v>6</v>
      </c>
    </row>
    <row r="1691" spans="1:7" s="54" customFormat="1" ht="22.5" x14ac:dyDescent="0.25">
      <c r="A1691" s="351" t="s">
        <v>4569</v>
      </c>
      <c r="B1691" s="353" t="s">
        <v>281</v>
      </c>
      <c r="C1691" s="353" t="s">
        <v>1862</v>
      </c>
      <c r="D1691" s="353" t="s">
        <v>4119</v>
      </c>
      <c r="E1691" s="354" t="s">
        <v>4120</v>
      </c>
      <c r="F1691" s="355" t="s">
        <v>217</v>
      </c>
      <c r="G1691" s="368">
        <v>6</v>
      </c>
    </row>
    <row r="1692" spans="1:7" s="54" customFormat="1" ht="15" x14ac:dyDescent="0.25">
      <c r="A1692" s="351" t="s">
        <v>4570</v>
      </c>
      <c r="B1692" s="353" t="s">
        <v>281</v>
      </c>
      <c r="C1692" s="353" t="s">
        <v>1863</v>
      </c>
      <c r="D1692" s="353" t="s">
        <v>3869</v>
      </c>
      <c r="E1692" s="354" t="s">
        <v>3870</v>
      </c>
      <c r="F1692" s="355" t="s">
        <v>248</v>
      </c>
      <c r="G1692" s="366">
        <v>0.1</v>
      </c>
    </row>
    <row r="1693" spans="1:7" s="54" customFormat="1" ht="15" x14ac:dyDescent="0.25">
      <c r="A1693" s="351" t="s">
        <v>4571</v>
      </c>
      <c r="B1693" s="353" t="s">
        <v>281</v>
      </c>
      <c r="C1693" s="369" t="s">
        <v>4572</v>
      </c>
      <c r="D1693" s="369" t="s">
        <v>3850</v>
      </c>
      <c r="E1693" s="370" t="s">
        <v>4124</v>
      </c>
      <c r="F1693" s="355" t="s">
        <v>217</v>
      </c>
      <c r="G1693" s="368">
        <v>1</v>
      </c>
    </row>
    <row r="1694" spans="1:7" s="54" customFormat="1" ht="22.5" x14ac:dyDescent="0.25">
      <c r="A1694" s="351" t="s">
        <v>4573</v>
      </c>
      <c r="B1694" s="353" t="s">
        <v>281</v>
      </c>
      <c r="C1694" s="353" t="s">
        <v>1864</v>
      </c>
      <c r="D1694" s="353" t="s">
        <v>362</v>
      </c>
      <c r="E1694" s="354" t="s">
        <v>4306</v>
      </c>
      <c r="F1694" s="355" t="s">
        <v>125</v>
      </c>
      <c r="G1694" s="357">
        <v>0.122</v>
      </c>
    </row>
    <row r="1695" spans="1:7" s="54" customFormat="1" ht="15" x14ac:dyDescent="0.25">
      <c r="A1695" s="351" t="s">
        <v>4574</v>
      </c>
      <c r="B1695" s="353" t="s">
        <v>281</v>
      </c>
      <c r="C1695" s="353" t="s">
        <v>1865</v>
      </c>
      <c r="D1695" s="353" t="s">
        <v>4308</v>
      </c>
      <c r="E1695" s="354" t="s">
        <v>4309</v>
      </c>
      <c r="F1695" s="355" t="s">
        <v>147</v>
      </c>
      <c r="G1695" s="366">
        <v>12.2</v>
      </c>
    </row>
    <row r="1696" spans="1:7" s="54" customFormat="1" ht="22.5" x14ac:dyDescent="0.25">
      <c r="A1696" s="351" t="s">
        <v>4575</v>
      </c>
      <c r="B1696" s="353" t="s">
        <v>281</v>
      </c>
      <c r="C1696" s="353" t="s">
        <v>1866</v>
      </c>
      <c r="D1696" s="353" t="s">
        <v>3913</v>
      </c>
      <c r="E1696" s="354" t="s">
        <v>3914</v>
      </c>
      <c r="F1696" s="355" t="s">
        <v>125</v>
      </c>
      <c r="G1696" s="362">
        <v>0.65</v>
      </c>
    </row>
    <row r="1697" spans="1:7" s="54" customFormat="1" ht="15" customHeight="1" x14ac:dyDescent="0.25">
      <c r="A1697" s="351" t="s">
        <v>4576</v>
      </c>
      <c r="B1697" s="353" t="s">
        <v>281</v>
      </c>
      <c r="C1697" s="353" t="s">
        <v>1867</v>
      </c>
      <c r="D1697" s="353" t="s">
        <v>3921</v>
      </c>
      <c r="E1697" s="354" t="s">
        <v>3922</v>
      </c>
      <c r="F1697" s="355" t="s">
        <v>122</v>
      </c>
      <c r="G1697" s="363">
        <v>-4.1599999999999998E-2</v>
      </c>
    </row>
    <row r="1698" spans="1:7" s="54" customFormat="1" ht="15" x14ac:dyDescent="0.25">
      <c r="A1698" s="351" t="s">
        <v>4577</v>
      </c>
      <c r="B1698" s="353" t="s">
        <v>281</v>
      </c>
      <c r="C1698" s="353" t="s">
        <v>4578</v>
      </c>
      <c r="D1698" s="353" t="s">
        <v>3917</v>
      </c>
      <c r="E1698" s="354" t="s">
        <v>3918</v>
      </c>
      <c r="F1698" s="355" t="s">
        <v>111</v>
      </c>
      <c r="G1698" s="366">
        <v>-3.9</v>
      </c>
    </row>
    <row r="1699" spans="1:7" s="54" customFormat="1" ht="15" x14ac:dyDescent="0.25">
      <c r="A1699" s="351" t="s">
        <v>4579</v>
      </c>
      <c r="B1699" s="353" t="s">
        <v>281</v>
      </c>
      <c r="C1699" s="353" t="s">
        <v>4580</v>
      </c>
      <c r="D1699" s="353" t="s">
        <v>3925</v>
      </c>
      <c r="E1699" s="354" t="s">
        <v>3926</v>
      </c>
      <c r="F1699" s="355" t="s">
        <v>111</v>
      </c>
      <c r="G1699" s="366">
        <v>3.9</v>
      </c>
    </row>
    <row r="1700" spans="1:7" s="54" customFormat="1" ht="15" x14ac:dyDescent="0.25">
      <c r="A1700" s="351" t="s">
        <v>4581</v>
      </c>
      <c r="B1700" s="353" t="s">
        <v>281</v>
      </c>
      <c r="C1700" s="353" t="s">
        <v>4582</v>
      </c>
      <c r="D1700" s="353" t="s">
        <v>3929</v>
      </c>
      <c r="E1700" s="354" t="s">
        <v>4583</v>
      </c>
      <c r="F1700" s="355" t="s">
        <v>139</v>
      </c>
      <c r="G1700" s="366">
        <v>81.2</v>
      </c>
    </row>
    <row r="1701" spans="1:7" s="54" customFormat="1" ht="15" x14ac:dyDescent="0.25">
      <c r="A1701" s="351" t="s">
        <v>4584</v>
      </c>
      <c r="B1701" s="353" t="s">
        <v>281</v>
      </c>
      <c r="C1701" s="353" t="s">
        <v>4585</v>
      </c>
      <c r="D1701" s="353" t="s">
        <v>3933</v>
      </c>
      <c r="E1701" s="354" t="s">
        <v>4586</v>
      </c>
      <c r="F1701" s="355" t="s">
        <v>139</v>
      </c>
      <c r="G1701" s="366">
        <v>99.5</v>
      </c>
    </row>
    <row r="1702" spans="1:7" s="54" customFormat="1" ht="15" x14ac:dyDescent="0.25">
      <c r="A1702" s="360"/>
      <c r="B1702" s="560" t="s">
        <v>3935</v>
      </c>
      <c r="C1702" s="561"/>
      <c r="D1702" s="561"/>
      <c r="E1702" s="562"/>
      <c r="F1702" s="361"/>
      <c r="G1702" s="361"/>
    </row>
    <row r="1703" spans="1:7" s="54" customFormat="1" ht="15" x14ac:dyDescent="0.25">
      <c r="A1703" s="351" t="s">
        <v>4587</v>
      </c>
      <c r="B1703" s="353" t="s">
        <v>281</v>
      </c>
      <c r="C1703" s="353" t="s">
        <v>1868</v>
      </c>
      <c r="D1703" s="353" t="s">
        <v>456</v>
      </c>
      <c r="E1703" s="354" t="s">
        <v>457</v>
      </c>
      <c r="F1703" s="355" t="s">
        <v>217</v>
      </c>
      <c r="G1703" s="368">
        <v>1</v>
      </c>
    </row>
    <row r="1704" spans="1:7" s="54" customFormat="1" ht="15" x14ac:dyDescent="0.25">
      <c r="A1704" s="351" t="s">
        <v>4588</v>
      </c>
      <c r="B1704" s="353" t="s">
        <v>281</v>
      </c>
      <c r="C1704" s="369" t="s">
        <v>4589</v>
      </c>
      <c r="D1704" s="369" t="s">
        <v>3939</v>
      </c>
      <c r="E1704" s="370" t="s">
        <v>4156</v>
      </c>
      <c r="F1704" s="355" t="s">
        <v>217</v>
      </c>
      <c r="G1704" s="368">
        <v>1</v>
      </c>
    </row>
    <row r="1705" spans="1:7" s="54" customFormat="1" ht="22.5" x14ac:dyDescent="0.25">
      <c r="A1705" s="351" t="s">
        <v>4590</v>
      </c>
      <c r="B1705" s="353" t="s">
        <v>281</v>
      </c>
      <c r="C1705" s="353" t="s">
        <v>1870</v>
      </c>
      <c r="D1705" s="353" t="s">
        <v>419</v>
      </c>
      <c r="E1705" s="354" t="s">
        <v>420</v>
      </c>
      <c r="F1705" s="355" t="s">
        <v>217</v>
      </c>
      <c r="G1705" s="368">
        <v>6</v>
      </c>
    </row>
    <row r="1706" spans="1:7" s="54" customFormat="1" ht="15" x14ac:dyDescent="0.25">
      <c r="A1706" s="351" t="s">
        <v>4591</v>
      </c>
      <c r="B1706" s="353" t="s">
        <v>281</v>
      </c>
      <c r="C1706" s="369" t="s">
        <v>4592</v>
      </c>
      <c r="D1706" s="369" t="s">
        <v>3947</v>
      </c>
      <c r="E1706" s="370" t="s">
        <v>3944</v>
      </c>
      <c r="F1706" s="355" t="s">
        <v>217</v>
      </c>
      <c r="G1706" s="368">
        <v>1</v>
      </c>
    </row>
    <row r="1707" spans="1:7" s="54" customFormat="1" ht="15" x14ac:dyDescent="0.25">
      <c r="A1707" s="351" t="s">
        <v>4593</v>
      </c>
      <c r="B1707" s="353" t="s">
        <v>281</v>
      </c>
      <c r="C1707" s="369" t="s">
        <v>4594</v>
      </c>
      <c r="D1707" s="369" t="s">
        <v>3947</v>
      </c>
      <c r="E1707" s="370" t="s">
        <v>3948</v>
      </c>
      <c r="F1707" s="355" t="s">
        <v>217</v>
      </c>
      <c r="G1707" s="368">
        <v>1</v>
      </c>
    </row>
    <row r="1708" spans="1:7" s="54" customFormat="1" ht="15" x14ac:dyDescent="0.25">
      <c r="A1708" s="351" t="s">
        <v>4595</v>
      </c>
      <c r="B1708" s="353" t="s">
        <v>281</v>
      </c>
      <c r="C1708" s="369" t="s">
        <v>4596</v>
      </c>
      <c r="D1708" s="369" t="s">
        <v>3951</v>
      </c>
      <c r="E1708" s="370" t="s">
        <v>3952</v>
      </c>
      <c r="F1708" s="355" t="s">
        <v>217</v>
      </c>
      <c r="G1708" s="368">
        <v>1</v>
      </c>
    </row>
    <row r="1709" spans="1:7" s="54" customFormat="1" ht="15" x14ac:dyDescent="0.25">
      <c r="A1709" s="351" t="s">
        <v>4597</v>
      </c>
      <c r="B1709" s="353" t="s">
        <v>281</v>
      </c>
      <c r="C1709" s="369" t="s">
        <v>4598</v>
      </c>
      <c r="D1709" s="369" t="s">
        <v>3951</v>
      </c>
      <c r="E1709" s="370" t="s">
        <v>3955</v>
      </c>
      <c r="F1709" s="355" t="s">
        <v>217</v>
      </c>
      <c r="G1709" s="368">
        <v>1</v>
      </c>
    </row>
    <row r="1710" spans="1:7" s="54" customFormat="1" ht="15" x14ac:dyDescent="0.25">
      <c r="A1710" s="351" t="s">
        <v>4599</v>
      </c>
      <c r="B1710" s="353" t="s">
        <v>281</v>
      </c>
      <c r="C1710" s="369" t="s">
        <v>4600</v>
      </c>
      <c r="D1710" s="369" t="s">
        <v>3951</v>
      </c>
      <c r="E1710" s="370" t="s">
        <v>3958</v>
      </c>
      <c r="F1710" s="355" t="s">
        <v>217</v>
      </c>
      <c r="G1710" s="368">
        <v>1</v>
      </c>
    </row>
    <row r="1711" spans="1:7" s="54" customFormat="1" ht="15" x14ac:dyDescent="0.25">
      <c r="A1711" s="351" t="s">
        <v>4601</v>
      </c>
      <c r="B1711" s="353" t="s">
        <v>281</v>
      </c>
      <c r="C1711" s="369" t="s">
        <v>4602</v>
      </c>
      <c r="D1711" s="369" t="s">
        <v>3951</v>
      </c>
      <c r="E1711" s="370" t="s">
        <v>3961</v>
      </c>
      <c r="F1711" s="355" t="s">
        <v>217</v>
      </c>
      <c r="G1711" s="368">
        <v>1</v>
      </c>
    </row>
    <row r="1712" spans="1:7" s="54" customFormat="1" ht="15" x14ac:dyDescent="0.25">
      <c r="A1712" s="351" t="s">
        <v>4603</v>
      </c>
      <c r="B1712" s="353" t="s">
        <v>281</v>
      </c>
      <c r="C1712" s="353" t="s">
        <v>1873</v>
      </c>
      <c r="D1712" s="353" t="s">
        <v>347</v>
      </c>
      <c r="E1712" s="354" t="s">
        <v>348</v>
      </c>
      <c r="F1712" s="355" t="s">
        <v>217</v>
      </c>
      <c r="G1712" s="368">
        <v>1</v>
      </c>
    </row>
    <row r="1713" spans="1:7" s="54" customFormat="1" ht="15" x14ac:dyDescent="0.25">
      <c r="A1713" s="351" t="s">
        <v>4604</v>
      </c>
      <c r="B1713" s="353" t="s">
        <v>281</v>
      </c>
      <c r="C1713" s="369" t="s">
        <v>4605</v>
      </c>
      <c r="D1713" s="369" t="s">
        <v>3964</v>
      </c>
      <c r="E1713" s="370" t="s">
        <v>3965</v>
      </c>
      <c r="F1713" s="355" t="s">
        <v>217</v>
      </c>
      <c r="G1713" s="368">
        <v>1</v>
      </c>
    </row>
    <row r="1714" spans="1:7" s="54" customFormat="1" ht="22.5" x14ac:dyDescent="0.25">
      <c r="A1714" s="351" t="s">
        <v>4606</v>
      </c>
      <c r="B1714" s="353" t="s">
        <v>281</v>
      </c>
      <c r="C1714" s="353" t="s">
        <v>1881</v>
      </c>
      <c r="D1714" s="353" t="s">
        <v>404</v>
      </c>
      <c r="E1714" s="354" t="s">
        <v>405</v>
      </c>
      <c r="F1714" s="355" t="s">
        <v>217</v>
      </c>
      <c r="G1714" s="368">
        <v>2</v>
      </c>
    </row>
    <row r="1715" spans="1:7" s="54" customFormat="1" ht="15" x14ac:dyDescent="0.25">
      <c r="A1715" s="351" t="s">
        <v>4607</v>
      </c>
      <c r="B1715" s="353" t="s">
        <v>281</v>
      </c>
      <c r="C1715" s="353" t="s">
        <v>1882</v>
      </c>
      <c r="D1715" s="353" t="s">
        <v>3968</v>
      </c>
      <c r="E1715" s="354" t="s">
        <v>4437</v>
      </c>
      <c r="F1715" s="355" t="s">
        <v>217</v>
      </c>
      <c r="G1715" s="368">
        <v>1</v>
      </c>
    </row>
    <row r="1716" spans="1:7" s="54" customFormat="1" ht="15" x14ac:dyDescent="0.25">
      <c r="A1716" s="351" t="s">
        <v>4608</v>
      </c>
      <c r="B1716" s="353" t="s">
        <v>281</v>
      </c>
      <c r="C1716" s="369" t="s">
        <v>4609</v>
      </c>
      <c r="D1716" s="369" t="s">
        <v>3968</v>
      </c>
      <c r="E1716" s="370" t="s">
        <v>3972</v>
      </c>
      <c r="F1716" s="355" t="s">
        <v>217</v>
      </c>
      <c r="G1716" s="368">
        <v>1</v>
      </c>
    </row>
    <row r="1717" spans="1:7" s="54" customFormat="1" ht="15" customHeight="1" x14ac:dyDescent="0.25">
      <c r="A1717" s="351" t="s">
        <v>4610</v>
      </c>
      <c r="B1717" s="353" t="s">
        <v>281</v>
      </c>
      <c r="C1717" s="353" t="s">
        <v>1883</v>
      </c>
      <c r="D1717" s="353" t="s">
        <v>3812</v>
      </c>
      <c r="E1717" s="354" t="s">
        <v>3813</v>
      </c>
      <c r="F1717" s="355" t="s">
        <v>217</v>
      </c>
      <c r="G1717" s="368">
        <v>2</v>
      </c>
    </row>
    <row r="1718" spans="1:7" s="54" customFormat="1" ht="15" x14ac:dyDescent="0.25">
      <c r="A1718" s="351" t="s">
        <v>4611</v>
      </c>
      <c r="B1718" s="353" t="s">
        <v>281</v>
      </c>
      <c r="C1718" s="369" t="s">
        <v>4612</v>
      </c>
      <c r="D1718" s="369" t="s">
        <v>3856</v>
      </c>
      <c r="E1718" s="370" t="s">
        <v>3975</v>
      </c>
      <c r="F1718" s="355" t="s">
        <v>217</v>
      </c>
      <c r="G1718" s="368">
        <v>1</v>
      </c>
    </row>
    <row r="1719" spans="1:7" s="54" customFormat="1" ht="15" x14ac:dyDescent="0.25">
      <c r="A1719" s="351" t="s">
        <v>4613</v>
      </c>
      <c r="B1719" s="353" t="s">
        <v>281</v>
      </c>
      <c r="C1719" s="369" t="s">
        <v>4614</v>
      </c>
      <c r="D1719" s="369" t="s">
        <v>3856</v>
      </c>
      <c r="E1719" s="370" t="s">
        <v>4067</v>
      </c>
      <c r="F1719" s="355" t="s">
        <v>217</v>
      </c>
      <c r="G1719" s="368">
        <v>1</v>
      </c>
    </row>
    <row r="1720" spans="1:7" s="54" customFormat="1" ht="15" x14ac:dyDescent="0.25">
      <c r="A1720" s="351" t="s">
        <v>4615</v>
      </c>
      <c r="B1720" s="353" t="s">
        <v>281</v>
      </c>
      <c r="C1720" s="353" t="s">
        <v>1886</v>
      </c>
      <c r="D1720" s="353" t="s">
        <v>424</v>
      </c>
      <c r="E1720" s="354" t="s">
        <v>425</v>
      </c>
      <c r="F1720" s="355" t="s">
        <v>217</v>
      </c>
      <c r="G1720" s="368">
        <v>1</v>
      </c>
    </row>
    <row r="1721" spans="1:7" s="54" customFormat="1" ht="15" x14ac:dyDescent="0.25">
      <c r="A1721" s="351" t="s">
        <v>4616</v>
      </c>
      <c r="B1721" s="353" t="s">
        <v>281</v>
      </c>
      <c r="C1721" s="369" t="s">
        <v>4617</v>
      </c>
      <c r="D1721" s="369" t="s">
        <v>3984</v>
      </c>
      <c r="E1721" s="370" t="s">
        <v>4618</v>
      </c>
      <c r="F1721" s="355" t="s">
        <v>217</v>
      </c>
      <c r="G1721" s="368">
        <v>1</v>
      </c>
    </row>
    <row r="1722" spans="1:7" s="54" customFormat="1" ht="15" x14ac:dyDescent="0.25">
      <c r="A1722" s="347" t="s">
        <v>4619</v>
      </c>
      <c r="B1722" s="556"/>
      <c r="C1722" s="556"/>
      <c r="D1722" s="556"/>
      <c r="E1722" s="348" t="s">
        <v>4620</v>
      </c>
      <c r="F1722" s="349"/>
      <c r="G1722" s="350"/>
    </row>
    <row r="1723" spans="1:7" s="54" customFormat="1" ht="15" x14ac:dyDescent="0.25">
      <c r="A1723" s="351" t="s">
        <v>4621</v>
      </c>
      <c r="B1723" s="353" t="s">
        <v>281</v>
      </c>
      <c r="C1723" s="353" t="s">
        <v>1888</v>
      </c>
      <c r="D1723" s="353" t="s">
        <v>3732</v>
      </c>
      <c r="E1723" s="354" t="s">
        <v>3733</v>
      </c>
      <c r="F1723" s="355" t="s">
        <v>217</v>
      </c>
      <c r="G1723" s="368">
        <v>1</v>
      </c>
    </row>
    <row r="1724" spans="1:7" s="54" customFormat="1" ht="15" x14ac:dyDescent="0.25">
      <c r="A1724" s="351" t="s">
        <v>4622</v>
      </c>
      <c r="B1724" s="353" t="s">
        <v>281</v>
      </c>
      <c r="C1724" s="369" t="s">
        <v>4623</v>
      </c>
      <c r="D1724" s="369" t="s">
        <v>3892</v>
      </c>
      <c r="E1724" s="370" t="s">
        <v>4081</v>
      </c>
      <c r="F1724" s="355" t="s">
        <v>217</v>
      </c>
      <c r="G1724" s="368">
        <v>1</v>
      </c>
    </row>
    <row r="1725" spans="1:7" s="54" customFormat="1" ht="15" x14ac:dyDescent="0.25">
      <c r="A1725" s="351" t="s">
        <v>4624</v>
      </c>
      <c r="B1725" s="353" t="s">
        <v>281</v>
      </c>
      <c r="C1725" s="353" t="s">
        <v>1890</v>
      </c>
      <c r="D1725" s="353" t="s">
        <v>4083</v>
      </c>
      <c r="E1725" s="354" t="s">
        <v>4084</v>
      </c>
      <c r="F1725" s="355" t="s">
        <v>217</v>
      </c>
      <c r="G1725" s="368">
        <v>2</v>
      </c>
    </row>
    <row r="1726" spans="1:7" s="54" customFormat="1" ht="22.5" x14ac:dyDescent="0.25">
      <c r="A1726" s="351" t="s">
        <v>4625</v>
      </c>
      <c r="B1726" s="353" t="s">
        <v>281</v>
      </c>
      <c r="C1726" s="369" t="s">
        <v>4626</v>
      </c>
      <c r="D1726" s="369" t="s">
        <v>4086</v>
      </c>
      <c r="E1726" s="370" t="s">
        <v>4087</v>
      </c>
      <c r="F1726" s="355" t="s">
        <v>217</v>
      </c>
      <c r="G1726" s="368">
        <v>1</v>
      </c>
    </row>
    <row r="1727" spans="1:7" s="54" customFormat="1" ht="15" x14ac:dyDescent="0.25">
      <c r="A1727" s="351" t="s">
        <v>4627</v>
      </c>
      <c r="B1727" s="353" t="s">
        <v>281</v>
      </c>
      <c r="C1727" s="369" t="s">
        <v>4628</v>
      </c>
      <c r="D1727" s="369" t="s">
        <v>4090</v>
      </c>
      <c r="E1727" s="370" t="s">
        <v>4091</v>
      </c>
      <c r="F1727" s="355" t="s">
        <v>217</v>
      </c>
      <c r="G1727" s="368">
        <v>1</v>
      </c>
    </row>
    <row r="1728" spans="1:7" s="54" customFormat="1" ht="15" x14ac:dyDescent="0.25">
      <c r="A1728" s="351" t="s">
        <v>4629</v>
      </c>
      <c r="B1728" s="353" t="s">
        <v>281</v>
      </c>
      <c r="C1728" s="353" t="s">
        <v>1892</v>
      </c>
      <c r="D1728" s="353" t="s">
        <v>4093</v>
      </c>
      <c r="E1728" s="354" t="s">
        <v>4094</v>
      </c>
      <c r="F1728" s="355" t="s">
        <v>147</v>
      </c>
      <c r="G1728" s="368">
        <v>1</v>
      </c>
    </row>
    <row r="1729" spans="1:7" s="54" customFormat="1" ht="15" x14ac:dyDescent="0.25">
      <c r="A1729" s="351" t="s">
        <v>4630</v>
      </c>
      <c r="B1729" s="353" t="s">
        <v>281</v>
      </c>
      <c r="C1729" s="353" t="s">
        <v>1893</v>
      </c>
      <c r="D1729" s="353" t="s">
        <v>3850</v>
      </c>
      <c r="E1729" s="354" t="s">
        <v>4096</v>
      </c>
      <c r="F1729" s="355" t="s">
        <v>217</v>
      </c>
      <c r="G1729" s="368">
        <v>1</v>
      </c>
    </row>
    <row r="1730" spans="1:7" s="54" customFormat="1" ht="22.5" x14ac:dyDescent="0.25">
      <c r="A1730" s="351" t="s">
        <v>4631</v>
      </c>
      <c r="B1730" s="353" t="s">
        <v>281</v>
      </c>
      <c r="C1730" s="353" t="s">
        <v>1894</v>
      </c>
      <c r="D1730" s="353" t="s">
        <v>4098</v>
      </c>
      <c r="E1730" s="354" t="s">
        <v>4099</v>
      </c>
      <c r="F1730" s="355" t="s">
        <v>217</v>
      </c>
      <c r="G1730" s="368">
        <v>1</v>
      </c>
    </row>
    <row r="1731" spans="1:7" s="54" customFormat="1" ht="15" x14ac:dyDescent="0.25">
      <c r="A1731" s="351" t="s">
        <v>4632</v>
      </c>
      <c r="B1731" s="353" t="s">
        <v>281</v>
      </c>
      <c r="C1731" s="353" t="s">
        <v>4633</v>
      </c>
      <c r="D1731" s="353" t="s">
        <v>4101</v>
      </c>
      <c r="E1731" s="354" t="s">
        <v>4102</v>
      </c>
      <c r="F1731" s="355" t="s">
        <v>217</v>
      </c>
      <c r="G1731" s="368">
        <v>1</v>
      </c>
    </row>
    <row r="1732" spans="1:7" s="54" customFormat="1" ht="15" customHeight="1" x14ac:dyDescent="0.25">
      <c r="A1732" s="351" t="s">
        <v>4634</v>
      </c>
      <c r="B1732" s="353" t="s">
        <v>281</v>
      </c>
      <c r="C1732" s="353" t="s">
        <v>1895</v>
      </c>
      <c r="D1732" s="353" t="s">
        <v>4104</v>
      </c>
      <c r="E1732" s="354" t="s">
        <v>4105</v>
      </c>
      <c r="F1732" s="355" t="s">
        <v>217</v>
      </c>
      <c r="G1732" s="368">
        <v>1</v>
      </c>
    </row>
    <row r="1733" spans="1:7" s="54" customFormat="1" ht="15" x14ac:dyDescent="0.25">
      <c r="A1733" s="351" t="s">
        <v>4635</v>
      </c>
      <c r="B1733" s="353" t="s">
        <v>281</v>
      </c>
      <c r="C1733" s="353" t="s">
        <v>1896</v>
      </c>
      <c r="D1733" s="353" t="s">
        <v>3856</v>
      </c>
      <c r="E1733" s="354" t="s">
        <v>4107</v>
      </c>
      <c r="F1733" s="355" t="s">
        <v>217</v>
      </c>
      <c r="G1733" s="368">
        <v>1</v>
      </c>
    </row>
    <row r="1734" spans="1:7" s="54" customFormat="1" ht="15" x14ac:dyDescent="0.25">
      <c r="A1734" s="351" t="s">
        <v>4636</v>
      </c>
      <c r="B1734" s="353" t="s">
        <v>281</v>
      </c>
      <c r="C1734" s="353" t="s">
        <v>1897</v>
      </c>
      <c r="D1734" s="353" t="s">
        <v>4109</v>
      </c>
      <c r="E1734" s="354" t="s">
        <v>4110</v>
      </c>
      <c r="F1734" s="355" t="s">
        <v>147</v>
      </c>
      <c r="G1734" s="366">
        <v>0.3</v>
      </c>
    </row>
    <row r="1735" spans="1:7" s="54" customFormat="1" ht="15" x14ac:dyDescent="0.25">
      <c r="A1735" s="351" t="s">
        <v>4637</v>
      </c>
      <c r="B1735" s="353" t="s">
        <v>281</v>
      </c>
      <c r="C1735" s="353" t="s">
        <v>1898</v>
      </c>
      <c r="D1735" s="353" t="s">
        <v>4468</v>
      </c>
      <c r="E1735" s="354" t="s">
        <v>4469</v>
      </c>
      <c r="F1735" s="355" t="s">
        <v>217</v>
      </c>
      <c r="G1735" s="368">
        <v>2</v>
      </c>
    </row>
    <row r="1736" spans="1:7" s="54" customFormat="1" ht="15" x14ac:dyDescent="0.25">
      <c r="A1736" s="351" t="s">
        <v>4638</v>
      </c>
      <c r="B1736" s="353" t="s">
        <v>281</v>
      </c>
      <c r="C1736" s="353" t="s">
        <v>1899</v>
      </c>
      <c r="D1736" s="353" t="s">
        <v>360</v>
      </c>
      <c r="E1736" s="354" t="s">
        <v>361</v>
      </c>
      <c r="F1736" s="355" t="s">
        <v>217</v>
      </c>
      <c r="G1736" s="368">
        <v>7</v>
      </c>
    </row>
    <row r="1737" spans="1:7" s="54" customFormat="1" ht="22.5" x14ac:dyDescent="0.25">
      <c r="A1737" s="351" t="s">
        <v>4639</v>
      </c>
      <c r="B1737" s="353" t="s">
        <v>281</v>
      </c>
      <c r="C1737" s="353" t="s">
        <v>1900</v>
      </c>
      <c r="D1737" s="353" t="s">
        <v>4116</v>
      </c>
      <c r="E1737" s="354" t="s">
        <v>4117</v>
      </c>
      <c r="F1737" s="355" t="s">
        <v>217</v>
      </c>
      <c r="G1737" s="368">
        <v>2</v>
      </c>
    </row>
    <row r="1738" spans="1:7" s="54" customFormat="1" ht="22.5" x14ac:dyDescent="0.25">
      <c r="A1738" s="351" t="s">
        <v>4640</v>
      </c>
      <c r="B1738" s="353" t="s">
        <v>281</v>
      </c>
      <c r="C1738" s="353" t="s">
        <v>4641</v>
      </c>
      <c r="D1738" s="353" t="s">
        <v>4642</v>
      </c>
      <c r="E1738" s="354" t="s">
        <v>4643</v>
      </c>
      <c r="F1738" s="355" t="s">
        <v>217</v>
      </c>
      <c r="G1738" s="368">
        <v>5</v>
      </c>
    </row>
    <row r="1739" spans="1:7" s="54" customFormat="1" ht="15" x14ac:dyDescent="0.25">
      <c r="A1739" s="351" t="s">
        <v>4644</v>
      </c>
      <c r="B1739" s="353" t="s">
        <v>281</v>
      </c>
      <c r="C1739" s="353" t="s">
        <v>1901</v>
      </c>
      <c r="D1739" s="353" t="s">
        <v>3869</v>
      </c>
      <c r="E1739" s="354" t="s">
        <v>3870</v>
      </c>
      <c r="F1739" s="355" t="s">
        <v>248</v>
      </c>
      <c r="G1739" s="366">
        <v>0.1</v>
      </c>
    </row>
    <row r="1740" spans="1:7" s="54" customFormat="1" ht="15" x14ac:dyDescent="0.25">
      <c r="A1740" s="351" t="s">
        <v>4645</v>
      </c>
      <c r="B1740" s="353" t="s">
        <v>281</v>
      </c>
      <c r="C1740" s="369" t="s">
        <v>4646</v>
      </c>
      <c r="D1740" s="369" t="s">
        <v>3850</v>
      </c>
      <c r="E1740" s="370" t="s">
        <v>4124</v>
      </c>
      <c r="F1740" s="355" t="s">
        <v>217</v>
      </c>
      <c r="G1740" s="368">
        <v>1</v>
      </c>
    </row>
    <row r="1741" spans="1:7" s="54" customFormat="1" ht="15" x14ac:dyDescent="0.25">
      <c r="A1741" s="351" t="s">
        <v>4647</v>
      </c>
      <c r="B1741" s="353" t="s">
        <v>281</v>
      </c>
      <c r="C1741" s="353" t="s">
        <v>1906</v>
      </c>
      <c r="D1741" s="353" t="s">
        <v>366</v>
      </c>
      <c r="E1741" s="354" t="s">
        <v>367</v>
      </c>
      <c r="F1741" s="355" t="s">
        <v>217</v>
      </c>
      <c r="G1741" s="368">
        <v>8</v>
      </c>
    </row>
    <row r="1742" spans="1:7" s="54" customFormat="1" ht="15" x14ac:dyDescent="0.25">
      <c r="A1742" s="351" t="s">
        <v>4648</v>
      </c>
      <c r="B1742" s="353" t="s">
        <v>281</v>
      </c>
      <c r="C1742" s="353" t="s">
        <v>1907</v>
      </c>
      <c r="D1742" s="353" t="s">
        <v>3882</v>
      </c>
      <c r="E1742" s="354" t="s">
        <v>3883</v>
      </c>
      <c r="F1742" s="355" t="s">
        <v>217</v>
      </c>
      <c r="G1742" s="368">
        <v>8</v>
      </c>
    </row>
    <row r="1743" spans="1:7" s="54" customFormat="1" ht="22.5" x14ac:dyDescent="0.25">
      <c r="A1743" s="351" t="s">
        <v>4649</v>
      </c>
      <c r="B1743" s="353" t="s">
        <v>281</v>
      </c>
      <c r="C1743" s="353" t="s">
        <v>1910</v>
      </c>
      <c r="D1743" s="353" t="s">
        <v>4482</v>
      </c>
      <c r="E1743" s="354" t="s">
        <v>4483</v>
      </c>
      <c r="F1743" s="355" t="s">
        <v>125</v>
      </c>
      <c r="G1743" s="357">
        <v>0.14099999999999999</v>
      </c>
    </row>
    <row r="1744" spans="1:7" s="54" customFormat="1" ht="15" x14ac:dyDescent="0.25">
      <c r="A1744" s="351" t="s">
        <v>4650</v>
      </c>
      <c r="B1744" s="353" t="s">
        <v>281</v>
      </c>
      <c r="C1744" s="353" t="s">
        <v>1911</v>
      </c>
      <c r="D1744" s="353" t="s">
        <v>4651</v>
      </c>
      <c r="E1744" s="354" t="s">
        <v>4652</v>
      </c>
      <c r="F1744" s="355" t="s">
        <v>147</v>
      </c>
      <c r="G1744" s="366">
        <v>14.1</v>
      </c>
    </row>
    <row r="1745" spans="1:7" s="54" customFormat="1" ht="22.5" x14ac:dyDescent="0.25">
      <c r="A1745" s="351" t="s">
        <v>4653</v>
      </c>
      <c r="B1745" s="353" t="s">
        <v>281</v>
      </c>
      <c r="C1745" s="353" t="s">
        <v>1912</v>
      </c>
      <c r="D1745" s="353" t="s">
        <v>4302</v>
      </c>
      <c r="E1745" s="354" t="s">
        <v>4303</v>
      </c>
      <c r="F1745" s="355" t="s">
        <v>125</v>
      </c>
      <c r="G1745" s="357">
        <v>0.24099999999999999</v>
      </c>
    </row>
    <row r="1746" spans="1:7" s="54" customFormat="1" ht="22.5" x14ac:dyDescent="0.25">
      <c r="A1746" s="351" t="s">
        <v>4654</v>
      </c>
      <c r="B1746" s="353" t="s">
        <v>281</v>
      </c>
      <c r="C1746" s="353" t="s">
        <v>4655</v>
      </c>
      <c r="D1746" s="353" t="s">
        <v>4132</v>
      </c>
      <c r="E1746" s="354" t="s">
        <v>4133</v>
      </c>
      <c r="F1746" s="355" t="s">
        <v>147</v>
      </c>
      <c r="G1746" s="366">
        <v>24.1</v>
      </c>
    </row>
    <row r="1747" spans="1:7" s="54" customFormat="1" ht="15" customHeight="1" x14ac:dyDescent="0.25">
      <c r="A1747" s="351" t="s">
        <v>4656</v>
      </c>
      <c r="B1747" s="353" t="s">
        <v>281</v>
      </c>
      <c r="C1747" s="353" t="s">
        <v>4657</v>
      </c>
      <c r="D1747" s="353" t="s">
        <v>3911</v>
      </c>
      <c r="E1747" s="354" t="s">
        <v>373</v>
      </c>
      <c r="F1747" s="355" t="s">
        <v>122</v>
      </c>
      <c r="G1747" s="357">
        <v>2E-3</v>
      </c>
    </row>
    <row r="1748" spans="1:7" s="54" customFormat="1" ht="22.5" x14ac:dyDescent="0.25">
      <c r="A1748" s="351" t="s">
        <v>4658</v>
      </c>
      <c r="B1748" s="353" t="s">
        <v>281</v>
      </c>
      <c r="C1748" s="353" t="s">
        <v>4659</v>
      </c>
      <c r="D1748" s="353" t="s">
        <v>4660</v>
      </c>
      <c r="E1748" s="354" t="s">
        <v>4661</v>
      </c>
      <c r="F1748" s="355" t="s">
        <v>147</v>
      </c>
      <c r="G1748" s="366">
        <v>11.5</v>
      </c>
    </row>
    <row r="1749" spans="1:7" s="54" customFormat="1" ht="22.5" x14ac:dyDescent="0.25">
      <c r="A1749" s="351" t="s">
        <v>4662</v>
      </c>
      <c r="B1749" s="353" t="s">
        <v>281</v>
      </c>
      <c r="C1749" s="353" t="s">
        <v>1913</v>
      </c>
      <c r="D1749" s="353" t="s">
        <v>372</v>
      </c>
      <c r="E1749" s="354" t="s">
        <v>4129</v>
      </c>
      <c r="F1749" s="355" t="s">
        <v>125</v>
      </c>
      <c r="G1749" s="357">
        <v>0.26400000000000001</v>
      </c>
    </row>
    <row r="1750" spans="1:7" s="54" customFormat="1" ht="22.5" x14ac:dyDescent="0.25">
      <c r="A1750" s="351" t="s">
        <v>4663</v>
      </c>
      <c r="B1750" s="353" t="s">
        <v>281</v>
      </c>
      <c r="C1750" s="353" t="s">
        <v>1914</v>
      </c>
      <c r="D1750" s="353" t="s">
        <v>4132</v>
      </c>
      <c r="E1750" s="354" t="s">
        <v>4133</v>
      </c>
      <c r="F1750" s="355" t="s">
        <v>147</v>
      </c>
      <c r="G1750" s="366">
        <v>26.4</v>
      </c>
    </row>
    <row r="1751" spans="1:7" s="54" customFormat="1" ht="22.5" x14ac:dyDescent="0.25">
      <c r="A1751" s="351" t="s">
        <v>4664</v>
      </c>
      <c r="B1751" s="353" t="s">
        <v>281</v>
      </c>
      <c r="C1751" s="353" t="s">
        <v>4665</v>
      </c>
      <c r="D1751" s="353" t="s">
        <v>4660</v>
      </c>
      <c r="E1751" s="354" t="s">
        <v>4661</v>
      </c>
      <c r="F1751" s="355" t="s">
        <v>147</v>
      </c>
      <c r="G1751" s="366">
        <v>13.5</v>
      </c>
    </row>
    <row r="1752" spans="1:7" s="54" customFormat="1" ht="15" x14ac:dyDescent="0.25">
      <c r="A1752" s="351" t="s">
        <v>4666</v>
      </c>
      <c r="B1752" s="353" t="s">
        <v>281</v>
      </c>
      <c r="C1752" s="353" t="s">
        <v>4667</v>
      </c>
      <c r="D1752" s="353" t="s">
        <v>3911</v>
      </c>
      <c r="E1752" s="354" t="s">
        <v>373</v>
      </c>
      <c r="F1752" s="355" t="s">
        <v>122</v>
      </c>
      <c r="G1752" s="363">
        <v>3.0999999999999999E-3</v>
      </c>
    </row>
    <row r="1753" spans="1:7" s="54" customFormat="1" ht="22.5" x14ac:dyDescent="0.25">
      <c r="A1753" s="351" t="s">
        <v>4668</v>
      </c>
      <c r="B1753" s="353" t="s">
        <v>281</v>
      </c>
      <c r="C1753" s="353" t="s">
        <v>1915</v>
      </c>
      <c r="D1753" s="353" t="s">
        <v>3913</v>
      </c>
      <c r="E1753" s="354" t="s">
        <v>3914</v>
      </c>
      <c r="F1753" s="355" t="s">
        <v>125</v>
      </c>
      <c r="G1753" s="366">
        <v>0.6</v>
      </c>
    </row>
    <row r="1754" spans="1:7" s="54" customFormat="1" ht="15" x14ac:dyDescent="0.25">
      <c r="A1754" s="351" t="s">
        <v>4669</v>
      </c>
      <c r="B1754" s="353" t="s">
        <v>281</v>
      </c>
      <c r="C1754" s="353" t="s">
        <v>1916</v>
      </c>
      <c r="D1754" s="353" t="s">
        <v>3921</v>
      </c>
      <c r="E1754" s="354" t="s">
        <v>3922</v>
      </c>
      <c r="F1754" s="355" t="s">
        <v>122</v>
      </c>
      <c r="G1754" s="363">
        <v>-3.8399999999999997E-2</v>
      </c>
    </row>
    <row r="1755" spans="1:7" s="54" customFormat="1" ht="15" x14ac:dyDescent="0.25">
      <c r="A1755" s="351" t="s">
        <v>4670</v>
      </c>
      <c r="B1755" s="353" t="s">
        <v>281</v>
      </c>
      <c r="C1755" s="353" t="s">
        <v>4671</v>
      </c>
      <c r="D1755" s="353" t="s">
        <v>3917</v>
      </c>
      <c r="E1755" s="354" t="s">
        <v>3918</v>
      </c>
      <c r="F1755" s="355" t="s">
        <v>111</v>
      </c>
      <c r="G1755" s="366">
        <v>-3.6</v>
      </c>
    </row>
    <row r="1756" spans="1:7" s="54" customFormat="1" ht="15" x14ac:dyDescent="0.25">
      <c r="A1756" s="351" t="s">
        <v>4672</v>
      </c>
      <c r="B1756" s="353" t="s">
        <v>281</v>
      </c>
      <c r="C1756" s="353" t="s">
        <v>4673</v>
      </c>
      <c r="D1756" s="353" t="s">
        <v>3925</v>
      </c>
      <c r="E1756" s="354" t="s">
        <v>3926</v>
      </c>
      <c r="F1756" s="355" t="s">
        <v>111</v>
      </c>
      <c r="G1756" s="366">
        <v>3.6</v>
      </c>
    </row>
    <row r="1757" spans="1:7" s="54" customFormat="1" ht="15" x14ac:dyDescent="0.25">
      <c r="A1757" s="351" t="s">
        <v>4674</v>
      </c>
      <c r="B1757" s="353" t="s">
        <v>281</v>
      </c>
      <c r="C1757" s="353" t="s">
        <v>4675</v>
      </c>
      <c r="D1757" s="353" t="s">
        <v>3929</v>
      </c>
      <c r="E1757" s="354" t="s">
        <v>4676</v>
      </c>
      <c r="F1757" s="355" t="s">
        <v>139</v>
      </c>
      <c r="G1757" s="368">
        <v>75</v>
      </c>
    </row>
    <row r="1758" spans="1:7" s="54" customFormat="1" ht="15" x14ac:dyDescent="0.25">
      <c r="A1758" s="351" t="s">
        <v>4677</v>
      </c>
      <c r="B1758" s="353" t="s">
        <v>281</v>
      </c>
      <c r="C1758" s="353" t="s">
        <v>4678</v>
      </c>
      <c r="D1758" s="353" t="s">
        <v>3933</v>
      </c>
      <c r="E1758" s="354" t="s">
        <v>4679</v>
      </c>
      <c r="F1758" s="355" t="s">
        <v>139</v>
      </c>
      <c r="G1758" s="366">
        <v>91.8</v>
      </c>
    </row>
    <row r="1759" spans="1:7" s="54" customFormat="1" ht="15" x14ac:dyDescent="0.25">
      <c r="A1759" s="360"/>
      <c r="B1759" s="560" t="s">
        <v>3935</v>
      </c>
      <c r="C1759" s="561"/>
      <c r="D1759" s="561"/>
      <c r="E1759" s="562"/>
      <c r="F1759" s="361"/>
      <c r="G1759" s="361"/>
    </row>
    <row r="1760" spans="1:7" s="54" customFormat="1" ht="15" x14ac:dyDescent="0.25">
      <c r="A1760" s="351" t="s">
        <v>4680</v>
      </c>
      <c r="B1760" s="353" t="s">
        <v>281</v>
      </c>
      <c r="C1760" s="353" t="s">
        <v>1918</v>
      </c>
      <c r="D1760" s="353" t="s">
        <v>456</v>
      </c>
      <c r="E1760" s="354" t="s">
        <v>457</v>
      </c>
      <c r="F1760" s="355" t="s">
        <v>217</v>
      </c>
      <c r="G1760" s="368">
        <v>3</v>
      </c>
    </row>
    <row r="1761" spans="1:7" s="54" customFormat="1" ht="15" x14ac:dyDescent="0.25">
      <c r="A1761" s="351" t="s">
        <v>4681</v>
      </c>
      <c r="B1761" s="353" t="s">
        <v>281</v>
      </c>
      <c r="C1761" s="369" t="s">
        <v>4682</v>
      </c>
      <c r="D1761" s="369" t="s">
        <v>3939</v>
      </c>
      <c r="E1761" s="370" t="s">
        <v>4156</v>
      </c>
      <c r="F1761" s="355" t="s">
        <v>217</v>
      </c>
      <c r="G1761" s="368">
        <v>1</v>
      </c>
    </row>
    <row r="1762" spans="1:7" s="54" customFormat="1" ht="15" x14ac:dyDescent="0.25">
      <c r="A1762" s="351" t="s">
        <v>4683</v>
      </c>
      <c r="B1762" s="353" t="s">
        <v>281</v>
      </c>
      <c r="C1762" s="369" t="s">
        <v>4684</v>
      </c>
      <c r="D1762" s="369" t="s">
        <v>3850</v>
      </c>
      <c r="E1762" s="370" t="s">
        <v>4159</v>
      </c>
      <c r="F1762" s="355" t="s">
        <v>217</v>
      </c>
      <c r="G1762" s="368">
        <v>1</v>
      </c>
    </row>
    <row r="1763" spans="1:7" s="54" customFormat="1" ht="15" x14ac:dyDescent="0.25">
      <c r="A1763" s="351" t="s">
        <v>4685</v>
      </c>
      <c r="B1763" s="353" t="s">
        <v>281</v>
      </c>
      <c r="C1763" s="369" t="s">
        <v>4686</v>
      </c>
      <c r="D1763" s="369" t="s">
        <v>3939</v>
      </c>
      <c r="E1763" s="370" t="s">
        <v>4162</v>
      </c>
      <c r="F1763" s="355" t="s">
        <v>217</v>
      </c>
      <c r="G1763" s="368">
        <v>1</v>
      </c>
    </row>
    <row r="1764" spans="1:7" s="54" customFormat="1" ht="22.5" x14ac:dyDescent="0.25">
      <c r="A1764" s="351" t="s">
        <v>4687</v>
      </c>
      <c r="B1764" s="353" t="s">
        <v>281</v>
      </c>
      <c r="C1764" s="353" t="s">
        <v>1922</v>
      </c>
      <c r="D1764" s="353" t="s">
        <v>419</v>
      </c>
      <c r="E1764" s="354" t="s">
        <v>420</v>
      </c>
      <c r="F1764" s="355" t="s">
        <v>217</v>
      </c>
      <c r="G1764" s="368">
        <v>6</v>
      </c>
    </row>
    <row r="1765" spans="1:7" s="54" customFormat="1" ht="15" x14ac:dyDescent="0.25">
      <c r="A1765" s="351" t="s">
        <v>4688</v>
      </c>
      <c r="B1765" s="353" t="s">
        <v>281</v>
      </c>
      <c r="C1765" s="369" t="s">
        <v>4689</v>
      </c>
      <c r="D1765" s="369" t="s">
        <v>3947</v>
      </c>
      <c r="E1765" s="370" t="s">
        <v>3944</v>
      </c>
      <c r="F1765" s="355" t="s">
        <v>217</v>
      </c>
      <c r="G1765" s="368">
        <v>1</v>
      </c>
    </row>
    <row r="1766" spans="1:7" s="54" customFormat="1" ht="15" x14ac:dyDescent="0.25">
      <c r="A1766" s="351" t="s">
        <v>4690</v>
      </c>
      <c r="B1766" s="353" t="s">
        <v>281</v>
      </c>
      <c r="C1766" s="369" t="s">
        <v>4691</v>
      </c>
      <c r="D1766" s="369" t="s">
        <v>3947</v>
      </c>
      <c r="E1766" s="370" t="s">
        <v>3948</v>
      </c>
      <c r="F1766" s="355" t="s">
        <v>217</v>
      </c>
      <c r="G1766" s="368">
        <v>1</v>
      </c>
    </row>
    <row r="1767" spans="1:7" s="54" customFormat="1" ht="15" x14ac:dyDescent="0.25">
      <c r="A1767" s="351" t="s">
        <v>4692</v>
      </c>
      <c r="B1767" s="353" t="s">
        <v>281</v>
      </c>
      <c r="C1767" s="369" t="s">
        <v>4693</v>
      </c>
      <c r="D1767" s="369" t="s">
        <v>3951</v>
      </c>
      <c r="E1767" s="370" t="s">
        <v>3952</v>
      </c>
      <c r="F1767" s="355" t="s">
        <v>217</v>
      </c>
      <c r="G1767" s="368">
        <v>1</v>
      </c>
    </row>
    <row r="1768" spans="1:7" s="54" customFormat="1" ht="15" x14ac:dyDescent="0.25">
      <c r="A1768" s="351" t="s">
        <v>4694</v>
      </c>
      <c r="B1768" s="353" t="s">
        <v>281</v>
      </c>
      <c r="C1768" s="369" t="s">
        <v>4695</v>
      </c>
      <c r="D1768" s="369" t="s">
        <v>3951</v>
      </c>
      <c r="E1768" s="370" t="s">
        <v>3955</v>
      </c>
      <c r="F1768" s="355" t="s">
        <v>217</v>
      </c>
      <c r="G1768" s="368">
        <v>1</v>
      </c>
    </row>
    <row r="1769" spans="1:7" s="54" customFormat="1" ht="15" x14ac:dyDescent="0.25">
      <c r="A1769" s="351" t="s">
        <v>4696</v>
      </c>
      <c r="B1769" s="353" t="s">
        <v>281</v>
      </c>
      <c r="C1769" s="369" t="s">
        <v>4697</v>
      </c>
      <c r="D1769" s="369" t="s">
        <v>3951</v>
      </c>
      <c r="E1769" s="370" t="s">
        <v>3958</v>
      </c>
      <c r="F1769" s="355" t="s">
        <v>217</v>
      </c>
      <c r="G1769" s="368">
        <v>1</v>
      </c>
    </row>
    <row r="1770" spans="1:7" s="54" customFormat="1" ht="15" x14ac:dyDescent="0.25">
      <c r="A1770" s="351" t="s">
        <v>4698</v>
      </c>
      <c r="B1770" s="353" t="s">
        <v>281</v>
      </c>
      <c r="C1770" s="369" t="s">
        <v>4699</v>
      </c>
      <c r="D1770" s="369" t="s">
        <v>3951</v>
      </c>
      <c r="E1770" s="370" t="s">
        <v>3961</v>
      </c>
      <c r="F1770" s="355" t="s">
        <v>217</v>
      </c>
      <c r="G1770" s="368">
        <v>1</v>
      </c>
    </row>
    <row r="1771" spans="1:7" s="54" customFormat="1" ht="15" x14ac:dyDescent="0.25">
      <c r="A1771" s="351" t="s">
        <v>4700</v>
      </c>
      <c r="B1771" s="353" t="s">
        <v>281</v>
      </c>
      <c r="C1771" s="353" t="s">
        <v>1928</v>
      </c>
      <c r="D1771" s="353" t="s">
        <v>347</v>
      </c>
      <c r="E1771" s="354" t="s">
        <v>348</v>
      </c>
      <c r="F1771" s="355" t="s">
        <v>217</v>
      </c>
      <c r="G1771" s="368">
        <v>1</v>
      </c>
    </row>
    <row r="1772" spans="1:7" s="54" customFormat="1" ht="15" x14ac:dyDescent="0.25">
      <c r="A1772" s="351" t="s">
        <v>4701</v>
      </c>
      <c r="B1772" s="353" t="s">
        <v>281</v>
      </c>
      <c r="C1772" s="369" t="s">
        <v>4702</v>
      </c>
      <c r="D1772" s="369" t="s">
        <v>3964</v>
      </c>
      <c r="E1772" s="370" t="s">
        <v>3965</v>
      </c>
      <c r="F1772" s="355" t="s">
        <v>217</v>
      </c>
      <c r="G1772" s="368">
        <v>1</v>
      </c>
    </row>
    <row r="1773" spans="1:7" s="54" customFormat="1" ht="22.5" x14ac:dyDescent="0.25">
      <c r="A1773" s="351" t="s">
        <v>4703</v>
      </c>
      <c r="B1773" s="353" t="s">
        <v>281</v>
      </c>
      <c r="C1773" s="353" t="s">
        <v>1936</v>
      </c>
      <c r="D1773" s="353" t="s">
        <v>404</v>
      </c>
      <c r="E1773" s="354" t="s">
        <v>405</v>
      </c>
      <c r="F1773" s="355" t="s">
        <v>217</v>
      </c>
      <c r="G1773" s="368">
        <v>1</v>
      </c>
    </row>
    <row r="1774" spans="1:7" s="54" customFormat="1" ht="15" x14ac:dyDescent="0.25">
      <c r="A1774" s="351" t="s">
        <v>4704</v>
      </c>
      <c r="B1774" s="353" t="s">
        <v>281</v>
      </c>
      <c r="C1774" s="353" t="s">
        <v>1940</v>
      </c>
      <c r="D1774" s="353" t="s">
        <v>3968</v>
      </c>
      <c r="E1774" s="354" t="s">
        <v>4059</v>
      </c>
      <c r="F1774" s="355" t="s">
        <v>217</v>
      </c>
      <c r="G1774" s="368">
        <v>1</v>
      </c>
    </row>
    <row r="1775" spans="1:7" s="54" customFormat="1" ht="15" x14ac:dyDescent="0.25">
      <c r="A1775" s="351" t="s">
        <v>4705</v>
      </c>
      <c r="B1775" s="353" t="s">
        <v>281</v>
      </c>
      <c r="C1775" s="353" t="s">
        <v>1944</v>
      </c>
      <c r="D1775" s="353" t="s">
        <v>292</v>
      </c>
      <c r="E1775" s="354" t="s">
        <v>293</v>
      </c>
      <c r="F1775" s="355" t="s">
        <v>248</v>
      </c>
      <c r="G1775" s="366">
        <v>0.1</v>
      </c>
    </row>
    <row r="1776" spans="1:7" s="54" customFormat="1" ht="15" x14ac:dyDescent="0.25">
      <c r="A1776" s="351" t="s">
        <v>4706</v>
      </c>
      <c r="B1776" s="353" t="s">
        <v>281</v>
      </c>
      <c r="C1776" s="353" t="s">
        <v>1946</v>
      </c>
      <c r="D1776" s="353" t="s">
        <v>4181</v>
      </c>
      <c r="E1776" s="354" t="s">
        <v>4182</v>
      </c>
      <c r="F1776" s="355" t="s">
        <v>217</v>
      </c>
      <c r="G1776" s="368">
        <v>1</v>
      </c>
    </row>
    <row r="1777" spans="1:7" s="54" customFormat="1" ht="15" x14ac:dyDescent="0.25">
      <c r="A1777" s="351" t="s">
        <v>4707</v>
      </c>
      <c r="B1777" s="353" t="s">
        <v>281</v>
      </c>
      <c r="C1777" s="353" t="s">
        <v>1948</v>
      </c>
      <c r="D1777" s="353" t="s">
        <v>4184</v>
      </c>
      <c r="E1777" s="354" t="s">
        <v>4185</v>
      </c>
      <c r="F1777" s="355" t="s">
        <v>217</v>
      </c>
      <c r="G1777" s="368">
        <v>1</v>
      </c>
    </row>
    <row r="1778" spans="1:7" s="54" customFormat="1" ht="15" x14ac:dyDescent="0.25">
      <c r="A1778" s="351" t="s">
        <v>4708</v>
      </c>
      <c r="B1778" s="353" t="s">
        <v>281</v>
      </c>
      <c r="C1778" s="353" t="s">
        <v>1950</v>
      </c>
      <c r="D1778" s="353" t="s">
        <v>3812</v>
      </c>
      <c r="E1778" s="354" t="s">
        <v>3813</v>
      </c>
      <c r="F1778" s="355" t="s">
        <v>217</v>
      </c>
      <c r="G1778" s="368">
        <v>2</v>
      </c>
    </row>
    <row r="1779" spans="1:7" s="54" customFormat="1" ht="15" x14ac:dyDescent="0.25">
      <c r="A1779" s="351" t="s">
        <v>4709</v>
      </c>
      <c r="B1779" s="353" t="s">
        <v>281</v>
      </c>
      <c r="C1779" s="369" t="s">
        <v>4710</v>
      </c>
      <c r="D1779" s="369" t="s">
        <v>3856</v>
      </c>
      <c r="E1779" s="370" t="s">
        <v>3975</v>
      </c>
      <c r="F1779" s="355" t="s">
        <v>217</v>
      </c>
      <c r="G1779" s="368">
        <v>1</v>
      </c>
    </row>
    <row r="1780" spans="1:7" s="54" customFormat="1" ht="15" x14ac:dyDescent="0.25">
      <c r="A1780" s="351" t="s">
        <v>4711</v>
      </c>
      <c r="B1780" s="353" t="s">
        <v>281</v>
      </c>
      <c r="C1780" s="369" t="s">
        <v>4712</v>
      </c>
      <c r="D1780" s="369" t="s">
        <v>3856</v>
      </c>
      <c r="E1780" s="370" t="s">
        <v>4067</v>
      </c>
      <c r="F1780" s="355" t="s">
        <v>217</v>
      </c>
      <c r="G1780" s="368">
        <v>1</v>
      </c>
    </row>
    <row r="1781" spans="1:7" s="54" customFormat="1" ht="15" x14ac:dyDescent="0.25">
      <c r="A1781" s="351" t="s">
        <v>4713</v>
      </c>
      <c r="B1781" s="353" t="s">
        <v>281</v>
      </c>
      <c r="C1781" s="353" t="s">
        <v>1955</v>
      </c>
      <c r="D1781" s="353" t="s">
        <v>424</v>
      </c>
      <c r="E1781" s="354" t="s">
        <v>425</v>
      </c>
      <c r="F1781" s="355" t="s">
        <v>217</v>
      </c>
      <c r="G1781" s="368">
        <v>1</v>
      </c>
    </row>
    <row r="1782" spans="1:7" s="54" customFormat="1" ht="15" x14ac:dyDescent="0.25">
      <c r="A1782" s="351" t="s">
        <v>4714</v>
      </c>
      <c r="B1782" s="353" t="s">
        <v>281</v>
      </c>
      <c r="C1782" s="369" t="s">
        <v>4715</v>
      </c>
      <c r="D1782" s="369" t="s">
        <v>3984</v>
      </c>
      <c r="E1782" s="370" t="s">
        <v>4193</v>
      </c>
      <c r="F1782" s="355" t="s">
        <v>217</v>
      </c>
      <c r="G1782" s="368">
        <v>1</v>
      </c>
    </row>
    <row r="1783" spans="1:7" s="54" customFormat="1" ht="15" x14ac:dyDescent="0.25">
      <c r="A1783" s="347" t="s">
        <v>4716</v>
      </c>
      <c r="B1783" s="556"/>
      <c r="C1783" s="556"/>
      <c r="D1783" s="556"/>
      <c r="E1783" s="348" t="s">
        <v>4717</v>
      </c>
      <c r="F1783" s="349"/>
      <c r="G1783" s="350"/>
    </row>
    <row r="1784" spans="1:7" s="54" customFormat="1" ht="15" customHeight="1" x14ac:dyDescent="0.25">
      <c r="A1784" s="351" t="s">
        <v>4718</v>
      </c>
      <c r="B1784" s="353" t="s">
        <v>281</v>
      </c>
      <c r="C1784" s="353" t="s">
        <v>1959</v>
      </c>
      <c r="D1784" s="353" t="s">
        <v>357</v>
      </c>
      <c r="E1784" s="354" t="s">
        <v>358</v>
      </c>
      <c r="F1784" s="355" t="s">
        <v>217</v>
      </c>
      <c r="G1784" s="368">
        <v>1</v>
      </c>
    </row>
    <row r="1785" spans="1:7" s="54" customFormat="1" ht="15" x14ac:dyDescent="0.25">
      <c r="A1785" s="351" t="s">
        <v>4719</v>
      </c>
      <c r="B1785" s="353" t="s">
        <v>281</v>
      </c>
      <c r="C1785" s="353" t="s">
        <v>1961</v>
      </c>
      <c r="D1785" s="353" t="s">
        <v>4198</v>
      </c>
      <c r="E1785" s="354" t="s">
        <v>359</v>
      </c>
      <c r="F1785" s="355" t="s">
        <v>122</v>
      </c>
      <c r="G1785" s="357">
        <v>1E-3</v>
      </c>
    </row>
    <row r="1786" spans="1:7" s="54" customFormat="1" ht="15" x14ac:dyDescent="0.25">
      <c r="A1786" s="351" t="s">
        <v>4720</v>
      </c>
      <c r="B1786" s="353" t="s">
        <v>281</v>
      </c>
      <c r="C1786" s="369" t="s">
        <v>4721</v>
      </c>
      <c r="D1786" s="369" t="s">
        <v>3850</v>
      </c>
      <c r="E1786" s="370" t="s">
        <v>4722</v>
      </c>
      <c r="F1786" s="355" t="s">
        <v>217</v>
      </c>
      <c r="G1786" s="368">
        <v>1</v>
      </c>
    </row>
    <row r="1787" spans="1:7" s="54" customFormat="1" ht="15" x14ac:dyDescent="0.25">
      <c r="A1787" s="351" t="s">
        <v>4723</v>
      </c>
      <c r="B1787" s="353" t="s">
        <v>281</v>
      </c>
      <c r="C1787" s="353" t="s">
        <v>4724</v>
      </c>
      <c r="D1787" s="353" t="s">
        <v>4725</v>
      </c>
      <c r="E1787" s="354" t="s">
        <v>4726</v>
      </c>
      <c r="F1787" s="355" t="s">
        <v>217</v>
      </c>
      <c r="G1787" s="368">
        <v>1</v>
      </c>
    </row>
    <row r="1788" spans="1:7" s="54" customFormat="1" ht="22.5" x14ac:dyDescent="0.25">
      <c r="A1788" s="351" t="s">
        <v>4727</v>
      </c>
      <c r="B1788" s="353" t="s">
        <v>281</v>
      </c>
      <c r="C1788" s="353" t="s">
        <v>1963</v>
      </c>
      <c r="D1788" s="353" t="s">
        <v>3853</v>
      </c>
      <c r="E1788" s="354" t="s">
        <v>3854</v>
      </c>
      <c r="F1788" s="355" t="s">
        <v>217</v>
      </c>
      <c r="G1788" s="368">
        <v>1</v>
      </c>
    </row>
    <row r="1789" spans="1:7" s="54" customFormat="1" ht="15" x14ac:dyDescent="0.25">
      <c r="A1789" s="351" t="s">
        <v>4728</v>
      </c>
      <c r="B1789" s="353" t="s">
        <v>281</v>
      </c>
      <c r="C1789" s="353" t="s">
        <v>1965</v>
      </c>
      <c r="D1789" s="353" t="s">
        <v>4725</v>
      </c>
      <c r="E1789" s="354" t="s">
        <v>4726</v>
      </c>
      <c r="F1789" s="355" t="s">
        <v>217</v>
      </c>
      <c r="G1789" s="368">
        <v>1</v>
      </c>
    </row>
    <row r="1790" spans="1:7" s="54" customFormat="1" ht="22.5" x14ac:dyDescent="0.25">
      <c r="A1790" s="351" t="s">
        <v>4729</v>
      </c>
      <c r="B1790" s="353" t="s">
        <v>281</v>
      </c>
      <c r="C1790" s="353" t="s">
        <v>1967</v>
      </c>
      <c r="D1790" s="353" t="s">
        <v>3859</v>
      </c>
      <c r="E1790" s="354" t="s">
        <v>3860</v>
      </c>
      <c r="F1790" s="355" t="s">
        <v>217</v>
      </c>
      <c r="G1790" s="368">
        <v>1</v>
      </c>
    </row>
    <row r="1791" spans="1:7" s="54" customFormat="1" ht="15" x14ac:dyDescent="0.25">
      <c r="A1791" s="351" t="s">
        <v>4730</v>
      </c>
      <c r="B1791" s="353" t="s">
        <v>281</v>
      </c>
      <c r="C1791" s="353" t="s">
        <v>1970</v>
      </c>
      <c r="D1791" s="353" t="s">
        <v>3866</v>
      </c>
      <c r="E1791" s="354" t="s">
        <v>4731</v>
      </c>
      <c r="F1791" s="355" t="s">
        <v>217</v>
      </c>
      <c r="G1791" s="368">
        <v>1</v>
      </c>
    </row>
    <row r="1792" spans="1:7" s="54" customFormat="1" ht="15" x14ac:dyDescent="0.25">
      <c r="A1792" s="351" t="s">
        <v>4732</v>
      </c>
      <c r="B1792" s="353" t="s">
        <v>281</v>
      </c>
      <c r="C1792" s="353" t="s">
        <v>1976</v>
      </c>
      <c r="D1792" s="353" t="s">
        <v>3869</v>
      </c>
      <c r="E1792" s="354" t="s">
        <v>3870</v>
      </c>
      <c r="F1792" s="355" t="s">
        <v>248</v>
      </c>
      <c r="G1792" s="366">
        <v>0.1</v>
      </c>
    </row>
    <row r="1793" spans="1:7" s="54" customFormat="1" ht="15" customHeight="1" x14ac:dyDescent="0.25">
      <c r="A1793" s="351" t="s">
        <v>4733</v>
      </c>
      <c r="B1793" s="353" t="s">
        <v>281</v>
      </c>
      <c r="C1793" s="369" t="s">
        <v>4734</v>
      </c>
      <c r="D1793" s="369" t="s">
        <v>3850</v>
      </c>
      <c r="E1793" s="370" t="s">
        <v>4735</v>
      </c>
      <c r="F1793" s="355" t="s">
        <v>217</v>
      </c>
      <c r="G1793" s="368">
        <v>1</v>
      </c>
    </row>
    <row r="1794" spans="1:7" s="54" customFormat="1" ht="22.5" x14ac:dyDescent="0.25">
      <c r="A1794" s="351" t="s">
        <v>4736</v>
      </c>
      <c r="B1794" s="353" t="s">
        <v>281</v>
      </c>
      <c r="C1794" s="353" t="s">
        <v>1984</v>
      </c>
      <c r="D1794" s="353" t="s">
        <v>4009</v>
      </c>
      <c r="E1794" s="354" t="s">
        <v>4010</v>
      </c>
      <c r="F1794" s="355" t="s">
        <v>217</v>
      </c>
      <c r="G1794" s="368">
        <v>9</v>
      </c>
    </row>
    <row r="1795" spans="1:7" s="54" customFormat="1" ht="15" x14ac:dyDescent="0.25">
      <c r="A1795" s="351" t="s">
        <v>4737</v>
      </c>
      <c r="B1795" s="353" t="s">
        <v>281</v>
      </c>
      <c r="C1795" s="369" t="s">
        <v>4738</v>
      </c>
      <c r="D1795" s="369" t="s">
        <v>3856</v>
      </c>
      <c r="E1795" s="370" t="s">
        <v>4739</v>
      </c>
      <c r="F1795" s="355" t="s">
        <v>217</v>
      </c>
      <c r="G1795" s="368">
        <v>4</v>
      </c>
    </row>
    <row r="1796" spans="1:7" s="54" customFormat="1" ht="15" x14ac:dyDescent="0.25">
      <c r="A1796" s="351" t="s">
        <v>4740</v>
      </c>
      <c r="B1796" s="353" t="s">
        <v>281</v>
      </c>
      <c r="C1796" s="369" t="s">
        <v>4741</v>
      </c>
      <c r="D1796" s="369" t="s">
        <v>3998</v>
      </c>
      <c r="E1796" s="370" t="s">
        <v>4742</v>
      </c>
      <c r="F1796" s="355" t="s">
        <v>217</v>
      </c>
      <c r="G1796" s="368">
        <v>5</v>
      </c>
    </row>
    <row r="1797" spans="1:7" s="54" customFormat="1" ht="15" x14ac:dyDescent="0.25">
      <c r="A1797" s="351" t="s">
        <v>4743</v>
      </c>
      <c r="B1797" s="353" t="s">
        <v>281</v>
      </c>
      <c r="C1797" s="353" t="s">
        <v>1988</v>
      </c>
      <c r="D1797" s="353" t="s">
        <v>366</v>
      </c>
      <c r="E1797" s="354" t="s">
        <v>367</v>
      </c>
      <c r="F1797" s="355" t="s">
        <v>217</v>
      </c>
      <c r="G1797" s="368">
        <v>10</v>
      </c>
    </row>
    <row r="1798" spans="1:7" s="54" customFormat="1" ht="15" x14ac:dyDescent="0.25">
      <c r="A1798" s="351" t="s">
        <v>4744</v>
      </c>
      <c r="B1798" s="353" t="s">
        <v>281</v>
      </c>
      <c r="C1798" s="353" t="s">
        <v>1990</v>
      </c>
      <c r="D1798" s="353" t="s">
        <v>3882</v>
      </c>
      <c r="E1798" s="354" t="s">
        <v>3883</v>
      </c>
      <c r="F1798" s="355" t="s">
        <v>217</v>
      </c>
      <c r="G1798" s="368">
        <v>10</v>
      </c>
    </row>
    <row r="1799" spans="1:7" s="54" customFormat="1" ht="15" x14ac:dyDescent="0.25">
      <c r="A1799" s="351" t="s">
        <v>4745</v>
      </c>
      <c r="B1799" s="353" t="s">
        <v>281</v>
      </c>
      <c r="C1799" s="353" t="s">
        <v>1994</v>
      </c>
      <c r="D1799" s="353" t="s">
        <v>379</v>
      </c>
      <c r="E1799" s="354" t="s">
        <v>380</v>
      </c>
      <c r="F1799" s="355" t="s">
        <v>217</v>
      </c>
      <c r="G1799" s="368">
        <v>115</v>
      </c>
    </row>
    <row r="1800" spans="1:7" s="54" customFormat="1" ht="22.5" x14ac:dyDescent="0.25">
      <c r="A1800" s="351" t="s">
        <v>4746</v>
      </c>
      <c r="B1800" s="353" t="s">
        <v>281</v>
      </c>
      <c r="C1800" s="353" t="s">
        <v>1998</v>
      </c>
      <c r="D1800" s="353" t="s">
        <v>4116</v>
      </c>
      <c r="E1800" s="354" t="s">
        <v>4117</v>
      </c>
      <c r="F1800" s="355" t="s">
        <v>217</v>
      </c>
      <c r="G1800" s="368">
        <v>6</v>
      </c>
    </row>
    <row r="1801" spans="1:7" s="54" customFormat="1" ht="22.5" x14ac:dyDescent="0.25">
      <c r="A1801" s="351" t="s">
        <v>4747</v>
      </c>
      <c r="B1801" s="353" t="s">
        <v>281</v>
      </c>
      <c r="C1801" s="353" t="s">
        <v>4748</v>
      </c>
      <c r="D1801" s="353" t="s">
        <v>4119</v>
      </c>
      <c r="E1801" s="354" t="s">
        <v>4120</v>
      </c>
      <c r="F1801" s="355" t="s">
        <v>217</v>
      </c>
      <c r="G1801" s="368">
        <v>8</v>
      </c>
    </row>
    <row r="1802" spans="1:7" s="54" customFormat="1" ht="22.5" x14ac:dyDescent="0.25">
      <c r="A1802" s="351" t="s">
        <v>4749</v>
      </c>
      <c r="B1802" s="353" t="s">
        <v>281</v>
      </c>
      <c r="C1802" s="353" t="s">
        <v>4750</v>
      </c>
      <c r="D1802" s="353" t="s">
        <v>4751</v>
      </c>
      <c r="E1802" s="354" t="s">
        <v>4752</v>
      </c>
      <c r="F1802" s="355" t="s">
        <v>217</v>
      </c>
      <c r="G1802" s="368">
        <v>11</v>
      </c>
    </row>
    <row r="1803" spans="1:7" s="54" customFormat="1" ht="15" x14ac:dyDescent="0.25">
      <c r="A1803" s="351" t="s">
        <v>4753</v>
      </c>
      <c r="B1803" s="353" t="s">
        <v>281</v>
      </c>
      <c r="C1803" s="353" t="s">
        <v>4754</v>
      </c>
      <c r="D1803" s="353" t="s">
        <v>4755</v>
      </c>
      <c r="E1803" s="354" t="s">
        <v>4756</v>
      </c>
      <c r="F1803" s="355" t="s">
        <v>217</v>
      </c>
      <c r="G1803" s="368">
        <v>90</v>
      </c>
    </row>
    <row r="1804" spans="1:7" s="54" customFormat="1" ht="22.5" x14ac:dyDescent="0.25">
      <c r="A1804" s="351" t="s">
        <v>4757</v>
      </c>
      <c r="B1804" s="353" t="s">
        <v>281</v>
      </c>
      <c r="C1804" s="353" t="s">
        <v>2003</v>
      </c>
      <c r="D1804" s="353" t="s">
        <v>368</v>
      </c>
      <c r="E1804" s="354" t="s">
        <v>4311</v>
      </c>
      <c r="F1804" s="355" t="s">
        <v>125</v>
      </c>
      <c r="G1804" s="357">
        <v>1.3080000000000001</v>
      </c>
    </row>
    <row r="1805" spans="1:7" s="54" customFormat="1" ht="15" x14ac:dyDescent="0.25">
      <c r="A1805" s="351" t="s">
        <v>4758</v>
      </c>
      <c r="B1805" s="353" t="s">
        <v>281</v>
      </c>
      <c r="C1805" s="353" t="s">
        <v>2005</v>
      </c>
      <c r="D1805" s="353" t="s">
        <v>364</v>
      </c>
      <c r="E1805" s="354" t="s">
        <v>4309</v>
      </c>
      <c r="F1805" s="355" t="s">
        <v>147</v>
      </c>
      <c r="G1805" s="366">
        <v>130.80000000000001</v>
      </c>
    </row>
    <row r="1806" spans="1:7" s="54" customFormat="1" ht="22.5" x14ac:dyDescent="0.25">
      <c r="A1806" s="351" t="s">
        <v>4759</v>
      </c>
      <c r="B1806" s="353" t="s">
        <v>281</v>
      </c>
      <c r="C1806" s="353" t="s">
        <v>2009</v>
      </c>
      <c r="D1806" s="353" t="s">
        <v>4302</v>
      </c>
      <c r="E1806" s="354" t="s">
        <v>4303</v>
      </c>
      <c r="F1806" s="355" t="s">
        <v>125</v>
      </c>
      <c r="G1806" s="362">
        <v>1.27</v>
      </c>
    </row>
    <row r="1807" spans="1:7" s="54" customFormat="1" ht="22.5" x14ac:dyDescent="0.25">
      <c r="A1807" s="351" t="s">
        <v>4760</v>
      </c>
      <c r="B1807" s="353" t="s">
        <v>281</v>
      </c>
      <c r="C1807" s="353" t="s">
        <v>4761</v>
      </c>
      <c r="D1807" s="353" t="s">
        <v>4762</v>
      </c>
      <c r="E1807" s="354" t="s">
        <v>4763</v>
      </c>
      <c r="F1807" s="355" t="s">
        <v>217</v>
      </c>
      <c r="G1807" s="368">
        <v>34</v>
      </c>
    </row>
    <row r="1808" spans="1:7" s="54" customFormat="1" ht="15" x14ac:dyDescent="0.25">
      <c r="A1808" s="351" t="s">
        <v>4764</v>
      </c>
      <c r="B1808" s="353" t="s">
        <v>281</v>
      </c>
      <c r="C1808" s="353" t="s">
        <v>4765</v>
      </c>
      <c r="D1808" s="353" t="s">
        <v>4766</v>
      </c>
      <c r="E1808" s="354" t="s">
        <v>4486</v>
      </c>
      <c r="F1808" s="355" t="s">
        <v>147</v>
      </c>
      <c r="G1808" s="368">
        <v>127</v>
      </c>
    </row>
    <row r="1809" spans="1:7" s="54" customFormat="1" ht="15" customHeight="1" x14ac:dyDescent="0.25">
      <c r="A1809" s="351" t="s">
        <v>4767</v>
      </c>
      <c r="B1809" s="353" t="s">
        <v>281</v>
      </c>
      <c r="C1809" s="353" t="s">
        <v>2011</v>
      </c>
      <c r="D1809" s="353" t="s">
        <v>372</v>
      </c>
      <c r="E1809" s="354" t="s">
        <v>4129</v>
      </c>
      <c r="F1809" s="355" t="s">
        <v>125</v>
      </c>
      <c r="G1809" s="357">
        <v>1.6180000000000001</v>
      </c>
    </row>
    <row r="1810" spans="1:7" s="54" customFormat="1" ht="22.5" x14ac:dyDescent="0.25">
      <c r="A1810" s="351" t="s">
        <v>4768</v>
      </c>
      <c r="B1810" s="353" t="s">
        <v>281</v>
      </c>
      <c r="C1810" s="353" t="s">
        <v>4769</v>
      </c>
      <c r="D1810" s="353" t="s">
        <v>4132</v>
      </c>
      <c r="E1810" s="354" t="s">
        <v>4133</v>
      </c>
      <c r="F1810" s="355" t="s">
        <v>147</v>
      </c>
      <c r="G1810" s="366">
        <v>161.80000000000001</v>
      </c>
    </row>
    <row r="1811" spans="1:7" s="54" customFormat="1" ht="22.5" x14ac:dyDescent="0.25">
      <c r="A1811" s="351" t="s">
        <v>4770</v>
      </c>
      <c r="B1811" s="353" t="s">
        <v>281</v>
      </c>
      <c r="C1811" s="353" t="s">
        <v>2013</v>
      </c>
      <c r="D1811" s="353" t="s">
        <v>365</v>
      </c>
      <c r="E1811" s="354" t="s">
        <v>4020</v>
      </c>
      <c r="F1811" s="355" t="s">
        <v>125</v>
      </c>
      <c r="G1811" s="362">
        <v>1.21</v>
      </c>
    </row>
    <row r="1812" spans="1:7" s="54" customFormat="1" ht="22.5" x14ac:dyDescent="0.25">
      <c r="A1812" s="351" t="s">
        <v>4771</v>
      </c>
      <c r="B1812" s="353" t="s">
        <v>281</v>
      </c>
      <c r="C1812" s="353" t="s">
        <v>2015</v>
      </c>
      <c r="D1812" s="353" t="s">
        <v>3898</v>
      </c>
      <c r="E1812" s="354" t="s">
        <v>3899</v>
      </c>
      <c r="F1812" s="355" t="s">
        <v>147</v>
      </c>
      <c r="G1812" s="368">
        <v>71</v>
      </c>
    </row>
    <row r="1813" spans="1:7" s="54" customFormat="1" ht="22.5" x14ac:dyDescent="0.25">
      <c r="A1813" s="351" t="s">
        <v>4772</v>
      </c>
      <c r="B1813" s="353" t="s">
        <v>281</v>
      </c>
      <c r="C1813" s="353" t="s">
        <v>2019</v>
      </c>
      <c r="D1813" s="353" t="s">
        <v>4773</v>
      </c>
      <c r="E1813" s="354" t="s">
        <v>4774</v>
      </c>
      <c r="F1813" s="355" t="s">
        <v>147</v>
      </c>
      <c r="G1813" s="368">
        <v>45</v>
      </c>
    </row>
    <row r="1814" spans="1:7" s="54" customFormat="1" ht="22.5" x14ac:dyDescent="0.25">
      <c r="A1814" s="351" t="s">
        <v>4775</v>
      </c>
      <c r="B1814" s="353" t="s">
        <v>281</v>
      </c>
      <c r="C1814" s="353" t="s">
        <v>2023</v>
      </c>
      <c r="D1814" s="353" t="s">
        <v>3895</v>
      </c>
      <c r="E1814" s="354" t="s">
        <v>3896</v>
      </c>
      <c r="F1814" s="355" t="s">
        <v>125</v>
      </c>
      <c r="G1814" s="362">
        <v>2.4500000000000002</v>
      </c>
    </row>
    <row r="1815" spans="1:7" s="54" customFormat="1" ht="22.5" x14ac:dyDescent="0.25">
      <c r="A1815" s="351" t="s">
        <v>4776</v>
      </c>
      <c r="B1815" s="353" t="s">
        <v>281</v>
      </c>
      <c r="C1815" s="353" t="s">
        <v>2027</v>
      </c>
      <c r="D1815" s="353" t="s">
        <v>4773</v>
      </c>
      <c r="E1815" s="354" t="s">
        <v>4774</v>
      </c>
      <c r="F1815" s="355" t="s">
        <v>147</v>
      </c>
      <c r="G1815" s="368">
        <v>245</v>
      </c>
    </row>
    <row r="1816" spans="1:7" s="54" customFormat="1" ht="22.5" x14ac:dyDescent="0.25">
      <c r="A1816" s="351" t="s">
        <v>4777</v>
      </c>
      <c r="B1816" s="353" t="s">
        <v>281</v>
      </c>
      <c r="C1816" s="353" t="s">
        <v>2036</v>
      </c>
      <c r="D1816" s="353" t="s">
        <v>4778</v>
      </c>
      <c r="E1816" s="354" t="s">
        <v>4779</v>
      </c>
      <c r="F1816" s="355" t="s">
        <v>125</v>
      </c>
      <c r="G1816" s="357">
        <v>0.53100000000000003</v>
      </c>
    </row>
    <row r="1817" spans="1:7" s="54" customFormat="1" ht="22.5" x14ac:dyDescent="0.25">
      <c r="A1817" s="351" t="s">
        <v>4780</v>
      </c>
      <c r="B1817" s="353" t="s">
        <v>281</v>
      </c>
      <c r="C1817" s="353" t="s">
        <v>2038</v>
      </c>
      <c r="D1817" s="353" t="s">
        <v>3898</v>
      </c>
      <c r="E1817" s="354" t="s">
        <v>3899</v>
      </c>
      <c r="F1817" s="355" t="s">
        <v>147</v>
      </c>
      <c r="G1817" s="366">
        <v>53.1</v>
      </c>
    </row>
    <row r="1818" spans="1:7" s="54" customFormat="1" ht="15" x14ac:dyDescent="0.25">
      <c r="A1818" s="351" t="s">
        <v>4781</v>
      </c>
      <c r="B1818" s="353" t="s">
        <v>281</v>
      </c>
      <c r="C1818" s="353" t="s">
        <v>2041</v>
      </c>
      <c r="D1818" s="353" t="s">
        <v>3911</v>
      </c>
      <c r="E1818" s="354" t="s">
        <v>373</v>
      </c>
      <c r="F1818" s="355" t="s">
        <v>122</v>
      </c>
      <c r="G1818" s="363">
        <v>5.6599999999999998E-2</v>
      </c>
    </row>
    <row r="1819" spans="1:7" s="54" customFormat="1" ht="22.5" x14ac:dyDescent="0.25">
      <c r="A1819" s="351" t="s">
        <v>4782</v>
      </c>
      <c r="B1819" s="353" t="s">
        <v>281</v>
      </c>
      <c r="C1819" s="353" t="s">
        <v>2056</v>
      </c>
      <c r="D1819" s="353" t="s">
        <v>3913</v>
      </c>
      <c r="E1819" s="354" t="s">
        <v>3914</v>
      </c>
      <c r="F1819" s="355" t="s">
        <v>125</v>
      </c>
      <c r="G1819" s="362">
        <v>7.54</v>
      </c>
    </row>
    <row r="1820" spans="1:7" s="54" customFormat="1" ht="15" x14ac:dyDescent="0.25">
      <c r="A1820" s="351" t="s">
        <v>4783</v>
      </c>
      <c r="B1820" s="353" t="s">
        <v>281</v>
      </c>
      <c r="C1820" s="353" t="s">
        <v>4784</v>
      </c>
      <c r="D1820" s="353" t="s">
        <v>3921</v>
      </c>
      <c r="E1820" s="354" t="s">
        <v>3922</v>
      </c>
      <c r="F1820" s="355" t="s">
        <v>122</v>
      </c>
      <c r="G1820" s="356">
        <v>-0.48255999999999999</v>
      </c>
    </row>
    <row r="1821" spans="1:7" s="54" customFormat="1" ht="15" x14ac:dyDescent="0.25">
      <c r="A1821" s="351" t="s">
        <v>4785</v>
      </c>
      <c r="B1821" s="353" t="s">
        <v>281</v>
      </c>
      <c r="C1821" s="353" t="s">
        <v>4786</v>
      </c>
      <c r="D1821" s="353" t="s">
        <v>3917</v>
      </c>
      <c r="E1821" s="354" t="s">
        <v>3918</v>
      </c>
      <c r="F1821" s="355" t="s">
        <v>111</v>
      </c>
      <c r="G1821" s="362">
        <v>-45.24</v>
      </c>
    </row>
    <row r="1822" spans="1:7" s="54" customFormat="1" ht="15" x14ac:dyDescent="0.25">
      <c r="A1822" s="351" t="s">
        <v>4787</v>
      </c>
      <c r="B1822" s="353" t="s">
        <v>281</v>
      </c>
      <c r="C1822" s="353" t="s">
        <v>4788</v>
      </c>
      <c r="D1822" s="353" t="s">
        <v>3925</v>
      </c>
      <c r="E1822" s="354" t="s">
        <v>3926</v>
      </c>
      <c r="F1822" s="355" t="s">
        <v>111</v>
      </c>
      <c r="G1822" s="362">
        <v>45.24</v>
      </c>
    </row>
    <row r="1823" spans="1:7" s="54" customFormat="1" ht="15" x14ac:dyDescent="0.25">
      <c r="A1823" s="351" t="s">
        <v>4789</v>
      </c>
      <c r="B1823" s="353" t="s">
        <v>281</v>
      </c>
      <c r="C1823" s="353" t="s">
        <v>4790</v>
      </c>
      <c r="D1823" s="353" t="s">
        <v>3929</v>
      </c>
      <c r="E1823" s="354" t="s">
        <v>4791</v>
      </c>
      <c r="F1823" s="355" t="s">
        <v>139</v>
      </c>
      <c r="G1823" s="366">
        <v>942.5</v>
      </c>
    </row>
    <row r="1824" spans="1:7" s="54" customFormat="1" ht="15" x14ac:dyDescent="0.25">
      <c r="A1824" s="351" t="s">
        <v>4792</v>
      </c>
      <c r="B1824" s="353" t="s">
        <v>281</v>
      </c>
      <c r="C1824" s="353" t="s">
        <v>4793</v>
      </c>
      <c r="D1824" s="353" t="s">
        <v>3933</v>
      </c>
      <c r="E1824" s="354" t="s">
        <v>4794</v>
      </c>
      <c r="F1824" s="355" t="s">
        <v>139</v>
      </c>
      <c r="G1824" s="366">
        <v>1153.5999999999999</v>
      </c>
    </row>
    <row r="1825" spans="1:7" s="54" customFormat="1" ht="15" customHeight="1" x14ac:dyDescent="0.25">
      <c r="A1825" s="360"/>
      <c r="B1825" s="560" t="s">
        <v>3935</v>
      </c>
      <c r="C1825" s="561"/>
      <c r="D1825" s="561"/>
      <c r="E1825" s="562"/>
      <c r="F1825" s="361"/>
      <c r="G1825" s="361"/>
    </row>
    <row r="1826" spans="1:7" s="54" customFormat="1" ht="15" x14ac:dyDescent="0.25">
      <c r="A1826" s="351" t="s">
        <v>4795</v>
      </c>
      <c r="B1826" s="353" t="s">
        <v>281</v>
      </c>
      <c r="C1826" s="353" t="s">
        <v>2060</v>
      </c>
      <c r="D1826" s="353" t="s">
        <v>456</v>
      </c>
      <c r="E1826" s="354" t="s">
        <v>457</v>
      </c>
      <c r="F1826" s="355" t="s">
        <v>217</v>
      </c>
      <c r="G1826" s="368">
        <v>1</v>
      </c>
    </row>
    <row r="1827" spans="1:7" s="54" customFormat="1" ht="15" x14ac:dyDescent="0.25">
      <c r="A1827" s="351" t="s">
        <v>4796</v>
      </c>
      <c r="B1827" s="353" t="s">
        <v>281</v>
      </c>
      <c r="C1827" s="369" t="s">
        <v>4797</v>
      </c>
      <c r="D1827" s="369" t="s">
        <v>3939</v>
      </c>
      <c r="E1827" s="370" t="s">
        <v>4798</v>
      </c>
      <c r="F1827" s="355" t="s">
        <v>217</v>
      </c>
      <c r="G1827" s="368">
        <v>1</v>
      </c>
    </row>
    <row r="1828" spans="1:7" s="54" customFormat="1" ht="22.5" x14ac:dyDescent="0.25">
      <c r="A1828" s="351" t="s">
        <v>4799</v>
      </c>
      <c r="B1828" s="353" t="s">
        <v>281</v>
      </c>
      <c r="C1828" s="353" t="s">
        <v>2073</v>
      </c>
      <c r="D1828" s="353" t="s">
        <v>419</v>
      </c>
      <c r="E1828" s="354" t="s">
        <v>420</v>
      </c>
      <c r="F1828" s="355" t="s">
        <v>217</v>
      </c>
      <c r="G1828" s="368">
        <v>6</v>
      </c>
    </row>
    <row r="1829" spans="1:7" s="54" customFormat="1" ht="15" x14ac:dyDescent="0.25">
      <c r="A1829" s="351" t="s">
        <v>4800</v>
      </c>
      <c r="B1829" s="353" t="s">
        <v>281</v>
      </c>
      <c r="C1829" s="369" t="s">
        <v>4801</v>
      </c>
      <c r="D1829" s="369" t="s">
        <v>3947</v>
      </c>
      <c r="E1829" s="370" t="s">
        <v>3944</v>
      </c>
      <c r="F1829" s="355" t="s">
        <v>217</v>
      </c>
      <c r="G1829" s="368">
        <v>1</v>
      </c>
    </row>
    <row r="1830" spans="1:7" s="54" customFormat="1" ht="15" x14ac:dyDescent="0.25">
      <c r="A1830" s="351" t="s">
        <v>4802</v>
      </c>
      <c r="B1830" s="353" t="s">
        <v>281</v>
      </c>
      <c r="C1830" s="369" t="s">
        <v>4803</v>
      </c>
      <c r="D1830" s="369" t="s">
        <v>3947</v>
      </c>
      <c r="E1830" s="370" t="s">
        <v>3948</v>
      </c>
      <c r="F1830" s="355" t="s">
        <v>217</v>
      </c>
      <c r="G1830" s="368">
        <v>1</v>
      </c>
    </row>
    <row r="1831" spans="1:7" s="54" customFormat="1" ht="15" x14ac:dyDescent="0.25">
      <c r="A1831" s="351" t="s">
        <v>4804</v>
      </c>
      <c r="B1831" s="353" t="s">
        <v>281</v>
      </c>
      <c r="C1831" s="369" t="s">
        <v>4805</v>
      </c>
      <c r="D1831" s="369" t="s">
        <v>3951</v>
      </c>
      <c r="E1831" s="370" t="s">
        <v>3952</v>
      </c>
      <c r="F1831" s="355" t="s">
        <v>217</v>
      </c>
      <c r="G1831" s="368">
        <v>1</v>
      </c>
    </row>
    <row r="1832" spans="1:7" s="54" customFormat="1" ht="15" x14ac:dyDescent="0.25">
      <c r="A1832" s="351" t="s">
        <v>4806</v>
      </c>
      <c r="B1832" s="353" t="s">
        <v>281</v>
      </c>
      <c r="C1832" s="369" t="s">
        <v>4807</v>
      </c>
      <c r="D1832" s="369" t="s">
        <v>3951</v>
      </c>
      <c r="E1832" s="370" t="s">
        <v>3955</v>
      </c>
      <c r="F1832" s="355" t="s">
        <v>217</v>
      </c>
      <c r="G1832" s="368">
        <v>1</v>
      </c>
    </row>
    <row r="1833" spans="1:7" s="54" customFormat="1" ht="15" x14ac:dyDescent="0.25">
      <c r="A1833" s="351" t="s">
        <v>4808</v>
      </c>
      <c r="B1833" s="353" t="s">
        <v>281</v>
      </c>
      <c r="C1833" s="369" t="s">
        <v>4809</v>
      </c>
      <c r="D1833" s="369" t="s">
        <v>3951</v>
      </c>
      <c r="E1833" s="370" t="s">
        <v>3958</v>
      </c>
      <c r="F1833" s="355" t="s">
        <v>217</v>
      </c>
      <c r="G1833" s="368">
        <v>1</v>
      </c>
    </row>
    <row r="1834" spans="1:7" s="54" customFormat="1" ht="15" x14ac:dyDescent="0.25">
      <c r="A1834" s="351" t="s">
        <v>4810</v>
      </c>
      <c r="B1834" s="353" t="s">
        <v>281</v>
      </c>
      <c r="C1834" s="369" t="s">
        <v>4811</v>
      </c>
      <c r="D1834" s="369" t="s">
        <v>3951</v>
      </c>
      <c r="E1834" s="370" t="s">
        <v>3961</v>
      </c>
      <c r="F1834" s="355" t="s">
        <v>217</v>
      </c>
      <c r="G1834" s="368">
        <v>1</v>
      </c>
    </row>
    <row r="1835" spans="1:7" s="54" customFormat="1" ht="15" x14ac:dyDescent="0.25">
      <c r="A1835" s="351" t="s">
        <v>4812</v>
      </c>
      <c r="B1835" s="353" t="s">
        <v>281</v>
      </c>
      <c r="C1835" s="353" t="s">
        <v>2076</v>
      </c>
      <c r="D1835" s="353" t="s">
        <v>347</v>
      </c>
      <c r="E1835" s="354" t="s">
        <v>348</v>
      </c>
      <c r="F1835" s="355" t="s">
        <v>217</v>
      </c>
      <c r="G1835" s="368">
        <v>1</v>
      </c>
    </row>
    <row r="1836" spans="1:7" s="54" customFormat="1" ht="15" x14ac:dyDescent="0.25">
      <c r="A1836" s="351" t="s">
        <v>4813</v>
      </c>
      <c r="B1836" s="353" t="s">
        <v>281</v>
      </c>
      <c r="C1836" s="369" t="s">
        <v>4814</v>
      </c>
      <c r="D1836" s="369" t="s">
        <v>4815</v>
      </c>
      <c r="E1836" s="370" t="s">
        <v>4816</v>
      </c>
      <c r="F1836" s="355" t="s">
        <v>217</v>
      </c>
      <c r="G1836" s="368">
        <v>1</v>
      </c>
    </row>
    <row r="1837" spans="1:7" s="54" customFormat="1" ht="22.5" x14ac:dyDescent="0.25">
      <c r="A1837" s="351" t="s">
        <v>4817</v>
      </c>
      <c r="B1837" s="353" t="s">
        <v>281</v>
      </c>
      <c r="C1837" s="353" t="s">
        <v>2085</v>
      </c>
      <c r="D1837" s="353" t="s">
        <v>404</v>
      </c>
      <c r="E1837" s="354" t="s">
        <v>405</v>
      </c>
      <c r="F1837" s="355" t="s">
        <v>217</v>
      </c>
      <c r="G1837" s="368">
        <v>2</v>
      </c>
    </row>
    <row r="1838" spans="1:7" s="54" customFormat="1" ht="15" x14ac:dyDescent="0.25">
      <c r="A1838" s="351" t="s">
        <v>4818</v>
      </c>
      <c r="B1838" s="353" t="s">
        <v>281</v>
      </c>
      <c r="C1838" s="353" t="s">
        <v>2087</v>
      </c>
      <c r="D1838" s="353" t="s">
        <v>3968</v>
      </c>
      <c r="E1838" s="354" t="s">
        <v>4819</v>
      </c>
      <c r="F1838" s="355" t="s">
        <v>217</v>
      </c>
      <c r="G1838" s="368">
        <v>1</v>
      </c>
    </row>
    <row r="1839" spans="1:7" s="54" customFormat="1" ht="15" x14ac:dyDescent="0.25">
      <c r="A1839" s="351" t="s">
        <v>4820</v>
      </c>
      <c r="B1839" s="353" t="s">
        <v>281</v>
      </c>
      <c r="C1839" s="369" t="s">
        <v>4821</v>
      </c>
      <c r="D1839" s="369" t="s">
        <v>3968</v>
      </c>
      <c r="E1839" s="370" t="s">
        <v>4822</v>
      </c>
      <c r="F1839" s="355" t="s">
        <v>217</v>
      </c>
      <c r="G1839" s="368">
        <v>1</v>
      </c>
    </row>
    <row r="1840" spans="1:7" s="54" customFormat="1" ht="15" x14ac:dyDescent="0.25">
      <c r="A1840" s="351" t="s">
        <v>4823</v>
      </c>
      <c r="B1840" s="353" t="s">
        <v>281</v>
      </c>
      <c r="C1840" s="353" t="s">
        <v>4824</v>
      </c>
      <c r="D1840" s="353" t="s">
        <v>4825</v>
      </c>
      <c r="E1840" s="354" t="s">
        <v>4826</v>
      </c>
      <c r="F1840" s="355" t="s">
        <v>217</v>
      </c>
      <c r="G1840" s="368">
        <v>1</v>
      </c>
    </row>
    <row r="1841" spans="1:7" s="54" customFormat="1" ht="15" x14ac:dyDescent="0.25">
      <c r="A1841" s="351" t="s">
        <v>4827</v>
      </c>
      <c r="B1841" s="353" t="s">
        <v>281</v>
      </c>
      <c r="C1841" s="353" t="s">
        <v>2092</v>
      </c>
      <c r="D1841" s="353" t="s">
        <v>3812</v>
      </c>
      <c r="E1841" s="354" t="s">
        <v>3813</v>
      </c>
      <c r="F1841" s="355" t="s">
        <v>217</v>
      </c>
      <c r="G1841" s="368">
        <v>2</v>
      </c>
    </row>
    <row r="1842" spans="1:7" s="54" customFormat="1" ht="15" x14ac:dyDescent="0.25">
      <c r="A1842" s="351" t="s">
        <v>4828</v>
      </c>
      <c r="B1842" s="353" t="s">
        <v>281</v>
      </c>
      <c r="C1842" s="369" t="s">
        <v>4829</v>
      </c>
      <c r="D1842" s="369" t="s">
        <v>3856</v>
      </c>
      <c r="E1842" s="370" t="s">
        <v>3975</v>
      </c>
      <c r="F1842" s="355" t="s">
        <v>217</v>
      </c>
      <c r="G1842" s="368">
        <v>1</v>
      </c>
    </row>
    <row r="1843" spans="1:7" s="54" customFormat="1" ht="15" customHeight="1" x14ac:dyDescent="0.25">
      <c r="A1843" s="351" t="s">
        <v>4830</v>
      </c>
      <c r="B1843" s="353" t="s">
        <v>281</v>
      </c>
      <c r="C1843" s="369" t="s">
        <v>4831</v>
      </c>
      <c r="D1843" s="369" t="s">
        <v>3856</v>
      </c>
      <c r="E1843" s="370" t="s">
        <v>3978</v>
      </c>
      <c r="F1843" s="355" t="s">
        <v>217</v>
      </c>
      <c r="G1843" s="368">
        <v>1</v>
      </c>
    </row>
    <row r="1844" spans="1:7" s="54" customFormat="1" ht="15" x14ac:dyDescent="0.25">
      <c r="A1844" s="351" t="s">
        <v>4832</v>
      </c>
      <c r="B1844" s="353" t="s">
        <v>281</v>
      </c>
      <c r="C1844" s="353" t="s">
        <v>2096</v>
      </c>
      <c r="D1844" s="353" t="s">
        <v>424</v>
      </c>
      <c r="E1844" s="354" t="s">
        <v>425</v>
      </c>
      <c r="F1844" s="355" t="s">
        <v>217</v>
      </c>
      <c r="G1844" s="368">
        <v>1</v>
      </c>
    </row>
    <row r="1845" spans="1:7" s="54" customFormat="1" ht="15" x14ac:dyDescent="0.25">
      <c r="A1845" s="351" t="s">
        <v>4833</v>
      </c>
      <c r="B1845" s="353" t="s">
        <v>281</v>
      </c>
      <c r="C1845" s="369" t="s">
        <v>4834</v>
      </c>
      <c r="D1845" s="369" t="s">
        <v>3984</v>
      </c>
      <c r="E1845" s="370" t="s">
        <v>4835</v>
      </c>
      <c r="F1845" s="355" t="s">
        <v>217</v>
      </c>
      <c r="G1845" s="368">
        <v>1</v>
      </c>
    </row>
    <row r="1846" spans="1:7" s="54" customFormat="1" ht="15" x14ac:dyDescent="0.25">
      <c r="A1846" s="347" t="s">
        <v>4836</v>
      </c>
      <c r="B1846" s="556"/>
      <c r="C1846" s="556"/>
      <c r="D1846" s="556"/>
      <c r="E1846" s="348" t="s">
        <v>4837</v>
      </c>
      <c r="F1846" s="349"/>
      <c r="G1846" s="350"/>
    </row>
    <row r="1847" spans="1:7" s="54" customFormat="1" ht="15" x14ac:dyDescent="0.25">
      <c r="A1847" s="351" t="s">
        <v>4838</v>
      </c>
      <c r="B1847" s="353" t="s">
        <v>281</v>
      </c>
      <c r="C1847" s="353" t="s">
        <v>2104</v>
      </c>
      <c r="D1847" s="353" t="s">
        <v>377</v>
      </c>
      <c r="E1847" s="354" t="s">
        <v>378</v>
      </c>
      <c r="F1847" s="355" t="s">
        <v>217</v>
      </c>
      <c r="G1847" s="368">
        <v>1</v>
      </c>
    </row>
    <row r="1848" spans="1:7" s="54" customFormat="1" ht="15" x14ac:dyDescent="0.25">
      <c r="A1848" s="351" t="s">
        <v>4839</v>
      </c>
      <c r="B1848" s="353" t="s">
        <v>281</v>
      </c>
      <c r="C1848" s="353" t="s">
        <v>2107</v>
      </c>
      <c r="D1848" s="353" t="s">
        <v>4198</v>
      </c>
      <c r="E1848" s="354" t="s">
        <v>359</v>
      </c>
      <c r="F1848" s="355" t="s">
        <v>122</v>
      </c>
      <c r="G1848" s="363">
        <v>2.8E-3</v>
      </c>
    </row>
    <row r="1849" spans="1:7" s="54" customFormat="1" ht="15" x14ac:dyDescent="0.25">
      <c r="A1849" s="351" t="s">
        <v>4840</v>
      </c>
      <c r="B1849" s="353" t="s">
        <v>281</v>
      </c>
      <c r="C1849" s="369" t="s">
        <v>4841</v>
      </c>
      <c r="D1849" s="369" t="s">
        <v>4842</v>
      </c>
      <c r="E1849" s="370" t="s">
        <v>4843</v>
      </c>
      <c r="F1849" s="355" t="s">
        <v>217</v>
      </c>
      <c r="G1849" s="368">
        <v>1</v>
      </c>
    </row>
    <row r="1850" spans="1:7" s="54" customFormat="1" ht="22.5" x14ac:dyDescent="0.25">
      <c r="A1850" s="351" t="s">
        <v>4844</v>
      </c>
      <c r="B1850" s="353" t="s">
        <v>281</v>
      </c>
      <c r="C1850" s="353" t="s">
        <v>2109</v>
      </c>
      <c r="D1850" s="353" t="s">
        <v>4845</v>
      </c>
      <c r="E1850" s="354" t="s">
        <v>4846</v>
      </c>
      <c r="F1850" s="355" t="s">
        <v>217</v>
      </c>
      <c r="G1850" s="368">
        <v>1</v>
      </c>
    </row>
    <row r="1851" spans="1:7" s="54" customFormat="1" ht="15" x14ac:dyDescent="0.25">
      <c r="A1851" s="351" t="s">
        <v>4847</v>
      </c>
      <c r="B1851" s="353" t="s">
        <v>281</v>
      </c>
      <c r="C1851" s="353" t="s">
        <v>4848</v>
      </c>
      <c r="D1851" s="353" t="s">
        <v>4101</v>
      </c>
      <c r="E1851" s="354" t="s">
        <v>4849</v>
      </c>
      <c r="F1851" s="355" t="s">
        <v>217</v>
      </c>
      <c r="G1851" s="368">
        <v>1</v>
      </c>
    </row>
    <row r="1852" spans="1:7" s="54" customFormat="1" ht="22.5" x14ac:dyDescent="0.25">
      <c r="A1852" s="351" t="s">
        <v>4850</v>
      </c>
      <c r="B1852" s="353" t="s">
        <v>281</v>
      </c>
      <c r="C1852" s="353" t="s">
        <v>2110</v>
      </c>
      <c r="D1852" s="353" t="s">
        <v>4851</v>
      </c>
      <c r="E1852" s="354" t="s">
        <v>4852</v>
      </c>
      <c r="F1852" s="355" t="s">
        <v>217</v>
      </c>
      <c r="G1852" s="368">
        <v>1</v>
      </c>
    </row>
    <row r="1853" spans="1:7" s="54" customFormat="1" ht="15" x14ac:dyDescent="0.25">
      <c r="A1853" s="351" t="s">
        <v>4853</v>
      </c>
      <c r="B1853" s="353" t="s">
        <v>281</v>
      </c>
      <c r="C1853" s="369" t="s">
        <v>4854</v>
      </c>
      <c r="D1853" s="369" t="s">
        <v>3850</v>
      </c>
      <c r="E1853" s="370" t="s">
        <v>4855</v>
      </c>
      <c r="F1853" s="355" t="s">
        <v>217</v>
      </c>
      <c r="G1853" s="368">
        <v>1</v>
      </c>
    </row>
    <row r="1854" spans="1:7" s="54" customFormat="1" ht="15" x14ac:dyDescent="0.25">
      <c r="A1854" s="351" t="s">
        <v>4856</v>
      </c>
      <c r="B1854" s="353" t="s">
        <v>281</v>
      </c>
      <c r="C1854" s="353" t="s">
        <v>2119</v>
      </c>
      <c r="D1854" s="353" t="s">
        <v>360</v>
      </c>
      <c r="E1854" s="354" t="s">
        <v>361</v>
      </c>
      <c r="F1854" s="355" t="s">
        <v>217</v>
      </c>
      <c r="G1854" s="368">
        <v>5</v>
      </c>
    </row>
    <row r="1855" spans="1:7" s="54" customFormat="1" ht="22.5" x14ac:dyDescent="0.25">
      <c r="A1855" s="351" t="s">
        <v>4857</v>
      </c>
      <c r="B1855" s="353" t="s">
        <v>281</v>
      </c>
      <c r="C1855" s="353" t="s">
        <v>2121</v>
      </c>
      <c r="D1855" s="353" t="s">
        <v>4858</v>
      </c>
      <c r="E1855" s="354" t="s">
        <v>4859</v>
      </c>
      <c r="F1855" s="355" t="s">
        <v>217</v>
      </c>
      <c r="G1855" s="368">
        <v>5</v>
      </c>
    </row>
    <row r="1856" spans="1:7" s="54" customFormat="1" ht="15" x14ac:dyDescent="0.25">
      <c r="A1856" s="351" t="s">
        <v>4860</v>
      </c>
      <c r="B1856" s="353" t="s">
        <v>281</v>
      </c>
      <c r="C1856" s="353" t="s">
        <v>2123</v>
      </c>
      <c r="D1856" s="353" t="s">
        <v>366</v>
      </c>
      <c r="E1856" s="354" t="s">
        <v>367</v>
      </c>
      <c r="F1856" s="355" t="s">
        <v>217</v>
      </c>
      <c r="G1856" s="368">
        <v>8</v>
      </c>
    </row>
    <row r="1857" spans="1:7" s="54" customFormat="1" ht="15" x14ac:dyDescent="0.25">
      <c r="A1857" s="351" t="s">
        <v>4861</v>
      </c>
      <c r="B1857" s="353" t="s">
        <v>281</v>
      </c>
      <c r="C1857" s="353" t="s">
        <v>2126</v>
      </c>
      <c r="D1857" s="353" t="s">
        <v>3882</v>
      </c>
      <c r="E1857" s="354" t="s">
        <v>3883</v>
      </c>
      <c r="F1857" s="355" t="s">
        <v>217</v>
      </c>
      <c r="G1857" s="368">
        <v>6</v>
      </c>
    </row>
    <row r="1858" spans="1:7" s="54" customFormat="1" ht="22.5" x14ac:dyDescent="0.25">
      <c r="A1858" s="351" t="s">
        <v>4862</v>
      </c>
      <c r="B1858" s="353" t="s">
        <v>281</v>
      </c>
      <c r="C1858" s="353" t="s">
        <v>2128</v>
      </c>
      <c r="D1858" s="353" t="s">
        <v>4863</v>
      </c>
      <c r="E1858" s="354" t="s">
        <v>4864</v>
      </c>
      <c r="F1858" s="355" t="s">
        <v>125</v>
      </c>
      <c r="G1858" s="357">
        <v>7.5999999999999998E-2</v>
      </c>
    </row>
    <row r="1859" spans="1:7" s="54" customFormat="1" ht="15" x14ac:dyDescent="0.25">
      <c r="A1859" s="351" t="s">
        <v>4865</v>
      </c>
      <c r="B1859" s="353" t="s">
        <v>281</v>
      </c>
      <c r="C1859" s="353" t="s">
        <v>2131</v>
      </c>
      <c r="D1859" s="353" t="s">
        <v>4485</v>
      </c>
      <c r="E1859" s="354" t="s">
        <v>4486</v>
      </c>
      <c r="F1859" s="355" t="s">
        <v>147</v>
      </c>
      <c r="G1859" s="366">
        <v>7.6</v>
      </c>
    </row>
    <row r="1860" spans="1:7" s="54" customFormat="1" ht="22.5" x14ac:dyDescent="0.25">
      <c r="A1860" s="351" t="s">
        <v>4866</v>
      </c>
      <c r="B1860" s="353" t="s">
        <v>281</v>
      </c>
      <c r="C1860" s="353" t="s">
        <v>2135</v>
      </c>
      <c r="D1860" s="353" t="s">
        <v>368</v>
      </c>
      <c r="E1860" s="354" t="s">
        <v>4311</v>
      </c>
      <c r="F1860" s="355" t="s">
        <v>125</v>
      </c>
      <c r="G1860" s="357">
        <v>3.7999999999999999E-2</v>
      </c>
    </row>
    <row r="1861" spans="1:7" s="54" customFormat="1" ht="15" x14ac:dyDescent="0.25">
      <c r="A1861" s="351" t="s">
        <v>4867</v>
      </c>
      <c r="B1861" s="353" t="s">
        <v>281</v>
      </c>
      <c r="C1861" s="353" t="s">
        <v>2139</v>
      </c>
      <c r="D1861" s="353" t="s">
        <v>4485</v>
      </c>
      <c r="E1861" s="354" t="s">
        <v>4486</v>
      </c>
      <c r="F1861" s="355" t="s">
        <v>147</v>
      </c>
      <c r="G1861" s="366">
        <v>3.8</v>
      </c>
    </row>
    <row r="1862" spans="1:7" s="54" customFormat="1" ht="22.5" x14ac:dyDescent="0.25">
      <c r="A1862" s="351" t="s">
        <v>4868</v>
      </c>
      <c r="B1862" s="353" t="s">
        <v>281</v>
      </c>
      <c r="C1862" s="353" t="s">
        <v>2141</v>
      </c>
      <c r="D1862" s="353" t="s">
        <v>4302</v>
      </c>
      <c r="E1862" s="354" t="s">
        <v>4303</v>
      </c>
      <c r="F1862" s="355" t="s">
        <v>125</v>
      </c>
      <c r="G1862" s="357">
        <v>0.107</v>
      </c>
    </row>
    <row r="1863" spans="1:7" s="54" customFormat="1" ht="22.5" x14ac:dyDescent="0.25">
      <c r="A1863" s="351" t="s">
        <v>4869</v>
      </c>
      <c r="B1863" s="353" t="s">
        <v>281</v>
      </c>
      <c r="C1863" s="353" t="s">
        <v>2143</v>
      </c>
      <c r="D1863" s="353" t="s">
        <v>4317</v>
      </c>
      <c r="E1863" s="354" t="s">
        <v>4318</v>
      </c>
      <c r="F1863" s="355" t="s">
        <v>147</v>
      </c>
      <c r="G1863" s="366">
        <v>10.7</v>
      </c>
    </row>
    <row r="1864" spans="1:7" s="54" customFormat="1" ht="22.5" x14ac:dyDescent="0.25">
      <c r="A1864" s="351" t="s">
        <v>4870</v>
      </c>
      <c r="B1864" s="353" t="s">
        <v>281</v>
      </c>
      <c r="C1864" s="353" t="s">
        <v>2149</v>
      </c>
      <c r="D1864" s="353" t="s">
        <v>372</v>
      </c>
      <c r="E1864" s="354" t="s">
        <v>4129</v>
      </c>
      <c r="F1864" s="355" t="s">
        <v>125</v>
      </c>
      <c r="G1864" s="362">
        <v>0.21</v>
      </c>
    </row>
    <row r="1865" spans="1:7" s="54" customFormat="1" ht="22.5" x14ac:dyDescent="0.25">
      <c r="A1865" s="351" t="s">
        <v>4871</v>
      </c>
      <c r="B1865" s="353" t="s">
        <v>281</v>
      </c>
      <c r="C1865" s="353" t="s">
        <v>2153</v>
      </c>
      <c r="D1865" s="353" t="s">
        <v>3898</v>
      </c>
      <c r="E1865" s="354" t="s">
        <v>3899</v>
      </c>
      <c r="F1865" s="355" t="s">
        <v>147</v>
      </c>
      <c r="G1865" s="366">
        <v>19.7</v>
      </c>
    </row>
    <row r="1866" spans="1:7" s="54" customFormat="1" ht="22.5" x14ac:dyDescent="0.25">
      <c r="A1866" s="351" t="s">
        <v>4872</v>
      </c>
      <c r="B1866" s="353" t="s">
        <v>281</v>
      </c>
      <c r="C1866" s="353" t="s">
        <v>4873</v>
      </c>
      <c r="D1866" s="353" t="s">
        <v>4317</v>
      </c>
      <c r="E1866" s="354" t="s">
        <v>4318</v>
      </c>
      <c r="F1866" s="355" t="s">
        <v>147</v>
      </c>
      <c r="G1866" s="366">
        <v>1.3</v>
      </c>
    </row>
    <row r="1867" spans="1:7" s="54" customFormat="1" ht="15" x14ac:dyDescent="0.25">
      <c r="A1867" s="351" t="s">
        <v>4874</v>
      </c>
      <c r="B1867" s="353" t="s">
        <v>281</v>
      </c>
      <c r="C1867" s="353" t="s">
        <v>4875</v>
      </c>
      <c r="D1867" s="353" t="s">
        <v>3911</v>
      </c>
      <c r="E1867" s="354" t="s">
        <v>373</v>
      </c>
      <c r="F1867" s="355" t="s">
        <v>122</v>
      </c>
      <c r="G1867" s="363">
        <v>3.3999999999999998E-3</v>
      </c>
    </row>
    <row r="1868" spans="1:7" s="54" customFormat="1" ht="22.5" x14ac:dyDescent="0.25">
      <c r="A1868" s="351" t="s">
        <v>4876</v>
      </c>
      <c r="B1868" s="353" t="s">
        <v>281</v>
      </c>
      <c r="C1868" s="353" t="s">
        <v>2156</v>
      </c>
      <c r="D1868" s="353" t="s">
        <v>3913</v>
      </c>
      <c r="E1868" s="354" t="s">
        <v>3914</v>
      </c>
      <c r="F1868" s="355" t="s">
        <v>125</v>
      </c>
      <c r="G1868" s="362">
        <v>0.26</v>
      </c>
    </row>
    <row r="1869" spans="1:7" s="54" customFormat="1" ht="15" x14ac:dyDescent="0.25">
      <c r="A1869" s="351" t="s">
        <v>4877</v>
      </c>
      <c r="B1869" s="353" t="s">
        <v>281</v>
      </c>
      <c r="C1869" s="353" t="s">
        <v>2159</v>
      </c>
      <c r="D1869" s="353" t="s">
        <v>3921</v>
      </c>
      <c r="E1869" s="354" t="s">
        <v>3922</v>
      </c>
      <c r="F1869" s="355" t="s">
        <v>122</v>
      </c>
      <c r="G1869" s="356">
        <v>-1.6639999999999999E-2</v>
      </c>
    </row>
    <row r="1870" spans="1:7" s="54" customFormat="1" ht="15" x14ac:dyDescent="0.25">
      <c r="A1870" s="351" t="s">
        <v>4878</v>
      </c>
      <c r="B1870" s="353" t="s">
        <v>281</v>
      </c>
      <c r="C1870" s="353" t="s">
        <v>2161</v>
      </c>
      <c r="D1870" s="353" t="s">
        <v>3917</v>
      </c>
      <c r="E1870" s="354" t="s">
        <v>3918</v>
      </c>
      <c r="F1870" s="355" t="s">
        <v>111</v>
      </c>
      <c r="G1870" s="362">
        <v>-1.56</v>
      </c>
    </row>
    <row r="1871" spans="1:7" s="54" customFormat="1" ht="15" x14ac:dyDescent="0.25">
      <c r="A1871" s="351" t="s">
        <v>4879</v>
      </c>
      <c r="B1871" s="353" t="s">
        <v>281</v>
      </c>
      <c r="C1871" s="353" t="s">
        <v>4880</v>
      </c>
      <c r="D1871" s="353" t="s">
        <v>3925</v>
      </c>
      <c r="E1871" s="354" t="s">
        <v>3926</v>
      </c>
      <c r="F1871" s="355" t="s">
        <v>111</v>
      </c>
      <c r="G1871" s="362">
        <v>1.56</v>
      </c>
    </row>
    <row r="1872" spans="1:7" s="54" customFormat="1" ht="15" customHeight="1" x14ac:dyDescent="0.25">
      <c r="A1872" s="351" t="s">
        <v>4881</v>
      </c>
      <c r="B1872" s="353" t="s">
        <v>281</v>
      </c>
      <c r="C1872" s="353" t="s">
        <v>4882</v>
      </c>
      <c r="D1872" s="353" t="s">
        <v>3929</v>
      </c>
      <c r="E1872" s="354" t="s">
        <v>4883</v>
      </c>
      <c r="F1872" s="355" t="s">
        <v>139</v>
      </c>
      <c r="G1872" s="366">
        <v>32.5</v>
      </c>
    </row>
    <row r="1873" spans="1:7" s="54" customFormat="1" ht="15" x14ac:dyDescent="0.25">
      <c r="A1873" s="351" t="s">
        <v>4884</v>
      </c>
      <c r="B1873" s="353" t="s">
        <v>281</v>
      </c>
      <c r="C1873" s="353" t="s">
        <v>4885</v>
      </c>
      <c r="D1873" s="353" t="s">
        <v>3933</v>
      </c>
      <c r="E1873" s="354" t="s">
        <v>4886</v>
      </c>
      <c r="F1873" s="355" t="s">
        <v>139</v>
      </c>
      <c r="G1873" s="366">
        <v>39.700000000000003</v>
      </c>
    </row>
    <row r="1874" spans="1:7" s="54" customFormat="1" ht="15" x14ac:dyDescent="0.25">
      <c r="A1874" s="347" t="s">
        <v>4887</v>
      </c>
      <c r="B1874" s="556"/>
      <c r="C1874" s="556"/>
      <c r="D1874" s="556"/>
      <c r="E1874" s="348" t="s">
        <v>4888</v>
      </c>
      <c r="F1874" s="349"/>
      <c r="G1874" s="350"/>
    </row>
    <row r="1875" spans="1:7" s="54" customFormat="1" ht="15" x14ac:dyDescent="0.25">
      <c r="A1875" s="351" t="s">
        <v>4889</v>
      </c>
      <c r="B1875" s="353" t="s">
        <v>281</v>
      </c>
      <c r="C1875" s="353" t="s">
        <v>2163</v>
      </c>
      <c r="D1875" s="353" t="s">
        <v>377</v>
      </c>
      <c r="E1875" s="354" t="s">
        <v>378</v>
      </c>
      <c r="F1875" s="355" t="s">
        <v>217</v>
      </c>
      <c r="G1875" s="368">
        <v>1</v>
      </c>
    </row>
    <row r="1876" spans="1:7" s="54" customFormat="1" ht="15" x14ac:dyDescent="0.25">
      <c r="A1876" s="351" t="s">
        <v>4890</v>
      </c>
      <c r="B1876" s="353" t="s">
        <v>281</v>
      </c>
      <c r="C1876" s="353" t="s">
        <v>2167</v>
      </c>
      <c r="D1876" s="353" t="s">
        <v>4198</v>
      </c>
      <c r="E1876" s="354" t="s">
        <v>359</v>
      </c>
      <c r="F1876" s="355" t="s">
        <v>122</v>
      </c>
      <c r="G1876" s="363">
        <v>2.8E-3</v>
      </c>
    </row>
    <row r="1877" spans="1:7" s="54" customFormat="1" ht="22.5" x14ac:dyDescent="0.25">
      <c r="A1877" s="371" t="s">
        <v>4891</v>
      </c>
      <c r="B1877" s="353" t="s">
        <v>281</v>
      </c>
      <c r="C1877" s="353" t="s">
        <v>4892</v>
      </c>
      <c r="D1877" s="353" t="s">
        <v>4893</v>
      </c>
      <c r="E1877" s="354" t="s">
        <v>4894</v>
      </c>
      <c r="F1877" s="355" t="s">
        <v>217</v>
      </c>
      <c r="G1877" s="355"/>
    </row>
    <row r="1878" spans="1:7" s="54" customFormat="1" ht="22.5" x14ac:dyDescent="0.25">
      <c r="A1878" s="351" t="s">
        <v>4895</v>
      </c>
      <c r="B1878" s="353" t="s">
        <v>281</v>
      </c>
      <c r="C1878" s="353" t="s">
        <v>2169</v>
      </c>
      <c r="D1878" s="353" t="s">
        <v>4896</v>
      </c>
      <c r="E1878" s="354" t="s">
        <v>4897</v>
      </c>
      <c r="F1878" s="355" t="s">
        <v>217</v>
      </c>
      <c r="G1878" s="368">
        <v>1</v>
      </c>
    </row>
    <row r="1879" spans="1:7" s="54" customFormat="1" ht="15" x14ac:dyDescent="0.25">
      <c r="A1879" s="351" t="s">
        <v>4898</v>
      </c>
      <c r="B1879" s="353" t="s">
        <v>281</v>
      </c>
      <c r="C1879" s="353" t="s">
        <v>2173</v>
      </c>
      <c r="D1879" s="353" t="s">
        <v>4899</v>
      </c>
      <c r="E1879" s="354" t="s">
        <v>4900</v>
      </c>
      <c r="F1879" s="355" t="s">
        <v>217</v>
      </c>
      <c r="G1879" s="368">
        <v>1</v>
      </c>
    </row>
    <row r="1880" spans="1:7" s="54" customFormat="1" ht="33.75" x14ac:dyDescent="0.25">
      <c r="A1880" s="351" t="s">
        <v>4901</v>
      </c>
      <c r="B1880" s="353" t="s">
        <v>281</v>
      </c>
      <c r="C1880" s="353" t="s">
        <v>2179</v>
      </c>
      <c r="D1880" s="353" t="s">
        <v>4902</v>
      </c>
      <c r="E1880" s="354" t="s">
        <v>4903</v>
      </c>
      <c r="F1880" s="355" t="s">
        <v>217</v>
      </c>
      <c r="G1880" s="368">
        <v>1</v>
      </c>
    </row>
    <row r="1881" spans="1:7" s="54" customFormat="1" ht="15" x14ac:dyDescent="0.25">
      <c r="A1881" s="351" t="s">
        <v>4904</v>
      </c>
      <c r="B1881" s="353" t="s">
        <v>281</v>
      </c>
      <c r="C1881" s="369" t="s">
        <v>4905</v>
      </c>
      <c r="D1881" s="369" t="s">
        <v>3850</v>
      </c>
      <c r="E1881" s="370" t="s">
        <v>4855</v>
      </c>
      <c r="F1881" s="355" t="s">
        <v>217</v>
      </c>
      <c r="G1881" s="368">
        <v>1</v>
      </c>
    </row>
    <row r="1882" spans="1:7" s="54" customFormat="1" ht="15" x14ac:dyDescent="0.25">
      <c r="A1882" s="351" t="s">
        <v>4906</v>
      </c>
      <c r="B1882" s="353" t="s">
        <v>281</v>
      </c>
      <c r="C1882" s="353" t="s">
        <v>2185</v>
      </c>
      <c r="D1882" s="353" t="s">
        <v>360</v>
      </c>
      <c r="E1882" s="354" t="s">
        <v>361</v>
      </c>
      <c r="F1882" s="355" t="s">
        <v>217</v>
      </c>
      <c r="G1882" s="368">
        <v>3</v>
      </c>
    </row>
    <row r="1883" spans="1:7" s="54" customFormat="1" ht="22.5" x14ac:dyDescent="0.25">
      <c r="A1883" s="351" t="s">
        <v>4907</v>
      </c>
      <c r="B1883" s="353" t="s">
        <v>281</v>
      </c>
      <c r="C1883" s="353" t="s">
        <v>2188</v>
      </c>
      <c r="D1883" s="353" t="s">
        <v>4908</v>
      </c>
      <c r="E1883" s="354" t="s">
        <v>4909</v>
      </c>
      <c r="F1883" s="355" t="s">
        <v>217</v>
      </c>
      <c r="G1883" s="368">
        <v>3</v>
      </c>
    </row>
    <row r="1884" spans="1:7" s="54" customFormat="1" ht="15" x14ac:dyDescent="0.25">
      <c r="A1884" s="351" t="s">
        <v>4910</v>
      </c>
      <c r="B1884" s="353" t="s">
        <v>281</v>
      </c>
      <c r="C1884" s="353" t="s">
        <v>2190</v>
      </c>
      <c r="D1884" s="353" t="s">
        <v>366</v>
      </c>
      <c r="E1884" s="354" t="s">
        <v>367</v>
      </c>
      <c r="F1884" s="355" t="s">
        <v>217</v>
      </c>
      <c r="G1884" s="368">
        <v>4</v>
      </c>
    </row>
    <row r="1885" spans="1:7" s="54" customFormat="1" ht="15" x14ac:dyDescent="0.25">
      <c r="A1885" s="351" t="s">
        <v>4911</v>
      </c>
      <c r="B1885" s="353" t="s">
        <v>281</v>
      </c>
      <c r="C1885" s="353" t="s">
        <v>4912</v>
      </c>
      <c r="D1885" s="353" t="s">
        <v>3882</v>
      </c>
      <c r="E1885" s="354" t="s">
        <v>3883</v>
      </c>
      <c r="F1885" s="355" t="s">
        <v>217</v>
      </c>
      <c r="G1885" s="368">
        <v>4</v>
      </c>
    </row>
    <row r="1886" spans="1:7" s="54" customFormat="1" ht="22.5" x14ac:dyDescent="0.25">
      <c r="A1886" s="351" t="s">
        <v>4913</v>
      </c>
      <c r="B1886" s="353" t="s">
        <v>281</v>
      </c>
      <c r="C1886" s="353" t="s">
        <v>2194</v>
      </c>
      <c r="D1886" s="353" t="s">
        <v>362</v>
      </c>
      <c r="E1886" s="354" t="s">
        <v>4306</v>
      </c>
      <c r="F1886" s="355" t="s">
        <v>125</v>
      </c>
      <c r="G1886" s="357">
        <v>2.7E-2</v>
      </c>
    </row>
    <row r="1887" spans="1:7" s="54" customFormat="1" ht="15" x14ac:dyDescent="0.25">
      <c r="A1887" s="351" t="s">
        <v>4914</v>
      </c>
      <c r="B1887" s="353" t="s">
        <v>281</v>
      </c>
      <c r="C1887" s="353" t="s">
        <v>2196</v>
      </c>
      <c r="D1887" s="353" t="s">
        <v>4308</v>
      </c>
      <c r="E1887" s="354" t="s">
        <v>4309</v>
      </c>
      <c r="F1887" s="355" t="s">
        <v>147</v>
      </c>
      <c r="G1887" s="366">
        <v>2.7</v>
      </c>
    </row>
    <row r="1888" spans="1:7" s="54" customFormat="1" ht="22.5" x14ac:dyDescent="0.25">
      <c r="A1888" s="351" t="s">
        <v>4915</v>
      </c>
      <c r="B1888" s="353" t="s">
        <v>281</v>
      </c>
      <c r="C1888" s="353" t="s">
        <v>2200</v>
      </c>
      <c r="D1888" s="353" t="s">
        <v>4482</v>
      </c>
      <c r="E1888" s="354" t="s">
        <v>4483</v>
      </c>
      <c r="F1888" s="355" t="s">
        <v>125</v>
      </c>
      <c r="G1888" s="362">
        <v>0.08</v>
      </c>
    </row>
    <row r="1889" spans="1:7" s="54" customFormat="1" ht="15" x14ac:dyDescent="0.25">
      <c r="A1889" s="351" t="s">
        <v>4916</v>
      </c>
      <c r="B1889" s="353" t="s">
        <v>281</v>
      </c>
      <c r="C1889" s="353" t="s">
        <v>2202</v>
      </c>
      <c r="D1889" s="353" t="s">
        <v>4308</v>
      </c>
      <c r="E1889" s="354" t="s">
        <v>4309</v>
      </c>
      <c r="F1889" s="355" t="s">
        <v>147</v>
      </c>
      <c r="G1889" s="368">
        <v>8</v>
      </c>
    </row>
    <row r="1890" spans="1:7" s="54" customFormat="1" ht="22.5" x14ac:dyDescent="0.25">
      <c r="A1890" s="351" t="s">
        <v>4917</v>
      </c>
      <c r="B1890" s="353" t="s">
        <v>281</v>
      </c>
      <c r="C1890" s="353" t="s">
        <v>2213</v>
      </c>
      <c r="D1890" s="353" t="s">
        <v>3913</v>
      </c>
      <c r="E1890" s="354" t="s">
        <v>3914</v>
      </c>
      <c r="F1890" s="355" t="s">
        <v>125</v>
      </c>
      <c r="G1890" s="357">
        <v>0.193</v>
      </c>
    </row>
    <row r="1891" spans="1:7" s="54" customFormat="1" ht="15" x14ac:dyDescent="0.25">
      <c r="A1891" s="351" t="s">
        <v>4918</v>
      </c>
      <c r="B1891" s="353" t="s">
        <v>281</v>
      </c>
      <c r="C1891" s="353" t="s">
        <v>4919</v>
      </c>
      <c r="D1891" s="353" t="s">
        <v>3921</v>
      </c>
      <c r="E1891" s="354" t="s">
        <v>3922</v>
      </c>
      <c r="F1891" s="355" t="s">
        <v>122</v>
      </c>
      <c r="G1891" s="365">
        <v>-1.2352E-2</v>
      </c>
    </row>
    <row r="1892" spans="1:7" s="54" customFormat="1" ht="15" x14ac:dyDescent="0.25">
      <c r="A1892" s="351" t="s">
        <v>4920</v>
      </c>
      <c r="B1892" s="353" t="s">
        <v>281</v>
      </c>
      <c r="C1892" s="353" t="s">
        <v>4921</v>
      </c>
      <c r="D1892" s="353" t="s">
        <v>3917</v>
      </c>
      <c r="E1892" s="354" t="s">
        <v>3918</v>
      </c>
      <c r="F1892" s="355" t="s">
        <v>111</v>
      </c>
      <c r="G1892" s="357">
        <v>-1.1579999999999999</v>
      </c>
    </row>
    <row r="1893" spans="1:7" s="54" customFormat="1" ht="15" customHeight="1" x14ac:dyDescent="0.25">
      <c r="A1893" s="351" t="s">
        <v>4922</v>
      </c>
      <c r="B1893" s="353" t="s">
        <v>281</v>
      </c>
      <c r="C1893" s="353" t="s">
        <v>4923</v>
      </c>
      <c r="D1893" s="353" t="s">
        <v>3925</v>
      </c>
      <c r="E1893" s="354" t="s">
        <v>3926</v>
      </c>
      <c r="F1893" s="355" t="s">
        <v>111</v>
      </c>
      <c r="G1893" s="357">
        <v>1.1579999999999999</v>
      </c>
    </row>
    <row r="1894" spans="1:7" s="54" customFormat="1" ht="15" x14ac:dyDescent="0.25">
      <c r="A1894" s="351" t="s">
        <v>4924</v>
      </c>
      <c r="B1894" s="353" t="s">
        <v>281</v>
      </c>
      <c r="C1894" s="353" t="s">
        <v>4925</v>
      </c>
      <c r="D1894" s="353" t="s">
        <v>3929</v>
      </c>
      <c r="E1894" s="354" t="s">
        <v>4926</v>
      </c>
      <c r="F1894" s="355" t="s">
        <v>139</v>
      </c>
      <c r="G1894" s="366">
        <v>24.1</v>
      </c>
    </row>
    <row r="1895" spans="1:7" s="54" customFormat="1" ht="15" x14ac:dyDescent="0.25">
      <c r="A1895" s="351" t="s">
        <v>4927</v>
      </c>
      <c r="B1895" s="353" t="s">
        <v>281</v>
      </c>
      <c r="C1895" s="353" t="s">
        <v>4928</v>
      </c>
      <c r="D1895" s="353" t="s">
        <v>3933</v>
      </c>
      <c r="E1895" s="354" t="s">
        <v>4929</v>
      </c>
      <c r="F1895" s="355" t="s">
        <v>139</v>
      </c>
      <c r="G1895" s="366">
        <v>29.5</v>
      </c>
    </row>
    <row r="1896" spans="1:7" s="54" customFormat="1" ht="15" x14ac:dyDescent="0.25">
      <c r="A1896" s="347" t="s">
        <v>4930</v>
      </c>
      <c r="B1896" s="556"/>
      <c r="C1896" s="556"/>
      <c r="D1896" s="556"/>
      <c r="E1896" s="348" t="s">
        <v>4931</v>
      </c>
      <c r="F1896" s="349"/>
      <c r="G1896" s="350"/>
    </row>
    <row r="1897" spans="1:7" s="54" customFormat="1" ht="15" x14ac:dyDescent="0.25">
      <c r="A1897" s="351" t="s">
        <v>4932</v>
      </c>
      <c r="B1897" s="353" t="s">
        <v>281</v>
      </c>
      <c r="C1897" s="353" t="s">
        <v>2215</v>
      </c>
      <c r="D1897" s="353" t="s">
        <v>377</v>
      </c>
      <c r="E1897" s="354" t="s">
        <v>378</v>
      </c>
      <c r="F1897" s="355" t="s">
        <v>217</v>
      </c>
      <c r="G1897" s="368">
        <v>1</v>
      </c>
    </row>
    <row r="1898" spans="1:7" s="54" customFormat="1" ht="15" x14ac:dyDescent="0.25">
      <c r="A1898" s="351" t="s">
        <v>4933</v>
      </c>
      <c r="B1898" s="353" t="s">
        <v>281</v>
      </c>
      <c r="C1898" s="353" t="s">
        <v>2217</v>
      </c>
      <c r="D1898" s="353" t="s">
        <v>4198</v>
      </c>
      <c r="E1898" s="354" t="s">
        <v>359</v>
      </c>
      <c r="F1898" s="355" t="s">
        <v>122</v>
      </c>
      <c r="G1898" s="363">
        <v>2.8E-3</v>
      </c>
    </row>
    <row r="1899" spans="1:7" s="54" customFormat="1" ht="22.5" x14ac:dyDescent="0.25">
      <c r="A1899" s="371" t="s">
        <v>4934</v>
      </c>
      <c r="B1899" s="353" t="s">
        <v>281</v>
      </c>
      <c r="C1899" s="353" t="s">
        <v>2219</v>
      </c>
      <c r="D1899" s="353" t="s">
        <v>4893</v>
      </c>
      <c r="E1899" s="354" t="s">
        <v>4894</v>
      </c>
      <c r="F1899" s="355" t="s">
        <v>217</v>
      </c>
      <c r="G1899" s="355"/>
    </row>
    <row r="1900" spans="1:7" s="54" customFormat="1" ht="22.5" x14ac:dyDescent="0.25">
      <c r="A1900" s="351" t="s">
        <v>4935</v>
      </c>
      <c r="B1900" s="353" t="s">
        <v>281</v>
      </c>
      <c r="C1900" s="353" t="s">
        <v>2221</v>
      </c>
      <c r="D1900" s="353" t="s">
        <v>4896</v>
      </c>
      <c r="E1900" s="354" t="s">
        <v>4897</v>
      </c>
      <c r="F1900" s="355" t="s">
        <v>217</v>
      </c>
      <c r="G1900" s="368">
        <v>1</v>
      </c>
    </row>
    <row r="1901" spans="1:7" s="54" customFormat="1" ht="15" x14ac:dyDescent="0.25">
      <c r="A1901" s="351" t="s">
        <v>4936</v>
      </c>
      <c r="B1901" s="353" t="s">
        <v>281</v>
      </c>
      <c r="C1901" s="353" t="s">
        <v>2224</v>
      </c>
      <c r="D1901" s="353" t="s">
        <v>4899</v>
      </c>
      <c r="E1901" s="354" t="s">
        <v>4900</v>
      </c>
      <c r="F1901" s="355" t="s">
        <v>217</v>
      </c>
      <c r="G1901" s="368">
        <v>1</v>
      </c>
    </row>
    <row r="1902" spans="1:7" s="54" customFormat="1" ht="33.75" x14ac:dyDescent="0.25">
      <c r="A1902" s="351" t="s">
        <v>4937</v>
      </c>
      <c r="B1902" s="353" t="s">
        <v>281</v>
      </c>
      <c r="C1902" s="353" t="s">
        <v>2228</v>
      </c>
      <c r="D1902" s="353" t="s">
        <v>4902</v>
      </c>
      <c r="E1902" s="354" t="s">
        <v>4903</v>
      </c>
      <c r="F1902" s="355" t="s">
        <v>217</v>
      </c>
      <c r="G1902" s="368">
        <v>1</v>
      </c>
    </row>
    <row r="1903" spans="1:7" s="54" customFormat="1" ht="15" x14ac:dyDescent="0.25">
      <c r="A1903" s="351" t="s">
        <v>4938</v>
      </c>
      <c r="B1903" s="353" t="s">
        <v>281</v>
      </c>
      <c r="C1903" s="369" t="s">
        <v>4939</v>
      </c>
      <c r="D1903" s="369" t="s">
        <v>3850</v>
      </c>
      <c r="E1903" s="370" t="s">
        <v>4855</v>
      </c>
      <c r="F1903" s="355" t="s">
        <v>217</v>
      </c>
      <c r="G1903" s="368">
        <v>1</v>
      </c>
    </row>
    <row r="1904" spans="1:7" s="54" customFormat="1" ht="15" x14ac:dyDescent="0.25">
      <c r="A1904" s="351" t="s">
        <v>4940</v>
      </c>
      <c r="B1904" s="353" t="s">
        <v>281</v>
      </c>
      <c r="C1904" s="353" t="s">
        <v>2233</v>
      </c>
      <c r="D1904" s="353" t="s">
        <v>360</v>
      </c>
      <c r="E1904" s="354" t="s">
        <v>361</v>
      </c>
      <c r="F1904" s="355" t="s">
        <v>217</v>
      </c>
      <c r="G1904" s="368">
        <v>3</v>
      </c>
    </row>
    <row r="1905" spans="1:7" s="54" customFormat="1" ht="22.5" x14ac:dyDescent="0.25">
      <c r="A1905" s="351" t="s">
        <v>4941</v>
      </c>
      <c r="B1905" s="353" t="s">
        <v>281</v>
      </c>
      <c r="C1905" s="353" t="s">
        <v>2237</v>
      </c>
      <c r="D1905" s="353" t="s">
        <v>4908</v>
      </c>
      <c r="E1905" s="354" t="s">
        <v>4909</v>
      </c>
      <c r="F1905" s="355" t="s">
        <v>217</v>
      </c>
      <c r="G1905" s="368">
        <v>3</v>
      </c>
    </row>
    <row r="1906" spans="1:7" s="54" customFormat="1" ht="15" x14ac:dyDescent="0.25">
      <c r="A1906" s="351" t="s">
        <v>4942</v>
      </c>
      <c r="B1906" s="353" t="s">
        <v>281</v>
      </c>
      <c r="C1906" s="353" t="s">
        <v>2242</v>
      </c>
      <c r="D1906" s="353" t="s">
        <v>366</v>
      </c>
      <c r="E1906" s="354" t="s">
        <v>367</v>
      </c>
      <c r="F1906" s="355" t="s">
        <v>217</v>
      </c>
      <c r="G1906" s="368">
        <v>4</v>
      </c>
    </row>
    <row r="1907" spans="1:7" s="54" customFormat="1" ht="15" x14ac:dyDescent="0.25">
      <c r="A1907" s="351" t="s">
        <v>4943</v>
      </c>
      <c r="B1907" s="353" t="s">
        <v>281</v>
      </c>
      <c r="C1907" s="353" t="s">
        <v>2245</v>
      </c>
      <c r="D1907" s="353" t="s">
        <v>3882</v>
      </c>
      <c r="E1907" s="354" t="s">
        <v>3883</v>
      </c>
      <c r="F1907" s="355" t="s">
        <v>217</v>
      </c>
      <c r="G1907" s="368">
        <v>4</v>
      </c>
    </row>
    <row r="1908" spans="1:7" s="54" customFormat="1" ht="22.5" x14ac:dyDescent="0.25">
      <c r="A1908" s="351" t="s">
        <v>4944</v>
      </c>
      <c r="B1908" s="353" t="s">
        <v>281</v>
      </c>
      <c r="C1908" s="353" t="s">
        <v>2251</v>
      </c>
      <c r="D1908" s="353" t="s">
        <v>4863</v>
      </c>
      <c r="E1908" s="354" t="s">
        <v>4864</v>
      </c>
      <c r="F1908" s="355" t="s">
        <v>125</v>
      </c>
      <c r="G1908" s="357">
        <v>2.7E-2</v>
      </c>
    </row>
    <row r="1909" spans="1:7" s="54" customFormat="1" ht="15" x14ac:dyDescent="0.25">
      <c r="A1909" s="351" t="s">
        <v>4945</v>
      </c>
      <c r="B1909" s="353" t="s">
        <v>281</v>
      </c>
      <c r="C1909" s="353" t="s">
        <v>2254</v>
      </c>
      <c r="D1909" s="353" t="s">
        <v>4308</v>
      </c>
      <c r="E1909" s="354" t="s">
        <v>4309</v>
      </c>
      <c r="F1909" s="355" t="s">
        <v>147</v>
      </c>
      <c r="G1909" s="366">
        <v>2.7</v>
      </c>
    </row>
    <row r="1910" spans="1:7" s="54" customFormat="1" ht="22.5" x14ac:dyDescent="0.25">
      <c r="A1910" s="351" t="s">
        <v>4946</v>
      </c>
      <c r="B1910" s="353" t="s">
        <v>281</v>
      </c>
      <c r="C1910" s="353" t="s">
        <v>2257</v>
      </c>
      <c r="D1910" s="353" t="s">
        <v>4482</v>
      </c>
      <c r="E1910" s="354" t="s">
        <v>4483</v>
      </c>
      <c r="F1910" s="355" t="s">
        <v>125</v>
      </c>
      <c r="G1910" s="362">
        <v>0.08</v>
      </c>
    </row>
    <row r="1911" spans="1:7" s="54" customFormat="1" ht="22.5" x14ac:dyDescent="0.25">
      <c r="A1911" s="351" t="s">
        <v>4947</v>
      </c>
      <c r="B1911" s="353" t="s">
        <v>281</v>
      </c>
      <c r="C1911" s="353" t="s">
        <v>2259</v>
      </c>
      <c r="D1911" s="353" t="s">
        <v>4948</v>
      </c>
      <c r="E1911" s="354" t="s">
        <v>4949</v>
      </c>
      <c r="F1911" s="355" t="s">
        <v>147</v>
      </c>
      <c r="G1911" s="366">
        <v>8.6</v>
      </c>
    </row>
    <row r="1912" spans="1:7" s="54" customFormat="1" ht="15" x14ac:dyDescent="0.25">
      <c r="A1912" s="351" t="s">
        <v>4950</v>
      </c>
      <c r="B1912" s="353" t="s">
        <v>281</v>
      </c>
      <c r="C1912" s="353" t="s">
        <v>2262</v>
      </c>
      <c r="D1912" s="353" t="s">
        <v>3911</v>
      </c>
      <c r="E1912" s="354" t="s">
        <v>373</v>
      </c>
      <c r="F1912" s="355" t="s">
        <v>122</v>
      </c>
      <c r="G1912" s="363">
        <v>1.5E-3</v>
      </c>
    </row>
    <row r="1913" spans="1:7" s="54" customFormat="1" ht="22.5" x14ac:dyDescent="0.25">
      <c r="A1913" s="351" t="s">
        <v>4951</v>
      </c>
      <c r="B1913" s="353" t="s">
        <v>281</v>
      </c>
      <c r="C1913" s="353" t="s">
        <v>2268</v>
      </c>
      <c r="D1913" s="353" t="s">
        <v>3913</v>
      </c>
      <c r="E1913" s="354" t="s">
        <v>3914</v>
      </c>
      <c r="F1913" s="355" t="s">
        <v>125</v>
      </c>
      <c r="G1913" s="357">
        <v>0.193</v>
      </c>
    </row>
    <row r="1914" spans="1:7" s="54" customFormat="1" ht="15" x14ac:dyDescent="0.25">
      <c r="A1914" s="351" t="s">
        <v>4952</v>
      </c>
      <c r="B1914" s="353" t="s">
        <v>281</v>
      </c>
      <c r="C1914" s="353" t="s">
        <v>2269</v>
      </c>
      <c r="D1914" s="353" t="s">
        <v>3921</v>
      </c>
      <c r="E1914" s="354" t="s">
        <v>3922</v>
      </c>
      <c r="F1914" s="355" t="s">
        <v>122</v>
      </c>
      <c r="G1914" s="365">
        <v>-1.2352E-2</v>
      </c>
    </row>
    <row r="1915" spans="1:7" s="54" customFormat="1" ht="15" x14ac:dyDescent="0.25">
      <c r="A1915" s="351" t="s">
        <v>4953</v>
      </c>
      <c r="B1915" s="353" t="s">
        <v>281</v>
      </c>
      <c r="C1915" s="353" t="s">
        <v>2272</v>
      </c>
      <c r="D1915" s="353" t="s">
        <v>3917</v>
      </c>
      <c r="E1915" s="354" t="s">
        <v>3918</v>
      </c>
      <c r="F1915" s="355" t="s">
        <v>111</v>
      </c>
      <c r="G1915" s="357">
        <v>-1.1579999999999999</v>
      </c>
    </row>
    <row r="1916" spans="1:7" s="54" customFormat="1" ht="15" x14ac:dyDescent="0.25">
      <c r="A1916" s="351" t="s">
        <v>4954</v>
      </c>
      <c r="B1916" s="353" t="s">
        <v>281</v>
      </c>
      <c r="C1916" s="353" t="s">
        <v>2275</v>
      </c>
      <c r="D1916" s="353" t="s">
        <v>3925</v>
      </c>
      <c r="E1916" s="354" t="s">
        <v>3926</v>
      </c>
      <c r="F1916" s="355" t="s">
        <v>111</v>
      </c>
      <c r="G1916" s="357">
        <v>1.1579999999999999</v>
      </c>
    </row>
    <row r="1917" spans="1:7" s="54" customFormat="1" ht="15" x14ac:dyDescent="0.25">
      <c r="A1917" s="351" t="s">
        <v>4955</v>
      </c>
      <c r="B1917" s="353" t="s">
        <v>281</v>
      </c>
      <c r="C1917" s="353" t="s">
        <v>4956</v>
      </c>
      <c r="D1917" s="353" t="s">
        <v>3929</v>
      </c>
      <c r="E1917" s="354" t="s">
        <v>4926</v>
      </c>
      <c r="F1917" s="355" t="s">
        <v>139</v>
      </c>
      <c r="G1917" s="366">
        <v>24.1</v>
      </c>
    </row>
    <row r="1918" spans="1:7" s="54" customFormat="1" ht="15" x14ac:dyDescent="0.25">
      <c r="A1918" s="351" t="s">
        <v>4957</v>
      </c>
      <c r="B1918" s="353" t="s">
        <v>281</v>
      </c>
      <c r="C1918" s="353" t="s">
        <v>4958</v>
      </c>
      <c r="D1918" s="353" t="s">
        <v>3933</v>
      </c>
      <c r="E1918" s="354" t="s">
        <v>4929</v>
      </c>
      <c r="F1918" s="355" t="s">
        <v>139</v>
      </c>
      <c r="G1918" s="366">
        <v>29.5</v>
      </c>
    </row>
    <row r="1919" spans="1:7" s="54" customFormat="1" ht="15" x14ac:dyDescent="0.25">
      <c r="A1919" s="347" t="s">
        <v>4959</v>
      </c>
      <c r="B1919" s="556"/>
      <c r="C1919" s="556"/>
      <c r="D1919" s="556"/>
      <c r="E1919" s="348" t="s">
        <v>4960</v>
      </c>
      <c r="F1919" s="349"/>
      <c r="G1919" s="350"/>
    </row>
    <row r="1920" spans="1:7" s="54" customFormat="1" ht="15" x14ac:dyDescent="0.25">
      <c r="A1920" s="351" t="s">
        <v>4961</v>
      </c>
      <c r="B1920" s="353" t="s">
        <v>281</v>
      </c>
      <c r="C1920" s="353" t="s">
        <v>2276</v>
      </c>
      <c r="D1920" s="353" t="s">
        <v>377</v>
      </c>
      <c r="E1920" s="354" t="s">
        <v>378</v>
      </c>
      <c r="F1920" s="355" t="s">
        <v>217</v>
      </c>
      <c r="G1920" s="368">
        <v>1</v>
      </c>
    </row>
    <row r="1921" spans="1:7" s="54" customFormat="1" ht="15" x14ac:dyDescent="0.25">
      <c r="A1921" s="351" t="s">
        <v>4962</v>
      </c>
      <c r="B1921" s="353" t="s">
        <v>281</v>
      </c>
      <c r="C1921" s="353" t="s">
        <v>2279</v>
      </c>
      <c r="D1921" s="353" t="s">
        <v>4198</v>
      </c>
      <c r="E1921" s="354" t="s">
        <v>359</v>
      </c>
      <c r="F1921" s="355" t="s">
        <v>122</v>
      </c>
      <c r="G1921" s="363">
        <v>2.8E-3</v>
      </c>
    </row>
    <row r="1922" spans="1:7" s="54" customFormat="1" ht="15" x14ac:dyDescent="0.25">
      <c r="A1922" s="351" t="s">
        <v>4963</v>
      </c>
      <c r="B1922" s="353" t="s">
        <v>281</v>
      </c>
      <c r="C1922" s="369" t="s">
        <v>4964</v>
      </c>
      <c r="D1922" s="369" t="s">
        <v>4842</v>
      </c>
      <c r="E1922" s="370" t="s">
        <v>4965</v>
      </c>
      <c r="F1922" s="355" t="s">
        <v>217</v>
      </c>
      <c r="G1922" s="368">
        <v>1</v>
      </c>
    </row>
    <row r="1923" spans="1:7" s="54" customFormat="1" ht="15" customHeight="1" x14ac:dyDescent="0.25">
      <c r="A1923" s="351" t="s">
        <v>4966</v>
      </c>
      <c r="B1923" s="353" t="s">
        <v>281</v>
      </c>
      <c r="C1923" s="353" t="s">
        <v>2289</v>
      </c>
      <c r="D1923" s="353" t="s">
        <v>4967</v>
      </c>
      <c r="E1923" s="354" t="s">
        <v>4968</v>
      </c>
      <c r="F1923" s="355" t="s">
        <v>217</v>
      </c>
      <c r="G1923" s="368">
        <v>1</v>
      </c>
    </row>
    <row r="1924" spans="1:7" s="54" customFormat="1" ht="15" x14ac:dyDescent="0.25">
      <c r="A1924" s="351" t="s">
        <v>4969</v>
      </c>
      <c r="B1924" s="353" t="s">
        <v>281</v>
      </c>
      <c r="C1924" s="353" t="s">
        <v>2291</v>
      </c>
      <c r="D1924" s="353" t="s">
        <v>4899</v>
      </c>
      <c r="E1924" s="354" t="s">
        <v>4900</v>
      </c>
      <c r="F1924" s="355" t="s">
        <v>217</v>
      </c>
      <c r="G1924" s="368">
        <v>1</v>
      </c>
    </row>
    <row r="1925" spans="1:7" s="54" customFormat="1" ht="33.75" x14ac:dyDescent="0.25">
      <c r="A1925" s="351" t="s">
        <v>4970</v>
      </c>
      <c r="B1925" s="353" t="s">
        <v>281</v>
      </c>
      <c r="C1925" s="353" t="s">
        <v>2292</v>
      </c>
      <c r="D1925" s="353" t="s">
        <v>4902</v>
      </c>
      <c r="E1925" s="354" t="s">
        <v>4903</v>
      </c>
      <c r="F1925" s="355" t="s">
        <v>217</v>
      </c>
      <c r="G1925" s="368">
        <v>1</v>
      </c>
    </row>
    <row r="1926" spans="1:7" s="54" customFormat="1" ht="15" x14ac:dyDescent="0.25">
      <c r="A1926" s="351" t="s">
        <v>4971</v>
      </c>
      <c r="B1926" s="353" t="s">
        <v>281</v>
      </c>
      <c r="C1926" s="369" t="s">
        <v>4972</v>
      </c>
      <c r="D1926" s="369" t="s">
        <v>3850</v>
      </c>
      <c r="E1926" s="370" t="s">
        <v>4973</v>
      </c>
      <c r="F1926" s="355" t="s">
        <v>217</v>
      </c>
      <c r="G1926" s="368">
        <v>1</v>
      </c>
    </row>
    <row r="1927" spans="1:7" s="54" customFormat="1" ht="15" x14ac:dyDescent="0.25">
      <c r="A1927" s="351" t="s">
        <v>4974</v>
      </c>
      <c r="B1927" s="353" t="s">
        <v>281</v>
      </c>
      <c r="C1927" s="353" t="s">
        <v>2294</v>
      </c>
      <c r="D1927" s="353" t="s">
        <v>366</v>
      </c>
      <c r="E1927" s="354" t="s">
        <v>367</v>
      </c>
      <c r="F1927" s="355" t="s">
        <v>217</v>
      </c>
      <c r="G1927" s="368">
        <v>4</v>
      </c>
    </row>
    <row r="1928" spans="1:7" s="54" customFormat="1" ht="15" x14ac:dyDescent="0.25">
      <c r="A1928" s="351" t="s">
        <v>4975</v>
      </c>
      <c r="B1928" s="353" t="s">
        <v>281</v>
      </c>
      <c r="C1928" s="353" t="s">
        <v>2297</v>
      </c>
      <c r="D1928" s="353" t="s">
        <v>3882</v>
      </c>
      <c r="E1928" s="354" t="s">
        <v>3883</v>
      </c>
      <c r="F1928" s="355" t="s">
        <v>217</v>
      </c>
      <c r="G1928" s="368">
        <v>4</v>
      </c>
    </row>
    <row r="1929" spans="1:7" s="54" customFormat="1" ht="15" x14ac:dyDescent="0.25">
      <c r="A1929" s="351" t="s">
        <v>4976</v>
      </c>
      <c r="B1929" s="353" t="s">
        <v>281</v>
      </c>
      <c r="C1929" s="353" t="s">
        <v>2303</v>
      </c>
      <c r="D1929" s="353" t="s">
        <v>379</v>
      </c>
      <c r="E1929" s="354" t="s">
        <v>380</v>
      </c>
      <c r="F1929" s="355" t="s">
        <v>217</v>
      </c>
      <c r="G1929" s="368">
        <v>16</v>
      </c>
    </row>
    <row r="1930" spans="1:7" s="54" customFormat="1" ht="15" x14ac:dyDescent="0.25">
      <c r="A1930" s="351" t="s">
        <v>4977</v>
      </c>
      <c r="B1930" s="353" t="s">
        <v>281</v>
      </c>
      <c r="C1930" s="353" t="s">
        <v>2304</v>
      </c>
      <c r="D1930" s="353" t="s">
        <v>4978</v>
      </c>
      <c r="E1930" s="354" t="s">
        <v>4979</v>
      </c>
      <c r="F1930" s="355" t="s">
        <v>217</v>
      </c>
      <c r="G1930" s="368">
        <v>16</v>
      </c>
    </row>
    <row r="1931" spans="1:7" s="54" customFormat="1" ht="22.5" x14ac:dyDescent="0.25">
      <c r="A1931" s="351" t="s">
        <v>4980</v>
      </c>
      <c r="B1931" s="353" t="s">
        <v>281</v>
      </c>
      <c r="C1931" s="353" t="s">
        <v>2317</v>
      </c>
      <c r="D1931" s="353" t="s">
        <v>365</v>
      </c>
      <c r="E1931" s="354" t="s">
        <v>4020</v>
      </c>
      <c r="F1931" s="355" t="s">
        <v>125</v>
      </c>
      <c r="G1931" s="357">
        <v>0.77400000000000002</v>
      </c>
    </row>
    <row r="1932" spans="1:7" s="54" customFormat="1" ht="22.5" x14ac:dyDescent="0.25">
      <c r="A1932" s="351" t="s">
        <v>4981</v>
      </c>
      <c r="B1932" s="353" t="s">
        <v>281</v>
      </c>
      <c r="C1932" s="353" t="s">
        <v>2320</v>
      </c>
      <c r="D1932" s="353" t="s">
        <v>3898</v>
      </c>
      <c r="E1932" s="354" t="s">
        <v>3899</v>
      </c>
      <c r="F1932" s="355" t="s">
        <v>147</v>
      </c>
      <c r="G1932" s="366">
        <v>77.400000000000006</v>
      </c>
    </row>
    <row r="1933" spans="1:7" s="54" customFormat="1" ht="22.5" x14ac:dyDescent="0.25">
      <c r="A1933" s="351" t="s">
        <v>4982</v>
      </c>
      <c r="B1933" s="353" t="s">
        <v>281</v>
      </c>
      <c r="C1933" s="353" t="s">
        <v>2323</v>
      </c>
      <c r="D1933" s="353" t="s">
        <v>3895</v>
      </c>
      <c r="E1933" s="354" t="s">
        <v>3896</v>
      </c>
      <c r="F1933" s="355" t="s">
        <v>125</v>
      </c>
      <c r="G1933" s="362">
        <v>0.28999999999999998</v>
      </c>
    </row>
    <row r="1934" spans="1:7" s="54" customFormat="1" ht="22.5" x14ac:dyDescent="0.25">
      <c r="A1934" s="351" t="s">
        <v>4983</v>
      </c>
      <c r="B1934" s="353" t="s">
        <v>281</v>
      </c>
      <c r="C1934" s="353" t="s">
        <v>2325</v>
      </c>
      <c r="D1934" s="353" t="s">
        <v>3898</v>
      </c>
      <c r="E1934" s="354" t="s">
        <v>3899</v>
      </c>
      <c r="F1934" s="355" t="s">
        <v>147</v>
      </c>
      <c r="G1934" s="368">
        <v>9</v>
      </c>
    </row>
    <row r="1935" spans="1:7" s="54" customFormat="1" ht="22.5" x14ac:dyDescent="0.25">
      <c r="A1935" s="351" t="s">
        <v>4984</v>
      </c>
      <c r="B1935" s="353" t="s">
        <v>281</v>
      </c>
      <c r="C1935" s="353" t="s">
        <v>2326</v>
      </c>
      <c r="D1935" s="353" t="s">
        <v>4985</v>
      </c>
      <c r="E1935" s="354" t="s">
        <v>4986</v>
      </c>
      <c r="F1935" s="355" t="s">
        <v>147</v>
      </c>
      <c r="G1935" s="368">
        <v>15</v>
      </c>
    </row>
    <row r="1936" spans="1:7" s="54" customFormat="1" ht="22.5" x14ac:dyDescent="0.25">
      <c r="A1936" s="351" t="s">
        <v>4987</v>
      </c>
      <c r="B1936" s="353" t="s">
        <v>281</v>
      </c>
      <c r="C1936" s="353" t="s">
        <v>4988</v>
      </c>
      <c r="D1936" s="353" t="s">
        <v>4227</v>
      </c>
      <c r="E1936" s="354" t="s">
        <v>4228</v>
      </c>
      <c r="F1936" s="355" t="s">
        <v>147</v>
      </c>
      <c r="G1936" s="368">
        <v>5</v>
      </c>
    </row>
    <row r="1937" spans="1:7" s="54" customFormat="1" ht="15" x14ac:dyDescent="0.25">
      <c r="A1937" s="351" t="s">
        <v>4989</v>
      </c>
      <c r="B1937" s="353" t="s">
        <v>281</v>
      </c>
      <c r="C1937" s="353" t="s">
        <v>4990</v>
      </c>
      <c r="D1937" s="353" t="s">
        <v>3911</v>
      </c>
      <c r="E1937" s="354" t="s">
        <v>373</v>
      </c>
      <c r="F1937" s="355" t="s">
        <v>122</v>
      </c>
      <c r="G1937" s="363">
        <v>8.5000000000000006E-3</v>
      </c>
    </row>
    <row r="1938" spans="1:7" s="54" customFormat="1" ht="22.5" x14ac:dyDescent="0.25">
      <c r="A1938" s="351" t="s">
        <v>4991</v>
      </c>
      <c r="B1938" s="353" t="s">
        <v>281</v>
      </c>
      <c r="C1938" s="353" t="s">
        <v>2332</v>
      </c>
      <c r="D1938" s="353" t="s">
        <v>3913</v>
      </c>
      <c r="E1938" s="354" t="s">
        <v>3914</v>
      </c>
      <c r="F1938" s="355" t="s">
        <v>125</v>
      </c>
      <c r="G1938" s="357">
        <v>1.0640000000000001</v>
      </c>
    </row>
    <row r="1939" spans="1:7" s="54" customFormat="1" ht="15" x14ac:dyDescent="0.25">
      <c r="A1939" s="351" t="s">
        <v>4992</v>
      </c>
      <c r="B1939" s="353" t="s">
        <v>281</v>
      </c>
      <c r="C1939" s="353" t="s">
        <v>2335</v>
      </c>
      <c r="D1939" s="353" t="s">
        <v>3921</v>
      </c>
      <c r="E1939" s="354" t="s">
        <v>3922</v>
      </c>
      <c r="F1939" s="355" t="s">
        <v>122</v>
      </c>
      <c r="G1939" s="365">
        <v>-6.8096000000000004E-2</v>
      </c>
    </row>
    <row r="1940" spans="1:7" s="54" customFormat="1" ht="15" x14ac:dyDescent="0.25">
      <c r="A1940" s="351" t="s">
        <v>4993</v>
      </c>
      <c r="B1940" s="353" t="s">
        <v>281</v>
      </c>
      <c r="C1940" s="353" t="s">
        <v>2338</v>
      </c>
      <c r="D1940" s="353" t="s">
        <v>3917</v>
      </c>
      <c r="E1940" s="354" t="s">
        <v>3918</v>
      </c>
      <c r="F1940" s="355" t="s">
        <v>111</v>
      </c>
      <c r="G1940" s="357">
        <v>-6.3840000000000003</v>
      </c>
    </row>
    <row r="1941" spans="1:7" s="54" customFormat="1" ht="15" x14ac:dyDescent="0.25">
      <c r="A1941" s="351" t="s">
        <v>4994</v>
      </c>
      <c r="B1941" s="353" t="s">
        <v>281</v>
      </c>
      <c r="C1941" s="353" t="s">
        <v>4995</v>
      </c>
      <c r="D1941" s="353" t="s">
        <v>3925</v>
      </c>
      <c r="E1941" s="354" t="s">
        <v>3926</v>
      </c>
      <c r="F1941" s="355" t="s">
        <v>111</v>
      </c>
      <c r="G1941" s="357">
        <v>6.3840000000000003</v>
      </c>
    </row>
    <row r="1942" spans="1:7" s="54" customFormat="1" ht="15" x14ac:dyDescent="0.25">
      <c r="A1942" s="351" t="s">
        <v>4996</v>
      </c>
      <c r="B1942" s="353" t="s">
        <v>281</v>
      </c>
      <c r="C1942" s="353" t="s">
        <v>4997</v>
      </c>
      <c r="D1942" s="353" t="s">
        <v>3929</v>
      </c>
      <c r="E1942" s="354" t="s">
        <v>4998</v>
      </c>
      <c r="F1942" s="355" t="s">
        <v>139</v>
      </c>
      <c r="G1942" s="368">
        <v>133</v>
      </c>
    </row>
    <row r="1943" spans="1:7" s="54" customFormat="1" ht="15" x14ac:dyDescent="0.25">
      <c r="A1943" s="351" t="s">
        <v>4999</v>
      </c>
      <c r="B1943" s="353" t="s">
        <v>281</v>
      </c>
      <c r="C1943" s="353" t="s">
        <v>5000</v>
      </c>
      <c r="D1943" s="353" t="s">
        <v>3933</v>
      </c>
      <c r="E1943" s="354" t="s">
        <v>5001</v>
      </c>
      <c r="F1943" s="355" t="s">
        <v>139</v>
      </c>
      <c r="G1943" s="366">
        <v>162.80000000000001</v>
      </c>
    </row>
    <row r="1944" spans="1:7" s="54" customFormat="1" ht="15" x14ac:dyDescent="0.25">
      <c r="A1944" s="347" t="s">
        <v>5002</v>
      </c>
      <c r="B1944" s="556"/>
      <c r="C1944" s="556"/>
      <c r="D1944" s="556"/>
      <c r="E1944" s="348" t="s">
        <v>5003</v>
      </c>
      <c r="F1944" s="349"/>
      <c r="G1944" s="350"/>
    </row>
    <row r="1945" spans="1:7" s="54" customFormat="1" ht="15" x14ac:dyDescent="0.25">
      <c r="A1945" s="351" t="s">
        <v>5004</v>
      </c>
      <c r="B1945" s="353" t="s">
        <v>281</v>
      </c>
      <c r="C1945" s="353" t="s">
        <v>2340</v>
      </c>
      <c r="D1945" s="353" t="s">
        <v>377</v>
      </c>
      <c r="E1945" s="354" t="s">
        <v>378</v>
      </c>
      <c r="F1945" s="355" t="s">
        <v>217</v>
      </c>
      <c r="G1945" s="368">
        <v>1</v>
      </c>
    </row>
    <row r="1946" spans="1:7" s="54" customFormat="1" ht="15" x14ac:dyDescent="0.25">
      <c r="A1946" s="351" t="s">
        <v>5005</v>
      </c>
      <c r="B1946" s="353" t="s">
        <v>281</v>
      </c>
      <c r="C1946" s="353" t="s">
        <v>5006</v>
      </c>
      <c r="D1946" s="353" t="s">
        <v>4198</v>
      </c>
      <c r="E1946" s="354" t="s">
        <v>359</v>
      </c>
      <c r="F1946" s="355" t="s">
        <v>122</v>
      </c>
      <c r="G1946" s="363">
        <v>2.8E-3</v>
      </c>
    </row>
    <row r="1947" spans="1:7" s="54" customFormat="1" ht="15" x14ac:dyDescent="0.25">
      <c r="A1947" s="351" t="s">
        <v>5007</v>
      </c>
      <c r="B1947" s="353" t="s">
        <v>281</v>
      </c>
      <c r="C1947" s="369" t="s">
        <v>5008</v>
      </c>
      <c r="D1947" s="369" t="s">
        <v>4842</v>
      </c>
      <c r="E1947" s="370" t="s">
        <v>5009</v>
      </c>
      <c r="F1947" s="355" t="s">
        <v>217</v>
      </c>
      <c r="G1947" s="368">
        <v>1</v>
      </c>
    </row>
    <row r="1948" spans="1:7" s="54" customFormat="1" ht="22.5" x14ac:dyDescent="0.25">
      <c r="A1948" s="351" t="s">
        <v>5010</v>
      </c>
      <c r="B1948" s="353" t="s">
        <v>281</v>
      </c>
      <c r="C1948" s="353" t="s">
        <v>2341</v>
      </c>
      <c r="D1948" s="353" t="s">
        <v>4967</v>
      </c>
      <c r="E1948" s="354" t="s">
        <v>4968</v>
      </c>
      <c r="F1948" s="355" t="s">
        <v>217</v>
      </c>
      <c r="G1948" s="368">
        <v>1</v>
      </c>
    </row>
    <row r="1949" spans="1:7" s="54" customFormat="1" ht="15" x14ac:dyDescent="0.25">
      <c r="A1949" s="351" t="s">
        <v>5011</v>
      </c>
      <c r="B1949" s="353" t="s">
        <v>281</v>
      </c>
      <c r="C1949" s="353" t="s">
        <v>5012</v>
      </c>
      <c r="D1949" s="353" t="s">
        <v>4101</v>
      </c>
      <c r="E1949" s="354" t="s">
        <v>5013</v>
      </c>
      <c r="F1949" s="355" t="s">
        <v>217</v>
      </c>
      <c r="G1949" s="368">
        <v>1</v>
      </c>
    </row>
    <row r="1950" spans="1:7" s="54" customFormat="1" ht="33.75" x14ac:dyDescent="0.25">
      <c r="A1950" s="351" t="s">
        <v>5014</v>
      </c>
      <c r="B1950" s="353" t="s">
        <v>281</v>
      </c>
      <c r="C1950" s="353" t="s">
        <v>2344</v>
      </c>
      <c r="D1950" s="353" t="s">
        <v>4902</v>
      </c>
      <c r="E1950" s="354" t="s">
        <v>4903</v>
      </c>
      <c r="F1950" s="355" t="s">
        <v>217</v>
      </c>
      <c r="G1950" s="368">
        <v>1</v>
      </c>
    </row>
    <row r="1951" spans="1:7" s="54" customFormat="1" ht="15" x14ac:dyDescent="0.25">
      <c r="A1951" s="351" t="s">
        <v>5015</v>
      </c>
      <c r="B1951" s="353" t="s">
        <v>281</v>
      </c>
      <c r="C1951" s="369" t="s">
        <v>5016</v>
      </c>
      <c r="D1951" s="369" t="s">
        <v>3850</v>
      </c>
      <c r="E1951" s="370" t="s">
        <v>4855</v>
      </c>
      <c r="F1951" s="355" t="s">
        <v>217</v>
      </c>
      <c r="G1951" s="368">
        <v>1</v>
      </c>
    </row>
    <row r="1952" spans="1:7" s="54" customFormat="1" ht="15" x14ac:dyDescent="0.25">
      <c r="A1952" s="351" t="s">
        <v>5017</v>
      </c>
      <c r="B1952" s="353" t="s">
        <v>281</v>
      </c>
      <c r="C1952" s="353" t="s">
        <v>2352</v>
      </c>
      <c r="D1952" s="353" t="s">
        <v>360</v>
      </c>
      <c r="E1952" s="354" t="s">
        <v>361</v>
      </c>
      <c r="F1952" s="355" t="s">
        <v>217</v>
      </c>
      <c r="G1952" s="368">
        <v>7</v>
      </c>
    </row>
    <row r="1953" spans="1:7" s="54" customFormat="1" ht="22.5" x14ac:dyDescent="0.25">
      <c r="A1953" s="351" t="s">
        <v>5018</v>
      </c>
      <c r="B1953" s="353" t="s">
        <v>281</v>
      </c>
      <c r="C1953" s="353" t="s">
        <v>5019</v>
      </c>
      <c r="D1953" s="353" t="s">
        <v>5020</v>
      </c>
      <c r="E1953" s="354" t="s">
        <v>5021</v>
      </c>
      <c r="F1953" s="355" t="s">
        <v>217</v>
      </c>
      <c r="G1953" s="368">
        <v>7</v>
      </c>
    </row>
    <row r="1954" spans="1:7" s="54" customFormat="1" ht="15" customHeight="1" x14ac:dyDescent="0.25">
      <c r="A1954" s="351" t="s">
        <v>5022</v>
      </c>
      <c r="B1954" s="353" t="s">
        <v>281</v>
      </c>
      <c r="C1954" s="353" t="s">
        <v>2355</v>
      </c>
      <c r="D1954" s="353" t="s">
        <v>366</v>
      </c>
      <c r="E1954" s="354" t="s">
        <v>367</v>
      </c>
      <c r="F1954" s="355" t="s">
        <v>217</v>
      </c>
      <c r="G1954" s="368">
        <v>8</v>
      </c>
    </row>
    <row r="1955" spans="1:7" s="54" customFormat="1" ht="15" x14ac:dyDescent="0.25">
      <c r="A1955" s="351" t="s">
        <v>5023</v>
      </c>
      <c r="B1955" s="353" t="s">
        <v>281</v>
      </c>
      <c r="C1955" s="353" t="s">
        <v>5024</v>
      </c>
      <c r="D1955" s="353" t="s">
        <v>3882</v>
      </c>
      <c r="E1955" s="354" t="s">
        <v>3883</v>
      </c>
      <c r="F1955" s="355" t="s">
        <v>217</v>
      </c>
      <c r="G1955" s="368">
        <v>6</v>
      </c>
    </row>
    <row r="1956" spans="1:7" s="54" customFormat="1" ht="22.5" x14ac:dyDescent="0.25">
      <c r="A1956" s="351" t="s">
        <v>5025</v>
      </c>
      <c r="B1956" s="353" t="s">
        <v>281</v>
      </c>
      <c r="C1956" s="353" t="s">
        <v>2356</v>
      </c>
      <c r="D1956" s="353" t="s">
        <v>4863</v>
      </c>
      <c r="E1956" s="354" t="s">
        <v>4864</v>
      </c>
      <c r="F1956" s="355" t="s">
        <v>125</v>
      </c>
      <c r="G1956" s="357">
        <v>5.5E-2</v>
      </c>
    </row>
    <row r="1957" spans="1:7" s="54" customFormat="1" ht="15" x14ac:dyDescent="0.25">
      <c r="A1957" s="351" t="s">
        <v>5026</v>
      </c>
      <c r="B1957" s="353" t="s">
        <v>281</v>
      </c>
      <c r="C1957" s="353" t="s">
        <v>5027</v>
      </c>
      <c r="D1957" s="353" t="s">
        <v>4308</v>
      </c>
      <c r="E1957" s="354" t="s">
        <v>4309</v>
      </c>
      <c r="F1957" s="355" t="s">
        <v>147</v>
      </c>
      <c r="G1957" s="366">
        <v>5.5</v>
      </c>
    </row>
    <row r="1958" spans="1:7" s="54" customFormat="1" ht="22.5" x14ac:dyDescent="0.25">
      <c r="A1958" s="351" t="s">
        <v>5028</v>
      </c>
      <c r="B1958" s="353" t="s">
        <v>281</v>
      </c>
      <c r="C1958" s="353" t="s">
        <v>2358</v>
      </c>
      <c r="D1958" s="353" t="s">
        <v>4482</v>
      </c>
      <c r="E1958" s="354" t="s">
        <v>4483</v>
      </c>
      <c r="F1958" s="355" t="s">
        <v>125</v>
      </c>
      <c r="G1958" s="357">
        <v>5.8999999999999997E-2</v>
      </c>
    </row>
    <row r="1959" spans="1:7" s="54" customFormat="1" ht="15" x14ac:dyDescent="0.25">
      <c r="A1959" s="351" t="s">
        <v>5029</v>
      </c>
      <c r="B1959" s="353" t="s">
        <v>281</v>
      </c>
      <c r="C1959" s="353" t="s">
        <v>5030</v>
      </c>
      <c r="D1959" s="353" t="s">
        <v>4308</v>
      </c>
      <c r="E1959" s="354" t="s">
        <v>4309</v>
      </c>
      <c r="F1959" s="355" t="s">
        <v>147</v>
      </c>
      <c r="G1959" s="366">
        <v>5.9</v>
      </c>
    </row>
    <row r="1960" spans="1:7" s="54" customFormat="1" ht="22.5" x14ac:dyDescent="0.25">
      <c r="A1960" s="351" t="s">
        <v>5031</v>
      </c>
      <c r="B1960" s="353" t="s">
        <v>281</v>
      </c>
      <c r="C1960" s="353" t="s">
        <v>2361</v>
      </c>
      <c r="D1960" s="353" t="s">
        <v>4302</v>
      </c>
      <c r="E1960" s="354" t="s">
        <v>4303</v>
      </c>
      <c r="F1960" s="355" t="s">
        <v>125</v>
      </c>
      <c r="G1960" s="357">
        <v>0.20599999999999999</v>
      </c>
    </row>
    <row r="1961" spans="1:7" s="54" customFormat="1" ht="15" x14ac:dyDescent="0.25">
      <c r="A1961" s="351" t="s">
        <v>5032</v>
      </c>
      <c r="B1961" s="353" t="s">
        <v>281</v>
      </c>
      <c r="C1961" s="353" t="s">
        <v>2364</v>
      </c>
      <c r="D1961" s="353" t="s">
        <v>4485</v>
      </c>
      <c r="E1961" s="354" t="s">
        <v>4486</v>
      </c>
      <c r="F1961" s="355" t="s">
        <v>147</v>
      </c>
      <c r="G1961" s="366">
        <v>2.7</v>
      </c>
    </row>
    <row r="1962" spans="1:7" s="54" customFormat="1" ht="22.5" x14ac:dyDescent="0.25">
      <c r="A1962" s="351" t="s">
        <v>5033</v>
      </c>
      <c r="B1962" s="353" t="s">
        <v>281</v>
      </c>
      <c r="C1962" s="353" t="s">
        <v>5034</v>
      </c>
      <c r="D1962" s="353" t="s">
        <v>4132</v>
      </c>
      <c r="E1962" s="354" t="s">
        <v>4133</v>
      </c>
      <c r="F1962" s="355" t="s">
        <v>147</v>
      </c>
      <c r="G1962" s="366">
        <v>12.6</v>
      </c>
    </row>
    <row r="1963" spans="1:7" s="54" customFormat="1" ht="22.5" x14ac:dyDescent="0.25">
      <c r="A1963" s="351" t="s">
        <v>5035</v>
      </c>
      <c r="B1963" s="353" t="s">
        <v>281</v>
      </c>
      <c r="C1963" s="353" t="s">
        <v>5036</v>
      </c>
      <c r="D1963" s="353" t="s">
        <v>5037</v>
      </c>
      <c r="E1963" s="354" t="s">
        <v>5038</v>
      </c>
      <c r="F1963" s="355" t="s">
        <v>147</v>
      </c>
      <c r="G1963" s="366">
        <v>5.3</v>
      </c>
    </row>
    <row r="1964" spans="1:7" s="54" customFormat="1" ht="15" x14ac:dyDescent="0.25">
      <c r="A1964" s="351" t="s">
        <v>5039</v>
      </c>
      <c r="B1964" s="353" t="s">
        <v>281</v>
      </c>
      <c r="C1964" s="353" t="s">
        <v>5040</v>
      </c>
      <c r="D1964" s="353" t="s">
        <v>3911</v>
      </c>
      <c r="E1964" s="354" t="s">
        <v>373</v>
      </c>
      <c r="F1964" s="355" t="s">
        <v>122</v>
      </c>
      <c r="G1964" s="363">
        <v>2.8999999999999998E-3</v>
      </c>
    </row>
    <row r="1965" spans="1:7" s="54" customFormat="1" ht="22.5" x14ac:dyDescent="0.25">
      <c r="A1965" s="351" t="s">
        <v>5041</v>
      </c>
      <c r="B1965" s="353" t="s">
        <v>281</v>
      </c>
      <c r="C1965" s="353" t="s">
        <v>2365</v>
      </c>
      <c r="D1965" s="353" t="s">
        <v>3913</v>
      </c>
      <c r="E1965" s="354" t="s">
        <v>3914</v>
      </c>
      <c r="F1965" s="355" t="s">
        <v>125</v>
      </c>
      <c r="G1965" s="357">
        <v>0.36399999999999999</v>
      </c>
    </row>
    <row r="1966" spans="1:7" s="54" customFormat="1" ht="15" x14ac:dyDescent="0.25">
      <c r="A1966" s="351" t="s">
        <v>5042</v>
      </c>
      <c r="B1966" s="353" t="s">
        <v>281</v>
      </c>
      <c r="C1966" s="353" t="s">
        <v>5043</v>
      </c>
      <c r="D1966" s="353" t="s">
        <v>3921</v>
      </c>
      <c r="E1966" s="354" t="s">
        <v>3922</v>
      </c>
      <c r="F1966" s="355" t="s">
        <v>122</v>
      </c>
      <c r="G1966" s="365">
        <v>-2.3296000000000001E-2</v>
      </c>
    </row>
    <row r="1967" spans="1:7" s="54" customFormat="1" ht="15" x14ac:dyDescent="0.25">
      <c r="A1967" s="351" t="s">
        <v>5044</v>
      </c>
      <c r="B1967" s="353" t="s">
        <v>281</v>
      </c>
      <c r="C1967" s="353" t="s">
        <v>5045</v>
      </c>
      <c r="D1967" s="353" t="s">
        <v>3917</v>
      </c>
      <c r="E1967" s="354" t="s">
        <v>3918</v>
      </c>
      <c r="F1967" s="355" t="s">
        <v>111</v>
      </c>
      <c r="G1967" s="357">
        <v>-2.1840000000000002</v>
      </c>
    </row>
    <row r="1968" spans="1:7" s="54" customFormat="1" ht="15" x14ac:dyDescent="0.25">
      <c r="A1968" s="351" t="s">
        <v>5046</v>
      </c>
      <c r="B1968" s="353" t="s">
        <v>281</v>
      </c>
      <c r="C1968" s="353" t="s">
        <v>5047</v>
      </c>
      <c r="D1968" s="353" t="s">
        <v>3925</v>
      </c>
      <c r="E1968" s="354" t="s">
        <v>3926</v>
      </c>
      <c r="F1968" s="355" t="s">
        <v>111</v>
      </c>
      <c r="G1968" s="357">
        <v>2.1840000000000002</v>
      </c>
    </row>
    <row r="1969" spans="1:7" s="54" customFormat="1" ht="15" x14ac:dyDescent="0.25">
      <c r="A1969" s="351" t="s">
        <v>5048</v>
      </c>
      <c r="B1969" s="353" t="s">
        <v>281</v>
      </c>
      <c r="C1969" s="353" t="s">
        <v>5049</v>
      </c>
      <c r="D1969" s="353" t="s">
        <v>3929</v>
      </c>
      <c r="E1969" s="354" t="s">
        <v>5050</v>
      </c>
      <c r="F1969" s="355" t="s">
        <v>139</v>
      </c>
      <c r="G1969" s="366">
        <v>45.5</v>
      </c>
    </row>
    <row r="1970" spans="1:7" s="54" customFormat="1" ht="15" x14ac:dyDescent="0.25">
      <c r="A1970" s="351" t="s">
        <v>5051</v>
      </c>
      <c r="B1970" s="353" t="s">
        <v>281</v>
      </c>
      <c r="C1970" s="353" t="s">
        <v>5052</v>
      </c>
      <c r="D1970" s="353" t="s">
        <v>3933</v>
      </c>
      <c r="E1970" s="354" t="s">
        <v>5053</v>
      </c>
      <c r="F1970" s="355" t="s">
        <v>139</v>
      </c>
      <c r="G1970" s="366">
        <v>55.7</v>
      </c>
    </row>
    <row r="1971" spans="1:7" s="54" customFormat="1" ht="15" x14ac:dyDescent="0.25">
      <c r="A1971" s="347" t="s">
        <v>5054</v>
      </c>
      <c r="B1971" s="556"/>
      <c r="C1971" s="556"/>
      <c r="D1971" s="556"/>
      <c r="E1971" s="348" t="s">
        <v>5055</v>
      </c>
      <c r="F1971" s="349"/>
      <c r="G1971" s="350"/>
    </row>
    <row r="1972" spans="1:7" s="54" customFormat="1" ht="15" x14ac:dyDescent="0.25">
      <c r="A1972" s="351" t="s">
        <v>5056</v>
      </c>
      <c r="B1972" s="353" t="s">
        <v>281</v>
      </c>
      <c r="C1972" s="353" t="s">
        <v>2366</v>
      </c>
      <c r="D1972" s="353" t="s">
        <v>377</v>
      </c>
      <c r="E1972" s="354" t="s">
        <v>378</v>
      </c>
      <c r="F1972" s="355" t="s">
        <v>217</v>
      </c>
      <c r="G1972" s="368">
        <v>1</v>
      </c>
    </row>
    <row r="1973" spans="1:7" s="54" customFormat="1" ht="15" x14ac:dyDescent="0.25">
      <c r="A1973" s="351" t="s">
        <v>5057</v>
      </c>
      <c r="B1973" s="353" t="s">
        <v>281</v>
      </c>
      <c r="C1973" s="353" t="s">
        <v>2367</v>
      </c>
      <c r="D1973" s="353" t="s">
        <v>4198</v>
      </c>
      <c r="E1973" s="354" t="s">
        <v>359</v>
      </c>
      <c r="F1973" s="355" t="s">
        <v>122</v>
      </c>
      <c r="G1973" s="363">
        <v>2.8E-3</v>
      </c>
    </row>
    <row r="1974" spans="1:7" s="54" customFormat="1" ht="15" x14ac:dyDescent="0.25">
      <c r="A1974" s="351" t="s">
        <v>5058</v>
      </c>
      <c r="B1974" s="353" t="s">
        <v>281</v>
      </c>
      <c r="C1974" s="369" t="s">
        <v>5059</v>
      </c>
      <c r="D1974" s="369" t="s">
        <v>4842</v>
      </c>
      <c r="E1974" s="370" t="s">
        <v>4843</v>
      </c>
      <c r="F1974" s="355" t="s">
        <v>217</v>
      </c>
      <c r="G1974" s="368">
        <v>1</v>
      </c>
    </row>
    <row r="1975" spans="1:7" s="54" customFormat="1" ht="22.5" x14ac:dyDescent="0.25">
      <c r="A1975" s="351" t="s">
        <v>5060</v>
      </c>
      <c r="B1975" s="353" t="s">
        <v>281</v>
      </c>
      <c r="C1975" s="353" t="s">
        <v>2369</v>
      </c>
      <c r="D1975" s="353" t="s">
        <v>4845</v>
      </c>
      <c r="E1975" s="354" t="s">
        <v>4846</v>
      </c>
      <c r="F1975" s="355" t="s">
        <v>217</v>
      </c>
      <c r="G1975" s="368">
        <v>1</v>
      </c>
    </row>
    <row r="1976" spans="1:7" s="54" customFormat="1" ht="15" x14ac:dyDescent="0.25">
      <c r="A1976" s="351" t="s">
        <v>5061</v>
      </c>
      <c r="B1976" s="353" t="s">
        <v>281</v>
      </c>
      <c r="C1976" s="353" t="s">
        <v>5062</v>
      </c>
      <c r="D1976" s="353" t="s">
        <v>4101</v>
      </c>
      <c r="E1976" s="354" t="s">
        <v>4849</v>
      </c>
      <c r="F1976" s="355" t="s">
        <v>217</v>
      </c>
      <c r="G1976" s="368">
        <v>1</v>
      </c>
    </row>
    <row r="1977" spans="1:7" s="54" customFormat="1" ht="33.75" x14ac:dyDescent="0.25">
      <c r="A1977" s="351" t="s">
        <v>5063</v>
      </c>
      <c r="B1977" s="353" t="s">
        <v>281</v>
      </c>
      <c r="C1977" s="353" t="s">
        <v>2370</v>
      </c>
      <c r="D1977" s="353" t="s">
        <v>4902</v>
      </c>
      <c r="E1977" s="354" t="s">
        <v>4903</v>
      </c>
      <c r="F1977" s="355" t="s">
        <v>217</v>
      </c>
      <c r="G1977" s="368">
        <v>1</v>
      </c>
    </row>
    <row r="1978" spans="1:7" s="54" customFormat="1" ht="15" x14ac:dyDescent="0.25">
      <c r="A1978" s="351" t="s">
        <v>5064</v>
      </c>
      <c r="B1978" s="353" t="s">
        <v>281</v>
      </c>
      <c r="C1978" s="369" t="s">
        <v>5065</v>
      </c>
      <c r="D1978" s="369" t="s">
        <v>3850</v>
      </c>
      <c r="E1978" s="370" t="s">
        <v>4855</v>
      </c>
      <c r="F1978" s="355" t="s">
        <v>217</v>
      </c>
      <c r="G1978" s="368">
        <v>1</v>
      </c>
    </row>
    <row r="1979" spans="1:7" s="54" customFormat="1" ht="15" x14ac:dyDescent="0.25">
      <c r="A1979" s="351" t="s">
        <v>5066</v>
      </c>
      <c r="B1979" s="353" t="s">
        <v>281</v>
      </c>
      <c r="C1979" s="353" t="s">
        <v>2372</v>
      </c>
      <c r="D1979" s="353" t="s">
        <v>360</v>
      </c>
      <c r="E1979" s="354" t="s">
        <v>361</v>
      </c>
      <c r="F1979" s="355" t="s">
        <v>217</v>
      </c>
      <c r="G1979" s="368">
        <v>10</v>
      </c>
    </row>
    <row r="1980" spans="1:7" s="54" customFormat="1" ht="22.5" x14ac:dyDescent="0.25">
      <c r="A1980" s="351" t="s">
        <v>5067</v>
      </c>
      <c r="B1980" s="353" t="s">
        <v>281</v>
      </c>
      <c r="C1980" s="353" t="s">
        <v>5068</v>
      </c>
      <c r="D1980" s="353" t="s">
        <v>5020</v>
      </c>
      <c r="E1980" s="354" t="s">
        <v>5021</v>
      </c>
      <c r="F1980" s="355" t="s">
        <v>217</v>
      </c>
      <c r="G1980" s="368">
        <v>10</v>
      </c>
    </row>
    <row r="1981" spans="1:7" s="54" customFormat="1" ht="15" x14ac:dyDescent="0.25">
      <c r="A1981" s="351" t="s">
        <v>5069</v>
      </c>
      <c r="B1981" s="353" t="s">
        <v>281</v>
      </c>
      <c r="C1981" s="353" t="s">
        <v>2374</v>
      </c>
      <c r="D1981" s="353" t="s">
        <v>366</v>
      </c>
      <c r="E1981" s="354" t="s">
        <v>367</v>
      </c>
      <c r="F1981" s="355" t="s">
        <v>217</v>
      </c>
      <c r="G1981" s="368">
        <v>8</v>
      </c>
    </row>
    <row r="1982" spans="1:7" s="54" customFormat="1" ht="15" x14ac:dyDescent="0.25">
      <c r="A1982" s="351" t="s">
        <v>5070</v>
      </c>
      <c r="B1982" s="353" t="s">
        <v>281</v>
      </c>
      <c r="C1982" s="353" t="s">
        <v>2377</v>
      </c>
      <c r="D1982" s="353" t="s">
        <v>3882</v>
      </c>
      <c r="E1982" s="354" t="s">
        <v>3883</v>
      </c>
      <c r="F1982" s="355" t="s">
        <v>217</v>
      </c>
      <c r="G1982" s="368">
        <v>8</v>
      </c>
    </row>
    <row r="1983" spans="1:7" s="54" customFormat="1" ht="22.5" x14ac:dyDescent="0.25">
      <c r="A1983" s="351" t="s">
        <v>5071</v>
      </c>
      <c r="B1983" s="353" t="s">
        <v>281</v>
      </c>
      <c r="C1983" s="353" t="s">
        <v>2387</v>
      </c>
      <c r="D1983" s="353" t="s">
        <v>368</v>
      </c>
      <c r="E1983" s="354" t="s">
        <v>4311</v>
      </c>
      <c r="F1983" s="355" t="s">
        <v>125</v>
      </c>
      <c r="G1983" s="357">
        <v>0.16800000000000001</v>
      </c>
    </row>
    <row r="1984" spans="1:7" s="54" customFormat="1" ht="15" x14ac:dyDescent="0.25">
      <c r="A1984" s="351" t="s">
        <v>5072</v>
      </c>
      <c r="B1984" s="353" t="s">
        <v>281</v>
      </c>
      <c r="C1984" s="353" t="s">
        <v>5073</v>
      </c>
      <c r="D1984" s="353" t="s">
        <v>4308</v>
      </c>
      <c r="E1984" s="354" t="s">
        <v>4309</v>
      </c>
      <c r="F1984" s="355" t="s">
        <v>147</v>
      </c>
      <c r="G1984" s="366">
        <v>16.8</v>
      </c>
    </row>
    <row r="1985" spans="1:7" s="54" customFormat="1" ht="22.5" x14ac:dyDescent="0.25">
      <c r="A1985" s="351" t="s">
        <v>5074</v>
      </c>
      <c r="B1985" s="353" t="s">
        <v>281</v>
      </c>
      <c r="C1985" s="353" t="s">
        <v>2390</v>
      </c>
      <c r="D1985" s="353" t="s">
        <v>362</v>
      </c>
      <c r="E1985" s="354" t="s">
        <v>4306</v>
      </c>
      <c r="F1985" s="355" t="s">
        <v>125</v>
      </c>
      <c r="G1985" s="357">
        <v>7.1999999999999995E-2</v>
      </c>
    </row>
    <row r="1986" spans="1:7" s="54" customFormat="1" ht="15" x14ac:dyDescent="0.25">
      <c r="A1986" s="351" t="s">
        <v>5075</v>
      </c>
      <c r="B1986" s="353" t="s">
        <v>281</v>
      </c>
      <c r="C1986" s="353" t="s">
        <v>5076</v>
      </c>
      <c r="D1986" s="353" t="s">
        <v>4308</v>
      </c>
      <c r="E1986" s="354" t="s">
        <v>4309</v>
      </c>
      <c r="F1986" s="355" t="s">
        <v>147</v>
      </c>
      <c r="G1986" s="366">
        <v>7.2</v>
      </c>
    </row>
    <row r="1987" spans="1:7" s="54" customFormat="1" ht="22.5" x14ac:dyDescent="0.25">
      <c r="A1987" s="351" t="s">
        <v>5077</v>
      </c>
      <c r="B1987" s="353" t="s">
        <v>281</v>
      </c>
      <c r="C1987" s="353" t="s">
        <v>2393</v>
      </c>
      <c r="D1987" s="353" t="s">
        <v>4302</v>
      </c>
      <c r="E1987" s="354" t="s">
        <v>4303</v>
      </c>
      <c r="F1987" s="355" t="s">
        <v>125</v>
      </c>
      <c r="G1987" s="366">
        <v>0.1</v>
      </c>
    </row>
    <row r="1988" spans="1:7" s="54" customFormat="1" ht="22.5" x14ac:dyDescent="0.25">
      <c r="A1988" s="351" t="s">
        <v>5078</v>
      </c>
      <c r="B1988" s="353" t="s">
        <v>281</v>
      </c>
      <c r="C1988" s="353" t="s">
        <v>5079</v>
      </c>
      <c r="D1988" s="353" t="s">
        <v>5037</v>
      </c>
      <c r="E1988" s="354" t="s">
        <v>5038</v>
      </c>
      <c r="F1988" s="355" t="s">
        <v>147</v>
      </c>
      <c r="G1988" s="368">
        <v>10</v>
      </c>
    </row>
    <row r="1989" spans="1:7" s="54" customFormat="1" ht="22.5" x14ac:dyDescent="0.25">
      <c r="A1989" s="351" t="s">
        <v>5080</v>
      </c>
      <c r="B1989" s="353" t="s">
        <v>281</v>
      </c>
      <c r="C1989" s="353" t="s">
        <v>2395</v>
      </c>
      <c r="D1989" s="353" t="s">
        <v>372</v>
      </c>
      <c r="E1989" s="354" t="s">
        <v>4129</v>
      </c>
      <c r="F1989" s="355" t="s">
        <v>125</v>
      </c>
      <c r="G1989" s="357">
        <v>0.24199999999999999</v>
      </c>
    </row>
    <row r="1990" spans="1:7" s="54" customFormat="1" ht="22.5" x14ac:dyDescent="0.25">
      <c r="A1990" s="351" t="s">
        <v>5081</v>
      </c>
      <c r="B1990" s="353" t="s">
        <v>281</v>
      </c>
      <c r="C1990" s="353" t="s">
        <v>5082</v>
      </c>
      <c r="D1990" s="353" t="s">
        <v>5037</v>
      </c>
      <c r="E1990" s="354" t="s">
        <v>5038</v>
      </c>
      <c r="F1990" s="355" t="s">
        <v>147</v>
      </c>
      <c r="G1990" s="366">
        <v>24.2</v>
      </c>
    </row>
    <row r="1991" spans="1:7" s="54" customFormat="1" ht="22.5" x14ac:dyDescent="0.25">
      <c r="A1991" s="351" t="s">
        <v>5083</v>
      </c>
      <c r="B1991" s="353" t="s">
        <v>281</v>
      </c>
      <c r="C1991" s="353" t="s">
        <v>5084</v>
      </c>
      <c r="D1991" s="353" t="s">
        <v>365</v>
      </c>
      <c r="E1991" s="354" t="s">
        <v>4020</v>
      </c>
      <c r="F1991" s="355" t="s">
        <v>125</v>
      </c>
      <c r="G1991" s="363">
        <v>0.1734</v>
      </c>
    </row>
    <row r="1992" spans="1:7" s="54" customFormat="1" ht="22.5" x14ac:dyDescent="0.25">
      <c r="A1992" s="351" t="s">
        <v>5085</v>
      </c>
      <c r="B1992" s="353" t="s">
        <v>281</v>
      </c>
      <c r="C1992" s="353" t="s">
        <v>5086</v>
      </c>
      <c r="D1992" s="353" t="s">
        <v>4132</v>
      </c>
      <c r="E1992" s="354" t="s">
        <v>4133</v>
      </c>
      <c r="F1992" s="355" t="s">
        <v>147</v>
      </c>
      <c r="G1992" s="366">
        <v>10.199999999999999</v>
      </c>
    </row>
    <row r="1993" spans="1:7" s="54" customFormat="1" ht="22.5" x14ac:dyDescent="0.25">
      <c r="A1993" s="351" t="s">
        <v>5087</v>
      </c>
      <c r="B1993" s="353" t="s">
        <v>281</v>
      </c>
      <c r="C1993" s="353" t="s">
        <v>5088</v>
      </c>
      <c r="D1993" s="353" t="s">
        <v>3898</v>
      </c>
      <c r="E1993" s="354" t="s">
        <v>3899</v>
      </c>
      <c r="F1993" s="355" t="s">
        <v>147</v>
      </c>
      <c r="G1993" s="366">
        <v>5.0999999999999996</v>
      </c>
    </row>
    <row r="1994" spans="1:7" s="54" customFormat="1" ht="22.5" x14ac:dyDescent="0.25">
      <c r="A1994" s="351" t="s">
        <v>5089</v>
      </c>
      <c r="B1994" s="353" t="s">
        <v>281</v>
      </c>
      <c r="C1994" s="353" t="s">
        <v>5090</v>
      </c>
      <c r="D1994" s="353" t="s">
        <v>5037</v>
      </c>
      <c r="E1994" s="354" t="s">
        <v>5038</v>
      </c>
      <c r="F1994" s="355" t="s">
        <v>147</v>
      </c>
      <c r="G1994" s="362">
        <v>2.04</v>
      </c>
    </row>
    <row r="1995" spans="1:7" s="54" customFormat="1" ht="15" x14ac:dyDescent="0.25">
      <c r="A1995" s="351" t="s">
        <v>5091</v>
      </c>
      <c r="B1995" s="353" t="s">
        <v>281</v>
      </c>
      <c r="C1995" s="353" t="s">
        <v>5092</v>
      </c>
      <c r="D1995" s="353" t="s">
        <v>3911</v>
      </c>
      <c r="E1995" s="354" t="s">
        <v>373</v>
      </c>
      <c r="F1995" s="355" t="s">
        <v>122</v>
      </c>
      <c r="G1995" s="363">
        <v>4.8999999999999998E-3</v>
      </c>
    </row>
    <row r="1996" spans="1:7" s="54" customFormat="1" ht="22.5" x14ac:dyDescent="0.25">
      <c r="A1996" s="351" t="s">
        <v>5093</v>
      </c>
      <c r="B1996" s="353" t="s">
        <v>281</v>
      </c>
      <c r="C1996" s="353" t="s">
        <v>5094</v>
      </c>
      <c r="D1996" s="353" t="s">
        <v>3913</v>
      </c>
      <c r="E1996" s="354" t="s">
        <v>3914</v>
      </c>
      <c r="F1996" s="355" t="s">
        <v>125</v>
      </c>
      <c r="G1996" s="362">
        <v>0.75</v>
      </c>
    </row>
    <row r="1997" spans="1:7" s="54" customFormat="1" ht="15" x14ac:dyDescent="0.25">
      <c r="A1997" s="351" t="s">
        <v>5095</v>
      </c>
      <c r="B1997" s="353" t="s">
        <v>281</v>
      </c>
      <c r="C1997" s="353" t="s">
        <v>5096</v>
      </c>
      <c r="D1997" s="353" t="s">
        <v>3921</v>
      </c>
      <c r="E1997" s="354" t="s">
        <v>3922</v>
      </c>
      <c r="F1997" s="355" t="s">
        <v>122</v>
      </c>
      <c r="G1997" s="357">
        <v>-4.8000000000000001E-2</v>
      </c>
    </row>
    <row r="1998" spans="1:7" s="54" customFormat="1" ht="15" x14ac:dyDescent="0.25">
      <c r="A1998" s="351" t="s">
        <v>5097</v>
      </c>
      <c r="B1998" s="353" t="s">
        <v>281</v>
      </c>
      <c r="C1998" s="353" t="s">
        <v>5098</v>
      </c>
      <c r="D1998" s="353" t="s">
        <v>3917</v>
      </c>
      <c r="E1998" s="354" t="s">
        <v>3918</v>
      </c>
      <c r="F1998" s="355" t="s">
        <v>111</v>
      </c>
      <c r="G1998" s="366">
        <v>-4.5</v>
      </c>
    </row>
    <row r="1999" spans="1:7" s="54" customFormat="1" ht="15" x14ac:dyDescent="0.25">
      <c r="A1999" s="351" t="s">
        <v>5099</v>
      </c>
      <c r="B1999" s="353" t="s">
        <v>281</v>
      </c>
      <c r="C1999" s="353" t="s">
        <v>5100</v>
      </c>
      <c r="D1999" s="353" t="s">
        <v>3925</v>
      </c>
      <c r="E1999" s="354" t="s">
        <v>3926</v>
      </c>
      <c r="F1999" s="355" t="s">
        <v>111</v>
      </c>
      <c r="G1999" s="366">
        <v>4.5</v>
      </c>
    </row>
    <row r="2000" spans="1:7" s="54" customFormat="1" ht="15" x14ac:dyDescent="0.25">
      <c r="A2000" s="351" t="s">
        <v>5101</v>
      </c>
      <c r="B2000" s="353" t="s">
        <v>281</v>
      </c>
      <c r="C2000" s="353" t="s">
        <v>5102</v>
      </c>
      <c r="D2000" s="353" t="s">
        <v>3929</v>
      </c>
      <c r="E2000" s="354" t="s">
        <v>4149</v>
      </c>
      <c r="F2000" s="355" t="s">
        <v>139</v>
      </c>
      <c r="G2000" s="366">
        <v>93.7</v>
      </c>
    </row>
    <row r="2001" spans="1:7" s="54" customFormat="1" ht="15" x14ac:dyDescent="0.25">
      <c r="A2001" s="351" t="s">
        <v>5103</v>
      </c>
      <c r="B2001" s="353" t="s">
        <v>281</v>
      </c>
      <c r="C2001" s="353" t="s">
        <v>5104</v>
      </c>
      <c r="D2001" s="353" t="s">
        <v>3933</v>
      </c>
      <c r="E2001" s="354" t="s">
        <v>5105</v>
      </c>
      <c r="F2001" s="355" t="s">
        <v>139</v>
      </c>
      <c r="G2001" s="366">
        <v>114.7</v>
      </c>
    </row>
    <row r="2002" spans="1:7" s="54" customFormat="1" ht="15" x14ac:dyDescent="0.25">
      <c r="A2002" s="347" t="s">
        <v>5106</v>
      </c>
      <c r="B2002" s="556"/>
      <c r="C2002" s="556"/>
      <c r="D2002" s="556"/>
      <c r="E2002" s="348" t="s">
        <v>5107</v>
      </c>
      <c r="F2002" s="349"/>
      <c r="G2002" s="350"/>
    </row>
    <row r="2003" spans="1:7" s="54" customFormat="1" ht="15" x14ac:dyDescent="0.25">
      <c r="A2003" s="351" t="s">
        <v>5108</v>
      </c>
      <c r="B2003" s="353" t="s">
        <v>281</v>
      </c>
      <c r="C2003" s="353" t="s">
        <v>5109</v>
      </c>
      <c r="D2003" s="353" t="s">
        <v>377</v>
      </c>
      <c r="E2003" s="354" t="s">
        <v>378</v>
      </c>
      <c r="F2003" s="355" t="s">
        <v>217</v>
      </c>
      <c r="G2003" s="368">
        <v>1</v>
      </c>
    </row>
    <row r="2004" spans="1:7" s="54" customFormat="1" ht="15" x14ac:dyDescent="0.25">
      <c r="A2004" s="351" t="s">
        <v>5110</v>
      </c>
      <c r="B2004" s="353" t="s">
        <v>281</v>
      </c>
      <c r="C2004" s="353" t="s">
        <v>5111</v>
      </c>
      <c r="D2004" s="353" t="s">
        <v>4198</v>
      </c>
      <c r="E2004" s="354" t="s">
        <v>359</v>
      </c>
      <c r="F2004" s="355" t="s">
        <v>122</v>
      </c>
      <c r="G2004" s="363">
        <v>2.8E-3</v>
      </c>
    </row>
    <row r="2005" spans="1:7" s="54" customFormat="1" ht="22.5" x14ac:dyDescent="0.25">
      <c r="A2005" s="351" t="s">
        <v>5112</v>
      </c>
      <c r="B2005" s="353" t="s">
        <v>281</v>
      </c>
      <c r="C2005" s="369" t="s">
        <v>5113</v>
      </c>
      <c r="D2005" s="369" t="s">
        <v>4893</v>
      </c>
      <c r="E2005" s="370" t="s">
        <v>4894</v>
      </c>
      <c r="F2005" s="355" t="s">
        <v>217</v>
      </c>
      <c r="G2005" s="368">
        <v>1</v>
      </c>
    </row>
    <row r="2006" spans="1:7" s="54" customFormat="1" ht="22.5" x14ac:dyDescent="0.25">
      <c r="A2006" s="351" t="s">
        <v>5114</v>
      </c>
      <c r="B2006" s="353" t="s">
        <v>281</v>
      </c>
      <c r="C2006" s="353" t="s">
        <v>5115</v>
      </c>
      <c r="D2006" s="353" t="s">
        <v>4845</v>
      </c>
      <c r="E2006" s="354" t="s">
        <v>4846</v>
      </c>
      <c r="F2006" s="355" t="s">
        <v>217</v>
      </c>
      <c r="G2006" s="368">
        <v>1</v>
      </c>
    </row>
    <row r="2007" spans="1:7" s="54" customFormat="1" ht="15" x14ac:dyDescent="0.25">
      <c r="A2007" s="351" t="s">
        <v>5116</v>
      </c>
      <c r="B2007" s="353" t="s">
        <v>281</v>
      </c>
      <c r="C2007" s="353" t="s">
        <v>5117</v>
      </c>
      <c r="D2007" s="353" t="s">
        <v>4899</v>
      </c>
      <c r="E2007" s="354" t="s">
        <v>4900</v>
      </c>
      <c r="F2007" s="355" t="s">
        <v>217</v>
      </c>
      <c r="G2007" s="368">
        <v>1</v>
      </c>
    </row>
    <row r="2008" spans="1:7" s="54" customFormat="1" ht="22.5" x14ac:dyDescent="0.25">
      <c r="A2008" s="351" t="s">
        <v>5118</v>
      </c>
      <c r="B2008" s="353" t="s">
        <v>281</v>
      </c>
      <c r="C2008" s="353" t="s">
        <v>5119</v>
      </c>
      <c r="D2008" s="353" t="s">
        <v>4851</v>
      </c>
      <c r="E2008" s="354" t="s">
        <v>4852</v>
      </c>
      <c r="F2008" s="355" t="s">
        <v>217</v>
      </c>
      <c r="G2008" s="368">
        <v>1</v>
      </c>
    </row>
    <row r="2009" spans="1:7" s="54" customFormat="1" ht="15" x14ac:dyDescent="0.25">
      <c r="A2009" s="351" t="s">
        <v>5120</v>
      </c>
      <c r="B2009" s="353" t="s">
        <v>281</v>
      </c>
      <c r="C2009" s="369" t="s">
        <v>5121</v>
      </c>
      <c r="D2009" s="369" t="s">
        <v>3850</v>
      </c>
      <c r="E2009" s="370" t="s">
        <v>4855</v>
      </c>
      <c r="F2009" s="355" t="s">
        <v>217</v>
      </c>
      <c r="G2009" s="368">
        <v>1</v>
      </c>
    </row>
    <row r="2010" spans="1:7" s="54" customFormat="1" ht="15" x14ac:dyDescent="0.25">
      <c r="A2010" s="351" t="s">
        <v>5122</v>
      </c>
      <c r="B2010" s="353" t="s">
        <v>281</v>
      </c>
      <c r="C2010" s="353" t="s">
        <v>5123</v>
      </c>
      <c r="D2010" s="353" t="s">
        <v>360</v>
      </c>
      <c r="E2010" s="354" t="s">
        <v>361</v>
      </c>
      <c r="F2010" s="355" t="s">
        <v>217</v>
      </c>
      <c r="G2010" s="368">
        <v>2</v>
      </c>
    </row>
    <row r="2011" spans="1:7" s="54" customFormat="1" ht="22.5" x14ac:dyDescent="0.25">
      <c r="A2011" s="351" t="s">
        <v>5124</v>
      </c>
      <c r="B2011" s="353" t="s">
        <v>281</v>
      </c>
      <c r="C2011" s="353" t="s">
        <v>5125</v>
      </c>
      <c r="D2011" s="353" t="s">
        <v>4119</v>
      </c>
      <c r="E2011" s="354" t="s">
        <v>4120</v>
      </c>
      <c r="F2011" s="355" t="s">
        <v>217</v>
      </c>
      <c r="G2011" s="368">
        <v>2</v>
      </c>
    </row>
    <row r="2012" spans="1:7" s="54" customFormat="1" ht="15" x14ac:dyDescent="0.25">
      <c r="A2012" s="351" t="s">
        <v>5126</v>
      </c>
      <c r="B2012" s="353" t="s">
        <v>281</v>
      </c>
      <c r="C2012" s="353" t="s">
        <v>5127</v>
      </c>
      <c r="D2012" s="353" t="s">
        <v>366</v>
      </c>
      <c r="E2012" s="354" t="s">
        <v>367</v>
      </c>
      <c r="F2012" s="355" t="s">
        <v>217</v>
      </c>
      <c r="G2012" s="368">
        <v>8</v>
      </c>
    </row>
    <row r="2013" spans="1:7" s="54" customFormat="1" ht="15" x14ac:dyDescent="0.25">
      <c r="A2013" s="351" t="s">
        <v>5128</v>
      </c>
      <c r="B2013" s="353" t="s">
        <v>281</v>
      </c>
      <c r="C2013" s="353" t="s">
        <v>5129</v>
      </c>
      <c r="D2013" s="353" t="s">
        <v>3882</v>
      </c>
      <c r="E2013" s="354" t="s">
        <v>3883</v>
      </c>
      <c r="F2013" s="355" t="s">
        <v>217</v>
      </c>
      <c r="G2013" s="368">
        <v>8</v>
      </c>
    </row>
    <row r="2014" spans="1:7" s="54" customFormat="1" ht="22.5" x14ac:dyDescent="0.25">
      <c r="A2014" s="351" t="s">
        <v>5130</v>
      </c>
      <c r="B2014" s="353" t="s">
        <v>281</v>
      </c>
      <c r="C2014" s="353" t="s">
        <v>5131</v>
      </c>
      <c r="D2014" s="353" t="s">
        <v>362</v>
      </c>
      <c r="E2014" s="354" t="s">
        <v>4306</v>
      </c>
      <c r="F2014" s="355" t="s">
        <v>125</v>
      </c>
      <c r="G2014" s="363">
        <v>0.18240000000000001</v>
      </c>
    </row>
    <row r="2015" spans="1:7" s="54" customFormat="1" ht="15" x14ac:dyDescent="0.25">
      <c r="A2015" s="351" t="s">
        <v>5132</v>
      </c>
      <c r="B2015" s="353" t="s">
        <v>281</v>
      </c>
      <c r="C2015" s="353" t="s">
        <v>5133</v>
      </c>
      <c r="D2015" s="353" t="s">
        <v>4308</v>
      </c>
      <c r="E2015" s="354" t="s">
        <v>4309</v>
      </c>
      <c r="F2015" s="355" t="s">
        <v>147</v>
      </c>
      <c r="G2015" s="368">
        <v>6</v>
      </c>
    </row>
    <row r="2016" spans="1:7" s="54" customFormat="1" ht="22.5" x14ac:dyDescent="0.25">
      <c r="A2016" s="351" t="s">
        <v>5134</v>
      </c>
      <c r="B2016" s="353" t="s">
        <v>281</v>
      </c>
      <c r="C2016" s="353" t="s">
        <v>5135</v>
      </c>
      <c r="D2016" s="353" t="s">
        <v>4948</v>
      </c>
      <c r="E2016" s="354" t="s">
        <v>4949</v>
      </c>
      <c r="F2016" s="355" t="s">
        <v>147</v>
      </c>
      <c r="G2016" s="362">
        <v>12.24</v>
      </c>
    </row>
    <row r="2017" spans="1:7" s="54" customFormat="1" ht="15" x14ac:dyDescent="0.25">
      <c r="A2017" s="351" t="s">
        <v>5136</v>
      </c>
      <c r="B2017" s="353" t="s">
        <v>281</v>
      </c>
      <c r="C2017" s="353" t="s">
        <v>5137</v>
      </c>
      <c r="D2017" s="353" t="s">
        <v>3911</v>
      </c>
      <c r="E2017" s="354" t="s">
        <v>373</v>
      </c>
      <c r="F2017" s="355" t="s">
        <v>122</v>
      </c>
      <c r="G2017" s="363">
        <v>1.4E-3</v>
      </c>
    </row>
    <row r="2018" spans="1:7" s="54" customFormat="1" ht="22.5" x14ac:dyDescent="0.25">
      <c r="A2018" s="351" t="s">
        <v>5138</v>
      </c>
      <c r="B2018" s="353" t="s">
        <v>281</v>
      </c>
      <c r="C2018" s="353" t="s">
        <v>5139</v>
      </c>
      <c r="D2018" s="353" t="s">
        <v>3913</v>
      </c>
      <c r="E2018" s="354" t="s">
        <v>3914</v>
      </c>
      <c r="F2018" s="355" t="s">
        <v>125</v>
      </c>
      <c r="G2018" s="357">
        <v>0.248</v>
      </c>
    </row>
    <row r="2019" spans="1:7" s="54" customFormat="1" ht="15" x14ac:dyDescent="0.25">
      <c r="A2019" s="351" t="s">
        <v>5140</v>
      </c>
      <c r="B2019" s="353" t="s">
        <v>281</v>
      </c>
      <c r="C2019" s="353" t="s">
        <v>5141</v>
      </c>
      <c r="D2019" s="353" t="s">
        <v>3921</v>
      </c>
      <c r="E2019" s="354" t="s">
        <v>3922</v>
      </c>
      <c r="F2019" s="355" t="s">
        <v>122</v>
      </c>
      <c r="G2019" s="365">
        <v>-1.5872000000000001E-2</v>
      </c>
    </row>
    <row r="2020" spans="1:7" s="54" customFormat="1" ht="15" x14ac:dyDescent="0.25">
      <c r="A2020" s="351" t="s">
        <v>5142</v>
      </c>
      <c r="B2020" s="353" t="s">
        <v>281</v>
      </c>
      <c r="C2020" s="353" t="s">
        <v>5143</v>
      </c>
      <c r="D2020" s="353" t="s">
        <v>3917</v>
      </c>
      <c r="E2020" s="354" t="s">
        <v>3918</v>
      </c>
      <c r="F2020" s="355" t="s">
        <v>111</v>
      </c>
      <c r="G2020" s="357">
        <v>-1.488</v>
      </c>
    </row>
    <row r="2021" spans="1:7" s="54" customFormat="1" ht="15" x14ac:dyDescent="0.25">
      <c r="A2021" s="351" t="s">
        <v>5144</v>
      </c>
      <c r="B2021" s="353" t="s">
        <v>281</v>
      </c>
      <c r="C2021" s="353" t="s">
        <v>5145</v>
      </c>
      <c r="D2021" s="353" t="s">
        <v>3925</v>
      </c>
      <c r="E2021" s="354" t="s">
        <v>3926</v>
      </c>
      <c r="F2021" s="355" t="s">
        <v>111</v>
      </c>
      <c r="G2021" s="357">
        <v>1.488</v>
      </c>
    </row>
    <row r="2022" spans="1:7" s="54" customFormat="1" ht="15" x14ac:dyDescent="0.25">
      <c r="A2022" s="351" t="s">
        <v>5146</v>
      </c>
      <c r="B2022" s="353" t="s">
        <v>281</v>
      </c>
      <c r="C2022" s="353" t="s">
        <v>5147</v>
      </c>
      <c r="D2022" s="353" t="s">
        <v>3929</v>
      </c>
      <c r="E2022" s="354" t="s">
        <v>5148</v>
      </c>
      <c r="F2022" s="355" t="s">
        <v>139</v>
      </c>
      <c r="G2022" s="368">
        <v>31</v>
      </c>
    </row>
    <row r="2023" spans="1:7" s="54" customFormat="1" ht="15" x14ac:dyDescent="0.25">
      <c r="A2023" s="351" t="s">
        <v>5149</v>
      </c>
      <c r="B2023" s="353" t="s">
        <v>281</v>
      </c>
      <c r="C2023" s="353" t="s">
        <v>5150</v>
      </c>
      <c r="D2023" s="353" t="s">
        <v>3933</v>
      </c>
      <c r="E2023" s="354" t="s">
        <v>5151</v>
      </c>
      <c r="F2023" s="355" t="s">
        <v>139</v>
      </c>
      <c r="G2023" s="366">
        <v>37.9</v>
      </c>
    </row>
    <row r="2024" spans="1:7" s="54" customFormat="1" ht="15" x14ac:dyDescent="0.25">
      <c r="A2024" s="347" t="s">
        <v>5152</v>
      </c>
      <c r="B2024" s="556"/>
      <c r="C2024" s="556"/>
      <c r="D2024" s="556"/>
      <c r="E2024" s="348" t="s">
        <v>5153</v>
      </c>
      <c r="F2024" s="349"/>
      <c r="G2024" s="350"/>
    </row>
    <row r="2025" spans="1:7" s="54" customFormat="1" ht="15" x14ac:dyDescent="0.25">
      <c r="A2025" s="351" t="s">
        <v>5154</v>
      </c>
      <c r="B2025" s="353" t="s">
        <v>281</v>
      </c>
      <c r="C2025" s="353" t="s">
        <v>5155</v>
      </c>
      <c r="D2025" s="353" t="s">
        <v>5156</v>
      </c>
      <c r="E2025" s="354" t="s">
        <v>5157</v>
      </c>
      <c r="F2025" s="355" t="s">
        <v>217</v>
      </c>
      <c r="G2025" s="368">
        <v>2</v>
      </c>
    </row>
    <row r="2026" spans="1:7" s="54" customFormat="1" ht="22.5" x14ac:dyDescent="0.25">
      <c r="A2026" s="351" t="s">
        <v>5158</v>
      </c>
      <c r="B2026" s="353" t="s">
        <v>281</v>
      </c>
      <c r="C2026" s="369" t="s">
        <v>5159</v>
      </c>
      <c r="D2026" s="369" t="s">
        <v>4893</v>
      </c>
      <c r="E2026" s="370" t="s">
        <v>4894</v>
      </c>
      <c r="F2026" s="355" t="s">
        <v>217</v>
      </c>
      <c r="G2026" s="368">
        <v>2</v>
      </c>
    </row>
    <row r="2027" spans="1:7" s="54" customFormat="1" ht="22.5" x14ac:dyDescent="0.25">
      <c r="A2027" s="351" t="s">
        <v>5160</v>
      </c>
      <c r="B2027" s="353" t="s">
        <v>281</v>
      </c>
      <c r="C2027" s="353" t="s">
        <v>5161</v>
      </c>
      <c r="D2027" s="353" t="s">
        <v>362</v>
      </c>
      <c r="E2027" s="354" t="s">
        <v>4306</v>
      </c>
      <c r="F2027" s="355" t="s">
        <v>125</v>
      </c>
      <c r="G2027" s="357">
        <v>0.182</v>
      </c>
    </row>
    <row r="2028" spans="1:7" s="54" customFormat="1" ht="15" x14ac:dyDescent="0.25">
      <c r="A2028" s="351" t="s">
        <v>5162</v>
      </c>
      <c r="B2028" s="353" t="s">
        <v>281</v>
      </c>
      <c r="C2028" s="353" t="s">
        <v>5163</v>
      </c>
      <c r="D2028" s="353" t="s">
        <v>4308</v>
      </c>
      <c r="E2028" s="354" t="s">
        <v>4309</v>
      </c>
      <c r="F2028" s="355" t="s">
        <v>147</v>
      </c>
      <c r="G2028" s="366">
        <v>18.2</v>
      </c>
    </row>
    <row r="2029" spans="1:7" s="54" customFormat="1" ht="15" x14ac:dyDescent="0.25">
      <c r="A2029" s="351" t="s">
        <v>5164</v>
      </c>
      <c r="B2029" s="353" t="s">
        <v>281</v>
      </c>
      <c r="C2029" s="353" t="s">
        <v>5165</v>
      </c>
      <c r="D2029" s="353" t="s">
        <v>3911</v>
      </c>
      <c r="E2029" s="354" t="s">
        <v>373</v>
      </c>
      <c r="F2029" s="355" t="s">
        <v>122</v>
      </c>
      <c r="G2029" s="363">
        <v>1.4E-3</v>
      </c>
    </row>
    <row r="2030" spans="1:7" s="54" customFormat="1" ht="22.5" x14ac:dyDescent="0.25">
      <c r="A2030" s="351" t="s">
        <v>5166</v>
      </c>
      <c r="B2030" s="353" t="s">
        <v>281</v>
      </c>
      <c r="C2030" s="353" t="s">
        <v>5167</v>
      </c>
      <c r="D2030" s="353" t="s">
        <v>3913</v>
      </c>
      <c r="E2030" s="354" t="s">
        <v>3914</v>
      </c>
      <c r="F2030" s="355" t="s">
        <v>125</v>
      </c>
      <c r="G2030" s="357">
        <v>0.182</v>
      </c>
    </row>
    <row r="2031" spans="1:7" s="54" customFormat="1" ht="15" x14ac:dyDescent="0.25">
      <c r="A2031" s="351" t="s">
        <v>5168</v>
      </c>
      <c r="B2031" s="353" t="s">
        <v>281</v>
      </c>
      <c r="C2031" s="353" t="s">
        <v>5169</v>
      </c>
      <c r="D2031" s="353" t="s">
        <v>3921</v>
      </c>
      <c r="E2031" s="354" t="s">
        <v>3922</v>
      </c>
      <c r="F2031" s="355" t="s">
        <v>122</v>
      </c>
      <c r="G2031" s="365">
        <v>-1.1648E-2</v>
      </c>
    </row>
    <row r="2032" spans="1:7" s="54" customFormat="1" ht="15" x14ac:dyDescent="0.25">
      <c r="A2032" s="351" t="s">
        <v>5170</v>
      </c>
      <c r="B2032" s="353" t="s">
        <v>281</v>
      </c>
      <c r="C2032" s="353" t="s">
        <v>5171</v>
      </c>
      <c r="D2032" s="353" t="s">
        <v>3917</v>
      </c>
      <c r="E2032" s="354" t="s">
        <v>3918</v>
      </c>
      <c r="F2032" s="355" t="s">
        <v>111</v>
      </c>
      <c r="G2032" s="357">
        <v>-1.0920000000000001</v>
      </c>
    </row>
    <row r="2033" spans="1:7" s="54" customFormat="1" ht="15" x14ac:dyDescent="0.25">
      <c r="A2033" s="351" t="s">
        <v>5172</v>
      </c>
      <c r="B2033" s="353" t="s">
        <v>281</v>
      </c>
      <c r="C2033" s="353" t="s">
        <v>5173</v>
      </c>
      <c r="D2033" s="353" t="s">
        <v>3925</v>
      </c>
      <c r="E2033" s="354" t="s">
        <v>3926</v>
      </c>
      <c r="F2033" s="355" t="s">
        <v>111</v>
      </c>
      <c r="G2033" s="357">
        <v>1.0920000000000001</v>
      </c>
    </row>
    <row r="2034" spans="1:7" s="54" customFormat="1" ht="15" x14ac:dyDescent="0.25">
      <c r="A2034" s="351" t="s">
        <v>5174</v>
      </c>
      <c r="B2034" s="353" t="s">
        <v>281</v>
      </c>
      <c r="C2034" s="353" t="s">
        <v>5175</v>
      </c>
      <c r="D2034" s="353" t="s">
        <v>3929</v>
      </c>
      <c r="E2034" s="354" t="s">
        <v>5176</v>
      </c>
      <c r="F2034" s="355" t="s">
        <v>139</v>
      </c>
      <c r="G2034" s="366">
        <v>22.7</v>
      </c>
    </row>
    <row r="2035" spans="1:7" s="54" customFormat="1" ht="15" x14ac:dyDescent="0.25">
      <c r="A2035" s="351" t="s">
        <v>5177</v>
      </c>
      <c r="B2035" s="353" t="s">
        <v>281</v>
      </c>
      <c r="C2035" s="353" t="s">
        <v>5178</v>
      </c>
      <c r="D2035" s="353" t="s">
        <v>3933</v>
      </c>
      <c r="E2035" s="354" t="s">
        <v>5179</v>
      </c>
      <c r="F2035" s="355" t="s">
        <v>139</v>
      </c>
      <c r="G2035" s="366">
        <v>27.8</v>
      </c>
    </row>
    <row r="2036" spans="1:7" s="54" customFormat="1" ht="15" x14ac:dyDescent="0.25">
      <c r="A2036" s="347" t="s">
        <v>5180</v>
      </c>
      <c r="B2036" s="556"/>
      <c r="C2036" s="556"/>
      <c r="D2036" s="556"/>
      <c r="E2036" s="348" t="s">
        <v>5181</v>
      </c>
      <c r="F2036" s="349"/>
      <c r="G2036" s="350"/>
    </row>
    <row r="2037" spans="1:7" s="54" customFormat="1" ht="15" x14ac:dyDescent="0.25">
      <c r="A2037" s="351" t="s">
        <v>5182</v>
      </c>
      <c r="B2037" s="353" t="s">
        <v>281</v>
      </c>
      <c r="C2037" s="353" t="s">
        <v>5183</v>
      </c>
      <c r="D2037" s="353" t="s">
        <v>377</v>
      </c>
      <c r="E2037" s="354" t="s">
        <v>378</v>
      </c>
      <c r="F2037" s="355" t="s">
        <v>217</v>
      </c>
      <c r="G2037" s="368">
        <v>3</v>
      </c>
    </row>
    <row r="2038" spans="1:7" s="54" customFormat="1" ht="15" x14ac:dyDescent="0.25">
      <c r="A2038" s="351" t="s">
        <v>5184</v>
      </c>
      <c r="B2038" s="353" t="s">
        <v>281</v>
      </c>
      <c r="C2038" s="353" t="s">
        <v>5185</v>
      </c>
      <c r="D2038" s="353" t="s">
        <v>4198</v>
      </c>
      <c r="E2038" s="354" t="s">
        <v>359</v>
      </c>
      <c r="F2038" s="355" t="s">
        <v>122</v>
      </c>
      <c r="G2038" s="363">
        <v>8.3999999999999995E-3</v>
      </c>
    </row>
    <row r="2039" spans="1:7" s="54" customFormat="1" ht="22.5" x14ac:dyDescent="0.25">
      <c r="A2039" s="351" t="s">
        <v>5186</v>
      </c>
      <c r="B2039" s="353" t="s">
        <v>281</v>
      </c>
      <c r="C2039" s="369" t="s">
        <v>5187</v>
      </c>
      <c r="D2039" s="369" t="s">
        <v>5188</v>
      </c>
      <c r="E2039" s="370" t="s">
        <v>5189</v>
      </c>
      <c r="F2039" s="355" t="s">
        <v>217</v>
      </c>
      <c r="G2039" s="368">
        <v>3</v>
      </c>
    </row>
    <row r="2040" spans="1:7" s="54" customFormat="1" ht="22.5" x14ac:dyDescent="0.25">
      <c r="A2040" s="351" t="s">
        <v>5190</v>
      </c>
      <c r="B2040" s="353" t="s">
        <v>281</v>
      </c>
      <c r="C2040" s="353" t="s">
        <v>5191</v>
      </c>
      <c r="D2040" s="353" t="s">
        <v>4845</v>
      </c>
      <c r="E2040" s="354" t="s">
        <v>4846</v>
      </c>
      <c r="F2040" s="355" t="s">
        <v>217</v>
      </c>
      <c r="G2040" s="368">
        <v>3</v>
      </c>
    </row>
    <row r="2041" spans="1:7" s="54" customFormat="1" ht="15" x14ac:dyDescent="0.25">
      <c r="A2041" s="351" t="s">
        <v>5192</v>
      </c>
      <c r="B2041" s="353" t="s">
        <v>281</v>
      </c>
      <c r="C2041" s="353" t="s">
        <v>5193</v>
      </c>
      <c r="D2041" s="353" t="s">
        <v>5194</v>
      </c>
      <c r="E2041" s="354" t="s">
        <v>5195</v>
      </c>
      <c r="F2041" s="355" t="s">
        <v>217</v>
      </c>
      <c r="G2041" s="368">
        <v>3</v>
      </c>
    </row>
    <row r="2042" spans="1:7" s="54" customFormat="1" ht="33.75" x14ac:dyDescent="0.25">
      <c r="A2042" s="351" t="s">
        <v>5196</v>
      </c>
      <c r="B2042" s="353" t="s">
        <v>281</v>
      </c>
      <c r="C2042" s="353" t="s">
        <v>5197</v>
      </c>
      <c r="D2042" s="353" t="s">
        <v>4902</v>
      </c>
      <c r="E2042" s="354" t="s">
        <v>4903</v>
      </c>
      <c r="F2042" s="355" t="s">
        <v>217</v>
      </c>
      <c r="G2042" s="368">
        <v>3</v>
      </c>
    </row>
    <row r="2043" spans="1:7" s="54" customFormat="1" ht="15" x14ac:dyDescent="0.25">
      <c r="A2043" s="351" t="s">
        <v>5198</v>
      </c>
      <c r="B2043" s="353" t="s">
        <v>281</v>
      </c>
      <c r="C2043" s="369" t="s">
        <v>5199</v>
      </c>
      <c r="D2043" s="369" t="s">
        <v>3850</v>
      </c>
      <c r="E2043" s="370" t="s">
        <v>4855</v>
      </c>
      <c r="F2043" s="355" t="s">
        <v>217</v>
      </c>
      <c r="G2043" s="368">
        <v>3</v>
      </c>
    </row>
    <row r="2044" spans="1:7" s="54" customFormat="1" ht="15" x14ac:dyDescent="0.25">
      <c r="A2044" s="351" t="s">
        <v>5200</v>
      </c>
      <c r="B2044" s="353" t="s">
        <v>281</v>
      </c>
      <c r="C2044" s="353" t="s">
        <v>5201</v>
      </c>
      <c r="D2044" s="353" t="s">
        <v>360</v>
      </c>
      <c r="E2044" s="354" t="s">
        <v>361</v>
      </c>
      <c r="F2044" s="355" t="s">
        <v>217</v>
      </c>
      <c r="G2044" s="368">
        <v>12</v>
      </c>
    </row>
    <row r="2045" spans="1:7" s="54" customFormat="1" ht="22.5" x14ac:dyDescent="0.25">
      <c r="A2045" s="351" t="s">
        <v>5202</v>
      </c>
      <c r="B2045" s="353" t="s">
        <v>281</v>
      </c>
      <c r="C2045" s="353" t="s">
        <v>5203</v>
      </c>
      <c r="D2045" s="353" t="s">
        <v>4116</v>
      </c>
      <c r="E2045" s="354" t="s">
        <v>4117</v>
      </c>
      <c r="F2045" s="355" t="s">
        <v>217</v>
      </c>
      <c r="G2045" s="368">
        <v>12</v>
      </c>
    </row>
    <row r="2046" spans="1:7" s="54" customFormat="1" ht="15" customHeight="1" x14ac:dyDescent="0.25">
      <c r="A2046" s="351" t="s">
        <v>5204</v>
      </c>
      <c r="B2046" s="353" t="s">
        <v>281</v>
      </c>
      <c r="C2046" s="353" t="s">
        <v>5205</v>
      </c>
      <c r="D2046" s="353" t="s">
        <v>366</v>
      </c>
      <c r="E2046" s="354" t="s">
        <v>367</v>
      </c>
      <c r="F2046" s="355" t="s">
        <v>217</v>
      </c>
      <c r="G2046" s="368">
        <v>8</v>
      </c>
    </row>
    <row r="2047" spans="1:7" s="54" customFormat="1" ht="15" x14ac:dyDescent="0.25">
      <c r="A2047" s="351" t="s">
        <v>5206</v>
      </c>
      <c r="B2047" s="353" t="s">
        <v>281</v>
      </c>
      <c r="C2047" s="353" t="s">
        <v>5207</v>
      </c>
      <c r="D2047" s="353" t="s">
        <v>3882</v>
      </c>
      <c r="E2047" s="354" t="s">
        <v>3883</v>
      </c>
      <c r="F2047" s="355" t="s">
        <v>217</v>
      </c>
      <c r="G2047" s="368">
        <v>8</v>
      </c>
    </row>
    <row r="2048" spans="1:7" s="54" customFormat="1" ht="22.5" x14ac:dyDescent="0.25">
      <c r="A2048" s="351" t="s">
        <v>5208</v>
      </c>
      <c r="B2048" s="353" t="s">
        <v>281</v>
      </c>
      <c r="C2048" s="353" t="s">
        <v>5209</v>
      </c>
      <c r="D2048" s="353" t="s">
        <v>375</v>
      </c>
      <c r="E2048" s="354" t="s">
        <v>5210</v>
      </c>
      <c r="F2048" s="355" t="s">
        <v>125</v>
      </c>
      <c r="G2048" s="357">
        <v>0.52600000000000002</v>
      </c>
    </row>
    <row r="2049" spans="1:7" s="54" customFormat="1" ht="22.5" x14ac:dyDescent="0.25">
      <c r="A2049" s="351" t="s">
        <v>5211</v>
      </c>
      <c r="B2049" s="353" t="s">
        <v>281</v>
      </c>
      <c r="C2049" s="353" t="s">
        <v>5212</v>
      </c>
      <c r="D2049" s="353" t="s">
        <v>4397</v>
      </c>
      <c r="E2049" s="354" t="s">
        <v>5213</v>
      </c>
      <c r="F2049" s="355" t="s">
        <v>147</v>
      </c>
      <c r="G2049" s="366">
        <v>52.6</v>
      </c>
    </row>
    <row r="2050" spans="1:7" s="54" customFormat="1" ht="22.5" x14ac:dyDescent="0.25">
      <c r="A2050" s="351" t="s">
        <v>5214</v>
      </c>
      <c r="B2050" s="353" t="s">
        <v>281</v>
      </c>
      <c r="C2050" s="353" t="s">
        <v>5215</v>
      </c>
      <c r="D2050" s="353" t="s">
        <v>4302</v>
      </c>
      <c r="E2050" s="354" t="s">
        <v>4303</v>
      </c>
      <c r="F2050" s="355" t="s">
        <v>125</v>
      </c>
      <c r="G2050" s="366">
        <v>0.5</v>
      </c>
    </row>
    <row r="2051" spans="1:7" s="54" customFormat="1" ht="15" x14ac:dyDescent="0.25">
      <c r="A2051" s="351" t="s">
        <v>5216</v>
      </c>
      <c r="B2051" s="353" t="s">
        <v>281</v>
      </c>
      <c r="C2051" s="353" t="s">
        <v>5217</v>
      </c>
      <c r="D2051" s="353" t="s">
        <v>4485</v>
      </c>
      <c r="E2051" s="354" t="s">
        <v>4486</v>
      </c>
      <c r="F2051" s="355" t="s">
        <v>147</v>
      </c>
      <c r="G2051" s="368">
        <v>20</v>
      </c>
    </row>
    <row r="2052" spans="1:7" s="54" customFormat="1" ht="22.5" x14ac:dyDescent="0.25">
      <c r="A2052" s="351" t="s">
        <v>5218</v>
      </c>
      <c r="B2052" s="353" t="s">
        <v>281</v>
      </c>
      <c r="C2052" s="353" t="s">
        <v>5219</v>
      </c>
      <c r="D2052" s="353" t="s">
        <v>5220</v>
      </c>
      <c r="E2052" s="354" t="s">
        <v>5221</v>
      </c>
      <c r="F2052" s="355" t="s">
        <v>147</v>
      </c>
      <c r="G2052" s="368">
        <v>30</v>
      </c>
    </row>
    <row r="2053" spans="1:7" s="54" customFormat="1" ht="15" x14ac:dyDescent="0.25">
      <c r="A2053" s="351" t="s">
        <v>5222</v>
      </c>
      <c r="B2053" s="353" t="s">
        <v>281</v>
      </c>
      <c r="C2053" s="353" t="s">
        <v>5223</v>
      </c>
      <c r="D2053" s="353" t="s">
        <v>3911</v>
      </c>
      <c r="E2053" s="354" t="s">
        <v>373</v>
      </c>
      <c r="F2053" s="355" t="s">
        <v>122</v>
      </c>
      <c r="G2053" s="363">
        <v>8.2000000000000007E-3</v>
      </c>
    </row>
    <row r="2054" spans="1:7" s="54" customFormat="1" ht="22.5" x14ac:dyDescent="0.25">
      <c r="A2054" s="351" t="s">
        <v>5224</v>
      </c>
      <c r="B2054" s="353" t="s">
        <v>281</v>
      </c>
      <c r="C2054" s="353" t="s">
        <v>5225</v>
      </c>
      <c r="D2054" s="353" t="s">
        <v>3913</v>
      </c>
      <c r="E2054" s="354" t="s">
        <v>3914</v>
      </c>
      <c r="F2054" s="355" t="s">
        <v>125</v>
      </c>
      <c r="G2054" s="362">
        <v>2.04</v>
      </c>
    </row>
    <row r="2055" spans="1:7" s="54" customFormat="1" ht="15" x14ac:dyDescent="0.25">
      <c r="A2055" s="351" t="s">
        <v>5226</v>
      </c>
      <c r="B2055" s="353" t="s">
        <v>281</v>
      </c>
      <c r="C2055" s="353" t="s">
        <v>5227</v>
      </c>
      <c r="D2055" s="353" t="s">
        <v>3921</v>
      </c>
      <c r="E2055" s="354" t="s">
        <v>3922</v>
      </c>
      <c r="F2055" s="355" t="s">
        <v>122</v>
      </c>
      <c r="G2055" s="356">
        <v>-0.13056000000000001</v>
      </c>
    </row>
    <row r="2056" spans="1:7" s="54" customFormat="1" ht="15" x14ac:dyDescent="0.25">
      <c r="A2056" s="351" t="s">
        <v>5228</v>
      </c>
      <c r="B2056" s="353" t="s">
        <v>281</v>
      </c>
      <c r="C2056" s="353" t="s">
        <v>5229</v>
      </c>
      <c r="D2056" s="353" t="s">
        <v>3917</v>
      </c>
      <c r="E2056" s="354" t="s">
        <v>3918</v>
      </c>
      <c r="F2056" s="355" t="s">
        <v>111</v>
      </c>
      <c r="G2056" s="362">
        <v>-12.24</v>
      </c>
    </row>
    <row r="2057" spans="1:7" s="54" customFormat="1" ht="15" x14ac:dyDescent="0.25">
      <c r="A2057" s="351" t="s">
        <v>5230</v>
      </c>
      <c r="B2057" s="353" t="s">
        <v>281</v>
      </c>
      <c r="C2057" s="353" t="s">
        <v>5231</v>
      </c>
      <c r="D2057" s="353" t="s">
        <v>3925</v>
      </c>
      <c r="E2057" s="354" t="s">
        <v>3926</v>
      </c>
      <c r="F2057" s="355" t="s">
        <v>111</v>
      </c>
      <c r="G2057" s="362">
        <v>12.24</v>
      </c>
    </row>
    <row r="2058" spans="1:7" s="54" customFormat="1" ht="15" x14ac:dyDescent="0.25">
      <c r="A2058" s="351" t="s">
        <v>5232</v>
      </c>
      <c r="B2058" s="353" t="s">
        <v>281</v>
      </c>
      <c r="C2058" s="353" t="s">
        <v>5233</v>
      </c>
      <c r="D2058" s="353" t="s">
        <v>3929</v>
      </c>
      <c r="E2058" s="354" t="s">
        <v>5234</v>
      </c>
      <c r="F2058" s="355" t="s">
        <v>139</v>
      </c>
      <c r="G2058" s="368">
        <v>255</v>
      </c>
    </row>
    <row r="2059" spans="1:7" s="54" customFormat="1" ht="15" x14ac:dyDescent="0.25">
      <c r="A2059" s="351" t="s">
        <v>5235</v>
      </c>
      <c r="B2059" s="353" t="s">
        <v>281</v>
      </c>
      <c r="C2059" s="353" t="s">
        <v>5236</v>
      </c>
      <c r="D2059" s="353" t="s">
        <v>3933</v>
      </c>
      <c r="E2059" s="354" t="s">
        <v>5237</v>
      </c>
      <c r="F2059" s="355" t="s">
        <v>139</v>
      </c>
      <c r="G2059" s="366">
        <v>312.10000000000002</v>
      </c>
    </row>
    <row r="2060" spans="1:7" s="54" customFormat="1" ht="15" x14ac:dyDescent="0.25">
      <c r="A2060" s="347" t="s">
        <v>5238</v>
      </c>
      <c r="B2060" s="556"/>
      <c r="C2060" s="556"/>
      <c r="D2060" s="556"/>
      <c r="E2060" s="348" t="s">
        <v>5239</v>
      </c>
      <c r="F2060" s="349"/>
      <c r="G2060" s="350"/>
    </row>
    <row r="2061" spans="1:7" s="54" customFormat="1" ht="15" x14ac:dyDescent="0.25">
      <c r="A2061" s="351" t="s">
        <v>5240</v>
      </c>
      <c r="B2061" s="353" t="s">
        <v>281</v>
      </c>
      <c r="C2061" s="353" t="s">
        <v>5241</v>
      </c>
      <c r="D2061" s="353" t="s">
        <v>377</v>
      </c>
      <c r="E2061" s="354" t="s">
        <v>378</v>
      </c>
      <c r="F2061" s="355" t="s">
        <v>217</v>
      </c>
      <c r="G2061" s="368">
        <v>1</v>
      </c>
    </row>
    <row r="2062" spans="1:7" s="54" customFormat="1" ht="15" x14ac:dyDescent="0.25">
      <c r="A2062" s="351" t="s">
        <v>5242</v>
      </c>
      <c r="B2062" s="353" t="s">
        <v>281</v>
      </c>
      <c r="C2062" s="353" t="s">
        <v>5243</v>
      </c>
      <c r="D2062" s="353" t="s">
        <v>4198</v>
      </c>
      <c r="E2062" s="354" t="s">
        <v>359</v>
      </c>
      <c r="F2062" s="355" t="s">
        <v>122</v>
      </c>
      <c r="G2062" s="363">
        <v>2.8E-3</v>
      </c>
    </row>
    <row r="2063" spans="1:7" s="54" customFormat="1" ht="15" x14ac:dyDescent="0.25">
      <c r="A2063" s="351" t="s">
        <v>5244</v>
      </c>
      <c r="B2063" s="353" t="s">
        <v>281</v>
      </c>
      <c r="C2063" s="369" t="s">
        <v>5245</v>
      </c>
      <c r="D2063" s="369" t="s">
        <v>4842</v>
      </c>
      <c r="E2063" s="370" t="s">
        <v>4843</v>
      </c>
      <c r="F2063" s="355" t="s">
        <v>217</v>
      </c>
      <c r="G2063" s="368">
        <v>1</v>
      </c>
    </row>
    <row r="2064" spans="1:7" s="54" customFormat="1" ht="22.5" x14ac:dyDescent="0.25">
      <c r="A2064" s="351" t="s">
        <v>5246</v>
      </c>
      <c r="B2064" s="353" t="s">
        <v>281</v>
      </c>
      <c r="C2064" s="353" t="s">
        <v>5247</v>
      </c>
      <c r="D2064" s="353" t="s">
        <v>4845</v>
      </c>
      <c r="E2064" s="354" t="s">
        <v>4846</v>
      </c>
      <c r="F2064" s="355" t="s">
        <v>217</v>
      </c>
      <c r="G2064" s="368">
        <v>1</v>
      </c>
    </row>
    <row r="2065" spans="1:7" s="54" customFormat="1" ht="15" x14ac:dyDescent="0.25">
      <c r="A2065" s="351" t="s">
        <v>5248</v>
      </c>
      <c r="B2065" s="353" t="s">
        <v>281</v>
      </c>
      <c r="C2065" s="353" t="s">
        <v>5249</v>
      </c>
      <c r="D2065" s="353" t="s">
        <v>4101</v>
      </c>
      <c r="E2065" s="354" t="s">
        <v>4849</v>
      </c>
      <c r="F2065" s="355" t="s">
        <v>217</v>
      </c>
      <c r="G2065" s="368">
        <v>1</v>
      </c>
    </row>
    <row r="2066" spans="1:7" s="54" customFormat="1" ht="33.75" x14ac:dyDescent="0.25">
      <c r="A2066" s="351" t="s">
        <v>5250</v>
      </c>
      <c r="B2066" s="353" t="s">
        <v>281</v>
      </c>
      <c r="C2066" s="353" t="s">
        <v>5251</v>
      </c>
      <c r="D2066" s="353" t="s">
        <v>4902</v>
      </c>
      <c r="E2066" s="354" t="s">
        <v>4903</v>
      </c>
      <c r="F2066" s="355" t="s">
        <v>217</v>
      </c>
      <c r="G2066" s="368">
        <v>1</v>
      </c>
    </row>
    <row r="2067" spans="1:7" s="54" customFormat="1" ht="15" x14ac:dyDescent="0.25">
      <c r="A2067" s="351" t="s">
        <v>5252</v>
      </c>
      <c r="B2067" s="353" t="s">
        <v>281</v>
      </c>
      <c r="C2067" s="369" t="s">
        <v>5253</v>
      </c>
      <c r="D2067" s="369" t="s">
        <v>3850</v>
      </c>
      <c r="E2067" s="370" t="s">
        <v>4855</v>
      </c>
      <c r="F2067" s="355" t="s">
        <v>217</v>
      </c>
      <c r="G2067" s="368">
        <v>1</v>
      </c>
    </row>
    <row r="2068" spans="1:7" s="54" customFormat="1" ht="15" x14ac:dyDescent="0.25">
      <c r="A2068" s="351" t="s">
        <v>5254</v>
      </c>
      <c r="B2068" s="353" t="s">
        <v>281</v>
      </c>
      <c r="C2068" s="353" t="s">
        <v>5255</v>
      </c>
      <c r="D2068" s="353" t="s">
        <v>360</v>
      </c>
      <c r="E2068" s="354" t="s">
        <v>361</v>
      </c>
      <c r="F2068" s="355" t="s">
        <v>217</v>
      </c>
      <c r="G2068" s="368">
        <v>7</v>
      </c>
    </row>
    <row r="2069" spans="1:7" s="54" customFormat="1" ht="22.5" x14ac:dyDescent="0.25">
      <c r="A2069" s="351" t="s">
        <v>5256</v>
      </c>
      <c r="B2069" s="353" t="s">
        <v>281</v>
      </c>
      <c r="C2069" s="353" t="s">
        <v>5257</v>
      </c>
      <c r="D2069" s="353" t="s">
        <v>4116</v>
      </c>
      <c r="E2069" s="354" t="s">
        <v>4117</v>
      </c>
      <c r="F2069" s="355" t="s">
        <v>217</v>
      </c>
      <c r="G2069" s="368">
        <v>2</v>
      </c>
    </row>
    <row r="2070" spans="1:7" s="54" customFormat="1" ht="22.5" x14ac:dyDescent="0.25">
      <c r="A2070" s="351" t="s">
        <v>5258</v>
      </c>
      <c r="B2070" s="353" t="s">
        <v>281</v>
      </c>
      <c r="C2070" s="353" t="s">
        <v>5259</v>
      </c>
      <c r="D2070" s="353" t="s">
        <v>4751</v>
      </c>
      <c r="E2070" s="354" t="s">
        <v>4752</v>
      </c>
      <c r="F2070" s="355" t="s">
        <v>217</v>
      </c>
      <c r="G2070" s="368">
        <v>5</v>
      </c>
    </row>
    <row r="2071" spans="1:7" s="54" customFormat="1" ht="15" x14ac:dyDescent="0.25">
      <c r="A2071" s="351" t="s">
        <v>5260</v>
      </c>
      <c r="B2071" s="353" t="s">
        <v>281</v>
      </c>
      <c r="C2071" s="353" t="s">
        <v>5261</v>
      </c>
      <c r="D2071" s="353" t="s">
        <v>366</v>
      </c>
      <c r="E2071" s="354" t="s">
        <v>367</v>
      </c>
      <c r="F2071" s="355" t="s">
        <v>217</v>
      </c>
      <c r="G2071" s="368">
        <v>8</v>
      </c>
    </row>
    <row r="2072" spans="1:7" s="54" customFormat="1" ht="15" x14ac:dyDescent="0.25">
      <c r="A2072" s="351" t="s">
        <v>5262</v>
      </c>
      <c r="B2072" s="353" t="s">
        <v>281</v>
      </c>
      <c r="C2072" s="353" t="s">
        <v>5263</v>
      </c>
      <c r="D2072" s="353" t="s">
        <v>3882</v>
      </c>
      <c r="E2072" s="354" t="s">
        <v>3883</v>
      </c>
      <c r="F2072" s="355" t="s">
        <v>217</v>
      </c>
      <c r="G2072" s="368">
        <v>8</v>
      </c>
    </row>
    <row r="2073" spans="1:7" s="54" customFormat="1" ht="22.5" x14ac:dyDescent="0.25">
      <c r="A2073" s="351" t="s">
        <v>5264</v>
      </c>
      <c r="B2073" s="353" t="s">
        <v>281</v>
      </c>
      <c r="C2073" s="353" t="s">
        <v>5265</v>
      </c>
      <c r="D2073" s="353" t="s">
        <v>371</v>
      </c>
      <c r="E2073" s="354" t="s">
        <v>5266</v>
      </c>
      <c r="F2073" s="355" t="s">
        <v>125</v>
      </c>
      <c r="G2073" s="366">
        <v>0.6</v>
      </c>
    </row>
    <row r="2074" spans="1:7" s="54" customFormat="1" ht="22.5" x14ac:dyDescent="0.25">
      <c r="A2074" s="351" t="s">
        <v>5267</v>
      </c>
      <c r="B2074" s="353" t="s">
        <v>281</v>
      </c>
      <c r="C2074" s="353" t="s">
        <v>5268</v>
      </c>
      <c r="D2074" s="353" t="s">
        <v>4132</v>
      </c>
      <c r="E2074" s="354" t="s">
        <v>4133</v>
      </c>
      <c r="F2074" s="355" t="s">
        <v>147</v>
      </c>
      <c r="G2074" s="368">
        <v>60</v>
      </c>
    </row>
    <row r="2075" spans="1:7" s="54" customFormat="1" ht="22.5" x14ac:dyDescent="0.25">
      <c r="A2075" s="351" t="s">
        <v>5269</v>
      </c>
      <c r="B2075" s="353" t="s">
        <v>281</v>
      </c>
      <c r="C2075" s="353" t="s">
        <v>5270</v>
      </c>
      <c r="D2075" s="353" t="s">
        <v>362</v>
      </c>
      <c r="E2075" s="354" t="s">
        <v>4306</v>
      </c>
      <c r="F2075" s="355" t="s">
        <v>125</v>
      </c>
      <c r="G2075" s="357">
        <v>9.1999999999999998E-2</v>
      </c>
    </row>
    <row r="2076" spans="1:7" s="54" customFormat="1" ht="22.5" x14ac:dyDescent="0.25">
      <c r="A2076" s="351" t="s">
        <v>5271</v>
      </c>
      <c r="B2076" s="353" t="s">
        <v>281</v>
      </c>
      <c r="C2076" s="353" t="s">
        <v>5272</v>
      </c>
      <c r="D2076" s="353" t="s">
        <v>5273</v>
      </c>
      <c r="E2076" s="354" t="s">
        <v>374</v>
      </c>
      <c r="F2076" s="355" t="s">
        <v>147</v>
      </c>
      <c r="G2076" s="366">
        <v>9.1999999999999993</v>
      </c>
    </row>
    <row r="2077" spans="1:7" s="54" customFormat="1" ht="22.5" x14ac:dyDescent="0.25">
      <c r="A2077" s="351" t="s">
        <v>5274</v>
      </c>
      <c r="B2077" s="353" t="s">
        <v>281</v>
      </c>
      <c r="C2077" s="353" t="s">
        <v>5275</v>
      </c>
      <c r="D2077" s="353" t="s">
        <v>368</v>
      </c>
      <c r="E2077" s="354" t="s">
        <v>4311</v>
      </c>
      <c r="F2077" s="355" t="s">
        <v>125</v>
      </c>
      <c r="G2077" s="357">
        <v>4.9000000000000002E-2</v>
      </c>
    </row>
    <row r="2078" spans="1:7" s="54" customFormat="1" ht="22.5" x14ac:dyDescent="0.25">
      <c r="A2078" s="351" t="s">
        <v>5276</v>
      </c>
      <c r="B2078" s="353" t="s">
        <v>281</v>
      </c>
      <c r="C2078" s="353" t="s">
        <v>5277</v>
      </c>
      <c r="D2078" s="353" t="s">
        <v>5278</v>
      </c>
      <c r="E2078" s="354" t="s">
        <v>5279</v>
      </c>
      <c r="F2078" s="355" t="s">
        <v>147</v>
      </c>
      <c r="G2078" s="366">
        <v>14.1</v>
      </c>
    </row>
    <row r="2079" spans="1:7" s="54" customFormat="1" ht="22.5" x14ac:dyDescent="0.25">
      <c r="A2079" s="351" t="s">
        <v>5280</v>
      </c>
      <c r="B2079" s="353" t="s">
        <v>281</v>
      </c>
      <c r="C2079" s="353" t="s">
        <v>5281</v>
      </c>
      <c r="D2079" s="353" t="s">
        <v>5273</v>
      </c>
      <c r="E2079" s="354" t="s">
        <v>374</v>
      </c>
      <c r="F2079" s="355" t="s">
        <v>147</v>
      </c>
      <c r="G2079" s="366">
        <v>4.9000000000000004</v>
      </c>
    </row>
    <row r="2080" spans="1:7" s="54" customFormat="1" ht="22.5" x14ac:dyDescent="0.25">
      <c r="A2080" s="351" t="s">
        <v>5282</v>
      </c>
      <c r="B2080" s="353" t="s">
        <v>281</v>
      </c>
      <c r="C2080" s="353" t="s">
        <v>5283</v>
      </c>
      <c r="D2080" s="353" t="s">
        <v>4302</v>
      </c>
      <c r="E2080" s="354" t="s">
        <v>4303</v>
      </c>
      <c r="F2080" s="355" t="s">
        <v>125</v>
      </c>
      <c r="G2080" s="357">
        <v>0.24099999999999999</v>
      </c>
    </row>
    <row r="2081" spans="1:7" s="54" customFormat="1" ht="22.5" x14ac:dyDescent="0.25">
      <c r="A2081" s="351" t="s">
        <v>5284</v>
      </c>
      <c r="B2081" s="353" t="s">
        <v>281</v>
      </c>
      <c r="C2081" s="353" t="s">
        <v>5285</v>
      </c>
      <c r="D2081" s="353" t="s">
        <v>4660</v>
      </c>
      <c r="E2081" s="354" t="s">
        <v>4661</v>
      </c>
      <c r="F2081" s="355" t="s">
        <v>147</v>
      </c>
      <c r="G2081" s="366">
        <v>24.1</v>
      </c>
    </row>
    <row r="2082" spans="1:7" s="54" customFormat="1" ht="22.5" x14ac:dyDescent="0.25">
      <c r="A2082" s="351" t="s">
        <v>5286</v>
      </c>
      <c r="B2082" s="353" t="s">
        <v>281</v>
      </c>
      <c r="C2082" s="353" t="s">
        <v>5287</v>
      </c>
      <c r="D2082" s="353" t="s">
        <v>372</v>
      </c>
      <c r="E2082" s="354" t="s">
        <v>4129</v>
      </c>
      <c r="F2082" s="355" t="s">
        <v>125</v>
      </c>
      <c r="G2082" s="357">
        <v>0.26400000000000001</v>
      </c>
    </row>
    <row r="2083" spans="1:7" s="54" customFormat="1" ht="22.5" x14ac:dyDescent="0.25">
      <c r="A2083" s="351" t="s">
        <v>5288</v>
      </c>
      <c r="B2083" s="353" t="s">
        <v>281</v>
      </c>
      <c r="C2083" s="353" t="s">
        <v>5289</v>
      </c>
      <c r="D2083" s="353" t="s">
        <v>5278</v>
      </c>
      <c r="E2083" s="354" t="s">
        <v>5290</v>
      </c>
      <c r="F2083" s="355" t="s">
        <v>147</v>
      </c>
      <c r="G2083" s="366">
        <v>50.5</v>
      </c>
    </row>
    <row r="2084" spans="1:7" s="54" customFormat="1" ht="22.5" x14ac:dyDescent="0.25">
      <c r="A2084" s="351" t="s">
        <v>5291</v>
      </c>
      <c r="B2084" s="353" t="s">
        <v>281</v>
      </c>
      <c r="C2084" s="353" t="s">
        <v>5292</v>
      </c>
      <c r="D2084" s="353" t="s">
        <v>4132</v>
      </c>
      <c r="E2084" s="354" t="s">
        <v>4133</v>
      </c>
      <c r="F2084" s="355" t="s">
        <v>147</v>
      </c>
      <c r="G2084" s="366">
        <v>25.5</v>
      </c>
    </row>
    <row r="2085" spans="1:7" s="54" customFormat="1" ht="22.5" x14ac:dyDescent="0.25">
      <c r="A2085" s="351" t="s">
        <v>5293</v>
      </c>
      <c r="B2085" s="353" t="s">
        <v>281</v>
      </c>
      <c r="C2085" s="353" t="s">
        <v>5294</v>
      </c>
      <c r="D2085" s="353" t="s">
        <v>4660</v>
      </c>
      <c r="E2085" s="354" t="s">
        <v>4661</v>
      </c>
      <c r="F2085" s="355" t="s">
        <v>147</v>
      </c>
      <c r="G2085" s="366">
        <v>0.9</v>
      </c>
    </row>
    <row r="2086" spans="1:7" s="54" customFormat="1" ht="15" x14ac:dyDescent="0.25">
      <c r="A2086" s="351" t="s">
        <v>5295</v>
      </c>
      <c r="B2086" s="353" t="s">
        <v>281</v>
      </c>
      <c r="C2086" s="353" t="s">
        <v>5296</v>
      </c>
      <c r="D2086" s="353" t="s">
        <v>3911</v>
      </c>
      <c r="E2086" s="354" t="s">
        <v>373</v>
      </c>
      <c r="F2086" s="355" t="s">
        <v>122</v>
      </c>
      <c r="G2086" s="363">
        <v>5.1999999999999998E-3</v>
      </c>
    </row>
    <row r="2087" spans="1:7" s="54" customFormat="1" ht="22.5" x14ac:dyDescent="0.25">
      <c r="A2087" s="351" t="s">
        <v>5297</v>
      </c>
      <c r="B2087" s="353" t="s">
        <v>281</v>
      </c>
      <c r="C2087" s="353" t="s">
        <v>5298</v>
      </c>
      <c r="D2087" s="353" t="s">
        <v>3913</v>
      </c>
      <c r="E2087" s="354" t="s">
        <v>3914</v>
      </c>
      <c r="F2087" s="355" t="s">
        <v>125</v>
      </c>
      <c r="G2087" s="366">
        <v>0.6</v>
      </c>
    </row>
    <row r="2088" spans="1:7" s="54" customFormat="1" ht="15" x14ac:dyDescent="0.25">
      <c r="A2088" s="351" t="s">
        <v>5299</v>
      </c>
      <c r="B2088" s="353" t="s">
        <v>281</v>
      </c>
      <c r="C2088" s="353" t="s">
        <v>5300</v>
      </c>
      <c r="D2088" s="353" t="s">
        <v>3921</v>
      </c>
      <c r="E2088" s="354" t="s">
        <v>3922</v>
      </c>
      <c r="F2088" s="355" t="s">
        <v>122</v>
      </c>
      <c r="G2088" s="363">
        <v>-3.8399999999999997E-2</v>
      </c>
    </row>
    <row r="2089" spans="1:7" s="54" customFormat="1" ht="15" x14ac:dyDescent="0.25">
      <c r="A2089" s="351" t="s">
        <v>5301</v>
      </c>
      <c r="B2089" s="353" t="s">
        <v>281</v>
      </c>
      <c r="C2089" s="353" t="s">
        <v>5302</v>
      </c>
      <c r="D2089" s="353" t="s">
        <v>3917</v>
      </c>
      <c r="E2089" s="354" t="s">
        <v>3918</v>
      </c>
      <c r="F2089" s="355" t="s">
        <v>111</v>
      </c>
      <c r="G2089" s="366">
        <v>-3.6</v>
      </c>
    </row>
    <row r="2090" spans="1:7" s="54" customFormat="1" ht="15" x14ac:dyDescent="0.25">
      <c r="A2090" s="351" t="s">
        <v>5303</v>
      </c>
      <c r="B2090" s="353" t="s">
        <v>281</v>
      </c>
      <c r="C2090" s="353" t="s">
        <v>5304</v>
      </c>
      <c r="D2090" s="353" t="s">
        <v>3925</v>
      </c>
      <c r="E2090" s="354" t="s">
        <v>3926</v>
      </c>
      <c r="F2090" s="355" t="s">
        <v>111</v>
      </c>
      <c r="G2090" s="366">
        <v>3.6</v>
      </c>
    </row>
    <row r="2091" spans="1:7" s="54" customFormat="1" ht="15" x14ac:dyDescent="0.25">
      <c r="A2091" s="351" t="s">
        <v>5305</v>
      </c>
      <c r="B2091" s="353" t="s">
        <v>281</v>
      </c>
      <c r="C2091" s="353" t="s">
        <v>5306</v>
      </c>
      <c r="D2091" s="353" t="s">
        <v>3929</v>
      </c>
      <c r="E2091" s="354" t="s">
        <v>4676</v>
      </c>
      <c r="F2091" s="355" t="s">
        <v>139</v>
      </c>
      <c r="G2091" s="368">
        <v>75</v>
      </c>
    </row>
    <row r="2092" spans="1:7" s="54" customFormat="1" ht="15" x14ac:dyDescent="0.25">
      <c r="A2092" s="351" t="s">
        <v>5307</v>
      </c>
      <c r="B2092" s="353" t="s">
        <v>281</v>
      </c>
      <c r="C2092" s="353" t="s">
        <v>5308</v>
      </c>
      <c r="D2092" s="353" t="s">
        <v>3933</v>
      </c>
      <c r="E2092" s="354" t="s">
        <v>5309</v>
      </c>
      <c r="F2092" s="355" t="s">
        <v>139</v>
      </c>
      <c r="G2092" s="366">
        <v>91.8</v>
      </c>
    </row>
    <row r="2093" spans="1:7" s="54" customFormat="1" ht="18" customHeight="1" x14ac:dyDescent="0.25">
      <c r="A2093" s="347" t="s">
        <v>5310</v>
      </c>
      <c r="B2093" s="556"/>
      <c r="C2093" s="556"/>
      <c r="D2093" s="556"/>
      <c r="E2093" s="348" t="s">
        <v>5311</v>
      </c>
      <c r="F2093" s="349"/>
      <c r="G2093" s="350"/>
    </row>
    <row r="2094" spans="1:7" s="54" customFormat="1" ht="15" x14ac:dyDescent="0.25">
      <c r="A2094" s="351" t="s">
        <v>5312</v>
      </c>
      <c r="B2094" s="353" t="s">
        <v>281</v>
      </c>
      <c r="C2094" s="353" t="s">
        <v>5313</v>
      </c>
      <c r="D2094" s="353" t="s">
        <v>5314</v>
      </c>
      <c r="E2094" s="354" t="s">
        <v>5315</v>
      </c>
      <c r="F2094" s="355" t="s">
        <v>217</v>
      </c>
      <c r="G2094" s="368">
        <v>4</v>
      </c>
    </row>
    <row r="2095" spans="1:7" s="54" customFormat="1" ht="15" x14ac:dyDescent="0.25">
      <c r="A2095" s="351" t="s">
        <v>5316</v>
      </c>
      <c r="B2095" s="353" t="s">
        <v>281</v>
      </c>
      <c r="C2095" s="353" t="s">
        <v>5317</v>
      </c>
      <c r="D2095" s="353" t="s">
        <v>4198</v>
      </c>
      <c r="E2095" s="354" t="s">
        <v>359</v>
      </c>
      <c r="F2095" s="355" t="s">
        <v>122</v>
      </c>
      <c r="G2095" s="363">
        <v>5.5999999999999999E-3</v>
      </c>
    </row>
    <row r="2096" spans="1:7" s="54" customFormat="1" ht="22.5" x14ac:dyDescent="0.25">
      <c r="A2096" s="351" t="s">
        <v>5318</v>
      </c>
      <c r="B2096" s="353" t="s">
        <v>281</v>
      </c>
      <c r="C2096" s="369" t="s">
        <v>5319</v>
      </c>
      <c r="D2096" s="369" t="s">
        <v>5320</v>
      </c>
      <c r="E2096" s="370" t="s">
        <v>5321</v>
      </c>
      <c r="F2096" s="355" t="s">
        <v>217</v>
      </c>
      <c r="G2096" s="368">
        <v>2</v>
      </c>
    </row>
    <row r="2097" spans="1:7" s="54" customFormat="1" ht="22.5" x14ac:dyDescent="0.25">
      <c r="A2097" s="351" t="s">
        <v>5322</v>
      </c>
      <c r="B2097" s="353" t="s">
        <v>281</v>
      </c>
      <c r="C2097" s="369" t="s">
        <v>5323</v>
      </c>
      <c r="D2097" s="369" t="s">
        <v>5188</v>
      </c>
      <c r="E2097" s="370" t="s">
        <v>5189</v>
      </c>
      <c r="F2097" s="355" t="s">
        <v>217</v>
      </c>
      <c r="G2097" s="368">
        <v>2</v>
      </c>
    </row>
    <row r="2098" spans="1:7" s="54" customFormat="1" ht="22.5" x14ac:dyDescent="0.25">
      <c r="A2098" s="351" t="s">
        <v>5324</v>
      </c>
      <c r="B2098" s="353" t="s">
        <v>281</v>
      </c>
      <c r="C2098" s="353" t="s">
        <v>5325</v>
      </c>
      <c r="D2098" s="353" t="s">
        <v>4845</v>
      </c>
      <c r="E2098" s="354" t="s">
        <v>4846</v>
      </c>
      <c r="F2098" s="355" t="s">
        <v>217</v>
      </c>
      <c r="G2098" s="368">
        <v>4</v>
      </c>
    </row>
    <row r="2099" spans="1:7" s="54" customFormat="1" ht="15" x14ac:dyDescent="0.25">
      <c r="A2099" s="351" t="s">
        <v>5326</v>
      </c>
      <c r="B2099" s="353" t="s">
        <v>281</v>
      </c>
      <c r="C2099" s="353" t="s">
        <v>5327</v>
      </c>
      <c r="D2099" s="353" t="s">
        <v>5328</v>
      </c>
      <c r="E2099" s="354" t="s">
        <v>5329</v>
      </c>
      <c r="F2099" s="355" t="s">
        <v>217</v>
      </c>
      <c r="G2099" s="368">
        <v>2</v>
      </c>
    </row>
    <row r="2100" spans="1:7" s="54" customFormat="1" ht="15" x14ac:dyDescent="0.25">
      <c r="A2100" s="351" t="s">
        <v>5330</v>
      </c>
      <c r="B2100" s="353" t="s">
        <v>281</v>
      </c>
      <c r="C2100" s="353" t="s">
        <v>5331</v>
      </c>
      <c r="D2100" s="353" t="s">
        <v>5194</v>
      </c>
      <c r="E2100" s="354" t="s">
        <v>5195</v>
      </c>
      <c r="F2100" s="355" t="s">
        <v>217</v>
      </c>
      <c r="G2100" s="368">
        <v>2</v>
      </c>
    </row>
    <row r="2101" spans="1:7" s="54" customFormat="1" ht="33.75" x14ac:dyDescent="0.25">
      <c r="A2101" s="351" t="s">
        <v>5332</v>
      </c>
      <c r="B2101" s="353" t="s">
        <v>281</v>
      </c>
      <c r="C2101" s="353" t="s">
        <v>5333</v>
      </c>
      <c r="D2101" s="353" t="s">
        <v>4902</v>
      </c>
      <c r="E2101" s="354" t="s">
        <v>4903</v>
      </c>
      <c r="F2101" s="355" t="s">
        <v>217</v>
      </c>
      <c r="G2101" s="368">
        <v>4</v>
      </c>
    </row>
    <row r="2102" spans="1:7" s="54" customFormat="1" ht="15" x14ac:dyDescent="0.25">
      <c r="A2102" s="351" t="s">
        <v>5334</v>
      </c>
      <c r="B2102" s="353" t="s">
        <v>281</v>
      </c>
      <c r="C2102" s="369" t="s">
        <v>5335</v>
      </c>
      <c r="D2102" s="369" t="s">
        <v>3850</v>
      </c>
      <c r="E2102" s="370" t="s">
        <v>4855</v>
      </c>
      <c r="F2102" s="355" t="s">
        <v>217</v>
      </c>
      <c r="G2102" s="368">
        <v>4</v>
      </c>
    </row>
    <row r="2103" spans="1:7" s="54" customFormat="1" ht="15" x14ac:dyDescent="0.25">
      <c r="A2103" s="351" t="s">
        <v>5336</v>
      </c>
      <c r="B2103" s="353" t="s">
        <v>281</v>
      </c>
      <c r="C2103" s="353" t="s">
        <v>5337</v>
      </c>
      <c r="D2103" s="353" t="s">
        <v>360</v>
      </c>
      <c r="E2103" s="354" t="s">
        <v>361</v>
      </c>
      <c r="F2103" s="355" t="s">
        <v>217</v>
      </c>
      <c r="G2103" s="368">
        <v>12</v>
      </c>
    </row>
    <row r="2104" spans="1:7" s="54" customFormat="1" ht="22.5" x14ac:dyDescent="0.25">
      <c r="A2104" s="351" t="s">
        <v>5338</v>
      </c>
      <c r="B2104" s="353" t="s">
        <v>281</v>
      </c>
      <c r="C2104" s="353" t="s">
        <v>5339</v>
      </c>
      <c r="D2104" s="353" t="s">
        <v>4116</v>
      </c>
      <c r="E2104" s="354" t="s">
        <v>4117</v>
      </c>
      <c r="F2104" s="355" t="s">
        <v>217</v>
      </c>
      <c r="G2104" s="368">
        <v>8</v>
      </c>
    </row>
    <row r="2105" spans="1:7" s="54" customFormat="1" ht="22.5" x14ac:dyDescent="0.25">
      <c r="A2105" s="351" t="s">
        <v>5340</v>
      </c>
      <c r="B2105" s="353" t="s">
        <v>281</v>
      </c>
      <c r="C2105" s="353" t="s">
        <v>5341</v>
      </c>
      <c r="D2105" s="353" t="s">
        <v>4119</v>
      </c>
      <c r="E2105" s="354" t="s">
        <v>4120</v>
      </c>
      <c r="F2105" s="355" t="s">
        <v>217</v>
      </c>
      <c r="G2105" s="368">
        <v>4</v>
      </c>
    </row>
    <row r="2106" spans="1:7" s="54" customFormat="1" ht="15" x14ac:dyDescent="0.25">
      <c r="A2106" s="351" t="s">
        <v>5342</v>
      </c>
      <c r="B2106" s="353" t="s">
        <v>281</v>
      </c>
      <c r="C2106" s="353" t="s">
        <v>5343</v>
      </c>
      <c r="D2106" s="353" t="s">
        <v>366</v>
      </c>
      <c r="E2106" s="354" t="s">
        <v>367</v>
      </c>
      <c r="F2106" s="355" t="s">
        <v>217</v>
      </c>
      <c r="G2106" s="368">
        <v>4</v>
      </c>
    </row>
    <row r="2107" spans="1:7" s="54" customFormat="1" ht="15" x14ac:dyDescent="0.25">
      <c r="A2107" s="351" t="s">
        <v>5344</v>
      </c>
      <c r="B2107" s="353" t="s">
        <v>281</v>
      </c>
      <c r="C2107" s="353" t="s">
        <v>5345</v>
      </c>
      <c r="D2107" s="353" t="s">
        <v>3882</v>
      </c>
      <c r="E2107" s="354" t="s">
        <v>3883</v>
      </c>
      <c r="F2107" s="355" t="s">
        <v>217</v>
      </c>
      <c r="G2107" s="368">
        <v>4</v>
      </c>
    </row>
    <row r="2108" spans="1:7" s="54" customFormat="1" ht="22.5" x14ac:dyDescent="0.25">
      <c r="A2108" s="351" t="s">
        <v>5346</v>
      </c>
      <c r="B2108" s="353" t="s">
        <v>281</v>
      </c>
      <c r="C2108" s="353" t="s">
        <v>5347</v>
      </c>
      <c r="D2108" s="353" t="s">
        <v>368</v>
      </c>
      <c r="E2108" s="354" t="s">
        <v>4311</v>
      </c>
      <c r="F2108" s="355" t="s">
        <v>125</v>
      </c>
      <c r="G2108" s="357">
        <v>0.36299999999999999</v>
      </c>
    </row>
    <row r="2109" spans="1:7" s="54" customFormat="1" ht="15" x14ac:dyDescent="0.25">
      <c r="A2109" s="351" t="s">
        <v>5348</v>
      </c>
      <c r="B2109" s="353" t="s">
        <v>281</v>
      </c>
      <c r="C2109" s="353" t="s">
        <v>5349</v>
      </c>
      <c r="D2109" s="353" t="s">
        <v>4308</v>
      </c>
      <c r="E2109" s="354" t="s">
        <v>4309</v>
      </c>
      <c r="F2109" s="355" t="s">
        <v>147</v>
      </c>
      <c r="G2109" s="362">
        <v>19.09</v>
      </c>
    </row>
    <row r="2110" spans="1:7" s="54" customFormat="1" ht="22.5" x14ac:dyDescent="0.25">
      <c r="A2110" s="351" t="s">
        <v>5350</v>
      </c>
      <c r="B2110" s="353" t="s">
        <v>281</v>
      </c>
      <c r="C2110" s="353" t="s">
        <v>5351</v>
      </c>
      <c r="D2110" s="353" t="s">
        <v>4948</v>
      </c>
      <c r="E2110" s="354" t="s">
        <v>4949</v>
      </c>
      <c r="F2110" s="355" t="s">
        <v>147</v>
      </c>
      <c r="G2110" s="366">
        <v>8.6</v>
      </c>
    </row>
    <row r="2111" spans="1:7" s="54" customFormat="1" ht="22.5" x14ac:dyDescent="0.25">
      <c r="A2111" s="351" t="s">
        <v>5352</v>
      </c>
      <c r="B2111" s="353" t="s">
        <v>281</v>
      </c>
      <c r="C2111" s="353" t="s">
        <v>5353</v>
      </c>
      <c r="D2111" s="353" t="s">
        <v>5354</v>
      </c>
      <c r="E2111" s="354" t="s">
        <v>370</v>
      </c>
      <c r="F2111" s="355" t="s">
        <v>147</v>
      </c>
      <c r="G2111" s="362">
        <v>8.61</v>
      </c>
    </row>
    <row r="2112" spans="1:7" s="54" customFormat="1" ht="15" x14ac:dyDescent="0.25">
      <c r="A2112" s="351" t="s">
        <v>5355</v>
      </c>
      <c r="B2112" s="353" t="s">
        <v>281</v>
      </c>
      <c r="C2112" s="353" t="s">
        <v>5356</v>
      </c>
      <c r="D2112" s="353" t="s">
        <v>3911</v>
      </c>
      <c r="E2112" s="354" t="s">
        <v>373</v>
      </c>
      <c r="F2112" s="355" t="s">
        <v>122</v>
      </c>
      <c r="G2112" s="363">
        <v>2.2000000000000001E-3</v>
      </c>
    </row>
    <row r="2113" spans="1:7" s="54" customFormat="1" ht="22.5" x14ac:dyDescent="0.25">
      <c r="A2113" s="351" t="s">
        <v>5357</v>
      </c>
      <c r="B2113" s="353" t="s">
        <v>281</v>
      </c>
      <c r="C2113" s="353" t="s">
        <v>5358</v>
      </c>
      <c r="D2113" s="353" t="s">
        <v>3913</v>
      </c>
      <c r="E2113" s="354" t="s">
        <v>3914</v>
      </c>
      <c r="F2113" s="355" t="s">
        <v>125</v>
      </c>
      <c r="G2113" s="363">
        <v>0.27689999999999998</v>
      </c>
    </row>
    <row r="2114" spans="1:7" s="54" customFormat="1" ht="15" x14ac:dyDescent="0.25">
      <c r="A2114" s="351" t="s">
        <v>5359</v>
      </c>
      <c r="B2114" s="353" t="s">
        <v>281</v>
      </c>
      <c r="C2114" s="353" t="s">
        <v>5360</v>
      </c>
      <c r="D2114" s="353" t="s">
        <v>3921</v>
      </c>
      <c r="E2114" s="354" t="s">
        <v>3922</v>
      </c>
      <c r="F2114" s="355" t="s">
        <v>122</v>
      </c>
      <c r="G2114" s="365">
        <v>-1.7722000000000002E-2</v>
      </c>
    </row>
    <row r="2115" spans="1:7" s="54" customFormat="1" ht="15" x14ac:dyDescent="0.25">
      <c r="A2115" s="351" t="s">
        <v>5361</v>
      </c>
      <c r="B2115" s="353" t="s">
        <v>281</v>
      </c>
      <c r="C2115" s="353" t="s">
        <v>5362</v>
      </c>
      <c r="D2115" s="353" t="s">
        <v>3917</v>
      </c>
      <c r="E2115" s="354" t="s">
        <v>3918</v>
      </c>
      <c r="F2115" s="355" t="s">
        <v>111</v>
      </c>
      <c r="G2115" s="363">
        <v>-1.6614</v>
      </c>
    </row>
    <row r="2116" spans="1:7" s="54" customFormat="1" ht="15" x14ac:dyDescent="0.25">
      <c r="A2116" s="351" t="s">
        <v>5363</v>
      </c>
      <c r="B2116" s="353" t="s">
        <v>281</v>
      </c>
      <c r="C2116" s="353" t="s">
        <v>5364</v>
      </c>
      <c r="D2116" s="353" t="s">
        <v>3925</v>
      </c>
      <c r="E2116" s="354" t="s">
        <v>3926</v>
      </c>
      <c r="F2116" s="355" t="s">
        <v>111</v>
      </c>
      <c r="G2116" s="363">
        <v>1.6614</v>
      </c>
    </row>
    <row r="2117" spans="1:7" s="54" customFormat="1" ht="15" x14ac:dyDescent="0.25">
      <c r="A2117" s="351" t="s">
        <v>5365</v>
      </c>
      <c r="B2117" s="353" t="s">
        <v>281</v>
      </c>
      <c r="C2117" s="353" t="s">
        <v>5366</v>
      </c>
      <c r="D2117" s="353" t="s">
        <v>3929</v>
      </c>
      <c r="E2117" s="354" t="s">
        <v>5367</v>
      </c>
      <c r="F2117" s="355" t="s">
        <v>139</v>
      </c>
      <c r="G2117" s="366">
        <v>34.6</v>
      </c>
    </row>
    <row r="2118" spans="1:7" s="54" customFormat="1" ht="15" x14ac:dyDescent="0.25">
      <c r="A2118" s="351" t="s">
        <v>5368</v>
      </c>
      <c r="B2118" s="353" t="s">
        <v>281</v>
      </c>
      <c r="C2118" s="353" t="s">
        <v>5369</v>
      </c>
      <c r="D2118" s="353" t="s">
        <v>3933</v>
      </c>
      <c r="E2118" s="354" t="s">
        <v>5370</v>
      </c>
      <c r="F2118" s="355" t="s">
        <v>139</v>
      </c>
      <c r="G2118" s="366">
        <v>42.3</v>
      </c>
    </row>
    <row r="2119" spans="1:7" s="54" customFormat="1" ht="15" x14ac:dyDescent="0.25">
      <c r="A2119" s="347" t="s">
        <v>5371</v>
      </c>
      <c r="B2119" s="556"/>
      <c r="C2119" s="556"/>
      <c r="D2119" s="556"/>
      <c r="E2119" s="348" t="s">
        <v>5372</v>
      </c>
      <c r="F2119" s="349"/>
      <c r="G2119" s="350"/>
    </row>
    <row r="2120" spans="1:7" s="54" customFormat="1" ht="15" x14ac:dyDescent="0.25">
      <c r="A2120" s="351" t="s">
        <v>5373</v>
      </c>
      <c r="B2120" s="353" t="s">
        <v>281</v>
      </c>
      <c r="C2120" s="353" t="s">
        <v>5374</v>
      </c>
      <c r="D2120" s="353" t="s">
        <v>377</v>
      </c>
      <c r="E2120" s="354" t="s">
        <v>378</v>
      </c>
      <c r="F2120" s="355" t="s">
        <v>217</v>
      </c>
      <c r="G2120" s="368">
        <v>1</v>
      </c>
    </row>
    <row r="2121" spans="1:7" s="54" customFormat="1" ht="15" x14ac:dyDescent="0.25">
      <c r="A2121" s="351" t="s">
        <v>5375</v>
      </c>
      <c r="B2121" s="353" t="s">
        <v>281</v>
      </c>
      <c r="C2121" s="353" t="s">
        <v>5376</v>
      </c>
      <c r="D2121" s="369" t="s">
        <v>4842</v>
      </c>
      <c r="E2121" s="370" t="s">
        <v>5009</v>
      </c>
      <c r="F2121" s="355" t="s">
        <v>217</v>
      </c>
      <c r="G2121" s="368">
        <v>1</v>
      </c>
    </row>
    <row r="2122" spans="1:7" s="54" customFormat="1" ht="22.5" x14ac:dyDescent="0.25">
      <c r="A2122" s="351" t="s">
        <v>5377</v>
      </c>
      <c r="B2122" s="353" t="s">
        <v>281</v>
      </c>
      <c r="C2122" s="353" t="s">
        <v>5378</v>
      </c>
      <c r="D2122" s="353" t="s">
        <v>4845</v>
      </c>
      <c r="E2122" s="354" t="s">
        <v>4846</v>
      </c>
      <c r="F2122" s="355" t="s">
        <v>217</v>
      </c>
      <c r="G2122" s="368">
        <v>3</v>
      </c>
    </row>
    <row r="2123" spans="1:7" s="54" customFormat="1" ht="15" x14ac:dyDescent="0.25">
      <c r="A2123" s="351" t="s">
        <v>5379</v>
      </c>
      <c r="B2123" s="353" t="s">
        <v>281</v>
      </c>
      <c r="C2123" s="353" t="s">
        <v>5380</v>
      </c>
      <c r="D2123" s="353" t="s">
        <v>5194</v>
      </c>
      <c r="E2123" s="354" t="s">
        <v>5195</v>
      </c>
      <c r="F2123" s="355" t="s">
        <v>217</v>
      </c>
      <c r="G2123" s="368">
        <v>3</v>
      </c>
    </row>
    <row r="2124" spans="1:7" s="54" customFormat="1" ht="33.75" x14ac:dyDescent="0.25">
      <c r="A2124" s="351" t="s">
        <v>5381</v>
      </c>
      <c r="B2124" s="353" t="s">
        <v>281</v>
      </c>
      <c r="C2124" s="353" t="s">
        <v>5382</v>
      </c>
      <c r="D2124" s="353" t="s">
        <v>4902</v>
      </c>
      <c r="E2124" s="354" t="s">
        <v>4903</v>
      </c>
      <c r="F2124" s="355" t="s">
        <v>217</v>
      </c>
      <c r="G2124" s="368">
        <v>3</v>
      </c>
    </row>
    <row r="2125" spans="1:7" s="54" customFormat="1" ht="15" x14ac:dyDescent="0.25">
      <c r="A2125" s="351" t="s">
        <v>5383</v>
      </c>
      <c r="B2125" s="353" t="s">
        <v>281</v>
      </c>
      <c r="C2125" s="369" t="s">
        <v>5384</v>
      </c>
      <c r="D2125" s="369" t="s">
        <v>3850</v>
      </c>
      <c r="E2125" s="370" t="s">
        <v>4855</v>
      </c>
      <c r="F2125" s="355" t="s">
        <v>217</v>
      </c>
      <c r="G2125" s="368">
        <v>3</v>
      </c>
    </row>
    <row r="2126" spans="1:7" s="54" customFormat="1" ht="15" x14ac:dyDescent="0.25">
      <c r="A2126" s="351" t="s">
        <v>5385</v>
      </c>
      <c r="B2126" s="353" t="s">
        <v>281</v>
      </c>
      <c r="C2126" s="353" t="s">
        <v>5386</v>
      </c>
      <c r="D2126" s="353" t="s">
        <v>360</v>
      </c>
      <c r="E2126" s="354" t="s">
        <v>361</v>
      </c>
      <c r="F2126" s="355" t="s">
        <v>217</v>
      </c>
      <c r="G2126" s="368">
        <v>12</v>
      </c>
    </row>
    <row r="2127" spans="1:7" s="54" customFormat="1" ht="22.5" x14ac:dyDescent="0.25">
      <c r="A2127" s="351" t="s">
        <v>5387</v>
      </c>
      <c r="B2127" s="353" t="s">
        <v>281</v>
      </c>
      <c r="C2127" s="353" t="s">
        <v>5388</v>
      </c>
      <c r="D2127" s="353" t="s">
        <v>4116</v>
      </c>
      <c r="E2127" s="354" t="s">
        <v>4117</v>
      </c>
      <c r="F2127" s="355" t="s">
        <v>217</v>
      </c>
      <c r="G2127" s="368">
        <v>12</v>
      </c>
    </row>
    <row r="2128" spans="1:7" s="54" customFormat="1" ht="15" x14ac:dyDescent="0.25">
      <c r="A2128" s="351" t="s">
        <v>5389</v>
      </c>
      <c r="B2128" s="353" t="s">
        <v>281</v>
      </c>
      <c r="C2128" s="353" t="s">
        <v>5390</v>
      </c>
      <c r="D2128" s="353" t="s">
        <v>366</v>
      </c>
      <c r="E2128" s="354" t="s">
        <v>367</v>
      </c>
      <c r="F2128" s="355" t="s">
        <v>217</v>
      </c>
      <c r="G2128" s="368">
        <v>8</v>
      </c>
    </row>
    <row r="2129" spans="1:7" s="54" customFormat="1" ht="15" x14ac:dyDescent="0.25">
      <c r="A2129" s="351" t="s">
        <v>5391</v>
      </c>
      <c r="B2129" s="353" t="s">
        <v>281</v>
      </c>
      <c r="C2129" s="353" t="s">
        <v>5392</v>
      </c>
      <c r="D2129" s="353" t="s">
        <v>3882</v>
      </c>
      <c r="E2129" s="354" t="s">
        <v>3883</v>
      </c>
      <c r="F2129" s="355" t="s">
        <v>217</v>
      </c>
      <c r="G2129" s="368">
        <v>8</v>
      </c>
    </row>
    <row r="2130" spans="1:7" s="54" customFormat="1" ht="22.5" x14ac:dyDescent="0.25">
      <c r="A2130" s="351" t="s">
        <v>5393</v>
      </c>
      <c r="B2130" s="353" t="s">
        <v>281</v>
      </c>
      <c r="C2130" s="353" t="s">
        <v>5394</v>
      </c>
      <c r="D2130" s="353" t="s">
        <v>376</v>
      </c>
      <c r="E2130" s="354" t="s">
        <v>5395</v>
      </c>
      <c r="F2130" s="355" t="s">
        <v>125</v>
      </c>
      <c r="G2130" s="357">
        <v>0.52600000000000002</v>
      </c>
    </row>
    <row r="2131" spans="1:7" s="54" customFormat="1" ht="22.5" x14ac:dyDescent="0.25">
      <c r="A2131" s="351" t="s">
        <v>5396</v>
      </c>
      <c r="B2131" s="353" t="s">
        <v>281</v>
      </c>
      <c r="C2131" s="353" t="s">
        <v>5397</v>
      </c>
      <c r="D2131" s="353" t="s">
        <v>4397</v>
      </c>
      <c r="E2131" s="354" t="s">
        <v>5213</v>
      </c>
      <c r="F2131" s="355" t="s">
        <v>147</v>
      </c>
      <c r="G2131" s="366">
        <v>52.6</v>
      </c>
    </row>
    <row r="2132" spans="1:7" s="54" customFormat="1" ht="22.5" x14ac:dyDescent="0.25">
      <c r="A2132" s="351" t="s">
        <v>5398</v>
      </c>
      <c r="B2132" s="353" t="s">
        <v>281</v>
      </c>
      <c r="C2132" s="353" t="s">
        <v>5399</v>
      </c>
      <c r="D2132" s="353" t="s">
        <v>4302</v>
      </c>
      <c r="E2132" s="354" t="s">
        <v>4303</v>
      </c>
      <c r="F2132" s="355" t="s">
        <v>125</v>
      </c>
      <c r="G2132" s="362">
        <v>0.42</v>
      </c>
    </row>
    <row r="2133" spans="1:7" s="54" customFormat="1" ht="15" x14ac:dyDescent="0.25">
      <c r="A2133" s="351" t="s">
        <v>5400</v>
      </c>
      <c r="B2133" s="353" t="s">
        <v>281</v>
      </c>
      <c r="C2133" s="353" t="s">
        <v>5401</v>
      </c>
      <c r="D2133" s="353" t="s">
        <v>4485</v>
      </c>
      <c r="E2133" s="354" t="s">
        <v>4486</v>
      </c>
      <c r="F2133" s="355" t="s">
        <v>147</v>
      </c>
      <c r="G2133" s="368">
        <v>12</v>
      </c>
    </row>
    <row r="2134" spans="1:7" s="54" customFormat="1" ht="22.5" x14ac:dyDescent="0.25">
      <c r="A2134" s="351" t="s">
        <v>5402</v>
      </c>
      <c r="B2134" s="353" t="s">
        <v>281</v>
      </c>
      <c r="C2134" s="353" t="s">
        <v>5403</v>
      </c>
      <c r="D2134" s="353" t="s">
        <v>5220</v>
      </c>
      <c r="E2134" s="354" t="s">
        <v>5221</v>
      </c>
      <c r="F2134" s="355" t="s">
        <v>147</v>
      </c>
      <c r="G2134" s="368">
        <v>30</v>
      </c>
    </row>
    <row r="2135" spans="1:7" s="54" customFormat="1" ht="15" x14ac:dyDescent="0.25">
      <c r="A2135" s="351" t="s">
        <v>5404</v>
      </c>
      <c r="B2135" s="353" t="s">
        <v>281</v>
      </c>
      <c r="C2135" s="353" t="s">
        <v>5405</v>
      </c>
      <c r="D2135" s="353" t="s">
        <v>3911</v>
      </c>
      <c r="E2135" s="354" t="s">
        <v>373</v>
      </c>
      <c r="F2135" s="355" t="s">
        <v>122</v>
      </c>
      <c r="G2135" s="363">
        <v>8.2000000000000007E-3</v>
      </c>
    </row>
    <row r="2136" spans="1:7" s="54" customFormat="1" ht="15" x14ac:dyDescent="0.25">
      <c r="A2136" s="351" t="s">
        <v>5406</v>
      </c>
      <c r="B2136" s="353" t="s">
        <v>281</v>
      </c>
      <c r="C2136" s="353" t="s">
        <v>5407</v>
      </c>
      <c r="D2136" s="353" t="s">
        <v>377</v>
      </c>
      <c r="E2136" s="354" t="s">
        <v>378</v>
      </c>
      <c r="F2136" s="355" t="s">
        <v>217</v>
      </c>
      <c r="G2136" s="368">
        <v>2</v>
      </c>
    </row>
    <row r="2137" spans="1:7" s="54" customFormat="1" ht="15" x14ac:dyDescent="0.25">
      <c r="A2137" s="351" t="s">
        <v>5408</v>
      </c>
      <c r="B2137" s="353" t="s">
        <v>281</v>
      </c>
      <c r="C2137" s="369" t="s">
        <v>5409</v>
      </c>
      <c r="D2137" s="369" t="s">
        <v>4842</v>
      </c>
      <c r="E2137" s="370" t="s">
        <v>5009</v>
      </c>
      <c r="F2137" s="355" t="s">
        <v>217</v>
      </c>
      <c r="G2137" s="368">
        <v>2</v>
      </c>
    </row>
    <row r="2138" spans="1:7" s="54" customFormat="1" ht="22.5" x14ac:dyDescent="0.25">
      <c r="A2138" s="351" t="s">
        <v>5410</v>
      </c>
      <c r="B2138" s="353" t="s">
        <v>281</v>
      </c>
      <c r="C2138" s="353" t="s">
        <v>5411</v>
      </c>
      <c r="D2138" s="353" t="s">
        <v>3913</v>
      </c>
      <c r="E2138" s="354" t="s">
        <v>3914</v>
      </c>
      <c r="F2138" s="355" t="s">
        <v>125</v>
      </c>
      <c r="G2138" s="362">
        <v>2.04</v>
      </c>
    </row>
    <row r="2139" spans="1:7" s="54" customFormat="1" ht="15" x14ac:dyDescent="0.25">
      <c r="A2139" s="351" t="s">
        <v>5412</v>
      </c>
      <c r="B2139" s="353" t="s">
        <v>281</v>
      </c>
      <c r="C2139" s="353" t="s">
        <v>5413</v>
      </c>
      <c r="D2139" s="353" t="s">
        <v>3921</v>
      </c>
      <c r="E2139" s="354" t="s">
        <v>3922</v>
      </c>
      <c r="F2139" s="355" t="s">
        <v>122</v>
      </c>
      <c r="G2139" s="356">
        <v>-0.13056000000000001</v>
      </c>
    </row>
    <row r="2140" spans="1:7" s="54" customFormat="1" ht="15" x14ac:dyDescent="0.25">
      <c r="A2140" s="351" t="s">
        <v>5414</v>
      </c>
      <c r="B2140" s="353" t="s">
        <v>281</v>
      </c>
      <c r="C2140" s="353" t="s">
        <v>5415</v>
      </c>
      <c r="D2140" s="353" t="s">
        <v>3917</v>
      </c>
      <c r="E2140" s="354" t="s">
        <v>3918</v>
      </c>
      <c r="F2140" s="355" t="s">
        <v>111</v>
      </c>
      <c r="G2140" s="362">
        <v>-12.24</v>
      </c>
    </row>
    <row r="2141" spans="1:7" s="54" customFormat="1" ht="15" x14ac:dyDescent="0.25">
      <c r="A2141" s="351" t="s">
        <v>5416</v>
      </c>
      <c r="B2141" s="353" t="s">
        <v>281</v>
      </c>
      <c r="C2141" s="353" t="s">
        <v>5417</v>
      </c>
      <c r="D2141" s="353" t="s">
        <v>3925</v>
      </c>
      <c r="E2141" s="354" t="s">
        <v>3926</v>
      </c>
      <c r="F2141" s="355" t="s">
        <v>111</v>
      </c>
      <c r="G2141" s="362">
        <v>12.24</v>
      </c>
    </row>
    <row r="2142" spans="1:7" s="54" customFormat="1" ht="15" x14ac:dyDescent="0.25">
      <c r="A2142" s="351" t="s">
        <v>5418</v>
      </c>
      <c r="B2142" s="353" t="s">
        <v>281</v>
      </c>
      <c r="C2142" s="353" t="s">
        <v>5419</v>
      </c>
      <c r="D2142" s="353" t="s">
        <v>3929</v>
      </c>
      <c r="E2142" s="354" t="s">
        <v>5234</v>
      </c>
      <c r="F2142" s="355" t="s">
        <v>139</v>
      </c>
      <c r="G2142" s="368">
        <v>255</v>
      </c>
    </row>
    <row r="2143" spans="1:7" s="54" customFormat="1" ht="15" x14ac:dyDescent="0.25">
      <c r="A2143" s="351" t="s">
        <v>5420</v>
      </c>
      <c r="B2143" s="353" t="s">
        <v>281</v>
      </c>
      <c r="C2143" s="353" t="s">
        <v>5421</v>
      </c>
      <c r="D2143" s="353" t="s">
        <v>3933</v>
      </c>
      <c r="E2143" s="354" t="s">
        <v>5237</v>
      </c>
      <c r="F2143" s="355" t="s">
        <v>139</v>
      </c>
      <c r="G2143" s="366">
        <v>312.10000000000002</v>
      </c>
    </row>
    <row r="2144" spans="1:7" s="54" customFormat="1" ht="15" x14ac:dyDescent="0.25">
      <c r="A2144" s="347" t="s">
        <v>5422</v>
      </c>
      <c r="B2144" s="556"/>
      <c r="C2144" s="556"/>
      <c r="D2144" s="556"/>
      <c r="E2144" s="348" t="s">
        <v>5423</v>
      </c>
      <c r="F2144" s="349"/>
      <c r="G2144" s="350"/>
    </row>
    <row r="2145" spans="1:7" s="54" customFormat="1" ht="15" x14ac:dyDescent="0.25">
      <c r="A2145" s="351" t="s">
        <v>5424</v>
      </c>
      <c r="B2145" s="353" t="s">
        <v>281</v>
      </c>
      <c r="C2145" s="353" t="s">
        <v>5425</v>
      </c>
      <c r="D2145" s="353" t="s">
        <v>5426</v>
      </c>
      <c r="E2145" s="354" t="s">
        <v>5427</v>
      </c>
      <c r="F2145" s="355" t="s">
        <v>217</v>
      </c>
      <c r="G2145" s="368">
        <v>2</v>
      </c>
    </row>
    <row r="2146" spans="1:7" s="54" customFormat="1" ht="15" x14ac:dyDescent="0.25">
      <c r="A2146" s="351" t="s">
        <v>5428</v>
      </c>
      <c r="B2146" s="353" t="s">
        <v>281</v>
      </c>
      <c r="C2146" s="353" t="s">
        <v>5429</v>
      </c>
      <c r="D2146" s="353" t="s">
        <v>4198</v>
      </c>
      <c r="E2146" s="354" t="s">
        <v>359</v>
      </c>
      <c r="F2146" s="355" t="s">
        <v>122</v>
      </c>
      <c r="G2146" s="363">
        <v>5.5999999999999999E-3</v>
      </c>
    </row>
    <row r="2147" spans="1:7" s="54" customFormat="1" ht="15" x14ac:dyDescent="0.25">
      <c r="A2147" s="351" t="s">
        <v>5430</v>
      </c>
      <c r="B2147" s="353" t="s">
        <v>281</v>
      </c>
      <c r="C2147" s="369" t="s">
        <v>5431</v>
      </c>
      <c r="D2147" s="369" t="s">
        <v>4842</v>
      </c>
      <c r="E2147" s="370" t="s">
        <v>5432</v>
      </c>
      <c r="F2147" s="355" t="s">
        <v>217</v>
      </c>
      <c r="G2147" s="368">
        <v>1</v>
      </c>
    </row>
    <row r="2148" spans="1:7" s="54" customFormat="1" ht="15" x14ac:dyDescent="0.25">
      <c r="A2148" s="351" t="s">
        <v>5433</v>
      </c>
      <c r="B2148" s="353" t="s">
        <v>281</v>
      </c>
      <c r="C2148" s="369" t="s">
        <v>5434</v>
      </c>
      <c r="D2148" s="369" t="s">
        <v>4842</v>
      </c>
      <c r="E2148" s="370" t="s">
        <v>4965</v>
      </c>
      <c r="F2148" s="355" t="s">
        <v>217</v>
      </c>
      <c r="G2148" s="368">
        <v>1</v>
      </c>
    </row>
    <row r="2149" spans="1:7" s="54" customFormat="1" ht="22.5" x14ac:dyDescent="0.25">
      <c r="A2149" s="351" t="s">
        <v>5435</v>
      </c>
      <c r="B2149" s="353" t="s">
        <v>281</v>
      </c>
      <c r="C2149" s="353" t="s">
        <v>5436</v>
      </c>
      <c r="D2149" s="353" t="s">
        <v>4845</v>
      </c>
      <c r="E2149" s="354" t="s">
        <v>4846</v>
      </c>
      <c r="F2149" s="355" t="s">
        <v>217</v>
      </c>
      <c r="G2149" s="368">
        <v>2</v>
      </c>
    </row>
    <row r="2150" spans="1:7" s="54" customFormat="1" ht="15" x14ac:dyDescent="0.25">
      <c r="A2150" s="351" t="s">
        <v>5437</v>
      </c>
      <c r="B2150" s="353" t="s">
        <v>281</v>
      </c>
      <c r="C2150" s="353" t="s">
        <v>5438</v>
      </c>
      <c r="D2150" s="353" t="s">
        <v>4101</v>
      </c>
      <c r="E2150" s="354" t="s">
        <v>5439</v>
      </c>
      <c r="F2150" s="355" t="s">
        <v>217</v>
      </c>
      <c r="G2150" s="368">
        <v>1</v>
      </c>
    </row>
    <row r="2151" spans="1:7" s="54" customFormat="1" ht="15" x14ac:dyDescent="0.25">
      <c r="A2151" s="351" t="s">
        <v>5440</v>
      </c>
      <c r="B2151" s="353" t="s">
        <v>281</v>
      </c>
      <c r="C2151" s="353" t="s">
        <v>5441</v>
      </c>
      <c r="D2151" s="353" t="s">
        <v>4101</v>
      </c>
      <c r="E2151" s="354" t="s">
        <v>5442</v>
      </c>
      <c r="F2151" s="355" t="s">
        <v>217</v>
      </c>
      <c r="G2151" s="368">
        <v>1</v>
      </c>
    </row>
    <row r="2152" spans="1:7" s="54" customFormat="1" ht="33.75" x14ac:dyDescent="0.25">
      <c r="A2152" s="351" t="s">
        <v>5443</v>
      </c>
      <c r="B2152" s="353" t="s">
        <v>281</v>
      </c>
      <c r="C2152" s="353" t="s">
        <v>5444</v>
      </c>
      <c r="D2152" s="353" t="s">
        <v>4902</v>
      </c>
      <c r="E2152" s="354" t="s">
        <v>4903</v>
      </c>
      <c r="F2152" s="355" t="s">
        <v>217</v>
      </c>
      <c r="G2152" s="368">
        <v>2</v>
      </c>
    </row>
    <row r="2153" spans="1:7" s="54" customFormat="1" ht="15" x14ac:dyDescent="0.25">
      <c r="A2153" s="351" t="s">
        <v>5445</v>
      </c>
      <c r="B2153" s="353" t="s">
        <v>281</v>
      </c>
      <c r="C2153" s="369" t="s">
        <v>5446</v>
      </c>
      <c r="D2153" s="369" t="s">
        <v>3850</v>
      </c>
      <c r="E2153" s="370" t="s">
        <v>4855</v>
      </c>
      <c r="F2153" s="355" t="s">
        <v>217</v>
      </c>
      <c r="G2153" s="368">
        <v>2</v>
      </c>
    </row>
    <row r="2154" spans="1:7" s="54" customFormat="1" ht="15" x14ac:dyDescent="0.25">
      <c r="A2154" s="351" t="s">
        <v>5447</v>
      </c>
      <c r="B2154" s="353" t="s">
        <v>281</v>
      </c>
      <c r="C2154" s="353" t="s">
        <v>5448</v>
      </c>
      <c r="D2154" s="353" t="s">
        <v>360</v>
      </c>
      <c r="E2154" s="354" t="s">
        <v>361</v>
      </c>
      <c r="F2154" s="355" t="s">
        <v>217</v>
      </c>
      <c r="G2154" s="368">
        <v>83</v>
      </c>
    </row>
    <row r="2155" spans="1:7" s="54" customFormat="1" ht="22.5" x14ac:dyDescent="0.25">
      <c r="A2155" s="351" t="s">
        <v>5449</v>
      </c>
      <c r="B2155" s="353" t="s">
        <v>281</v>
      </c>
      <c r="C2155" s="353" t="s">
        <v>5450</v>
      </c>
      <c r="D2155" s="353" t="s">
        <v>5451</v>
      </c>
      <c r="E2155" s="354" t="s">
        <v>5452</v>
      </c>
      <c r="F2155" s="355" t="s">
        <v>217</v>
      </c>
      <c r="G2155" s="368">
        <v>74</v>
      </c>
    </row>
    <row r="2156" spans="1:7" s="54" customFormat="1" ht="22.5" x14ac:dyDescent="0.25">
      <c r="A2156" s="351" t="s">
        <v>5453</v>
      </c>
      <c r="B2156" s="353" t="s">
        <v>281</v>
      </c>
      <c r="C2156" s="353" t="s">
        <v>5454</v>
      </c>
      <c r="D2156" s="353" t="s">
        <v>4116</v>
      </c>
      <c r="E2156" s="354" t="s">
        <v>4117</v>
      </c>
      <c r="F2156" s="355" t="s">
        <v>217</v>
      </c>
      <c r="G2156" s="368">
        <v>6</v>
      </c>
    </row>
    <row r="2157" spans="1:7" s="54" customFormat="1" ht="22.5" x14ac:dyDescent="0.25">
      <c r="A2157" s="351" t="s">
        <v>5455</v>
      </c>
      <c r="B2157" s="353" t="s">
        <v>281</v>
      </c>
      <c r="C2157" s="353" t="s">
        <v>5456</v>
      </c>
      <c r="D2157" s="353" t="s">
        <v>4116</v>
      </c>
      <c r="E2157" s="354" t="s">
        <v>4117</v>
      </c>
      <c r="F2157" s="355" t="s">
        <v>217</v>
      </c>
      <c r="G2157" s="368">
        <v>3</v>
      </c>
    </row>
    <row r="2158" spans="1:7" s="54" customFormat="1" ht="15" x14ac:dyDescent="0.25">
      <c r="A2158" s="351" t="s">
        <v>5457</v>
      </c>
      <c r="B2158" s="353" t="s">
        <v>281</v>
      </c>
      <c r="C2158" s="353" t="s">
        <v>5458</v>
      </c>
      <c r="D2158" s="353" t="s">
        <v>366</v>
      </c>
      <c r="E2158" s="354" t="s">
        <v>367</v>
      </c>
      <c r="F2158" s="355" t="s">
        <v>217</v>
      </c>
      <c r="G2158" s="368">
        <v>20</v>
      </c>
    </row>
    <row r="2159" spans="1:7" s="54" customFormat="1" ht="15" x14ac:dyDescent="0.25">
      <c r="A2159" s="351" t="s">
        <v>5459</v>
      </c>
      <c r="B2159" s="353" t="s">
        <v>281</v>
      </c>
      <c r="C2159" s="353" t="s">
        <v>5460</v>
      </c>
      <c r="D2159" s="353" t="s">
        <v>3882</v>
      </c>
      <c r="E2159" s="354" t="s">
        <v>3883</v>
      </c>
      <c r="F2159" s="355" t="s">
        <v>217</v>
      </c>
      <c r="G2159" s="368">
        <v>20</v>
      </c>
    </row>
    <row r="2160" spans="1:7" s="54" customFormat="1" ht="15" x14ac:dyDescent="0.25">
      <c r="A2160" s="351" t="s">
        <v>5461</v>
      </c>
      <c r="B2160" s="353" t="s">
        <v>281</v>
      </c>
      <c r="C2160" s="353" t="s">
        <v>5462</v>
      </c>
      <c r="D2160" s="353" t="s">
        <v>4009</v>
      </c>
      <c r="E2160" s="354" t="s">
        <v>5463</v>
      </c>
      <c r="F2160" s="355" t="s">
        <v>217</v>
      </c>
      <c r="G2160" s="368">
        <v>8</v>
      </c>
    </row>
    <row r="2161" spans="1:7" s="54" customFormat="1" ht="15" x14ac:dyDescent="0.25">
      <c r="A2161" s="351" t="s">
        <v>5464</v>
      </c>
      <c r="B2161" s="353" t="s">
        <v>281</v>
      </c>
      <c r="C2161" s="369" t="s">
        <v>5465</v>
      </c>
      <c r="D2161" s="369" t="s">
        <v>3998</v>
      </c>
      <c r="E2161" s="370" t="s">
        <v>5466</v>
      </c>
      <c r="F2161" s="355" t="s">
        <v>217</v>
      </c>
      <c r="G2161" s="368">
        <v>8</v>
      </c>
    </row>
    <row r="2162" spans="1:7" s="54" customFormat="1" ht="22.5" x14ac:dyDescent="0.25">
      <c r="A2162" s="351" t="s">
        <v>5467</v>
      </c>
      <c r="B2162" s="353" t="s">
        <v>281</v>
      </c>
      <c r="C2162" s="353" t="s">
        <v>5468</v>
      </c>
      <c r="D2162" s="353" t="s">
        <v>362</v>
      </c>
      <c r="E2162" s="354" t="s">
        <v>4306</v>
      </c>
      <c r="F2162" s="355" t="s">
        <v>125</v>
      </c>
      <c r="G2162" s="357">
        <v>0.71299999999999997</v>
      </c>
    </row>
    <row r="2163" spans="1:7" s="54" customFormat="1" ht="22.5" x14ac:dyDescent="0.25">
      <c r="A2163" s="351" t="s">
        <v>5469</v>
      </c>
      <c r="B2163" s="353" t="s">
        <v>281</v>
      </c>
      <c r="C2163" s="353" t="s">
        <v>5470</v>
      </c>
      <c r="D2163" s="353" t="s">
        <v>3898</v>
      </c>
      <c r="E2163" s="354" t="s">
        <v>3899</v>
      </c>
      <c r="F2163" s="355" t="s">
        <v>147</v>
      </c>
      <c r="G2163" s="366">
        <v>71.3</v>
      </c>
    </row>
    <row r="2164" spans="1:7" s="54" customFormat="1" ht="22.5" x14ac:dyDescent="0.25">
      <c r="A2164" s="351" t="s">
        <v>5471</v>
      </c>
      <c r="B2164" s="353" t="s">
        <v>281</v>
      </c>
      <c r="C2164" s="353" t="s">
        <v>5472</v>
      </c>
      <c r="D2164" s="353" t="s">
        <v>4773</v>
      </c>
      <c r="E2164" s="354" t="s">
        <v>4774</v>
      </c>
      <c r="F2164" s="355" t="s">
        <v>147</v>
      </c>
      <c r="G2164" s="366">
        <v>2.9</v>
      </c>
    </row>
    <row r="2165" spans="1:7" s="54" customFormat="1" ht="15" x14ac:dyDescent="0.25">
      <c r="A2165" s="351" t="s">
        <v>5473</v>
      </c>
      <c r="B2165" s="353" t="s">
        <v>281</v>
      </c>
      <c r="C2165" s="353" t="s">
        <v>5474</v>
      </c>
      <c r="D2165" s="353" t="s">
        <v>3911</v>
      </c>
      <c r="E2165" s="354" t="s">
        <v>373</v>
      </c>
      <c r="F2165" s="355" t="s">
        <v>122</v>
      </c>
      <c r="G2165" s="363">
        <v>5.0000000000000001E-4</v>
      </c>
    </row>
    <row r="2166" spans="1:7" s="54" customFormat="1" ht="22.5" x14ac:dyDescent="0.25">
      <c r="A2166" s="351" t="s">
        <v>5475</v>
      </c>
      <c r="B2166" s="353" t="s">
        <v>281</v>
      </c>
      <c r="C2166" s="353" t="s">
        <v>5476</v>
      </c>
      <c r="D2166" s="353" t="s">
        <v>368</v>
      </c>
      <c r="E2166" s="354" t="s">
        <v>4311</v>
      </c>
      <c r="F2166" s="355" t="s">
        <v>125</v>
      </c>
      <c r="G2166" s="357">
        <v>0.59499999999999997</v>
      </c>
    </row>
    <row r="2167" spans="1:7" s="54" customFormat="1" ht="22.5" x14ac:dyDescent="0.25">
      <c r="A2167" s="351" t="s">
        <v>5477</v>
      </c>
      <c r="B2167" s="353" t="s">
        <v>281</v>
      </c>
      <c r="C2167" s="353" t="s">
        <v>5478</v>
      </c>
      <c r="D2167" s="353" t="s">
        <v>3898</v>
      </c>
      <c r="E2167" s="354" t="s">
        <v>3899</v>
      </c>
      <c r="F2167" s="355" t="s">
        <v>147</v>
      </c>
      <c r="G2167" s="366">
        <v>59.5</v>
      </c>
    </row>
    <row r="2168" spans="1:7" s="54" customFormat="1" ht="22.5" x14ac:dyDescent="0.25">
      <c r="A2168" s="351" t="s">
        <v>5479</v>
      </c>
      <c r="B2168" s="353" t="s">
        <v>281</v>
      </c>
      <c r="C2168" s="353" t="s">
        <v>5480</v>
      </c>
      <c r="D2168" s="353" t="s">
        <v>4773</v>
      </c>
      <c r="E2168" s="354" t="s">
        <v>4774</v>
      </c>
      <c r="F2168" s="355" t="s">
        <v>147</v>
      </c>
      <c r="G2168" s="366">
        <v>2.9</v>
      </c>
    </row>
    <row r="2169" spans="1:7" s="54" customFormat="1" ht="15" x14ac:dyDescent="0.25">
      <c r="A2169" s="351" t="s">
        <v>5481</v>
      </c>
      <c r="B2169" s="353" t="s">
        <v>281</v>
      </c>
      <c r="C2169" s="353" t="s">
        <v>5482</v>
      </c>
      <c r="D2169" s="353" t="s">
        <v>3911</v>
      </c>
      <c r="E2169" s="354" t="s">
        <v>373</v>
      </c>
      <c r="F2169" s="355" t="s">
        <v>122</v>
      </c>
      <c r="G2169" s="363">
        <v>5.0000000000000001E-4</v>
      </c>
    </row>
    <row r="2170" spans="1:7" s="54" customFormat="1" ht="22.5" x14ac:dyDescent="0.25">
      <c r="A2170" s="351" t="s">
        <v>5483</v>
      </c>
      <c r="B2170" s="353" t="s">
        <v>281</v>
      </c>
      <c r="C2170" s="353" t="s">
        <v>5484</v>
      </c>
      <c r="D2170" s="353" t="s">
        <v>4302</v>
      </c>
      <c r="E2170" s="354" t="s">
        <v>4303</v>
      </c>
      <c r="F2170" s="355" t="s">
        <v>125</v>
      </c>
      <c r="G2170" s="362">
        <v>0.77</v>
      </c>
    </row>
    <row r="2171" spans="1:7" s="54" customFormat="1" ht="22.5" x14ac:dyDescent="0.25">
      <c r="A2171" s="351" t="s">
        <v>5485</v>
      </c>
      <c r="B2171" s="353" t="s">
        <v>281</v>
      </c>
      <c r="C2171" s="353" t="s">
        <v>5486</v>
      </c>
      <c r="D2171" s="353" t="s">
        <v>3898</v>
      </c>
      <c r="E2171" s="354" t="s">
        <v>3899</v>
      </c>
      <c r="F2171" s="355" t="s">
        <v>147</v>
      </c>
      <c r="G2171" s="368">
        <v>77</v>
      </c>
    </row>
    <row r="2172" spans="1:7" s="54" customFormat="1" ht="22.5" x14ac:dyDescent="0.25">
      <c r="A2172" s="351" t="s">
        <v>5487</v>
      </c>
      <c r="B2172" s="353" t="s">
        <v>281</v>
      </c>
      <c r="C2172" s="353" t="s">
        <v>5488</v>
      </c>
      <c r="D2172" s="353" t="s">
        <v>4773</v>
      </c>
      <c r="E2172" s="354" t="s">
        <v>4774</v>
      </c>
      <c r="F2172" s="355" t="s">
        <v>147</v>
      </c>
      <c r="G2172" s="366">
        <v>3.1</v>
      </c>
    </row>
    <row r="2173" spans="1:7" s="54" customFormat="1" ht="15" x14ac:dyDescent="0.25">
      <c r="A2173" s="351" t="s">
        <v>5489</v>
      </c>
      <c r="B2173" s="353" t="s">
        <v>281</v>
      </c>
      <c r="C2173" s="353" t="s">
        <v>5490</v>
      </c>
      <c r="D2173" s="353" t="s">
        <v>3911</v>
      </c>
      <c r="E2173" s="354" t="s">
        <v>373</v>
      </c>
      <c r="F2173" s="355" t="s">
        <v>122</v>
      </c>
      <c r="G2173" s="357">
        <v>2E-3</v>
      </c>
    </row>
    <row r="2174" spans="1:7" s="54" customFormat="1" ht="22.5" x14ac:dyDescent="0.25">
      <c r="A2174" s="351" t="s">
        <v>5491</v>
      </c>
      <c r="B2174" s="353" t="s">
        <v>281</v>
      </c>
      <c r="C2174" s="353" t="s">
        <v>5492</v>
      </c>
      <c r="D2174" s="353" t="s">
        <v>372</v>
      </c>
      <c r="E2174" s="354" t="s">
        <v>4129</v>
      </c>
      <c r="F2174" s="355" t="s">
        <v>125</v>
      </c>
      <c r="G2174" s="362">
        <v>2.04</v>
      </c>
    </row>
    <row r="2175" spans="1:7" s="54" customFormat="1" ht="22.5" x14ac:dyDescent="0.25">
      <c r="A2175" s="351" t="s">
        <v>5493</v>
      </c>
      <c r="B2175" s="353" t="s">
        <v>281</v>
      </c>
      <c r="C2175" s="353" t="s">
        <v>5494</v>
      </c>
      <c r="D2175" s="353" t="s">
        <v>4132</v>
      </c>
      <c r="E2175" s="354" t="s">
        <v>4133</v>
      </c>
      <c r="F2175" s="355" t="s">
        <v>147</v>
      </c>
      <c r="G2175" s="368">
        <v>204</v>
      </c>
    </row>
    <row r="2176" spans="1:7" s="54" customFormat="1" ht="22.5" x14ac:dyDescent="0.25">
      <c r="A2176" s="351" t="s">
        <v>5495</v>
      </c>
      <c r="B2176" s="353" t="s">
        <v>281</v>
      </c>
      <c r="C2176" s="353" t="s">
        <v>5496</v>
      </c>
      <c r="D2176" s="353" t="s">
        <v>365</v>
      </c>
      <c r="E2176" s="354" t="s">
        <v>4020</v>
      </c>
      <c r="F2176" s="355" t="s">
        <v>125</v>
      </c>
      <c r="G2176" s="362">
        <v>1.61</v>
      </c>
    </row>
    <row r="2177" spans="1:7" s="54" customFormat="1" ht="22.5" x14ac:dyDescent="0.25">
      <c r="A2177" s="351" t="s">
        <v>5497</v>
      </c>
      <c r="B2177" s="353" t="s">
        <v>281</v>
      </c>
      <c r="C2177" s="353" t="s">
        <v>5498</v>
      </c>
      <c r="D2177" s="353" t="s">
        <v>3898</v>
      </c>
      <c r="E2177" s="354" t="s">
        <v>3899</v>
      </c>
      <c r="F2177" s="355" t="s">
        <v>147</v>
      </c>
      <c r="G2177" s="368">
        <v>161</v>
      </c>
    </row>
    <row r="2178" spans="1:7" s="54" customFormat="1" ht="22.5" x14ac:dyDescent="0.25">
      <c r="A2178" s="351" t="s">
        <v>5499</v>
      </c>
      <c r="B2178" s="353" t="s">
        <v>281</v>
      </c>
      <c r="C2178" s="353" t="s">
        <v>5500</v>
      </c>
      <c r="D2178" s="353" t="s">
        <v>4773</v>
      </c>
      <c r="E2178" s="354" t="s">
        <v>4774</v>
      </c>
      <c r="F2178" s="355" t="s">
        <v>147</v>
      </c>
      <c r="G2178" s="368">
        <v>29</v>
      </c>
    </row>
    <row r="2179" spans="1:7" s="54" customFormat="1" ht="15" x14ac:dyDescent="0.25">
      <c r="A2179" s="351" t="s">
        <v>5501</v>
      </c>
      <c r="B2179" s="353" t="s">
        <v>281</v>
      </c>
      <c r="C2179" s="353" t="s">
        <v>5502</v>
      </c>
      <c r="D2179" s="353" t="s">
        <v>3911</v>
      </c>
      <c r="E2179" s="354" t="s">
        <v>373</v>
      </c>
      <c r="F2179" s="355" t="s">
        <v>122</v>
      </c>
      <c r="G2179" s="362">
        <v>0.02</v>
      </c>
    </row>
    <row r="2180" spans="1:7" s="54" customFormat="1" ht="22.5" x14ac:dyDescent="0.25">
      <c r="A2180" s="351" t="s">
        <v>5503</v>
      </c>
      <c r="B2180" s="353" t="s">
        <v>281</v>
      </c>
      <c r="C2180" s="353" t="s">
        <v>5504</v>
      </c>
      <c r="D2180" s="353" t="s">
        <v>3895</v>
      </c>
      <c r="E2180" s="354" t="s">
        <v>3896</v>
      </c>
      <c r="F2180" s="355" t="s">
        <v>125</v>
      </c>
      <c r="G2180" s="357">
        <v>2.681</v>
      </c>
    </row>
    <row r="2181" spans="1:7" s="54" customFormat="1" ht="22.5" x14ac:dyDescent="0.25">
      <c r="A2181" s="351" t="s">
        <v>5505</v>
      </c>
      <c r="B2181" s="353" t="s">
        <v>281</v>
      </c>
      <c r="C2181" s="353" t="s">
        <v>5506</v>
      </c>
      <c r="D2181" s="353" t="s">
        <v>3898</v>
      </c>
      <c r="E2181" s="354" t="s">
        <v>3899</v>
      </c>
      <c r="F2181" s="355" t="s">
        <v>147</v>
      </c>
      <c r="G2181" s="366">
        <v>141.30000000000001</v>
      </c>
    </row>
    <row r="2182" spans="1:7" s="54" customFormat="1" ht="22.5" x14ac:dyDescent="0.25">
      <c r="A2182" s="351" t="s">
        <v>5507</v>
      </c>
      <c r="B2182" s="353" t="s">
        <v>281</v>
      </c>
      <c r="C2182" s="353" t="s">
        <v>5508</v>
      </c>
      <c r="D2182" s="353" t="s">
        <v>3898</v>
      </c>
      <c r="E2182" s="354" t="s">
        <v>3899</v>
      </c>
      <c r="F2182" s="355" t="s">
        <v>147</v>
      </c>
      <c r="G2182" s="368">
        <v>20</v>
      </c>
    </row>
    <row r="2183" spans="1:7" s="54" customFormat="1" ht="22.5" x14ac:dyDescent="0.25">
      <c r="A2183" s="351" t="s">
        <v>5509</v>
      </c>
      <c r="B2183" s="353" t="s">
        <v>281</v>
      </c>
      <c r="C2183" s="353" t="s">
        <v>5510</v>
      </c>
      <c r="D2183" s="353" t="s">
        <v>4773</v>
      </c>
      <c r="E2183" s="354" t="s">
        <v>4774</v>
      </c>
      <c r="F2183" s="355" t="s">
        <v>147</v>
      </c>
      <c r="G2183" s="366">
        <v>264.3</v>
      </c>
    </row>
    <row r="2184" spans="1:7" s="54" customFormat="1" ht="15" x14ac:dyDescent="0.25">
      <c r="A2184" s="351" t="s">
        <v>5511</v>
      </c>
      <c r="B2184" s="353" t="s">
        <v>281</v>
      </c>
      <c r="C2184" s="353" t="s">
        <v>5512</v>
      </c>
      <c r="D2184" s="353" t="s">
        <v>3911</v>
      </c>
      <c r="E2184" s="354" t="s">
        <v>373</v>
      </c>
      <c r="F2184" s="355" t="s">
        <v>122</v>
      </c>
      <c r="G2184" s="357">
        <v>2.1000000000000001E-2</v>
      </c>
    </row>
    <row r="2185" spans="1:7" s="54" customFormat="1" ht="22.5" x14ac:dyDescent="0.25">
      <c r="A2185" s="351" t="s">
        <v>5513</v>
      </c>
      <c r="B2185" s="353" t="s">
        <v>281</v>
      </c>
      <c r="C2185" s="353" t="s">
        <v>5514</v>
      </c>
      <c r="D2185" s="353" t="s">
        <v>3913</v>
      </c>
      <c r="E2185" s="354" t="s">
        <v>3914</v>
      </c>
      <c r="F2185" s="355" t="s">
        <v>125</v>
      </c>
      <c r="G2185" s="362">
        <v>7.54</v>
      </c>
    </row>
    <row r="2186" spans="1:7" s="54" customFormat="1" ht="15" x14ac:dyDescent="0.25">
      <c r="A2186" s="351" t="s">
        <v>5515</v>
      </c>
      <c r="B2186" s="353" t="s">
        <v>281</v>
      </c>
      <c r="C2186" s="353" t="s">
        <v>5516</v>
      </c>
      <c r="D2186" s="353" t="s">
        <v>3921</v>
      </c>
      <c r="E2186" s="354" t="s">
        <v>3922</v>
      </c>
      <c r="F2186" s="355" t="s">
        <v>122</v>
      </c>
      <c r="G2186" s="356">
        <v>-0.48255999999999999</v>
      </c>
    </row>
    <row r="2187" spans="1:7" s="54" customFormat="1" ht="15" x14ac:dyDescent="0.25">
      <c r="A2187" s="351" t="s">
        <v>5517</v>
      </c>
      <c r="B2187" s="353" t="s">
        <v>281</v>
      </c>
      <c r="C2187" s="353" t="s">
        <v>5518</v>
      </c>
      <c r="D2187" s="353" t="s">
        <v>3917</v>
      </c>
      <c r="E2187" s="354" t="s">
        <v>3918</v>
      </c>
      <c r="F2187" s="355" t="s">
        <v>111</v>
      </c>
      <c r="G2187" s="362">
        <v>-45.24</v>
      </c>
    </row>
    <row r="2188" spans="1:7" s="54" customFormat="1" ht="15" x14ac:dyDescent="0.25">
      <c r="A2188" s="351" t="s">
        <v>5519</v>
      </c>
      <c r="B2188" s="353" t="s">
        <v>281</v>
      </c>
      <c r="C2188" s="353" t="s">
        <v>5520</v>
      </c>
      <c r="D2188" s="353" t="s">
        <v>3925</v>
      </c>
      <c r="E2188" s="354" t="s">
        <v>3926</v>
      </c>
      <c r="F2188" s="355" t="s">
        <v>111</v>
      </c>
      <c r="G2188" s="362">
        <v>45.24</v>
      </c>
    </row>
    <row r="2189" spans="1:7" s="54" customFormat="1" ht="15" x14ac:dyDescent="0.25">
      <c r="A2189" s="351" t="s">
        <v>5521</v>
      </c>
      <c r="B2189" s="353" t="s">
        <v>281</v>
      </c>
      <c r="C2189" s="353" t="s">
        <v>5522</v>
      </c>
      <c r="D2189" s="353" t="s">
        <v>3929</v>
      </c>
      <c r="E2189" s="354" t="s">
        <v>4791</v>
      </c>
      <c r="F2189" s="355" t="s">
        <v>139</v>
      </c>
      <c r="G2189" s="366">
        <v>942.5</v>
      </c>
    </row>
    <row r="2190" spans="1:7" s="54" customFormat="1" ht="15" x14ac:dyDescent="0.25">
      <c r="A2190" s="351" t="s">
        <v>5523</v>
      </c>
      <c r="B2190" s="353" t="s">
        <v>281</v>
      </c>
      <c r="C2190" s="353" t="s">
        <v>5524</v>
      </c>
      <c r="D2190" s="353" t="s">
        <v>3933</v>
      </c>
      <c r="E2190" s="354" t="s">
        <v>4794</v>
      </c>
      <c r="F2190" s="355" t="s">
        <v>139</v>
      </c>
      <c r="G2190" s="366">
        <v>1153.5999999999999</v>
      </c>
    </row>
    <row r="2191" spans="1:7" s="54" customFormat="1" ht="15" x14ac:dyDescent="0.25">
      <c r="A2191" s="347" t="s">
        <v>5525</v>
      </c>
      <c r="B2191" s="556"/>
      <c r="C2191" s="556"/>
      <c r="D2191" s="556"/>
      <c r="E2191" s="348" t="s">
        <v>5526</v>
      </c>
      <c r="F2191" s="349"/>
      <c r="G2191" s="350"/>
    </row>
    <row r="2192" spans="1:7" s="54" customFormat="1" ht="15" x14ac:dyDescent="0.25">
      <c r="A2192" s="351" t="s">
        <v>5527</v>
      </c>
      <c r="B2192" s="353" t="s">
        <v>281</v>
      </c>
      <c r="C2192" s="353" t="s">
        <v>5528</v>
      </c>
      <c r="D2192" s="353" t="s">
        <v>5314</v>
      </c>
      <c r="E2192" s="354" t="s">
        <v>5315</v>
      </c>
      <c r="F2192" s="355" t="s">
        <v>217</v>
      </c>
      <c r="G2192" s="368">
        <v>2</v>
      </c>
    </row>
    <row r="2193" spans="1:7" s="54" customFormat="1" ht="15" x14ac:dyDescent="0.25">
      <c r="A2193" s="351" t="s">
        <v>5529</v>
      </c>
      <c r="B2193" s="353" t="s">
        <v>281</v>
      </c>
      <c r="C2193" s="353" t="s">
        <v>5530</v>
      </c>
      <c r="D2193" s="353" t="s">
        <v>4198</v>
      </c>
      <c r="E2193" s="354" t="s">
        <v>359</v>
      </c>
      <c r="F2193" s="355" t="s">
        <v>122</v>
      </c>
      <c r="G2193" s="363">
        <v>2.8E-3</v>
      </c>
    </row>
    <row r="2194" spans="1:7" s="54" customFormat="1" ht="22.5" x14ac:dyDescent="0.25">
      <c r="A2194" s="351" t="s">
        <v>5531</v>
      </c>
      <c r="B2194" s="353" t="s">
        <v>281</v>
      </c>
      <c r="C2194" s="369" t="s">
        <v>5532</v>
      </c>
      <c r="D2194" s="369" t="s">
        <v>5533</v>
      </c>
      <c r="E2194" s="370" t="s">
        <v>5534</v>
      </c>
      <c r="F2194" s="355" t="s">
        <v>217</v>
      </c>
      <c r="G2194" s="368">
        <v>1</v>
      </c>
    </row>
    <row r="2195" spans="1:7" s="54" customFormat="1" ht="15" x14ac:dyDescent="0.25">
      <c r="A2195" s="351" t="s">
        <v>5535</v>
      </c>
      <c r="B2195" s="353" t="s">
        <v>281</v>
      </c>
      <c r="C2195" s="369" t="s">
        <v>5536</v>
      </c>
      <c r="D2195" s="369" t="s">
        <v>3892</v>
      </c>
      <c r="E2195" s="370" t="s">
        <v>5537</v>
      </c>
      <c r="F2195" s="355" t="s">
        <v>217</v>
      </c>
      <c r="G2195" s="368">
        <v>1</v>
      </c>
    </row>
    <row r="2196" spans="1:7" s="54" customFormat="1" ht="22.5" x14ac:dyDescent="0.25">
      <c r="A2196" s="351" t="s">
        <v>5538</v>
      </c>
      <c r="B2196" s="353" t="s">
        <v>281</v>
      </c>
      <c r="C2196" s="353" t="s">
        <v>5539</v>
      </c>
      <c r="D2196" s="353" t="s">
        <v>4845</v>
      </c>
      <c r="E2196" s="354" t="s">
        <v>4846</v>
      </c>
      <c r="F2196" s="355" t="s">
        <v>217</v>
      </c>
      <c r="G2196" s="368">
        <v>1</v>
      </c>
    </row>
    <row r="2197" spans="1:7" s="54" customFormat="1" ht="15" x14ac:dyDescent="0.25">
      <c r="A2197" s="351" t="s">
        <v>5540</v>
      </c>
      <c r="B2197" s="353" t="s">
        <v>281</v>
      </c>
      <c r="C2197" s="353" t="s">
        <v>5541</v>
      </c>
      <c r="D2197" s="353" t="s">
        <v>4899</v>
      </c>
      <c r="E2197" s="354" t="s">
        <v>4900</v>
      </c>
      <c r="F2197" s="355" t="s">
        <v>217</v>
      </c>
      <c r="G2197" s="368">
        <v>1</v>
      </c>
    </row>
    <row r="2198" spans="1:7" s="54" customFormat="1" ht="33.75" x14ac:dyDescent="0.25">
      <c r="A2198" s="351" t="s">
        <v>5542</v>
      </c>
      <c r="B2198" s="353" t="s">
        <v>281</v>
      </c>
      <c r="C2198" s="353" t="s">
        <v>5543</v>
      </c>
      <c r="D2198" s="353" t="s">
        <v>4902</v>
      </c>
      <c r="E2198" s="354" t="s">
        <v>4903</v>
      </c>
      <c r="F2198" s="355" t="s">
        <v>217</v>
      </c>
      <c r="G2198" s="368">
        <v>1</v>
      </c>
    </row>
    <row r="2199" spans="1:7" s="54" customFormat="1" ht="15" x14ac:dyDescent="0.25">
      <c r="A2199" s="351" t="s">
        <v>5544</v>
      </c>
      <c r="B2199" s="353" t="s">
        <v>281</v>
      </c>
      <c r="C2199" s="369" t="s">
        <v>5545</v>
      </c>
      <c r="D2199" s="369" t="s">
        <v>3850</v>
      </c>
      <c r="E2199" s="370" t="s">
        <v>4855</v>
      </c>
      <c r="F2199" s="355" t="s">
        <v>217</v>
      </c>
      <c r="G2199" s="368">
        <v>1</v>
      </c>
    </row>
    <row r="2200" spans="1:7" s="54" customFormat="1" ht="15" x14ac:dyDescent="0.25">
      <c r="A2200" s="351" t="s">
        <v>5546</v>
      </c>
      <c r="B2200" s="353" t="s">
        <v>281</v>
      </c>
      <c r="C2200" s="353" t="s">
        <v>5547</v>
      </c>
      <c r="D2200" s="353" t="s">
        <v>360</v>
      </c>
      <c r="E2200" s="354" t="s">
        <v>361</v>
      </c>
      <c r="F2200" s="355" t="s">
        <v>217</v>
      </c>
      <c r="G2200" s="368">
        <v>3</v>
      </c>
    </row>
    <row r="2201" spans="1:7" s="54" customFormat="1" ht="22.5" x14ac:dyDescent="0.25">
      <c r="A2201" s="351" t="s">
        <v>5548</v>
      </c>
      <c r="B2201" s="353" t="s">
        <v>281</v>
      </c>
      <c r="C2201" s="353" t="s">
        <v>5549</v>
      </c>
      <c r="D2201" s="353" t="s">
        <v>4116</v>
      </c>
      <c r="E2201" s="354" t="s">
        <v>4117</v>
      </c>
      <c r="F2201" s="355" t="s">
        <v>217</v>
      </c>
      <c r="G2201" s="368">
        <v>3</v>
      </c>
    </row>
    <row r="2202" spans="1:7" s="54" customFormat="1" ht="22.5" x14ac:dyDescent="0.25">
      <c r="A2202" s="351" t="s">
        <v>5550</v>
      </c>
      <c r="B2202" s="353" t="s">
        <v>281</v>
      </c>
      <c r="C2202" s="353" t="s">
        <v>5551</v>
      </c>
      <c r="D2202" s="353" t="s">
        <v>4863</v>
      </c>
      <c r="E2202" s="354" t="s">
        <v>4864</v>
      </c>
      <c r="F2202" s="355" t="s">
        <v>125</v>
      </c>
      <c r="G2202" s="357">
        <v>5.1999999999999998E-2</v>
      </c>
    </row>
    <row r="2203" spans="1:7" s="54" customFormat="1" ht="22.5" x14ac:dyDescent="0.25">
      <c r="A2203" s="351" t="s">
        <v>5552</v>
      </c>
      <c r="B2203" s="353" t="s">
        <v>281</v>
      </c>
      <c r="C2203" s="353" t="s">
        <v>5553</v>
      </c>
      <c r="D2203" s="353" t="s">
        <v>4948</v>
      </c>
      <c r="E2203" s="354" t="s">
        <v>4949</v>
      </c>
      <c r="F2203" s="355" t="s">
        <v>147</v>
      </c>
      <c r="G2203" s="366">
        <v>2.2000000000000002</v>
      </c>
    </row>
    <row r="2204" spans="1:7" s="54" customFormat="1" ht="15" x14ac:dyDescent="0.25">
      <c r="A2204" s="351" t="s">
        <v>5554</v>
      </c>
      <c r="B2204" s="353" t="s">
        <v>281</v>
      </c>
      <c r="C2204" s="353" t="s">
        <v>5555</v>
      </c>
      <c r="D2204" s="353" t="s">
        <v>3911</v>
      </c>
      <c r="E2204" s="354" t="s">
        <v>373</v>
      </c>
      <c r="F2204" s="355" t="s">
        <v>122</v>
      </c>
      <c r="G2204" s="363">
        <v>8.0000000000000004E-4</v>
      </c>
    </row>
    <row r="2205" spans="1:7" s="54" customFormat="1" ht="22.5" x14ac:dyDescent="0.25">
      <c r="A2205" s="351" t="s">
        <v>5556</v>
      </c>
      <c r="B2205" s="353" t="s">
        <v>281</v>
      </c>
      <c r="C2205" s="353" t="s">
        <v>5557</v>
      </c>
      <c r="D2205" s="353" t="s">
        <v>368</v>
      </c>
      <c r="E2205" s="354" t="s">
        <v>4311</v>
      </c>
      <c r="F2205" s="355" t="s">
        <v>125</v>
      </c>
      <c r="G2205" s="366">
        <v>0.2</v>
      </c>
    </row>
    <row r="2206" spans="1:7" s="54" customFormat="1" ht="15" x14ac:dyDescent="0.25">
      <c r="A2206" s="351" t="s">
        <v>5558</v>
      </c>
      <c r="B2206" s="353" t="s">
        <v>281</v>
      </c>
      <c r="C2206" s="353" t="s">
        <v>5559</v>
      </c>
      <c r="D2206" s="353" t="s">
        <v>4308</v>
      </c>
      <c r="E2206" s="354" t="s">
        <v>4309</v>
      </c>
      <c r="F2206" s="355" t="s">
        <v>147</v>
      </c>
      <c r="G2206" s="366">
        <v>18.600000000000001</v>
      </c>
    </row>
    <row r="2207" spans="1:7" s="54" customFormat="1" ht="22.5" x14ac:dyDescent="0.25">
      <c r="A2207" s="351" t="s">
        <v>5560</v>
      </c>
      <c r="B2207" s="353" t="s">
        <v>281</v>
      </c>
      <c r="C2207" s="353" t="s">
        <v>5561</v>
      </c>
      <c r="D2207" s="353" t="s">
        <v>4948</v>
      </c>
      <c r="E2207" s="354" t="s">
        <v>4949</v>
      </c>
      <c r="F2207" s="355" t="s">
        <v>147</v>
      </c>
      <c r="G2207" s="366">
        <v>4.4000000000000004</v>
      </c>
    </row>
    <row r="2208" spans="1:7" s="54" customFormat="1" ht="15" x14ac:dyDescent="0.25">
      <c r="A2208" s="351" t="s">
        <v>5562</v>
      </c>
      <c r="B2208" s="353" t="s">
        <v>281</v>
      </c>
      <c r="C2208" s="353" t="s">
        <v>5563</v>
      </c>
      <c r="D2208" s="353" t="s">
        <v>3911</v>
      </c>
      <c r="E2208" s="354" t="s">
        <v>373</v>
      </c>
      <c r="F2208" s="355" t="s">
        <v>122</v>
      </c>
      <c r="G2208" s="363">
        <v>1.1999999999999999E-3</v>
      </c>
    </row>
    <row r="2209" spans="1:7" s="54" customFormat="1" ht="22.5" x14ac:dyDescent="0.25">
      <c r="A2209" s="351" t="s">
        <v>5564</v>
      </c>
      <c r="B2209" s="353" t="s">
        <v>281</v>
      </c>
      <c r="C2209" s="353" t="s">
        <v>5565</v>
      </c>
      <c r="D2209" s="353" t="s">
        <v>3913</v>
      </c>
      <c r="E2209" s="354" t="s">
        <v>3914</v>
      </c>
      <c r="F2209" s="355" t="s">
        <v>125</v>
      </c>
      <c r="G2209" s="357">
        <v>0.252</v>
      </c>
    </row>
    <row r="2210" spans="1:7" s="54" customFormat="1" ht="15" x14ac:dyDescent="0.25">
      <c r="A2210" s="351" t="s">
        <v>5566</v>
      </c>
      <c r="B2210" s="353" t="s">
        <v>281</v>
      </c>
      <c r="C2210" s="353" t="s">
        <v>5567</v>
      </c>
      <c r="D2210" s="353" t="s">
        <v>3921</v>
      </c>
      <c r="E2210" s="354" t="s">
        <v>3922</v>
      </c>
      <c r="F2210" s="355" t="s">
        <v>122</v>
      </c>
      <c r="G2210" s="365">
        <v>-1.6128E-2</v>
      </c>
    </row>
    <row r="2211" spans="1:7" s="54" customFormat="1" ht="15" x14ac:dyDescent="0.25">
      <c r="A2211" s="351" t="s">
        <v>5568</v>
      </c>
      <c r="B2211" s="353" t="s">
        <v>281</v>
      </c>
      <c r="C2211" s="353" t="s">
        <v>5569</v>
      </c>
      <c r="D2211" s="353" t="s">
        <v>3917</v>
      </c>
      <c r="E2211" s="354" t="s">
        <v>3918</v>
      </c>
      <c r="F2211" s="355" t="s">
        <v>111</v>
      </c>
      <c r="G2211" s="357">
        <v>-1.512</v>
      </c>
    </row>
    <row r="2212" spans="1:7" s="54" customFormat="1" ht="15" x14ac:dyDescent="0.25">
      <c r="A2212" s="351" t="s">
        <v>5570</v>
      </c>
      <c r="B2212" s="353" t="s">
        <v>281</v>
      </c>
      <c r="C2212" s="353" t="s">
        <v>5571</v>
      </c>
      <c r="D2212" s="353" t="s">
        <v>3925</v>
      </c>
      <c r="E2212" s="354" t="s">
        <v>3926</v>
      </c>
      <c r="F2212" s="355" t="s">
        <v>111</v>
      </c>
      <c r="G2212" s="357">
        <v>1.512</v>
      </c>
    </row>
    <row r="2213" spans="1:7" s="54" customFormat="1" ht="15" x14ac:dyDescent="0.25">
      <c r="A2213" s="351" t="s">
        <v>5572</v>
      </c>
      <c r="B2213" s="353" t="s">
        <v>281</v>
      </c>
      <c r="C2213" s="353" t="s">
        <v>5573</v>
      </c>
      <c r="D2213" s="353" t="s">
        <v>3929</v>
      </c>
      <c r="E2213" s="354" t="s">
        <v>5574</v>
      </c>
      <c r="F2213" s="355" t="s">
        <v>139</v>
      </c>
      <c r="G2213" s="366">
        <v>31.5</v>
      </c>
    </row>
    <row r="2214" spans="1:7" s="54" customFormat="1" ht="15" x14ac:dyDescent="0.25">
      <c r="A2214" s="351" t="s">
        <v>5575</v>
      </c>
      <c r="B2214" s="353" t="s">
        <v>281</v>
      </c>
      <c r="C2214" s="353" t="s">
        <v>5576</v>
      </c>
      <c r="D2214" s="353" t="s">
        <v>3933</v>
      </c>
      <c r="E2214" s="354" t="s">
        <v>5577</v>
      </c>
      <c r="F2214" s="355" t="s">
        <v>139</v>
      </c>
      <c r="G2214" s="366">
        <v>38.5</v>
      </c>
    </row>
    <row r="2215" spans="1:7" s="54" customFormat="1" ht="15" x14ac:dyDescent="0.25">
      <c r="A2215" s="347" t="s">
        <v>5578</v>
      </c>
      <c r="B2215" s="556"/>
      <c r="C2215" s="556"/>
      <c r="D2215" s="556"/>
      <c r="E2215" s="348" t="s">
        <v>5579</v>
      </c>
      <c r="F2215" s="349"/>
      <c r="G2215" s="350"/>
    </row>
    <row r="2216" spans="1:7" s="54" customFormat="1" ht="15" x14ac:dyDescent="0.25">
      <c r="A2216" s="351" t="s">
        <v>5580</v>
      </c>
      <c r="B2216" s="353" t="s">
        <v>281</v>
      </c>
      <c r="C2216" s="353" t="s">
        <v>5581</v>
      </c>
      <c r="D2216" s="353" t="s">
        <v>5426</v>
      </c>
      <c r="E2216" s="354" t="s">
        <v>5427</v>
      </c>
      <c r="F2216" s="355" t="s">
        <v>217</v>
      </c>
      <c r="G2216" s="368">
        <v>1</v>
      </c>
    </row>
    <row r="2217" spans="1:7" s="54" customFormat="1" ht="15" x14ac:dyDescent="0.25">
      <c r="A2217" s="351" t="s">
        <v>5582</v>
      </c>
      <c r="B2217" s="353" t="s">
        <v>281</v>
      </c>
      <c r="C2217" s="369" t="s">
        <v>5583</v>
      </c>
      <c r="D2217" s="369" t="s">
        <v>4198</v>
      </c>
      <c r="E2217" s="370" t="s">
        <v>359</v>
      </c>
      <c r="F2217" s="355" t="s">
        <v>122</v>
      </c>
      <c r="G2217" s="363">
        <v>2.8E-3</v>
      </c>
    </row>
    <row r="2218" spans="1:7" s="54" customFormat="1" ht="15" x14ac:dyDescent="0.25">
      <c r="A2218" s="351" t="s">
        <v>5584</v>
      </c>
      <c r="B2218" s="353" t="s">
        <v>281</v>
      </c>
      <c r="C2218" s="369" t="s">
        <v>5585</v>
      </c>
      <c r="D2218" s="369" t="s">
        <v>4842</v>
      </c>
      <c r="E2218" s="370" t="s">
        <v>5432</v>
      </c>
      <c r="F2218" s="355" t="s">
        <v>217</v>
      </c>
      <c r="G2218" s="368">
        <v>1</v>
      </c>
    </row>
    <row r="2219" spans="1:7" s="54" customFormat="1" ht="22.5" x14ac:dyDescent="0.25">
      <c r="A2219" s="351" t="s">
        <v>5586</v>
      </c>
      <c r="B2219" s="353" t="s">
        <v>281</v>
      </c>
      <c r="C2219" s="353" t="s">
        <v>5587</v>
      </c>
      <c r="D2219" s="353" t="s">
        <v>4845</v>
      </c>
      <c r="E2219" s="354" t="s">
        <v>4846</v>
      </c>
      <c r="F2219" s="355" t="s">
        <v>217</v>
      </c>
      <c r="G2219" s="368">
        <v>1</v>
      </c>
    </row>
    <row r="2220" spans="1:7" s="54" customFormat="1" ht="15" x14ac:dyDescent="0.25">
      <c r="A2220" s="351" t="s">
        <v>5588</v>
      </c>
      <c r="B2220" s="353" t="s">
        <v>281</v>
      </c>
      <c r="C2220" s="353" t="s">
        <v>5589</v>
      </c>
      <c r="D2220" s="353" t="s">
        <v>4101</v>
      </c>
      <c r="E2220" s="354" t="s">
        <v>4849</v>
      </c>
      <c r="F2220" s="355" t="s">
        <v>217</v>
      </c>
      <c r="G2220" s="368">
        <v>1</v>
      </c>
    </row>
    <row r="2221" spans="1:7" s="54" customFormat="1" ht="33.75" x14ac:dyDescent="0.25">
      <c r="A2221" s="351" t="s">
        <v>5590</v>
      </c>
      <c r="B2221" s="353" t="s">
        <v>281</v>
      </c>
      <c r="C2221" s="353" t="s">
        <v>5591</v>
      </c>
      <c r="D2221" s="353" t="s">
        <v>4902</v>
      </c>
      <c r="E2221" s="354" t="s">
        <v>4903</v>
      </c>
      <c r="F2221" s="355" t="s">
        <v>217</v>
      </c>
      <c r="G2221" s="368">
        <v>1</v>
      </c>
    </row>
    <row r="2222" spans="1:7" s="54" customFormat="1" ht="15" x14ac:dyDescent="0.25">
      <c r="A2222" s="351" t="s">
        <v>5592</v>
      </c>
      <c r="B2222" s="353" t="s">
        <v>281</v>
      </c>
      <c r="C2222" s="369" t="s">
        <v>5593</v>
      </c>
      <c r="D2222" s="369" t="s">
        <v>3850</v>
      </c>
      <c r="E2222" s="370" t="s">
        <v>4855</v>
      </c>
      <c r="F2222" s="355" t="s">
        <v>217</v>
      </c>
      <c r="G2222" s="368">
        <v>1</v>
      </c>
    </row>
    <row r="2223" spans="1:7" s="54" customFormat="1" ht="15" x14ac:dyDescent="0.25">
      <c r="A2223" s="351" t="s">
        <v>5594</v>
      </c>
      <c r="B2223" s="353" t="s">
        <v>281</v>
      </c>
      <c r="C2223" s="353" t="s">
        <v>5595</v>
      </c>
      <c r="D2223" s="353" t="s">
        <v>360</v>
      </c>
      <c r="E2223" s="354" t="s">
        <v>361</v>
      </c>
      <c r="F2223" s="355" t="s">
        <v>217</v>
      </c>
      <c r="G2223" s="368">
        <v>12</v>
      </c>
    </row>
    <row r="2224" spans="1:7" s="54" customFormat="1" ht="22.5" x14ac:dyDescent="0.25">
      <c r="A2224" s="351" t="s">
        <v>5596</v>
      </c>
      <c r="B2224" s="353" t="s">
        <v>281</v>
      </c>
      <c r="C2224" s="353" t="s">
        <v>5597</v>
      </c>
      <c r="D2224" s="353" t="s">
        <v>4119</v>
      </c>
      <c r="E2224" s="354" t="s">
        <v>4120</v>
      </c>
      <c r="F2224" s="355" t="s">
        <v>217</v>
      </c>
      <c r="G2224" s="368">
        <v>11</v>
      </c>
    </row>
    <row r="2225" spans="1:7" s="54" customFormat="1" ht="22.5" x14ac:dyDescent="0.25">
      <c r="A2225" s="351" t="s">
        <v>5598</v>
      </c>
      <c r="B2225" s="353" t="s">
        <v>281</v>
      </c>
      <c r="C2225" s="353" t="s">
        <v>5599</v>
      </c>
      <c r="D2225" s="353" t="s">
        <v>4751</v>
      </c>
      <c r="E2225" s="354" t="s">
        <v>4752</v>
      </c>
      <c r="F2225" s="355" t="s">
        <v>217</v>
      </c>
      <c r="G2225" s="368">
        <v>1</v>
      </c>
    </row>
    <row r="2226" spans="1:7" s="54" customFormat="1" ht="22.5" x14ac:dyDescent="0.25">
      <c r="A2226" s="351" t="s">
        <v>5600</v>
      </c>
      <c r="B2226" s="353" t="s">
        <v>281</v>
      </c>
      <c r="C2226" s="353" t="s">
        <v>5601</v>
      </c>
      <c r="D2226" s="353" t="s">
        <v>362</v>
      </c>
      <c r="E2226" s="354" t="s">
        <v>363</v>
      </c>
      <c r="F2226" s="355" t="s">
        <v>125</v>
      </c>
      <c r="G2226" s="357">
        <v>0.13600000000000001</v>
      </c>
    </row>
    <row r="2227" spans="1:7" s="54" customFormat="1" ht="22.5" x14ac:dyDescent="0.25">
      <c r="A2227" s="351" t="s">
        <v>5602</v>
      </c>
      <c r="B2227" s="353" t="s">
        <v>281</v>
      </c>
      <c r="C2227" s="353" t="s">
        <v>5603</v>
      </c>
      <c r="D2227" s="353" t="s">
        <v>368</v>
      </c>
      <c r="E2227" s="354" t="s">
        <v>369</v>
      </c>
      <c r="F2227" s="355" t="s">
        <v>125</v>
      </c>
      <c r="G2227" s="357">
        <v>0.158</v>
      </c>
    </row>
    <row r="2228" spans="1:7" s="54" customFormat="1" ht="15" x14ac:dyDescent="0.25">
      <c r="A2228" s="351" t="s">
        <v>5604</v>
      </c>
      <c r="B2228" s="353" t="s">
        <v>281</v>
      </c>
      <c r="C2228" s="353" t="s">
        <v>5605</v>
      </c>
      <c r="D2228" s="353" t="s">
        <v>4485</v>
      </c>
      <c r="E2228" s="354" t="s">
        <v>4486</v>
      </c>
      <c r="F2228" s="355" t="s">
        <v>147</v>
      </c>
      <c r="G2228" s="366">
        <v>29.4</v>
      </c>
    </row>
    <row r="2229" spans="1:7" s="54" customFormat="1" ht="22.5" x14ac:dyDescent="0.25">
      <c r="A2229" s="351" t="s">
        <v>5606</v>
      </c>
      <c r="B2229" s="353" t="s">
        <v>281</v>
      </c>
      <c r="C2229" s="353" t="s">
        <v>5607</v>
      </c>
      <c r="D2229" s="353" t="s">
        <v>372</v>
      </c>
      <c r="E2229" s="354" t="s">
        <v>4129</v>
      </c>
      <c r="F2229" s="355" t="s">
        <v>125</v>
      </c>
      <c r="G2229" s="357">
        <v>0.38900000000000001</v>
      </c>
    </row>
    <row r="2230" spans="1:7" s="54" customFormat="1" ht="22.5" x14ac:dyDescent="0.25">
      <c r="A2230" s="351" t="s">
        <v>5608</v>
      </c>
      <c r="B2230" s="353" t="s">
        <v>281</v>
      </c>
      <c r="C2230" s="353" t="s">
        <v>5609</v>
      </c>
      <c r="D2230" s="353" t="s">
        <v>4132</v>
      </c>
      <c r="E2230" s="354" t="s">
        <v>4133</v>
      </c>
      <c r="F2230" s="355" t="s">
        <v>147</v>
      </c>
      <c r="G2230" s="366">
        <v>20.6</v>
      </c>
    </row>
    <row r="2231" spans="1:7" s="54" customFormat="1" ht="22.5" x14ac:dyDescent="0.25">
      <c r="A2231" s="351" t="s">
        <v>5610</v>
      </c>
      <c r="B2231" s="353" t="s">
        <v>281</v>
      </c>
      <c r="C2231" s="353" t="s">
        <v>5611</v>
      </c>
      <c r="D2231" s="353" t="s">
        <v>4948</v>
      </c>
      <c r="E2231" s="354" t="s">
        <v>4949</v>
      </c>
      <c r="F2231" s="355" t="s">
        <v>147</v>
      </c>
      <c r="G2231" s="366">
        <v>18.3</v>
      </c>
    </row>
    <row r="2232" spans="1:7" s="54" customFormat="1" ht="15" x14ac:dyDescent="0.25">
      <c r="A2232" s="351" t="s">
        <v>5612</v>
      </c>
      <c r="B2232" s="353" t="s">
        <v>281</v>
      </c>
      <c r="C2232" s="353" t="s">
        <v>5613</v>
      </c>
      <c r="D2232" s="353" t="s">
        <v>3911</v>
      </c>
      <c r="E2232" s="354" t="s">
        <v>373</v>
      </c>
      <c r="F2232" s="355" t="s">
        <v>122</v>
      </c>
      <c r="G2232" s="363">
        <v>3.0999999999999999E-3</v>
      </c>
    </row>
    <row r="2233" spans="1:7" s="54" customFormat="1" ht="22.5" x14ac:dyDescent="0.25">
      <c r="A2233" s="351" t="s">
        <v>5614</v>
      </c>
      <c r="B2233" s="353" t="s">
        <v>281</v>
      </c>
      <c r="C2233" s="353" t="s">
        <v>5615</v>
      </c>
      <c r="D2233" s="353" t="s">
        <v>3913</v>
      </c>
      <c r="E2233" s="354" t="s">
        <v>3914</v>
      </c>
      <c r="F2233" s="355" t="s">
        <v>125</v>
      </c>
      <c r="G2233" s="357">
        <v>0.67900000000000005</v>
      </c>
    </row>
    <row r="2234" spans="1:7" s="54" customFormat="1" ht="15" x14ac:dyDescent="0.25">
      <c r="A2234" s="351" t="s">
        <v>5616</v>
      </c>
      <c r="B2234" s="353" t="s">
        <v>281</v>
      </c>
      <c r="C2234" s="353" t="s">
        <v>5617</v>
      </c>
      <c r="D2234" s="353" t="s">
        <v>3921</v>
      </c>
      <c r="E2234" s="354" t="s">
        <v>3922</v>
      </c>
      <c r="F2234" s="355" t="s">
        <v>122</v>
      </c>
      <c r="G2234" s="365">
        <v>-4.3456000000000002E-2</v>
      </c>
    </row>
    <row r="2235" spans="1:7" s="54" customFormat="1" ht="15" x14ac:dyDescent="0.25">
      <c r="A2235" s="351" t="s">
        <v>5618</v>
      </c>
      <c r="B2235" s="353" t="s">
        <v>281</v>
      </c>
      <c r="C2235" s="353" t="s">
        <v>5619</v>
      </c>
      <c r="D2235" s="353" t="s">
        <v>3917</v>
      </c>
      <c r="E2235" s="354" t="s">
        <v>3918</v>
      </c>
      <c r="F2235" s="355" t="s">
        <v>111</v>
      </c>
      <c r="G2235" s="357">
        <v>-4.0739999999999998</v>
      </c>
    </row>
    <row r="2236" spans="1:7" s="54" customFormat="1" ht="15" x14ac:dyDescent="0.25">
      <c r="A2236" s="351" t="s">
        <v>5620</v>
      </c>
      <c r="B2236" s="353" t="s">
        <v>281</v>
      </c>
      <c r="C2236" s="353" t="s">
        <v>5621</v>
      </c>
      <c r="D2236" s="353" t="s">
        <v>3925</v>
      </c>
      <c r="E2236" s="354" t="s">
        <v>3926</v>
      </c>
      <c r="F2236" s="355" t="s">
        <v>111</v>
      </c>
      <c r="G2236" s="357">
        <v>4.0739999999999998</v>
      </c>
    </row>
    <row r="2237" spans="1:7" s="54" customFormat="1" ht="15" x14ac:dyDescent="0.25">
      <c r="A2237" s="351" t="s">
        <v>5622</v>
      </c>
      <c r="B2237" s="353" t="s">
        <v>281</v>
      </c>
      <c r="C2237" s="353" t="s">
        <v>5623</v>
      </c>
      <c r="D2237" s="353" t="s">
        <v>3929</v>
      </c>
      <c r="E2237" s="354" t="s">
        <v>5624</v>
      </c>
      <c r="F2237" s="355" t="s">
        <v>139</v>
      </c>
      <c r="G2237" s="366">
        <v>84.8</v>
      </c>
    </row>
    <row r="2238" spans="1:7" s="54" customFormat="1" ht="15" x14ac:dyDescent="0.25">
      <c r="A2238" s="351" t="s">
        <v>5625</v>
      </c>
      <c r="B2238" s="353" t="s">
        <v>281</v>
      </c>
      <c r="C2238" s="353" t="s">
        <v>5626</v>
      </c>
      <c r="D2238" s="353" t="s">
        <v>3933</v>
      </c>
      <c r="E2238" s="354" t="s">
        <v>5627</v>
      </c>
      <c r="F2238" s="355" t="s">
        <v>139</v>
      </c>
      <c r="G2238" s="366">
        <v>103.9</v>
      </c>
    </row>
    <row r="2239" spans="1:7" s="54" customFormat="1" ht="15" x14ac:dyDescent="0.25">
      <c r="A2239" s="347" t="s">
        <v>5628</v>
      </c>
      <c r="B2239" s="556"/>
      <c r="C2239" s="556"/>
      <c r="D2239" s="556"/>
      <c r="E2239" s="348" t="s">
        <v>5629</v>
      </c>
      <c r="F2239" s="349"/>
      <c r="G2239" s="350"/>
    </row>
    <row r="2240" spans="1:7" s="54" customFormat="1" ht="15" customHeight="1" x14ac:dyDescent="0.25">
      <c r="A2240" s="351" t="s">
        <v>5630</v>
      </c>
      <c r="B2240" s="353" t="s">
        <v>281</v>
      </c>
      <c r="C2240" s="353" t="s">
        <v>5631</v>
      </c>
      <c r="D2240" s="353" t="s">
        <v>377</v>
      </c>
      <c r="E2240" s="354" t="s">
        <v>378</v>
      </c>
      <c r="F2240" s="355" t="s">
        <v>217</v>
      </c>
      <c r="G2240" s="368">
        <v>1</v>
      </c>
    </row>
    <row r="2241" spans="1:7" s="54" customFormat="1" ht="15" x14ac:dyDescent="0.25">
      <c r="A2241" s="351" t="s">
        <v>5632</v>
      </c>
      <c r="B2241" s="353" t="s">
        <v>281</v>
      </c>
      <c r="C2241" s="353" t="s">
        <v>5633</v>
      </c>
      <c r="D2241" s="353" t="s">
        <v>4198</v>
      </c>
      <c r="E2241" s="354" t="s">
        <v>359</v>
      </c>
      <c r="F2241" s="355" t="s">
        <v>122</v>
      </c>
      <c r="G2241" s="363">
        <v>2.8E-3</v>
      </c>
    </row>
    <row r="2242" spans="1:7" s="54" customFormat="1" ht="15" x14ac:dyDescent="0.25">
      <c r="A2242" s="351" t="s">
        <v>5634</v>
      </c>
      <c r="B2242" s="353" t="s">
        <v>281</v>
      </c>
      <c r="C2242" s="369" t="s">
        <v>5635</v>
      </c>
      <c r="D2242" s="369" t="s">
        <v>4842</v>
      </c>
      <c r="E2242" s="370" t="s">
        <v>5009</v>
      </c>
      <c r="F2242" s="355" t="s">
        <v>217</v>
      </c>
      <c r="G2242" s="368">
        <v>1</v>
      </c>
    </row>
    <row r="2243" spans="1:7" s="54" customFormat="1" ht="22.5" x14ac:dyDescent="0.25">
      <c r="A2243" s="351" t="s">
        <v>5636</v>
      </c>
      <c r="B2243" s="353" t="s">
        <v>281</v>
      </c>
      <c r="C2243" s="353" t="s">
        <v>5637</v>
      </c>
      <c r="D2243" s="353" t="s">
        <v>4967</v>
      </c>
      <c r="E2243" s="354" t="s">
        <v>4968</v>
      </c>
      <c r="F2243" s="355" t="s">
        <v>217</v>
      </c>
      <c r="G2243" s="368">
        <v>1</v>
      </c>
    </row>
    <row r="2244" spans="1:7" s="54" customFormat="1" ht="15" x14ac:dyDescent="0.25">
      <c r="A2244" s="351" t="s">
        <v>5638</v>
      </c>
      <c r="B2244" s="353" t="s">
        <v>281</v>
      </c>
      <c r="C2244" s="353" t="s">
        <v>5639</v>
      </c>
      <c r="D2244" s="353" t="s">
        <v>4101</v>
      </c>
      <c r="E2244" s="354" t="s">
        <v>5013</v>
      </c>
      <c r="F2244" s="355" t="s">
        <v>217</v>
      </c>
      <c r="G2244" s="368">
        <v>1</v>
      </c>
    </row>
    <row r="2245" spans="1:7" s="54" customFormat="1" ht="33.75" x14ac:dyDescent="0.25">
      <c r="A2245" s="351" t="s">
        <v>5640</v>
      </c>
      <c r="B2245" s="353" t="s">
        <v>281</v>
      </c>
      <c r="C2245" s="353" t="s">
        <v>5641</v>
      </c>
      <c r="D2245" s="353" t="s">
        <v>4902</v>
      </c>
      <c r="E2245" s="354" t="s">
        <v>4903</v>
      </c>
      <c r="F2245" s="355" t="s">
        <v>217</v>
      </c>
      <c r="G2245" s="368">
        <v>1</v>
      </c>
    </row>
    <row r="2246" spans="1:7" s="54" customFormat="1" ht="15" x14ac:dyDescent="0.25">
      <c r="A2246" s="351" t="s">
        <v>5642</v>
      </c>
      <c r="B2246" s="353" t="s">
        <v>281</v>
      </c>
      <c r="C2246" s="369" t="s">
        <v>5643</v>
      </c>
      <c r="D2246" s="369" t="s">
        <v>3850</v>
      </c>
      <c r="E2246" s="370" t="s">
        <v>4855</v>
      </c>
      <c r="F2246" s="355" t="s">
        <v>217</v>
      </c>
      <c r="G2246" s="368">
        <v>1</v>
      </c>
    </row>
    <row r="2247" spans="1:7" s="54" customFormat="1" ht="15" x14ac:dyDescent="0.25">
      <c r="A2247" s="351" t="s">
        <v>5644</v>
      </c>
      <c r="B2247" s="353" t="s">
        <v>281</v>
      </c>
      <c r="C2247" s="353" t="s">
        <v>5645</v>
      </c>
      <c r="D2247" s="353" t="s">
        <v>366</v>
      </c>
      <c r="E2247" s="354" t="s">
        <v>367</v>
      </c>
      <c r="F2247" s="355" t="s">
        <v>217</v>
      </c>
      <c r="G2247" s="368">
        <v>8</v>
      </c>
    </row>
    <row r="2248" spans="1:7" s="54" customFormat="1" ht="15" x14ac:dyDescent="0.25">
      <c r="A2248" s="351" t="s">
        <v>5646</v>
      </c>
      <c r="B2248" s="353" t="s">
        <v>281</v>
      </c>
      <c r="C2248" s="353" t="s">
        <v>5647</v>
      </c>
      <c r="D2248" s="353" t="s">
        <v>3882</v>
      </c>
      <c r="E2248" s="354" t="s">
        <v>3883</v>
      </c>
      <c r="F2248" s="355" t="s">
        <v>217</v>
      </c>
      <c r="G2248" s="368">
        <v>8</v>
      </c>
    </row>
    <row r="2249" spans="1:7" s="54" customFormat="1" ht="22.5" x14ac:dyDescent="0.25">
      <c r="A2249" s="351" t="s">
        <v>5648</v>
      </c>
      <c r="B2249" s="353" t="s">
        <v>281</v>
      </c>
      <c r="C2249" s="353" t="s">
        <v>5649</v>
      </c>
      <c r="D2249" s="353" t="s">
        <v>5650</v>
      </c>
      <c r="E2249" s="354" t="s">
        <v>5651</v>
      </c>
      <c r="F2249" s="355" t="s">
        <v>248</v>
      </c>
      <c r="G2249" s="366">
        <v>0.1</v>
      </c>
    </row>
    <row r="2250" spans="1:7" s="54" customFormat="1" ht="15" x14ac:dyDescent="0.25">
      <c r="A2250" s="351" t="s">
        <v>5652</v>
      </c>
      <c r="B2250" s="353" t="s">
        <v>281</v>
      </c>
      <c r="C2250" s="353" t="s">
        <v>5653</v>
      </c>
      <c r="D2250" s="353" t="s">
        <v>5654</v>
      </c>
      <c r="E2250" s="354" t="s">
        <v>5655</v>
      </c>
      <c r="F2250" s="355" t="s">
        <v>217</v>
      </c>
      <c r="G2250" s="368">
        <v>1</v>
      </c>
    </row>
    <row r="2251" spans="1:7" s="54" customFormat="1" ht="22.5" x14ac:dyDescent="0.25">
      <c r="A2251" s="351" t="s">
        <v>5656</v>
      </c>
      <c r="B2251" s="353" t="s">
        <v>281</v>
      </c>
      <c r="C2251" s="353" t="s">
        <v>5657</v>
      </c>
      <c r="D2251" s="353" t="s">
        <v>372</v>
      </c>
      <c r="E2251" s="354" t="s">
        <v>4129</v>
      </c>
      <c r="F2251" s="355" t="s">
        <v>125</v>
      </c>
      <c r="G2251" s="366">
        <v>0.6</v>
      </c>
    </row>
    <row r="2252" spans="1:7" s="54" customFormat="1" ht="22.5" x14ac:dyDescent="0.25">
      <c r="A2252" s="351" t="s">
        <v>5658</v>
      </c>
      <c r="B2252" s="353" t="s">
        <v>281</v>
      </c>
      <c r="C2252" s="353" t="s">
        <v>5659</v>
      </c>
      <c r="D2252" s="353" t="s">
        <v>4132</v>
      </c>
      <c r="E2252" s="354" t="s">
        <v>4133</v>
      </c>
      <c r="F2252" s="355" t="s">
        <v>147</v>
      </c>
      <c r="G2252" s="368">
        <v>36</v>
      </c>
    </row>
    <row r="2253" spans="1:7" s="54" customFormat="1" ht="22.5" x14ac:dyDescent="0.25">
      <c r="A2253" s="351" t="s">
        <v>5660</v>
      </c>
      <c r="B2253" s="353" t="s">
        <v>281</v>
      </c>
      <c r="C2253" s="353" t="s">
        <v>5661</v>
      </c>
      <c r="D2253" s="353" t="s">
        <v>5662</v>
      </c>
      <c r="E2253" s="354" t="s">
        <v>5663</v>
      </c>
      <c r="F2253" s="355" t="s">
        <v>147</v>
      </c>
      <c r="G2253" s="368">
        <v>24</v>
      </c>
    </row>
    <row r="2254" spans="1:7" s="54" customFormat="1" ht="15" x14ac:dyDescent="0.25">
      <c r="A2254" s="351" t="s">
        <v>5664</v>
      </c>
      <c r="B2254" s="353" t="s">
        <v>281</v>
      </c>
      <c r="C2254" s="353" t="s">
        <v>5665</v>
      </c>
      <c r="D2254" s="353" t="s">
        <v>3911</v>
      </c>
      <c r="E2254" s="354" t="s">
        <v>373</v>
      </c>
      <c r="F2254" s="355" t="s">
        <v>122</v>
      </c>
      <c r="G2254" s="363">
        <v>4.7999999999999996E-3</v>
      </c>
    </row>
    <row r="2255" spans="1:7" s="54" customFormat="1" ht="22.5" x14ac:dyDescent="0.25">
      <c r="A2255" s="351" t="s">
        <v>5666</v>
      </c>
      <c r="B2255" s="353" t="s">
        <v>281</v>
      </c>
      <c r="C2255" s="353" t="s">
        <v>5667</v>
      </c>
      <c r="D2255" s="353" t="s">
        <v>3913</v>
      </c>
      <c r="E2255" s="354" t="s">
        <v>3914</v>
      </c>
      <c r="F2255" s="355" t="s">
        <v>125</v>
      </c>
      <c r="G2255" s="362">
        <v>0.61</v>
      </c>
    </row>
    <row r="2256" spans="1:7" s="54" customFormat="1" ht="15" x14ac:dyDescent="0.25">
      <c r="A2256" s="351" t="s">
        <v>5668</v>
      </c>
      <c r="B2256" s="353" t="s">
        <v>281</v>
      </c>
      <c r="C2256" s="353" t="s">
        <v>5669</v>
      </c>
      <c r="D2256" s="353" t="s">
        <v>3921</v>
      </c>
      <c r="E2256" s="354" t="s">
        <v>3922</v>
      </c>
      <c r="F2256" s="355" t="s">
        <v>122</v>
      </c>
      <c r="G2256" s="356">
        <v>-3.9039999999999998E-2</v>
      </c>
    </row>
    <row r="2257" spans="1:7" s="54" customFormat="1" ht="15" x14ac:dyDescent="0.25">
      <c r="A2257" s="351" t="s">
        <v>5670</v>
      </c>
      <c r="B2257" s="353" t="s">
        <v>281</v>
      </c>
      <c r="C2257" s="353" t="s">
        <v>5671</v>
      </c>
      <c r="D2257" s="353" t="s">
        <v>3917</v>
      </c>
      <c r="E2257" s="354" t="s">
        <v>3918</v>
      </c>
      <c r="F2257" s="355" t="s">
        <v>111</v>
      </c>
      <c r="G2257" s="362">
        <v>-3.66</v>
      </c>
    </row>
    <row r="2258" spans="1:7" s="54" customFormat="1" ht="15" x14ac:dyDescent="0.25">
      <c r="A2258" s="351" t="s">
        <v>5672</v>
      </c>
      <c r="B2258" s="353" t="s">
        <v>281</v>
      </c>
      <c r="C2258" s="353" t="s">
        <v>5673</v>
      </c>
      <c r="D2258" s="353" t="s">
        <v>3925</v>
      </c>
      <c r="E2258" s="354" t="s">
        <v>3926</v>
      </c>
      <c r="F2258" s="355" t="s">
        <v>111</v>
      </c>
      <c r="G2258" s="362">
        <v>3.66</v>
      </c>
    </row>
    <row r="2259" spans="1:7" s="54" customFormat="1" ht="15" x14ac:dyDescent="0.25">
      <c r="A2259" s="351" t="s">
        <v>5674</v>
      </c>
      <c r="B2259" s="353" t="s">
        <v>281</v>
      </c>
      <c r="C2259" s="353" t="s">
        <v>5675</v>
      </c>
      <c r="D2259" s="353" t="s">
        <v>3929</v>
      </c>
      <c r="E2259" s="354" t="s">
        <v>5676</v>
      </c>
      <c r="F2259" s="355" t="s">
        <v>139</v>
      </c>
      <c r="G2259" s="366">
        <v>76.2</v>
      </c>
    </row>
    <row r="2260" spans="1:7" s="54" customFormat="1" ht="15" x14ac:dyDescent="0.25">
      <c r="A2260" s="351" t="s">
        <v>5677</v>
      </c>
      <c r="B2260" s="353" t="s">
        <v>281</v>
      </c>
      <c r="C2260" s="353" t="s">
        <v>5678</v>
      </c>
      <c r="D2260" s="353" t="s">
        <v>3933</v>
      </c>
      <c r="E2260" s="354" t="s">
        <v>5679</v>
      </c>
      <c r="F2260" s="355" t="s">
        <v>139</v>
      </c>
      <c r="G2260" s="366">
        <v>93.3</v>
      </c>
    </row>
    <row r="2261" spans="1:7" s="54" customFormat="1" ht="15" x14ac:dyDescent="0.25">
      <c r="A2261" s="347" t="s">
        <v>5680</v>
      </c>
      <c r="B2261" s="556"/>
      <c r="C2261" s="556"/>
      <c r="D2261" s="556"/>
      <c r="E2261" s="348" t="s">
        <v>5681</v>
      </c>
      <c r="F2261" s="349"/>
      <c r="G2261" s="350"/>
    </row>
    <row r="2262" spans="1:7" s="54" customFormat="1" ht="15" x14ac:dyDescent="0.25">
      <c r="A2262" s="351" t="s">
        <v>5682</v>
      </c>
      <c r="B2262" s="353" t="s">
        <v>281</v>
      </c>
      <c r="C2262" s="353" t="s">
        <v>5683</v>
      </c>
      <c r="D2262" s="353" t="s">
        <v>377</v>
      </c>
      <c r="E2262" s="354" t="s">
        <v>378</v>
      </c>
      <c r="F2262" s="355" t="s">
        <v>217</v>
      </c>
      <c r="G2262" s="368">
        <v>1</v>
      </c>
    </row>
    <row r="2263" spans="1:7" s="54" customFormat="1" ht="15" x14ac:dyDescent="0.25">
      <c r="A2263" s="351" t="s">
        <v>5684</v>
      </c>
      <c r="B2263" s="353" t="s">
        <v>281</v>
      </c>
      <c r="C2263" s="353" t="s">
        <v>5685</v>
      </c>
      <c r="D2263" s="353" t="s">
        <v>4198</v>
      </c>
      <c r="E2263" s="354" t="s">
        <v>359</v>
      </c>
      <c r="F2263" s="355" t="s">
        <v>122</v>
      </c>
      <c r="G2263" s="363">
        <v>2.8E-3</v>
      </c>
    </row>
    <row r="2264" spans="1:7" s="54" customFormat="1" ht="15" x14ac:dyDescent="0.25">
      <c r="A2264" s="351" t="s">
        <v>5686</v>
      </c>
      <c r="B2264" s="353" t="s">
        <v>281</v>
      </c>
      <c r="C2264" s="369" t="s">
        <v>5687</v>
      </c>
      <c r="D2264" s="369" t="s">
        <v>4842</v>
      </c>
      <c r="E2264" s="370" t="s">
        <v>5688</v>
      </c>
      <c r="F2264" s="355" t="s">
        <v>217</v>
      </c>
      <c r="G2264" s="368">
        <v>1</v>
      </c>
    </row>
    <row r="2265" spans="1:7" s="54" customFormat="1" ht="22.5" x14ac:dyDescent="0.25">
      <c r="A2265" s="351" t="s">
        <v>5689</v>
      </c>
      <c r="B2265" s="353" t="s">
        <v>281</v>
      </c>
      <c r="C2265" s="353" t="s">
        <v>5690</v>
      </c>
      <c r="D2265" s="353" t="s">
        <v>4845</v>
      </c>
      <c r="E2265" s="354" t="s">
        <v>4846</v>
      </c>
      <c r="F2265" s="355" t="s">
        <v>217</v>
      </c>
      <c r="G2265" s="368">
        <v>1</v>
      </c>
    </row>
    <row r="2266" spans="1:7" s="54" customFormat="1" ht="15" x14ac:dyDescent="0.25">
      <c r="A2266" s="351" t="s">
        <v>5691</v>
      </c>
      <c r="B2266" s="353" t="s">
        <v>281</v>
      </c>
      <c r="C2266" s="353" t="s">
        <v>5692</v>
      </c>
      <c r="D2266" s="353" t="s">
        <v>4101</v>
      </c>
      <c r="E2266" s="354" t="s">
        <v>5442</v>
      </c>
      <c r="F2266" s="355" t="s">
        <v>217</v>
      </c>
      <c r="G2266" s="368">
        <v>1</v>
      </c>
    </row>
    <row r="2267" spans="1:7" s="54" customFormat="1" ht="33.75" x14ac:dyDescent="0.25">
      <c r="A2267" s="351" t="s">
        <v>5693</v>
      </c>
      <c r="B2267" s="353" t="s">
        <v>281</v>
      </c>
      <c r="C2267" s="353" t="s">
        <v>5694</v>
      </c>
      <c r="D2267" s="353" t="s">
        <v>4902</v>
      </c>
      <c r="E2267" s="354" t="s">
        <v>4903</v>
      </c>
      <c r="F2267" s="355" t="s">
        <v>217</v>
      </c>
      <c r="G2267" s="368">
        <v>1</v>
      </c>
    </row>
    <row r="2268" spans="1:7" s="54" customFormat="1" ht="15" x14ac:dyDescent="0.25">
      <c r="A2268" s="351" t="s">
        <v>5695</v>
      </c>
      <c r="B2268" s="353" t="s">
        <v>281</v>
      </c>
      <c r="C2268" s="369" t="s">
        <v>5696</v>
      </c>
      <c r="D2268" s="369" t="s">
        <v>3850</v>
      </c>
      <c r="E2268" s="370" t="s">
        <v>4855</v>
      </c>
      <c r="F2268" s="355" t="s">
        <v>217</v>
      </c>
      <c r="G2268" s="368">
        <v>1</v>
      </c>
    </row>
    <row r="2269" spans="1:7" s="54" customFormat="1" ht="15" x14ac:dyDescent="0.25">
      <c r="A2269" s="351" t="s">
        <v>5697</v>
      </c>
      <c r="B2269" s="353" t="s">
        <v>281</v>
      </c>
      <c r="C2269" s="353" t="s">
        <v>5698</v>
      </c>
      <c r="D2269" s="353" t="s">
        <v>366</v>
      </c>
      <c r="E2269" s="354" t="s">
        <v>367</v>
      </c>
      <c r="F2269" s="355" t="s">
        <v>217</v>
      </c>
      <c r="G2269" s="368">
        <v>8</v>
      </c>
    </row>
    <row r="2270" spans="1:7" s="54" customFormat="1" ht="15" x14ac:dyDescent="0.25">
      <c r="A2270" s="351" t="s">
        <v>5699</v>
      </c>
      <c r="B2270" s="353" t="s">
        <v>281</v>
      </c>
      <c r="C2270" s="353" t="s">
        <v>5700</v>
      </c>
      <c r="D2270" s="353" t="s">
        <v>3882</v>
      </c>
      <c r="E2270" s="354" t="s">
        <v>3883</v>
      </c>
      <c r="F2270" s="355" t="s">
        <v>217</v>
      </c>
      <c r="G2270" s="368">
        <v>8</v>
      </c>
    </row>
    <row r="2271" spans="1:7" s="54" customFormat="1" ht="22.5" x14ac:dyDescent="0.25">
      <c r="A2271" s="351" t="s">
        <v>5701</v>
      </c>
      <c r="B2271" s="353" t="s">
        <v>281</v>
      </c>
      <c r="C2271" s="353" t="s">
        <v>5702</v>
      </c>
      <c r="D2271" s="353" t="s">
        <v>5650</v>
      </c>
      <c r="E2271" s="354" t="s">
        <v>5651</v>
      </c>
      <c r="F2271" s="355" t="s">
        <v>248</v>
      </c>
      <c r="G2271" s="368">
        <v>1</v>
      </c>
    </row>
    <row r="2272" spans="1:7" s="54" customFormat="1" ht="15" x14ac:dyDescent="0.25">
      <c r="A2272" s="351" t="s">
        <v>5703</v>
      </c>
      <c r="B2272" s="353" t="s">
        <v>281</v>
      </c>
      <c r="C2272" s="353" t="s">
        <v>5704</v>
      </c>
      <c r="D2272" s="353" t="s">
        <v>5654</v>
      </c>
      <c r="E2272" s="354" t="s">
        <v>5655</v>
      </c>
      <c r="F2272" s="355" t="s">
        <v>217</v>
      </c>
      <c r="G2272" s="368">
        <v>1</v>
      </c>
    </row>
    <row r="2273" spans="1:7" s="54" customFormat="1" ht="22.5" x14ac:dyDescent="0.25">
      <c r="A2273" s="351" t="s">
        <v>5705</v>
      </c>
      <c r="B2273" s="353" t="s">
        <v>281</v>
      </c>
      <c r="C2273" s="353" t="s">
        <v>5706</v>
      </c>
      <c r="D2273" s="353" t="s">
        <v>372</v>
      </c>
      <c r="E2273" s="354" t="s">
        <v>4129</v>
      </c>
      <c r="F2273" s="355" t="s">
        <v>125</v>
      </c>
      <c r="G2273" s="366">
        <v>0.6</v>
      </c>
    </row>
    <row r="2274" spans="1:7" s="54" customFormat="1" ht="22.5" x14ac:dyDescent="0.25">
      <c r="A2274" s="351" t="s">
        <v>5707</v>
      </c>
      <c r="B2274" s="353" t="s">
        <v>281</v>
      </c>
      <c r="C2274" s="353" t="s">
        <v>5708</v>
      </c>
      <c r="D2274" s="353" t="s">
        <v>4132</v>
      </c>
      <c r="E2274" s="354" t="s">
        <v>4133</v>
      </c>
      <c r="F2274" s="355" t="s">
        <v>147</v>
      </c>
      <c r="G2274" s="368">
        <v>37</v>
      </c>
    </row>
    <row r="2275" spans="1:7" s="54" customFormat="1" ht="22.5" x14ac:dyDescent="0.25">
      <c r="A2275" s="351" t="s">
        <v>5709</v>
      </c>
      <c r="B2275" s="353" t="s">
        <v>281</v>
      </c>
      <c r="C2275" s="353" t="s">
        <v>5710</v>
      </c>
      <c r="D2275" s="353" t="s">
        <v>5662</v>
      </c>
      <c r="E2275" s="354" t="s">
        <v>5663</v>
      </c>
      <c r="F2275" s="355" t="s">
        <v>147</v>
      </c>
      <c r="G2275" s="368">
        <v>24</v>
      </c>
    </row>
    <row r="2276" spans="1:7" s="54" customFormat="1" ht="15" x14ac:dyDescent="0.25">
      <c r="A2276" s="351" t="s">
        <v>5711</v>
      </c>
      <c r="B2276" s="353" t="s">
        <v>281</v>
      </c>
      <c r="C2276" s="353" t="s">
        <v>5712</v>
      </c>
      <c r="D2276" s="353" t="s">
        <v>3911</v>
      </c>
      <c r="E2276" s="354" t="s">
        <v>373</v>
      </c>
      <c r="F2276" s="355" t="s">
        <v>122</v>
      </c>
      <c r="G2276" s="363">
        <v>4.7999999999999996E-3</v>
      </c>
    </row>
    <row r="2277" spans="1:7" s="54" customFormat="1" ht="22.5" x14ac:dyDescent="0.25">
      <c r="A2277" s="351" t="s">
        <v>5713</v>
      </c>
      <c r="B2277" s="353" t="s">
        <v>281</v>
      </c>
      <c r="C2277" s="353" t="s">
        <v>5714</v>
      </c>
      <c r="D2277" s="353" t="s">
        <v>3913</v>
      </c>
      <c r="E2277" s="354" t="s">
        <v>3914</v>
      </c>
      <c r="F2277" s="355" t="s">
        <v>125</v>
      </c>
      <c r="G2277" s="362">
        <v>0.61</v>
      </c>
    </row>
    <row r="2278" spans="1:7" s="54" customFormat="1" ht="15" x14ac:dyDescent="0.25">
      <c r="A2278" s="351" t="s">
        <v>5715</v>
      </c>
      <c r="B2278" s="353" t="s">
        <v>281</v>
      </c>
      <c r="C2278" s="353" t="s">
        <v>5716</v>
      </c>
      <c r="D2278" s="353" t="s">
        <v>3921</v>
      </c>
      <c r="E2278" s="354" t="s">
        <v>3922</v>
      </c>
      <c r="F2278" s="355" t="s">
        <v>122</v>
      </c>
      <c r="G2278" s="356">
        <v>-3.9039999999999998E-2</v>
      </c>
    </row>
    <row r="2279" spans="1:7" s="54" customFormat="1" ht="15" x14ac:dyDescent="0.25">
      <c r="A2279" s="351" t="s">
        <v>5717</v>
      </c>
      <c r="B2279" s="353" t="s">
        <v>281</v>
      </c>
      <c r="C2279" s="353" t="s">
        <v>5718</v>
      </c>
      <c r="D2279" s="353" t="s">
        <v>3917</v>
      </c>
      <c r="E2279" s="354" t="s">
        <v>3918</v>
      </c>
      <c r="F2279" s="355" t="s">
        <v>111</v>
      </c>
      <c r="G2279" s="362">
        <v>-3.66</v>
      </c>
    </row>
    <row r="2280" spans="1:7" s="54" customFormat="1" ht="15" x14ac:dyDescent="0.25">
      <c r="A2280" s="351" t="s">
        <v>5719</v>
      </c>
      <c r="B2280" s="353" t="s">
        <v>281</v>
      </c>
      <c r="C2280" s="353" t="s">
        <v>5720</v>
      </c>
      <c r="D2280" s="353" t="s">
        <v>3925</v>
      </c>
      <c r="E2280" s="354" t="s">
        <v>3926</v>
      </c>
      <c r="F2280" s="355" t="s">
        <v>111</v>
      </c>
      <c r="G2280" s="362">
        <v>3.66</v>
      </c>
    </row>
    <row r="2281" spans="1:7" s="54" customFormat="1" ht="15" x14ac:dyDescent="0.25">
      <c r="A2281" s="351" t="s">
        <v>5721</v>
      </c>
      <c r="B2281" s="353" t="s">
        <v>281</v>
      </c>
      <c r="C2281" s="353" t="s">
        <v>5722</v>
      </c>
      <c r="D2281" s="353" t="s">
        <v>3929</v>
      </c>
      <c r="E2281" s="354" t="s">
        <v>5676</v>
      </c>
      <c r="F2281" s="355" t="s">
        <v>139</v>
      </c>
      <c r="G2281" s="366">
        <v>76.2</v>
      </c>
    </row>
    <row r="2282" spans="1:7" s="54" customFormat="1" ht="15" x14ac:dyDescent="0.25">
      <c r="A2282" s="351" t="s">
        <v>5723</v>
      </c>
      <c r="B2282" s="353" t="s">
        <v>281</v>
      </c>
      <c r="C2282" s="353" t="s">
        <v>5724</v>
      </c>
      <c r="D2282" s="353" t="s">
        <v>3933</v>
      </c>
      <c r="E2282" s="354" t="s">
        <v>5679</v>
      </c>
      <c r="F2282" s="355" t="s">
        <v>139</v>
      </c>
      <c r="G2282" s="366">
        <v>93.3</v>
      </c>
    </row>
    <row r="2283" spans="1:7" s="54" customFormat="1" ht="15" x14ac:dyDescent="0.25">
      <c r="A2283" s="347" t="s">
        <v>5725</v>
      </c>
      <c r="B2283" s="556"/>
      <c r="C2283" s="556"/>
      <c r="D2283" s="556"/>
      <c r="E2283" s="348" t="s">
        <v>5726</v>
      </c>
      <c r="F2283" s="349"/>
      <c r="G2283" s="350"/>
    </row>
    <row r="2284" spans="1:7" s="54" customFormat="1" ht="15" x14ac:dyDescent="0.25">
      <c r="A2284" s="351" t="s">
        <v>5727</v>
      </c>
      <c r="B2284" s="353" t="s">
        <v>281</v>
      </c>
      <c r="C2284" s="353" t="s">
        <v>5728</v>
      </c>
      <c r="D2284" s="353" t="s">
        <v>377</v>
      </c>
      <c r="E2284" s="354" t="s">
        <v>378</v>
      </c>
      <c r="F2284" s="355" t="s">
        <v>217</v>
      </c>
      <c r="G2284" s="368">
        <v>1</v>
      </c>
    </row>
    <row r="2285" spans="1:7" s="54" customFormat="1" ht="15" x14ac:dyDescent="0.25">
      <c r="A2285" s="351" t="s">
        <v>5729</v>
      </c>
      <c r="B2285" s="353" t="s">
        <v>281</v>
      </c>
      <c r="C2285" s="353" t="s">
        <v>5730</v>
      </c>
      <c r="D2285" s="353" t="s">
        <v>4198</v>
      </c>
      <c r="E2285" s="354" t="s">
        <v>359</v>
      </c>
      <c r="F2285" s="355" t="s">
        <v>122</v>
      </c>
      <c r="G2285" s="363">
        <v>2.8E-3</v>
      </c>
    </row>
    <row r="2286" spans="1:7" s="54" customFormat="1" ht="15" x14ac:dyDescent="0.25">
      <c r="A2286" s="351" t="s">
        <v>5731</v>
      </c>
      <c r="B2286" s="353" t="s">
        <v>281</v>
      </c>
      <c r="C2286" s="369" t="s">
        <v>5732</v>
      </c>
      <c r="D2286" s="369" t="s">
        <v>4842</v>
      </c>
      <c r="E2286" s="370" t="s">
        <v>5432</v>
      </c>
      <c r="F2286" s="355" t="s">
        <v>217</v>
      </c>
      <c r="G2286" s="368">
        <v>1</v>
      </c>
    </row>
    <row r="2287" spans="1:7" s="54" customFormat="1" ht="22.5" x14ac:dyDescent="0.25">
      <c r="A2287" s="351" t="s">
        <v>5733</v>
      </c>
      <c r="B2287" s="353" t="s">
        <v>281</v>
      </c>
      <c r="C2287" s="353" t="s">
        <v>5734</v>
      </c>
      <c r="D2287" s="353" t="s">
        <v>4845</v>
      </c>
      <c r="E2287" s="354" t="s">
        <v>4846</v>
      </c>
      <c r="F2287" s="355" t="s">
        <v>217</v>
      </c>
      <c r="G2287" s="368">
        <v>1</v>
      </c>
    </row>
    <row r="2288" spans="1:7" s="54" customFormat="1" ht="15" x14ac:dyDescent="0.25">
      <c r="A2288" s="351" t="s">
        <v>5735</v>
      </c>
      <c r="B2288" s="353" t="s">
        <v>281</v>
      </c>
      <c r="C2288" s="353" t="s">
        <v>5736</v>
      </c>
      <c r="D2288" s="353" t="s">
        <v>4101</v>
      </c>
      <c r="E2288" s="354" t="s">
        <v>5442</v>
      </c>
      <c r="F2288" s="355" t="s">
        <v>217</v>
      </c>
      <c r="G2288" s="368">
        <v>1</v>
      </c>
    </row>
    <row r="2289" spans="1:7" s="54" customFormat="1" ht="33.75" x14ac:dyDescent="0.25">
      <c r="A2289" s="351" t="s">
        <v>5737</v>
      </c>
      <c r="B2289" s="353" t="s">
        <v>281</v>
      </c>
      <c r="C2289" s="353" t="s">
        <v>5738</v>
      </c>
      <c r="D2289" s="353" t="s">
        <v>4902</v>
      </c>
      <c r="E2289" s="354" t="s">
        <v>4903</v>
      </c>
      <c r="F2289" s="355" t="s">
        <v>217</v>
      </c>
      <c r="G2289" s="368">
        <v>1</v>
      </c>
    </row>
    <row r="2290" spans="1:7" s="54" customFormat="1" ht="15" x14ac:dyDescent="0.25">
      <c r="A2290" s="351" t="s">
        <v>5739</v>
      </c>
      <c r="B2290" s="353" t="s">
        <v>281</v>
      </c>
      <c r="C2290" s="369" t="s">
        <v>5740</v>
      </c>
      <c r="D2290" s="369" t="s">
        <v>3850</v>
      </c>
      <c r="E2290" s="370" t="s">
        <v>4855</v>
      </c>
      <c r="F2290" s="355" t="s">
        <v>217</v>
      </c>
      <c r="G2290" s="368">
        <v>1</v>
      </c>
    </row>
    <row r="2291" spans="1:7" s="54" customFormat="1" ht="15" x14ac:dyDescent="0.25">
      <c r="A2291" s="351" t="s">
        <v>5741</v>
      </c>
      <c r="B2291" s="353" t="s">
        <v>281</v>
      </c>
      <c r="C2291" s="353" t="s">
        <v>5742</v>
      </c>
      <c r="D2291" s="353" t="s">
        <v>366</v>
      </c>
      <c r="E2291" s="354" t="s">
        <v>367</v>
      </c>
      <c r="F2291" s="355" t="s">
        <v>217</v>
      </c>
      <c r="G2291" s="368">
        <v>8</v>
      </c>
    </row>
    <row r="2292" spans="1:7" s="54" customFormat="1" ht="15" x14ac:dyDescent="0.25">
      <c r="A2292" s="351" t="s">
        <v>5743</v>
      </c>
      <c r="B2292" s="353" t="s">
        <v>281</v>
      </c>
      <c r="C2292" s="353" t="s">
        <v>5744</v>
      </c>
      <c r="D2292" s="353" t="s">
        <v>3882</v>
      </c>
      <c r="E2292" s="354" t="s">
        <v>3883</v>
      </c>
      <c r="F2292" s="355" t="s">
        <v>217</v>
      </c>
      <c r="G2292" s="368">
        <v>8</v>
      </c>
    </row>
    <row r="2293" spans="1:7" s="54" customFormat="1" ht="22.5" x14ac:dyDescent="0.25">
      <c r="A2293" s="351" t="s">
        <v>5745</v>
      </c>
      <c r="B2293" s="353" t="s">
        <v>281</v>
      </c>
      <c r="C2293" s="353" t="s">
        <v>5746</v>
      </c>
      <c r="D2293" s="353" t="s">
        <v>5650</v>
      </c>
      <c r="E2293" s="354" t="s">
        <v>5651</v>
      </c>
      <c r="F2293" s="355" t="s">
        <v>248</v>
      </c>
      <c r="G2293" s="366">
        <v>0.1</v>
      </c>
    </row>
    <row r="2294" spans="1:7" s="54" customFormat="1" ht="15" x14ac:dyDescent="0.25">
      <c r="A2294" s="351" t="s">
        <v>5747</v>
      </c>
      <c r="B2294" s="353" t="s">
        <v>281</v>
      </c>
      <c r="C2294" s="353" t="s">
        <v>5748</v>
      </c>
      <c r="D2294" s="353" t="s">
        <v>5654</v>
      </c>
      <c r="E2294" s="354" t="s">
        <v>5655</v>
      </c>
      <c r="F2294" s="355" t="s">
        <v>217</v>
      </c>
      <c r="G2294" s="368">
        <v>1</v>
      </c>
    </row>
    <row r="2295" spans="1:7" s="54" customFormat="1" ht="22.5" x14ac:dyDescent="0.25">
      <c r="A2295" s="351" t="s">
        <v>5749</v>
      </c>
      <c r="B2295" s="353" t="s">
        <v>281</v>
      </c>
      <c r="C2295" s="353" t="s">
        <v>5750</v>
      </c>
      <c r="D2295" s="353" t="s">
        <v>372</v>
      </c>
      <c r="E2295" s="354" t="s">
        <v>4129</v>
      </c>
      <c r="F2295" s="355" t="s">
        <v>125</v>
      </c>
      <c r="G2295" s="366">
        <v>0.6</v>
      </c>
    </row>
    <row r="2296" spans="1:7" s="54" customFormat="1" ht="22.5" x14ac:dyDescent="0.25">
      <c r="A2296" s="351" t="s">
        <v>5751</v>
      </c>
      <c r="B2296" s="353" t="s">
        <v>281</v>
      </c>
      <c r="C2296" s="353" t="s">
        <v>5752</v>
      </c>
      <c r="D2296" s="353" t="s">
        <v>4132</v>
      </c>
      <c r="E2296" s="354" t="s">
        <v>4133</v>
      </c>
      <c r="F2296" s="355" t="s">
        <v>147</v>
      </c>
      <c r="G2296" s="368">
        <v>36</v>
      </c>
    </row>
    <row r="2297" spans="1:7" s="54" customFormat="1" ht="21.75" customHeight="1" x14ac:dyDescent="0.25">
      <c r="A2297" s="351" t="s">
        <v>5753</v>
      </c>
      <c r="B2297" s="353" t="s">
        <v>281</v>
      </c>
      <c r="C2297" s="353" t="s">
        <v>5754</v>
      </c>
      <c r="D2297" s="353" t="s">
        <v>5662</v>
      </c>
      <c r="E2297" s="354" t="s">
        <v>5663</v>
      </c>
      <c r="F2297" s="355" t="s">
        <v>147</v>
      </c>
      <c r="G2297" s="368">
        <v>24</v>
      </c>
    </row>
    <row r="2298" spans="1:7" s="54" customFormat="1" ht="15" x14ac:dyDescent="0.25">
      <c r="A2298" s="351" t="s">
        <v>5755</v>
      </c>
      <c r="B2298" s="353" t="s">
        <v>281</v>
      </c>
      <c r="C2298" s="353" t="s">
        <v>5756</v>
      </c>
      <c r="D2298" s="353" t="s">
        <v>3911</v>
      </c>
      <c r="E2298" s="354" t="s">
        <v>373</v>
      </c>
      <c r="F2298" s="355" t="s">
        <v>122</v>
      </c>
      <c r="G2298" s="363">
        <v>4.7999999999999996E-3</v>
      </c>
    </row>
    <row r="2299" spans="1:7" s="54" customFormat="1" ht="22.5" x14ac:dyDescent="0.25">
      <c r="A2299" s="351" t="s">
        <v>5757</v>
      </c>
      <c r="B2299" s="353" t="s">
        <v>281</v>
      </c>
      <c r="C2299" s="353" t="s">
        <v>5758</v>
      </c>
      <c r="D2299" s="353" t="s">
        <v>3913</v>
      </c>
      <c r="E2299" s="354" t="s">
        <v>3914</v>
      </c>
      <c r="F2299" s="355" t="s">
        <v>125</v>
      </c>
      <c r="G2299" s="362">
        <v>0.61</v>
      </c>
    </row>
    <row r="2300" spans="1:7" s="54" customFormat="1" ht="15" x14ac:dyDescent="0.25">
      <c r="A2300" s="351" t="s">
        <v>5759</v>
      </c>
      <c r="B2300" s="353" t="s">
        <v>281</v>
      </c>
      <c r="C2300" s="353" t="s">
        <v>5760</v>
      </c>
      <c r="D2300" s="353" t="s">
        <v>3921</v>
      </c>
      <c r="E2300" s="354" t="s">
        <v>3922</v>
      </c>
      <c r="F2300" s="355" t="s">
        <v>122</v>
      </c>
      <c r="G2300" s="356">
        <v>-3.9039999999999998E-2</v>
      </c>
    </row>
    <row r="2301" spans="1:7" s="54" customFormat="1" ht="15" x14ac:dyDescent="0.25">
      <c r="A2301" s="351" t="s">
        <v>5761</v>
      </c>
      <c r="B2301" s="353" t="s">
        <v>281</v>
      </c>
      <c r="C2301" s="353" t="s">
        <v>5762</v>
      </c>
      <c r="D2301" s="353" t="s">
        <v>3917</v>
      </c>
      <c r="E2301" s="354" t="s">
        <v>3918</v>
      </c>
      <c r="F2301" s="355" t="s">
        <v>111</v>
      </c>
      <c r="G2301" s="362">
        <v>-3.66</v>
      </c>
    </row>
    <row r="2302" spans="1:7" s="54" customFormat="1" ht="15" x14ac:dyDescent="0.25">
      <c r="A2302" s="351" t="s">
        <v>5763</v>
      </c>
      <c r="B2302" s="353" t="s">
        <v>281</v>
      </c>
      <c r="C2302" s="353" t="s">
        <v>5764</v>
      </c>
      <c r="D2302" s="353" t="s">
        <v>3925</v>
      </c>
      <c r="E2302" s="354" t="s">
        <v>3926</v>
      </c>
      <c r="F2302" s="355" t="s">
        <v>111</v>
      </c>
      <c r="G2302" s="362">
        <v>3.66</v>
      </c>
    </row>
    <row r="2303" spans="1:7" s="54" customFormat="1" ht="15" x14ac:dyDescent="0.25">
      <c r="A2303" s="351" t="s">
        <v>5765</v>
      </c>
      <c r="B2303" s="353" t="s">
        <v>281</v>
      </c>
      <c r="C2303" s="353" t="s">
        <v>5766</v>
      </c>
      <c r="D2303" s="353" t="s">
        <v>3929</v>
      </c>
      <c r="E2303" s="354" t="s">
        <v>5676</v>
      </c>
      <c r="F2303" s="355" t="s">
        <v>139</v>
      </c>
      <c r="G2303" s="366">
        <v>76.2</v>
      </c>
    </row>
    <row r="2304" spans="1:7" s="54" customFormat="1" ht="15" x14ac:dyDescent="0.25">
      <c r="A2304" s="351" t="s">
        <v>5767</v>
      </c>
      <c r="B2304" s="353" t="s">
        <v>281</v>
      </c>
      <c r="C2304" s="353" t="s">
        <v>5768</v>
      </c>
      <c r="D2304" s="353" t="s">
        <v>3933</v>
      </c>
      <c r="E2304" s="354" t="s">
        <v>5679</v>
      </c>
      <c r="F2304" s="355" t="s">
        <v>139</v>
      </c>
      <c r="G2304" s="366">
        <v>93.3</v>
      </c>
    </row>
    <row r="2305" spans="1:7" s="54" customFormat="1" ht="15" x14ac:dyDescent="0.25">
      <c r="A2305" s="347" t="s">
        <v>5769</v>
      </c>
      <c r="B2305" s="556"/>
      <c r="C2305" s="556"/>
      <c r="D2305" s="556"/>
      <c r="E2305" s="348" t="s">
        <v>5770</v>
      </c>
      <c r="F2305" s="349"/>
      <c r="G2305" s="350"/>
    </row>
    <row r="2306" spans="1:7" s="54" customFormat="1" ht="15" x14ac:dyDescent="0.25">
      <c r="A2306" s="351" t="s">
        <v>5771</v>
      </c>
      <c r="B2306" s="353" t="s">
        <v>281</v>
      </c>
      <c r="C2306" s="353" t="s">
        <v>5772</v>
      </c>
      <c r="D2306" s="353" t="s">
        <v>377</v>
      </c>
      <c r="E2306" s="354" t="s">
        <v>378</v>
      </c>
      <c r="F2306" s="355" t="s">
        <v>217</v>
      </c>
      <c r="G2306" s="368">
        <v>8</v>
      </c>
    </row>
    <row r="2307" spans="1:7" s="54" customFormat="1" ht="20.25" customHeight="1" x14ac:dyDescent="0.25">
      <c r="A2307" s="351" t="s">
        <v>5773</v>
      </c>
      <c r="B2307" s="353" t="s">
        <v>281</v>
      </c>
      <c r="C2307" s="353" t="s">
        <v>5774</v>
      </c>
      <c r="D2307" s="353" t="s">
        <v>4198</v>
      </c>
      <c r="E2307" s="354" t="s">
        <v>359</v>
      </c>
      <c r="F2307" s="355" t="s">
        <v>122</v>
      </c>
      <c r="G2307" s="363">
        <v>2.24E-2</v>
      </c>
    </row>
    <row r="2308" spans="1:7" s="63" customFormat="1" ht="15" customHeight="1" x14ac:dyDescent="0.25">
      <c r="A2308" s="351" t="s">
        <v>5775</v>
      </c>
      <c r="B2308" s="353" t="s">
        <v>281</v>
      </c>
      <c r="C2308" s="369" t="s">
        <v>5776</v>
      </c>
      <c r="D2308" s="369" t="s">
        <v>4842</v>
      </c>
      <c r="E2308" s="370" t="s">
        <v>5009</v>
      </c>
      <c r="F2308" s="355" t="s">
        <v>217</v>
      </c>
      <c r="G2308" s="368">
        <v>8</v>
      </c>
    </row>
    <row r="2309" spans="1:7" s="62" customFormat="1" ht="15" customHeight="1" x14ac:dyDescent="0.25">
      <c r="A2309" s="351" t="s">
        <v>5777</v>
      </c>
      <c r="B2309" s="353" t="s">
        <v>281</v>
      </c>
      <c r="C2309" s="353" t="s">
        <v>5778</v>
      </c>
      <c r="D2309" s="353" t="s">
        <v>4967</v>
      </c>
      <c r="E2309" s="354" t="s">
        <v>4968</v>
      </c>
      <c r="F2309" s="355" t="s">
        <v>217</v>
      </c>
      <c r="G2309" s="368">
        <v>8</v>
      </c>
    </row>
    <row r="2310" spans="1:7" s="54" customFormat="1" ht="15" x14ac:dyDescent="0.25">
      <c r="A2310" s="351" t="s">
        <v>5779</v>
      </c>
      <c r="B2310" s="353" t="s">
        <v>281</v>
      </c>
      <c r="C2310" s="353" t="s">
        <v>5780</v>
      </c>
      <c r="D2310" s="353" t="s">
        <v>4101</v>
      </c>
      <c r="E2310" s="354" t="s">
        <v>5013</v>
      </c>
      <c r="F2310" s="355" t="s">
        <v>217</v>
      </c>
      <c r="G2310" s="368">
        <v>8</v>
      </c>
    </row>
    <row r="2311" spans="1:7" s="54" customFormat="1" ht="33.75" x14ac:dyDescent="0.25">
      <c r="A2311" s="351" t="s">
        <v>5781</v>
      </c>
      <c r="B2311" s="353" t="s">
        <v>281</v>
      </c>
      <c r="C2311" s="353" t="s">
        <v>5782</v>
      </c>
      <c r="D2311" s="353" t="s">
        <v>4902</v>
      </c>
      <c r="E2311" s="354" t="s">
        <v>5783</v>
      </c>
      <c r="F2311" s="355" t="s">
        <v>217</v>
      </c>
      <c r="G2311" s="368">
        <v>8</v>
      </c>
    </row>
    <row r="2312" spans="1:7" s="54" customFormat="1" ht="15" x14ac:dyDescent="0.25">
      <c r="A2312" s="351" t="s">
        <v>5784</v>
      </c>
      <c r="B2312" s="353" t="s">
        <v>281</v>
      </c>
      <c r="C2312" s="369" t="s">
        <v>5785</v>
      </c>
      <c r="D2312" s="369" t="s">
        <v>3850</v>
      </c>
      <c r="E2312" s="370" t="s">
        <v>4855</v>
      </c>
      <c r="F2312" s="355" t="s">
        <v>217</v>
      </c>
      <c r="G2312" s="368">
        <v>8</v>
      </c>
    </row>
    <row r="2313" spans="1:7" s="54" customFormat="1" ht="15" x14ac:dyDescent="0.25">
      <c r="A2313" s="351" t="s">
        <v>5786</v>
      </c>
      <c r="B2313" s="353" t="s">
        <v>281</v>
      </c>
      <c r="C2313" s="353" t="s">
        <v>5787</v>
      </c>
      <c r="D2313" s="353" t="s">
        <v>366</v>
      </c>
      <c r="E2313" s="354" t="s">
        <v>367</v>
      </c>
      <c r="F2313" s="355" t="s">
        <v>217</v>
      </c>
      <c r="G2313" s="368">
        <v>12</v>
      </c>
    </row>
    <row r="2314" spans="1:7" s="54" customFormat="1" ht="15" x14ac:dyDescent="0.25">
      <c r="A2314" s="351" t="s">
        <v>5788</v>
      </c>
      <c r="B2314" s="353" t="s">
        <v>281</v>
      </c>
      <c r="C2314" s="353" t="s">
        <v>5789</v>
      </c>
      <c r="D2314" s="353" t="s">
        <v>3882</v>
      </c>
      <c r="E2314" s="354" t="s">
        <v>3883</v>
      </c>
      <c r="F2314" s="355" t="s">
        <v>217</v>
      </c>
      <c r="G2314" s="368">
        <v>12</v>
      </c>
    </row>
    <row r="2315" spans="1:7" s="54" customFormat="1" ht="22.5" x14ac:dyDescent="0.25">
      <c r="A2315" s="351" t="s">
        <v>5790</v>
      </c>
      <c r="B2315" s="353" t="s">
        <v>281</v>
      </c>
      <c r="C2315" s="353" t="s">
        <v>5791</v>
      </c>
      <c r="D2315" s="353" t="s">
        <v>5650</v>
      </c>
      <c r="E2315" s="354" t="s">
        <v>5651</v>
      </c>
      <c r="F2315" s="355" t="s">
        <v>248</v>
      </c>
      <c r="G2315" s="366">
        <v>0.3</v>
      </c>
    </row>
    <row r="2316" spans="1:7" s="54" customFormat="1" ht="15" x14ac:dyDescent="0.25">
      <c r="A2316" s="351" t="s">
        <v>5792</v>
      </c>
      <c r="B2316" s="353" t="s">
        <v>281</v>
      </c>
      <c r="C2316" s="353" t="s">
        <v>5793</v>
      </c>
      <c r="D2316" s="353" t="s">
        <v>5654</v>
      </c>
      <c r="E2316" s="354" t="s">
        <v>5655</v>
      </c>
      <c r="F2316" s="355" t="s">
        <v>217</v>
      </c>
      <c r="G2316" s="368">
        <v>3</v>
      </c>
    </row>
    <row r="2317" spans="1:7" s="54" customFormat="1" ht="22.5" x14ac:dyDescent="0.25">
      <c r="A2317" s="351" t="s">
        <v>5794</v>
      </c>
      <c r="B2317" s="353" t="s">
        <v>281</v>
      </c>
      <c r="C2317" s="353" t="s">
        <v>5795</v>
      </c>
      <c r="D2317" s="353" t="s">
        <v>372</v>
      </c>
      <c r="E2317" s="354" t="s">
        <v>4129</v>
      </c>
      <c r="F2317" s="355" t="s">
        <v>125</v>
      </c>
      <c r="G2317" s="362">
        <v>1.02</v>
      </c>
    </row>
    <row r="2318" spans="1:7" s="54" customFormat="1" ht="22.5" x14ac:dyDescent="0.25">
      <c r="A2318" s="351" t="s">
        <v>5796</v>
      </c>
      <c r="B2318" s="353" t="s">
        <v>281</v>
      </c>
      <c r="C2318" s="353" t="s">
        <v>5797</v>
      </c>
      <c r="D2318" s="353" t="s">
        <v>4132</v>
      </c>
      <c r="E2318" s="354" t="s">
        <v>4133</v>
      </c>
      <c r="F2318" s="355" t="s">
        <v>147</v>
      </c>
      <c r="G2318" s="368">
        <v>72</v>
      </c>
    </row>
    <row r="2319" spans="1:7" s="54" customFormat="1" ht="22.5" x14ac:dyDescent="0.25">
      <c r="A2319" s="351" t="s">
        <v>5798</v>
      </c>
      <c r="B2319" s="353" t="s">
        <v>281</v>
      </c>
      <c r="C2319" s="353" t="s">
        <v>5799</v>
      </c>
      <c r="D2319" s="353" t="s">
        <v>5662</v>
      </c>
      <c r="E2319" s="354" t="s">
        <v>5663</v>
      </c>
      <c r="F2319" s="355" t="s">
        <v>147</v>
      </c>
      <c r="G2319" s="368">
        <v>30</v>
      </c>
    </row>
    <row r="2320" spans="1:7" s="54" customFormat="1" ht="15" x14ac:dyDescent="0.25">
      <c r="A2320" s="351" t="s">
        <v>5800</v>
      </c>
      <c r="B2320" s="353" t="s">
        <v>281</v>
      </c>
      <c r="C2320" s="353" t="s">
        <v>5801</v>
      </c>
      <c r="D2320" s="353" t="s">
        <v>3911</v>
      </c>
      <c r="E2320" s="354" t="s">
        <v>373</v>
      </c>
      <c r="F2320" s="355" t="s">
        <v>122</v>
      </c>
      <c r="G2320" s="363">
        <v>8.0999999999999996E-3</v>
      </c>
    </row>
    <row r="2321" spans="1:7" s="54" customFormat="1" ht="22.5" x14ac:dyDescent="0.25">
      <c r="A2321" s="351" t="s">
        <v>5802</v>
      </c>
      <c r="B2321" s="353" t="s">
        <v>281</v>
      </c>
      <c r="C2321" s="353" t="s">
        <v>5803</v>
      </c>
      <c r="D2321" s="353" t="s">
        <v>3913</v>
      </c>
      <c r="E2321" s="354" t="s">
        <v>3914</v>
      </c>
      <c r="F2321" s="355" t="s">
        <v>125</v>
      </c>
      <c r="G2321" s="363">
        <v>0.89349999999999996</v>
      </c>
    </row>
    <row r="2322" spans="1:7" s="54" customFormat="1" ht="15" customHeight="1" x14ac:dyDescent="0.25">
      <c r="A2322" s="351" t="s">
        <v>5804</v>
      </c>
      <c r="B2322" s="353" t="s">
        <v>281</v>
      </c>
      <c r="C2322" s="353" t="s">
        <v>5805</v>
      </c>
      <c r="D2322" s="353" t="s">
        <v>3921</v>
      </c>
      <c r="E2322" s="354" t="s">
        <v>3922</v>
      </c>
      <c r="F2322" s="355" t="s">
        <v>122</v>
      </c>
      <c r="G2322" s="365">
        <v>-5.7183999999999999E-2</v>
      </c>
    </row>
    <row r="2323" spans="1:7" s="54" customFormat="1" ht="15" x14ac:dyDescent="0.25">
      <c r="A2323" s="351" t="s">
        <v>5806</v>
      </c>
      <c r="B2323" s="353" t="s">
        <v>281</v>
      </c>
      <c r="C2323" s="353" t="s">
        <v>5807</v>
      </c>
      <c r="D2323" s="353" t="s">
        <v>3917</v>
      </c>
      <c r="E2323" s="354" t="s">
        <v>3918</v>
      </c>
      <c r="F2323" s="355" t="s">
        <v>111</v>
      </c>
      <c r="G2323" s="357">
        <v>-5.3609999999999998</v>
      </c>
    </row>
    <row r="2324" spans="1:7" s="54" customFormat="1" ht="15" x14ac:dyDescent="0.25">
      <c r="A2324" s="351" t="s">
        <v>5808</v>
      </c>
      <c r="B2324" s="353" t="s">
        <v>281</v>
      </c>
      <c r="C2324" s="353" t="s">
        <v>5809</v>
      </c>
      <c r="D2324" s="353" t="s">
        <v>3925</v>
      </c>
      <c r="E2324" s="354" t="s">
        <v>3926</v>
      </c>
      <c r="F2324" s="355" t="s">
        <v>111</v>
      </c>
      <c r="G2324" s="357">
        <v>5.3609999999999998</v>
      </c>
    </row>
    <row r="2325" spans="1:7" s="54" customFormat="1" ht="15" x14ac:dyDescent="0.25">
      <c r="A2325" s="351" t="s">
        <v>5810</v>
      </c>
      <c r="B2325" s="353" t="s">
        <v>281</v>
      </c>
      <c r="C2325" s="353" t="s">
        <v>5811</v>
      </c>
      <c r="D2325" s="353" t="s">
        <v>3929</v>
      </c>
      <c r="E2325" s="354" t="s">
        <v>5812</v>
      </c>
      <c r="F2325" s="355" t="s">
        <v>139</v>
      </c>
      <c r="G2325" s="366">
        <v>111.7</v>
      </c>
    </row>
    <row r="2326" spans="1:7" s="54" customFormat="1" ht="15" x14ac:dyDescent="0.25">
      <c r="A2326" s="351" t="s">
        <v>5813</v>
      </c>
      <c r="B2326" s="353" t="s">
        <v>281</v>
      </c>
      <c r="C2326" s="353" t="s">
        <v>5814</v>
      </c>
      <c r="D2326" s="353" t="s">
        <v>3933</v>
      </c>
      <c r="E2326" s="354" t="s">
        <v>5815</v>
      </c>
      <c r="F2326" s="355" t="s">
        <v>139</v>
      </c>
      <c r="G2326" s="366">
        <v>136.69999999999999</v>
      </c>
    </row>
    <row r="2327" spans="1:7" s="54" customFormat="1" ht="15" x14ac:dyDescent="0.25">
      <c r="A2327" s="347" t="s">
        <v>5816</v>
      </c>
      <c r="B2327" s="556"/>
      <c r="C2327" s="556"/>
      <c r="D2327" s="556"/>
      <c r="E2327" s="348" t="s">
        <v>5817</v>
      </c>
      <c r="F2327" s="349"/>
      <c r="G2327" s="350"/>
    </row>
    <row r="2328" spans="1:7" s="54" customFormat="1" ht="15" x14ac:dyDescent="0.25">
      <c r="A2328" s="351" t="s">
        <v>5818</v>
      </c>
      <c r="B2328" s="353" t="s">
        <v>281</v>
      </c>
      <c r="C2328" s="353" t="s">
        <v>5819</v>
      </c>
      <c r="D2328" s="353" t="s">
        <v>5820</v>
      </c>
      <c r="E2328" s="354" t="s">
        <v>5821</v>
      </c>
      <c r="F2328" s="355" t="s">
        <v>248</v>
      </c>
      <c r="G2328" s="368">
        <v>2</v>
      </c>
    </row>
    <row r="2329" spans="1:7" s="54" customFormat="1" ht="15" x14ac:dyDescent="0.25">
      <c r="A2329" s="351" t="s">
        <v>5822</v>
      </c>
      <c r="B2329" s="353" t="s">
        <v>281</v>
      </c>
      <c r="C2329" s="369" t="s">
        <v>5823</v>
      </c>
      <c r="D2329" s="369" t="s">
        <v>5824</v>
      </c>
      <c r="E2329" s="370" t="s">
        <v>5825</v>
      </c>
      <c r="F2329" s="355" t="s">
        <v>217</v>
      </c>
      <c r="G2329" s="368">
        <v>2</v>
      </c>
    </row>
    <row r="2330" spans="1:7" s="54" customFormat="1" ht="22.5" x14ac:dyDescent="0.25">
      <c r="A2330" s="351" t="s">
        <v>5826</v>
      </c>
      <c r="B2330" s="353" t="s">
        <v>281</v>
      </c>
      <c r="C2330" s="353" t="s">
        <v>5827</v>
      </c>
      <c r="D2330" s="353" t="s">
        <v>4967</v>
      </c>
      <c r="E2330" s="354" t="s">
        <v>4968</v>
      </c>
      <c r="F2330" s="355" t="s">
        <v>217</v>
      </c>
      <c r="G2330" s="368">
        <v>1</v>
      </c>
    </row>
    <row r="2331" spans="1:7" s="54" customFormat="1" ht="15" x14ac:dyDescent="0.25">
      <c r="A2331" s="351" t="s">
        <v>5828</v>
      </c>
      <c r="B2331" s="353" t="s">
        <v>281</v>
      </c>
      <c r="C2331" s="353" t="s">
        <v>5829</v>
      </c>
      <c r="D2331" s="353" t="s">
        <v>4101</v>
      </c>
      <c r="E2331" s="354" t="s">
        <v>5442</v>
      </c>
      <c r="F2331" s="355" t="s">
        <v>217</v>
      </c>
      <c r="G2331" s="368">
        <v>1</v>
      </c>
    </row>
    <row r="2332" spans="1:7" s="54" customFormat="1" ht="33.75" x14ac:dyDescent="0.25">
      <c r="A2332" s="351" t="s">
        <v>5830</v>
      </c>
      <c r="B2332" s="353" t="s">
        <v>281</v>
      </c>
      <c r="C2332" s="353" t="s">
        <v>5831</v>
      </c>
      <c r="D2332" s="353" t="s">
        <v>4902</v>
      </c>
      <c r="E2332" s="354" t="s">
        <v>5783</v>
      </c>
      <c r="F2332" s="355" t="s">
        <v>217</v>
      </c>
      <c r="G2332" s="368">
        <v>1</v>
      </c>
    </row>
    <row r="2333" spans="1:7" s="54" customFormat="1" ht="15" x14ac:dyDescent="0.25">
      <c r="A2333" s="351" t="s">
        <v>5832</v>
      </c>
      <c r="B2333" s="353" t="s">
        <v>281</v>
      </c>
      <c r="C2333" s="369" t="s">
        <v>5833</v>
      </c>
      <c r="D2333" s="369" t="s">
        <v>3850</v>
      </c>
      <c r="E2333" s="370" t="s">
        <v>4855</v>
      </c>
      <c r="F2333" s="355" t="s">
        <v>217</v>
      </c>
      <c r="G2333" s="368">
        <v>1</v>
      </c>
    </row>
    <row r="2334" spans="1:7" s="54" customFormat="1" ht="15" x14ac:dyDescent="0.25">
      <c r="A2334" s="351" t="s">
        <v>5834</v>
      </c>
      <c r="B2334" s="353" t="s">
        <v>281</v>
      </c>
      <c r="C2334" s="353" t="s">
        <v>5835</v>
      </c>
      <c r="D2334" s="353" t="s">
        <v>366</v>
      </c>
      <c r="E2334" s="354" t="s">
        <v>367</v>
      </c>
      <c r="F2334" s="355" t="s">
        <v>217</v>
      </c>
      <c r="G2334" s="368">
        <v>8</v>
      </c>
    </row>
    <row r="2335" spans="1:7" s="54" customFormat="1" ht="15" x14ac:dyDescent="0.25">
      <c r="A2335" s="351" t="s">
        <v>5836</v>
      </c>
      <c r="B2335" s="353" t="s">
        <v>281</v>
      </c>
      <c r="C2335" s="353" t="s">
        <v>5837</v>
      </c>
      <c r="D2335" s="353" t="s">
        <v>3882</v>
      </c>
      <c r="E2335" s="354" t="s">
        <v>3883</v>
      </c>
      <c r="F2335" s="355" t="s">
        <v>217</v>
      </c>
      <c r="G2335" s="368">
        <v>8</v>
      </c>
    </row>
    <row r="2336" spans="1:7" s="54" customFormat="1" ht="15" customHeight="1" x14ac:dyDescent="0.25">
      <c r="A2336" s="347" t="s">
        <v>5838</v>
      </c>
      <c r="B2336" s="556"/>
      <c r="C2336" s="556"/>
      <c r="D2336" s="556"/>
      <c r="E2336" s="348" t="s">
        <v>5839</v>
      </c>
      <c r="F2336" s="349"/>
      <c r="G2336" s="350"/>
    </row>
    <row r="2337" spans="1:7" s="54" customFormat="1" ht="22.5" x14ac:dyDescent="0.25">
      <c r="A2337" s="351" t="s">
        <v>5840</v>
      </c>
      <c r="B2337" s="353" t="s">
        <v>281</v>
      </c>
      <c r="C2337" s="353" t="s">
        <v>5841</v>
      </c>
      <c r="D2337" s="353" t="s">
        <v>294</v>
      </c>
      <c r="E2337" s="354" t="s">
        <v>295</v>
      </c>
      <c r="F2337" s="355" t="s">
        <v>217</v>
      </c>
      <c r="G2337" s="368">
        <v>5</v>
      </c>
    </row>
    <row r="2338" spans="1:7" s="54" customFormat="1" ht="22.5" x14ac:dyDescent="0.25">
      <c r="A2338" s="351" t="s">
        <v>5842</v>
      </c>
      <c r="B2338" s="353" t="s">
        <v>281</v>
      </c>
      <c r="C2338" s="369" t="s">
        <v>5843</v>
      </c>
      <c r="D2338" s="369" t="s">
        <v>5844</v>
      </c>
      <c r="E2338" s="370" t="s">
        <v>5845</v>
      </c>
      <c r="F2338" s="355" t="s">
        <v>217</v>
      </c>
      <c r="G2338" s="368">
        <v>5</v>
      </c>
    </row>
    <row r="2339" spans="1:7" s="54" customFormat="1" ht="22.5" x14ac:dyDescent="0.25">
      <c r="A2339" s="351" t="s">
        <v>5846</v>
      </c>
      <c r="B2339" s="353" t="s">
        <v>281</v>
      </c>
      <c r="C2339" s="353" t="s">
        <v>5847</v>
      </c>
      <c r="D2339" s="353" t="s">
        <v>5848</v>
      </c>
      <c r="E2339" s="354" t="s">
        <v>5849</v>
      </c>
      <c r="F2339" s="355" t="s">
        <v>236</v>
      </c>
      <c r="G2339" s="368">
        <v>1</v>
      </c>
    </row>
    <row r="2340" spans="1:7" s="54" customFormat="1" ht="15" x14ac:dyDescent="0.25">
      <c r="A2340" s="351" t="s">
        <v>5850</v>
      </c>
      <c r="B2340" s="353" t="s">
        <v>281</v>
      </c>
      <c r="C2340" s="369" t="s">
        <v>5851</v>
      </c>
      <c r="D2340" s="369" t="s">
        <v>5852</v>
      </c>
      <c r="E2340" s="370" t="s">
        <v>5853</v>
      </c>
      <c r="F2340" s="355" t="s">
        <v>217</v>
      </c>
      <c r="G2340" s="368">
        <v>1</v>
      </c>
    </row>
    <row r="2341" spans="1:7" s="54" customFormat="1" ht="22.5" x14ac:dyDescent="0.25">
      <c r="A2341" s="351" t="s">
        <v>5854</v>
      </c>
      <c r="B2341" s="353" t="s">
        <v>281</v>
      </c>
      <c r="C2341" s="353" t="s">
        <v>5855</v>
      </c>
      <c r="D2341" s="353" t="s">
        <v>404</v>
      </c>
      <c r="E2341" s="354" t="s">
        <v>405</v>
      </c>
      <c r="F2341" s="355" t="s">
        <v>217</v>
      </c>
      <c r="G2341" s="368">
        <v>15</v>
      </c>
    </row>
    <row r="2342" spans="1:7" s="54" customFormat="1" ht="15" x14ac:dyDescent="0.25">
      <c r="A2342" s="351" t="s">
        <v>5856</v>
      </c>
      <c r="B2342" s="353" t="s">
        <v>281</v>
      </c>
      <c r="C2342" s="353" t="s">
        <v>5857</v>
      </c>
      <c r="D2342" s="353" t="s">
        <v>5858</v>
      </c>
      <c r="E2342" s="354" t="s">
        <v>5859</v>
      </c>
      <c r="F2342" s="355" t="s">
        <v>217</v>
      </c>
      <c r="G2342" s="368">
        <v>14</v>
      </c>
    </row>
    <row r="2343" spans="1:7" s="54" customFormat="1" ht="15" x14ac:dyDescent="0.25">
      <c r="A2343" s="351" t="s">
        <v>5860</v>
      </c>
      <c r="B2343" s="353" t="s">
        <v>281</v>
      </c>
      <c r="C2343" s="353" t="s">
        <v>5861</v>
      </c>
      <c r="D2343" s="353" t="s">
        <v>5862</v>
      </c>
      <c r="E2343" s="354" t="s">
        <v>5863</v>
      </c>
      <c r="F2343" s="355" t="s">
        <v>217</v>
      </c>
      <c r="G2343" s="368">
        <v>1</v>
      </c>
    </row>
    <row r="2344" spans="1:7" s="54" customFormat="1" ht="15" x14ac:dyDescent="0.25">
      <c r="A2344" s="351" t="s">
        <v>5864</v>
      </c>
      <c r="B2344" s="353" t="s">
        <v>281</v>
      </c>
      <c r="C2344" s="353" t="s">
        <v>5865</v>
      </c>
      <c r="D2344" s="353" t="s">
        <v>3835</v>
      </c>
      <c r="E2344" s="354" t="s">
        <v>3836</v>
      </c>
      <c r="F2344" s="355" t="s">
        <v>291</v>
      </c>
      <c r="G2344" s="368">
        <v>5</v>
      </c>
    </row>
    <row r="2345" spans="1:7" s="54" customFormat="1" ht="15" x14ac:dyDescent="0.25">
      <c r="A2345" s="351" t="s">
        <v>5866</v>
      </c>
      <c r="B2345" s="353" t="s">
        <v>281</v>
      </c>
      <c r="C2345" s="369" t="s">
        <v>5867</v>
      </c>
      <c r="D2345" s="369" t="s">
        <v>3951</v>
      </c>
      <c r="E2345" s="370" t="s">
        <v>5868</v>
      </c>
      <c r="F2345" s="355" t="s">
        <v>291</v>
      </c>
      <c r="G2345" s="368">
        <v>5</v>
      </c>
    </row>
    <row r="2346" spans="1:7" s="54" customFormat="1" ht="15" x14ac:dyDescent="0.25">
      <c r="A2346" s="347" t="s">
        <v>5869</v>
      </c>
      <c r="B2346" s="556"/>
      <c r="C2346" s="556"/>
      <c r="D2346" s="556"/>
      <c r="E2346" s="348" t="s">
        <v>5870</v>
      </c>
      <c r="F2346" s="349"/>
      <c r="G2346" s="350"/>
    </row>
    <row r="2347" spans="1:7" s="54" customFormat="1" ht="22.5" x14ac:dyDescent="0.25">
      <c r="A2347" s="351" t="s">
        <v>5871</v>
      </c>
      <c r="B2347" s="353" t="s">
        <v>281</v>
      </c>
      <c r="C2347" s="353" t="s">
        <v>5872</v>
      </c>
      <c r="D2347" s="353" t="s">
        <v>286</v>
      </c>
      <c r="E2347" s="354" t="s">
        <v>287</v>
      </c>
      <c r="F2347" s="355" t="s">
        <v>217</v>
      </c>
      <c r="G2347" s="368">
        <v>8</v>
      </c>
    </row>
    <row r="2348" spans="1:7" s="54" customFormat="1" ht="22.5" x14ac:dyDescent="0.25">
      <c r="A2348" s="351" t="s">
        <v>5873</v>
      </c>
      <c r="B2348" s="353" t="s">
        <v>281</v>
      </c>
      <c r="C2348" s="369" t="s">
        <v>5874</v>
      </c>
      <c r="D2348" s="369" t="s">
        <v>5844</v>
      </c>
      <c r="E2348" s="370" t="s">
        <v>5875</v>
      </c>
      <c r="F2348" s="355" t="s">
        <v>217</v>
      </c>
      <c r="G2348" s="368">
        <v>4</v>
      </c>
    </row>
    <row r="2349" spans="1:7" s="54" customFormat="1" ht="22.5" x14ac:dyDescent="0.25">
      <c r="A2349" s="351" t="s">
        <v>5876</v>
      </c>
      <c r="B2349" s="353" t="s">
        <v>281</v>
      </c>
      <c r="C2349" s="369" t="s">
        <v>5877</v>
      </c>
      <c r="D2349" s="369" t="s">
        <v>5844</v>
      </c>
      <c r="E2349" s="370" t="s">
        <v>5878</v>
      </c>
      <c r="F2349" s="355" t="s">
        <v>217</v>
      </c>
      <c r="G2349" s="368">
        <v>4</v>
      </c>
    </row>
    <row r="2350" spans="1:7" s="54" customFormat="1" ht="22.5" x14ac:dyDescent="0.25">
      <c r="A2350" s="351" t="s">
        <v>5879</v>
      </c>
      <c r="B2350" s="353" t="s">
        <v>281</v>
      </c>
      <c r="C2350" s="353" t="s">
        <v>5880</v>
      </c>
      <c r="D2350" s="353" t="s">
        <v>404</v>
      </c>
      <c r="E2350" s="354" t="s">
        <v>405</v>
      </c>
      <c r="F2350" s="355" t="s">
        <v>217</v>
      </c>
      <c r="G2350" s="368">
        <v>4</v>
      </c>
    </row>
    <row r="2351" spans="1:7" s="54" customFormat="1" ht="15" x14ac:dyDescent="0.25">
      <c r="A2351" s="351" t="s">
        <v>5881</v>
      </c>
      <c r="B2351" s="353" t="s">
        <v>281</v>
      </c>
      <c r="C2351" s="353" t="s">
        <v>5882</v>
      </c>
      <c r="D2351" s="353" t="s">
        <v>5858</v>
      </c>
      <c r="E2351" s="354" t="s">
        <v>5859</v>
      </c>
      <c r="F2351" s="355" t="s">
        <v>217</v>
      </c>
      <c r="G2351" s="368">
        <v>4</v>
      </c>
    </row>
    <row r="2352" spans="1:7" s="54" customFormat="1" ht="15" x14ac:dyDescent="0.25">
      <c r="A2352" s="351" t="s">
        <v>5883</v>
      </c>
      <c r="B2352" s="353" t="s">
        <v>281</v>
      </c>
      <c r="C2352" s="353" t="s">
        <v>5884</v>
      </c>
      <c r="D2352" s="353" t="s">
        <v>5885</v>
      </c>
      <c r="E2352" s="354" t="s">
        <v>5886</v>
      </c>
      <c r="F2352" s="355" t="s">
        <v>248</v>
      </c>
      <c r="G2352" s="366">
        <v>0.1</v>
      </c>
    </row>
    <row r="2353" spans="1:7" s="54" customFormat="1" ht="15" x14ac:dyDescent="0.25">
      <c r="A2353" s="351" t="s">
        <v>5887</v>
      </c>
      <c r="B2353" s="353" t="s">
        <v>281</v>
      </c>
      <c r="C2353" s="353" t="s">
        <v>5888</v>
      </c>
      <c r="D2353" s="353" t="s">
        <v>5889</v>
      </c>
      <c r="E2353" s="354" t="s">
        <v>5890</v>
      </c>
      <c r="F2353" s="355" t="s">
        <v>217</v>
      </c>
      <c r="G2353" s="368">
        <v>1</v>
      </c>
    </row>
    <row r="2354" spans="1:7" s="54" customFormat="1" ht="15" customHeight="1" x14ac:dyDescent="0.25">
      <c r="A2354" s="351" t="s">
        <v>5891</v>
      </c>
      <c r="B2354" s="353" t="s">
        <v>281</v>
      </c>
      <c r="C2354" s="353" t="s">
        <v>5892</v>
      </c>
      <c r="D2354" s="353" t="s">
        <v>5893</v>
      </c>
      <c r="E2354" s="354" t="s">
        <v>5894</v>
      </c>
      <c r="F2354" s="355" t="s">
        <v>248</v>
      </c>
      <c r="G2354" s="366">
        <v>0.1</v>
      </c>
    </row>
    <row r="2355" spans="1:7" s="54" customFormat="1" ht="15" x14ac:dyDescent="0.25">
      <c r="A2355" s="351" t="s">
        <v>5895</v>
      </c>
      <c r="B2355" s="353" t="s">
        <v>281</v>
      </c>
      <c r="C2355" s="353" t="s">
        <v>5896</v>
      </c>
      <c r="D2355" s="353" t="s">
        <v>5889</v>
      </c>
      <c r="E2355" s="354" t="s">
        <v>5897</v>
      </c>
      <c r="F2355" s="355" t="s">
        <v>217</v>
      </c>
      <c r="G2355" s="368">
        <v>1</v>
      </c>
    </row>
    <row r="2356" spans="1:7" s="54" customFormat="1" ht="15" x14ac:dyDescent="0.25">
      <c r="A2356" s="351" t="s">
        <v>5898</v>
      </c>
      <c r="B2356" s="353" t="s">
        <v>281</v>
      </c>
      <c r="C2356" s="353" t="s">
        <v>5899</v>
      </c>
      <c r="D2356" s="353" t="s">
        <v>301</v>
      </c>
      <c r="E2356" s="354" t="s">
        <v>302</v>
      </c>
      <c r="F2356" s="355" t="s">
        <v>291</v>
      </c>
      <c r="G2356" s="368">
        <v>4</v>
      </c>
    </row>
    <row r="2357" spans="1:7" s="54" customFormat="1" ht="22.5" x14ac:dyDescent="0.25">
      <c r="A2357" s="351" t="s">
        <v>5900</v>
      </c>
      <c r="B2357" s="353" t="s">
        <v>281</v>
      </c>
      <c r="C2357" s="369" t="s">
        <v>5901</v>
      </c>
      <c r="D2357" s="369" t="s">
        <v>3951</v>
      </c>
      <c r="E2357" s="370" t="s">
        <v>5902</v>
      </c>
      <c r="F2357" s="355" t="s">
        <v>291</v>
      </c>
      <c r="G2357" s="368">
        <v>4</v>
      </c>
    </row>
    <row r="2358" spans="1:7" s="54" customFormat="1" ht="15" x14ac:dyDescent="0.25">
      <c r="A2358" s="351" t="s">
        <v>5903</v>
      </c>
      <c r="B2358" s="353" t="s">
        <v>281</v>
      </c>
      <c r="C2358" s="353" t="s">
        <v>5904</v>
      </c>
      <c r="D2358" s="353" t="s">
        <v>3835</v>
      </c>
      <c r="E2358" s="354" t="s">
        <v>3836</v>
      </c>
      <c r="F2358" s="355" t="s">
        <v>291</v>
      </c>
      <c r="G2358" s="368">
        <v>4</v>
      </c>
    </row>
    <row r="2359" spans="1:7" s="54" customFormat="1" ht="22.5" x14ac:dyDescent="0.25">
      <c r="A2359" s="351" t="s">
        <v>5905</v>
      </c>
      <c r="B2359" s="353" t="s">
        <v>281</v>
      </c>
      <c r="C2359" s="369" t="s">
        <v>5906</v>
      </c>
      <c r="D2359" s="369" t="s">
        <v>3951</v>
      </c>
      <c r="E2359" s="370" t="s">
        <v>5907</v>
      </c>
      <c r="F2359" s="355" t="s">
        <v>291</v>
      </c>
      <c r="G2359" s="368">
        <v>4</v>
      </c>
    </row>
    <row r="2360" spans="1:7" s="54" customFormat="1" ht="15" x14ac:dyDescent="0.25">
      <c r="A2360" s="557" t="s">
        <v>5908</v>
      </c>
      <c r="B2360" s="558"/>
      <c r="C2360" s="558"/>
      <c r="D2360" s="558"/>
      <c r="E2360" s="558"/>
      <c r="F2360" s="559"/>
      <c r="G2360" s="359"/>
    </row>
    <row r="2361" spans="1:7" s="54" customFormat="1" ht="15" x14ac:dyDescent="0.25">
      <c r="A2361" s="347" t="s">
        <v>2440</v>
      </c>
      <c r="B2361" s="556"/>
      <c r="C2361" s="556"/>
      <c r="D2361" s="556"/>
      <c r="E2361" s="348" t="s">
        <v>5909</v>
      </c>
      <c r="F2361" s="349"/>
      <c r="G2361" s="350"/>
    </row>
    <row r="2362" spans="1:7" s="54" customFormat="1" ht="15" x14ac:dyDescent="0.25">
      <c r="A2362" s="351" t="s">
        <v>5910</v>
      </c>
      <c r="B2362" s="353" t="s">
        <v>329</v>
      </c>
      <c r="C2362" s="353" t="s">
        <v>2402</v>
      </c>
      <c r="D2362" s="353" t="s">
        <v>5911</v>
      </c>
      <c r="E2362" s="354" t="s">
        <v>5912</v>
      </c>
      <c r="F2362" s="355" t="s">
        <v>217</v>
      </c>
      <c r="G2362" s="368">
        <v>1</v>
      </c>
    </row>
    <row r="2363" spans="1:7" s="54" customFormat="1" ht="15" x14ac:dyDescent="0.25">
      <c r="A2363" s="351" t="s">
        <v>5913</v>
      </c>
      <c r="B2363" s="353" t="s">
        <v>329</v>
      </c>
      <c r="C2363" s="369" t="s">
        <v>2406</v>
      </c>
      <c r="D2363" s="369" t="s">
        <v>5914</v>
      </c>
      <c r="E2363" s="370" t="s">
        <v>5915</v>
      </c>
      <c r="F2363" s="355" t="s">
        <v>217</v>
      </c>
      <c r="G2363" s="368">
        <v>1</v>
      </c>
    </row>
    <row r="2364" spans="1:7" s="54" customFormat="1" ht="22.5" x14ac:dyDescent="0.25">
      <c r="A2364" s="351" t="s">
        <v>5916</v>
      </c>
      <c r="B2364" s="353" t="s">
        <v>329</v>
      </c>
      <c r="C2364" s="353" t="s">
        <v>2410</v>
      </c>
      <c r="D2364" s="353" t="s">
        <v>294</v>
      </c>
      <c r="E2364" s="354" t="s">
        <v>295</v>
      </c>
      <c r="F2364" s="355" t="s">
        <v>217</v>
      </c>
      <c r="G2364" s="368">
        <v>4</v>
      </c>
    </row>
    <row r="2365" spans="1:7" s="54" customFormat="1" ht="15" x14ac:dyDescent="0.25">
      <c r="A2365" s="351" t="s">
        <v>5917</v>
      </c>
      <c r="B2365" s="353" t="s">
        <v>329</v>
      </c>
      <c r="C2365" s="353" t="s">
        <v>1081</v>
      </c>
      <c r="D2365" s="353" t="s">
        <v>5918</v>
      </c>
      <c r="E2365" s="354" t="s">
        <v>5919</v>
      </c>
      <c r="F2365" s="355" t="s">
        <v>217</v>
      </c>
      <c r="G2365" s="368">
        <v>2</v>
      </c>
    </row>
    <row r="2366" spans="1:7" s="54" customFormat="1" ht="22.5" x14ac:dyDescent="0.25">
      <c r="A2366" s="351" t="s">
        <v>5920</v>
      </c>
      <c r="B2366" s="353" t="s">
        <v>329</v>
      </c>
      <c r="C2366" s="353" t="s">
        <v>1187</v>
      </c>
      <c r="D2366" s="353" t="s">
        <v>5921</v>
      </c>
      <c r="E2366" s="354" t="s">
        <v>5922</v>
      </c>
      <c r="F2366" s="355" t="s">
        <v>217</v>
      </c>
      <c r="G2366" s="368">
        <v>2</v>
      </c>
    </row>
    <row r="2367" spans="1:7" s="54" customFormat="1" ht="22.5" x14ac:dyDescent="0.25">
      <c r="A2367" s="351" t="s">
        <v>5923</v>
      </c>
      <c r="B2367" s="353" t="s">
        <v>329</v>
      </c>
      <c r="C2367" s="353" t="s">
        <v>2421</v>
      </c>
      <c r="D2367" s="353" t="s">
        <v>404</v>
      </c>
      <c r="E2367" s="354" t="s">
        <v>405</v>
      </c>
      <c r="F2367" s="355" t="s">
        <v>217</v>
      </c>
      <c r="G2367" s="368">
        <v>1</v>
      </c>
    </row>
    <row r="2368" spans="1:7" s="54" customFormat="1" ht="15" x14ac:dyDescent="0.25">
      <c r="A2368" s="351" t="s">
        <v>5924</v>
      </c>
      <c r="B2368" s="353" t="s">
        <v>329</v>
      </c>
      <c r="C2368" s="353" t="s">
        <v>2398</v>
      </c>
      <c r="D2368" s="353" t="s">
        <v>5925</v>
      </c>
      <c r="E2368" s="354" t="s">
        <v>5926</v>
      </c>
      <c r="F2368" s="355" t="s">
        <v>217</v>
      </c>
      <c r="G2368" s="368">
        <v>2</v>
      </c>
    </row>
    <row r="2369" spans="1:7" s="54" customFormat="1" ht="15" x14ac:dyDescent="0.25">
      <c r="A2369" s="351" t="s">
        <v>5927</v>
      </c>
      <c r="B2369" s="353" t="s">
        <v>329</v>
      </c>
      <c r="C2369" s="353" t="s">
        <v>3086</v>
      </c>
      <c r="D2369" s="353" t="s">
        <v>5928</v>
      </c>
      <c r="E2369" s="354" t="s">
        <v>5929</v>
      </c>
      <c r="F2369" s="355" t="s">
        <v>217</v>
      </c>
      <c r="G2369" s="368">
        <v>1</v>
      </c>
    </row>
    <row r="2370" spans="1:7" s="54" customFormat="1" ht="15" x14ac:dyDescent="0.25">
      <c r="A2370" s="351" t="s">
        <v>5930</v>
      </c>
      <c r="B2370" s="353" t="s">
        <v>329</v>
      </c>
      <c r="C2370" s="353" t="s">
        <v>2429</v>
      </c>
      <c r="D2370" s="353" t="s">
        <v>386</v>
      </c>
      <c r="E2370" s="354" t="s">
        <v>387</v>
      </c>
      <c r="F2370" s="355" t="s">
        <v>248</v>
      </c>
      <c r="G2370" s="366">
        <v>0.1</v>
      </c>
    </row>
    <row r="2371" spans="1:7" s="54" customFormat="1" ht="22.5" x14ac:dyDescent="0.25">
      <c r="A2371" s="351" t="s">
        <v>5931</v>
      </c>
      <c r="B2371" s="353" t="s">
        <v>329</v>
      </c>
      <c r="C2371" s="353" t="s">
        <v>2433</v>
      </c>
      <c r="D2371" s="353" t="s">
        <v>5932</v>
      </c>
      <c r="E2371" s="354" t="s">
        <v>5933</v>
      </c>
      <c r="F2371" s="355" t="s">
        <v>217</v>
      </c>
      <c r="G2371" s="368">
        <v>1</v>
      </c>
    </row>
    <row r="2372" spans="1:7" s="54" customFormat="1" ht="15" x14ac:dyDescent="0.25">
      <c r="A2372" s="351" t="s">
        <v>5934</v>
      </c>
      <c r="B2372" s="353" t="s">
        <v>329</v>
      </c>
      <c r="C2372" s="353" t="s">
        <v>3441</v>
      </c>
      <c r="D2372" s="353" t="s">
        <v>5935</v>
      </c>
      <c r="E2372" s="354" t="s">
        <v>5936</v>
      </c>
      <c r="F2372" s="355" t="s">
        <v>248</v>
      </c>
      <c r="G2372" s="366">
        <v>0.2</v>
      </c>
    </row>
    <row r="2373" spans="1:7" s="54" customFormat="1" ht="15" x14ac:dyDescent="0.25">
      <c r="A2373" s="351" t="s">
        <v>5937</v>
      </c>
      <c r="B2373" s="353" t="s">
        <v>329</v>
      </c>
      <c r="C2373" s="353" t="s">
        <v>2438</v>
      </c>
      <c r="D2373" s="353" t="s">
        <v>5938</v>
      </c>
      <c r="E2373" s="354" t="s">
        <v>5939</v>
      </c>
      <c r="F2373" s="355" t="s">
        <v>291</v>
      </c>
      <c r="G2373" s="368">
        <v>1</v>
      </c>
    </row>
    <row r="2374" spans="1:7" s="54" customFormat="1" ht="15" x14ac:dyDescent="0.25">
      <c r="A2374" s="351" t="s">
        <v>5940</v>
      </c>
      <c r="B2374" s="353" t="s">
        <v>329</v>
      </c>
      <c r="C2374" s="369" t="s">
        <v>5941</v>
      </c>
      <c r="D2374" s="369" t="s">
        <v>5942</v>
      </c>
      <c r="E2374" s="370" t="s">
        <v>5943</v>
      </c>
      <c r="F2374" s="355" t="s">
        <v>291</v>
      </c>
      <c r="G2374" s="368">
        <v>1</v>
      </c>
    </row>
    <row r="2375" spans="1:7" s="54" customFormat="1" ht="15" x14ac:dyDescent="0.25">
      <c r="A2375" s="351" t="s">
        <v>5944</v>
      </c>
      <c r="B2375" s="353" t="s">
        <v>329</v>
      </c>
      <c r="C2375" s="353" t="s">
        <v>3451</v>
      </c>
      <c r="D2375" s="353" t="s">
        <v>5945</v>
      </c>
      <c r="E2375" s="354" t="s">
        <v>5946</v>
      </c>
      <c r="F2375" s="355" t="s">
        <v>248</v>
      </c>
      <c r="G2375" s="366">
        <v>0.1</v>
      </c>
    </row>
    <row r="2376" spans="1:7" s="54" customFormat="1" ht="22.5" x14ac:dyDescent="0.25">
      <c r="A2376" s="351" t="s">
        <v>5947</v>
      </c>
      <c r="B2376" s="353" t="s">
        <v>329</v>
      </c>
      <c r="C2376" s="353" t="s">
        <v>1071</v>
      </c>
      <c r="D2376" s="353" t="s">
        <v>5948</v>
      </c>
      <c r="E2376" s="354" t="s">
        <v>5949</v>
      </c>
      <c r="F2376" s="355" t="s">
        <v>248</v>
      </c>
      <c r="G2376" s="366">
        <v>0.2</v>
      </c>
    </row>
    <row r="2377" spans="1:7" s="54" customFormat="1" ht="22.5" x14ac:dyDescent="0.25">
      <c r="A2377" s="351" t="s">
        <v>5950</v>
      </c>
      <c r="B2377" s="353" t="s">
        <v>329</v>
      </c>
      <c r="C2377" s="353" t="s">
        <v>3460</v>
      </c>
      <c r="D2377" s="353" t="s">
        <v>5951</v>
      </c>
      <c r="E2377" s="354" t="s">
        <v>5952</v>
      </c>
      <c r="F2377" s="355" t="s">
        <v>217</v>
      </c>
      <c r="G2377" s="368">
        <v>2</v>
      </c>
    </row>
    <row r="2378" spans="1:7" s="54" customFormat="1" ht="22.5" x14ac:dyDescent="0.25">
      <c r="A2378" s="351" t="s">
        <v>5953</v>
      </c>
      <c r="B2378" s="353" t="s">
        <v>329</v>
      </c>
      <c r="C2378" s="353" t="s">
        <v>3462</v>
      </c>
      <c r="D2378" s="353" t="s">
        <v>5954</v>
      </c>
      <c r="E2378" s="354" t="s">
        <v>5955</v>
      </c>
      <c r="F2378" s="355" t="s">
        <v>217</v>
      </c>
      <c r="G2378" s="368">
        <v>2</v>
      </c>
    </row>
    <row r="2379" spans="1:7" s="54" customFormat="1" ht="15" customHeight="1" x14ac:dyDescent="0.25">
      <c r="A2379" s="351" t="s">
        <v>5956</v>
      </c>
      <c r="B2379" s="353" t="s">
        <v>329</v>
      </c>
      <c r="C2379" s="353" t="s">
        <v>1075</v>
      </c>
      <c r="D2379" s="353" t="s">
        <v>5957</v>
      </c>
      <c r="E2379" s="354" t="s">
        <v>5958</v>
      </c>
      <c r="F2379" s="355" t="s">
        <v>248</v>
      </c>
      <c r="G2379" s="366">
        <v>0.4</v>
      </c>
    </row>
    <row r="2380" spans="1:7" s="54" customFormat="1" ht="22.5" x14ac:dyDescent="0.25">
      <c r="A2380" s="351" t="s">
        <v>5959</v>
      </c>
      <c r="B2380" s="353" t="s">
        <v>329</v>
      </c>
      <c r="C2380" s="353" t="s">
        <v>3469</v>
      </c>
      <c r="D2380" s="353" t="s">
        <v>5960</v>
      </c>
      <c r="E2380" s="354" t="s">
        <v>5961</v>
      </c>
      <c r="F2380" s="355" t="s">
        <v>217</v>
      </c>
      <c r="G2380" s="368">
        <v>4</v>
      </c>
    </row>
    <row r="2381" spans="1:7" s="54" customFormat="1" ht="22.5" x14ac:dyDescent="0.25">
      <c r="A2381" s="351" t="s">
        <v>5962</v>
      </c>
      <c r="B2381" s="353" t="s">
        <v>329</v>
      </c>
      <c r="C2381" s="353" t="s">
        <v>3471</v>
      </c>
      <c r="D2381" s="353" t="s">
        <v>5963</v>
      </c>
      <c r="E2381" s="354" t="s">
        <v>5964</v>
      </c>
      <c r="F2381" s="355" t="s">
        <v>217</v>
      </c>
      <c r="G2381" s="368">
        <v>4</v>
      </c>
    </row>
    <row r="2382" spans="1:7" s="54" customFormat="1" ht="15" x14ac:dyDescent="0.25">
      <c r="A2382" s="351" t="s">
        <v>5965</v>
      </c>
      <c r="B2382" s="353" t="s">
        <v>329</v>
      </c>
      <c r="C2382" s="353" t="s">
        <v>2474</v>
      </c>
      <c r="D2382" s="353" t="s">
        <v>5966</v>
      </c>
      <c r="E2382" s="354" t="s">
        <v>5967</v>
      </c>
      <c r="F2382" s="355" t="s">
        <v>217</v>
      </c>
      <c r="G2382" s="368">
        <v>1</v>
      </c>
    </row>
    <row r="2383" spans="1:7" s="54" customFormat="1" ht="22.5" x14ac:dyDescent="0.25">
      <c r="A2383" s="351" t="s">
        <v>5968</v>
      </c>
      <c r="B2383" s="353" t="s">
        <v>329</v>
      </c>
      <c r="C2383" s="353" t="s">
        <v>3475</v>
      </c>
      <c r="D2383" s="353" t="s">
        <v>5969</v>
      </c>
      <c r="E2383" s="354" t="s">
        <v>5970</v>
      </c>
      <c r="F2383" s="355" t="s">
        <v>217</v>
      </c>
      <c r="G2383" s="368">
        <v>1</v>
      </c>
    </row>
    <row r="2384" spans="1:7" s="54" customFormat="1" ht="15" x14ac:dyDescent="0.25">
      <c r="A2384" s="351" t="s">
        <v>5971</v>
      </c>
      <c r="B2384" s="353" t="s">
        <v>329</v>
      </c>
      <c r="C2384" s="353" t="s">
        <v>2489</v>
      </c>
      <c r="D2384" s="353" t="s">
        <v>5972</v>
      </c>
      <c r="E2384" s="354" t="s">
        <v>5973</v>
      </c>
      <c r="F2384" s="355" t="s">
        <v>217</v>
      </c>
      <c r="G2384" s="368">
        <v>1</v>
      </c>
    </row>
    <row r="2385" spans="1:7" s="54" customFormat="1" ht="22.5" x14ac:dyDescent="0.25">
      <c r="A2385" s="351" t="s">
        <v>5974</v>
      </c>
      <c r="B2385" s="353" t="s">
        <v>329</v>
      </c>
      <c r="C2385" s="369" t="s">
        <v>2491</v>
      </c>
      <c r="D2385" s="369" t="s">
        <v>5975</v>
      </c>
      <c r="E2385" s="370" t="s">
        <v>5976</v>
      </c>
      <c r="F2385" s="355" t="s">
        <v>291</v>
      </c>
      <c r="G2385" s="368">
        <v>1</v>
      </c>
    </row>
    <row r="2386" spans="1:7" s="54" customFormat="1" ht="15" x14ac:dyDescent="0.25">
      <c r="A2386" s="351" t="s">
        <v>5977</v>
      </c>
      <c r="B2386" s="353" t="s">
        <v>329</v>
      </c>
      <c r="C2386" s="353" t="s">
        <v>2495</v>
      </c>
      <c r="D2386" s="353" t="s">
        <v>347</v>
      </c>
      <c r="E2386" s="354" t="s">
        <v>348</v>
      </c>
      <c r="F2386" s="355" t="s">
        <v>217</v>
      </c>
      <c r="G2386" s="368">
        <v>1</v>
      </c>
    </row>
    <row r="2387" spans="1:7" s="54" customFormat="1" ht="22.5" x14ac:dyDescent="0.25">
      <c r="A2387" s="351" t="s">
        <v>5978</v>
      </c>
      <c r="B2387" s="353" t="s">
        <v>329</v>
      </c>
      <c r="C2387" s="369" t="s">
        <v>5979</v>
      </c>
      <c r="D2387" s="369" t="s">
        <v>5980</v>
      </c>
      <c r="E2387" s="370" t="s">
        <v>5981</v>
      </c>
      <c r="F2387" s="355" t="s">
        <v>217</v>
      </c>
      <c r="G2387" s="368">
        <v>1</v>
      </c>
    </row>
    <row r="2388" spans="1:7" s="54" customFormat="1" ht="22.5" x14ac:dyDescent="0.25">
      <c r="A2388" s="351" t="s">
        <v>5982</v>
      </c>
      <c r="B2388" s="353" t="s">
        <v>329</v>
      </c>
      <c r="C2388" s="353" t="s">
        <v>2499</v>
      </c>
      <c r="D2388" s="353" t="s">
        <v>294</v>
      </c>
      <c r="E2388" s="354" t="s">
        <v>295</v>
      </c>
      <c r="F2388" s="355" t="s">
        <v>217</v>
      </c>
      <c r="G2388" s="368">
        <v>3</v>
      </c>
    </row>
    <row r="2389" spans="1:7" s="54" customFormat="1" ht="15" x14ac:dyDescent="0.25">
      <c r="A2389" s="351" t="s">
        <v>5983</v>
      </c>
      <c r="B2389" s="353" t="s">
        <v>329</v>
      </c>
      <c r="C2389" s="353" t="s">
        <v>5984</v>
      </c>
      <c r="D2389" s="353" t="s">
        <v>5985</v>
      </c>
      <c r="E2389" s="354" t="s">
        <v>5986</v>
      </c>
      <c r="F2389" s="355" t="s">
        <v>291</v>
      </c>
      <c r="G2389" s="368">
        <v>1</v>
      </c>
    </row>
    <row r="2390" spans="1:7" s="54" customFormat="1" ht="15" x14ac:dyDescent="0.25">
      <c r="A2390" s="351" t="s">
        <v>5987</v>
      </c>
      <c r="B2390" s="353" t="s">
        <v>329</v>
      </c>
      <c r="C2390" s="353" t="s">
        <v>5988</v>
      </c>
      <c r="D2390" s="353" t="s">
        <v>5989</v>
      </c>
      <c r="E2390" s="354" t="s">
        <v>5990</v>
      </c>
      <c r="F2390" s="355" t="s">
        <v>217</v>
      </c>
      <c r="G2390" s="368">
        <v>2</v>
      </c>
    </row>
    <row r="2391" spans="1:7" s="54" customFormat="1" ht="22.5" x14ac:dyDescent="0.25">
      <c r="A2391" s="351" t="s">
        <v>5991</v>
      </c>
      <c r="B2391" s="353" t="s">
        <v>329</v>
      </c>
      <c r="C2391" s="353" t="s">
        <v>2508</v>
      </c>
      <c r="D2391" s="353" t="s">
        <v>294</v>
      </c>
      <c r="E2391" s="354" t="s">
        <v>295</v>
      </c>
      <c r="F2391" s="355" t="s">
        <v>217</v>
      </c>
      <c r="G2391" s="368">
        <v>1</v>
      </c>
    </row>
    <row r="2392" spans="1:7" s="54" customFormat="1" ht="22.5" x14ac:dyDescent="0.25">
      <c r="A2392" s="351" t="s">
        <v>5992</v>
      </c>
      <c r="B2392" s="353" t="s">
        <v>329</v>
      </c>
      <c r="C2392" s="353" t="s">
        <v>5993</v>
      </c>
      <c r="D2392" s="353" t="s">
        <v>5994</v>
      </c>
      <c r="E2392" s="354" t="s">
        <v>5922</v>
      </c>
      <c r="F2392" s="355" t="s">
        <v>217</v>
      </c>
      <c r="G2392" s="368">
        <v>1</v>
      </c>
    </row>
    <row r="2393" spans="1:7" s="54" customFormat="1" ht="15" x14ac:dyDescent="0.25">
      <c r="A2393" s="351" t="s">
        <v>5995</v>
      </c>
      <c r="B2393" s="353" t="s">
        <v>329</v>
      </c>
      <c r="C2393" s="353" t="s">
        <v>2516</v>
      </c>
      <c r="D2393" s="353" t="s">
        <v>5966</v>
      </c>
      <c r="E2393" s="354" t="s">
        <v>5967</v>
      </c>
      <c r="F2393" s="355" t="s">
        <v>217</v>
      </c>
      <c r="G2393" s="368">
        <v>1</v>
      </c>
    </row>
    <row r="2394" spans="1:7" s="54" customFormat="1" ht="22.5" x14ac:dyDescent="0.25">
      <c r="A2394" s="351" t="s">
        <v>5996</v>
      </c>
      <c r="B2394" s="353" t="s">
        <v>329</v>
      </c>
      <c r="C2394" s="353" t="s">
        <v>5997</v>
      </c>
      <c r="D2394" s="353" t="s">
        <v>5969</v>
      </c>
      <c r="E2394" s="354" t="s">
        <v>5970</v>
      </c>
      <c r="F2394" s="355" t="s">
        <v>217</v>
      </c>
      <c r="G2394" s="368">
        <v>1</v>
      </c>
    </row>
    <row r="2395" spans="1:7" s="54" customFormat="1" ht="22.5" x14ac:dyDescent="0.25">
      <c r="A2395" s="351" t="s">
        <v>5998</v>
      </c>
      <c r="B2395" s="353" t="s">
        <v>329</v>
      </c>
      <c r="C2395" s="353" t="s">
        <v>1085</v>
      </c>
      <c r="D2395" s="353" t="s">
        <v>5948</v>
      </c>
      <c r="E2395" s="354" t="s">
        <v>5949</v>
      </c>
      <c r="F2395" s="355" t="s">
        <v>248</v>
      </c>
      <c r="G2395" s="366">
        <v>0.4</v>
      </c>
    </row>
    <row r="2396" spans="1:7" s="54" customFormat="1" ht="22.5" x14ac:dyDescent="0.25">
      <c r="A2396" s="351" t="s">
        <v>5999</v>
      </c>
      <c r="B2396" s="353" t="s">
        <v>329</v>
      </c>
      <c r="C2396" s="353" t="s">
        <v>1086</v>
      </c>
      <c r="D2396" s="353" t="s">
        <v>5951</v>
      </c>
      <c r="E2396" s="354" t="s">
        <v>5952</v>
      </c>
      <c r="F2396" s="355" t="s">
        <v>217</v>
      </c>
      <c r="G2396" s="368">
        <v>4</v>
      </c>
    </row>
    <row r="2397" spans="1:7" s="54" customFormat="1" ht="22.5" x14ac:dyDescent="0.25">
      <c r="A2397" s="351" t="s">
        <v>6000</v>
      </c>
      <c r="B2397" s="353" t="s">
        <v>329</v>
      </c>
      <c r="C2397" s="353" t="s">
        <v>6001</v>
      </c>
      <c r="D2397" s="353" t="s">
        <v>5954</v>
      </c>
      <c r="E2397" s="354" t="s">
        <v>5955</v>
      </c>
      <c r="F2397" s="355" t="s">
        <v>217</v>
      </c>
      <c r="G2397" s="368">
        <v>4</v>
      </c>
    </row>
    <row r="2398" spans="1:7" s="54" customFormat="1" ht="15" x14ac:dyDescent="0.25">
      <c r="A2398" s="351" t="s">
        <v>6002</v>
      </c>
      <c r="B2398" s="353" t="s">
        <v>329</v>
      </c>
      <c r="C2398" s="353" t="s">
        <v>1088</v>
      </c>
      <c r="D2398" s="353" t="s">
        <v>6003</v>
      </c>
      <c r="E2398" s="354" t="s">
        <v>6004</v>
      </c>
      <c r="F2398" s="355" t="s">
        <v>248</v>
      </c>
      <c r="G2398" s="366">
        <v>0.1</v>
      </c>
    </row>
    <row r="2399" spans="1:7" s="54" customFormat="1" ht="22.5" x14ac:dyDescent="0.25">
      <c r="A2399" s="351" t="s">
        <v>6005</v>
      </c>
      <c r="B2399" s="353" t="s">
        <v>329</v>
      </c>
      <c r="C2399" s="353" t="s">
        <v>1096</v>
      </c>
      <c r="D2399" s="353" t="s">
        <v>6006</v>
      </c>
      <c r="E2399" s="354" t="s">
        <v>6007</v>
      </c>
      <c r="F2399" s="355" t="s">
        <v>248</v>
      </c>
      <c r="G2399" s="366">
        <v>0.1</v>
      </c>
    </row>
    <row r="2400" spans="1:7" s="54" customFormat="1" ht="15" x14ac:dyDescent="0.25">
      <c r="A2400" s="351" t="s">
        <v>6008</v>
      </c>
      <c r="B2400" s="353" t="s">
        <v>329</v>
      </c>
      <c r="C2400" s="353" t="s">
        <v>1099</v>
      </c>
      <c r="D2400" s="353" t="s">
        <v>6009</v>
      </c>
      <c r="E2400" s="354" t="s">
        <v>6010</v>
      </c>
      <c r="F2400" s="355" t="s">
        <v>217</v>
      </c>
      <c r="G2400" s="368">
        <v>1</v>
      </c>
    </row>
    <row r="2401" spans="1:7" s="54" customFormat="1" ht="15" x14ac:dyDescent="0.25">
      <c r="A2401" s="351" t="s">
        <v>6011</v>
      </c>
      <c r="B2401" s="353" t="s">
        <v>329</v>
      </c>
      <c r="C2401" s="353" t="s">
        <v>3508</v>
      </c>
      <c r="D2401" s="353" t="s">
        <v>6012</v>
      </c>
      <c r="E2401" s="354" t="s">
        <v>6013</v>
      </c>
      <c r="F2401" s="355" t="s">
        <v>217</v>
      </c>
      <c r="G2401" s="368">
        <v>1</v>
      </c>
    </row>
    <row r="2402" spans="1:7" s="54" customFormat="1" ht="22.5" x14ac:dyDescent="0.25">
      <c r="A2402" s="351" t="s">
        <v>6014</v>
      </c>
      <c r="B2402" s="353" t="s">
        <v>329</v>
      </c>
      <c r="C2402" s="353" t="s">
        <v>1103</v>
      </c>
      <c r="D2402" s="353" t="s">
        <v>296</v>
      </c>
      <c r="E2402" s="354" t="s">
        <v>297</v>
      </c>
      <c r="F2402" s="355" t="s">
        <v>290</v>
      </c>
      <c r="G2402" s="368">
        <v>1</v>
      </c>
    </row>
    <row r="2403" spans="1:7" s="54" customFormat="1" ht="22.5" x14ac:dyDescent="0.25">
      <c r="A2403" s="351" t="s">
        <v>6015</v>
      </c>
      <c r="B2403" s="353" t="s">
        <v>329</v>
      </c>
      <c r="C2403" s="353" t="s">
        <v>1106</v>
      </c>
      <c r="D2403" s="353" t="s">
        <v>6016</v>
      </c>
      <c r="E2403" s="354" t="s">
        <v>6017</v>
      </c>
      <c r="F2403" s="355" t="s">
        <v>217</v>
      </c>
      <c r="G2403" s="368">
        <v>2</v>
      </c>
    </row>
    <row r="2404" spans="1:7" s="54" customFormat="1" ht="15" x14ac:dyDescent="0.25">
      <c r="A2404" s="347" t="s">
        <v>3451</v>
      </c>
      <c r="B2404" s="556"/>
      <c r="C2404" s="556"/>
      <c r="D2404" s="556"/>
      <c r="E2404" s="348" t="s">
        <v>6018</v>
      </c>
      <c r="F2404" s="349"/>
      <c r="G2404" s="350"/>
    </row>
    <row r="2405" spans="1:7" s="54" customFormat="1" ht="22.5" x14ac:dyDescent="0.25">
      <c r="A2405" s="351" t="s">
        <v>6019</v>
      </c>
      <c r="B2405" s="353" t="s">
        <v>329</v>
      </c>
      <c r="C2405" s="353" t="s">
        <v>1109</v>
      </c>
      <c r="D2405" s="353" t="s">
        <v>314</v>
      </c>
      <c r="E2405" s="354" t="s">
        <v>315</v>
      </c>
      <c r="F2405" s="355" t="s">
        <v>164</v>
      </c>
      <c r="G2405" s="368">
        <v>1</v>
      </c>
    </row>
    <row r="2406" spans="1:7" s="54" customFormat="1" ht="22.5" x14ac:dyDescent="0.25">
      <c r="A2406" s="351" t="s">
        <v>6020</v>
      </c>
      <c r="B2406" s="353" t="s">
        <v>329</v>
      </c>
      <c r="C2406" s="353" t="s">
        <v>3539</v>
      </c>
      <c r="D2406" s="353" t="s">
        <v>6021</v>
      </c>
      <c r="E2406" s="354" t="s">
        <v>6022</v>
      </c>
      <c r="F2406" s="355" t="s">
        <v>168</v>
      </c>
      <c r="G2406" s="366">
        <v>94.6</v>
      </c>
    </row>
    <row r="2407" spans="1:7" s="54" customFormat="1" ht="22.5" x14ac:dyDescent="0.25">
      <c r="A2407" s="351" t="s">
        <v>6023</v>
      </c>
      <c r="B2407" s="353" t="s">
        <v>329</v>
      </c>
      <c r="C2407" s="353" t="s">
        <v>3543</v>
      </c>
      <c r="D2407" s="353" t="s">
        <v>351</v>
      </c>
      <c r="E2407" s="354" t="s">
        <v>352</v>
      </c>
      <c r="F2407" s="355" t="s">
        <v>251</v>
      </c>
      <c r="G2407" s="362">
        <v>9.4600000000000009</v>
      </c>
    </row>
    <row r="2408" spans="1:7" s="54" customFormat="1" ht="22.5" x14ac:dyDescent="0.25">
      <c r="A2408" s="351" t="s">
        <v>6024</v>
      </c>
      <c r="B2408" s="353" t="s">
        <v>329</v>
      </c>
      <c r="C2408" s="353" t="s">
        <v>3547</v>
      </c>
      <c r="D2408" s="353" t="s">
        <v>6025</v>
      </c>
      <c r="E2408" s="354" t="s">
        <v>6026</v>
      </c>
      <c r="F2408" s="355" t="s">
        <v>248</v>
      </c>
      <c r="G2408" s="366">
        <v>9.5</v>
      </c>
    </row>
    <row r="2409" spans="1:7" s="62" customFormat="1" ht="15" customHeight="1" x14ac:dyDescent="0.25">
      <c r="A2409" s="351" t="s">
        <v>6027</v>
      </c>
      <c r="B2409" s="353" t="s">
        <v>329</v>
      </c>
      <c r="C2409" s="353" t="s">
        <v>1112</v>
      </c>
      <c r="D2409" s="353" t="s">
        <v>312</v>
      </c>
      <c r="E2409" s="354" t="s">
        <v>313</v>
      </c>
      <c r="F2409" s="355" t="s">
        <v>164</v>
      </c>
      <c r="G2409" s="366">
        <v>0.7</v>
      </c>
    </row>
    <row r="2410" spans="1:7" s="54" customFormat="1" ht="22.5" x14ac:dyDescent="0.25">
      <c r="A2410" s="351" t="s">
        <v>6028</v>
      </c>
      <c r="B2410" s="353" t="s">
        <v>329</v>
      </c>
      <c r="C2410" s="353" t="s">
        <v>2556</v>
      </c>
      <c r="D2410" s="353" t="s">
        <v>6021</v>
      </c>
      <c r="E2410" s="354" t="s">
        <v>6029</v>
      </c>
      <c r="F2410" s="355" t="s">
        <v>168</v>
      </c>
      <c r="G2410" s="362">
        <v>66.22</v>
      </c>
    </row>
    <row r="2411" spans="1:7" s="54" customFormat="1" ht="22.5" x14ac:dyDescent="0.25">
      <c r="A2411" s="351" t="s">
        <v>6030</v>
      </c>
      <c r="B2411" s="353" t="s">
        <v>329</v>
      </c>
      <c r="C2411" s="353" t="s">
        <v>3589</v>
      </c>
      <c r="D2411" s="353" t="s">
        <v>6031</v>
      </c>
      <c r="E2411" s="354" t="s">
        <v>6032</v>
      </c>
      <c r="F2411" s="355" t="s">
        <v>248</v>
      </c>
      <c r="G2411" s="366">
        <v>6.6</v>
      </c>
    </row>
    <row r="2412" spans="1:7" s="54" customFormat="1" ht="22.5" x14ac:dyDescent="0.25">
      <c r="A2412" s="351" t="s">
        <v>6033</v>
      </c>
      <c r="B2412" s="353" t="s">
        <v>329</v>
      </c>
      <c r="C2412" s="353" t="s">
        <v>1115</v>
      </c>
      <c r="D2412" s="353" t="s">
        <v>310</v>
      </c>
      <c r="E2412" s="354" t="s">
        <v>311</v>
      </c>
      <c r="F2412" s="355" t="s">
        <v>164</v>
      </c>
      <c r="G2412" s="366">
        <v>1.1000000000000001</v>
      </c>
    </row>
    <row r="2413" spans="1:7" s="54" customFormat="1" ht="22.5" x14ac:dyDescent="0.25">
      <c r="A2413" s="351" t="s">
        <v>6034</v>
      </c>
      <c r="B2413" s="353" t="s">
        <v>329</v>
      </c>
      <c r="C2413" s="353" t="s">
        <v>1118</v>
      </c>
      <c r="D2413" s="353" t="s">
        <v>6021</v>
      </c>
      <c r="E2413" s="354" t="s">
        <v>6035</v>
      </c>
      <c r="F2413" s="355" t="s">
        <v>168</v>
      </c>
      <c r="G2413" s="366">
        <v>103.1</v>
      </c>
    </row>
    <row r="2414" spans="1:7" s="54" customFormat="1" ht="22.5" x14ac:dyDescent="0.25">
      <c r="A2414" s="351" t="s">
        <v>6036</v>
      </c>
      <c r="B2414" s="353" t="s">
        <v>329</v>
      </c>
      <c r="C2414" s="353" t="s">
        <v>1121</v>
      </c>
      <c r="D2414" s="353" t="s">
        <v>6037</v>
      </c>
      <c r="E2414" s="354" t="s">
        <v>6038</v>
      </c>
      <c r="F2414" s="355" t="s">
        <v>248</v>
      </c>
      <c r="G2414" s="368">
        <v>10</v>
      </c>
    </row>
    <row r="2415" spans="1:7" s="54" customFormat="1" ht="22.5" x14ac:dyDescent="0.25">
      <c r="A2415" s="351" t="s">
        <v>6039</v>
      </c>
      <c r="B2415" s="353" t="s">
        <v>329</v>
      </c>
      <c r="C2415" s="353" t="s">
        <v>1140</v>
      </c>
      <c r="D2415" s="353" t="s">
        <v>308</v>
      </c>
      <c r="E2415" s="354" t="s">
        <v>309</v>
      </c>
      <c r="F2415" s="355" t="s">
        <v>164</v>
      </c>
      <c r="G2415" s="366">
        <v>1.3</v>
      </c>
    </row>
    <row r="2416" spans="1:7" s="54" customFormat="1" ht="22.5" x14ac:dyDescent="0.25">
      <c r="A2416" s="351" t="s">
        <v>6040</v>
      </c>
      <c r="B2416" s="353" t="s">
        <v>329</v>
      </c>
      <c r="C2416" s="353" t="s">
        <v>1144</v>
      </c>
      <c r="D2416" s="353" t="s">
        <v>6021</v>
      </c>
      <c r="E2416" s="354" t="s">
        <v>6041</v>
      </c>
      <c r="F2416" s="355" t="s">
        <v>168</v>
      </c>
      <c r="G2416" s="366">
        <v>121.9</v>
      </c>
    </row>
    <row r="2417" spans="1:7" s="54" customFormat="1" ht="22.5" x14ac:dyDescent="0.25">
      <c r="A2417" s="351" t="s">
        <v>6042</v>
      </c>
      <c r="B2417" s="353" t="s">
        <v>329</v>
      </c>
      <c r="C2417" s="353" t="s">
        <v>1146</v>
      </c>
      <c r="D2417" s="353" t="s">
        <v>6037</v>
      </c>
      <c r="E2417" s="354" t="s">
        <v>6038</v>
      </c>
      <c r="F2417" s="355" t="s">
        <v>248</v>
      </c>
      <c r="G2417" s="368">
        <v>12</v>
      </c>
    </row>
    <row r="2418" spans="1:7" s="54" customFormat="1" ht="22.5" x14ac:dyDescent="0.25">
      <c r="A2418" s="351" t="s">
        <v>6043</v>
      </c>
      <c r="B2418" s="353" t="s">
        <v>329</v>
      </c>
      <c r="C2418" s="353" t="s">
        <v>3646</v>
      </c>
      <c r="D2418" s="353" t="s">
        <v>306</v>
      </c>
      <c r="E2418" s="354" t="s">
        <v>307</v>
      </c>
      <c r="F2418" s="355" t="s">
        <v>164</v>
      </c>
      <c r="G2418" s="366">
        <v>0.9</v>
      </c>
    </row>
    <row r="2419" spans="1:7" s="54" customFormat="1" ht="22.5" x14ac:dyDescent="0.25">
      <c r="A2419" s="351" t="s">
        <v>6044</v>
      </c>
      <c r="B2419" s="353" t="s">
        <v>329</v>
      </c>
      <c r="C2419" s="353" t="s">
        <v>3648</v>
      </c>
      <c r="D2419" s="353" t="s">
        <v>6021</v>
      </c>
      <c r="E2419" s="354" t="s">
        <v>6045</v>
      </c>
      <c r="F2419" s="355" t="s">
        <v>168</v>
      </c>
      <c r="G2419" s="368">
        <v>90</v>
      </c>
    </row>
    <row r="2420" spans="1:7" s="54" customFormat="1" ht="22.5" x14ac:dyDescent="0.25">
      <c r="A2420" s="351" t="s">
        <v>6046</v>
      </c>
      <c r="B2420" s="353" t="s">
        <v>329</v>
      </c>
      <c r="C2420" s="353" t="s">
        <v>3650</v>
      </c>
      <c r="D2420" s="353" t="s">
        <v>6047</v>
      </c>
      <c r="E2420" s="354" t="s">
        <v>6048</v>
      </c>
      <c r="F2420" s="355" t="s">
        <v>248</v>
      </c>
      <c r="G2420" s="366">
        <v>8.3000000000000007</v>
      </c>
    </row>
    <row r="2421" spans="1:7" s="54" customFormat="1" ht="22.5" x14ac:dyDescent="0.25">
      <c r="A2421" s="351" t="s">
        <v>6049</v>
      </c>
      <c r="B2421" s="353" t="s">
        <v>329</v>
      </c>
      <c r="C2421" s="353" t="s">
        <v>1151</v>
      </c>
      <c r="D2421" s="353" t="s">
        <v>304</v>
      </c>
      <c r="E2421" s="354" t="s">
        <v>305</v>
      </c>
      <c r="F2421" s="355" t="s">
        <v>164</v>
      </c>
      <c r="G2421" s="368">
        <v>12</v>
      </c>
    </row>
    <row r="2422" spans="1:7" s="54" customFormat="1" ht="15" x14ac:dyDescent="0.25">
      <c r="A2422" s="351" t="s">
        <v>6050</v>
      </c>
      <c r="B2422" s="353" t="s">
        <v>329</v>
      </c>
      <c r="C2422" s="353" t="s">
        <v>1153</v>
      </c>
      <c r="D2422" s="353" t="s">
        <v>6021</v>
      </c>
      <c r="E2422" s="354" t="s">
        <v>6051</v>
      </c>
      <c r="F2422" s="355" t="s">
        <v>168</v>
      </c>
      <c r="G2422" s="368">
        <v>600</v>
      </c>
    </row>
    <row r="2423" spans="1:7" s="54" customFormat="1" ht="15" x14ac:dyDescent="0.25">
      <c r="A2423" s="351" t="s">
        <v>6052</v>
      </c>
      <c r="B2423" s="353" t="s">
        <v>329</v>
      </c>
      <c r="C2423" s="353" t="s">
        <v>1155</v>
      </c>
      <c r="D2423" s="353" t="s">
        <v>6021</v>
      </c>
      <c r="E2423" s="354" t="s">
        <v>6053</v>
      </c>
      <c r="F2423" s="355" t="s">
        <v>168</v>
      </c>
      <c r="G2423" s="368">
        <v>600</v>
      </c>
    </row>
    <row r="2424" spans="1:7" s="54" customFormat="1" ht="22.5" x14ac:dyDescent="0.25">
      <c r="A2424" s="351" t="s">
        <v>6054</v>
      </c>
      <c r="B2424" s="353" t="s">
        <v>329</v>
      </c>
      <c r="C2424" s="353" t="s">
        <v>1157</v>
      </c>
      <c r="D2424" s="353" t="s">
        <v>6047</v>
      </c>
      <c r="E2424" s="354" t="s">
        <v>6048</v>
      </c>
      <c r="F2424" s="355" t="s">
        <v>248</v>
      </c>
      <c r="G2424" s="368">
        <v>107</v>
      </c>
    </row>
    <row r="2425" spans="1:7" s="54" customFormat="1" ht="22.5" x14ac:dyDescent="0.25">
      <c r="A2425" s="351" t="s">
        <v>6055</v>
      </c>
      <c r="B2425" s="353" t="s">
        <v>329</v>
      </c>
      <c r="C2425" s="353" t="s">
        <v>2583</v>
      </c>
      <c r="D2425" s="353" t="s">
        <v>398</v>
      </c>
      <c r="E2425" s="354" t="s">
        <v>399</v>
      </c>
      <c r="F2425" s="355" t="s">
        <v>164</v>
      </c>
      <c r="G2425" s="368">
        <v>17</v>
      </c>
    </row>
    <row r="2426" spans="1:7" s="54" customFormat="1" ht="15" customHeight="1" x14ac:dyDescent="0.25">
      <c r="A2426" s="351" t="s">
        <v>6056</v>
      </c>
      <c r="B2426" s="353" t="s">
        <v>329</v>
      </c>
      <c r="C2426" s="353" t="s">
        <v>1168</v>
      </c>
      <c r="D2426" s="353" t="s">
        <v>316</v>
      </c>
      <c r="E2426" s="354" t="s">
        <v>317</v>
      </c>
      <c r="F2426" s="355" t="s">
        <v>251</v>
      </c>
      <c r="G2426" s="368">
        <v>46</v>
      </c>
    </row>
    <row r="2427" spans="1:7" s="54" customFormat="1" ht="22.5" x14ac:dyDescent="0.25">
      <c r="A2427" s="351" t="s">
        <v>6057</v>
      </c>
      <c r="B2427" s="353" t="s">
        <v>329</v>
      </c>
      <c r="C2427" s="353" t="s">
        <v>1172</v>
      </c>
      <c r="D2427" s="353" t="s">
        <v>6058</v>
      </c>
      <c r="E2427" s="354" t="s">
        <v>6059</v>
      </c>
      <c r="F2427" s="355" t="s">
        <v>251</v>
      </c>
      <c r="G2427" s="366">
        <v>6.6</v>
      </c>
    </row>
    <row r="2428" spans="1:7" s="54" customFormat="1" ht="22.5" x14ac:dyDescent="0.25">
      <c r="A2428" s="351" t="s">
        <v>6060</v>
      </c>
      <c r="B2428" s="353" t="s">
        <v>329</v>
      </c>
      <c r="C2428" s="353" t="s">
        <v>1174</v>
      </c>
      <c r="D2428" s="353" t="s">
        <v>6061</v>
      </c>
      <c r="E2428" s="354" t="s">
        <v>6062</v>
      </c>
      <c r="F2428" s="355" t="s">
        <v>251</v>
      </c>
      <c r="G2428" s="366">
        <v>7.7</v>
      </c>
    </row>
    <row r="2429" spans="1:7" s="54" customFormat="1" ht="22.5" x14ac:dyDescent="0.25">
      <c r="A2429" s="351" t="s">
        <v>6063</v>
      </c>
      <c r="B2429" s="353" t="s">
        <v>329</v>
      </c>
      <c r="C2429" s="353" t="s">
        <v>1177</v>
      </c>
      <c r="D2429" s="353" t="s">
        <v>6064</v>
      </c>
      <c r="E2429" s="354" t="s">
        <v>6065</v>
      </c>
      <c r="F2429" s="355" t="s">
        <v>251</v>
      </c>
      <c r="G2429" s="366">
        <v>12.1</v>
      </c>
    </row>
    <row r="2430" spans="1:7" s="54" customFormat="1" ht="22.5" x14ac:dyDescent="0.25">
      <c r="A2430" s="351" t="s">
        <v>6066</v>
      </c>
      <c r="B2430" s="353" t="s">
        <v>329</v>
      </c>
      <c r="C2430" s="353" t="s">
        <v>1181</v>
      </c>
      <c r="D2430" s="353" t="s">
        <v>6067</v>
      </c>
      <c r="E2430" s="354" t="s">
        <v>6068</v>
      </c>
      <c r="F2430" s="355" t="s">
        <v>251</v>
      </c>
      <c r="G2430" s="366">
        <v>14.3</v>
      </c>
    </row>
    <row r="2431" spans="1:7" s="54" customFormat="1" ht="22.5" x14ac:dyDescent="0.25">
      <c r="A2431" s="351" t="s">
        <v>6069</v>
      </c>
      <c r="B2431" s="353" t="s">
        <v>329</v>
      </c>
      <c r="C2431" s="353" t="s">
        <v>1183</v>
      </c>
      <c r="D2431" s="353" t="s">
        <v>6070</v>
      </c>
      <c r="E2431" s="354" t="s">
        <v>6071</v>
      </c>
      <c r="F2431" s="355" t="s">
        <v>251</v>
      </c>
      <c r="G2431" s="366">
        <v>9.9</v>
      </c>
    </row>
    <row r="2432" spans="1:7" s="54" customFormat="1" ht="22.5" x14ac:dyDescent="0.25">
      <c r="A2432" s="351" t="s">
        <v>6072</v>
      </c>
      <c r="B2432" s="353" t="s">
        <v>329</v>
      </c>
      <c r="C2432" s="353" t="s">
        <v>2598</v>
      </c>
      <c r="D2432" s="353" t="s">
        <v>294</v>
      </c>
      <c r="E2432" s="354" t="s">
        <v>295</v>
      </c>
      <c r="F2432" s="355" t="s">
        <v>217</v>
      </c>
      <c r="G2432" s="368">
        <v>12</v>
      </c>
    </row>
    <row r="2433" spans="1:7" s="54" customFormat="1" ht="15" x14ac:dyDescent="0.25">
      <c r="A2433" s="351" t="s">
        <v>6073</v>
      </c>
      <c r="B2433" s="353" t="s">
        <v>329</v>
      </c>
      <c r="C2433" s="353" t="s">
        <v>3671</v>
      </c>
      <c r="D2433" s="353" t="s">
        <v>6074</v>
      </c>
      <c r="E2433" s="354" t="s">
        <v>6075</v>
      </c>
      <c r="F2433" s="355" t="s">
        <v>217</v>
      </c>
      <c r="G2433" s="368">
        <v>12</v>
      </c>
    </row>
    <row r="2434" spans="1:7" s="54" customFormat="1" ht="15" x14ac:dyDescent="0.25">
      <c r="A2434" s="351" t="s">
        <v>6076</v>
      </c>
      <c r="B2434" s="353" t="s">
        <v>329</v>
      </c>
      <c r="C2434" s="353" t="s">
        <v>3673</v>
      </c>
      <c r="D2434" s="353" t="s">
        <v>6077</v>
      </c>
      <c r="E2434" s="354" t="s">
        <v>6078</v>
      </c>
      <c r="F2434" s="355" t="s">
        <v>217</v>
      </c>
      <c r="G2434" s="368">
        <v>8</v>
      </c>
    </row>
    <row r="2435" spans="1:7" s="54" customFormat="1" ht="15" x14ac:dyDescent="0.25">
      <c r="A2435" s="351" t="s">
        <v>6079</v>
      </c>
      <c r="B2435" s="353" t="s">
        <v>329</v>
      </c>
      <c r="C2435" s="353" t="s">
        <v>6080</v>
      </c>
      <c r="D2435" s="353" t="s">
        <v>6081</v>
      </c>
      <c r="E2435" s="354" t="s">
        <v>6082</v>
      </c>
      <c r="F2435" s="355" t="s">
        <v>217</v>
      </c>
      <c r="G2435" s="368">
        <v>16</v>
      </c>
    </row>
    <row r="2436" spans="1:7" s="54" customFormat="1" ht="15" x14ac:dyDescent="0.25">
      <c r="A2436" s="351" t="s">
        <v>6083</v>
      </c>
      <c r="B2436" s="353" t="s">
        <v>329</v>
      </c>
      <c r="C2436" s="353" t="s">
        <v>6084</v>
      </c>
      <c r="D2436" s="353" t="s">
        <v>6085</v>
      </c>
      <c r="E2436" s="354" t="s">
        <v>6086</v>
      </c>
      <c r="F2436" s="355" t="s">
        <v>217</v>
      </c>
      <c r="G2436" s="368">
        <v>12</v>
      </c>
    </row>
    <row r="2437" spans="1:7" s="54" customFormat="1" ht="15" x14ac:dyDescent="0.25">
      <c r="A2437" s="351" t="s">
        <v>6087</v>
      </c>
      <c r="B2437" s="353" t="s">
        <v>329</v>
      </c>
      <c r="C2437" s="353" t="s">
        <v>6088</v>
      </c>
      <c r="D2437" s="353" t="s">
        <v>5858</v>
      </c>
      <c r="E2437" s="354" t="s">
        <v>6089</v>
      </c>
      <c r="F2437" s="355" t="s">
        <v>217</v>
      </c>
      <c r="G2437" s="368">
        <v>20</v>
      </c>
    </row>
    <row r="2438" spans="1:7" s="54" customFormat="1" ht="22.5" x14ac:dyDescent="0.25">
      <c r="A2438" s="351" t="s">
        <v>6090</v>
      </c>
      <c r="B2438" s="353" t="s">
        <v>329</v>
      </c>
      <c r="C2438" s="353" t="s">
        <v>6091</v>
      </c>
      <c r="D2438" s="353" t="s">
        <v>3494</v>
      </c>
      <c r="E2438" s="354" t="s">
        <v>3495</v>
      </c>
      <c r="F2438" s="355" t="s">
        <v>217</v>
      </c>
      <c r="G2438" s="368">
        <v>40</v>
      </c>
    </row>
    <row r="2439" spans="1:7" s="54" customFormat="1" ht="15" x14ac:dyDescent="0.25">
      <c r="A2439" s="351" t="s">
        <v>6092</v>
      </c>
      <c r="B2439" s="353" t="s">
        <v>329</v>
      </c>
      <c r="C2439" s="353" t="s">
        <v>2603</v>
      </c>
      <c r="D2439" s="353" t="s">
        <v>319</v>
      </c>
      <c r="E2439" s="354" t="s">
        <v>320</v>
      </c>
      <c r="F2439" s="355" t="s">
        <v>217</v>
      </c>
      <c r="G2439" s="368">
        <v>30</v>
      </c>
    </row>
    <row r="2440" spans="1:7" s="54" customFormat="1" ht="22.5" x14ac:dyDescent="0.25">
      <c r="A2440" s="351" t="s">
        <v>6093</v>
      </c>
      <c r="B2440" s="353" t="s">
        <v>329</v>
      </c>
      <c r="C2440" s="353" t="s">
        <v>3676</v>
      </c>
      <c r="D2440" s="353" t="s">
        <v>6094</v>
      </c>
      <c r="E2440" s="354" t="s">
        <v>6095</v>
      </c>
      <c r="F2440" s="355" t="s">
        <v>217</v>
      </c>
      <c r="G2440" s="368">
        <v>30</v>
      </c>
    </row>
    <row r="2441" spans="1:7" s="54" customFormat="1" ht="15" x14ac:dyDescent="0.25">
      <c r="A2441" s="351" t="s">
        <v>6096</v>
      </c>
      <c r="B2441" s="353" t="s">
        <v>329</v>
      </c>
      <c r="C2441" s="353" t="s">
        <v>1186</v>
      </c>
      <c r="D2441" s="353" t="s">
        <v>3536</v>
      </c>
      <c r="E2441" s="354" t="s">
        <v>3537</v>
      </c>
      <c r="F2441" s="355" t="s">
        <v>217</v>
      </c>
      <c r="G2441" s="368">
        <v>30</v>
      </c>
    </row>
    <row r="2442" spans="1:7" s="54" customFormat="1" ht="42.75" customHeight="1" x14ac:dyDescent="0.25">
      <c r="A2442" s="351" t="s">
        <v>6097</v>
      </c>
      <c r="B2442" s="353" t="s">
        <v>329</v>
      </c>
      <c r="C2442" s="369" t="s">
        <v>6098</v>
      </c>
      <c r="D2442" s="369" t="s">
        <v>6099</v>
      </c>
      <c r="E2442" s="370" t="s">
        <v>6100</v>
      </c>
      <c r="F2442" s="355" t="s">
        <v>217</v>
      </c>
      <c r="G2442" s="368">
        <v>30</v>
      </c>
    </row>
    <row r="2443" spans="1:7" s="54" customFormat="1" ht="15" x14ac:dyDescent="0.25">
      <c r="A2443" s="351" t="s">
        <v>6101</v>
      </c>
      <c r="B2443" s="353" t="s">
        <v>329</v>
      </c>
      <c r="C2443" s="353" t="s">
        <v>2613</v>
      </c>
      <c r="D2443" s="353" t="s">
        <v>325</v>
      </c>
      <c r="E2443" s="354" t="s">
        <v>326</v>
      </c>
      <c r="F2443" s="355" t="s">
        <v>248</v>
      </c>
      <c r="G2443" s="368">
        <v>15</v>
      </c>
    </row>
    <row r="2444" spans="1:7" s="54" customFormat="1" ht="22.5" x14ac:dyDescent="0.25">
      <c r="A2444" s="351" t="s">
        <v>6102</v>
      </c>
      <c r="B2444" s="353" t="s">
        <v>329</v>
      </c>
      <c r="C2444" s="353" t="s">
        <v>3700</v>
      </c>
      <c r="D2444" s="353" t="s">
        <v>6103</v>
      </c>
      <c r="E2444" s="354" t="s">
        <v>6104</v>
      </c>
      <c r="F2444" s="355" t="s">
        <v>291</v>
      </c>
      <c r="G2444" s="368">
        <v>15</v>
      </c>
    </row>
    <row r="2445" spans="1:7" s="54" customFormat="1" ht="15" x14ac:dyDescent="0.25">
      <c r="A2445" s="351" t="s">
        <v>6105</v>
      </c>
      <c r="B2445" s="353" t="s">
        <v>329</v>
      </c>
      <c r="C2445" s="353" t="s">
        <v>2620</v>
      </c>
      <c r="D2445" s="353" t="s">
        <v>298</v>
      </c>
      <c r="E2445" s="354" t="s">
        <v>299</v>
      </c>
      <c r="F2445" s="355" t="s">
        <v>217</v>
      </c>
      <c r="G2445" s="368">
        <v>18</v>
      </c>
    </row>
    <row r="2446" spans="1:7" s="54" customFormat="1" ht="15" x14ac:dyDescent="0.25">
      <c r="A2446" s="351" t="s">
        <v>6106</v>
      </c>
      <c r="B2446" s="353" t="s">
        <v>329</v>
      </c>
      <c r="C2446" s="353" t="s">
        <v>2622</v>
      </c>
      <c r="D2446" s="353" t="s">
        <v>6107</v>
      </c>
      <c r="E2446" s="354" t="s">
        <v>300</v>
      </c>
      <c r="F2446" s="355" t="s">
        <v>168</v>
      </c>
      <c r="G2446" s="368">
        <v>360</v>
      </c>
    </row>
    <row r="2447" spans="1:7" s="54" customFormat="1" ht="15" x14ac:dyDescent="0.25">
      <c r="A2447" s="351" t="s">
        <v>6108</v>
      </c>
      <c r="B2447" s="353" t="s">
        <v>329</v>
      </c>
      <c r="C2447" s="353" t="s">
        <v>2624</v>
      </c>
      <c r="D2447" s="353" t="s">
        <v>6109</v>
      </c>
      <c r="E2447" s="354" t="s">
        <v>6110</v>
      </c>
      <c r="F2447" s="355" t="s">
        <v>217</v>
      </c>
      <c r="G2447" s="368">
        <v>6</v>
      </c>
    </row>
    <row r="2448" spans="1:7" s="54" customFormat="1" ht="30" customHeight="1" x14ac:dyDescent="0.25">
      <c r="A2448" s="351" t="s">
        <v>6111</v>
      </c>
      <c r="B2448" s="353" t="s">
        <v>329</v>
      </c>
      <c r="C2448" s="369" t="s">
        <v>2626</v>
      </c>
      <c r="D2448" s="369" t="s">
        <v>6112</v>
      </c>
      <c r="E2448" s="370" t="s">
        <v>6113</v>
      </c>
      <c r="F2448" s="355" t="s">
        <v>217</v>
      </c>
      <c r="G2448" s="368">
        <v>6</v>
      </c>
    </row>
    <row r="2449" spans="1:7" s="54" customFormat="1" ht="15" customHeight="1" x14ac:dyDescent="0.25">
      <c r="A2449" s="351" t="s">
        <v>6114</v>
      </c>
      <c r="B2449" s="353" t="s">
        <v>329</v>
      </c>
      <c r="C2449" s="353" t="s">
        <v>6115</v>
      </c>
      <c r="D2449" s="353" t="s">
        <v>6116</v>
      </c>
      <c r="E2449" s="354" t="s">
        <v>6117</v>
      </c>
      <c r="F2449" s="355" t="s">
        <v>217</v>
      </c>
      <c r="G2449" s="368">
        <v>12</v>
      </c>
    </row>
    <row r="2450" spans="1:7" s="54" customFormat="1" ht="15" x14ac:dyDescent="0.25">
      <c r="A2450" s="351" t="s">
        <v>6118</v>
      </c>
      <c r="B2450" s="353" t="s">
        <v>329</v>
      </c>
      <c r="C2450" s="353" t="s">
        <v>6119</v>
      </c>
      <c r="D2450" s="353" t="s">
        <v>6120</v>
      </c>
      <c r="E2450" s="354" t="s">
        <v>6121</v>
      </c>
      <c r="F2450" s="355" t="s">
        <v>217</v>
      </c>
      <c r="G2450" s="368">
        <v>6</v>
      </c>
    </row>
    <row r="2451" spans="1:7" s="54" customFormat="1" ht="22.5" x14ac:dyDescent="0.25">
      <c r="A2451" s="351" t="s">
        <v>6122</v>
      </c>
      <c r="B2451" s="353" t="s">
        <v>329</v>
      </c>
      <c r="C2451" s="353" t="s">
        <v>6123</v>
      </c>
      <c r="D2451" s="353" t="s">
        <v>6124</v>
      </c>
      <c r="E2451" s="354" t="s">
        <v>6125</v>
      </c>
      <c r="F2451" s="355" t="s">
        <v>217</v>
      </c>
      <c r="G2451" s="368">
        <v>6</v>
      </c>
    </row>
    <row r="2452" spans="1:7" s="54" customFormat="1" ht="15" x14ac:dyDescent="0.25">
      <c r="A2452" s="347" t="s">
        <v>3453</v>
      </c>
      <c r="B2452" s="556"/>
      <c r="C2452" s="556"/>
      <c r="D2452" s="556"/>
      <c r="E2452" s="348" t="s">
        <v>6126</v>
      </c>
      <c r="F2452" s="349"/>
      <c r="G2452" s="350"/>
    </row>
    <row r="2453" spans="1:7" s="54" customFormat="1" ht="15" x14ac:dyDescent="0.25">
      <c r="A2453" s="351" t="s">
        <v>6127</v>
      </c>
      <c r="B2453" s="353" t="s">
        <v>329</v>
      </c>
      <c r="C2453" s="353" t="s">
        <v>2631</v>
      </c>
      <c r="D2453" s="353" t="s">
        <v>332</v>
      </c>
      <c r="E2453" s="354" t="s">
        <v>6128</v>
      </c>
      <c r="F2453" s="355" t="s">
        <v>322</v>
      </c>
      <c r="G2453" s="368">
        <v>2</v>
      </c>
    </row>
    <row r="2454" spans="1:7" s="54" customFormat="1" ht="33.75" x14ac:dyDescent="0.25">
      <c r="A2454" s="351" t="s">
        <v>6129</v>
      </c>
      <c r="B2454" s="353" t="s">
        <v>329</v>
      </c>
      <c r="C2454" s="353" t="s">
        <v>2633</v>
      </c>
      <c r="D2454" s="353" t="s">
        <v>6130</v>
      </c>
      <c r="E2454" s="354" t="s">
        <v>6131</v>
      </c>
      <c r="F2454" s="355" t="s">
        <v>217</v>
      </c>
      <c r="G2454" s="368">
        <v>20</v>
      </c>
    </row>
    <row r="2455" spans="1:7" s="54" customFormat="1" ht="22.5" x14ac:dyDescent="0.25">
      <c r="A2455" s="351" t="s">
        <v>6132</v>
      </c>
      <c r="B2455" s="353" t="s">
        <v>329</v>
      </c>
      <c r="C2455" s="353" t="s">
        <v>1189</v>
      </c>
      <c r="D2455" s="353" t="s">
        <v>339</v>
      </c>
      <c r="E2455" s="354" t="s">
        <v>340</v>
      </c>
      <c r="F2455" s="355" t="s">
        <v>164</v>
      </c>
      <c r="G2455" s="368">
        <v>5</v>
      </c>
    </row>
    <row r="2456" spans="1:7" s="54" customFormat="1" ht="22.5" x14ac:dyDescent="0.25">
      <c r="A2456" s="351" t="s">
        <v>6133</v>
      </c>
      <c r="B2456" s="353" t="s">
        <v>329</v>
      </c>
      <c r="C2456" s="353" t="s">
        <v>1190</v>
      </c>
      <c r="D2456" s="353" t="s">
        <v>6134</v>
      </c>
      <c r="E2456" s="354" t="s">
        <v>341</v>
      </c>
      <c r="F2456" s="355" t="s">
        <v>168</v>
      </c>
      <c r="G2456" s="368">
        <v>499</v>
      </c>
    </row>
    <row r="2457" spans="1:7" s="54" customFormat="1" ht="22.5" x14ac:dyDescent="0.25">
      <c r="A2457" s="351" t="s">
        <v>6135</v>
      </c>
      <c r="B2457" s="353" t="s">
        <v>329</v>
      </c>
      <c r="C2457" s="353" t="s">
        <v>2639</v>
      </c>
      <c r="D2457" s="353" t="s">
        <v>342</v>
      </c>
      <c r="E2457" s="354" t="s">
        <v>343</v>
      </c>
      <c r="F2457" s="355" t="s">
        <v>164</v>
      </c>
      <c r="G2457" s="366">
        <v>3.5</v>
      </c>
    </row>
    <row r="2458" spans="1:7" s="54" customFormat="1" ht="22.5" x14ac:dyDescent="0.25">
      <c r="A2458" s="351" t="s">
        <v>6136</v>
      </c>
      <c r="B2458" s="353" t="s">
        <v>329</v>
      </c>
      <c r="C2458" s="353" t="s">
        <v>3749</v>
      </c>
      <c r="D2458" s="353" t="s">
        <v>6137</v>
      </c>
      <c r="E2458" s="354" t="s">
        <v>344</v>
      </c>
      <c r="F2458" s="355" t="s">
        <v>168</v>
      </c>
      <c r="G2458" s="366">
        <v>349.3</v>
      </c>
    </row>
    <row r="2459" spans="1:7" s="54" customFormat="1" ht="15" x14ac:dyDescent="0.25">
      <c r="A2459" s="351" t="s">
        <v>6138</v>
      </c>
      <c r="B2459" s="353" t="s">
        <v>329</v>
      </c>
      <c r="C2459" s="353" t="s">
        <v>3752</v>
      </c>
      <c r="D2459" s="353" t="s">
        <v>6139</v>
      </c>
      <c r="E2459" s="354" t="s">
        <v>6140</v>
      </c>
      <c r="F2459" s="355" t="s">
        <v>217</v>
      </c>
      <c r="G2459" s="368">
        <v>150</v>
      </c>
    </row>
    <row r="2460" spans="1:7" s="54" customFormat="1" ht="15" x14ac:dyDescent="0.25">
      <c r="A2460" s="351" t="s">
        <v>6141</v>
      </c>
      <c r="B2460" s="353" t="s">
        <v>329</v>
      </c>
      <c r="C2460" s="353" t="s">
        <v>3754</v>
      </c>
      <c r="D2460" s="353" t="s">
        <v>6142</v>
      </c>
      <c r="E2460" s="354" t="s">
        <v>6143</v>
      </c>
      <c r="F2460" s="355" t="s">
        <v>217</v>
      </c>
      <c r="G2460" s="368">
        <v>180</v>
      </c>
    </row>
    <row r="2461" spans="1:7" s="54" customFormat="1" ht="22.5" x14ac:dyDescent="0.25">
      <c r="A2461" s="351" t="s">
        <v>6144</v>
      </c>
      <c r="B2461" s="353" t="s">
        <v>329</v>
      </c>
      <c r="C2461" s="353" t="s">
        <v>2646</v>
      </c>
      <c r="D2461" s="353" t="s">
        <v>3994</v>
      </c>
      <c r="E2461" s="354" t="s">
        <v>3995</v>
      </c>
      <c r="F2461" s="355" t="s">
        <v>217</v>
      </c>
      <c r="G2461" s="368">
        <v>15</v>
      </c>
    </row>
    <row r="2462" spans="1:7" s="54" customFormat="1" ht="22.5" x14ac:dyDescent="0.25">
      <c r="A2462" s="351" t="s">
        <v>6145</v>
      </c>
      <c r="B2462" s="353" t="s">
        <v>329</v>
      </c>
      <c r="C2462" s="353" t="s">
        <v>2648</v>
      </c>
      <c r="D2462" s="353" t="s">
        <v>6146</v>
      </c>
      <c r="E2462" s="354" t="s">
        <v>6147</v>
      </c>
      <c r="F2462" s="355" t="s">
        <v>217</v>
      </c>
      <c r="G2462" s="368">
        <v>15</v>
      </c>
    </row>
    <row r="2463" spans="1:7" s="54" customFormat="1" ht="15" x14ac:dyDescent="0.25">
      <c r="A2463" s="360"/>
      <c r="B2463" s="560" t="s">
        <v>6148</v>
      </c>
      <c r="C2463" s="561"/>
      <c r="D2463" s="561"/>
      <c r="E2463" s="562"/>
      <c r="F2463" s="361"/>
      <c r="G2463" s="361"/>
    </row>
    <row r="2464" spans="1:7" s="54" customFormat="1" ht="15" x14ac:dyDescent="0.25">
      <c r="A2464" s="351" t="s">
        <v>6149</v>
      </c>
      <c r="B2464" s="353" t="s">
        <v>329</v>
      </c>
      <c r="C2464" s="353" t="s">
        <v>1200</v>
      </c>
      <c r="D2464" s="353" t="s">
        <v>335</v>
      </c>
      <c r="E2464" s="354" t="s">
        <v>336</v>
      </c>
      <c r="F2464" s="355" t="s">
        <v>322</v>
      </c>
      <c r="G2464" s="366">
        <v>1.8</v>
      </c>
    </row>
    <row r="2465" spans="1:7" s="54" customFormat="1" ht="33.75" x14ac:dyDescent="0.25">
      <c r="A2465" s="351" t="s">
        <v>6150</v>
      </c>
      <c r="B2465" s="353" t="s">
        <v>329</v>
      </c>
      <c r="C2465" s="353" t="s">
        <v>1204</v>
      </c>
      <c r="D2465" s="353" t="s">
        <v>6151</v>
      </c>
      <c r="E2465" s="354" t="s">
        <v>6152</v>
      </c>
      <c r="F2465" s="355" t="s">
        <v>291</v>
      </c>
      <c r="G2465" s="368">
        <v>18</v>
      </c>
    </row>
    <row r="2466" spans="1:7" s="54" customFormat="1" ht="22.5" x14ac:dyDescent="0.25">
      <c r="A2466" s="351" t="s">
        <v>6153</v>
      </c>
      <c r="B2466" s="353" t="s">
        <v>329</v>
      </c>
      <c r="C2466" s="353" t="s">
        <v>1206</v>
      </c>
      <c r="D2466" s="353" t="s">
        <v>6154</v>
      </c>
      <c r="E2466" s="354" t="s">
        <v>6155</v>
      </c>
      <c r="F2466" s="355" t="s">
        <v>291</v>
      </c>
      <c r="G2466" s="368">
        <v>18</v>
      </c>
    </row>
    <row r="2467" spans="1:7" s="54" customFormat="1" ht="15" x14ac:dyDescent="0.25">
      <c r="A2467" s="351" t="s">
        <v>6156</v>
      </c>
      <c r="B2467" s="353" t="s">
        <v>329</v>
      </c>
      <c r="C2467" s="353" t="s">
        <v>1211</v>
      </c>
      <c r="D2467" s="353" t="s">
        <v>330</v>
      </c>
      <c r="E2467" s="354" t="s">
        <v>331</v>
      </c>
      <c r="F2467" s="355" t="s">
        <v>322</v>
      </c>
      <c r="G2467" s="366">
        <v>2.4</v>
      </c>
    </row>
    <row r="2468" spans="1:7" s="54" customFormat="1" ht="33.75" x14ac:dyDescent="0.25">
      <c r="A2468" s="351" t="s">
        <v>6157</v>
      </c>
      <c r="B2468" s="353" t="s">
        <v>329</v>
      </c>
      <c r="C2468" s="353" t="s">
        <v>1213</v>
      </c>
      <c r="D2468" s="353" t="s">
        <v>6158</v>
      </c>
      <c r="E2468" s="354" t="s">
        <v>6159</v>
      </c>
      <c r="F2468" s="355" t="s">
        <v>291</v>
      </c>
      <c r="G2468" s="368">
        <v>24</v>
      </c>
    </row>
    <row r="2469" spans="1:7" s="54" customFormat="1" ht="15" x14ac:dyDescent="0.25">
      <c r="A2469" s="351" t="s">
        <v>6160</v>
      </c>
      <c r="B2469" s="353" t="s">
        <v>329</v>
      </c>
      <c r="C2469" s="353" t="s">
        <v>2658</v>
      </c>
      <c r="D2469" s="353" t="s">
        <v>898</v>
      </c>
      <c r="E2469" s="354" t="s">
        <v>899</v>
      </c>
      <c r="F2469" s="355" t="s">
        <v>322</v>
      </c>
      <c r="G2469" s="368">
        <v>1</v>
      </c>
    </row>
    <row r="2470" spans="1:7" s="54" customFormat="1" ht="33.75" x14ac:dyDescent="0.25">
      <c r="A2470" s="351" t="s">
        <v>6161</v>
      </c>
      <c r="B2470" s="353" t="s">
        <v>329</v>
      </c>
      <c r="C2470" s="353" t="s">
        <v>3775</v>
      </c>
      <c r="D2470" s="353" t="s">
        <v>6162</v>
      </c>
      <c r="E2470" s="354" t="s">
        <v>6163</v>
      </c>
      <c r="F2470" s="355" t="s">
        <v>291</v>
      </c>
      <c r="G2470" s="368">
        <v>10</v>
      </c>
    </row>
    <row r="2471" spans="1:7" s="54" customFormat="1" ht="15" x14ac:dyDescent="0.25">
      <c r="A2471" s="351" t="s">
        <v>6164</v>
      </c>
      <c r="B2471" s="353" t="s">
        <v>329</v>
      </c>
      <c r="C2471" s="353" t="s">
        <v>2673</v>
      </c>
      <c r="D2471" s="353" t="s">
        <v>6165</v>
      </c>
      <c r="E2471" s="354" t="s">
        <v>6166</v>
      </c>
      <c r="F2471" s="355" t="s">
        <v>322</v>
      </c>
      <c r="G2471" s="366">
        <v>0.3</v>
      </c>
    </row>
    <row r="2472" spans="1:7" s="54" customFormat="1" ht="22.5" x14ac:dyDescent="0.25">
      <c r="A2472" s="351" t="s">
        <v>6167</v>
      </c>
      <c r="B2472" s="353" t="s">
        <v>329</v>
      </c>
      <c r="C2472" s="353" t="s">
        <v>2675</v>
      </c>
      <c r="D2472" s="353" t="s">
        <v>6168</v>
      </c>
      <c r="E2472" s="354" t="s">
        <v>6169</v>
      </c>
      <c r="F2472" s="355" t="s">
        <v>217</v>
      </c>
      <c r="G2472" s="368">
        <v>3</v>
      </c>
    </row>
    <row r="2473" spans="1:7" s="54" customFormat="1" ht="15" x14ac:dyDescent="0.25">
      <c r="A2473" s="351" t="s">
        <v>6170</v>
      </c>
      <c r="B2473" s="353" t="s">
        <v>329</v>
      </c>
      <c r="C2473" s="353" t="s">
        <v>2677</v>
      </c>
      <c r="D2473" s="353" t="s">
        <v>6171</v>
      </c>
      <c r="E2473" s="354" t="s">
        <v>6172</v>
      </c>
      <c r="F2473" s="355" t="s">
        <v>322</v>
      </c>
      <c r="G2473" s="366">
        <v>1.5</v>
      </c>
    </row>
    <row r="2474" spans="1:7" s="54" customFormat="1" ht="22.5" x14ac:dyDescent="0.25">
      <c r="A2474" s="351" t="s">
        <v>6173</v>
      </c>
      <c r="B2474" s="353" t="s">
        <v>329</v>
      </c>
      <c r="C2474" s="353" t="s">
        <v>3804</v>
      </c>
      <c r="D2474" s="353" t="s">
        <v>6174</v>
      </c>
      <c r="E2474" s="354" t="s">
        <v>6175</v>
      </c>
      <c r="F2474" s="355" t="s">
        <v>217</v>
      </c>
      <c r="G2474" s="368">
        <v>15</v>
      </c>
    </row>
    <row r="2475" spans="1:7" s="54" customFormat="1" ht="15" x14ac:dyDescent="0.25">
      <c r="A2475" s="351" t="s">
        <v>6176</v>
      </c>
      <c r="B2475" s="353" t="s">
        <v>329</v>
      </c>
      <c r="C2475" s="353" t="s">
        <v>6177</v>
      </c>
      <c r="D2475" s="353" t="s">
        <v>6178</v>
      </c>
      <c r="E2475" s="354" t="s">
        <v>6179</v>
      </c>
      <c r="F2475" s="355" t="s">
        <v>217</v>
      </c>
      <c r="G2475" s="368">
        <v>15</v>
      </c>
    </row>
    <row r="2476" spans="1:7" s="54" customFormat="1" ht="15" x14ac:dyDescent="0.25">
      <c r="A2476" s="351" t="s">
        <v>6180</v>
      </c>
      <c r="B2476" s="353" t="s">
        <v>329</v>
      </c>
      <c r="C2476" s="353" t="s">
        <v>2682</v>
      </c>
      <c r="D2476" s="353" t="s">
        <v>337</v>
      </c>
      <c r="E2476" s="354" t="s">
        <v>338</v>
      </c>
      <c r="F2476" s="355" t="s">
        <v>322</v>
      </c>
      <c r="G2476" s="366">
        <v>0.2</v>
      </c>
    </row>
    <row r="2477" spans="1:7" s="54" customFormat="1" ht="15" x14ac:dyDescent="0.25">
      <c r="A2477" s="351" t="s">
        <v>6181</v>
      </c>
      <c r="B2477" s="353" t="s">
        <v>329</v>
      </c>
      <c r="C2477" s="353" t="s">
        <v>3809</v>
      </c>
      <c r="D2477" s="353" t="s">
        <v>3379</v>
      </c>
      <c r="E2477" s="354" t="s">
        <v>3380</v>
      </c>
      <c r="F2477" s="355" t="s">
        <v>328</v>
      </c>
      <c r="G2477" s="357">
        <v>8.0000000000000002E-3</v>
      </c>
    </row>
    <row r="2478" spans="1:7" s="54" customFormat="1" ht="15" x14ac:dyDescent="0.25">
      <c r="A2478" s="351" t="s">
        <v>6182</v>
      </c>
      <c r="B2478" s="353" t="s">
        <v>329</v>
      </c>
      <c r="C2478" s="353" t="s">
        <v>6183</v>
      </c>
      <c r="D2478" s="353" t="s">
        <v>6184</v>
      </c>
      <c r="E2478" s="354" t="s">
        <v>6185</v>
      </c>
      <c r="F2478" s="355" t="s">
        <v>122</v>
      </c>
      <c r="G2478" s="363">
        <v>1E-4</v>
      </c>
    </row>
    <row r="2479" spans="1:7" s="54" customFormat="1" ht="15" x14ac:dyDescent="0.25">
      <c r="A2479" s="351" t="s">
        <v>6186</v>
      </c>
      <c r="B2479" s="353" t="s">
        <v>329</v>
      </c>
      <c r="C2479" s="353" t="s">
        <v>6187</v>
      </c>
      <c r="D2479" s="353" t="s">
        <v>6188</v>
      </c>
      <c r="E2479" s="354" t="s">
        <v>6189</v>
      </c>
      <c r="F2479" s="355" t="s">
        <v>139</v>
      </c>
      <c r="G2479" s="366">
        <v>0.8</v>
      </c>
    </row>
    <row r="2480" spans="1:7" s="54" customFormat="1" ht="22.5" x14ac:dyDescent="0.25">
      <c r="A2480" s="351" t="s">
        <v>6190</v>
      </c>
      <c r="B2480" s="353" t="s">
        <v>329</v>
      </c>
      <c r="C2480" s="353" t="s">
        <v>6191</v>
      </c>
      <c r="D2480" s="353" t="s">
        <v>6192</v>
      </c>
      <c r="E2480" s="354" t="s">
        <v>6193</v>
      </c>
      <c r="F2480" s="355" t="s">
        <v>291</v>
      </c>
      <c r="G2480" s="368">
        <v>2</v>
      </c>
    </row>
    <row r="2481" spans="1:7" s="54" customFormat="1" ht="15" x14ac:dyDescent="0.25">
      <c r="A2481" s="557" t="s">
        <v>6194</v>
      </c>
      <c r="B2481" s="558"/>
      <c r="C2481" s="558"/>
      <c r="D2481" s="558"/>
      <c r="E2481" s="558"/>
      <c r="F2481" s="559"/>
      <c r="G2481" s="359"/>
    </row>
    <row r="2482" spans="1:7" s="54" customFormat="1" ht="15" x14ac:dyDescent="0.25">
      <c r="A2482" s="347" t="s">
        <v>3460</v>
      </c>
      <c r="B2482" s="556"/>
      <c r="C2482" s="556"/>
      <c r="D2482" s="556"/>
      <c r="E2482" s="348" t="s">
        <v>961</v>
      </c>
      <c r="F2482" s="349"/>
      <c r="G2482" s="350"/>
    </row>
    <row r="2483" spans="1:7" s="54" customFormat="1" ht="15" x14ac:dyDescent="0.25">
      <c r="A2483" s="360"/>
      <c r="B2483" s="560" t="s">
        <v>6195</v>
      </c>
      <c r="C2483" s="561"/>
      <c r="D2483" s="561"/>
      <c r="E2483" s="562"/>
      <c r="F2483" s="361"/>
      <c r="G2483" s="361"/>
    </row>
    <row r="2484" spans="1:7" s="54" customFormat="1" ht="15" x14ac:dyDescent="0.25">
      <c r="A2484" s="351" t="s">
        <v>6196</v>
      </c>
      <c r="B2484" s="353" t="s">
        <v>235</v>
      </c>
      <c r="C2484" s="369" t="s">
        <v>2402</v>
      </c>
      <c r="D2484" s="369" t="s">
        <v>6197</v>
      </c>
      <c r="E2484" s="370" t="s">
        <v>6198</v>
      </c>
      <c r="F2484" s="355" t="s">
        <v>217</v>
      </c>
      <c r="G2484" s="368">
        <v>40</v>
      </c>
    </row>
    <row r="2485" spans="1:7" s="54" customFormat="1" ht="15" x14ac:dyDescent="0.25">
      <c r="A2485" s="351" t="s">
        <v>6199</v>
      </c>
      <c r="B2485" s="353" t="s">
        <v>235</v>
      </c>
      <c r="C2485" s="369" t="s">
        <v>2410</v>
      </c>
      <c r="D2485" s="369" t="s">
        <v>6197</v>
      </c>
      <c r="E2485" s="370" t="s">
        <v>6200</v>
      </c>
      <c r="F2485" s="355" t="s">
        <v>217</v>
      </c>
      <c r="G2485" s="368">
        <v>7</v>
      </c>
    </row>
    <row r="2486" spans="1:7" s="54" customFormat="1" ht="15" x14ac:dyDescent="0.25">
      <c r="A2486" s="351" t="s">
        <v>6201</v>
      </c>
      <c r="B2486" s="353" t="s">
        <v>235</v>
      </c>
      <c r="C2486" s="369" t="s">
        <v>2421</v>
      </c>
      <c r="D2486" s="369" t="s">
        <v>6197</v>
      </c>
      <c r="E2486" s="370" t="s">
        <v>6202</v>
      </c>
      <c r="F2486" s="355" t="s">
        <v>217</v>
      </c>
      <c r="G2486" s="368">
        <v>96</v>
      </c>
    </row>
    <row r="2487" spans="1:7" s="54" customFormat="1" ht="15" x14ac:dyDescent="0.25">
      <c r="A2487" s="351" t="s">
        <v>6203</v>
      </c>
      <c r="B2487" s="353" t="s">
        <v>235</v>
      </c>
      <c r="C2487" s="369" t="s">
        <v>2429</v>
      </c>
      <c r="D2487" s="369" t="s">
        <v>6197</v>
      </c>
      <c r="E2487" s="370" t="s">
        <v>6204</v>
      </c>
      <c r="F2487" s="355" t="s">
        <v>217</v>
      </c>
      <c r="G2487" s="368">
        <v>192</v>
      </c>
    </row>
    <row r="2488" spans="1:7" s="54" customFormat="1" ht="15" customHeight="1" x14ac:dyDescent="0.25">
      <c r="A2488" s="351" t="s">
        <v>6205</v>
      </c>
      <c r="B2488" s="353" t="s">
        <v>235</v>
      </c>
      <c r="C2488" s="369" t="s">
        <v>2438</v>
      </c>
      <c r="D2488" s="369" t="s">
        <v>6197</v>
      </c>
      <c r="E2488" s="370" t="s">
        <v>6206</v>
      </c>
      <c r="F2488" s="355" t="s">
        <v>217</v>
      </c>
      <c r="G2488" s="368">
        <v>8</v>
      </c>
    </row>
    <row r="2489" spans="1:7" s="54" customFormat="1" ht="15" x14ac:dyDescent="0.25">
      <c r="A2489" s="351" t="s">
        <v>6207</v>
      </c>
      <c r="B2489" s="353" t="s">
        <v>235</v>
      </c>
      <c r="C2489" s="369" t="s">
        <v>1071</v>
      </c>
      <c r="D2489" s="369" t="s">
        <v>6197</v>
      </c>
      <c r="E2489" s="370" t="s">
        <v>6208</v>
      </c>
      <c r="F2489" s="355" t="s">
        <v>217</v>
      </c>
      <c r="G2489" s="368">
        <v>8</v>
      </c>
    </row>
    <row r="2490" spans="1:7" s="54" customFormat="1" ht="15" x14ac:dyDescent="0.25">
      <c r="A2490" s="351" t="s">
        <v>6209</v>
      </c>
      <c r="B2490" s="353" t="s">
        <v>235</v>
      </c>
      <c r="C2490" s="369" t="s">
        <v>1075</v>
      </c>
      <c r="D2490" s="369" t="s">
        <v>6210</v>
      </c>
      <c r="E2490" s="370" t="s">
        <v>6211</v>
      </c>
      <c r="F2490" s="355" t="s">
        <v>217</v>
      </c>
      <c r="G2490" s="368">
        <v>8</v>
      </c>
    </row>
    <row r="2491" spans="1:7" s="54" customFormat="1" ht="15" x14ac:dyDescent="0.25">
      <c r="A2491" s="351" t="s">
        <v>6212</v>
      </c>
      <c r="B2491" s="353" t="s">
        <v>235</v>
      </c>
      <c r="C2491" s="369" t="s">
        <v>2474</v>
      </c>
      <c r="D2491" s="369" t="s">
        <v>6213</v>
      </c>
      <c r="E2491" s="370" t="s">
        <v>6214</v>
      </c>
      <c r="F2491" s="355" t="s">
        <v>217</v>
      </c>
      <c r="G2491" s="368">
        <v>8</v>
      </c>
    </row>
    <row r="2492" spans="1:7" s="54" customFormat="1" ht="15" x14ac:dyDescent="0.25">
      <c r="A2492" s="351" t="s">
        <v>6215</v>
      </c>
      <c r="B2492" s="353" t="s">
        <v>235</v>
      </c>
      <c r="C2492" s="369" t="s">
        <v>2489</v>
      </c>
      <c r="D2492" s="369" t="s">
        <v>6197</v>
      </c>
      <c r="E2492" s="370" t="s">
        <v>6216</v>
      </c>
      <c r="F2492" s="355" t="s">
        <v>217</v>
      </c>
      <c r="G2492" s="368">
        <v>7</v>
      </c>
    </row>
    <row r="2493" spans="1:7" s="54" customFormat="1" ht="15" x14ac:dyDescent="0.25">
      <c r="A2493" s="360"/>
      <c r="B2493" s="560" t="s">
        <v>906</v>
      </c>
      <c r="C2493" s="561"/>
      <c r="D2493" s="561"/>
      <c r="E2493" s="562"/>
      <c r="F2493" s="361"/>
      <c r="G2493" s="361"/>
    </row>
    <row r="2494" spans="1:7" s="54" customFormat="1" ht="15" x14ac:dyDescent="0.25">
      <c r="A2494" s="351" t="s">
        <v>6217</v>
      </c>
      <c r="B2494" s="353" t="s">
        <v>235</v>
      </c>
      <c r="C2494" s="369" t="s">
        <v>2495</v>
      </c>
      <c r="D2494" s="369" t="s">
        <v>6218</v>
      </c>
      <c r="E2494" s="370" t="s">
        <v>948</v>
      </c>
      <c r="F2494" s="355" t="s">
        <v>217</v>
      </c>
      <c r="G2494" s="368">
        <v>1</v>
      </c>
    </row>
    <row r="2495" spans="1:7" s="54" customFormat="1" ht="15" x14ac:dyDescent="0.25">
      <c r="A2495" s="351" t="s">
        <v>6219</v>
      </c>
      <c r="B2495" s="353" t="s">
        <v>235</v>
      </c>
      <c r="C2495" s="369" t="s">
        <v>2499</v>
      </c>
      <c r="D2495" s="369" t="s">
        <v>6220</v>
      </c>
      <c r="E2495" s="370" t="s">
        <v>6221</v>
      </c>
      <c r="F2495" s="355" t="s">
        <v>217</v>
      </c>
      <c r="G2495" s="368">
        <v>1</v>
      </c>
    </row>
    <row r="2496" spans="1:7" s="54" customFormat="1" ht="15" x14ac:dyDescent="0.25">
      <c r="A2496" s="351" t="s">
        <v>6222</v>
      </c>
      <c r="B2496" s="353" t="s">
        <v>235</v>
      </c>
      <c r="C2496" s="369" t="s">
        <v>2508</v>
      </c>
      <c r="D2496" s="369" t="s">
        <v>6197</v>
      </c>
      <c r="E2496" s="370" t="s">
        <v>6223</v>
      </c>
      <c r="F2496" s="355" t="s">
        <v>217</v>
      </c>
      <c r="G2496" s="368">
        <v>1</v>
      </c>
    </row>
    <row r="2497" spans="1:7" s="54" customFormat="1" ht="15" x14ac:dyDescent="0.25">
      <c r="A2497" s="351" t="s">
        <v>6224</v>
      </c>
      <c r="B2497" s="353" t="s">
        <v>235</v>
      </c>
      <c r="C2497" s="369" t="s">
        <v>2516</v>
      </c>
      <c r="D2497" s="369" t="s">
        <v>6197</v>
      </c>
      <c r="E2497" s="370" t="s">
        <v>6225</v>
      </c>
      <c r="F2497" s="355" t="s">
        <v>217</v>
      </c>
      <c r="G2497" s="368">
        <v>1</v>
      </c>
    </row>
    <row r="2498" spans="1:7" s="54" customFormat="1" ht="15" x14ac:dyDescent="0.25">
      <c r="A2498" s="351" t="s">
        <v>6226</v>
      </c>
      <c r="B2498" s="353" t="s">
        <v>235</v>
      </c>
      <c r="C2498" s="369" t="s">
        <v>1085</v>
      </c>
      <c r="D2498" s="369" t="s">
        <v>6197</v>
      </c>
      <c r="E2498" s="370" t="s">
        <v>6227</v>
      </c>
      <c r="F2498" s="355" t="s">
        <v>217</v>
      </c>
      <c r="G2498" s="368">
        <v>2</v>
      </c>
    </row>
    <row r="2499" spans="1:7" s="54" customFormat="1" ht="15" x14ac:dyDescent="0.25">
      <c r="A2499" s="351" t="s">
        <v>6228</v>
      </c>
      <c r="B2499" s="353" t="s">
        <v>235</v>
      </c>
      <c r="C2499" s="369" t="s">
        <v>1088</v>
      </c>
      <c r="D2499" s="369" t="s">
        <v>6197</v>
      </c>
      <c r="E2499" s="370" t="s">
        <v>6216</v>
      </c>
      <c r="F2499" s="355" t="s">
        <v>217</v>
      </c>
      <c r="G2499" s="368">
        <v>2</v>
      </c>
    </row>
    <row r="2500" spans="1:7" s="54" customFormat="1" ht="15" x14ac:dyDescent="0.25">
      <c r="A2500" s="351" t="s">
        <v>6229</v>
      </c>
      <c r="B2500" s="353" t="s">
        <v>235</v>
      </c>
      <c r="C2500" s="369" t="s">
        <v>1096</v>
      </c>
      <c r="D2500" s="369" t="s">
        <v>6197</v>
      </c>
      <c r="E2500" s="370" t="s">
        <v>6230</v>
      </c>
      <c r="F2500" s="355" t="s">
        <v>217</v>
      </c>
      <c r="G2500" s="368">
        <v>1</v>
      </c>
    </row>
    <row r="2501" spans="1:7" s="54" customFormat="1" ht="15" x14ac:dyDescent="0.25">
      <c r="A2501" s="351" t="s">
        <v>6231</v>
      </c>
      <c r="B2501" s="353" t="s">
        <v>235</v>
      </c>
      <c r="C2501" s="369" t="s">
        <v>1103</v>
      </c>
      <c r="D2501" s="369" t="s">
        <v>6220</v>
      </c>
      <c r="E2501" s="370" t="s">
        <v>6232</v>
      </c>
      <c r="F2501" s="355" t="s">
        <v>217</v>
      </c>
      <c r="G2501" s="368">
        <v>1</v>
      </c>
    </row>
    <row r="2502" spans="1:7" s="54" customFormat="1" ht="15" x14ac:dyDescent="0.25">
      <c r="A2502" s="351" t="s">
        <v>6233</v>
      </c>
      <c r="B2502" s="353" t="s">
        <v>235</v>
      </c>
      <c r="C2502" s="369" t="s">
        <v>1109</v>
      </c>
      <c r="D2502" s="369" t="s">
        <v>6234</v>
      </c>
      <c r="E2502" s="370" t="s">
        <v>6235</v>
      </c>
      <c r="F2502" s="355" t="s">
        <v>217</v>
      </c>
      <c r="G2502" s="368">
        <v>1</v>
      </c>
    </row>
    <row r="2503" spans="1:7" s="54" customFormat="1" ht="15" x14ac:dyDescent="0.25">
      <c r="A2503" s="351" t="s">
        <v>6236</v>
      </c>
      <c r="B2503" s="353" t="s">
        <v>235</v>
      </c>
      <c r="C2503" s="369" t="s">
        <v>1112</v>
      </c>
      <c r="D2503" s="369" t="s">
        <v>6237</v>
      </c>
      <c r="E2503" s="370" t="s">
        <v>6238</v>
      </c>
      <c r="F2503" s="355" t="s">
        <v>217</v>
      </c>
      <c r="G2503" s="368">
        <v>1</v>
      </c>
    </row>
    <row r="2504" spans="1:7" s="54" customFormat="1" ht="15" x14ac:dyDescent="0.25">
      <c r="A2504" s="351" t="s">
        <v>6239</v>
      </c>
      <c r="B2504" s="353" t="s">
        <v>235</v>
      </c>
      <c r="C2504" s="369" t="s">
        <v>1115</v>
      </c>
      <c r="D2504" s="369" t="s">
        <v>6197</v>
      </c>
      <c r="E2504" s="370" t="s">
        <v>6240</v>
      </c>
      <c r="F2504" s="355" t="s">
        <v>217</v>
      </c>
      <c r="G2504" s="368">
        <v>1</v>
      </c>
    </row>
    <row r="2505" spans="1:7" s="54" customFormat="1" ht="15" x14ac:dyDescent="0.25">
      <c r="A2505" s="351" t="s">
        <v>6241</v>
      </c>
      <c r="B2505" s="353" t="s">
        <v>235</v>
      </c>
      <c r="C2505" s="369" t="s">
        <v>1140</v>
      </c>
      <c r="D2505" s="369" t="s">
        <v>6242</v>
      </c>
      <c r="E2505" s="370" t="s">
        <v>6243</v>
      </c>
      <c r="F2505" s="355" t="s">
        <v>217</v>
      </c>
      <c r="G2505" s="368">
        <v>1</v>
      </c>
    </row>
    <row r="2506" spans="1:7" s="54" customFormat="1" ht="15" x14ac:dyDescent="0.25">
      <c r="A2506" s="351" t="s">
        <v>6244</v>
      </c>
      <c r="B2506" s="353" t="s">
        <v>235</v>
      </c>
      <c r="C2506" s="369" t="s">
        <v>3646</v>
      </c>
      <c r="D2506" s="369" t="s">
        <v>6220</v>
      </c>
      <c r="E2506" s="370" t="s">
        <v>6245</v>
      </c>
      <c r="F2506" s="355" t="s">
        <v>217</v>
      </c>
      <c r="G2506" s="368">
        <v>1</v>
      </c>
    </row>
    <row r="2507" spans="1:7" s="54" customFormat="1" ht="15" x14ac:dyDescent="0.25">
      <c r="A2507" s="351" t="s">
        <v>6246</v>
      </c>
      <c r="B2507" s="353" t="s">
        <v>235</v>
      </c>
      <c r="C2507" s="369" t="s">
        <v>1151</v>
      </c>
      <c r="D2507" s="369" t="s">
        <v>6213</v>
      </c>
      <c r="E2507" s="370" t="s">
        <v>6214</v>
      </c>
      <c r="F2507" s="355" t="s">
        <v>217</v>
      </c>
      <c r="G2507" s="368">
        <v>2</v>
      </c>
    </row>
    <row r="2508" spans="1:7" s="54" customFormat="1" ht="15" x14ac:dyDescent="0.25">
      <c r="A2508" s="351" t="s">
        <v>6247</v>
      </c>
      <c r="B2508" s="353" t="s">
        <v>235</v>
      </c>
      <c r="C2508" s="369" t="s">
        <v>2583</v>
      </c>
      <c r="D2508" s="369" t="s">
        <v>6248</v>
      </c>
      <c r="E2508" s="370" t="s">
        <v>6249</v>
      </c>
      <c r="F2508" s="355" t="s">
        <v>217</v>
      </c>
      <c r="G2508" s="368">
        <v>3</v>
      </c>
    </row>
    <row r="2509" spans="1:7" s="54" customFormat="1" ht="15" x14ac:dyDescent="0.25">
      <c r="A2509" s="351" t="s">
        <v>6250</v>
      </c>
      <c r="B2509" s="353" t="s">
        <v>235</v>
      </c>
      <c r="C2509" s="369" t="s">
        <v>1168</v>
      </c>
      <c r="D2509" s="369" t="s">
        <v>6197</v>
      </c>
      <c r="E2509" s="370" t="s">
        <v>6216</v>
      </c>
      <c r="F2509" s="355" t="s">
        <v>217</v>
      </c>
      <c r="G2509" s="368">
        <v>2</v>
      </c>
    </row>
    <row r="2510" spans="1:7" s="54" customFormat="1" ht="15" x14ac:dyDescent="0.25">
      <c r="A2510" s="351" t="s">
        <v>6251</v>
      </c>
      <c r="B2510" s="353" t="s">
        <v>235</v>
      </c>
      <c r="C2510" s="369" t="s">
        <v>2598</v>
      </c>
      <c r="D2510" s="369" t="s">
        <v>6213</v>
      </c>
      <c r="E2510" s="370" t="s">
        <v>947</v>
      </c>
      <c r="F2510" s="355" t="s">
        <v>217</v>
      </c>
      <c r="G2510" s="368">
        <v>1</v>
      </c>
    </row>
    <row r="2511" spans="1:7" s="54" customFormat="1" ht="15" x14ac:dyDescent="0.25">
      <c r="A2511" s="360"/>
      <c r="B2511" s="560" t="s">
        <v>6252</v>
      </c>
      <c r="C2511" s="561"/>
      <c r="D2511" s="561"/>
      <c r="E2511" s="562"/>
      <c r="F2511" s="361"/>
      <c r="G2511" s="361"/>
    </row>
    <row r="2512" spans="1:7" s="54" customFormat="1" ht="19.5" customHeight="1" x14ac:dyDescent="0.25">
      <c r="A2512" s="351" t="s">
        <v>6253</v>
      </c>
      <c r="B2512" s="353" t="s">
        <v>235</v>
      </c>
      <c r="C2512" s="369" t="s">
        <v>2603</v>
      </c>
      <c r="D2512" s="369" t="s">
        <v>6218</v>
      </c>
      <c r="E2512" s="370" t="s">
        <v>948</v>
      </c>
      <c r="F2512" s="355" t="s">
        <v>217</v>
      </c>
      <c r="G2512" s="368">
        <v>1</v>
      </c>
    </row>
    <row r="2513" spans="1:7" s="65" customFormat="1" ht="15.75" customHeight="1" x14ac:dyDescent="0.2">
      <c r="A2513" s="351" t="s">
        <v>6254</v>
      </c>
      <c r="B2513" s="353" t="s">
        <v>235</v>
      </c>
      <c r="C2513" s="369" t="s">
        <v>1186</v>
      </c>
      <c r="D2513" s="369" t="s">
        <v>6197</v>
      </c>
      <c r="E2513" s="370" t="s">
        <v>6255</v>
      </c>
      <c r="F2513" s="355" t="s">
        <v>217</v>
      </c>
      <c r="G2513" s="368">
        <v>1</v>
      </c>
    </row>
    <row r="2514" spans="1:7" s="54" customFormat="1" ht="19.5" customHeight="1" x14ac:dyDescent="0.25">
      <c r="A2514" s="351" t="s">
        <v>6256</v>
      </c>
      <c r="B2514" s="353" t="s">
        <v>235</v>
      </c>
      <c r="C2514" s="369" t="s">
        <v>2613</v>
      </c>
      <c r="D2514" s="369" t="s">
        <v>6237</v>
      </c>
      <c r="E2514" s="370" t="s">
        <v>6238</v>
      </c>
      <c r="F2514" s="355" t="s">
        <v>217</v>
      </c>
      <c r="G2514" s="368">
        <v>2</v>
      </c>
    </row>
    <row r="2515" spans="1:7" s="62" customFormat="1" ht="15" customHeight="1" x14ac:dyDescent="0.25">
      <c r="A2515" s="351" t="s">
        <v>6257</v>
      </c>
      <c r="B2515" s="353" t="s">
        <v>235</v>
      </c>
      <c r="C2515" s="369" t="s">
        <v>2620</v>
      </c>
      <c r="D2515" s="369" t="s">
        <v>6248</v>
      </c>
      <c r="E2515" s="370" t="s">
        <v>6249</v>
      </c>
      <c r="F2515" s="355" t="s">
        <v>217</v>
      </c>
      <c r="G2515" s="368">
        <v>4</v>
      </c>
    </row>
    <row r="2516" spans="1:7" s="54" customFormat="1" ht="15" x14ac:dyDescent="0.25">
      <c r="A2516" s="351" t="s">
        <v>6258</v>
      </c>
      <c r="B2516" s="353" t="s">
        <v>235</v>
      </c>
      <c r="C2516" s="369" t="s">
        <v>2624</v>
      </c>
      <c r="D2516" s="369" t="s">
        <v>6197</v>
      </c>
      <c r="E2516" s="370" t="s">
        <v>6240</v>
      </c>
      <c r="F2516" s="355" t="s">
        <v>217</v>
      </c>
      <c r="G2516" s="368">
        <v>2</v>
      </c>
    </row>
    <row r="2517" spans="1:7" s="54" customFormat="1" ht="15" x14ac:dyDescent="0.25">
      <c r="A2517" s="351" t="s">
        <v>6259</v>
      </c>
      <c r="B2517" s="353" t="s">
        <v>235</v>
      </c>
      <c r="C2517" s="369" t="s">
        <v>2631</v>
      </c>
      <c r="D2517" s="369" t="s">
        <v>6220</v>
      </c>
      <c r="E2517" s="370" t="s">
        <v>6245</v>
      </c>
      <c r="F2517" s="355" t="s">
        <v>217</v>
      </c>
      <c r="G2517" s="368">
        <v>1</v>
      </c>
    </row>
    <row r="2518" spans="1:7" s="54" customFormat="1" ht="15" x14ac:dyDescent="0.25">
      <c r="A2518" s="351" t="s">
        <v>6260</v>
      </c>
      <c r="B2518" s="353" t="s">
        <v>235</v>
      </c>
      <c r="C2518" s="369" t="s">
        <v>1189</v>
      </c>
      <c r="D2518" s="369" t="s">
        <v>6197</v>
      </c>
      <c r="E2518" s="370" t="s">
        <v>6230</v>
      </c>
      <c r="F2518" s="355" t="s">
        <v>217</v>
      </c>
      <c r="G2518" s="368">
        <v>1</v>
      </c>
    </row>
    <row r="2519" spans="1:7" s="54" customFormat="1" ht="15" x14ac:dyDescent="0.25">
      <c r="A2519" s="351" t="s">
        <v>6261</v>
      </c>
      <c r="B2519" s="353" t="s">
        <v>235</v>
      </c>
      <c r="C2519" s="369" t="s">
        <v>2639</v>
      </c>
      <c r="D2519" s="369" t="s">
        <v>6197</v>
      </c>
      <c r="E2519" s="370" t="s">
        <v>6262</v>
      </c>
      <c r="F2519" s="355" t="s">
        <v>217</v>
      </c>
      <c r="G2519" s="368">
        <v>1</v>
      </c>
    </row>
    <row r="2520" spans="1:7" s="54" customFormat="1" ht="15" x14ac:dyDescent="0.25">
      <c r="A2520" s="351" t="s">
        <v>6263</v>
      </c>
      <c r="B2520" s="353" t="s">
        <v>235</v>
      </c>
      <c r="C2520" s="369" t="s">
        <v>2646</v>
      </c>
      <c r="D2520" s="369" t="s">
        <v>6197</v>
      </c>
      <c r="E2520" s="370" t="s">
        <v>6216</v>
      </c>
      <c r="F2520" s="355" t="s">
        <v>217</v>
      </c>
      <c r="G2520" s="368">
        <v>2</v>
      </c>
    </row>
    <row r="2521" spans="1:7" s="54" customFormat="1" ht="15" x14ac:dyDescent="0.25">
      <c r="A2521" s="351" t="s">
        <v>6264</v>
      </c>
      <c r="B2521" s="353" t="s">
        <v>235</v>
      </c>
      <c r="C2521" s="369" t="s">
        <v>1200</v>
      </c>
      <c r="D2521" s="369" t="s">
        <v>6213</v>
      </c>
      <c r="E2521" s="370" t="s">
        <v>6214</v>
      </c>
      <c r="F2521" s="355" t="s">
        <v>217</v>
      </c>
      <c r="G2521" s="368">
        <v>1</v>
      </c>
    </row>
    <row r="2522" spans="1:7" s="54" customFormat="1" ht="15" x14ac:dyDescent="0.25">
      <c r="A2522" s="360"/>
      <c r="B2522" s="560" t="s">
        <v>6265</v>
      </c>
      <c r="C2522" s="561"/>
      <c r="D2522" s="561"/>
      <c r="E2522" s="562"/>
      <c r="F2522" s="361"/>
      <c r="G2522" s="361"/>
    </row>
    <row r="2523" spans="1:7" s="54" customFormat="1" ht="15" x14ac:dyDescent="0.25">
      <c r="A2523" s="351" t="s">
        <v>6266</v>
      </c>
      <c r="B2523" s="353" t="s">
        <v>235</v>
      </c>
      <c r="C2523" s="369" t="s">
        <v>1211</v>
      </c>
      <c r="D2523" s="369" t="s">
        <v>6218</v>
      </c>
      <c r="E2523" s="370" t="s">
        <v>948</v>
      </c>
      <c r="F2523" s="355" t="s">
        <v>217</v>
      </c>
      <c r="G2523" s="368">
        <v>1</v>
      </c>
    </row>
    <row r="2524" spans="1:7" s="54" customFormat="1" ht="15" x14ac:dyDescent="0.25">
      <c r="A2524" s="351" t="s">
        <v>6267</v>
      </c>
      <c r="B2524" s="353" t="s">
        <v>235</v>
      </c>
      <c r="C2524" s="369" t="s">
        <v>2658</v>
      </c>
      <c r="D2524" s="369" t="s">
        <v>6197</v>
      </c>
      <c r="E2524" s="370" t="s">
        <v>6255</v>
      </c>
      <c r="F2524" s="355" t="s">
        <v>217</v>
      </c>
      <c r="G2524" s="368">
        <v>2</v>
      </c>
    </row>
    <row r="2525" spans="1:7" s="54" customFormat="1" ht="15" x14ac:dyDescent="0.25">
      <c r="A2525" s="351" t="s">
        <v>6268</v>
      </c>
      <c r="B2525" s="353" t="s">
        <v>235</v>
      </c>
      <c r="C2525" s="369" t="s">
        <v>2673</v>
      </c>
      <c r="D2525" s="369" t="s">
        <v>6237</v>
      </c>
      <c r="E2525" s="370" t="s">
        <v>6238</v>
      </c>
      <c r="F2525" s="355" t="s">
        <v>217</v>
      </c>
      <c r="G2525" s="368">
        <v>1</v>
      </c>
    </row>
    <row r="2526" spans="1:7" s="54" customFormat="1" ht="15" x14ac:dyDescent="0.25">
      <c r="A2526" s="351" t="s">
        <v>6269</v>
      </c>
      <c r="B2526" s="353" t="s">
        <v>235</v>
      </c>
      <c r="C2526" s="369" t="s">
        <v>2677</v>
      </c>
      <c r="D2526" s="369" t="s">
        <v>6248</v>
      </c>
      <c r="E2526" s="370" t="s">
        <v>6249</v>
      </c>
      <c r="F2526" s="355" t="s">
        <v>217</v>
      </c>
      <c r="G2526" s="368">
        <v>1</v>
      </c>
    </row>
    <row r="2527" spans="1:7" s="54" customFormat="1" ht="15" x14ac:dyDescent="0.25">
      <c r="A2527" s="351" t="s">
        <v>6270</v>
      </c>
      <c r="B2527" s="353" t="s">
        <v>235</v>
      </c>
      <c r="C2527" s="369" t="s">
        <v>2682</v>
      </c>
      <c r="D2527" s="369" t="s">
        <v>6242</v>
      </c>
      <c r="E2527" s="370" t="s">
        <v>6243</v>
      </c>
      <c r="F2527" s="355" t="s">
        <v>217</v>
      </c>
      <c r="G2527" s="368">
        <v>2</v>
      </c>
    </row>
    <row r="2528" spans="1:7" s="54" customFormat="1" ht="15" x14ac:dyDescent="0.25">
      <c r="A2528" s="351" t="s">
        <v>6271</v>
      </c>
      <c r="B2528" s="353" t="s">
        <v>235</v>
      </c>
      <c r="C2528" s="369" t="s">
        <v>1224</v>
      </c>
      <c r="D2528" s="369" t="s">
        <v>6220</v>
      </c>
      <c r="E2528" s="370" t="s">
        <v>6245</v>
      </c>
      <c r="F2528" s="355" t="s">
        <v>217</v>
      </c>
      <c r="G2528" s="368">
        <v>2</v>
      </c>
    </row>
    <row r="2529" spans="1:7" s="54" customFormat="1" ht="15" x14ac:dyDescent="0.25">
      <c r="A2529" s="351" t="s">
        <v>6272</v>
      </c>
      <c r="B2529" s="353" t="s">
        <v>235</v>
      </c>
      <c r="C2529" s="369" t="s">
        <v>2707</v>
      </c>
      <c r="D2529" s="369" t="s">
        <v>6197</v>
      </c>
      <c r="E2529" s="370" t="s">
        <v>6227</v>
      </c>
      <c r="F2529" s="355" t="s">
        <v>217</v>
      </c>
      <c r="G2529" s="368">
        <v>1</v>
      </c>
    </row>
    <row r="2530" spans="1:7" s="54" customFormat="1" ht="15" x14ac:dyDescent="0.25">
      <c r="A2530" s="351" t="s">
        <v>6273</v>
      </c>
      <c r="B2530" s="353" t="s">
        <v>235</v>
      </c>
      <c r="C2530" s="369" t="s">
        <v>2711</v>
      </c>
      <c r="D2530" s="369" t="s">
        <v>6197</v>
      </c>
      <c r="E2530" s="370" t="s">
        <v>6262</v>
      </c>
      <c r="F2530" s="355" t="s">
        <v>217</v>
      </c>
      <c r="G2530" s="368">
        <v>2</v>
      </c>
    </row>
    <row r="2531" spans="1:7" s="54" customFormat="1" ht="15" x14ac:dyDescent="0.25">
      <c r="A2531" s="351" t="s">
        <v>6274</v>
      </c>
      <c r="B2531" s="353" t="s">
        <v>235</v>
      </c>
      <c r="C2531" s="369" t="s">
        <v>1230</v>
      </c>
      <c r="D2531" s="369" t="s">
        <v>6197</v>
      </c>
      <c r="E2531" s="370" t="s">
        <v>6240</v>
      </c>
      <c r="F2531" s="355" t="s">
        <v>217</v>
      </c>
      <c r="G2531" s="368">
        <v>1</v>
      </c>
    </row>
    <row r="2532" spans="1:7" s="54" customFormat="1" ht="15" x14ac:dyDescent="0.25">
      <c r="A2532" s="351" t="s">
        <v>6275</v>
      </c>
      <c r="B2532" s="353" t="s">
        <v>235</v>
      </c>
      <c r="C2532" s="369" t="s">
        <v>1238</v>
      </c>
      <c r="D2532" s="369" t="s">
        <v>6213</v>
      </c>
      <c r="E2532" s="370" t="s">
        <v>6214</v>
      </c>
      <c r="F2532" s="355" t="s">
        <v>217</v>
      </c>
      <c r="G2532" s="368">
        <v>1</v>
      </c>
    </row>
    <row r="2533" spans="1:7" s="54" customFormat="1" ht="15" x14ac:dyDescent="0.25">
      <c r="A2533" s="360"/>
      <c r="B2533" s="560" t="s">
        <v>6276</v>
      </c>
      <c r="C2533" s="561"/>
      <c r="D2533" s="561"/>
      <c r="E2533" s="562"/>
      <c r="F2533" s="361"/>
      <c r="G2533" s="361"/>
    </row>
    <row r="2534" spans="1:7" s="62" customFormat="1" ht="15" customHeight="1" x14ac:dyDescent="0.25">
      <c r="A2534" s="351" t="s">
        <v>6277</v>
      </c>
      <c r="B2534" s="353" t="s">
        <v>235</v>
      </c>
      <c r="C2534" s="369" t="s">
        <v>2732</v>
      </c>
      <c r="D2534" s="369" t="s">
        <v>6218</v>
      </c>
      <c r="E2534" s="370" t="s">
        <v>948</v>
      </c>
      <c r="F2534" s="355" t="s">
        <v>217</v>
      </c>
      <c r="G2534" s="368">
        <v>1</v>
      </c>
    </row>
    <row r="2535" spans="1:7" s="54" customFormat="1" ht="15" x14ac:dyDescent="0.25">
      <c r="A2535" s="351" t="s">
        <v>6278</v>
      </c>
      <c r="B2535" s="353" t="s">
        <v>235</v>
      </c>
      <c r="C2535" s="369" t="s">
        <v>2737</v>
      </c>
      <c r="D2535" s="369" t="s">
        <v>6197</v>
      </c>
      <c r="E2535" s="370" t="s">
        <v>6223</v>
      </c>
      <c r="F2535" s="355" t="s">
        <v>217</v>
      </c>
      <c r="G2535" s="368">
        <v>1</v>
      </c>
    </row>
    <row r="2536" spans="1:7" s="54" customFormat="1" ht="15" x14ac:dyDescent="0.25">
      <c r="A2536" s="351" t="s">
        <v>6279</v>
      </c>
      <c r="B2536" s="353" t="s">
        <v>235</v>
      </c>
      <c r="C2536" s="369" t="s">
        <v>2741</v>
      </c>
      <c r="D2536" s="369" t="s">
        <v>6197</v>
      </c>
      <c r="E2536" s="370" t="s">
        <v>6262</v>
      </c>
      <c r="F2536" s="355" t="s">
        <v>217</v>
      </c>
      <c r="G2536" s="368">
        <v>1</v>
      </c>
    </row>
    <row r="2537" spans="1:7" s="54" customFormat="1" ht="15" x14ac:dyDescent="0.25">
      <c r="A2537" s="351" t="s">
        <v>6280</v>
      </c>
      <c r="B2537" s="353" t="s">
        <v>235</v>
      </c>
      <c r="C2537" s="369" t="s">
        <v>2753</v>
      </c>
      <c r="D2537" s="369" t="s">
        <v>6197</v>
      </c>
      <c r="E2537" s="370" t="s">
        <v>6230</v>
      </c>
      <c r="F2537" s="355" t="s">
        <v>217</v>
      </c>
      <c r="G2537" s="368">
        <v>1</v>
      </c>
    </row>
    <row r="2538" spans="1:7" s="54" customFormat="1" ht="15" x14ac:dyDescent="0.25">
      <c r="A2538" s="351" t="s">
        <v>6281</v>
      </c>
      <c r="B2538" s="353" t="s">
        <v>235</v>
      </c>
      <c r="C2538" s="369" t="s">
        <v>1251</v>
      </c>
      <c r="D2538" s="369" t="s">
        <v>6220</v>
      </c>
      <c r="E2538" s="370" t="s">
        <v>6282</v>
      </c>
      <c r="F2538" s="355" t="s">
        <v>217</v>
      </c>
      <c r="G2538" s="368">
        <v>1</v>
      </c>
    </row>
    <row r="2539" spans="1:7" s="54" customFormat="1" ht="15" x14ac:dyDescent="0.25">
      <c r="A2539" s="351" t="s">
        <v>6283</v>
      </c>
      <c r="B2539" s="353" t="s">
        <v>235</v>
      </c>
      <c r="C2539" s="353" t="s">
        <v>1257</v>
      </c>
      <c r="D2539" s="353" t="s">
        <v>6284</v>
      </c>
      <c r="E2539" s="354" t="s">
        <v>6285</v>
      </c>
      <c r="F2539" s="355" t="s">
        <v>291</v>
      </c>
      <c r="G2539" s="368">
        <v>1</v>
      </c>
    </row>
    <row r="2540" spans="1:7" s="54" customFormat="1" ht="15" x14ac:dyDescent="0.25">
      <c r="A2540" s="351" t="s">
        <v>6286</v>
      </c>
      <c r="B2540" s="353" t="s">
        <v>235</v>
      </c>
      <c r="C2540" s="369" t="s">
        <v>1258</v>
      </c>
      <c r="D2540" s="369" t="s">
        <v>6287</v>
      </c>
      <c r="E2540" s="370" t="s">
        <v>6288</v>
      </c>
      <c r="F2540" s="355" t="s">
        <v>217</v>
      </c>
      <c r="G2540" s="368">
        <v>1</v>
      </c>
    </row>
    <row r="2541" spans="1:7" s="54" customFormat="1" ht="15" x14ac:dyDescent="0.25">
      <c r="A2541" s="351" t="s">
        <v>6289</v>
      </c>
      <c r="B2541" s="353" t="s">
        <v>235</v>
      </c>
      <c r="C2541" s="369" t="s">
        <v>1259</v>
      </c>
      <c r="D2541" s="369" t="s">
        <v>6290</v>
      </c>
      <c r="E2541" s="370" t="s">
        <v>6291</v>
      </c>
      <c r="F2541" s="355" t="s">
        <v>217</v>
      </c>
      <c r="G2541" s="368">
        <v>1</v>
      </c>
    </row>
    <row r="2542" spans="1:7" s="54" customFormat="1" ht="15" x14ac:dyDescent="0.25">
      <c r="A2542" s="351" t="s">
        <v>6292</v>
      </c>
      <c r="B2542" s="353" t="s">
        <v>235</v>
      </c>
      <c r="C2542" s="369" t="s">
        <v>1260</v>
      </c>
      <c r="D2542" s="369" t="s">
        <v>6197</v>
      </c>
      <c r="E2542" s="370" t="s">
        <v>6293</v>
      </c>
      <c r="F2542" s="355" t="s">
        <v>217</v>
      </c>
      <c r="G2542" s="368">
        <v>1</v>
      </c>
    </row>
    <row r="2543" spans="1:7" s="54" customFormat="1" ht="15" x14ac:dyDescent="0.25">
      <c r="A2543" s="351" t="s">
        <v>6294</v>
      </c>
      <c r="B2543" s="353" t="s">
        <v>235</v>
      </c>
      <c r="C2543" s="369" t="s">
        <v>1263</v>
      </c>
      <c r="D2543" s="369" t="s">
        <v>6242</v>
      </c>
      <c r="E2543" s="370" t="s">
        <v>6243</v>
      </c>
      <c r="F2543" s="355" t="s">
        <v>217</v>
      </c>
      <c r="G2543" s="368">
        <v>1</v>
      </c>
    </row>
    <row r="2544" spans="1:7" s="54" customFormat="1" ht="15" x14ac:dyDescent="0.25">
      <c r="A2544" s="351" t="s">
        <v>6295</v>
      </c>
      <c r="B2544" s="353" t="s">
        <v>235</v>
      </c>
      <c r="C2544" s="369" t="s">
        <v>1265</v>
      </c>
      <c r="D2544" s="369" t="s">
        <v>6220</v>
      </c>
      <c r="E2544" s="370" t="s">
        <v>6245</v>
      </c>
      <c r="F2544" s="355" t="s">
        <v>217</v>
      </c>
      <c r="G2544" s="368">
        <v>1</v>
      </c>
    </row>
    <row r="2545" spans="1:7" s="54" customFormat="1" ht="15" x14ac:dyDescent="0.25">
      <c r="A2545" s="360"/>
      <c r="B2545" s="560" t="s">
        <v>6296</v>
      </c>
      <c r="C2545" s="561"/>
      <c r="D2545" s="561"/>
      <c r="E2545" s="562"/>
      <c r="F2545" s="361"/>
      <c r="G2545" s="361"/>
    </row>
    <row r="2546" spans="1:7" s="54" customFormat="1" ht="15" x14ac:dyDescent="0.25">
      <c r="A2546" s="351" t="s">
        <v>6297</v>
      </c>
      <c r="B2546" s="353" t="s">
        <v>235</v>
      </c>
      <c r="C2546" s="369" t="s">
        <v>1269</v>
      </c>
      <c r="D2546" s="369" t="s">
        <v>6218</v>
      </c>
      <c r="E2546" s="370" t="s">
        <v>948</v>
      </c>
      <c r="F2546" s="355" t="s">
        <v>217</v>
      </c>
      <c r="G2546" s="368">
        <v>1</v>
      </c>
    </row>
    <row r="2547" spans="1:7" s="54" customFormat="1" ht="15" x14ac:dyDescent="0.25">
      <c r="A2547" s="351" t="s">
        <v>6298</v>
      </c>
      <c r="B2547" s="353" t="s">
        <v>235</v>
      </c>
      <c r="C2547" s="369" t="s">
        <v>2772</v>
      </c>
      <c r="D2547" s="369" t="s">
        <v>6213</v>
      </c>
      <c r="E2547" s="370" t="s">
        <v>6214</v>
      </c>
      <c r="F2547" s="355" t="s">
        <v>217</v>
      </c>
      <c r="G2547" s="368">
        <v>1</v>
      </c>
    </row>
    <row r="2548" spans="1:7" s="54" customFormat="1" ht="15" x14ac:dyDescent="0.25">
      <c r="A2548" s="351" t="s">
        <v>6299</v>
      </c>
      <c r="B2548" s="353" t="s">
        <v>235</v>
      </c>
      <c r="C2548" s="369" t="s">
        <v>2776</v>
      </c>
      <c r="D2548" s="369" t="s">
        <v>6237</v>
      </c>
      <c r="E2548" s="370" t="s">
        <v>6238</v>
      </c>
      <c r="F2548" s="355" t="s">
        <v>217</v>
      </c>
      <c r="G2548" s="368">
        <v>1</v>
      </c>
    </row>
    <row r="2549" spans="1:7" s="54" customFormat="1" ht="22.5" x14ac:dyDescent="0.25">
      <c r="A2549" s="351" t="s">
        <v>6300</v>
      </c>
      <c r="B2549" s="353" t="s">
        <v>235</v>
      </c>
      <c r="C2549" s="369" t="s">
        <v>2780</v>
      </c>
      <c r="D2549" s="369" t="s">
        <v>6197</v>
      </c>
      <c r="E2549" s="370" t="s">
        <v>6301</v>
      </c>
      <c r="F2549" s="355" t="s">
        <v>217</v>
      </c>
      <c r="G2549" s="368">
        <v>1</v>
      </c>
    </row>
    <row r="2550" spans="1:7" s="54" customFormat="1" ht="15" x14ac:dyDescent="0.25">
      <c r="A2550" s="351" t="s">
        <v>6302</v>
      </c>
      <c r="B2550" s="353" t="s">
        <v>235</v>
      </c>
      <c r="C2550" s="369" t="s">
        <v>2793</v>
      </c>
      <c r="D2550" s="369" t="s">
        <v>6197</v>
      </c>
      <c r="E2550" s="370" t="s">
        <v>6303</v>
      </c>
      <c r="F2550" s="355" t="s">
        <v>217</v>
      </c>
      <c r="G2550" s="368">
        <v>3</v>
      </c>
    </row>
    <row r="2551" spans="1:7" s="54" customFormat="1" ht="15" x14ac:dyDescent="0.25">
      <c r="A2551" s="360"/>
      <c r="B2551" s="560" t="s">
        <v>6304</v>
      </c>
      <c r="C2551" s="561"/>
      <c r="D2551" s="561"/>
      <c r="E2551" s="562"/>
      <c r="F2551" s="361"/>
      <c r="G2551" s="361"/>
    </row>
    <row r="2552" spans="1:7" s="54" customFormat="1" ht="15" x14ac:dyDescent="0.25">
      <c r="A2552" s="351" t="s">
        <v>6305</v>
      </c>
      <c r="B2552" s="353" t="s">
        <v>235</v>
      </c>
      <c r="C2552" s="369" t="s">
        <v>2797</v>
      </c>
      <c r="D2552" s="369" t="s">
        <v>6197</v>
      </c>
      <c r="E2552" s="370" t="s">
        <v>6306</v>
      </c>
      <c r="F2552" s="355" t="s">
        <v>217</v>
      </c>
      <c r="G2552" s="368">
        <v>5</v>
      </c>
    </row>
    <row r="2553" spans="1:7" s="54" customFormat="1" ht="15" x14ac:dyDescent="0.25">
      <c r="A2553" s="351" t="s">
        <v>6307</v>
      </c>
      <c r="B2553" s="353" t="s">
        <v>235</v>
      </c>
      <c r="C2553" s="369" t="s">
        <v>1278</v>
      </c>
      <c r="D2553" s="369" t="s">
        <v>6197</v>
      </c>
      <c r="E2553" s="370" t="s">
        <v>6308</v>
      </c>
      <c r="F2553" s="355" t="s">
        <v>217</v>
      </c>
      <c r="G2553" s="368">
        <v>2</v>
      </c>
    </row>
    <row r="2554" spans="1:7" s="54" customFormat="1" ht="15" x14ac:dyDescent="0.25">
      <c r="A2554" s="351" t="s">
        <v>6309</v>
      </c>
      <c r="B2554" s="353" t="s">
        <v>235</v>
      </c>
      <c r="C2554" s="369" t="s">
        <v>2813</v>
      </c>
      <c r="D2554" s="369" t="s">
        <v>6310</v>
      </c>
      <c r="E2554" s="370" t="s">
        <v>6311</v>
      </c>
      <c r="F2554" s="355" t="s">
        <v>217</v>
      </c>
      <c r="G2554" s="368">
        <v>1</v>
      </c>
    </row>
    <row r="2555" spans="1:7" s="54" customFormat="1" ht="15" x14ac:dyDescent="0.25">
      <c r="A2555" s="351" t="s">
        <v>6312</v>
      </c>
      <c r="B2555" s="353" t="s">
        <v>235</v>
      </c>
      <c r="C2555" s="369" t="s">
        <v>1282</v>
      </c>
      <c r="D2555" s="369" t="s">
        <v>6197</v>
      </c>
      <c r="E2555" s="370" t="s">
        <v>6313</v>
      </c>
      <c r="F2555" s="355" t="s">
        <v>217</v>
      </c>
      <c r="G2555" s="368">
        <v>1</v>
      </c>
    </row>
    <row r="2556" spans="1:7" s="54" customFormat="1" ht="15" x14ac:dyDescent="0.25">
      <c r="A2556" s="351" t="s">
        <v>6314</v>
      </c>
      <c r="B2556" s="353" t="s">
        <v>235</v>
      </c>
      <c r="C2556" s="369" t="s">
        <v>1292</v>
      </c>
      <c r="D2556" s="369" t="s">
        <v>6197</v>
      </c>
      <c r="E2556" s="370" t="s">
        <v>6216</v>
      </c>
      <c r="F2556" s="355" t="s">
        <v>217</v>
      </c>
      <c r="G2556" s="368">
        <v>1</v>
      </c>
    </row>
    <row r="2557" spans="1:7" s="54" customFormat="1" ht="15" x14ac:dyDescent="0.25">
      <c r="A2557" s="351" t="s">
        <v>6315</v>
      </c>
      <c r="B2557" s="353" t="s">
        <v>235</v>
      </c>
      <c r="C2557" s="369" t="s">
        <v>2832</v>
      </c>
      <c r="D2557" s="369" t="s">
        <v>6316</v>
      </c>
      <c r="E2557" s="370" t="s">
        <v>6317</v>
      </c>
      <c r="F2557" s="355" t="s">
        <v>217</v>
      </c>
      <c r="G2557" s="368">
        <v>1</v>
      </c>
    </row>
    <row r="2558" spans="1:7" s="54" customFormat="1" ht="15" x14ac:dyDescent="0.25">
      <c r="A2558" s="360"/>
      <c r="B2558" s="560" t="s">
        <v>6318</v>
      </c>
      <c r="C2558" s="561"/>
      <c r="D2558" s="561"/>
      <c r="E2558" s="562"/>
      <c r="F2558" s="361"/>
      <c r="G2558" s="361"/>
    </row>
    <row r="2559" spans="1:7" s="54" customFormat="1" ht="15" x14ac:dyDescent="0.25">
      <c r="A2559" s="351" t="s">
        <v>6319</v>
      </c>
      <c r="B2559" s="353" t="s">
        <v>235</v>
      </c>
      <c r="C2559" s="369" t="s">
        <v>2838</v>
      </c>
      <c r="D2559" s="369" t="s">
        <v>6197</v>
      </c>
      <c r="E2559" s="370" t="s">
        <v>6320</v>
      </c>
      <c r="F2559" s="355" t="s">
        <v>217</v>
      </c>
      <c r="G2559" s="368">
        <v>16</v>
      </c>
    </row>
    <row r="2560" spans="1:7" s="54" customFormat="1" ht="15" x14ac:dyDescent="0.25">
      <c r="A2560" s="351" t="s">
        <v>6321</v>
      </c>
      <c r="B2560" s="353" t="s">
        <v>235</v>
      </c>
      <c r="C2560" s="369" t="s">
        <v>2843</v>
      </c>
      <c r="D2560" s="369" t="s">
        <v>6197</v>
      </c>
      <c r="E2560" s="370" t="s">
        <v>6322</v>
      </c>
      <c r="F2560" s="355" t="s">
        <v>217</v>
      </c>
      <c r="G2560" s="368">
        <v>16</v>
      </c>
    </row>
    <row r="2561" spans="1:7" s="54" customFormat="1" ht="15" x14ac:dyDescent="0.25">
      <c r="A2561" s="351" t="s">
        <v>6323</v>
      </c>
      <c r="B2561" s="353" t="s">
        <v>235</v>
      </c>
      <c r="C2561" s="369" t="s">
        <v>2850</v>
      </c>
      <c r="D2561" s="369" t="s">
        <v>6197</v>
      </c>
      <c r="E2561" s="370" t="s">
        <v>6216</v>
      </c>
      <c r="F2561" s="355" t="s">
        <v>217</v>
      </c>
      <c r="G2561" s="368">
        <v>2</v>
      </c>
    </row>
    <row r="2562" spans="1:7" s="54" customFormat="1" ht="15" x14ac:dyDescent="0.25">
      <c r="A2562" s="351" t="s">
        <v>6324</v>
      </c>
      <c r="B2562" s="353" t="s">
        <v>235</v>
      </c>
      <c r="C2562" s="353" t="s">
        <v>1301</v>
      </c>
      <c r="D2562" s="353" t="s">
        <v>6325</v>
      </c>
      <c r="E2562" s="354" t="s">
        <v>6326</v>
      </c>
      <c r="F2562" s="355" t="s">
        <v>217</v>
      </c>
      <c r="G2562" s="368">
        <v>4</v>
      </c>
    </row>
    <row r="2563" spans="1:7" s="54" customFormat="1" ht="15" x14ac:dyDescent="0.25">
      <c r="A2563" s="351" t="s">
        <v>6327</v>
      </c>
      <c r="B2563" s="353" t="s">
        <v>235</v>
      </c>
      <c r="C2563" s="369" t="s">
        <v>1302</v>
      </c>
      <c r="D2563" s="369" t="s">
        <v>6328</v>
      </c>
      <c r="E2563" s="370" t="s">
        <v>6329</v>
      </c>
      <c r="F2563" s="355" t="s">
        <v>217</v>
      </c>
      <c r="G2563" s="368">
        <v>4</v>
      </c>
    </row>
    <row r="2564" spans="1:7" s="54" customFormat="1" ht="15" x14ac:dyDescent="0.25">
      <c r="A2564" s="360"/>
      <c r="B2564" s="560" t="s">
        <v>6330</v>
      </c>
      <c r="C2564" s="561"/>
      <c r="D2564" s="561"/>
      <c r="E2564" s="562"/>
      <c r="F2564" s="361"/>
      <c r="G2564" s="361"/>
    </row>
    <row r="2565" spans="1:7" s="54" customFormat="1" ht="15" x14ac:dyDescent="0.25">
      <c r="A2565" s="351" t="s">
        <v>6331</v>
      </c>
      <c r="B2565" s="353" t="s">
        <v>235</v>
      </c>
      <c r="C2565" s="369" t="s">
        <v>2857</v>
      </c>
      <c r="D2565" s="369" t="s">
        <v>6213</v>
      </c>
      <c r="E2565" s="370" t="s">
        <v>947</v>
      </c>
      <c r="F2565" s="355" t="s">
        <v>217</v>
      </c>
      <c r="G2565" s="368">
        <v>7</v>
      </c>
    </row>
    <row r="2566" spans="1:7" s="54" customFormat="1" ht="15" x14ac:dyDescent="0.25">
      <c r="A2566" s="351" t="s">
        <v>6332</v>
      </c>
      <c r="B2566" s="353" t="s">
        <v>235</v>
      </c>
      <c r="C2566" s="369" t="s">
        <v>2864</v>
      </c>
      <c r="D2566" s="369" t="s">
        <v>6213</v>
      </c>
      <c r="E2566" s="370" t="s">
        <v>6214</v>
      </c>
      <c r="F2566" s="355" t="s">
        <v>217</v>
      </c>
      <c r="G2566" s="368">
        <v>4</v>
      </c>
    </row>
    <row r="2567" spans="1:7" s="54" customFormat="1" ht="15" x14ac:dyDescent="0.25">
      <c r="A2567" s="360"/>
      <c r="B2567" s="560" t="s">
        <v>6333</v>
      </c>
      <c r="C2567" s="561"/>
      <c r="D2567" s="561"/>
      <c r="E2567" s="562"/>
      <c r="F2567" s="361"/>
      <c r="G2567" s="361"/>
    </row>
    <row r="2568" spans="1:7" s="54" customFormat="1" ht="15" x14ac:dyDescent="0.25">
      <c r="A2568" s="351" t="s">
        <v>6334</v>
      </c>
      <c r="B2568" s="353" t="s">
        <v>235</v>
      </c>
      <c r="C2568" s="369" t="s">
        <v>1305</v>
      </c>
      <c r="D2568" s="369" t="s">
        <v>6213</v>
      </c>
      <c r="E2568" s="370" t="s">
        <v>947</v>
      </c>
      <c r="F2568" s="355" t="s">
        <v>217</v>
      </c>
      <c r="G2568" s="368">
        <v>2</v>
      </c>
    </row>
    <row r="2569" spans="1:7" s="54" customFormat="1" ht="21" customHeight="1" x14ac:dyDescent="0.25">
      <c r="A2569" s="351" t="s">
        <v>6335</v>
      </c>
      <c r="B2569" s="353" t="s">
        <v>235</v>
      </c>
      <c r="C2569" s="369" t="s">
        <v>2871</v>
      </c>
      <c r="D2569" s="369" t="s">
        <v>6213</v>
      </c>
      <c r="E2569" s="370" t="s">
        <v>6214</v>
      </c>
      <c r="F2569" s="355" t="s">
        <v>217</v>
      </c>
      <c r="G2569" s="368">
        <v>1</v>
      </c>
    </row>
    <row r="2570" spans="1:7" s="62" customFormat="1" ht="15" customHeight="1" x14ac:dyDescent="0.25">
      <c r="A2570" s="360"/>
      <c r="B2570" s="560" t="s">
        <v>6336</v>
      </c>
      <c r="C2570" s="561"/>
      <c r="D2570" s="561"/>
      <c r="E2570" s="562"/>
      <c r="F2570" s="361"/>
      <c r="G2570" s="361"/>
    </row>
    <row r="2571" spans="1:7" s="54" customFormat="1" ht="17.25" customHeight="1" x14ac:dyDescent="0.25">
      <c r="A2571" s="351" t="s">
        <v>6337</v>
      </c>
      <c r="B2571" s="353" t="s">
        <v>235</v>
      </c>
      <c r="C2571" s="369" t="s">
        <v>2878</v>
      </c>
      <c r="D2571" s="369" t="s">
        <v>6197</v>
      </c>
      <c r="E2571" s="370" t="s">
        <v>6338</v>
      </c>
      <c r="F2571" s="355" t="s">
        <v>217</v>
      </c>
      <c r="G2571" s="368">
        <v>1</v>
      </c>
    </row>
    <row r="2572" spans="1:7" s="54" customFormat="1" ht="22.5" x14ac:dyDescent="0.25">
      <c r="A2572" s="351" t="s">
        <v>6339</v>
      </c>
      <c r="B2572" s="353" t="s">
        <v>235</v>
      </c>
      <c r="C2572" s="369" t="s">
        <v>2882</v>
      </c>
      <c r="D2572" s="369" t="s">
        <v>6340</v>
      </c>
      <c r="E2572" s="370" t="s">
        <v>6341</v>
      </c>
      <c r="F2572" s="355" t="s">
        <v>217</v>
      </c>
      <c r="G2572" s="368">
        <v>1</v>
      </c>
    </row>
    <row r="2573" spans="1:7" s="54" customFormat="1" ht="15" x14ac:dyDescent="0.25">
      <c r="A2573" s="351" t="s">
        <v>6342</v>
      </c>
      <c r="B2573" s="353" t="s">
        <v>235</v>
      </c>
      <c r="C2573" s="369" t="s">
        <v>1312</v>
      </c>
      <c r="D2573" s="369" t="s">
        <v>6197</v>
      </c>
      <c r="E2573" s="370" t="s">
        <v>6343</v>
      </c>
      <c r="F2573" s="355" t="s">
        <v>217</v>
      </c>
      <c r="G2573" s="368">
        <v>1</v>
      </c>
    </row>
    <row r="2574" spans="1:7" s="54" customFormat="1" ht="15" x14ac:dyDescent="0.25">
      <c r="A2574" s="351" t="s">
        <v>6344</v>
      </c>
      <c r="B2574" s="353" t="s">
        <v>235</v>
      </c>
      <c r="C2574" s="369" t="s">
        <v>2892</v>
      </c>
      <c r="D2574" s="369" t="s">
        <v>6197</v>
      </c>
      <c r="E2574" s="370" t="s">
        <v>6345</v>
      </c>
      <c r="F2574" s="355" t="s">
        <v>217</v>
      </c>
      <c r="G2574" s="368">
        <v>1</v>
      </c>
    </row>
    <row r="2575" spans="1:7" s="54" customFormat="1" ht="15" x14ac:dyDescent="0.25">
      <c r="A2575" s="351" t="s">
        <v>6346</v>
      </c>
      <c r="B2575" s="353" t="s">
        <v>235</v>
      </c>
      <c r="C2575" s="369" t="s">
        <v>2896</v>
      </c>
      <c r="D2575" s="369" t="s">
        <v>6197</v>
      </c>
      <c r="E2575" s="370" t="s">
        <v>6347</v>
      </c>
      <c r="F2575" s="355" t="s">
        <v>217</v>
      </c>
      <c r="G2575" s="368">
        <v>1</v>
      </c>
    </row>
    <row r="2576" spans="1:7" s="54" customFormat="1" ht="15" x14ac:dyDescent="0.25">
      <c r="A2576" s="351" t="s">
        <v>6348</v>
      </c>
      <c r="B2576" s="353" t="s">
        <v>235</v>
      </c>
      <c r="C2576" s="369" t="s">
        <v>1322</v>
      </c>
      <c r="D2576" s="369" t="s">
        <v>6197</v>
      </c>
      <c r="E2576" s="370" t="s">
        <v>6216</v>
      </c>
      <c r="F2576" s="355" t="s">
        <v>217</v>
      </c>
      <c r="G2576" s="368">
        <v>3</v>
      </c>
    </row>
    <row r="2577" spans="1:7" s="54" customFormat="1" ht="15" x14ac:dyDescent="0.25">
      <c r="A2577" s="351" t="s">
        <v>6349</v>
      </c>
      <c r="B2577" s="353" t="s">
        <v>235</v>
      </c>
      <c r="C2577" s="369" t="s">
        <v>2904</v>
      </c>
      <c r="D2577" s="369" t="s">
        <v>6197</v>
      </c>
      <c r="E2577" s="370" t="s">
        <v>6350</v>
      </c>
      <c r="F2577" s="355" t="s">
        <v>217</v>
      </c>
      <c r="G2577" s="368">
        <v>1</v>
      </c>
    </row>
    <row r="2578" spans="1:7" s="54" customFormat="1" ht="15" x14ac:dyDescent="0.25">
      <c r="A2578" s="351" t="s">
        <v>6351</v>
      </c>
      <c r="B2578" s="353" t="s">
        <v>235</v>
      </c>
      <c r="C2578" s="369" t="s">
        <v>1333</v>
      </c>
      <c r="D2578" s="369" t="s">
        <v>6197</v>
      </c>
      <c r="E2578" s="370" t="s">
        <v>6352</v>
      </c>
      <c r="F2578" s="355" t="s">
        <v>217</v>
      </c>
      <c r="G2578" s="368">
        <v>2</v>
      </c>
    </row>
    <row r="2579" spans="1:7" s="54" customFormat="1" ht="15" x14ac:dyDescent="0.25">
      <c r="A2579" s="360"/>
      <c r="B2579" s="560" t="s">
        <v>6353</v>
      </c>
      <c r="C2579" s="561"/>
      <c r="D2579" s="561"/>
      <c r="E2579" s="562"/>
      <c r="F2579" s="361"/>
      <c r="G2579" s="361"/>
    </row>
    <row r="2580" spans="1:7" s="54" customFormat="1" ht="15" x14ac:dyDescent="0.25">
      <c r="A2580" s="351" t="s">
        <v>6354</v>
      </c>
      <c r="B2580" s="353" t="s">
        <v>235</v>
      </c>
      <c r="C2580" s="369" t="s">
        <v>1341</v>
      </c>
      <c r="D2580" s="369" t="s">
        <v>6213</v>
      </c>
      <c r="E2580" s="370" t="s">
        <v>6214</v>
      </c>
      <c r="F2580" s="355" t="s">
        <v>217</v>
      </c>
      <c r="G2580" s="368">
        <v>1</v>
      </c>
    </row>
    <row r="2581" spans="1:7" s="54" customFormat="1" ht="15" x14ac:dyDescent="0.25">
      <c r="A2581" s="351" t="s">
        <v>6355</v>
      </c>
      <c r="B2581" s="353" t="s">
        <v>235</v>
      </c>
      <c r="C2581" s="369" t="s">
        <v>1349</v>
      </c>
      <c r="D2581" s="369" t="s">
        <v>6197</v>
      </c>
      <c r="E2581" s="370" t="s">
        <v>6198</v>
      </c>
      <c r="F2581" s="355" t="s">
        <v>217</v>
      </c>
      <c r="G2581" s="368">
        <v>5</v>
      </c>
    </row>
    <row r="2582" spans="1:7" s="54" customFormat="1" ht="15" x14ac:dyDescent="0.25">
      <c r="A2582" s="351" t="s">
        <v>6356</v>
      </c>
      <c r="B2582" s="353" t="s">
        <v>235</v>
      </c>
      <c r="C2582" s="369" t="s">
        <v>1353</v>
      </c>
      <c r="D2582" s="369" t="s">
        <v>6197</v>
      </c>
      <c r="E2582" s="370" t="s">
        <v>6200</v>
      </c>
      <c r="F2582" s="355" t="s">
        <v>217</v>
      </c>
      <c r="G2582" s="368">
        <v>1</v>
      </c>
    </row>
    <row r="2583" spans="1:7" s="54" customFormat="1" ht="15" x14ac:dyDescent="0.25">
      <c r="A2583" s="351" t="s">
        <v>6357</v>
      </c>
      <c r="B2583" s="353" t="s">
        <v>235</v>
      </c>
      <c r="C2583" s="369" t="s">
        <v>1368</v>
      </c>
      <c r="D2583" s="369" t="s">
        <v>6197</v>
      </c>
      <c r="E2583" s="370" t="s">
        <v>6358</v>
      </c>
      <c r="F2583" s="355" t="s">
        <v>217</v>
      </c>
      <c r="G2583" s="368">
        <v>12</v>
      </c>
    </row>
    <row r="2584" spans="1:7" s="54" customFormat="1" ht="15" x14ac:dyDescent="0.25">
      <c r="A2584" s="351" t="s">
        <v>6359</v>
      </c>
      <c r="B2584" s="353" t="s">
        <v>235</v>
      </c>
      <c r="C2584" s="369" t="s">
        <v>1376</v>
      </c>
      <c r="D2584" s="369" t="s">
        <v>6197</v>
      </c>
      <c r="E2584" s="370" t="s">
        <v>6204</v>
      </c>
      <c r="F2584" s="355" t="s">
        <v>217</v>
      </c>
      <c r="G2584" s="368">
        <v>24</v>
      </c>
    </row>
    <row r="2585" spans="1:7" s="54" customFormat="1" ht="15" x14ac:dyDescent="0.25">
      <c r="A2585" s="351" t="s">
        <v>6360</v>
      </c>
      <c r="B2585" s="353" t="s">
        <v>235</v>
      </c>
      <c r="C2585" s="369" t="s">
        <v>1404</v>
      </c>
      <c r="D2585" s="369" t="s">
        <v>6361</v>
      </c>
      <c r="E2585" s="370" t="s">
        <v>6362</v>
      </c>
      <c r="F2585" s="355" t="s">
        <v>217</v>
      </c>
      <c r="G2585" s="368">
        <v>1</v>
      </c>
    </row>
    <row r="2586" spans="1:7" s="54" customFormat="1" ht="15" x14ac:dyDescent="0.25">
      <c r="A2586" s="351" t="s">
        <v>6363</v>
      </c>
      <c r="B2586" s="353" t="s">
        <v>235</v>
      </c>
      <c r="C2586" s="369" t="s">
        <v>1408</v>
      </c>
      <c r="D2586" s="369" t="s">
        <v>6197</v>
      </c>
      <c r="E2586" s="370" t="s">
        <v>6364</v>
      </c>
      <c r="F2586" s="355" t="s">
        <v>217</v>
      </c>
      <c r="G2586" s="368">
        <v>1</v>
      </c>
    </row>
    <row r="2587" spans="1:7" s="54" customFormat="1" ht="15" x14ac:dyDescent="0.25">
      <c r="A2587" s="351" t="s">
        <v>6365</v>
      </c>
      <c r="B2587" s="353" t="s">
        <v>235</v>
      </c>
      <c r="C2587" s="369" t="s">
        <v>1410</v>
      </c>
      <c r="D2587" s="369" t="s">
        <v>6197</v>
      </c>
      <c r="E2587" s="370" t="s">
        <v>6366</v>
      </c>
      <c r="F2587" s="355" t="s">
        <v>217</v>
      </c>
      <c r="G2587" s="368">
        <v>1</v>
      </c>
    </row>
    <row r="2588" spans="1:7" s="54" customFormat="1" ht="15" x14ac:dyDescent="0.25">
      <c r="A2588" s="351" t="s">
        <v>6367</v>
      </c>
      <c r="B2588" s="353" t="s">
        <v>235</v>
      </c>
      <c r="C2588" s="369" t="s">
        <v>1414</v>
      </c>
      <c r="D2588" s="369" t="s">
        <v>6210</v>
      </c>
      <c r="E2588" s="370" t="s">
        <v>6211</v>
      </c>
      <c r="F2588" s="355" t="s">
        <v>217</v>
      </c>
      <c r="G2588" s="368">
        <v>1</v>
      </c>
    </row>
    <row r="2589" spans="1:7" s="54" customFormat="1" ht="15" x14ac:dyDescent="0.25">
      <c r="A2589" s="351" t="s">
        <v>6368</v>
      </c>
      <c r="B2589" s="353" t="s">
        <v>235</v>
      </c>
      <c r="C2589" s="369" t="s">
        <v>1424</v>
      </c>
      <c r="D2589" s="369" t="s">
        <v>6197</v>
      </c>
      <c r="E2589" s="370" t="s">
        <v>6369</v>
      </c>
      <c r="F2589" s="355" t="s">
        <v>217</v>
      </c>
      <c r="G2589" s="368">
        <v>1</v>
      </c>
    </row>
    <row r="2590" spans="1:7" s="54" customFormat="1" ht="15" x14ac:dyDescent="0.25">
      <c r="A2590" s="360"/>
      <c r="B2590" s="560" t="s">
        <v>6370</v>
      </c>
      <c r="C2590" s="561"/>
      <c r="D2590" s="561"/>
      <c r="E2590" s="562"/>
      <c r="F2590" s="361"/>
      <c r="G2590" s="361"/>
    </row>
    <row r="2591" spans="1:7" s="54" customFormat="1" ht="15" x14ac:dyDescent="0.25">
      <c r="A2591" s="351" t="s">
        <v>6371</v>
      </c>
      <c r="B2591" s="353" t="s">
        <v>235</v>
      </c>
      <c r="C2591" s="369" t="s">
        <v>1436</v>
      </c>
      <c r="D2591" s="369" t="s">
        <v>6197</v>
      </c>
      <c r="E2591" s="370" t="s">
        <v>6338</v>
      </c>
      <c r="F2591" s="355" t="s">
        <v>217</v>
      </c>
      <c r="G2591" s="368">
        <v>1</v>
      </c>
    </row>
    <row r="2592" spans="1:7" s="54" customFormat="1" ht="22.5" x14ac:dyDescent="0.25">
      <c r="A2592" s="351" t="s">
        <v>6372</v>
      </c>
      <c r="B2592" s="353" t="s">
        <v>235</v>
      </c>
      <c r="C2592" s="369" t="s">
        <v>1444</v>
      </c>
      <c r="D2592" s="369" t="s">
        <v>6340</v>
      </c>
      <c r="E2592" s="370" t="s">
        <v>6341</v>
      </c>
      <c r="F2592" s="355" t="s">
        <v>217</v>
      </c>
      <c r="G2592" s="368">
        <v>1</v>
      </c>
    </row>
    <row r="2593" spans="1:7" s="54" customFormat="1" ht="15" x14ac:dyDescent="0.25">
      <c r="A2593" s="351" t="s">
        <v>6373</v>
      </c>
      <c r="B2593" s="353" t="s">
        <v>235</v>
      </c>
      <c r="C2593" s="369" t="s">
        <v>1454</v>
      </c>
      <c r="D2593" s="369" t="s">
        <v>6197</v>
      </c>
      <c r="E2593" s="370" t="s">
        <v>6347</v>
      </c>
      <c r="F2593" s="355" t="s">
        <v>217</v>
      </c>
      <c r="G2593" s="368">
        <v>1</v>
      </c>
    </row>
    <row r="2594" spans="1:7" s="54" customFormat="1" ht="15" x14ac:dyDescent="0.25">
      <c r="A2594" s="351" t="s">
        <v>6374</v>
      </c>
      <c r="B2594" s="353" t="s">
        <v>235</v>
      </c>
      <c r="C2594" s="369" t="s">
        <v>1474</v>
      </c>
      <c r="D2594" s="369" t="s">
        <v>6197</v>
      </c>
      <c r="E2594" s="370" t="s">
        <v>6375</v>
      </c>
      <c r="F2594" s="355" t="s">
        <v>217</v>
      </c>
      <c r="G2594" s="368">
        <v>1</v>
      </c>
    </row>
    <row r="2595" spans="1:7" s="54" customFormat="1" ht="15" x14ac:dyDescent="0.25">
      <c r="A2595" s="351" t="s">
        <v>6376</v>
      </c>
      <c r="B2595" s="353" t="s">
        <v>235</v>
      </c>
      <c r="C2595" s="369" t="s">
        <v>1484</v>
      </c>
      <c r="D2595" s="369" t="s">
        <v>6197</v>
      </c>
      <c r="E2595" s="370" t="s">
        <v>6377</v>
      </c>
      <c r="F2595" s="355" t="s">
        <v>217</v>
      </c>
      <c r="G2595" s="368">
        <v>1</v>
      </c>
    </row>
    <row r="2596" spans="1:7" s="54" customFormat="1" ht="15" x14ac:dyDescent="0.25">
      <c r="A2596" s="351" t="s">
        <v>6378</v>
      </c>
      <c r="B2596" s="353" t="s">
        <v>235</v>
      </c>
      <c r="C2596" s="369" t="s">
        <v>1492</v>
      </c>
      <c r="D2596" s="369" t="s">
        <v>6379</v>
      </c>
      <c r="E2596" s="370" t="s">
        <v>6380</v>
      </c>
      <c r="F2596" s="355" t="s">
        <v>217</v>
      </c>
      <c r="G2596" s="368">
        <v>1</v>
      </c>
    </row>
    <row r="2597" spans="1:7" s="54" customFormat="1" ht="15" x14ac:dyDescent="0.25">
      <c r="A2597" s="351" t="s">
        <v>6381</v>
      </c>
      <c r="B2597" s="353" t="s">
        <v>235</v>
      </c>
      <c r="C2597" s="369" t="s">
        <v>1500</v>
      </c>
      <c r="D2597" s="369" t="s">
        <v>6197</v>
      </c>
      <c r="E2597" s="370" t="s">
        <v>6343</v>
      </c>
      <c r="F2597" s="355" t="s">
        <v>217</v>
      </c>
      <c r="G2597" s="368">
        <v>1</v>
      </c>
    </row>
    <row r="2598" spans="1:7" s="54" customFormat="1" ht="15" customHeight="1" x14ac:dyDescent="0.25">
      <c r="A2598" s="351" t="s">
        <v>6382</v>
      </c>
      <c r="B2598" s="353" t="s">
        <v>235</v>
      </c>
      <c r="C2598" s="369" t="s">
        <v>1547</v>
      </c>
      <c r="D2598" s="369" t="s">
        <v>6197</v>
      </c>
      <c r="E2598" s="370" t="s">
        <v>6352</v>
      </c>
      <c r="F2598" s="355" t="s">
        <v>217</v>
      </c>
      <c r="G2598" s="368">
        <v>4</v>
      </c>
    </row>
    <row r="2599" spans="1:7" s="54" customFormat="1" ht="15" x14ac:dyDescent="0.25">
      <c r="A2599" s="351" t="s">
        <v>6383</v>
      </c>
      <c r="B2599" s="353" t="s">
        <v>235</v>
      </c>
      <c r="C2599" s="369" t="s">
        <v>1556</v>
      </c>
      <c r="D2599" s="369" t="s">
        <v>6197</v>
      </c>
      <c r="E2599" s="370" t="s">
        <v>6345</v>
      </c>
      <c r="F2599" s="355" t="s">
        <v>217</v>
      </c>
      <c r="G2599" s="368">
        <v>1</v>
      </c>
    </row>
    <row r="2600" spans="1:7" s="54" customFormat="1" ht="15" x14ac:dyDescent="0.25">
      <c r="A2600" s="351" t="s">
        <v>6384</v>
      </c>
      <c r="B2600" s="353" t="s">
        <v>235</v>
      </c>
      <c r="C2600" s="369" t="s">
        <v>1560</v>
      </c>
      <c r="D2600" s="369" t="s">
        <v>6197</v>
      </c>
      <c r="E2600" s="370" t="s">
        <v>6216</v>
      </c>
      <c r="F2600" s="355" t="s">
        <v>217</v>
      </c>
      <c r="G2600" s="368">
        <v>3</v>
      </c>
    </row>
    <row r="2601" spans="1:7" s="54" customFormat="1" ht="15" x14ac:dyDescent="0.25">
      <c r="A2601" s="351" t="s">
        <v>6385</v>
      </c>
      <c r="B2601" s="353" t="s">
        <v>235</v>
      </c>
      <c r="C2601" s="369" t="s">
        <v>1572</v>
      </c>
      <c r="D2601" s="369" t="s">
        <v>6197</v>
      </c>
      <c r="E2601" s="370" t="s">
        <v>6386</v>
      </c>
      <c r="F2601" s="355" t="s">
        <v>217</v>
      </c>
      <c r="G2601" s="368">
        <v>1</v>
      </c>
    </row>
    <row r="2602" spans="1:7" s="54" customFormat="1" ht="15" x14ac:dyDescent="0.25">
      <c r="A2602" s="360"/>
      <c r="B2602" s="560" t="s">
        <v>6387</v>
      </c>
      <c r="C2602" s="561"/>
      <c r="D2602" s="561"/>
      <c r="E2602" s="562"/>
      <c r="F2602" s="361"/>
      <c r="G2602" s="361"/>
    </row>
    <row r="2603" spans="1:7" s="54" customFormat="1" ht="15" x14ac:dyDescent="0.25">
      <c r="A2603" s="351" t="s">
        <v>6388</v>
      </c>
      <c r="B2603" s="353" t="s">
        <v>235</v>
      </c>
      <c r="C2603" s="369" t="s">
        <v>1578</v>
      </c>
      <c r="D2603" s="369" t="s">
        <v>6213</v>
      </c>
      <c r="E2603" s="370" t="s">
        <v>6214</v>
      </c>
      <c r="F2603" s="355" t="s">
        <v>217</v>
      </c>
      <c r="G2603" s="368">
        <v>1</v>
      </c>
    </row>
    <row r="2604" spans="1:7" s="54" customFormat="1" ht="15" x14ac:dyDescent="0.25">
      <c r="A2604" s="351" t="s">
        <v>6389</v>
      </c>
      <c r="B2604" s="353" t="s">
        <v>235</v>
      </c>
      <c r="C2604" s="369" t="s">
        <v>1583</v>
      </c>
      <c r="D2604" s="369" t="s">
        <v>6197</v>
      </c>
      <c r="E2604" s="370" t="s">
        <v>6198</v>
      </c>
      <c r="F2604" s="355" t="s">
        <v>217</v>
      </c>
      <c r="G2604" s="368">
        <v>5</v>
      </c>
    </row>
    <row r="2605" spans="1:7" s="54" customFormat="1" ht="15" x14ac:dyDescent="0.25">
      <c r="A2605" s="351" t="s">
        <v>6390</v>
      </c>
      <c r="B2605" s="353" t="s">
        <v>235</v>
      </c>
      <c r="C2605" s="369" t="s">
        <v>1589</v>
      </c>
      <c r="D2605" s="369" t="s">
        <v>6197</v>
      </c>
      <c r="E2605" s="370" t="s">
        <v>6200</v>
      </c>
      <c r="F2605" s="355" t="s">
        <v>217</v>
      </c>
      <c r="G2605" s="368">
        <v>1</v>
      </c>
    </row>
    <row r="2606" spans="1:7" s="54" customFormat="1" ht="15" x14ac:dyDescent="0.25">
      <c r="A2606" s="351" t="s">
        <v>6391</v>
      </c>
      <c r="B2606" s="353" t="s">
        <v>235</v>
      </c>
      <c r="C2606" s="369" t="s">
        <v>1593</v>
      </c>
      <c r="D2606" s="369" t="s">
        <v>6197</v>
      </c>
      <c r="E2606" s="370" t="s">
        <v>6358</v>
      </c>
      <c r="F2606" s="355" t="s">
        <v>217</v>
      </c>
      <c r="G2606" s="368">
        <v>12</v>
      </c>
    </row>
    <row r="2607" spans="1:7" s="54" customFormat="1" ht="15" x14ac:dyDescent="0.25">
      <c r="A2607" s="351" t="s">
        <v>6392</v>
      </c>
      <c r="B2607" s="353" t="s">
        <v>235</v>
      </c>
      <c r="C2607" s="369" t="s">
        <v>1598</v>
      </c>
      <c r="D2607" s="369" t="s">
        <v>6197</v>
      </c>
      <c r="E2607" s="370" t="s">
        <v>6204</v>
      </c>
      <c r="F2607" s="355" t="s">
        <v>217</v>
      </c>
      <c r="G2607" s="368">
        <v>24</v>
      </c>
    </row>
    <row r="2608" spans="1:7" s="54" customFormat="1" ht="15" customHeight="1" x14ac:dyDescent="0.25">
      <c r="A2608" s="351" t="s">
        <v>6393</v>
      </c>
      <c r="B2608" s="353" t="s">
        <v>235</v>
      </c>
      <c r="C2608" s="369" t="s">
        <v>1602</v>
      </c>
      <c r="D2608" s="369" t="s">
        <v>6197</v>
      </c>
      <c r="E2608" s="370" t="s">
        <v>6386</v>
      </c>
      <c r="F2608" s="355" t="s">
        <v>217</v>
      </c>
      <c r="G2608" s="368">
        <v>1</v>
      </c>
    </row>
    <row r="2609" spans="1:7" s="54" customFormat="1" ht="15" x14ac:dyDescent="0.25">
      <c r="A2609" s="351" t="s">
        <v>6394</v>
      </c>
      <c r="B2609" s="353" t="s">
        <v>235</v>
      </c>
      <c r="C2609" s="369" t="s">
        <v>1607</v>
      </c>
      <c r="D2609" s="369" t="s">
        <v>6197</v>
      </c>
      <c r="E2609" s="370" t="s">
        <v>6364</v>
      </c>
      <c r="F2609" s="355" t="s">
        <v>217</v>
      </c>
      <c r="G2609" s="368">
        <v>1</v>
      </c>
    </row>
    <row r="2610" spans="1:7" s="54" customFormat="1" ht="15" x14ac:dyDescent="0.25">
      <c r="A2610" s="351" t="s">
        <v>6395</v>
      </c>
      <c r="B2610" s="353" t="s">
        <v>235</v>
      </c>
      <c r="C2610" s="369" t="s">
        <v>1613</v>
      </c>
      <c r="D2610" s="369" t="s">
        <v>6197</v>
      </c>
      <c r="E2610" s="370" t="s">
        <v>6366</v>
      </c>
      <c r="F2610" s="355" t="s">
        <v>217</v>
      </c>
      <c r="G2610" s="368">
        <v>1</v>
      </c>
    </row>
    <row r="2611" spans="1:7" s="54" customFormat="1" ht="15" x14ac:dyDescent="0.25">
      <c r="A2611" s="351" t="s">
        <v>6396</v>
      </c>
      <c r="B2611" s="353" t="s">
        <v>235</v>
      </c>
      <c r="C2611" s="369" t="s">
        <v>1624</v>
      </c>
      <c r="D2611" s="369" t="s">
        <v>6210</v>
      </c>
      <c r="E2611" s="370" t="s">
        <v>6211</v>
      </c>
      <c r="F2611" s="355" t="s">
        <v>217</v>
      </c>
      <c r="G2611" s="368">
        <v>1</v>
      </c>
    </row>
    <row r="2612" spans="1:7" s="54" customFormat="1" ht="15" x14ac:dyDescent="0.25">
      <c r="A2612" s="351" t="s">
        <v>6397</v>
      </c>
      <c r="B2612" s="353" t="s">
        <v>235</v>
      </c>
      <c r="C2612" s="369" t="s">
        <v>1628</v>
      </c>
      <c r="D2612" s="369" t="s">
        <v>6197</v>
      </c>
      <c r="E2612" s="370" t="s">
        <v>6369</v>
      </c>
      <c r="F2612" s="355" t="s">
        <v>217</v>
      </c>
      <c r="G2612" s="368">
        <v>1</v>
      </c>
    </row>
    <row r="2613" spans="1:7" s="54" customFormat="1" ht="15" x14ac:dyDescent="0.25">
      <c r="A2613" s="360"/>
      <c r="B2613" s="560" t="s">
        <v>6398</v>
      </c>
      <c r="C2613" s="561"/>
      <c r="D2613" s="561"/>
      <c r="E2613" s="562"/>
      <c r="F2613" s="361"/>
      <c r="G2613" s="361"/>
    </row>
    <row r="2614" spans="1:7" s="54" customFormat="1" ht="15" x14ac:dyDescent="0.25">
      <c r="A2614" s="351" t="s">
        <v>6399</v>
      </c>
      <c r="B2614" s="353" t="s">
        <v>235</v>
      </c>
      <c r="C2614" s="369" t="s">
        <v>1629</v>
      </c>
      <c r="D2614" s="369" t="s">
        <v>6197</v>
      </c>
      <c r="E2614" s="370" t="s">
        <v>6338</v>
      </c>
      <c r="F2614" s="355" t="s">
        <v>217</v>
      </c>
      <c r="G2614" s="368">
        <v>1</v>
      </c>
    </row>
    <row r="2615" spans="1:7" s="54" customFormat="1" ht="22.5" x14ac:dyDescent="0.25">
      <c r="A2615" s="351" t="s">
        <v>6400</v>
      </c>
      <c r="B2615" s="353" t="s">
        <v>235</v>
      </c>
      <c r="C2615" s="369" t="s">
        <v>1630</v>
      </c>
      <c r="D2615" s="369" t="s">
        <v>6340</v>
      </c>
      <c r="E2615" s="370" t="s">
        <v>6341</v>
      </c>
      <c r="F2615" s="355" t="s">
        <v>217</v>
      </c>
      <c r="G2615" s="368">
        <v>1</v>
      </c>
    </row>
    <row r="2616" spans="1:7" s="54" customFormat="1" ht="15" customHeight="1" x14ac:dyDescent="0.25">
      <c r="A2616" s="351" t="s">
        <v>6401</v>
      </c>
      <c r="B2616" s="353" t="s">
        <v>235</v>
      </c>
      <c r="C2616" s="369" t="s">
        <v>1633</v>
      </c>
      <c r="D2616" s="369" t="s">
        <v>6237</v>
      </c>
      <c r="E2616" s="370" t="s">
        <v>6402</v>
      </c>
      <c r="F2616" s="355" t="s">
        <v>217</v>
      </c>
      <c r="G2616" s="368">
        <v>2</v>
      </c>
    </row>
    <row r="2617" spans="1:7" s="54" customFormat="1" ht="15" x14ac:dyDescent="0.25">
      <c r="A2617" s="351" t="s">
        <v>6403</v>
      </c>
      <c r="B2617" s="353" t="s">
        <v>235</v>
      </c>
      <c r="C2617" s="369" t="s">
        <v>1641</v>
      </c>
      <c r="D2617" s="369" t="s">
        <v>6197</v>
      </c>
      <c r="E2617" s="370" t="s">
        <v>6377</v>
      </c>
      <c r="F2617" s="355" t="s">
        <v>217</v>
      </c>
      <c r="G2617" s="368">
        <v>1</v>
      </c>
    </row>
    <row r="2618" spans="1:7" s="54" customFormat="1" ht="15" x14ac:dyDescent="0.25">
      <c r="A2618" s="351" t="s">
        <v>6404</v>
      </c>
      <c r="B2618" s="353" t="s">
        <v>235</v>
      </c>
      <c r="C2618" s="369" t="s">
        <v>1647</v>
      </c>
      <c r="D2618" s="369" t="s">
        <v>6197</v>
      </c>
      <c r="E2618" s="370" t="s">
        <v>6405</v>
      </c>
      <c r="F2618" s="355" t="s">
        <v>217</v>
      </c>
      <c r="G2618" s="368">
        <v>1</v>
      </c>
    </row>
    <row r="2619" spans="1:7" s="54" customFormat="1" ht="15" x14ac:dyDescent="0.25">
      <c r="A2619" s="351" t="s">
        <v>6406</v>
      </c>
      <c r="B2619" s="353" t="s">
        <v>235</v>
      </c>
      <c r="C2619" s="369" t="s">
        <v>1651</v>
      </c>
      <c r="D2619" s="369" t="s">
        <v>6379</v>
      </c>
      <c r="E2619" s="370" t="s">
        <v>6380</v>
      </c>
      <c r="F2619" s="355" t="s">
        <v>217</v>
      </c>
      <c r="G2619" s="368">
        <v>1</v>
      </c>
    </row>
    <row r="2620" spans="1:7" s="54" customFormat="1" ht="15" x14ac:dyDescent="0.25">
      <c r="A2620" s="351" t="s">
        <v>6407</v>
      </c>
      <c r="B2620" s="353" t="s">
        <v>235</v>
      </c>
      <c r="C2620" s="369" t="s">
        <v>1654</v>
      </c>
      <c r="D2620" s="369" t="s">
        <v>6197</v>
      </c>
      <c r="E2620" s="370" t="s">
        <v>6347</v>
      </c>
      <c r="F2620" s="355" t="s">
        <v>217</v>
      </c>
      <c r="G2620" s="368">
        <v>1</v>
      </c>
    </row>
    <row r="2621" spans="1:7" s="54" customFormat="1" ht="15" x14ac:dyDescent="0.25">
      <c r="A2621" s="351" t="s">
        <v>6408</v>
      </c>
      <c r="B2621" s="353" t="s">
        <v>235</v>
      </c>
      <c r="C2621" s="369" t="s">
        <v>1660</v>
      </c>
      <c r="D2621" s="369" t="s">
        <v>6197</v>
      </c>
      <c r="E2621" s="370" t="s">
        <v>6352</v>
      </c>
      <c r="F2621" s="355" t="s">
        <v>217</v>
      </c>
      <c r="G2621" s="368">
        <v>2</v>
      </c>
    </row>
    <row r="2622" spans="1:7" s="54" customFormat="1" ht="15" x14ac:dyDescent="0.25">
      <c r="A2622" s="351" t="s">
        <v>6409</v>
      </c>
      <c r="B2622" s="353" t="s">
        <v>235</v>
      </c>
      <c r="C2622" s="369" t="s">
        <v>1664</v>
      </c>
      <c r="D2622" s="369" t="s">
        <v>6410</v>
      </c>
      <c r="E2622" s="370" t="s">
        <v>6411</v>
      </c>
      <c r="F2622" s="355" t="s">
        <v>217</v>
      </c>
      <c r="G2622" s="368">
        <v>1</v>
      </c>
    </row>
    <row r="2623" spans="1:7" s="54" customFormat="1" ht="15" x14ac:dyDescent="0.25">
      <c r="A2623" s="360"/>
      <c r="B2623" s="560" t="s">
        <v>6412</v>
      </c>
      <c r="C2623" s="561"/>
      <c r="D2623" s="561"/>
      <c r="E2623" s="562"/>
      <c r="F2623" s="361"/>
      <c r="G2623" s="361"/>
    </row>
    <row r="2624" spans="1:7" s="54" customFormat="1" ht="15" x14ac:dyDescent="0.25">
      <c r="A2624" s="351" t="s">
        <v>6413</v>
      </c>
      <c r="B2624" s="353" t="s">
        <v>235</v>
      </c>
      <c r="C2624" s="369" t="s">
        <v>1667</v>
      </c>
      <c r="D2624" s="369" t="s">
        <v>6213</v>
      </c>
      <c r="E2624" s="370" t="s">
        <v>6214</v>
      </c>
      <c r="F2624" s="355" t="s">
        <v>217</v>
      </c>
      <c r="G2624" s="368">
        <v>1</v>
      </c>
    </row>
    <row r="2625" spans="1:7" s="54" customFormat="1" ht="15" x14ac:dyDescent="0.25">
      <c r="A2625" s="351" t="s">
        <v>6414</v>
      </c>
      <c r="B2625" s="353" t="s">
        <v>235</v>
      </c>
      <c r="C2625" s="369" t="s">
        <v>1671</v>
      </c>
      <c r="D2625" s="369" t="s">
        <v>6197</v>
      </c>
      <c r="E2625" s="370" t="s">
        <v>6198</v>
      </c>
      <c r="F2625" s="355" t="s">
        <v>217</v>
      </c>
      <c r="G2625" s="368">
        <v>5</v>
      </c>
    </row>
    <row r="2626" spans="1:7" s="54" customFormat="1" ht="16.5" customHeight="1" x14ac:dyDescent="0.25">
      <c r="A2626" s="351" t="s">
        <v>6415</v>
      </c>
      <c r="B2626" s="353" t="s">
        <v>235</v>
      </c>
      <c r="C2626" s="369" t="s">
        <v>1676</v>
      </c>
      <c r="D2626" s="369" t="s">
        <v>6197</v>
      </c>
      <c r="E2626" s="370" t="s">
        <v>6200</v>
      </c>
      <c r="F2626" s="355" t="s">
        <v>217</v>
      </c>
      <c r="G2626" s="368">
        <v>1</v>
      </c>
    </row>
    <row r="2627" spans="1:7" s="63" customFormat="1" ht="15" customHeight="1" x14ac:dyDescent="0.25">
      <c r="A2627" s="351" t="s">
        <v>6416</v>
      </c>
      <c r="B2627" s="353" t="s">
        <v>235</v>
      </c>
      <c r="C2627" s="369" t="s">
        <v>1677</v>
      </c>
      <c r="D2627" s="369" t="s">
        <v>6197</v>
      </c>
      <c r="E2627" s="370" t="s">
        <v>6417</v>
      </c>
      <c r="F2627" s="355" t="s">
        <v>217</v>
      </c>
      <c r="G2627" s="368">
        <v>12</v>
      </c>
    </row>
    <row r="2628" spans="1:7" s="54" customFormat="1" ht="15.75" customHeight="1" x14ac:dyDescent="0.25">
      <c r="A2628" s="351" t="s">
        <v>6418</v>
      </c>
      <c r="B2628" s="353" t="s">
        <v>235</v>
      </c>
      <c r="C2628" s="369" t="s">
        <v>1680</v>
      </c>
      <c r="D2628" s="369" t="s">
        <v>6197</v>
      </c>
      <c r="E2628" s="370" t="s">
        <v>6204</v>
      </c>
      <c r="F2628" s="355" t="s">
        <v>217</v>
      </c>
      <c r="G2628" s="368">
        <v>24</v>
      </c>
    </row>
    <row r="2629" spans="1:7" s="54" customFormat="1" ht="15" x14ac:dyDescent="0.25">
      <c r="A2629" s="351" t="s">
        <v>6419</v>
      </c>
      <c r="B2629" s="353" t="s">
        <v>235</v>
      </c>
      <c r="C2629" s="369" t="s">
        <v>1683</v>
      </c>
      <c r="D2629" s="369" t="s">
        <v>6197</v>
      </c>
      <c r="E2629" s="370" t="s">
        <v>6386</v>
      </c>
      <c r="F2629" s="355" t="s">
        <v>217</v>
      </c>
      <c r="G2629" s="368">
        <v>1</v>
      </c>
    </row>
    <row r="2630" spans="1:7" s="54" customFormat="1" ht="15" x14ac:dyDescent="0.25">
      <c r="A2630" s="351" t="s">
        <v>6420</v>
      </c>
      <c r="B2630" s="353" t="s">
        <v>235</v>
      </c>
      <c r="C2630" s="369" t="s">
        <v>1689</v>
      </c>
      <c r="D2630" s="369" t="s">
        <v>6197</v>
      </c>
      <c r="E2630" s="370" t="s">
        <v>6364</v>
      </c>
      <c r="F2630" s="355" t="s">
        <v>217</v>
      </c>
      <c r="G2630" s="368">
        <v>1</v>
      </c>
    </row>
    <row r="2631" spans="1:7" s="54" customFormat="1" ht="15" x14ac:dyDescent="0.25">
      <c r="A2631" s="351" t="s">
        <v>6421</v>
      </c>
      <c r="B2631" s="353" t="s">
        <v>235</v>
      </c>
      <c r="C2631" s="369" t="s">
        <v>1694</v>
      </c>
      <c r="D2631" s="369" t="s">
        <v>6197</v>
      </c>
      <c r="E2631" s="370" t="s">
        <v>6366</v>
      </c>
      <c r="F2631" s="355" t="s">
        <v>217</v>
      </c>
      <c r="G2631" s="368">
        <v>1</v>
      </c>
    </row>
    <row r="2632" spans="1:7" s="54" customFormat="1" ht="15" x14ac:dyDescent="0.25">
      <c r="A2632" s="351" t="s">
        <v>6422</v>
      </c>
      <c r="B2632" s="353" t="s">
        <v>235</v>
      </c>
      <c r="C2632" s="369" t="s">
        <v>1700</v>
      </c>
      <c r="D2632" s="369" t="s">
        <v>6210</v>
      </c>
      <c r="E2632" s="370" t="s">
        <v>6211</v>
      </c>
      <c r="F2632" s="355" t="s">
        <v>217</v>
      </c>
      <c r="G2632" s="368">
        <v>1</v>
      </c>
    </row>
    <row r="2633" spans="1:7" s="54" customFormat="1" ht="15" x14ac:dyDescent="0.25">
      <c r="A2633" s="351" t="s">
        <v>6423</v>
      </c>
      <c r="B2633" s="353" t="s">
        <v>235</v>
      </c>
      <c r="C2633" s="369" t="s">
        <v>1708</v>
      </c>
      <c r="D2633" s="369" t="s">
        <v>6197</v>
      </c>
      <c r="E2633" s="370" t="s">
        <v>6369</v>
      </c>
      <c r="F2633" s="355" t="s">
        <v>217</v>
      </c>
      <c r="G2633" s="368">
        <v>1</v>
      </c>
    </row>
    <row r="2634" spans="1:7" s="54" customFormat="1" ht="15" x14ac:dyDescent="0.25">
      <c r="A2634" s="351" t="s">
        <v>6424</v>
      </c>
      <c r="B2634" s="353" t="s">
        <v>235</v>
      </c>
      <c r="C2634" s="353" t="s">
        <v>1711</v>
      </c>
      <c r="D2634" s="353" t="s">
        <v>6325</v>
      </c>
      <c r="E2634" s="354" t="s">
        <v>6425</v>
      </c>
      <c r="F2634" s="355" t="s">
        <v>217</v>
      </c>
      <c r="G2634" s="368">
        <v>3</v>
      </c>
    </row>
    <row r="2635" spans="1:7" s="54" customFormat="1" ht="15" x14ac:dyDescent="0.25">
      <c r="A2635" s="351" t="s">
        <v>6426</v>
      </c>
      <c r="B2635" s="353" t="s">
        <v>235</v>
      </c>
      <c r="C2635" s="369" t="s">
        <v>1713</v>
      </c>
      <c r="D2635" s="369" t="s">
        <v>6328</v>
      </c>
      <c r="E2635" s="370" t="s">
        <v>6329</v>
      </c>
      <c r="F2635" s="355" t="s">
        <v>217</v>
      </c>
      <c r="G2635" s="368">
        <v>3</v>
      </c>
    </row>
    <row r="2636" spans="1:7" s="54" customFormat="1" ht="15" x14ac:dyDescent="0.25">
      <c r="A2636" s="360"/>
      <c r="B2636" s="560" t="s">
        <v>6427</v>
      </c>
      <c r="C2636" s="561"/>
      <c r="D2636" s="561"/>
      <c r="E2636" s="562"/>
      <c r="F2636" s="361"/>
      <c r="G2636" s="361"/>
    </row>
    <row r="2637" spans="1:7" s="54" customFormat="1" ht="15" x14ac:dyDescent="0.25">
      <c r="A2637" s="351" t="s">
        <v>6428</v>
      </c>
      <c r="B2637" s="353" t="s">
        <v>235</v>
      </c>
      <c r="C2637" s="369" t="s">
        <v>1714</v>
      </c>
      <c r="D2637" s="369" t="s">
        <v>6197</v>
      </c>
      <c r="E2637" s="370" t="s">
        <v>6338</v>
      </c>
      <c r="F2637" s="355" t="s">
        <v>217</v>
      </c>
      <c r="G2637" s="368">
        <v>2</v>
      </c>
    </row>
    <row r="2638" spans="1:7" s="54" customFormat="1" ht="15" x14ac:dyDescent="0.25">
      <c r="A2638" s="351" t="s">
        <v>6429</v>
      </c>
      <c r="B2638" s="353" t="s">
        <v>235</v>
      </c>
      <c r="C2638" s="369" t="s">
        <v>1716</v>
      </c>
      <c r="D2638" s="369" t="s">
        <v>6197</v>
      </c>
      <c r="E2638" s="370" t="s">
        <v>6198</v>
      </c>
      <c r="F2638" s="355" t="s">
        <v>217</v>
      </c>
      <c r="G2638" s="368">
        <v>20</v>
      </c>
    </row>
    <row r="2639" spans="1:7" s="54" customFormat="1" ht="15" x14ac:dyDescent="0.25">
      <c r="A2639" s="351" t="s">
        <v>6430</v>
      </c>
      <c r="B2639" s="353" t="s">
        <v>235</v>
      </c>
      <c r="C2639" s="369" t="s">
        <v>1718</v>
      </c>
      <c r="D2639" s="369" t="s">
        <v>6197</v>
      </c>
      <c r="E2639" s="370" t="s">
        <v>6216</v>
      </c>
      <c r="F2639" s="355" t="s">
        <v>217</v>
      </c>
      <c r="G2639" s="368">
        <v>2</v>
      </c>
    </row>
    <row r="2640" spans="1:7" s="54" customFormat="1" ht="15" x14ac:dyDescent="0.25">
      <c r="A2640" s="351" t="s">
        <v>6431</v>
      </c>
      <c r="B2640" s="353" t="s">
        <v>235</v>
      </c>
      <c r="C2640" s="369" t="s">
        <v>1720</v>
      </c>
      <c r="D2640" s="369" t="s">
        <v>6197</v>
      </c>
      <c r="E2640" s="370" t="s">
        <v>6200</v>
      </c>
      <c r="F2640" s="355" t="s">
        <v>217</v>
      </c>
      <c r="G2640" s="368">
        <v>2</v>
      </c>
    </row>
    <row r="2641" spans="1:7" s="54" customFormat="1" ht="15" x14ac:dyDescent="0.25">
      <c r="A2641" s="351" t="s">
        <v>6432</v>
      </c>
      <c r="B2641" s="353" t="s">
        <v>235</v>
      </c>
      <c r="C2641" s="369" t="s">
        <v>1722</v>
      </c>
      <c r="D2641" s="369" t="s">
        <v>6197</v>
      </c>
      <c r="E2641" s="370" t="s">
        <v>6417</v>
      </c>
      <c r="F2641" s="355" t="s">
        <v>217</v>
      </c>
      <c r="G2641" s="368">
        <v>24</v>
      </c>
    </row>
    <row r="2642" spans="1:7" s="54" customFormat="1" ht="15" x14ac:dyDescent="0.25">
      <c r="A2642" s="351" t="s">
        <v>6433</v>
      </c>
      <c r="B2642" s="353" t="s">
        <v>235</v>
      </c>
      <c r="C2642" s="369" t="s">
        <v>1725</v>
      </c>
      <c r="D2642" s="369" t="s">
        <v>6197</v>
      </c>
      <c r="E2642" s="370" t="s">
        <v>6204</v>
      </c>
      <c r="F2642" s="355" t="s">
        <v>217</v>
      </c>
      <c r="G2642" s="368">
        <v>48</v>
      </c>
    </row>
    <row r="2643" spans="1:7" s="54" customFormat="1" ht="15" x14ac:dyDescent="0.25">
      <c r="A2643" s="351" t="s">
        <v>6434</v>
      </c>
      <c r="B2643" s="353" t="s">
        <v>235</v>
      </c>
      <c r="C2643" s="369" t="s">
        <v>1727</v>
      </c>
      <c r="D2643" s="369" t="s">
        <v>6197</v>
      </c>
      <c r="E2643" s="370" t="s">
        <v>6206</v>
      </c>
      <c r="F2643" s="355" t="s">
        <v>217</v>
      </c>
      <c r="G2643" s="368">
        <v>2</v>
      </c>
    </row>
    <row r="2644" spans="1:7" s="54" customFormat="1" ht="15" x14ac:dyDescent="0.25">
      <c r="A2644" s="351" t="s">
        <v>6435</v>
      </c>
      <c r="B2644" s="353" t="s">
        <v>235</v>
      </c>
      <c r="C2644" s="369" t="s">
        <v>1730</v>
      </c>
      <c r="D2644" s="369" t="s">
        <v>6197</v>
      </c>
      <c r="E2644" s="370" t="s">
        <v>6369</v>
      </c>
      <c r="F2644" s="355" t="s">
        <v>217</v>
      </c>
      <c r="G2644" s="368">
        <v>2</v>
      </c>
    </row>
    <row r="2645" spans="1:7" s="54" customFormat="1" ht="15" x14ac:dyDescent="0.25">
      <c r="A2645" s="351" t="s">
        <v>6436</v>
      </c>
      <c r="B2645" s="353" t="s">
        <v>235</v>
      </c>
      <c r="C2645" s="369" t="s">
        <v>1736</v>
      </c>
      <c r="D2645" s="369" t="s">
        <v>6210</v>
      </c>
      <c r="E2645" s="370" t="s">
        <v>6211</v>
      </c>
      <c r="F2645" s="355" t="s">
        <v>217</v>
      </c>
      <c r="G2645" s="368">
        <v>2</v>
      </c>
    </row>
    <row r="2646" spans="1:7" s="54" customFormat="1" ht="15" x14ac:dyDescent="0.25">
      <c r="A2646" s="351" t="s">
        <v>6437</v>
      </c>
      <c r="B2646" s="353" t="s">
        <v>235</v>
      </c>
      <c r="C2646" s="353" t="s">
        <v>1742</v>
      </c>
      <c r="D2646" s="353" t="s">
        <v>6325</v>
      </c>
      <c r="E2646" s="354" t="s">
        <v>6326</v>
      </c>
      <c r="F2646" s="355" t="s">
        <v>217</v>
      </c>
      <c r="G2646" s="368">
        <v>3</v>
      </c>
    </row>
    <row r="2647" spans="1:7" s="54" customFormat="1" ht="15" x14ac:dyDescent="0.25">
      <c r="A2647" s="351" t="s">
        <v>6438</v>
      </c>
      <c r="B2647" s="353" t="s">
        <v>235</v>
      </c>
      <c r="C2647" s="369" t="s">
        <v>1743</v>
      </c>
      <c r="D2647" s="369" t="s">
        <v>6328</v>
      </c>
      <c r="E2647" s="370" t="s">
        <v>6329</v>
      </c>
      <c r="F2647" s="355" t="s">
        <v>217</v>
      </c>
      <c r="G2647" s="368">
        <v>3</v>
      </c>
    </row>
    <row r="2648" spans="1:7" s="54" customFormat="1" ht="15" x14ac:dyDescent="0.25">
      <c r="A2648" s="360"/>
      <c r="B2648" s="560" t="s">
        <v>6439</v>
      </c>
      <c r="C2648" s="561"/>
      <c r="D2648" s="561"/>
      <c r="E2648" s="562"/>
      <c r="F2648" s="361"/>
      <c r="G2648" s="361"/>
    </row>
    <row r="2649" spans="1:7" s="54" customFormat="1" ht="15" x14ac:dyDescent="0.25">
      <c r="A2649" s="351" t="s">
        <v>6440</v>
      </c>
      <c r="B2649" s="353" t="s">
        <v>235</v>
      </c>
      <c r="C2649" s="369" t="s">
        <v>1744</v>
      </c>
      <c r="D2649" s="369" t="s">
        <v>6197</v>
      </c>
      <c r="E2649" s="370" t="s">
        <v>6338</v>
      </c>
      <c r="F2649" s="355" t="s">
        <v>217</v>
      </c>
      <c r="G2649" s="368">
        <v>1</v>
      </c>
    </row>
    <row r="2650" spans="1:7" s="54" customFormat="1" ht="15" x14ac:dyDescent="0.25">
      <c r="A2650" s="351" t="s">
        <v>6441</v>
      </c>
      <c r="B2650" s="353" t="s">
        <v>235</v>
      </c>
      <c r="C2650" s="369" t="s">
        <v>1746</v>
      </c>
      <c r="D2650" s="369" t="s">
        <v>6197</v>
      </c>
      <c r="E2650" s="370" t="s">
        <v>6198</v>
      </c>
      <c r="F2650" s="355" t="s">
        <v>217</v>
      </c>
      <c r="G2650" s="368">
        <v>2</v>
      </c>
    </row>
    <row r="2651" spans="1:7" s="54" customFormat="1" ht="15" x14ac:dyDescent="0.25">
      <c r="A2651" s="351" t="s">
        <v>6442</v>
      </c>
      <c r="B2651" s="353" t="s">
        <v>235</v>
      </c>
      <c r="C2651" s="369" t="s">
        <v>1750</v>
      </c>
      <c r="D2651" s="369" t="s">
        <v>6197</v>
      </c>
      <c r="E2651" s="370" t="s">
        <v>6443</v>
      </c>
      <c r="F2651" s="355" t="s">
        <v>217</v>
      </c>
      <c r="G2651" s="368">
        <v>12</v>
      </c>
    </row>
    <row r="2652" spans="1:7" s="54" customFormat="1" ht="15" x14ac:dyDescent="0.25">
      <c r="A2652" s="351" t="s">
        <v>6444</v>
      </c>
      <c r="B2652" s="353" t="s">
        <v>235</v>
      </c>
      <c r="C2652" s="369" t="s">
        <v>1752</v>
      </c>
      <c r="D2652" s="369" t="s">
        <v>6197</v>
      </c>
      <c r="E2652" s="370" t="s">
        <v>6204</v>
      </c>
      <c r="F2652" s="355" t="s">
        <v>217</v>
      </c>
      <c r="G2652" s="368">
        <v>24</v>
      </c>
    </row>
    <row r="2653" spans="1:7" s="54" customFormat="1" ht="15" x14ac:dyDescent="0.25">
      <c r="A2653" s="351" t="s">
        <v>6445</v>
      </c>
      <c r="B2653" s="353" t="s">
        <v>235</v>
      </c>
      <c r="C2653" s="369" t="s">
        <v>1753</v>
      </c>
      <c r="D2653" s="369" t="s">
        <v>6197</v>
      </c>
      <c r="E2653" s="370" t="s">
        <v>6216</v>
      </c>
      <c r="F2653" s="355" t="s">
        <v>217</v>
      </c>
      <c r="G2653" s="368">
        <v>1</v>
      </c>
    </row>
    <row r="2654" spans="1:7" s="54" customFormat="1" ht="15" x14ac:dyDescent="0.25">
      <c r="A2654" s="351" t="s">
        <v>6446</v>
      </c>
      <c r="B2654" s="353" t="s">
        <v>235</v>
      </c>
      <c r="C2654" s="369" t="s">
        <v>1756</v>
      </c>
      <c r="D2654" s="369" t="s">
        <v>6197</v>
      </c>
      <c r="E2654" s="370" t="s">
        <v>6200</v>
      </c>
      <c r="F2654" s="355" t="s">
        <v>217</v>
      </c>
      <c r="G2654" s="368">
        <v>1</v>
      </c>
    </row>
    <row r="2655" spans="1:7" s="54" customFormat="1" ht="15" x14ac:dyDescent="0.25">
      <c r="A2655" s="351" t="s">
        <v>6447</v>
      </c>
      <c r="B2655" s="353" t="s">
        <v>235</v>
      </c>
      <c r="C2655" s="369" t="s">
        <v>1765</v>
      </c>
      <c r="D2655" s="369" t="s">
        <v>6197</v>
      </c>
      <c r="E2655" s="370" t="s">
        <v>6448</v>
      </c>
      <c r="F2655" s="355" t="s">
        <v>217</v>
      </c>
      <c r="G2655" s="368">
        <v>12</v>
      </c>
    </row>
    <row r="2656" spans="1:7" s="54" customFormat="1" ht="15" x14ac:dyDescent="0.25">
      <c r="A2656" s="351" t="s">
        <v>6449</v>
      </c>
      <c r="B2656" s="353" t="s">
        <v>235</v>
      </c>
      <c r="C2656" s="369" t="s">
        <v>1783</v>
      </c>
      <c r="D2656" s="369" t="s">
        <v>6197</v>
      </c>
      <c r="E2656" s="370" t="s">
        <v>6364</v>
      </c>
      <c r="F2656" s="355" t="s">
        <v>217</v>
      </c>
      <c r="G2656" s="368">
        <v>1</v>
      </c>
    </row>
    <row r="2657" spans="1:7" s="54" customFormat="1" ht="15" x14ac:dyDescent="0.25">
      <c r="A2657" s="351" t="s">
        <v>6450</v>
      </c>
      <c r="B2657" s="353" t="s">
        <v>235</v>
      </c>
      <c r="C2657" s="369" t="s">
        <v>3342</v>
      </c>
      <c r="D2657" s="369" t="s">
        <v>6451</v>
      </c>
      <c r="E2657" s="370" t="s">
        <v>6452</v>
      </c>
      <c r="F2657" s="355" t="s">
        <v>217</v>
      </c>
      <c r="G2657" s="368">
        <v>1</v>
      </c>
    </row>
    <row r="2658" spans="1:7" s="54" customFormat="1" ht="15" x14ac:dyDescent="0.25">
      <c r="A2658" s="351" t="s">
        <v>6453</v>
      </c>
      <c r="B2658" s="353" t="s">
        <v>235</v>
      </c>
      <c r="C2658" s="369" t="s">
        <v>3344</v>
      </c>
      <c r="D2658" s="369" t="s">
        <v>6197</v>
      </c>
      <c r="E2658" s="370" t="s">
        <v>6206</v>
      </c>
      <c r="F2658" s="355" t="s">
        <v>217</v>
      </c>
      <c r="G2658" s="368">
        <v>1</v>
      </c>
    </row>
    <row r="2659" spans="1:7" s="54" customFormat="1" ht="15" x14ac:dyDescent="0.25">
      <c r="A2659" s="351" t="s">
        <v>6454</v>
      </c>
      <c r="B2659" s="353" t="s">
        <v>235</v>
      </c>
      <c r="C2659" s="369" t="s">
        <v>1808</v>
      </c>
      <c r="D2659" s="369" t="s">
        <v>6197</v>
      </c>
      <c r="E2659" s="370" t="s">
        <v>6369</v>
      </c>
      <c r="F2659" s="355" t="s">
        <v>217</v>
      </c>
      <c r="G2659" s="368">
        <v>1</v>
      </c>
    </row>
    <row r="2660" spans="1:7" s="54" customFormat="1" ht="15" x14ac:dyDescent="0.25">
      <c r="A2660" s="351" t="s">
        <v>6455</v>
      </c>
      <c r="B2660" s="353" t="s">
        <v>235</v>
      </c>
      <c r="C2660" s="369" t="s">
        <v>1812</v>
      </c>
      <c r="D2660" s="369" t="s">
        <v>6210</v>
      </c>
      <c r="E2660" s="370" t="s">
        <v>6211</v>
      </c>
      <c r="F2660" s="355" t="s">
        <v>217</v>
      </c>
      <c r="G2660" s="368">
        <v>1</v>
      </c>
    </row>
    <row r="2661" spans="1:7" s="54" customFormat="1" ht="15" x14ac:dyDescent="0.25">
      <c r="A2661" s="351" t="s">
        <v>6456</v>
      </c>
      <c r="B2661" s="353" t="s">
        <v>235</v>
      </c>
      <c r="C2661" s="353" t="s">
        <v>1815</v>
      </c>
      <c r="D2661" s="353" t="s">
        <v>6325</v>
      </c>
      <c r="E2661" s="354" t="s">
        <v>6425</v>
      </c>
      <c r="F2661" s="355" t="s">
        <v>217</v>
      </c>
      <c r="G2661" s="368">
        <v>3</v>
      </c>
    </row>
    <row r="2662" spans="1:7" s="54" customFormat="1" ht="15" x14ac:dyDescent="0.25">
      <c r="A2662" s="351" t="s">
        <v>6457</v>
      </c>
      <c r="B2662" s="353" t="s">
        <v>235</v>
      </c>
      <c r="C2662" s="369" t="s">
        <v>1817</v>
      </c>
      <c r="D2662" s="369" t="s">
        <v>6328</v>
      </c>
      <c r="E2662" s="370" t="s">
        <v>6329</v>
      </c>
      <c r="F2662" s="355" t="s">
        <v>217</v>
      </c>
      <c r="G2662" s="368">
        <v>3</v>
      </c>
    </row>
    <row r="2663" spans="1:7" s="54" customFormat="1" ht="15" x14ac:dyDescent="0.25">
      <c r="A2663" s="360"/>
      <c r="B2663" s="560" t="s">
        <v>6458</v>
      </c>
      <c r="C2663" s="561"/>
      <c r="D2663" s="561"/>
      <c r="E2663" s="562"/>
      <c r="F2663" s="361"/>
      <c r="G2663" s="361"/>
    </row>
    <row r="2664" spans="1:7" s="54" customFormat="1" ht="15" x14ac:dyDescent="0.25">
      <c r="A2664" s="351" t="s">
        <v>6459</v>
      </c>
      <c r="B2664" s="353" t="s">
        <v>235</v>
      </c>
      <c r="C2664" s="369" t="s">
        <v>1818</v>
      </c>
      <c r="D2664" s="369" t="s">
        <v>6197</v>
      </c>
      <c r="E2664" s="370" t="s">
        <v>6338</v>
      </c>
      <c r="F2664" s="355" t="s">
        <v>217</v>
      </c>
      <c r="G2664" s="368">
        <v>3</v>
      </c>
    </row>
    <row r="2665" spans="1:7" s="54" customFormat="1" ht="15" x14ac:dyDescent="0.25">
      <c r="A2665" s="351" t="s">
        <v>6460</v>
      </c>
      <c r="B2665" s="353" t="s">
        <v>235</v>
      </c>
      <c r="C2665" s="369" t="s">
        <v>1820</v>
      </c>
      <c r="D2665" s="369" t="s">
        <v>6197</v>
      </c>
      <c r="E2665" s="370" t="s">
        <v>6198</v>
      </c>
      <c r="F2665" s="355" t="s">
        <v>217</v>
      </c>
      <c r="G2665" s="368">
        <v>25</v>
      </c>
    </row>
    <row r="2666" spans="1:7" s="54" customFormat="1" ht="15" x14ac:dyDescent="0.25">
      <c r="A2666" s="351" t="s">
        <v>6461</v>
      </c>
      <c r="B2666" s="353" t="s">
        <v>235</v>
      </c>
      <c r="C2666" s="369" t="s">
        <v>1822</v>
      </c>
      <c r="D2666" s="369" t="s">
        <v>6197</v>
      </c>
      <c r="E2666" s="370" t="s">
        <v>6200</v>
      </c>
      <c r="F2666" s="355" t="s">
        <v>217</v>
      </c>
      <c r="G2666" s="368">
        <v>2</v>
      </c>
    </row>
    <row r="2667" spans="1:7" s="54" customFormat="1" ht="19.5" customHeight="1" x14ac:dyDescent="0.25">
      <c r="A2667" s="351" t="s">
        <v>6462</v>
      </c>
      <c r="B2667" s="353" t="s">
        <v>235</v>
      </c>
      <c r="C2667" s="369" t="s">
        <v>1824</v>
      </c>
      <c r="D2667" s="369" t="s">
        <v>6197</v>
      </c>
      <c r="E2667" s="370" t="s">
        <v>6216</v>
      </c>
      <c r="F2667" s="355" t="s">
        <v>217</v>
      </c>
      <c r="G2667" s="368">
        <v>2</v>
      </c>
    </row>
    <row r="2668" spans="1:7" s="54" customFormat="1" ht="15" x14ac:dyDescent="0.25">
      <c r="A2668" s="351" t="s">
        <v>6463</v>
      </c>
      <c r="B2668" s="353" t="s">
        <v>235</v>
      </c>
      <c r="C2668" s="369" t="s">
        <v>1828</v>
      </c>
      <c r="D2668" s="369" t="s">
        <v>6197</v>
      </c>
      <c r="E2668" s="370" t="s">
        <v>6202</v>
      </c>
      <c r="F2668" s="355" t="s">
        <v>217</v>
      </c>
      <c r="G2668" s="368">
        <v>36</v>
      </c>
    </row>
    <row r="2669" spans="1:7" s="54" customFormat="1" ht="15" x14ac:dyDescent="0.25">
      <c r="A2669" s="351" t="s">
        <v>6464</v>
      </c>
      <c r="B2669" s="353" t="s">
        <v>235</v>
      </c>
      <c r="C2669" s="369" t="s">
        <v>1833</v>
      </c>
      <c r="D2669" s="369" t="s">
        <v>6197</v>
      </c>
      <c r="E2669" s="370" t="s">
        <v>6204</v>
      </c>
      <c r="F2669" s="355" t="s">
        <v>217</v>
      </c>
      <c r="G2669" s="368">
        <v>72</v>
      </c>
    </row>
    <row r="2670" spans="1:7" s="54" customFormat="1" ht="15" x14ac:dyDescent="0.25">
      <c r="A2670" s="351" t="s">
        <v>6465</v>
      </c>
      <c r="B2670" s="353" t="s">
        <v>235</v>
      </c>
      <c r="C2670" s="369" t="s">
        <v>1834</v>
      </c>
      <c r="D2670" s="369" t="s">
        <v>6197</v>
      </c>
      <c r="E2670" s="370" t="s">
        <v>6364</v>
      </c>
      <c r="F2670" s="355" t="s">
        <v>217</v>
      </c>
      <c r="G2670" s="368">
        <v>3</v>
      </c>
    </row>
    <row r="2671" spans="1:7" s="54" customFormat="1" ht="15" x14ac:dyDescent="0.25">
      <c r="A2671" s="351" t="s">
        <v>6466</v>
      </c>
      <c r="B2671" s="353" t="s">
        <v>235</v>
      </c>
      <c r="C2671" s="369" t="s">
        <v>1836</v>
      </c>
      <c r="D2671" s="369" t="s">
        <v>6197</v>
      </c>
      <c r="E2671" s="370" t="s">
        <v>6369</v>
      </c>
      <c r="F2671" s="355" t="s">
        <v>217</v>
      </c>
      <c r="G2671" s="368">
        <v>3</v>
      </c>
    </row>
    <row r="2672" spans="1:7" s="54" customFormat="1" ht="15" x14ac:dyDescent="0.25">
      <c r="A2672" s="351" t="s">
        <v>6467</v>
      </c>
      <c r="B2672" s="353" t="s">
        <v>235</v>
      </c>
      <c r="C2672" s="369" t="s">
        <v>1839</v>
      </c>
      <c r="D2672" s="369" t="s">
        <v>6210</v>
      </c>
      <c r="E2672" s="370" t="s">
        <v>6211</v>
      </c>
      <c r="F2672" s="355" t="s">
        <v>217</v>
      </c>
      <c r="G2672" s="368">
        <v>3</v>
      </c>
    </row>
    <row r="2673" spans="1:7" s="54" customFormat="1" ht="15" x14ac:dyDescent="0.25">
      <c r="A2673" s="351" t="s">
        <v>6468</v>
      </c>
      <c r="B2673" s="353" t="s">
        <v>235</v>
      </c>
      <c r="C2673" s="353" t="s">
        <v>1841</v>
      </c>
      <c r="D2673" s="353" t="s">
        <v>6325</v>
      </c>
      <c r="E2673" s="354" t="s">
        <v>6326</v>
      </c>
      <c r="F2673" s="355" t="s">
        <v>217</v>
      </c>
      <c r="G2673" s="368">
        <v>10</v>
      </c>
    </row>
    <row r="2674" spans="1:7" s="54" customFormat="1" ht="15.75" customHeight="1" x14ac:dyDescent="0.25">
      <c r="A2674" s="351" t="s">
        <v>6469</v>
      </c>
      <c r="B2674" s="353" t="s">
        <v>235</v>
      </c>
      <c r="C2674" s="369" t="s">
        <v>4529</v>
      </c>
      <c r="D2674" s="369" t="s">
        <v>6328</v>
      </c>
      <c r="E2674" s="370" t="s">
        <v>6329</v>
      </c>
      <c r="F2674" s="355" t="s">
        <v>217</v>
      </c>
      <c r="G2674" s="368">
        <v>10</v>
      </c>
    </row>
    <row r="2675" spans="1:7" s="54" customFormat="1" ht="15" x14ac:dyDescent="0.25">
      <c r="A2675" s="360"/>
      <c r="B2675" s="560" t="s">
        <v>6470</v>
      </c>
      <c r="C2675" s="561"/>
      <c r="D2675" s="561"/>
      <c r="E2675" s="562"/>
      <c r="F2675" s="361"/>
      <c r="G2675" s="361"/>
    </row>
    <row r="2676" spans="1:7" s="54" customFormat="1" ht="15" x14ac:dyDescent="0.25">
      <c r="A2676" s="351" t="s">
        <v>6471</v>
      </c>
      <c r="B2676" s="353" t="s">
        <v>235</v>
      </c>
      <c r="C2676" s="369" t="s">
        <v>1845</v>
      </c>
      <c r="D2676" s="369" t="s">
        <v>6213</v>
      </c>
      <c r="E2676" s="370" t="s">
        <v>6214</v>
      </c>
      <c r="F2676" s="355" t="s">
        <v>217</v>
      </c>
      <c r="G2676" s="368">
        <v>1</v>
      </c>
    </row>
    <row r="2677" spans="1:7" s="54" customFormat="1" ht="15" x14ac:dyDescent="0.25">
      <c r="A2677" s="351" t="s">
        <v>6472</v>
      </c>
      <c r="B2677" s="353" t="s">
        <v>235</v>
      </c>
      <c r="C2677" s="369" t="s">
        <v>1847</v>
      </c>
      <c r="D2677" s="369" t="s">
        <v>6197</v>
      </c>
      <c r="E2677" s="370" t="s">
        <v>6204</v>
      </c>
      <c r="F2677" s="355" t="s">
        <v>217</v>
      </c>
      <c r="G2677" s="368">
        <v>24</v>
      </c>
    </row>
    <row r="2678" spans="1:7" s="54" customFormat="1" ht="15" x14ac:dyDescent="0.25">
      <c r="A2678" s="351" t="s">
        <v>6473</v>
      </c>
      <c r="B2678" s="353" t="s">
        <v>235</v>
      </c>
      <c r="C2678" s="369" t="s">
        <v>1849</v>
      </c>
      <c r="D2678" s="369" t="s">
        <v>6197</v>
      </c>
      <c r="E2678" s="370" t="s">
        <v>6474</v>
      </c>
      <c r="F2678" s="355" t="s">
        <v>217</v>
      </c>
      <c r="G2678" s="368">
        <v>25</v>
      </c>
    </row>
    <row r="2679" spans="1:7" s="54" customFormat="1" ht="15" x14ac:dyDescent="0.25">
      <c r="A2679" s="351" t="s">
        <v>6475</v>
      </c>
      <c r="B2679" s="353" t="s">
        <v>235</v>
      </c>
      <c r="C2679" s="369" t="s">
        <v>1851</v>
      </c>
      <c r="D2679" s="369" t="s">
        <v>6197</v>
      </c>
      <c r="E2679" s="370" t="s">
        <v>6206</v>
      </c>
      <c r="F2679" s="355" t="s">
        <v>217</v>
      </c>
      <c r="G2679" s="368">
        <v>1</v>
      </c>
    </row>
    <row r="2680" spans="1:7" s="54" customFormat="1" ht="15" x14ac:dyDescent="0.25">
      <c r="A2680" s="351" t="s">
        <v>6476</v>
      </c>
      <c r="B2680" s="353" t="s">
        <v>235</v>
      </c>
      <c r="C2680" s="369" t="s">
        <v>1853</v>
      </c>
      <c r="D2680" s="369" t="s">
        <v>6197</v>
      </c>
      <c r="E2680" s="370" t="s">
        <v>6208</v>
      </c>
      <c r="F2680" s="355" t="s">
        <v>217</v>
      </c>
      <c r="G2680" s="368">
        <v>1</v>
      </c>
    </row>
    <row r="2681" spans="1:7" s="54" customFormat="1" ht="15" x14ac:dyDescent="0.25">
      <c r="A2681" s="351" t="s">
        <v>6477</v>
      </c>
      <c r="B2681" s="353" t="s">
        <v>235</v>
      </c>
      <c r="C2681" s="369" t="s">
        <v>1855</v>
      </c>
      <c r="D2681" s="369" t="s">
        <v>6210</v>
      </c>
      <c r="E2681" s="370" t="s">
        <v>6211</v>
      </c>
      <c r="F2681" s="355" t="s">
        <v>217</v>
      </c>
      <c r="G2681" s="368">
        <v>1</v>
      </c>
    </row>
    <row r="2682" spans="1:7" s="54" customFormat="1" ht="15" x14ac:dyDescent="0.25">
      <c r="A2682" s="351" t="s">
        <v>6478</v>
      </c>
      <c r="B2682" s="353" t="s">
        <v>235</v>
      </c>
      <c r="C2682" s="369" t="s">
        <v>1857</v>
      </c>
      <c r="D2682" s="369" t="s">
        <v>6479</v>
      </c>
      <c r="E2682" s="370" t="s">
        <v>6480</v>
      </c>
      <c r="F2682" s="355" t="s">
        <v>217</v>
      </c>
      <c r="G2682" s="368">
        <v>1</v>
      </c>
    </row>
    <row r="2683" spans="1:7" s="54" customFormat="1" ht="15" x14ac:dyDescent="0.25">
      <c r="A2683" s="351" t="s">
        <v>6481</v>
      </c>
      <c r="B2683" s="353" t="s">
        <v>235</v>
      </c>
      <c r="C2683" s="369" t="s">
        <v>1859</v>
      </c>
      <c r="D2683" s="369" t="s">
        <v>6197</v>
      </c>
      <c r="E2683" s="370" t="s">
        <v>6198</v>
      </c>
      <c r="F2683" s="355" t="s">
        <v>217</v>
      </c>
      <c r="G2683" s="368">
        <v>6</v>
      </c>
    </row>
    <row r="2684" spans="1:7" s="54" customFormat="1" ht="15" x14ac:dyDescent="0.25">
      <c r="A2684" s="351" t="s">
        <v>6482</v>
      </c>
      <c r="B2684" s="353" t="s">
        <v>235</v>
      </c>
      <c r="C2684" s="369" t="s">
        <v>1861</v>
      </c>
      <c r="D2684" s="369" t="s">
        <v>6197</v>
      </c>
      <c r="E2684" s="370" t="s">
        <v>6216</v>
      </c>
      <c r="F2684" s="355" t="s">
        <v>217</v>
      </c>
      <c r="G2684" s="368">
        <v>1</v>
      </c>
    </row>
    <row r="2685" spans="1:7" s="54" customFormat="1" ht="15" x14ac:dyDescent="0.25">
      <c r="A2685" s="351" t="s">
        <v>6483</v>
      </c>
      <c r="B2685" s="353" t="s">
        <v>235</v>
      </c>
      <c r="C2685" s="369" t="s">
        <v>1863</v>
      </c>
      <c r="D2685" s="369" t="s">
        <v>6197</v>
      </c>
      <c r="E2685" s="370" t="s">
        <v>6200</v>
      </c>
      <c r="F2685" s="355" t="s">
        <v>217</v>
      </c>
      <c r="G2685" s="368">
        <v>1</v>
      </c>
    </row>
    <row r="2686" spans="1:7" s="54" customFormat="1" ht="15" x14ac:dyDescent="0.25">
      <c r="A2686" s="351" t="s">
        <v>6484</v>
      </c>
      <c r="B2686" s="353" t="s">
        <v>235</v>
      </c>
      <c r="C2686" s="353" t="s">
        <v>1864</v>
      </c>
      <c r="D2686" s="353" t="s">
        <v>6325</v>
      </c>
      <c r="E2686" s="354" t="s">
        <v>6425</v>
      </c>
      <c r="F2686" s="355" t="s">
        <v>217</v>
      </c>
      <c r="G2686" s="368">
        <v>3</v>
      </c>
    </row>
    <row r="2687" spans="1:7" s="54" customFormat="1" ht="18.75" customHeight="1" x14ac:dyDescent="0.25">
      <c r="A2687" s="351" t="s">
        <v>6485</v>
      </c>
      <c r="B2687" s="353" t="s">
        <v>235</v>
      </c>
      <c r="C2687" s="369" t="s">
        <v>1865</v>
      </c>
      <c r="D2687" s="369" t="s">
        <v>6328</v>
      </c>
      <c r="E2687" s="370" t="s">
        <v>6329</v>
      </c>
      <c r="F2687" s="355" t="s">
        <v>217</v>
      </c>
      <c r="G2687" s="368">
        <v>3</v>
      </c>
    </row>
    <row r="2688" spans="1:7" s="54" customFormat="1" ht="15" x14ac:dyDescent="0.25">
      <c r="A2688" s="360"/>
      <c r="B2688" s="560" t="s">
        <v>6439</v>
      </c>
      <c r="C2688" s="561"/>
      <c r="D2688" s="561"/>
      <c r="E2688" s="562"/>
      <c r="F2688" s="361"/>
      <c r="G2688" s="361"/>
    </row>
    <row r="2689" spans="1:7" s="54" customFormat="1" ht="15" x14ac:dyDescent="0.25">
      <c r="A2689" s="351" t="s">
        <v>6486</v>
      </c>
      <c r="B2689" s="353" t="s">
        <v>235</v>
      </c>
      <c r="C2689" s="369" t="s">
        <v>1866</v>
      </c>
      <c r="D2689" s="369" t="s">
        <v>6197</v>
      </c>
      <c r="E2689" s="370" t="s">
        <v>6338</v>
      </c>
      <c r="F2689" s="355" t="s">
        <v>217</v>
      </c>
      <c r="G2689" s="368">
        <v>1</v>
      </c>
    </row>
    <row r="2690" spans="1:7" s="54" customFormat="1" ht="15" x14ac:dyDescent="0.25">
      <c r="A2690" s="351" t="s">
        <v>6487</v>
      </c>
      <c r="B2690" s="353" t="s">
        <v>235</v>
      </c>
      <c r="C2690" s="369" t="s">
        <v>1868</v>
      </c>
      <c r="D2690" s="369" t="s">
        <v>6197</v>
      </c>
      <c r="E2690" s="370" t="s">
        <v>6198</v>
      </c>
      <c r="F2690" s="355" t="s">
        <v>217</v>
      </c>
      <c r="G2690" s="368">
        <v>2</v>
      </c>
    </row>
    <row r="2691" spans="1:7" s="54" customFormat="1" ht="15" x14ac:dyDescent="0.25">
      <c r="A2691" s="351" t="s">
        <v>6488</v>
      </c>
      <c r="B2691" s="353" t="s">
        <v>235</v>
      </c>
      <c r="C2691" s="369" t="s">
        <v>1870</v>
      </c>
      <c r="D2691" s="369" t="s">
        <v>6197</v>
      </c>
      <c r="E2691" s="370" t="s">
        <v>6443</v>
      </c>
      <c r="F2691" s="355" t="s">
        <v>217</v>
      </c>
      <c r="G2691" s="368">
        <v>12</v>
      </c>
    </row>
    <row r="2692" spans="1:7" s="54" customFormat="1" ht="15" x14ac:dyDescent="0.25">
      <c r="A2692" s="351" t="s">
        <v>6489</v>
      </c>
      <c r="B2692" s="353" t="s">
        <v>235</v>
      </c>
      <c r="C2692" s="369" t="s">
        <v>1873</v>
      </c>
      <c r="D2692" s="369" t="s">
        <v>6197</v>
      </c>
      <c r="E2692" s="370" t="s">
        <v>6204</v>
      </c>
      <c r="F2692" s="355" t="s">
        <v>217</v>
      </c>
      <c r="G2692" s="368">
        <v>24</v>
      </c>
    </row>
    <row r="2693" spans="1:7" s="54" customFormat="1" ht="15" x14ac:dyDescent="0.25">
      <c r="A2693" s="351" t="s">
        <v>6490</v>
      </c>
      <c r="B2693" s="353" t="s">
        <v>235</v>
      </c>
      <c r="C2693" s="369" t="s">
        <v>1881</v>
      </c>
      <c r="D2693" s="369" t="s">
        <v>6197</v>
      </c>
      <c r="E2693" s="370" t="s">
        <v>6216</v>
      </c>
      <c r="F2693" s="355" t="s">
        <v>217</v>
      </c>
      <c r="G2693" s="368">
        <v>1</v>
      </c>
    </row>
    <row r="2694" spans="1:7" s="54" customFormat="1" ht="15" x14ac:dyDescent="0.25">
      <c r="A2694" s="351" t="s">
        <v>6491</v>
      </c>
      <c r="B2694" s="353" t="s">
        <v>235</v>
      </c>
      <c r="C2694" s="369" t="s">
        <v>1883</v>
      </c>
      <c r="D2694" s="369" t="s">
        <v>6197</v>
      </c>
      <c r="E2694" s="370" t="s">
        <v>6200</v>
      </c>
      <c r="F2694" s="355" t="s">
        <v>217</v>
      </c>
      <c r="G2694" s="368">
        <v>1</v>
      </c>
    </row>
    <row r="2695" spans="1:7" s="54" customFormat="1" ht="15" x14ac:dyDescent="0.25">
      <c r="A2695" s="351" t="s">
        <v>6492</v>
      </c>
      <c r="B2695" s="353" t="s">
        <v>235</v>
      </c>
      <c r="C2695" s="369" t="s">
        <v>1886</v>
      </c>
      <c r="D2695" s="369" t="s">
        <v>6197</v>
      </c>
      <c r="E2695" s="370" t="s">
        <v>6448</v>
      </c>
      <c r="F2695" s="355" t="s">
        <v>217</v>
      </c>
      <c r="G2695" s="368">
        <v>12</v>
      </c>
    </row>
    <row r="2696" spans="1:7" s="54" customFormat="1" ht="15" x14ac:dyDescent="0.25">
      <c r="A2696" s="351" t="s">
        <v>6493</v>
      </c>
      <c r="B2696" s="353" t="s">
        <v>235</v>
      </c>
      <c r="C2696" s="369" t="s">
        <v>1888</v>
      </c>
      <c r="D2696" s="369" t="s">
        <v>6197</v>
      </c>
      <c r="E2696" s="370" t="s">
        <v>6364</v>
      </c>
      <c r="F2696" s="355" t="s">
        <v>217</v>
      </c>
      <c r="G2696" s="368">
        <v>1</v>
      </c>
    </row>
    <row r="2697" spans="1:7" s="54" customFormat="1" ht="15" x14ac:dyDescent="0.25">
      <c r="A2697" s="351" t="s">
        <v>6494</v>
      </c>
      <c r="B2697" s="353" t="s">
        <v>235</v>
      </c>
      <c r="C2697" s="369" t="s">
        <v>1890</v>
      </c>
      <c r="D2697" s="369" t="s">
        <v>6451</v>
      </c>
      <c r="E2697" s="370" t="s">
        <v>6452</v>
      </c>
      <c r="F2697" s="355" t="s">
        <v>217</v>
      </c>
      <c r="G2697" s="368">
        <v>1</v>
      </c>
    </row>
    <row r="2698" spans="1:7" s="54" customFormat="1" ht="15" x14ac:dyDescent="0.25">
      <c r="A2698" s="351" t="s">
        <v>6495</v>
      </c>
      <c r="B2698" s="353" t="s">
        <v>235</v>
      </c>
      <c r="C2698" s="369" t="s">
        <v>1892</v>
      </c>
      <c r="D2698" s="369" t="s">
        <v>6197</v>
      </c>
      <c r="E2698" s="370" t="s">
        <v>6206</v>
      </c>
      <c r="F2698" s="355" t="s">
        <v>217</v>
      </c>
      <c r="G2698" s="368">
        <v>1</v>
      </c>
    </row>
    <row r="2699" spans="1:7" s="54" customFormat="1" ht="15" x14ac:dyDescent="0.25">
      <c r="A2699" s="351" t="s">
        <v>6496</v>
      </c>
      <c r="B2699" s="353" t="s">
        <v>235</v>
      </c>
      <c r="C2699" s="369" t="s">
        <v>1894</v>
      </c>
      <c r="D2699" s="369" t="s">
        <v>6197</v>
      </c>
      <c r="E2699" s="370" t="s">
        <v>6369</v>
      </c>
      <c r="F2699" s="355" t="s">
        <v>217</v>
      </c>
      <c r="G2699" s="368">
        <v>1</v>
      </c>
    </row>
    <row r="2700" spans="1:7" s="54" customFormat="1" ht="15" x14ac:dyDescent="0.25">
      <c r="A2700" s="351" t="s">
        <v>6497</v>
      </c>
      <c r="B2700" s="353" t="s">
        <v>235</v>
      </c>
      <c r="C2700" s="369" t="s">
        <v>1895</v>
      </c>
      <c r="D2700" s="369" t="s">
        <v>6210</v>
      </c>
      <c r="E2700" s="370" t="s">
        <v>6211</v>
      </c>
      <c r="F2700" s="355" t="s">
        <v>217</v>
      </c>
      <c r="G2700" s="368">
        <v>1</v>
      </c>
    </row>
    <row r="2701" spans="1:7" s="54" customFormat="1" ht="15" x14ac:dyDescent="0.25">
      <c r="A2701" s="351" t="s">
        <v>6498</v>
      </c>
      <c r="B2701" s="353" t="s">
        <v>235</v>
      </c>
      <c r="C2701" s="353" t="s">
        <v>1897</v>
      </c>
      <c r="D2701" s="353" t="s">
        <v>6325</v>
      </c>
      <c r="E2701" s="354" t="s">
        <v>6425</v>
      </c>
      <c r="F2701" s="355" t="s">
        <v>217</v>
      </c>
      <c r="G2701" s="368">
        <v>3</v>
      </c>
    </row>
    <row r="2702" spans="1:7" s="54" customFormat="1" ht="15" x14ac:dyDescent="0.25">
      <c r="A2702" s="351" t="s">
        <v>6499</v>
      </c>
      <c r="B2702" s="353" t="s">
        <v>235</v>
      </c>
      <c r="C2702" s="369" t="s">
        <v>1898</v>
      </c>
      <c r="D2702" s="369" t="s">
        <v>6328</v>
      </c>
      <c r="E2702" s="370" t="s">
        <v>6329</v>
      </c>
      <c r="F2702" s="355" t="s">
        <v>217</v>
      </c>
      <c r="G2702" s="368">
        <v>3</v>
      </c>
    </row>
    <row r="2703" spans="1:7" s="54" customFormat="1" ht="15" x14ac:dyDescent="0.25">
      <c r="A2703" s="360"/>
      <c r="B2703" s="560" t="s">
        <v>6500</v>
      </c>
      <c r="C2703" s="561"/>
      <c r="D2703" s="561"/>
      <c r="E2703" s="562"/>
      <c r="F2703" s="361"/>
      <c r="G2703" s="361"/>
    </row>
    <row r="2704" spans="1:7" s="54" customFormat="1" ht="15" x14ac:dyDescent="0.25">
      <c r="A2704" s="351" t="s">
        <v>6501</v>
      </c>
      <c r="B2704" s="353" t="s">
        <v>235</v>
      </c>
      <c r="C2704" s="369" t="s">
        <v>1899</v>
      </c>
      <c r="D2704" s="369" t="s">
        <v>6197</v>
      </c>
      <c r="E2704" s="370" t="s">
        <v>6502</v>
      </c>
      <c r="F2704" s="355" t="s">
        <v>217</v>
      </c>
      <c r="G2704" s="368">
        <v>1</v>
      </c>
    </row>
    <row r="2705" spans="1:7" s="54" customFormat="1" ht="19.5" customHeight="1" x14ac:dyDescent="0.25">
      <c r="A2705" s="351" t="s">
        <v>6503</v>
      </c>
      <c r="B2705" s="353" t="s">
        <v>235</v>
      </c>
      <c r="C2705" s="369" t="s">
        <v>1901</v>
      </c>
      <c r="D2705" s="369" t="s">
        <v>6197</v>
      </c>
      <c r="E2705" s="370" t="s">
        <v>6208</v>
      </c>
      <c r="F2705" s="355" t="s">
        <v>217</v>
      </c>
      <c r="G2705" s="368">
        <v>1</v>
      </c>
    </row>
    <row r="2706" spans="1:7" s="54" customFormat="1" ht="15" x14ac:dyDescent="0.25">
      <c r="A2706" s="351" t="s">
        <v>6504</v>
      </c>
      <c r="B2706" s="353" t="s">
        <v>235</v>
      </c>
      <c r="C2706" s="369" t="s">
        <v>1906</v>
      </c>
      <c r="D2706" s="369" t="s">
        <v>6197</v>
      </c>
      <c r="E2706" s="370" t="s">
        <v>6216</v>
      </c>
      <c r="F2706" s="355" t="s">
        <v>217</v>
      </c>
      <c r="G2706" s="368">
        <v>2</v>
      </c>
    </row>
    <row r="2707" spans="1:7" s="54" customFormat="1" ht="15" x14ac:dyDescent="0.25">
      <c r="A2707" s="351" t="s">
        <v>6505</v>
      </c>
      <c r="B2707" s="353" t="s">
        <v>235</v>
      </c>
      <c r="C2707" s="369" t="s">
        <v>1910</v>
      </c>
      <c r="D2707" s="369" t="s">
        <v>6310</v>
      </c>
      <c r="E2707" s="370" t="s">
        <v>6311</v>
      </c>
      <c r="F2707" s="355" t="s">
        <v>217</v>
      </c>
      <c r="G2707" s="368">
        <v>1</v>
      </c>
    </row>
    <row r="2708" spans="1:7" s="54" customFormat="1" ht="15" x14ac:dyDescent="0.25">
      <c r="A2708" s="351" t="s">
        <v>6506</v>
      </c>
      <c r="B2708" s="353" t="s">
        <v>235</v>
      </c>
      <c r="C2708" s="369" t="s">
        <v>1912</v>
      </c>
      <c r="D2708" s="369" t="s">
        <v>6197</v>
      </c>
      <c r="E2708" s="370" t="s">
        <v>6507</v>
      </c>
      <c r="F2708" s="355" t="s">
        <v>217</v>
      </c>
      <c r="G2708" s="368">
        <v>3</v>
      </c>
    </row>
    <row r="2709" spans="1:7" s="54" customFormat="1" ht="15" x14ac:dyDescent="0.25">
      <c r="A2709" s="351" t="s">
        <v>6508</v>
      </c>
      <c r="B2709" s="353" t="s">
        <v>235</v>
      </c>
      <c r="C2709" s="369" t="s">
        <v>1913</v>
      </c>
      <c r="D2709" s="369" t="s">
        <v>6197</v>
      </c>
      <c r="E2709" s="370" t="s">
        <v>6198</v>
      </c>
      <c r="F2709" s="355" t="s">
        <v>217</v>
      </c>
      <c r="G2709" s="368">
        <v>1</v>
      </c>
    </row>
    <row r="2710" spans="1:7" s="54" customFormat="1" ht="15" x14ac:dyDescent="0.25">
      <c r="A2710" s="351" t="s">
        <v>6509</v>
      </c>
      <c r="B2710" s="353" t="s">
        <v>235</v>
      </c>
      <c r="C2710" s="369" t="s">
        <v>1915</v>
      </c>
      <c r="D2710" s="369" t="s">
        <v>6197</v>
      </c>
      <c r="E2710" s="370" t="s">
        <v>6510</v>
      </c>
      <c r="F2710" s="355" t="s">
        <v>217</v>
      </c>
      <c r="G2710" s="368">
        <v>1</v>
      </c>
    </row>
    <row r="2711" spans="1:7" s="54" customFormat="1" ht="15" x14ac:dyDescent="0.25">
      <c r="A2711" s="351" t="s">
        <v>6511</v>
      </c>
      <c r="B2711" s="353" t="s">
        <v>235</v>
      </c>
      <c r="C2711" s="369" t="s">
        <v>1918</v>
      </c>
      <c r="D2711" s="369" t="s">
        <v>6316</v>
      </c>
      <c r="E2711" s="370" t="s">
        <v>6317</v>
      </c>
      <c r="F2711" s="355" t="s">
        <v>217</v>
      </c>
      <c r="G2711" s="368">
        <v>1</v>
      </c>
    </row>
    <row r="2712" spans="1:7" s="54" customFormat="1" ht="19.5" customHeight="1" x14ac:dyDescent="0.25">
      <c r="A2712" s="351" t="s">
        <v>6512</v>
      </c>
      <c r="B2712" s="353" t="s">
        <v>235</v>
      </c>
      <c r="C2712" s="369" t="s">
        <v>1922</v>
      </c>
      <c r="D2712" s="369" t="s">
        <v>6197</v>
      </c>
      <c r="E2712" s="370" t="s">
        <v>6338</v>
      </c>
      <c r="F2712" s="355" t="s">
        <v>217</v>
      </c>
      <c r="G2712" s="368">
        <v>1</v>
      </c>
    </row>
    <row r="2713" spans="1:7" s="54" customFormat="1" ht="15" x14ac:dyDescent="0.25">
      <c r="A2713" s="360"/>
      <c r="B2713" s="560" t="s">
        <v>6513</v>
      </c>
      <c r="C2713" s="561"/>
      <c r="D2713" s="561"/>
      <c r="E2713" s="562"/>
      <c r="F2713" s="361"/>
      <c r="G2713" s="361"/>
    </row>
    <row r="2714" spans="1:7" s="54" customFormat="1" ht="15" x14ac:dyDescent="0.25">
      <c r="A2714" s="351" t="s">
        <v>6514</v>
      </c>
      <c r="B2714" s="353" t="s">
        <v>235</v>
      </c>
      <c r="C2714" s="369" t="s">
        <v>1928</v>
      </c>
      <c r="D2714" s="369" t="s">
        <v>6197</v>
      </c>
      <c r="E2714" s="370" t="s">
        <v>6208</v>
      </c>
      <c r="F2714" s="355" t="s">
        <v>217</v>
      </c>
      <c r="G2714" s="368">
        <v>1</v>
      </c>
    </row>
    <row r="2715" spans="1:7" s="54" customFormat="1" ht="15" x14ac:dyDescent="0.25">
      <c r="A2715" s="351" t="s">
        <v>6515</v>
      </c>
      <c r="B2715" s="353" t="s">
        <v>235</v>
      </c>
      <c r="C2715" s="369" t="s">
        <v>1936</v>
      </c>
      <c r="D2715" s="369" t="s">
        <v>6197</v>
      </c>
      <c r="E2715" s="370" t="s">
        <v>6502</v>
      </c>
      <c r="F2715" s="355" t="s">
        <v>217</v>
      </c>
      <c r="G2715" s="368">
        <v>1</v>
      </c>
    </row>
    <row r="2716" spans="1:7" s="54" customFormat="1" ht="15" x14ac:dyDescent="0.25">
      <c r="A2716" s="351" t="s">
        <v>6516</v>
      </c>
      <c r="B2716" s="353" t="s">
        <v>235</v>
      </c>
      <c r="C2716" s="369" t="s">
        <v>1944</v>
      </c>
      <c r="D2716" s="369" t="s">
        <v>6197</v>
      </c>
      <c r="E2716" s="370" t="s">
        <v>6517</v>
      </c>
      <c r="F2716" s="355" t="s">
        <v>217</v>
      </c>
      <c r="G2716" s="368">
        <v>3</v>
      </c>
    </row>
    <row r="2717" spans="1:7" s="54" customFormat="1" ht="15" x14ac:dyDescent="0.25">
      <c r="A2717" s="351" t="s">
        <v>6518</v>
      </c>
      <c r="B2717" s="353" t="s">
        <v>235</v>
      </c>
      <c r="C2717" s="369" t="s">
        <v>1950</v>
      </c>
      <c r="D2717" s="369" t="s">
        <v>6197</v>
      </c>
      <c r="E2717" s="370" t="s">
        <v>6204</v>
      </c>
      <c r="F2717" s="355" t="s">
        <v>217</v>
      </c>
      <c r="G2717" s="368">
        <v>2</v>
      </c>
    </row>
    <row r="2718" spans="1:7" s="54" customFormat="1" ht="15" x14ac:dyDescent="0.25">
      <c r="A2718" s="351" t="s">
        <v>6519</v>
      </c>
      <c r="B2718" s="353" t="s">
        <v>235</v>
      </c>
      <c r="C2718" s="369" t="s">
        <v>1955</v>
      </c>
      <c r="D2718" s="369" t="s">
        <v>6213</v>
      </c>
      <c r="E2718" s="370" t="s">
        <v>6520</v>
      </c>
      <c r="F2718" s="355" t="s">
        <v>217</v>
      </c>
      <c r="G2718" s="368">
        <v>3</v>
      </c>
    </row>
    <row r="2719" spans="1:7" s="54" customFormat="1" ht="15" x14ac:dyDescent="0.25">
      <c r="A2719" s="351" t="s">
        <v>6521</v>
      </c>
      <c r="B2719" s="353" t="s">
        <v>235</v>
      </c>
      <c r="C2719" s="369" t="s">
        <v>1959</v>
      </c>
      <c r="D2719" s="369" t="s">
        <v>6197</v>
      </c>
      <c r="E2719" s="370" t="s">
        <v>6338</v>
      </c>
      <c r="F2719" s="355" t="s">
        <v>217</v>
      </c>
      <c r="G2719" s="368">
        <v>1</v>
      </c>
    </row>
    <row r="2720" spans="1:7" s="54" customFormat="1" ht="15" x14ac:dyDescent="0.25">
      <c r="A2720" s="351" t="s">
        <v>6522</v>
      </c>
      <c r="B2720" s="353" t="s">
        <v>235</v>
      </c>
      <c r="C2720" s="369" t="s">
        <v>1963</v>
      </c>
      <c r="D2720" s="369" t="s">
        <v>6197</v>
      </c>
      <c r="E2720" s="370" t="s">
        <v>6198</v>
      </c>
      <c r="F2720" s="355" t="s">
        <v>217</v>
      </c>
      <c r="G2720" s="368">
        <v>4</v>
      </c>
    </row>
    <row r="2721" spans="1:7" s="54" customFormat="1" ht="15" x14ac:dyDescent="0.25">
      <c r="A2721" s="360"/>
      <c r="B2721" s="560" t="s">
        <v>6330</v>
      </c>
      <c r="C2721" s="561"/>
      <c r="D2721" s="561"/>
      <c r="E2721" s="562"/>
      <c r="F2721" s="361"/>
      <c r="G2721" s="361"/>
    </row>
    <row r="2722" spans="1:7" s="54" customFormat="1" ht="15" x14ac:dyDescent="0.25">
      <c r="A2722" s="351" t="s">
        <v>6523</v>
      </c>
      <c r="B2722" s="353" t="s">
        <v>235</v>
      </c>
      <c r="C2722" s="369" t="s">
        <v>1967</v>
      </c>
      <c r="D2722" s="369" t="s">
        <v>6213</v>
      </c>
      <c r="E2722" s="370" t="s">
        <v>947</v>
      </c>
      <c r="F2722" s="355" t="s">
        <v>217</v>
      </c>
      <c r="G2722" s="368">
        <v>7</v>
      </c>
    </row>
    <row r="2723" spans="1:7" s="54" customFormat="1" ht="18" customHeight="1" x14ac:dyDescent="0.25">
      <c r="A2723" s="351" t="s">
        <v>6524</v>
      </c>
      <c r="B2723" s="353" t="s">
        <v>235</v>
      </c>
      <c r="C2723" s="369" t="s">
        <v>1976</v>
      </c>
      <c r="D2723" s="369" t="s">
        <v>6213</v>
      </c>
      <c r="E2723" s="370" t="s">
        <v>6214</v>
      </c>
      <c r="F2723" s="355" t="s">
        <v>217</v>
      </c>
      <c r="G2723" s="368">
        <v>4</v>
      </c>
    </row>
    <row r="2724" spans="1:7" s="65" customFormat="1" ht="15.75" customHeight="1" x14ac:dyDescent="0.2">
      <c r="A2724" s="360"/>
      <c r="B2724" s="560" t="s">
        <v>6333</v>
      </c>
      <c r="C2724" s="561"/>
      <c r="D2724" s="561"/>
      <c r="E2724" s="562"/>
      <c r="F2724" s="361"/>
      <c r="G2724" s="361"/>
    </row>
    <row r="2725" spans="1:7" s="62" customFormat="1" ht="15" customHeight="1" x14ac:dyDescent="0.25">
      <c r="A2725" s="351" t="s">
        <v>6525</v>
      </c>
      <c r="B2725" s="353" t="s">
        <v>235</v>
      </c>
      <c r="C2725" s="369" t="s">
        <v>1984</v>
      </c>
      <c r="D2725" s="369" t="s">
        <v>6213</v>
      </c>
      <c r="E2725" s="370" t="s">
        <v>947</v>
      </c>
      <c r="F2725" s="355" t="s">
        <v>217</v>
      </c>
      <c r="G2725" s="368">
        <v>2</v>
      </c>
    </row>
    <row r="2726" spans="1:7" s="54" customFormat="1" ht="19.5" customHeight="1" x14ac:dyDescent="0.25">
      <c r="A2726" s="351" t="s">
        <v>6526</v>
      </c>
      <c r="B2726" s="353" t="s">
        <v>235</v>
      </c>
      <c r="C2726" s="369" t="s">
        <v>1988</v>
      </c>
      <c r="D2726" s="369" t="s">
        <v>6213</v>
      </c>
      <c r="E2726" s="370" t="s">
        <v>6214</v>
      </c>
      <c r="F2726" s="355" t="s">
        <v>217</v>
      </c>
      <c r="G2726" s="368">
        <v>1</v>
      </c>
    </row>
    <row r="2727" spans="1:7" s="54" customFormat="1" ht="15" x14ac:dyDescent="0.25">
      <c r="A2727" s="360"/>
      <c r="B2727" s="560" t="s">
        <v>6527</v>
      </c>
      <c r="C2727" s="561"/>
      <c r="D2727" s="561"/>
      <c r="E2727" s="562"/>
      <c r="F2727" s="361"/>
      <c r="G2727" s="361"/>
    </row>
    <row r="2728" spans="1:7" s="54" customFormat="1" ht="15" x14ac:dyDescent="0.25">
      <c r="A2728" s="351" t="s">
        <v>6528</v>
      </c>
      <c r="B2728" s="353" t="s">
        <v>235</v>
      </c>
      <c r="C2728" s="369" t="s">
        <v>1994</v>
      </c>
      <c r="D2728" s="369" t="s">
        <v>6197</v>
      </c>
      <c r="E2728" s="370" t="s">
        <v>6338</v>
      </c>
      <c r="F2728" s="355" t="s">
        <v>217</v>
      </c>
      <c r="G2728" s="368">
        <v>9</v>
      </c>
    </row>
    <row r="2729" spans="1:7" s="54" customFormat="1" ht="15" x14ac:dyDescent="0.25">
      <c r="A2729" s="351" t="s">
        <v>6529</v>
      </c>
      <c r="B2729" s="353" t="s">
        <v>235</v>
      </c>
      <c r="C2729" s="369" t="s">
        <v>2003</v>
      </c>
      <c r="D2729" s="369" t="s">
        <v>6197</v>
      </c>
      <c r="E2729" s="370" t="s">
        <v>6198</v>
      </c>
      <c r="F2729" s="355" t="s">
        <v>217</v>
      </c>
      <c r="G2729" s="368">
        <v>85</v>
      </c>
    </row>
    <row r="2730" spans="1:7" s="54" customFormat="1" ht="15" x14ac:dyDescent="0.25">
      <c r="A2730" s="351" t="s">
        <v>6530</v>
      </c>
      <c r="B2730" s="353" t="s">
        <v>235</v>
      </c>
      <c r="C2730" s="369" t="s">
        <v>2009</v>
      </c>
      <c r="D2730" s="369" t="s">
        <v>6197</v>
      </c>
      <c r="E2730" s="370" t="s">
        <v>6200</v>
      </c>
      <c r="F2730" s="355" t="s">
        <v>217</v>
      </c>
      <c r="G2730" s="368">
        <v>8</v>
      </c>
    </row>
    <row r="2731" spans="1:7" s="54" customFormat="1" ht="15" x14ac:dyDescent="0.25">
      <c r="A2731" s="351" t="s">
        <v>6531</v>
      </c>
      <c r="B2731" s="353" t="s">
        <v>235</v>
      </c>
      <c r="C2731" s="369" t="s">
        <v>2011</v>
      </c>
      <c r="D2731" s="369" t="s">
        <v>6197</v>
      </c>
      <c r="E2731" s="370" t="s">
        <v>6216</v>
      </c>
      <c r="F2731" s="355" t="s">
        <v>217</v>
      </c>
      <c r="G2731" s="368">
        <v>8</v>
      </c>
    </row>
    <row r="2732" spans="1:7" s="54" customFormat="1" ht="15" x14ac:dyDescent="0.25">
      <c r="A2732" s="351" t="s">
        <v>6532</v>
      </c>
      <c r="B2732" s="353" t="s">
        <v>235</v>
      </c>
      <c r="C2732" s="369" t="s">
        <v>2013</v>
      </c>
      <c r="D2732" s="369" t="s">
        <v>6197</v>
      </c>
      <c r="E2732" s="370" t="s">
        <v>6202</v>
      </c>
      <c r="F2732" s="355" t="s">
        <v>217</v>
      </c>
      <c r="G2732" s="368">
        <v>108</v>
      </c>
    </row>
    <row r="2733" spans="1:7" s="54" customFormat="1" ht="15" x14ac:dyDescent="0.25">
      <c r="A2733" s="351" t="s">
        <v>6533</v>
      </c>
      <c r="B2733" s="353" t="s">
        <v>235</v>
      </c>
      <c r="C2733" s="369" t="s">
        <v>2023</v>
      </c>
      <c r="D2733" s="369" t="s">
        <v>6197</v>
      </c>
      <c r="E2733" s="370" t="s">
        <v>6204</v>
      </c>
      <c r="F2733" s="355" t="s">
        <v>217</v>
      </c>
      <c r="G2733" s="368">
        <v>216</v>
      </c>
    </row>
    <row r="2734" spans="1:7" s="54" customFormat="1" ht="15" x14ac:dyDescent="0.25">
      <c r="A2734" s="351" t="s">
        <v>6534</v>
      </c>
      <c r="B2734" s="353" t="s">
        <v>235</v>
      </c>
      <c r="C2734" s="369" t="s">
        <v>2036</v>
      </c>
      <c r="D2734" s="369" t="s">
        <v>6197</v>
      </c>
      <c r="E2734" s="370" t="s">
        <v>6206</v>
      </c>
      <c r="F2734" s="355" t="s">
        <v>217</v>
      </c>
      <c r="G2734" s="368">
        <v>9</v>
      </c>
    </row>
    <row r="2735" spans="1:7" s="54" customFormat="1" ht="15" x14ac:dyDescent="0.25">
      <c r="A2735" s="351" t="s">
        <v>6535</v>
      </c>
      <c r="B2735" s="353" t="s">
        <v>235</v>
      </c>
      <c r="C2735" s="369" t="s">
        <v>2056</v>
      </c>
      <c r="D2735" s="369" t="s">
        <v>6197</v>
      </c>
      <c r="E2735" s="370" t="s">
        <v>6208</v>
      </c>
      <c r="F2735" s="355" t="s">
        <v>217</v>
      </c>
      <c r="G2735" s="368">
        <v>9</v>
      </c>
    </row>
    <row r="2736" spans="1:7" s="54" customFormat="1" ht="15" x14ac:dyDescent="0.25">
      <c r="A2736" s="351" t="s">
        <v>6536</v>
      </c>
      <c r="B2736" s="353" t="s">
        <v>235</v>
      </c>
      <c r="C2736" s="369" t="s">
        <v>2060</v>
      </c>
      <c r="D2736" s="369" t="s">
        <v>6210</v>
      </c>
      <c r="E2736" s="370" t="s">
        <v>6211</v>
      </c>
      <c r="F2736" s="355" t="s">
        <v>217</v>
      </c>
      <c r="G2736" s="368">
        <v>9</v>
      </c>
    </row>
    <row r="2737" spans="1:7" s="54" customFormat="1" ht="15" x14ac:dyDescent="0.25">
      <c r="A2737" s="351" t="s">
        <v>6537</v>
      </c>
      <c r="B2737" s="353" t="s">
        <v>235</v>
      </c>
      <c r="C2737" s="353" t="s">
        <v>2073</v>
      </c>
      <c r="D2737" s="353" t="s">
        <v>6325</v>
      </c>
      <c r="E2737" s="354" t="s">
        <v>6326</v>
      </c>
      <c r="F2737" s="355" t="s">
        <v>217</v>
      </c>
      <c r="G2737" s="368">
        <v>28</v>
      </c>
    </row>
    <row r="2738" spans="1:7" s="54" customFormat="1" ht="15" x14ac:dyDescent="0.25">
      <c r="A2738" s="351" t="s">
        <v>6538</v>
      </c>
      <c r="B2738" s="353" t="s">
        <v>235</v>
      </c>
      <c r="C2738" s="369" t="s">
        <v>6539</v>
      </c>
      <c r="D2738" s="369" t="s">
        <v>6328</v>
      </c>
      <c r="E2738" s="370" t="s">
        <v>6329</v>
      </c>
      <c r="F2738" s="355" t="s">
        <v>217</v>
      </c>
      <c r="G2738" s="368">
        <v>28</v>
      </c>
    </row>
    <row r="2739" spans="1:7" s="54" customFormat="1" ht="15" x14ac:dyDescent="0.25">
      <c r="A2739" s="360"/>
      <c r="B2739" s="560" t="s">
        <v>6439</v>
      </c>
      <c r="C2739" s="561"/>
      <c r="D2739" s="561"/>
      <c r="E2739" s="562"/>
      <c r="F2739" s="361"/>
      <c r="G2739" s="361"/>
    </row>
    <row r="2740" spans="1:7" s="54" customFormat="1" ht="15" x14ac:dyDescent="0.25">
      <c r="A2740" s="351" t="s">
        <v>6540</v>
      </c>
      <c r="B2740" s="353" t="s">
        <v>235</v>
      </c>
      <c r="C2740" s="369" t="s">
        <v>2076</v>
      </c>
      <c r="D2740" s="369" t="s">
        <v>6197</v>
      </c>
      <c r="E2740" s="370" t="s">
        <v>6338</v>
      </c>
      <c r="F2740" s="355" t="s">
        <v>217</v>
      </c>
      <c r="G2740" s="368">
        <v>1</v>
      </c>
    </row>
    <row r="2741" spans="1:7" s="54" customFormat="1" ht="15" x14ac:dyDescent="0.25">
      <c r="A2741" s="351" t="s">
        <v>6541</v>
      </c>
      <c r="B2741" s="353" t="s">
        <v>235</v>
      </c>
      <c r="C2741" s="369" t="s">
        <v>2085</v>
      </c>
      <c r="D2741" s="369" t="s">
        <v>6197</v>
      </c>
      <c r="E2741" s="370" t="s">
        <v>6198</v>
      </c>
      <c r="F2741" s="355" t="s">
        <v>217</v>
      </c>
      <c r="G2741" s="368">
        <v>2</v>
      </c>
    </row>
    <row r="2742" spans="1:7" s="54" customFormat="1" ht="15" x14ac:dyDescent="0.25">
      <c r="A2742" s="351" t="s">
        <v>6542</v>
      </c>
      <c r="B2742" s="353" t="s">
        <v>235</v>
      </c>
      <c r="C2742" s="369" t="s">
        <v>2092</v>
      </c>
      <c r="D2742" s="369" t="s">
        <v>6197</v>
      </c>
      <c r="E2742" s="370" t="s">
        <v>6443</v>
      </c>
      <c r="F2742" s="355" t="s">
        <v>217</v>
      </c>
      <c r="G2742" s="368">
        <v>12</v>
      </c>
    </row>
    <row r="2743" spans="1:7" s="54" customFormat="1" ht="15" x14ac:dyDescent="0.25">
      <c r="A2743" s="351" t="s">
        <v>6543</v>
      </c>
      <c r="B2743" s="353" t="s">
        <v>235</v>
      </c>
      <c r="C2743" s="369" t="s">
        <v>2096</v>
      </c>
      <c r="D2743" s="369" t="s">
        <v>6197</v>
      </c>
      <c r="E2743" s="370" t="s">
        <v>6204</v>
      </c>
      <c r="F2743" s="355" t="s">
        <v>217</v>
      </c>
      <c r="G2743" s="368">
        <v>24</v>
      </c>
    </row>
    <row r="2744" spans="1:7" s="54" customFormat="1" ht="15" x14ac:dyDescent="0.25">
      <c r="A2744" s="351" t="s">
        <v>6544</v>
      </c>
      <c r="B2744" s="353" t="s">
        <v>235</v>
      </c>
      <c r="C2744" s="369" t="s">
        <v>2104</v>
      </c>
      <c r="D2744" s="369" t="s">
        <v>6197</v>
      </c>
      <c r="E2744" s="370" t="s">
        <v>6216</v>
      </c>
      <c r="F2744" s="355" t="s">
        <v>217</v>
      </c>
      <c r="G2744" s="368">
        <v>1</v>
      </c>
    </row>
    <row r="2745" spans="1:7" s="54" customFormat="1" ht="15" x14ac:dyDescent="0.25">
      <c r="A2745" s="351" t="s">
        <v>6545</v>
      </c>
      <c r="B2745" s="353" t="s">
        <v>235</v>
      </c>
      <c r="C2745" s="369" t="s">
        <v>2109</v>
      </c>
      <c r="D2745" s="369" t="s">
        <v>6197</v>
      </c>
      <c r="E2745" s="370" t="s">
        <v>6200</v>
      </c>
      <c r="F2745" s="355" t="s">
        <v>217</v>
      </c>
      <c r="G2745" s="368">
        <v>1</v>
      </c>
    </row>
    <row r="2746" spans="1:7" s="54" customFormat="1" ht="15" x14ac:dyDescent="0.25">
      <c r="A2746" s="351" t="s">
        <v>6546</v>
      </c>
      <c r="B2746" s="353" t="s">
        <v>235</v>
      </c>
      <c r="C2746" s="369" t="s">
        <v>2110</v>
      </c>
      <c r="D2746" s="369" t="s">
        <v>6197</v>
      </c>
      <c r="E2746" s="370" t="s">
        <v>6448</v>
      </c>
      <c r="F2746" s="355" t="s">
        <v>217</v>
      </c>
      <c r="G2746" s="368">
        <v>12</v>
      </c>
    </row>
    <row r="2747" spans="1:7" s="54" customFormat="1" ht="15" x14ac:dyDescent="0.25">
      <c r="A2747" s="351" t="s">
        <v>6547</v>
      </c>
      <c r="B2747" s="353" t="s">
        <v>235</v>
      </c>
      <c r="C2747" s="369" t="s">
        <v>2119</v>
      </c>
      <c r="D2747" s="369" t="s">
        <v>6197</v>
      </c>
      <c r="E2747" s="370" t="s">
        <v>6364</v>
      </c>
      <c r="F2747" s="355" t="s">
        <v>217</v>
      </c>
      <c r="G2747" s="368">
        <v>1</v>
      </c>
    </row>
    <row r="2748" spans="1:7" s="54" customFormat="1" ht="15" x14ac:dyDescent="0.25">
      <c r="A2748" s="351" t="s">
        <v>6548</v>
      </c>
      <c r="B2748" s="353" t="s">
        <v>235</v>
      </c>
      <c r="C2748" s="369" t="s">
        <v>2123</v>
      </c>
      <c r="D2748" s="369" t="s">
        <v>6451</v>
      </c>
      <c r="E2748" s="370" t="s">
        <v>6452</v>
      </c>
      <c r="F2748" s="355" t="s">
        <v>217</v>
      </c>
      <c r="G2748" s="368">
        <v>1</v>
      </c>
    </row>
    <row r="2749" spans="1:7" s="54" customFormat="1" ht="15" x14ac:dyDescent="0.25">
      <c r="A2749" s="351" t="s">
        <v>6549</v>
      </c>
      <c r="B2749" s="353" t="s">
        <v>235</v>
      </c>
      <c r="C2749" s="369" t="s">
        <v>2128</v>
      </c>
      <c r="D2749" s="369" t="s">
        <v>6197</v>
      </c>
      <c r="E2749" s="370" t="s">
        <v>6206</v>
      </c>
      <c r="F2749" s="355" t="s">
        <v>217</v>
      </c>
      <c r="G2749" s="368">
        <v>1</v>
      </c>
    </row>
    <row r="2750" spans="1:7" s="54" customFormat="1" ht="15" x14ac:dyDescent="0.25">
      <c r="A2750" s="351" t="s">
        <v>6550</v>
      </c>
      <c r="B2750" s="353" t="s">
        <v>235</v>
      </c>
      <c r="C2750" s="369" t="s">
        <v>2135</v>
      </c>
      <c r="D2750" s="369" t="s">
        <v>6197</v>
      </c>
      <c r="E2750" s="370" t="s">
        <v>6369</v>
      </c>
      <c r="F2750" s="355" t="s">
        <v>217</v>
      </c>
      <c r="G2750" s="368">
        <v>1</v>
      </c>
    </row>
    <row r="2751" spans="1:7" s="54" customFormat="1" ht="16.5" customHeight="1" x14ac:dyDescent="0.25">
      <c r="A2751" s="351" t="s">
        <v>6551</v>
      </c>
      <c r="B2751" s="353" t="s">
        <v>235</v>
      </c>
      <c r="C2751" s="369" t="s">
        <v>2141</v>
      </c>
      <c r="D2751" s="369" t="s">
        <v>6210</v>
      </c>
      <c r="E2751" s="370" t="s">
        <v>6211</v>
      </c>
      <c r="F2751" s="355" t="s">
        <v>217</v>
      </c>
      <c r="G2751" s="368">
        <v>1</v>
      </c>
    </row>
    <row r="2752" spans="1:7" s="54" customFormat="1" ht="15" x14ac:dyDescent="0.25">
      <c r="A2752" s="351" t="s">
        <v>6552</v>
      </c>
      <c r="B2752" s="353" t="s">
        <v>235</v>
      </c>
      <c r="C2752" s="353" t="s">
        <v>2149</v>
      </c>
      <c r="D2752" s="353" t="s">
        <v>6325</v>
      </c>
      <c r="E2752" s="354" t="s">
        <v>6326</v>
      </c>
      <c r="F2752" s="355" t="s">
        <v>217</v>
      </c>
      <c r="G2752" s="368">
        <v>3</v>
      </c>
    </row>
    <row r="2753" spans="1:7" s="54" customFormat="1" ht="15" x14ac:dyDescent="0.25">
      <c r="A2753" s="351" t="s">
        <v>6553</v>
      </c>
      <c r="B2753" s="353" t="s">
        <v>235</v>
      </c>
      <c r="C2753" s="369" t="s">
        <v>2153</v>
      </c>
      <c r="D2753" s="369" t="s">
        <v>6328</v>
      </c>
      <c r="E2753" s="370" t="s">
        <v>6329</v>
      </c>
      <c r="F2753" s="355" t="s">
        <v>217</v>
      </c>
      <c r="G2753" s="368">
        <v>3</v>
      </c>
    </row>
    <row r="2754" spans="1:7" s="54" customFormat="1" ht="15" x14ac:dyDescent="0.25">
      <c r="A2754" s="360"/>
      <c r="B2754" s="560" t="s">
        <v>6554</v>
      </c>
      <c r="C2754" s="561"/>
      <c r="D2754" s="561"/>
      <c r="E2754" s="562"/>
      <c r="F2754" s="361"/>
      <c r="G2754" s="361"/>
    </row>
    <row r="2755" spans="1:7" s="54" customFormat="1" ht="15" x14ac:dyDescent="0.25">
      <c r="A2755" s="351" t="s">
        <v>6555</v>
      </c>
      <c r="B2755" s="353" t="s">
        <v>235</v>
      </c>
      <c r="C2755" s="369" t="s">
        <v>2156</v>
      </c>
      <c r="D2755" s="369" t="s">
        <v>6197</v>
      </c>
      <c r="E2755" s="370" t="s">
        <v>6443</v>
      </c>
      <c r="F2755" s="355" t="s">
        <v>217</v>
      </c>
      <c r="G2755" s="368">
        <v>2</v>
      </c>
    </row>
    <row r="2756" spans="1:7" s="54" customFormat="1" ht="15" x14ac:dyDescent="0.25">
      <c r="A2756" s="351" t="s">
        <v>6556</v>
      </c>
      <c r="B2756" s="353" t="s">
        <v>235</v>
      </c>
      <c r="C2756" s="369" t="s">
        <v>2163</v>
      </c>
      <c r="D2756" s="369" t="s">
        <v>6197</v>
      </c>
      <c r="E2756" s="370" t="s">
        <v>6208</v>
      </c>
      <c r="F2756" s="355" t="s">
        <v>217</v>
      </c>
      <c r="G2756" s="368">
        <v>2</v>
      </c>
    </row>
    <row r="2757" spans="1:7" s="54" customFormat="1" ht="15" x14ac:dyDescent="0.25">
      <c r="A2757" s="351" t="s">
        <v>6557</v>
      </c>
      <c r="B2757" s="353" t="s">
        <v>235</v>
      </c>
      <c r="C2757" s="369" t="s">
        <v>2169</v>
      </c>
      <c r="D2757" s="369" t="s">
        <v>6197</v>
      </c>
      <c r="E2757" s="370" t="s">
        <v>6558</v>
      </c>
      <c r="F2757" s="355" t="s">
        <v>217</v>
      </c>
      <c r="G2757" s="368">
        <v>2</v>
      </c>
    </row>
    <row r="2758" spans="1:7" s="54" customFormat="1" ht="15" x14ac:dyDescent="0.25">
      <c r="A2758" s="351" t="s">
        <v>6559</v>
      </c>
      <c r="B2758" s="353" t="s">
        <v>235</v>
      </c>
      <c r="C2758" s="369" t="s">
        <v>2179</v>
      </c>
      <c r="D2758" s="369" t="s">
        <v>6210</v>
      </c>
      <c r="E2758" s="370" t="s">
        <v>6211</v>
      </c>
      <c r="F2758" s="355" t="s">
        <v>217</v>
      </c>
      <c r="G2758" s="368">
        <v>2</v>
      </c>
    </row>
    <row r="2759" spans="1:7" s="54" customFormat="1" ht="15" x14ac:dyDescent="0.25">
      <c r="A2759" s="351" t="s">
        <v>6560</v>
      </c>
      <c r="B2759" s="353" t="s">
        <v>235</v>
      </c>
      <c r="C2759" s="369" t="s">
        <v>2185</v>
      </c>
      <c r="D2759" s="369" t="s">
        <v>6197</v>
      </c>
      <c r="E2759" s="370" t="s">
        <v>6198</v>
      </c>
      <c r="F2759" s="355" t="s">
        <v>217</v>
      </c>
      <c r="G2759" s="368">
        <v>18</v>
      </c>
    </row>
    <row r="2760" spans="1:7" s="54" customFormat="1" ht="15" x14ac:dyDescent="0.25">
      <c r="A2760" s="351" t="s">
        <v>6561</v>
      </c>
      <c r="B2760" s="353" t="s">
        <v>235</v>
      </c>
      <c r="C2760" s="369" t="s">
        <v>2190</v>
      </c>
      <c r="D2760" s="369" t="s">
        <v>6197</v>
      </c>
      <c r="E2760" s="370" t="s">
        <v>6204</v>
      </c>
      <c r="F2760" s="355" t="s">
        <v>217</v>
      </c>
      <c r="G2760" s="368">
        <v>40</v>
      </c>
    </row>
    <row r="2761" spans="1:7" s="54" customFormat="1" ht="15" x14ac:dyDescent="0.25">
      <c r="A2761" s="351" t="s">
        <v>6562</v>
      </c>
      <c r="B2761" s="353" t="s">
        <v>235</v>
      </c>
      <c r="C2761" s="369" t="s">
        <v>2194</v>
      </c>
      <c r="D2761" s="369" t="s">
        <v>6479</v>
      </c>
      <c r="E2761" s="370" t="s">
        <v>6563</v>
      </c>
      <c r="F2761" s="355" t="s">
        <v>217</v>
      </c>
      <c r="G2761" s="368">
        <v>40</v>
      </c>
    </row>
    <row r="2762" spans="1:7" s="54" customFormat="1" ht="15" x14ac:dyDescent="0.25">
      <c r="A2762" s="351" t="s">
        <v>6564</v>
      </c>
      <c r="B2762" s="353" t="s">
        <v>235</v>
      </c>
      <c r="C2762" s="353" t="s">
        <v>2200</v>
      </c>
      <c r="D2762" s="353" t="s">
        <v>6325</v>
      </c>
      <c r="E2762" s="354" t="s">
        <v>6565</v>
      </c>
      <c r="F2762" s="355" t="s">
        <v>217</v>
      </c>
      <c r="G2762" s="368">
        <v>3</v>
      </c>
    </row>
    <row r="2763" spans="1:7" s="54" customFormat="1" ht="15" x14ac:dyDescent="0.25">
      <c r="A2763" s="351" t="s">
        <v>6566</v>
      </c>
      <c r="B2763" s="353" t="s">
        <v>235</v>
      </c>
      <c r="C2763" s="369" t="s">
        <v>2202</v>
      </c>
      <c r="D2763" s="369" t="s">
        <v>6328</v>
      </c>
      <c r="E2763" s="370" t="s">
        <v>6329</v>
      </c>
      <c r="F2763" s="355" t="s">
        <v>217</v>
      </c>
      <c r="G2763" s="368">
        <v>3</v>
      </c>
    </row>
    <row r="2764" spans="1:7" s="54" customFormat="1" ht="15" x14ac:dyDescent="0.25">
      <c r="A2764" s="360"/>
      <c r="B2764" s="560" t="s">
        <v>6330</v>
      </c>
      <c r="C2764" s="561"/>
      <c r="D2764" s="561"/>
      <c r="E2764" s="562"/>
      <c r="F2764" s="361"/>
      <c r="G2764" s="361"/>
    </row>
    <row r="2765" spans="1:7" s="54" customFormat="1" ht="15" x14ac:dyDescent="0.25">
      <c r="A2765" s="351" t="s">
        <v>6567</v>
      </c>
      <c r="B2765" s="353" t="s">
        <v>235</v>
      </c>
      <c r="C2765" s="369" t="s">
        <v>2213</v>
      </c>
      <c r="D2765" s="369" t="s">
        <v>6213</v>
      </c>
      <c r="E2765" s="370" t="s">
        <v>947</v>
      </c>
      <c r="F2765" s="355" t="s">
        <v>217</v>
      </c>
      <c r="G2765" s="368">
        <v>9</v>
      </c>
    </row>
    <row r="2766" spans="1:7" s="54" customFormat="1" ht="15" x14ac:dyDescent="0.25">
      <c r="A2766" s="351" t="s">
        <v>6568</v>
      </c>
      <c r="B2766" s="353" t="s">
        <v>235</v>
      </c>
      <c r="C2766" s="369" t="s">
        <v>2215</v>
      </c>
      <c r="D2766" s="369" t="s">
        <v>6213</v>
      </c>
      <c r="E2766" s="370" t="s">
        <v>6214</v>
      </c>
      <c r="F2766" s="355" t="s">
        <v>217</v>
      </c>
      <c r="G2766" s="368">
        <v>4</v>
      </c>
    </row>
    <row r="2767" spans="1:7" s="54" customFormat="1" ht="15" x14ac:dyDescent="0.25">
      <c r="A2767" s="360"/>
      <c r="B2767" s="560" t="s">
        <v>6569</v>
      </c>
      <c r="C2767" s="561"/>
      <c r="D2767" s="561"/>
      <c r="E2767" s="562"/>
      <c r="F2767" s="361"/>
      <c r="G2767" s="361"/>
    </row>
    <row r="2768" spans="1:7" s="54" customFormat="1" ht="15" x14ac:dyDescent="0.25">
      <c r="A2768" s="351" t="s">
        <v>6570</v>
      </c>
      <c r="B2768" s="353" t="s">
        <v>235</v>
      </c>
      <c r="C2768" s="369" t="s">
        <v>2221</v>
      </c>
      <c r="D2768" s="369" t="s">
        <v>6197</v>
      </c>
      <c r="E2768" s="370" t="s">
        <v>6571</v>
      </c>
      <c r="F2768" s="355" t="s">
        <v>217</v>
      </c>
      <c r="G2768" s="368">
        <v>24</v>
      </c>
    </row>
    <row r="2769" spans="1:7" s="54" customFormat="1" ht="15" x14ac:dyDescent="0.25">
      <c r="A2769" s="351" t="s">
        <v>6572</v>
      </c>
      <c r="B2769" s="353" t="s">
        <v>235</v>
      </c>
      <c r="C2769" s="369" t="s">
        <v>2228</v>
      </c>
      <c r="D2769" s="369" t="s">
        <v>6573</v>
      </c>
      <c r="E2769" s="370" t="s">
        <v>6574</v>
      </c>
      <c r="F2769" s="355" t="s">
        <v>217</v>
      </c>
      <c r="G2769" s="368">
        <v>28</v>
      </c>
    </row>
    <row r="2770" spans="1:7" s="54" customFormat="1" ht="15" x14ac:dyDescent="0.25">
      <c r="A2770" s="360"/>
      <c r="B2770" s="560" t="s">
        <v>6575</v>
      </c>
      <c r="C2770" s="561"/>
      <c r="D2770" s="561"/>
      <c r="E2770" s="562"/>
      <c r="F2770" s="361"/>
      <c r="G2770" s="361"/>
    </row>
    <row r="2771" spans="1:7" s="54" customFormat="1" ht="15" x14ac:dyDescent="0.25">
      <c r="A2771" s="351" t="s">
        <v>6576</v>
      </c>
      <c r="B2771" s="353" t="s">
        <v>235</v>
      </c>
      <c r="C2771" s="369" t="s">
        <v>2233</v>
      </c>
      <c r="D2771" s="369" t="s">
        <v>6197</v>
      </c>
      <c r="E2771" s="370" t="s">
        <v>6577</v>
      </c>
      <c r="F2771" s="355" t="s">
        <v>217</v>
      </c>
      <c r="G2771" s="368">
        <v>1</v>
      </c>
    </row>
    <row r="2772" spans="1:7" s="54" customFormat="1" ht="21.75" customHeight="1" x14ac:dyDescent="0.25">
      <c r="A2772" s="351" t="s">
        <v>6578</v>
      </c>
      <c r="B2772" s="353" t="s">
        <v>235</v>
      </c>
      <c r="C2772" s="369" t="s">
        <v>2242</v>
      </c>
      <c r="D2772" s="369" t="s">
        <v>6197</v>
      </c>
      <c r="E2772" s="370" t="s">
        <v>6369</v>
      </c>
      <c r="F2772" s="355" t="s">
        <v>217</v>
      </c>
      <c r="G2772" s="368">
        <v>1</v>
      </c>
    </row>
    <row r="2773" spans="1:7" s="65" customFormat="1" ht="15.75" customHeight="1" x14ac:dyDescent="0.2">
      <c r="A2773" s="360"/>
      <c r="B2773" s="560" t="s">
        <v>6579</v>
      </c>
      <c r="C2773" s="561"/>
      <c r="D2773" s="561"/>
      <c r="E2773" s="562"/>
      <c r="F2773" s="361"/>
      <c r="G2773" s="361"/>
    </row>
    <row r="2774" spans="1:7" s="54" customFormat="1" ht="14.25" customHeight="1" x14ac:dyDescent="0.25">
      <c r="A2774" s="351" t="s">
        <v>6580</v>
      </c>
      <c r="B2774" s="353" t="s">
        <v>235</v>
      </c>
      <c r="C2774" s="369" t="s">
        <v>2251</v>
      </c>
      <c r="D2774" s="369" t="s">
        <v>6197</v>
      </c>
      <c r="E2774" s="370" t="s">
        <v>6581</v>
      </c>
      <c r="F2774" s="355" t="s">
        <v>217</v>
      </c>
      <c r="G2774" s="368">
        <v>2</v>
      </c>
    </row>
    <row r="2775" spans="1:7" s="54" customFormat="1" ht="15" x14ac:dyDescent="0.25">
      <c r="A2775" s="351" t="s">
        <v>6582</v>
      </c>
      <c r="B2775" s="353" t="s">
        <v>235</v>
      </c>
      <c r="C2775" s="369" t="s">
        <v>2257</v>
      </c>
      <c r="D2775" s="369" t="s">
        <v>6197</v>
      </c>
      <c r="E2775" s="370" t="s">
        <v>6369</v>
      </c>
      <c r="F2775" s="355" t="s">
        <v>217</v>
      </c>
      <c r="G2775" s="368">
        <v>1</v>
      </c>
    </row>
    <row r="2776" spans="1:7" s="54" customFormat="1" ht="15" x14ac:dyDescent="0.25">
      <c r="A2776" s="351" t="s">
        <v>6583</v>
      </c>
      <c r="B2776" s="353" t="s">
        <v>235</v>
      </c>
      <c r="C2776" s="369" t="s">
        <v>2268</v>
      </c>
      <c r="D2776" s="369" t="s">
        <v>6197</v>
      </c>
      <c r="E2776" s="370" t="s">
        <v>6502</v>
      </c>
      <c r="F2776" s="355" t="s">
        <v>217</v>
      </c>
      <c r="G2776" s="368">
        <v>1</v>
      </c>
    </row>
    <row r="2777" spans="1:7" s="54" customFormat="1" ht="15" x14ac:dyDescent="0.25">
      <c r="A2777" s="351" t="s">
        <v>6584</v>
      </c>
      <c r="B2777" s="353" t="s">
        <v>235</v>
      </c>
      <c r="C2777" s="369" t="s">
        <v>2276</v>
      </c>
      <c r="D2777" s="369" t="s">
        <v>6479</v>
      </c>
      <c r="E2777" s="370" t="s">
        <v>6585</v>
      </c>
      <c r="F2777" s="355" t="s">
        <v>217</v>
      </c>
      <c r="G2777" s="368">
        <v>1</v>
      </c>
    </row>
    <row r="2778" spans="1:7" s="54" customFormat="1" ht="15" x14ac:dyDescent="0.25">
      <c r="A2778" s="351" t="s">
        <v>6586</v>
      </c>
      <c r="B2778" s="353" t="s">
        <v>235</v>
      </c>
      <c r="C2778" s="369" t="s">
        <v>2289</v>
      </c>
      <c r="D2778" s="369" t="s">
        <v>6197</v>
      </c>
      <c r="E2778" s="370" t="s">
        <v>6216</v>
      </c>
      <c r="F2778" s="355" t="s">
        <v>217</v>
      </c>
      <c r="G2778" s="368">
        <v>5</v>
      </c>
    </row>
    <row r="2779" spans="1:7" s="54" customFormat="1" ht="15" x14ac:dyDescent="0.25">
      <c r="A2779" s="351" t="s">
        <v>6587</v>
      </c>
      <c r="B2779" s="353" t="s">
        <v>235</v>
      </c>
      <c r="C2779" s="369" t="s">
        <v>2292</v>
      </c>
      <c r="D2779" s="369" t="s">
        <v>6316</v>
      </c>
      <c r="E2779" s="370" t="s">
        <v>6317</v>
      </c>
      <c r="F2779" s="355" t="s">
        <v>217</v>
      </c>
      <c r="G2779" s="368">
        <v>1</v>
      </c>
    </row>
    <row r="2780" spans="1:7" s="54" customFormat="1" ht="15" x14ac:dyDescent="0.25">
      <c r="A2780" s="351" t="s">
        <v>6588</v>
      </c>
      <c r="B2780" s="353" t="s">
        <v>235</v>
      </c>
      <c r="C2780" s="369" t="s">
        <v>2294</v>
      </c>
      <c r="D2780" s="369" t="s">
        <v>6197</v>
      </c>
      <c r="E2780" s="370" t="s">
        <v>6198</v>
      </c>
      <c r="F2780" s="355" t="s">
        <v>217</v>
      </c>
      <c r="G2780" s="368">
        <v>3</v>
      </c>
    </row>
    <row r="2781" spans="1:7" s="54" customFormat="1" ht="15" x14ac:dyDescent="0.25">
      <c r="A2781" s="351" t="s">
        <v>6589</v>
      </c>
      <c r="B2781" s="353" t="s">
        <v>235</v>
      </c>
      <c r="C2781" s="369" t="s">
        <v>2303</v>
      </c>
      <c r="D2781" s="369" t="s">
        <v>6197</v>
      </c>
      <c r="E2781" s="370" t="s">
        <v>6338</v>
      </c>
      <c r="F2781" s="355" t="s">
        <v>217</v>
      </c>
      <c r="G2781" s="368">
        <v>1</v>
      </c>
    </row>
    <row r="2782" spans="1:7" s="54" customFormat="1" ht="15" x14ac:dyDescent="0.25">
      <c r="A2782" s="360"/>
      <c r="B2782" s="560" t="s">
        <v>6590</v>
      </c>
      <c r="C2782" s="561"/>
      <c r="D2782" s="561"/>
      <c r="E2782" s="562"/>
      <c r="F2782" s="361"/>
      <c r="G2782" s="361"/>
    </row>
    <row r="2783" spans="1:7" s="54" customFormat="1" ht="15" x14ac:dyDescent="0.25">
      <c r="A2783" s="351" t="s">
        <v>6591</v>
      </c>
      <c r="B2783" s="353" t="s">
        <v>235</v>
      </c>
      <c r="C2783" s="369" t="s">
        <v>2317</v>
      </c>
      <c r="D2783" s="369" t="s">
        <v>6197</v>
      </c>
      <c r="E2783" s="370" t="s">
        <v>6577</v>
      </c>
      <c r="F2783" s="355" t="s">
        <v>217</v>
      </c>
      <c r="G2783" s="368">
        <v>1</v>
      </c>
    </row>
    <row r="2784" spans="1:7" s="54" customFormat="1" ht="15" x14ac:dyDescent="0.25">
      <c r="A2784" s="351" t="s">
        <v>6592</v>
      </c>
      <c r="B2784" s="353" t="s">
        <v>235</v>
      </c>
      <c r="C2784" s="369" t="s">
        <v>2323</v>
      </c>
      <c r="D2784" s="369" t="s">
        <v>6197</v>
      </c>
      <c r="E2784" s="370" t="s">
        <v>6369</v>
      </c>
      <c r="F2784" s="355" t="s">
        <v>217</v>
      </c>
      <c r="G2784" s="368">
        <v>1</v>
      </c>
    </row>
    <row r="2785" spans="1:7" s="54" customFormat="1" ht="15" x14ac:dyDescent="0.25">
      <c r="A2785" s="351" t="s">
        <v>6593</v>
      </c>
      <c r="B2785" s="353" t="s">
        <v>235</v>
      </c>
      <c r="C2785" s="369" t="s">
        <v>2332</v>
      </c>
      <c r="D2785" s="369" t="s">
        <v>6197</v>
      </c>
      <c r="E2785" s="370" t="s">
        <v>6594</v>
      </c>
      <c r="F2785" s="355" t="s">
        <v>217</v>
      </c>
      <c r="G2785" s="368">
        <v>1</v>
      </c>
    </row>
    <row r="2786" spans="1:7" s="54" customFormat="1" ht="15" x14ac:dyDescent="0.25">
      <c r="A2786" s="351" t="s">
        <v>6595</v>
      </c>
      <c r="B2786" s="353" t="s">
        <v>235</v>
      </c>
      <c r="C2786" s="369" t="s">
        <v>2340</v>
      </c>
      <c r="D2786" s="369" t="s">
        <v>6197</v>
      </c>
      <c r="E2786" s="370" t="s">
        <v>6507</v>
      </c>
      <c r="F2786" s="355" t="s">
        <v>217</v>
      </c>
      <c r="G2786" s="368">
        <v>4</v>
      </c>
    </row>
    <row r="2787" spans="1:7" s="54" customFormat="1" ht="15" x14ac:dyDescent="0.25">
      <c r="A2787" s="351" t="s">
        <v>6596</v>
      </c>
      <c r="B2787" s="353" t="s">
        <v>235</v>
      </c>
      <c r="C2787" s="369" t="s">
        <v>2341</v>
      </c>
      <c r="D2787" s="369" t="s">
        <v>6197</v>
      </c>
      <c r="E2787" s="370" t="s">
        <v>6216</v>
      </c>
      <c r="F2787" s="355" t="s">
        <v>217</v>
      </c>
      <c r="G2787" s="368">
        <v>4</v>
      </c>
    </row>
    <row r="2788" spans="1:7" s="54" customFormat="1" ht="15" x14ac:dyDescent="0.25">
      <c r="A2788" s="351" t="s">
        <v>6597</v>
      </c>
      <c r="B2788" s="353" t="s">
        <v>235</v>
      </c>
      <c r="C2788" s="369" t="s">
        <v>2344</v>
      </c>
      <c r="D2788" s="369" t="s">
        <v>6197</v>
      </c>
      <c r="E2788" s="370" t="s">
        <v>6338</v>
      </c>
      <c r="F2788" s="355" t="s">
        <v>217</v>
      </c>
      <c r="G2788" s="368">
        <v>1</v>
      </c>
    </row>
    <row r="2789" spans="1:7" s="54" customFormat="1" ht="15" x14ac:dyDescent="0.25">
      <c r="A2789" s="360"/>
      <c r="B2789" s="560" t="s">
        <v>6598</v>
      </c>
      <c r="C2789" s="561"/>
      <c r="D2789" s="561"/>
      <c r="E2789" s="562"/>
      <c r="F2789" s="361"/>
      <c r="G2789" s="361"/>
    </row>
    <row r="2790" spans="1:7" s="54" customFormat="1" ht="15" x14ac:dyDescent="0.25">
      <c r="A2790" s="351" t="s">
        <v>6599</v>
      </c>
      <c r="B2790" s="353" t="s">
        <v>235</v>
      </c>
      <c r="C2790" s="369" t="s">
        <v>2352</v>
      </c>
      <c r="D2790" s="369" t="s">
        <v>6197</v>
      </c>
      <c r="E2790" s="370" t="s">
        <v>6600</v>
      </c>
      <c r="F2790" s="355" t="s">
        <v>217</v>
      </c>
      <c r="G2790" s="368">
        <v>1</v>
      </c>
    </row>
    <row r="2791" spans="1:7" s="54" customFormat="1" ht="15" x14ac:dyDescent="0.25">
      <c r="A2791" s="351" t="s">
        <v>6601</v>
      </c>
      <c r="B2791" s="353" t="s">
        <v>235</v>
      </c>
      <c r="C2791" s="369" t="s">
        <v>2355</v>
      </c>
      <c r="D2791" s="369" t="s">
        <v>6220</v>
      </c>
      <c r="E2791" s="370" t="s">
        <v>6602</v>
      </c>
      <c r="F2791" s="355" t="s">
        <v>217</v>
      </c>
      <c r="G2791" s="368">
        <v>1</v>
      </c>
    </row>
    <row r="2792" spans="1:7" s="54" customFormat="1" ht="15" x14ac:dyDescent="0.25">
      <c r="A2792" s="351" t="s">
        <v>6603</v>
      </c>
      <c r="B2792" s="353" t="s">
        <v>235</v>
      </c>
      <c r="C2792" s="369" t="s">
        <v>2356</v>
      </c>
      <c r="D2792" s="369" t="s">
        <v>6220</v>
      </c>
      <c r="E2792" s="370" t="s">
        <v>6604</v>
      </c>
      <c r="F2792" s="355" t="s">
        <v>217</v>
      </c>
      <c r="G2792" s="368">
        <v>1</v>
      </c>
    </row>
    <row r="2793" spans="1:7" s="54" customFormat="1" ht="15" x14ac:dyDescent="0.25">
      <c r="A2793" s="351" t="s">
        <v>6605</v>
      </c>
      <c r="B2793" s="353" t="s">
        <v>235</v>
      </c>
      <c r="C2793" s="369" t="s">
        <v>2358</v>
      </c>
      <c r="D2793" s="369" t="s">
        <v>6197</v>
      </c>
      <c r="E2793" s="370" t="s">
        <v>6313</v>
      </c>
      <c r="F2793" s="355" t="s">
        <v>217</v>
      </c>
      <c r="G2793" s="368">
        <v>1</v>
      </c>
    </row>
    <row r="2794" spans="1:7" s="54" customFormat="1" ht="15" x14ac:dyDescent="0.25">
      <c r="A2794" s="351" t="s">
        <v>6606</v>
      </c>
      <c r="B2794" s="353" t="s">
        <v>235</v>
      </c>
      <c r="C2794" s="369" t="s">
        <v>2361</v>
      </c>
      <c r="D2794" s="369" t="s">
        <v>6197</v>
      </c>
      <c r="E2794" s="370" t="s">
        <v>6607</v>
      </c>
      <c r="F2794" s="355" t="s">
        <v>217</v>
      </c>
      <c r="G2794" s="368">
        <v>1</v>
      </c>
    </row>
    <row r="2795" spans="1:7" s="54" customFormat="1" ht="15" x14ac:dyDescent="0.25">
      <c r="A2795" s="351" t="s">
        <v>6608</v>
      </c>
      <c r="B2795" s="353" t="s">
        <v>235</v>
      </c>
      <c r="C2795" s="369" t="s">
        <v>2365</v>
      </c>
      <c r="D2795" s="369" t="s">
        <v>6310</v>
      </c>
      <c r="E2795" s="370" t="s">
        <v>6609</v>
      </c>
      <c r="F2795" s="355" t="s">
        <v>217</v>
      </c>
      <c r="G2795" s="368">
        <v>1</v>
      </c>
    </row>
    <row r="2796" spans="1:7" s="54" customFormat="1" ht="15" x14ac:dyDescent="0.25">
      <c r="A2796" s="351" t="s">
        <v>6610</v>
      </c>
      <c r="B2796" s="353" t="s">
        <v>235</v>
      </c>
      <c r="C2796" s="369" t="s">
        <v>2366</v>
      </c>
      <c r="D2796" s="369" t="s">
        <v>6197</v>
      </c>
      <c r="E2796" s="370" t="s">
        <v>6208</v>
      </c>
      <c r="F2796" s="355" t="s">
        <v>217</v>
      </c>
      <c r="G2796" s="368">
        <v>3</v>
      </c>
    </row>
    <row r="2797" spans="1:7" s="54" customFormat="1" ht="15" x14ac:dyDescent="0.25">
      <c r="A2797" s="351" t="s">
        <v>6611</v>
      </c>
      <c r="B2797" s="353" t="s">
        <v>235</v>
      </c>
      <c r="C2797" s="369" t="s">
        <v>2369</v>
      </c>
      <c r="D2797" s="369" t="s">
        <v>6197</v>
      </c>
      <c r="E2797" s="370" t="s">
        <v>6216</v>
      </c>
      <c r="F2797" s="355" t="s">
        <v>217</v>
      </c>
      <c r="G2797" s="368">
        <v>13</v>
      </c>
    </row>
    <row r="2798" spans="1:7" s="54" customFormat="1" ht="15" x14ac:dyDescent="0.25">
      <c r="A2798" s="351" t="s">
        <v>6612</v>
      </c>
      <c r="B2798" s="353" t="s">
        <v>235</v>
      </c>
      <c r="C2798" s="369" t="s">
        <v>2370</v>
      </c>
      <c r="D2798" s="369" t="s">
        <v>6197</v>
      </c>
      <c r="E2798" s="370" t="s">
        <v>6613</v>
      </c>
      <c r="F2798" s="355" t="s">
        <v>217</v>
      </c>
      <c r="G2798" s="368">
        <v>6</v>
      </c>
    </row>
    <row r="2799" spans="1:7" s="54" customFormat="1" ht="15" x14ac:dyDescent="0.25">
      <c r="A2799" s="351" t="s">
        <v>6614</v>
      </c>
      <c r="B2799" s="353" t="s">
        <v>235</v>
      </c>
      <c r="C2799" s="369" t="s">
        <v>2372</v>
      </c>
      <c r="D2799" s="369" t="s">
        <v>6197</v>
      </c>
      <c r="E2799" s="370" t="s">
        <v>6198</v>
      </c>
      <c r="F2799" s="355" t="s">
        <v>217</v>
      </c>
      <c r="G2799" s="368">
        <v>7</v>
      </c>
    </row>
    <row r="2800" spans="1:7" s="54" customFormat="1" ht="15" x14ac:dyDescent="0.25">
      <c r="A2800" s="351" t="s">
        <v>6615</v>
      </c>
      <c r="B2800" s="353" t="s">
        <v>235</v>
      </c>
      <c r="C2800" s="369" t="s">
        <v>2374</v>
      </c>
      <c r="D2800" s="369" t="s">
        <v>6197</v>
      </c>
      <c r="E2800" s="370" t="s">
        <v>6616</v>
      </c>
      <c r="F2800" s="355" t="s">
        <v>217</v>
      </c>
      <c r="G2800" s="368">
        <v>2</v>
      </c>
    </row>
    <row r="2801" spans="1:7" s="54" customFormat="1" ht="15" x14ac:dyDescent="0.25">
      <c r="A2801" s="351" t="s">
        <v>6617</v>
      </c>
      <c r="B2801" s="353" t="s">
        <v>235</v>
      </c>
      <c r="C2801" s="369" t="s">
        <v>2387</v>
      </c>
      <c r="D2801" s="369" t="s">
        <v>6197</v>
      </c>
      <c r="E2801" s="370" t="s">
        <v>6618</v>
      </c>
      <c r="F2801" s="355" t="s">
        <v>217</v>
      </c>
      <c r="G2801" s="368">
        <v>2</v>
      </c>
    </row>
    <row r="2802" spans="1:7" s="54" customFormat="1" ht="15" x14ac:dyDescent="0.25">
      <c r="A2802" s="351" t="s">
        <v>6619</v>
      </c>
      <c r="B2802" s="353" t="s">
        <v>235</v>
      </c>
      <c r="C2802" s="369" t="s">
        <v>2390</v>
      </c>
      <c r="D2802" s="369" t="s">
        <v>6213</v>
      </c>
      <c r="E2802" s="370" t="s">
        <v>6214</v>
      </c>
      <c r="F2802" s="355" t="s">
        <v>217</v>
      </c>
      <c r="G2802" s="368">
        <v>2</v>
      </c>
    </row>
    <row r="2803" spans="1:7" s="54" customFormat="1" ht="15" x14ac:dyDescent="0.25">
      <c r="A2803" s="351" t="s">
        <v>6620</v>
      </c>
      <c r="B2803" s="353" t="s">
        <v>235</v>
      </c>
      <c r="C2803" s="369" t="s">
        <v>2393</v>
      </c>
      <c r="D2803" s="369" t="s">
        <v>6213</v>
      </c>
      <c r="E2803" s="370" t="s">
        <v>6364</v>
      </c>
      <c r="F2803" s="355" t="s">
        <v>217</v>
      </c>
      <c r="G2803" s="368">
        <v>3</v>
      </c>
    </row>
    <row r="2804" spans="1:7" s="54" customFormat="1" ht="15" x14ac:dyDescent="0.25">
      <c r="A2804" s="360"/>
      <c r="B2804" s="560" t="s">
        <v>6621</v>
      </c>
      <c r="C2804" s="561"/>
      <c r="D2804" s="561"/>
      <c r="E2804" s="562"/>
      <c r="F2804" s="361"/>
      <c r="G2804" s="361"/>
    </row>
    <row r="2805" spans="1:7" s="54" customFormat="1" ht="15" x14ac:dyDescent="0.25">
      <c r="A2805" s="351" t="s">
        <v>6622</v>
      </c>
      <c r="B2805" s="353" t="s">
        <v>235</v>
      </c>
      <c r="C2805" s="369" t="s">
        <v>2395</v>
      </c>
      <c r="D2805" s="369" t="s">
        <v>6237</v>
      </c>
      <c r="E2805" s="370" t="s">
        <v>6623</v>
      </c>
      <c r="F2805" s="355" t="s">
        <v>217</v>
      </c>
      <c r="G2805" s="368">
        <v>1</v>
      </c>
    </row>
    <row r="2806" spans="1:7" s="54" customFormat="1" ht="15" x14ac:dyDescent="0.25">
      <c r="A2806" s="351" t="s">
        <v>6624</v>
      </c>
      <c r="B2806" s="353" t="s">
        <v>235</v>
      </c>
      <c r="C2806" s="369" t="s">
        <v>5084</v>
      </c>
      <c r="D2806" s="369" t="s">
        <v>6379</v>
      </c>
      <c r="E2806" s="370" t="s">
        <v>6380</v>
      </c>
      <c r="F2806" s="355" t="s">
        <v>217</v>
      </c>
      <c r="G2806" s="368">
        <v>1</v>
      </c>
    </row>
    <row r="2807" spans="1:7" s="54" customFormat="1" ht="15" x14ac:dyDescent="0.25">
      <c r="A2807" s="351" t="s">
        <v>6625</v>
      </c>
      <c r="B2807" s="353" t="s">
        <v>235</v>
      </c>
      <c r="C2807" s="369" t="s">
        <v>5094</v>
      </c>
      <c r="D2807" s="369" t="s">
        <v>6197</v>
      </c>
      <c r="E2807" s="370" t="s">
        <v>6626</v>
      </c>
      <c r="F2807" s="355" t="s">
        <v>217</v>
      </c>
      <c r="G2807" s="368">
        <v>1</v>
      </c>
    </row>
    <row r="2808" spans="1:7" s="54" customFormat="1" ht="15" x14ac:dyDescent="0.25">
      <c r="A2808" s="351" t="s">
        <v>6627</v>
      </c>
      <c r="B2808" s="353" t="s">
        <v>235</v>
      </c>
      <c r="C2808" s="369" t="s">
        <v>5109</v>
      </c>
      <c r="D2808" s="369" t="s">
        <v>6197</v>
      </c>
      <c r="E2808" s="370" t="s">
        <v>6208</v>
      </c>
      <c r="F2808" s="355" t="s">
        <v>217</v>
      </c>
      <c r="G2808" s="368">
        <v>1</v>
      </c>
    </row>
    <row r="2809" spans="1:7" s="54" customFormat="1" ht="15" x14ac:dyDescent="0.25">
      <c r="A2809" s="351" t="s">
        <v>6628</v>
      </c>
      <c r="B2809" s="353" t="s">
        <v>235</v>
      </c>
      <c r="C2809" s="369" t="s">
        <v>5115</v>
      </c>
      <c r="D2809" s="369" t="s">
        <v>6361</v>
      </c>
      <c r="E2809" s="370" t="s">
        <v>6629</v>
      </c>
      <c r="F2809" s="355" t="s">
        <v>217</v>
      </c>
      <c r="G2809" s="368">
        <v>3</v>
      </c>
    </row>
    <row r="2810" spans="1:7" s="54" customFormat="1" ht="22.5" x14ac:dyDescent="0.25">
      <c r="A2810" s="351" t="s">
        <v>6630</v>
      </c>
      <c r="B2810" s="353" t="s">
        <v>235</v>
      </c>
      <c r="C2810" s="369" t="s">
        <v>5119</v>
      </c>
      <c r="D2810" s="369" t="s">
        <v>6340</v>
      </c>
      <c r="E2810" s="370" t="s">
        <v>6341</v>
      </c>
      <c r="F2810" s="355" t="s">
        <v>217</v>
      </c>
      <c r="G2810" s="368">
        <v>1</v>
      </c>
    </row>
    <row r="2811" spans="1:7" s="54" customFormat="1" ht="15" x14ac:dyDescent="0.25">
      <c r="A2811" s="351" t="s">
        <v>6631</v>
      </c>
      <c r="B2811" s="353" t="s">
        <v>235</v>
      </c>
      <c r="C2811" s="353" t="s">
        <v>5123</v>
      </c>
      <c r="D2811" s="353" t="s">
        <v>6632</v>
      </c>
      <c r="E2811" s="354" t="s">
        <v>6633</v>
      </c>
      <c r="F2811" s="355" t="s">
        <v>217</v>
      </c>
      <c r="G2811" s="368">
        <v>2</v>
      </c>
    </row>
    <row r="2812" spans="1:7" s="54" customFormat="1" ht="15" x14ac:dyDescent="0.25">
      <c r="A2812" s="351" t="s">
        <v>6634</v>
      </c>
      <c r="B2812" s="353" t="s">
        <v>235</v>
      </c>
      <c r="C2812" s="369" t="s">
        <v>5125</v>
      </c>
      <c r="D2812" s="369" t="s">
        <v>6635</v>
      </c>
      <c r="E2812" s="370" t="s">
        <v>6636</v>
      </c>
      <c r="F2812" s="355" t="s">
        <v>217</v>
      </c>
      <c r="G2812" s="368">
        <v>1</v>
      </c>
    </row>
    <row r="2813" spans="1:7" s="54" customFormat="1" ht="15" x14ac:dyDescent="0.25">
      <c r="A2813" s="351" t="s">
        <v>6637</v>
      </c>
      <c r="B2813" s="353" t="s">
        <v>235</v>
      </c>
      <c r="C2813" s="369" t="s">
        <v>6638</v>
      </c>
      <c r="D2813" s="369" t="s">
        <v>6635</v>
      </c>
      <c r="E2813" s="370" t="s">
        <v>6639</v>
      </c>
      <c r="F2813" s="355" t="s">
        <v>217</v>
      </c>
      <c r="G2813" s="368">
        <v>1</v>
      </c>
    </row>
    <row r="2814" spans="1:7" s="54" customFormat="1" ht="15" x14ac:dyDescent="0.25">
      <c r="A2814" s="351" t="s">
        <v>6640</v>
      </c>
      <c r="B2814" s="353" t="s">
        <v>235</v>
      </c>
      <c r="C2814" s="369" t="s">
        <v>5127</v>
      </c>
      <c r="D2814" s="369" t="s">
        <v>6361</v>
      </c>
      <c r="E2814" s="370" t="s">
        <v>6629</v>
      </c>
      <c r="F2814" s="355" t="s">
        <v>217</v>
      </c>
      <c r="G2814" s="368">
        <v>3</v>
      </c>
    </row>
    <row r="2815" spans="1:7" s="54" customFormat="1" ht="15" x14ac:dyDescent="0.25">
      <c r="A2815" s="351" t="s">
        <v>6641</v>
      </c>
      <c r="B2815" s="353" t="s">
        <v>235</v>
      </c>
      <c r="C2815" s="369" t="s">
        <v>5131</v>
      </c>
      <c r="D2815" s="369" t="s">
        <v>6197</v>
      </c>
      <c r="E2815" s="370" t="s">
        <v>6642</v>
      </c>
      <c r="F2815" s="355" t="s">
        <v>217</v>
      </c>
      <c r="G2815" s="368">
        <v>2</v>
      </c>
    </row>
    <row r="2816" spans="1:7" s="54" customFormat="1" ht="15" x14ac:dyDescent="0.25">
      <c r="A2816" s="351" t="s">
        <v>6643</v>
      </c>
      <c r="B2816" s="353" t="s">
        <v>235</v>
      </c>
      <c r="C2816" s="369" t="s">
        <v>5139</v>
      </c>
      <c r="D2816" s="369" t="s">
        <v>6220</v>
      </c>
      <c r="E2816" s="370" t="s">
        <v>6644</v>
      </c>
      <c r="F2816" s="355" t="s">
        <v>217</v>
      </c>
      <c r="G2816" s="368">
        <v>13</v>
      </c>
    </row>
    <row r="2817" spans="1:7" s="54" customFormat="1" ht="15" x14ac:dyDescent="0.25">
      <c r="A2817" s="360"/>
      <c r="B2817" s="560" t="s">
        <v>6645</v>
      </c>
      <c r="C2817" s="561"/>
      <c r="D2817" s="561"/>
      <c r="E2817" s="562"/>
      <c r="F2817" s="361"/>
      <c r="G2817" s="361"/>
    </row>
    <row r="2818" spans="1:7" s="54" customFormat="1" ht="15" x14ac:dyDescent="0.25">
      <c r="A2818" s="351" t="s">
        <v>6646</v>
      </c>
      <c r="B2818" s="353" t="s">
        <v>235</v>
      </c>
      <c r="C2818" s="369" t="s">
        <v>5155</v>
      </c>
      <c r="D2818" s="369" t="s">
        <v>6237</v>
      </c>
      <c r="E2818" s="370" t="s">
        <v>6623</v>
      </c>
      <c r="F2818" s="355" t="s">
        <v>217</v>
      </c>
      <c r="G2818" s="368">
        <v>1</v>
      </c>
    </row>
    <row r="2819" spans="1:7" s="54" customFormat="1" ht="15" x14ac:dyDescent="0.25">
      <c r="A2819" s="351" t="s">
        <v>6647</v>
      </c>
      <c r="B2819" s="353" t="s">
        <v>235</v>
      </c>
      <c r="C2819" s="369" t="s">
        <v>5161</v>
      </c>
      <c r="D2819" s="369" t="s">
        <v>6379</v>
      </c>
      <c r="E2819" s="370" t="s">
        <v>6380</v>
      </c>
      <c r="F2819" s="355" t="s">
        <v>217</v>
      </c>
      <c r="G2819" s="368">
        <v>1</v>
      </c>
    </row>
    <row r="2820" spans="1:7" s="54" customFormat="1" ht="15" x14ac:dyDescent="0.25">
      <c r="A2820" s="351" t="s">
        <v>6648</v>
      </c>
      <c r="B2820" s="353" t="s">
        <v>235</v>
      </c>
      <c r="C2820" s="353" t="s">
        <v>5167</v>
      </c>
      <c r="D2820" s="353" t="s">
        <v>6632</v>
      </c>
      <c r="E2820" s="354" t="s">
        <v>6633</v>
      </c>
      <c r="F2820" s="355" t="s">
        <v>217</v>
      </c>
      <c r="G2820" s="368">
        <v>6</v>
      </c>
    </row>
    <row r="2821" spans="1:7" s="54" customFormat="1" ht="15" x14ac:dyDescent="0.25">
      <c r="A2821" s="351" t="s">
        <v>6649</v>
      </c>
      <c r="B2821" s="353" t="s">
        <v>235</v>
      </c>
      <c r="C2821" s="369" t="s">
        <v>5169</v>
      </c>
      <c r="D2821" s="369" t="s">
        <v>6635</v>
      </c>
      <c r="E2821" s="370" t="s">
        <v>6650</v>
      </c>
      <c r="F2821" s="355" t="s">
        <v>217</v>
      </c>
      <c r="G2821" s="368">
        <v>1</v>
      </c>
    </row>
    <row r="2822" spans="1:7" s="54" customFormat="1" ht="15" x14ac:dyDescent="0.25">
      <c r="A2822" s="351" t="s">
        <v>6651</v>
      </c>
      <c r="B2822" s="353" t="s">
        <v>235</v>
      </c>
      <c r="C2822" s="369" t="s">
        <v>5171</v>
      </c>
      <c r="D2822" s="369" t="s">
        <v>6635</v>
      </c>
      <c r="E2822" s="370" t="s">
        <v>6652</v>
      </c>
      <c r="F2822" s="355" t="s">
        <v>217</v>
      </c>
      <c r="G2822" s="368">
        <v>1</v>
      </c>
    </row>
    <row r="2823" spans="1:7" s="54" customFormat="1" ht="15" x14ac:dyDescent="0.25">
      <c r="A2823" s="351" t="s">
        <v>6653</v>
      </c>
      <c r="B2823" s="353" t="s">
        <v>235</v>
      </c>
      <c r="C2823" s="369" t="s">
        <v>5173</v>
      </c>
      <c r="D2823" s="369" t="s">
        <v>6635</v>
      </c>
      <c r="E2823" s="370" t="s">
        <v>6654</v>
      </c>
      <c r="F2823" s="355" t="s">
        <v>217</v>
      </c>
      <c r="G2823" s="368">
        <v>1</v>
      </c>
    </row>
    <row r="2824" spans="1:7" s="54" customFormat="1" ht="15" x14ac:dyDescent="0.25">
      <c r="A2824" s="351" t="s">
        <v>6655</v>
      </c>
      <c r="B2824" s="353" t="s">
        <v>235</v>
      </c>
      <c r="C2824" s="369" t="s">
        <v>5175</v>
      </c>
      <c r="D2824" s="369" t="s">
        <v>6635</v>
      </c>
      <c r="E2824" s="370" t="s">
        <v>6656</v>
      </c>
      <c r="F2824" s="355" t="s">
        <v>217</v>
      </c>
      <c r="G2824" s="368">
        <v>1</v>
      </c>
    </row>
    <row r="2825" spans="1:7" s="54" customFormat="1" ht="15" x14ac:dyDescent="0.25">
      <c r="A2825" s="351" t="s">
        <v>6657</v>
      </c>
      <c r="B2825" s="353" t="s">
        <v>235</v>
      </c>
      <c r="C2825" s="369" t="s">
        <v>5178</v>
      </c>
      <c r="D2825" s="369" t="s">
        <v>6635</v>
      </c>
      <c r="E2825" s="370" t="s">
        <v>6658</v>
      </c>
      <c r="F2825" s="355" t="s">
        <v>217</v>
      </c>
      <c r="G2825" s="368">
        <v>1</v>
      </c>
    </row>
    <row r="2826" spans="1:7" s="54" customFormat="1" ht="15" x14ac:dyDescent="0.25">
      <c r="A2826" s="351" t="s">
        <v>6659</v>
      </c>
      <c r="B2826" s="353" t="s">
        <v>235</v>
      </c>
      <c r="C2826" s="369" t="s">
        <v>6660</v>
      </c>
      <c r="D2826" s="369" t="s">
        <v>6635</v>
      </c>
      <c r="E2826" s="370" t="s">
        <v>6654</v>
      </c>
      <c r="F2826" s="355" t="s">
        <v>217</v>
      </c>
      <c r="G2826" s="368">
        <v>1</v>
      </c>
    </row>
    <row r="2827" spans="1:7" s="54" customFormat="1" ht="15" x14ac:dyDescent="0.25">
      <c r="A2827" s="351" t="s">
        <v>6661</v>
      </c>
      <c r="B2827" s="353" t="s">
        <v>235</v>
      </c>
      <c r="C2827" s="369" t="s">
        <v>5183</v>
      </c>
      <c r="D2827" s="369" t="s">
        <v>6237</v>
      </c>
      <c r="E2827" s="370" t="s">
        <v>6662</v>
      </c>
      <c r="F2827" s="355" t="s">
        <v>217</v>
      </c>
      <c r="G2827" s="368">
        <v>2</v>
      </c>
    </row>
    <row r="2828" spans="1:7" s="54" customFormat="1" ht="15" x14ac:dyDescent="0.25">
      <c r="A2828" s="351" t="s">
        <v>6663</v>
      </c>
      <c r="B2828" s="353" t="s">
        <v>235</v>
      </c>
      <c r="C2828" s="369" t="s">
        <v>5191</v>
      </c>
      <c r="D2828" s="369" t="s">
        <v>6237</v>
      </c>
      <c r="E2828" s="370" t="s">
        <v>6664</v>
      </c>
      <c r="F2828" s="355" t="s">
        <v>217</v>
      </c>
      <c r="G2828" s="368">
        <v>2</v>
      </c>
    </row>
    <row r="2829" spans="1:7" s="54" customFormat="1" ht="15" x14ac:dyDescent="0.25">
      <c r="A2829" s="351" t="s">
        <v>6665</v>
      </c>
      <c r="B2829" s="353" t="s">
        <v>235</v>
      </c>
      <c r="C2829" s="369" t="s">
        <v>5197</v>
      </c>
      <c r="D2829" s="369" t="s">
        <v>6237</v>
      </c>
      <c r="E2829" s="370" t="s">
        <v>6666</v>
      </c>
      <c r="F2829" s="355" t="s">
        <v>217</v>
      </c>
      <c r="G2829" s="368">
        <v>1</v>
      </c>
    </row>
    <row r="2830" spans="1:7" s="54" customFormat="1" ht="25.5" customHeight="1" x14ac:dyDescent="0.25">
      <c r="A2830" s="351" t="s">
        <v>6667</v>
      </c>
      <c r="B2830" s="353" t="s">
        <v>235</v>
      </c>
      <c r="C2830" s="369" t="s">
        <v>5201</v>
      </c>
      <c r="D2830" s="369" t="s">
        <v>6197</v>
      </c>
      <c r="E2830" s="370" t="s">
        <v>6642</v>
      </c>
      <c r="F2830" s="355" t="s">
        <v>217</v>
      </c>
      <c r="G2830" s="368">
        <v>2</v>
      </c>
    </row>
    <row r="2831" spans="1:7" s="62" customFormat="1" ht="15" customHeight="1" x14ac:dyDescent="0.25">
      <c r="A2831" s="351" t="s">
        <v>6668</v>
      </c>
      <c r="B2831" s="353" t="s">
        <v>235</v>
      </c>
      <c r="C2831" s="369" t="s">
        <v>5205</v>
      </c>
      <c r="D2831" s="369" t="s">
        <v>6361</v>
      </c>
      <c r="E2831" s="370" t="s">
        <v>6629</v>
      </c>
      <c r="F2831" s="355" t="s">
        <v>217</v>
      </c>
      <c r="G2831" s="368">
        <v>1</v>
      </c>
    </row>
    <row r="2832" spans="1:7" s="54" customFormat="1" ht="14.25" customHeight="1" x14ac:dyDescent="0.25">
      <c r="A2832" s="351" t="s">
        <v>6669</v>
      </c>
      <c r="B2832" s="353" t="s">
        <v>235</v>
      </c>
      <c r="C2832" s="369" t="s">
        <v>5209</v>
      </c>
      <c r="D2832" s="369" t="s">
        <v>6340</v>
      </c>
      <c r="E2832" s="370" t="s">
        <v>6341</v>
      </c>
      <c r="F2832" s="355" t="s">
        <v>217</v>
      </c>
      <c r="G2832" s="368">
        <v>1</v>
      </c>
    </row>
    <row r="2833" spans="1:7" s="54" customFormat="1" ht="15" x14ac:dyDescent="0.25">
      <c r="A2833" s="351" t="s">
        <v>6670</v>
      </c>
      <c r="B2833" s="353" t="s">
        <v>235</v>
      </c>
      <c r="C2833" s="369" t="s">
        <v>5215</v>
      </c>
      <c r="D2833" s="369" t="s">
        <v>6210</v>
      </c>
      <c r="E2833" s="370" t="s">
        <v>6211</v>
      </c>
      <c r="F2833" s="355" t="s">
        <v>217</v>
      </c>
      <c r="G2833" s="368">
        <v>1</v>
      </c>
    </row>
    <row r="2834" spans="1:7" s="54" customFormat="1" ht="15" x14ac:dyDescent="0.25">
      <c r="A2834" s="351" t="s">
        <v>6671</v>
      </c>
      <c r="B2834" s="353" t="s">
        <v>235</v>
      </c>
      <c r="C2834" s="369" t="s">
        <v>5225</v>
      </c>
      <c r="D2834" s="369" t="s">
        <v>6237</v>
      </c>
      <c r="E2834" s="370" t="s">
        <v>6644</v>
      </c>
      <c r="F2834" s="355" t="s">
        <v>217</v>
      </c>
      <c r="G2834" s="368">
        <v>13</v>
      </c>
    </row>
    <row r="2835" spans="1:7" s="54" customFormat="1" ht="15" x14ac:dyDescent="0.25">
      <c r="A2835" s="351" t="s">
        <v>6672</v>
      </c>
      <c r="B2835" s="353" t="s">
        <v>235</v>
      </c>
      <c r="C2835" s="369" t="s">
        <v>5241</v>
      </c>
      <c r="D2835" s="369" t="s">
        <v>6673</v>
      </c>
      <c r="E2835" s="370" t="s">
        <v>6674</v>
      </c>
      <c r="F2835" s="355" t="s">
        <v>217</v>
      </c>
      <c r="G2835" s="368">
        <v>1</v>
      </c>
    </row>
    <row r="2836" spans="1:7" s="54" customFormat="1" ht="15" x14ac:dyDescent="0.25">
      <c r="A2836" s="360"/>
      <c r="B2836" s="560" t="s">
        <v>6675</v>
      </c>
      <c r="C2836" s="561"/>
      <c r="D2836" s="561"/>
      <c r="E2836" s="562"/>
      <c r="F2836" s="361"/>
      <c r="G2836" s="361"/>
    </row>
    <row r="2837" spans="1:7" s="54" customFormat="1" ht="15" x14ac:dyDescent="0.25">
      <c r="A2837" s="351" t="s">
        <v>6676</v>
      </c>
      <c r="B2837" s="353" t="s">
        <v>235</v>
      </c>
      <c r="C2837" s="369" t="s">
        <v>5247</v>
      </c>
      <c r="D2837" s="369" t="s">
        <v>6242</v>
      </c>
      <c r="E2837" s="370" t="s">
        <v>6677</v>
      </c>
      <c r="F2837" s="355" t="s">
        <v>217</v>
      </c>
      <c r="G2837" s="368">
        <v>2</v>
      </c>
    </row>
    <row r="2838" spans="1:7" s="54" customFormat="1" ht="15" x14ac:dyDescent="0.25">
      <c r="A2838" s="351" t="s">
        <v>6678</v>
      </c>
      <c r="B2838" s="353" t="s">
        <v>235</v>
      </c>
      <c r="C2838" s="369" t="s">
        <v>5251</v>
      </c>
      <c r="D2838" s="369" t="s">
        <v>6197</v>
      </c>
      <c r="E2838" s="370" t="s">
        <v>6679</v>
      </c>
      <c r="F2838" s="355" t="s">
        <v>217</v>
      </c>
      <c r="G2838" s="368">
        <v>1</v>
      </c>
    </row>
    <row r="2839" spans="1:7" s="54" customFormat="1" ht="15" x14ac:dyDescent="0.25">
      <c r="A2839" s="351" t="s">
        <v>6680</v>
      </c>
      <c r="B2839" s="353" t="s">
        <v>235</v>
      </c>
      <c r="C2839" s="369" t="s">
        <v>5255</v>
      </c>
      <c r="D2839" s="369" t="s">
        <v>6197</v>
      </c>
      <c r="E2839" s="370" t="s">
        <v>6681</v>
      </c>
      <c r="F2839" s="355" t="s">
        <v>217</v>
      </c>
      <c r="G2839" s="368">
        <v>3</v>
      </c>
    </row>
    <row r="2840" spans="1:7" s="54" customFormat="1" ht="15" x14ac:dyDescent="0.25">
      <c r="A2840" s="351" t="s">
        <v>6682</v>
      </c>
      <c r="B2840" s="353" t="s">
        <v>235</v>
      </c>
      <c r="C2840" s="369" t="s">
        <v>5261</v>
      </c>
      <c r="D2840" s="369" t="s">
        <v>6197</v>
      </c>
      <c r="E2840" s="370" t="s">
        <v>6683</v>
      </c>
      <c r="F2840" s="355" t="s">
        <v>217</v>
      </c>
      <c r="G2840" s="368">
        <v>2</v>
      </c>
    </row>
    <row r="2841" spans="1:7" s="54" customFormat="1" ht="15" x14ac:dyDescent="0.25">
      <c r="A2841" s="351" t="s">
        <v>6684</v>
      </c>
      <c r="B2841" s="353" t="s">
        <v>235</v>
      </c>
      <c r="C2841" s="369" t="s">
        <v>5265</v>
      </c>
      <c r="D2841" s="369" t="s">
        <v>6197</v>
      </c>
      <c r="E2841" s="370" t="s">
        <v>6685</v>
      </c>
      <c r="F2841" s="355" t="s">
        <v>217</v>
      </c>
      <c r="G2841" s="368">
        <v>2</v>
      </c>
    </row>
    <row r="2842" spans="1:7" s="54" customFormat="1" ht="15" x14ac:dyDescent="0.25">
      <c r="A2842" s="351" t="s">
        <v>6686</v>
      </c>
      <c r="B2842" s="353" t="s">
        <v>235</v>
      </c>
      <c r="C2842" s="369" t="s">
        <v>5270</v>
      </c>
      <c r="D2842" s="369" t="s">
        <v>6687</v>
      </c>
      <c r="E2842" s="370" t="s">
        <v>6688</v>
      </c>
      <c r="F2842" s="355" t="s">
        <v>217</v>
      </c>
      <c r="G2842" s="368">
        <v>2</v>
      </c>
    </row>
    <row r="2843" spans="1:7" s="54" customFormat="1" ht="15" x14ac:dyDescent="0.25">
      <c r="A2843" s="351" t="s">
        <v>6689</v>
      </c>
      <c r="B2843" s="353" t="s">
        <v>235</v>
      </c>
      <c r="C2843" s="369" t="s">
        <v>5275</v>
      </c>
      <c r="D2843" s="369" t="s">
        <v>6690</v>
      </c>
      <c r="E2843" s="370" t="s">
        <v>6691</v>
      </c>
      <c r="F2843" s="355" t="s">
        <v>217</v>
      </c>
      <c r="G2843" s="368">
        <v>2</v>
      </c>
    </row>
    <row r="2844" spans="1:7" s="54" customFormat="1" ht="15" x14ac:dyDescent="0.25">
      <c r="A2844" s="351" t="s">
        <v>6692</v>
      </c>
      <c r="B2844" s="353" t="s">
        <v>235</v>
      </c>
      <c r="C2844" s="369" t="s">
        <v>5283</v>
      </c>
      <c r="D2844" s="369" t="s">
        <v>6287</v>
      </c>
      <c r="E2844" s="370" t="s">
        <v>6693</v>
      </c>
      <c r="F2844" s="355" t="s">
        <v>217</v>
      </c>
      <c r="G2844" s="368">
        <v>1</v>
      </c>
    </row>
    <row r="2845" spans="1:7" s="54" customFormat="1" ht="15" x14ac:dyDescent="0.25">
      <c r="A2845" s="351" t="s">
        <v>6694</v>
      </c>
      <c r="B2845" s="353" t="s">
        <v>235</v>
      </c>
      <c r="C2845" s="369" t="s">
        <v>5287</v>
      </c>
      <c r="D2845" s="369" t="s">
        <v>6197</v>
      </c>
      <c r="E2845" s="370" t="s">
        <v>6695</v>
      </c>
      <c r="F2845" s="355" t="s">
        <v>217</v>
      </c>
      <c r="G2845" s="368">
        <v>1</v>
      </c>
    </row>
    <row r="2846" spans="1:7" s="54" customFormat="1" ht="15" x14ac:dyDescent="0.25">
      <c r="A2846" s="351" t="s">
        <v>6696</v>
      </c>
      <c r="B2846" s="353" t="s">
        <v>235</v>
      </c>
      <c r="C2846" s="369" t="s">
        <v>5298</v>
      </c>
      <c r="D2846" s="369" t="s">
        <v>6197</v>
      </c>
      <c r="E2846" s="370" t="s">
        <v>6697</v>
      </c>
      <c r="F2846" s="355" t="s">
        <v>217</v>
      </c>
      <c r="G2846" s="368">
        <v>1</v>
      </c>
    </row>
    <row r="2847" spans="1:7" s="54" customFormat="1" ht="15" x14ac:dyDescent="0.25">
      <c r="A2847" s="351" t="s">
        <v>6698</v>
      </c>
      <c r="B2847" s="353" t="s">
        <v>235</v>
      </c>
      <c r="C2847" s="369" t="s">
        <v>5313</v>
      </c>
      <c r="D2847" s="369" t="s">
        <v>6197</v>
      </c>
      <c r="E2847" s="370" t="s">
        <v>6699</v>
      </c>
      <c r="F2847" s="355" t="s">
        <v>217</v>
      </c>
      <c r="G2847" s="368">
        <v>5</v>
      </c>
    </row>
    <row r="2848" spans="1:7" s="54" customFormat="1" ht="15" x14ac:dyDescent="0.25">
      <c r="A2848" s="351" t="s">
        <v>6700</v>
      </c>
      <c r="B2848" s="353" t="s">
        <v>235</v>
      </c>
      <c r="C2848" s="369" t="s">
        <v>5325</v>
      </c>
      <c r="D2848" s="369" t="s">
        <v>6197</v>
      </c>
      <c r="E2848" s="370" t="s">
        <v>6208</v>
      </c>
      <c r="F2848" s="355" t="s">
        <v>217</v>
      </c>
      <c r="G2848" s="368">
        <v>1</v>
      </c>
    </row>
    <row r="2849" spans="1:8" s="54" customFormat="1" ht="15" x14ac:dyDescent="0.25">
      <c r="A2849" s="351" t="s">
        <v>6701</v>
      </c>
      <c r="B2849" s="353" t="s">
        <v>235</v>
      </c>
      <c r="C2849" s="369" t="s">
        <v>5333</v>
      </c>
      <c r="D2849" s="369" t="s">
        <v>6197</v>
      </c>
      <c r="E2849" s="370" t="s">
        <v>6626</v>
      </c>
      <c r="F2849" s="355" t="s">
        <v>217</v>
      </c>
      <c r="G2849" s="368">
        <v>1</v>
      </c>
    </row>
    <row r="2850" spans="1:8" s="54" customFormat="1" ht="15" x14ac:dyDescent="0.25">
      <c r="A2850" s="351" t="s">
        <v>6702</v>
      </c>
      <c r="B2850" s="353" t="s">
        <v>235</v>
      </c>
      <c r="C2850" s="369" t="s">
        <v>5337</v>
      </c>
      <c r="D2850" s="369" t="s">
        <v>6210</v>
      </c>
      <c r="E2850" s="370" t="s">
        <v>6211</v>
      </c>
      <c r="F2850" s="355" t="s">
        <v>217</v>
      </c>
      <c r="G2850" s="368">
        <v>1</v>
      </c>
    </row>
    <row r="2851" spans="1:8" s="54" customFormat="1" ht="21" customHeight="1" x14ac:dyDescent="0.25">
      <c r="A2851" s="351" t="s">
        <v>6703</v>
      </c>
      <c r="B2851" s="353" t="s">
        <v>235</v>
      </c>
      <c r="C2851" s="369" t="s">
        <v>5343</v>
      </c>
      <c r="D2851" s="369" t="s">
        <v>6197</v>
      </c>
      <c r="E2851" s="370" t="s">
        <v>6704</v>
      </c>
      <c r="F2851" s="355" t="s">
        <v>217</v>
      </c>
      <c r="G2851" s="368">
        <v>6</v>
      </c>
    </row>
    <row r="2852" spans="1:8" s="62" customFormat="1" ht="21" customHeight="1" x14ac:dyDescent="0.25">
      <c r="A2852" s="351" t="s">
        <v>6705</v>
      </c>
      <c r="B2852" s="353" t="s">
        <v>235</v>
      </c>
      <c r="C2852" s="369" t="s">
        <v>5347</v>
      </c>
      <c r="D2852" s="369" t="s">
        <v>6197</v>
      </c>
      <c r="E2852" s="370" t="s">
        <v>6204</v>
      </c>
      <c r="F2852" s="355" t="s">
        <v>217</v>
      </c>
      <c r="G2852" s="368">
        <v>12</v>
      </c>
    </row>
    <row r="2853" spans="1:8" s="54" customFormat="1" ht="15" x14ac:dyDescent="0.25">
      <c r="A2853" s="360"/>
      <c r="B2853" s="560" t="s">
        <v>949</v>
      </c>
      <c r="C2853" s="561"/>
      <c r="D2853" s="561"/>
      <c r="E2853" s="562"/>
      <c r="F2853" s="361"/>
      <c r="G2853" s="361"/>
      <c r="H2853" s="170"/>
    </row>
    <row r="2854" spans="1:8" s="54" customFormat="1" ht="15" x14ac:dyDescent="0.25">
      <c r="A2854" s="351" t="s">
        <v>6706</v>
      </c>
      <c r="B2854" s="353" t="s">
        <v>235</v>
      </c>
      <c r="C2854" s="369" t="s">
        <v>5358</v>
      </c>
      <c r="D2854" s="369" t="s">
        <v>6361</v>
      </c>
      <c r="E2854" s="370" t="s">
        <v>6707</v>
      </c>
      <c r="F2854" s="355" t="s">
        <v>217</v>
      </c>
      <c r="G2854" s="368">
        <v>12</v>
      </c>
      <c r="H2854" s="170"/>
    </row>
    <row r="2855" spans="1:8" s="54" customFormat="1" ht="15" x14ac:dyDescent="0.25">
      <c r="A2855" s="351" t="s">
        <v>6708</v>
      </c>
      <c r="B2855" s="353" t="s">
        <v>235</v>
      </c>
      <c r="C2855" s="369" t="s">
        <v>5374</v>
      </c>
      <c r="D2855" s="369" t="s">
        <v>6361</v>
      </c>
      <c r="E2855" s="370" t="s">
        <v>6709</v>
      </c>
      <c r="F2855" s="355" t="s">
        <v>217</v>
      </c>
      <c r="G2855" s="368">
        <v>14</v>
      </c>
      <c r="H2855" s="170"/>
    </row>
    <row r="2856" spans="1:8" s="62" customFormat="1" ht="21" customHeight="1" x14ac:dyDescent="0.25">
      <c r="A2856" s="351" t="s">
        <v>6710</v>
      </c>
      <c r="B2856" s="353" t="s">
        <v>235</v>
      </c>
      <c r="C2856" s="369" t="s">
        <v>5378</v>
      </c>
      <c r="D2856" s="369" t="s">
        <v>6197</v>
      </c>
      <c r="E2856" s="370" t="s">
        <v>6711</v>
      </c>
      <c r="F2856" s="355" t="s">
        <v>217</v>
      </c>
      <c r="G2856" s="368">
        <v>2</v>
      </c>
      <c r="H2856" s="170"/>
    </row>
    <row r="2857" spans="1:8" s="54" customFormat="1" ht="15" x14ac:dyDescent="0.25">
      <c r="A2857" s="351" t="s">
        <v>6712</v>
      </c>
      <c r="B2857" s="353" t="s">
        <v>235</v>
      </c>
      <c r="C2857" s="369" t="s">
        <v>5382</v>
      </c>
      <c r="D2857" s="369" t="s">
        <v>6197</v>
      </c>
      <c r="E2857" s="370" t="s">
        <v>6577</v>
      </c>
      <c r="F2857" s="355" t="s">
        <v>217</v>
      </c>
      <c r="G2857" s="368">
        <v>2</v>
      </c>
      <c r="H2857" s="170"/>
    </row>
    <row r="2858" spans="1:8" s="54" customFormat="1" ht="15" x14ac:dyDescent="0.25">
      <c r="A2858" s="351" t="s">
        <v>6713</v>
      </c>
      <c r="B2858" s="353" t="s">
        <v>235</v>
      </c>
      <c r="C2858" s="369" t="s">
        <v>5386</v>
      </c>
      <c r="D2858" s="369" t="s">
        <v>6197</v>
      </c>
      <c r="E2858" s="370" t="s">
        <v>6369</v>
      </c>
      <c r="F2858" s="355" t="s">
        <v>217</v>
      </c>
      <c r="G2858" s="368">
        <v>2</v>
      </c>
      <c r="H2858" s="170"/>
    </row>
    <row r="2859" spans="1:8" s="54" customFormat="1" ht="15" x14ac:dyDescent="0.25">
      <c r="A2859" s="351" t="s">
        <v>6714</v>
      </c>
      <c r="B2859" s="353" t="s">
        <v>235</v>
      </c>
      <c r="C2859" s="369" t="s">
        <v>5390</v>
      </c>
      <c r="D2859" s="369" t="s">
        <v>6197</v>
      </c>
      <c r="E2859" s="370" t="s">
        <v>6715</v>
      </c>
      <c r="F2859" s="355" t="s">
        <v>217</v>
      </c>
      <c r="G2859" s="368">
        <v>2</v>
      </c>
      <c r="H2859" s="170"/>
    </row>
    <row r="2860" spans="1:8" s="62" customFormat="1" ht="15" customHeight="1" x14ac:dyDescent="0.25">
      <c r="A2860" s="351" t="s">
        <v>6716</v>
      </c>
      <c r="B2860" s="353" t="s">
        <v>235</v>
      </c>
      <c r="C2860" s="369" t="s">
        <v>5394</v>
      </c>
      <c r="D2860" s="369" t="s">
        <v>6197</v>
      </c>
      <c r="E2860" s="370" t="s">
        <v>6717</v>
      </c>
      <c r="F2860" s="355" t="s">
        <v>217</v>
      </c>
      <c r="G2860" s="368">
        <v>1</v>
      </c>
      <c r="H2860" s="170"/>
    </row>
    <row r="2861" spans="1:8" s="54" customFormat="1" ht="15" customHeight="1" x14ac:dyDescent="0.25">
      <c r="A2861" s="351" t="s">
        <v>6718</v>
      </c>
      <c r="B2861" s="353" t="s">
        <v>235</v>
      </c>
      <c r="C2861" s="369" t="s">
        <v>5399</v>
      </c>
      <c r="D2861" s="369" t="s">
        <v>6719</v>
      </c>
      <c r="E2861" s="370" t="s">
        <v>6720</v>
      </c>
      <c r="F2861" s="355" t="s">
        <v>217</v>
      </c>
      <c r="G2861" s="368">
        <v>1</v>
      </c>
      <c r="H2861" s="170"/>
    </row>
    <row r="2862" spans="1:8" s="54" customFormat="1" ht="15" x14ac:dyDescent="0.25">
      <c r="A2862" s="351" t="s">
        <v>6721</v>
      </c>
      <c r="B2862" s="353" t="s">
        <v>235</v>
      </c>
      <c r="C2862" s="369" t="s">
        <v>5407</v>
      </c>
      <c r="D2862" s="369" t="s">
        <v>6197</v>
      </c>
      <c r="E2862" s="370" t="s">
        <v>6722</v>
      </c>
      <c r="F2862" s="355" t="s">
        <v>217</v>
      </c>
      <c r="G2862" s="368">
        <v>4</v>
      </c>
      <c r="H2862" s="170"/>
    </row>
    <row r="2863" spans="1:8" s="54" customFormat="1" ht="15" x14ac:dyDescent="0.25">
      <c r="A2863" s="351" t="s">
        <v>6723</v>
      </c>
      <c r="B2863" s="353" t="s">
        <v>235</v>
      </c>
      <c r="C2863" s="369" t="s">
        <v>5411</v>
      </c>
      <c r="D2863" s="369" t="s">
        <v>6197</v>
      </c>
      <c r="E2863" s="370" t="s">
        <v>6724</v>
      </c>
      <c r="F2863" s="355" t="s">
        <v>217</v>
      </c>
      <c r="G2863" s="368">
        <v>15</v>
      </c>
      <c r="H2863" s="170"/>
    </row>
    <row r="2864" spans="1:8" s="54" customFormat="1" ht="15" x14ac:dyDescent="0.25">
      <c r="A2864" s="351" t="s">
        <v>6725</v>
      </c>
      <c r="B2864" s="353" t="s">
        <v>235</v>
      </c>
      <c r="C2864" s="369" t="s">
        <v>5425</v>
      </c>
      <c r="D2864" s="369" t="s">
        <v>6197</v>
      </c>
      <c r="E2864" s="370" t="s">
        <v>6204</v>
      </c>
      <c r="F2864" s="355" t="s">
        <v>217</v>
      </c>
      <c r="G2864" s="368">
        <v>34</v>
      </c>
      <c r="H2864" s="170"/>
    </row>
    <row r="2865" spans="1:8" s="54" customFormat="1" ht="15" x14ac:dyDescent="0.25">
      <c r="A2865" s="360"/>
      <c r="B2865" s="560" t="s">
        <v>6726</v>
      </c>
      <c r="C2865" s="561"/>
      <c r="D2865" s="561"/>
      <c r="E2865" s="562"/>
      <c r="F2865" s="361"/>
      <c r="G2865" s="361"/>
      <c r="H2865" s="170"/>
    </row>
    <row r="2866" spans="1:8" s="54" customFormat="1" ht="15" x14ac:dyDescent="0.25">
      <c r="A2866" s="351" t="s">
        <v>6727</v>
      </c>
      <c r="B2866" s="353" t="s">
        <v>235</v>
      </c>
      <c r="C2866" s="353" t="s">
        <v>5436</v>
      </c>
      <c r="D2866" s="353" t="s">
        <v>6728</v>
      </c>
      <c r="E2866" s="354" t="s">
        <v>6729</v>
      </c>
      <c r="F2866" s="355" t="s">
        <v>217</v>
      </c>
      <c r="G2866" s="368">
        <v>1</v>
      </c>
      <c r="H2866" s="170"/>
    </row>
    <row r="2867" spans="1:8" s="54" customFormat="1" ht="15" x14ac:dyDescent="0.25">
      <c r="A2867" s="351" t="s">
        <v>6730</v>
      </c>
      <c r="B2867" s="353" t="s">
        <v>235</v>
      </c>
      <c r="C2867" s="369" t="s">
        <v>5438</v>
      </c>
      <c r="D2867" s="369" t="s">
        <v>6242</v>
      </c>
      <c r="E2867" s="370" t="s">
        <v>6731</v>
      </c>
      <c r="F2867" s="355" t="s">
        <v>217</v>
      </c>
      <c r="G2867" s="368">
        <v>1</v>
      </c>
      <c r="H2867" s="170"/>
    </row>
    <row r="2868" spans="1:8" s="54" customFormat="1" ht="15" x14ac:dyDescent="0.25">
      <c r="A2868" s="351" t="s">
        <v>6732</v>
      </c>
      <c r="B2868" s="353" t="s">
        <v>235</v>
      </c>
      <c r="C2868" s="369" t="s">
        <v>5444</v>
      </c>
      <c r="D2868" s="369" t="s">
        <v>6361</v>
      </c>
      <c r="E2868" s="370" t="s">
        <v>6629</v>
      </c>
      <c r="F2868" s="355" t="s">
        <v>217</v>
      </c>
      <c r="G2868" s="368">
        <v>2</v>
      </c>
      <c r="H2868" s="170"/>
    </row>
    <row r="2869" spans="1:8" s="54" customFormat="1" ht="15" x14ac:dyDescent="0.25">
      <c r="A2869" s="351" t="s">
        <v>6733</v>
      </c>
      <c r="B2869" s="353" t="s">
        <v>235</v>
      </c>
      <c r="C2869" s="369" t="s">
        <v>5448</v>
      </c>
      <c r="D2869" s="369" t="s">
        <v>6237</v>
      </c>
      <c r="E2869" s="370" t="s">
        <v>6734</v>
      </c>
      <c r="F2869" s="355" t="s">
        <v>217</v>
      </c>
      <c r="G2869" s="368">
        <v>2</v>
      </c>
      <c r="H2869" s="170"/>
    </row>
    <row r="2870" spans="1:8" s="54" customFormat="1" ht="15" x14ac:dyDescent="0.25">
      <c r="A2870" s="360"/>
      <c r="B2870" s="560" t="s">
        <v>931</v>
      </c>
      <c r="C2870" s="561"/>
      <c r="D2870" s="561"/>
      <c r="E2870" s="562"/>
      <c r="F2870" s="361"/>
      <c r="G2870" s="361"/>
      <c r="H2870" s="170"/>
    </row>
    <row r="2871" spans="1:8" s="54" customFormat="1" ht="15" x14ac:dyDescent="0.25">
      <c r="A2871" s="351" t="s">
        <v>6735</v>
      </c>
      <c r="B2871" s="353" t="s">
        <v>235</v>
      </c>
      <c r="C2871" s="369" t="s">
        <v>5458</v>
      </c>
      <c r="D2871" s="369" t="s">
        <v>6361</v>
      </c>
      <c r="E2871" s="370" t="s">
        <v>6736</v>
      </c>
      <c r="F2871" s="355" t="s">
        <v>217</v>
      </c>
      <c r="G2871" s="368">
        <v>1</v>
      </c>
      <c r="H2871" s="170"/>
    </row>
    <row r="2872" spans="1:8" s="54" customFormat="1" ht="15" x14ac:dyDescent="0.25">
      <c r="A2872" s="351" t="s">
        <v>6737</v>
      </c>
      <c r="B2872" s="353" t="s">
        <v>235</v>
      </c>
      <c r="C2872" s="369" t="s">
        <v>5462</v>
      </c>
      <c r="D2872" s="369" t="s">
        <v>6361</v>
      </c>
      <c r="E2872" s="370" t="s">
        <v>6738</v>
      </c>
      <c r="F2872" s="355" t="s">
        <v>217</v>
      </c>
      <c r="G2872" s="368">
        <v>2</v>
      </c>
      <c r="H2872" s="170"/>
    </row>
    <row r="2873" spans="1:8" s="54" customFormat="1" ht="15" x14ac:dyDescent="0.25">
      <c r="A2873" s="351" t="s">
        <v>6739</v>
      </c>
      <c r="B2873" s="353" t="s">
        <v>235</v>
      </c>
      <c r="C2873" s="369" t="s">
        <v>5468</v>
      </c>
      <c r="D2873" s="369" t="s">
        <v>6237</v>
      </c>
      <c r="E2873" s="370" t="s">
        <v>6740</v>
      </c>
      <c r="F2873" s="355" t="s">
        <v>217</v>
      </c>
      <c r="G2873" s="368">
        <v>1</v>
      </c>
      <c r="H2873" s="170"/>
    </row>
    <row r="2874" spans="1:8" s="54" customFormat="1" ht="15" x14ac:dyDescent="0.25">
      <c r="A2874" s="351" t="s">
        <v>6741</v>
      </c>
      <c r="B2874" s="353" t="s">
        <v>235</v>
      </c>
      <c r="C2874" s="369" t="s">
        <v>5476</v>
      </c>
      <c r="D2874" s="369" t="s">
        <v>6719</v>
      </c>
      <c r="E2874" s="370" t="s">
        <v>6742</v>
      </c>
      <c r="F2874" s="355" t="s">
        <v>217</v>
      </c>
      <c r="G2874" s="368">
        <v>1</v>
      </c>
      <c r="H2874" s="170"/>
    </row>
    <row r="2875" spans="1:8" s="54" customFormat="1" ht="15" x14ac:dyDescent="0.25">
      <c r="A2875" s="360"/>
      <c r="B2875" s="560" t="s">
        <v>866</v>
      </c>
      <c r="C2875" s="561"/>
      <c r="D2875" s="561"/>
      <c r="E2875" s="562"/>
      <c r="F2875" s="361"/>
      <c r="G2875" s="361"/>
      <c r="H2875" s="170"/>
    </row>
    <row r="2876" spans="1:8" s="54" customFormat="1" ht="15" customHeight="1" x14ac:dyDescent="0.25">
      <c r="A2876" s="351" t="s">
        <v>6743</v>
      </c>
      <c r="B2876" s="353" t="s">
        <v>235</v>
      </c>
      <c r="C2876" s="369" t="s">
        <v>5484</v>
      </c>
      <c r="D2876" s="369" t="s">
        <v>6361</v>
      </c>
      <c r="E2876" s="370" t="s">
        <v>6736</v>
      </c>
      <c r="F2876" s="355" t="s">
        <v>217</v>
      </c>
      <c r="G2876" s="368">
        <v>1</v>
      </c>
      <c r="H2876" s="170"/>
    </row>
    <row r="2877" spans="1:8" s="54" customFormat="1" ht="15" x14ac:dyDescent="0.25">
      <c r="A2877" s="351" t="s">
        <v>6744</v>
      </c>
      <c r="B2877" s="353" t="s">
        <v>235</v>
      </c>
      <c r="C2877" s="369" t="s">
        <v>5492</v>
      </c>
      <c r="D2877" s="369" t="s">
        <v>6361</v>
      </c>
      <c r="E2877" s="370" t="s">
        <v>6738</v>
      </c>
      <c r="F2877" s="355" t="s">
        <v>217</v>
      </c>
      <c r="G2877" s="368">
        <v>2</v>
      </c>
      <c r="H2877" s="170"/>
    </row>
    <row r="2878" spans="1:8" s="54" customFormat="1" ht="15" x14ac:dyDescent="0.25">
      <c r="A2878" s="351" t="s">
        <v>6745</v>
      </c>
      <c r="B2878" s="353" t="s">
        <v>235</v>
      </c>
      <c r="C2878" s="369" t="s">
        <v>5496</v>
      </c>
      <c r="D2878" s="369" t="s">
        <v>6237</v>
      </c>
      <c r="E2878" s="370" t="s">
        <v>6740</v>
      </c>
      <c r="F2878" s="355" t="s">
        <v>217</v>
      </c>
      <c r="G2878" s="368">
        <v>1</v>
      </c>
      <c r="H2878" s="170"/>
    </row>
    <row r="2879" spans="1:8" s="54" customFormat="1" ht="15" x14ac:dyDescent="0.25">
      <c r="A2879" s="360"/>
      <c r="B2879" s="560" t="s">
        <v>6746</v>
      </c>
      <c r="C2879" s="561"/>
      <c r="D2879" s="561"/>
      <c r="E2879" s="562"/>
      <c r="F2879" s="361"/>
      <c r="G2879" s="361"/>
      <c r="H2879" s="170"/>
    </row>
    <row r="2880" spans="1:8" s="54" customFormat="1" ht="15" x14ac:dyDescent="0.25">
      <c r="A2880" s="351" t="s">
        <v>6747</v>
      </c>
      <c r="B2880" s="353" t="s">
        <v>235</v>
      </c>
      <c r="C2880" s="369" t="s">
        <v>5504</v>
      </c>
      <c r="D2880" s="369" t="s">
        <v>6237</v>
      </c>
      <c r="E2880" s="370" t="s">
        <v>6748</v>
      </c>
      <c r="F2880" s="355" t="s">
        <v>217</v>
      </c>
      <c r="G2880" s="368">
        <v>1</v>
      </c>
      <c r="H2880" s="170"/>
    </row>
    <row r="2881" spans="1:8" s="54" customFormat="1" ht="15" x14ac:dyDescent="0.25">
      <c r="A2881" s="351" t="s">
        <v>6749</v>
      </c>
      <c r="B2881" s="353" t="s">
        <v>235</v>
      </c>
      <c r="C2881" s="369" t="s">
        <v>5514</v>
      </c>
      <c r="D2881" s="369" t="s">
        <v>6237</v>
      </c>
      <c r="E2881" s="370" t="s">
        <v>6750</v>
      </c>
      <c r="F2881" s="355" t="s">
        <v>217</v>
      </c>
      <c r="G2881" s="368">
        <v>2</v>
      </c>
      <c r="H2881" s="170"/>
    </row>
    <row r="2882" spans="1:8" s="54" customFormat="1" ht="15" x14ac:dyDescent="0.25">
      <c r="A2882" s="351" t="s">
        <v>6751</v>
      </c>
      <c r="B2882" s="353" t="s">
        <v>235</v>
      </c>
      <c r="C2882" s="353" t="s">
        <v>5528</v>
      </c>
      <c r="D2882" s="353" t="s">
        <v>6752</v>
      </c>
      <c r="E2882" s="354" t="s">
        <v>6753</v>
      </c>
      <c r="F2882" s="355" t="s">
        <v>322</v>
      </c>
      <c r="G2882" s="366">
        <v>0.1</v>
      </c>
      <c r="H2882" s="170"/>
    </row>
    <row r="2883" spans="1:8" s="54" customFormat="1" ht="15" x14ac:dyDescent="0.25">
      <c r="A2883" s="351" t="s">
        <v>6754</v>
      </c>
      <c r="B2883" s="353" t="s">
        <v>235</v>
      </c>
      <c r="C2883" s="369" t="s">
        <v>5530</v>
      </c>
      <c r="D2883" s="369" t="s">
        <v>6755</v>
      </c>
      <c r="E2883" s="370" t="s">
        <v>6756</v>
      </c>
      <c r="F2883" s="355" t="s">
        <v>217</v>
      </c>
      <c r="G2883" s="368">
        <v>1</v>
      </c>
      <c r="H2883" s="170"/>
    </row>
    <row r="2884" spans="1:8" s="54" customFormat="1" ht="15" x14ac:dyDescent="0.25">
      <c r="A2884" s="351" t="s">
        <v>6757</v>
      </c>
      <c r="B2884" s="353" t="s">
        <v>235</v>
      </c>
      <c r="C2884" s="353" t="s">
        <v>5539</v>
      </c>
      <c r="D2884" s="353" t="s">
        <v>6758</v>
      </c>
      <c r="E2884" s="354" t="s">
        <v>6759</v>
      </c>
      <c r="F2884" s="355" t="s">
        <v>217</v>
      </c>
      <c r="G2884" s="368">
        <v>1</v>
      </c>
      <c r="H2884" s="170"/>
    </row>
    <row r="2885" spans="1:8" s="54" customFormat="1" ht="15" x14ac:dyDescent="0.25">
      <c r="A2885" s="351" t="s">
        <v>6760</v>
      </c>
      <c r="B2885" s="353" t="s">
        <v>235</v>
      </c>
      <c r="C2885" s="369" t="s">
        <v>5541</v>
      </c>
      <c r="D2885" s="369" t="s">
        <v>6220</v>
      </c>
      <c r="E2885" s="370" t="s">
        <v>6761</v>
      </c>
      <c r="F2885" s="355" t="s">
        <v>217</v>
      </c>
      <c r="G2885" s="368">
        <v>1</v>
      </c>
      <c r="H2885" s="170"/>
    </row>
    <row r="2886" spans="1:8" s="54" customFormat="1" ht="15" x14ac:dyDescent="0.25">
      <c r="A2886" s="351" t="s">
        <v>6762</v>
      </c>
      <c r="B2886" s="353" t="s">
        <v>235</v>
      </c>
      <c r="C2886" s="369" t="s">
        <v>5543</v>
      </c>
      <c r="D2886" s="369" t="s">
        <v>6237</v>
      </c>
      <c r="E2886" s="370" t="s">
        <v>6763</v>
      </c>
      <c r="F2886" s="355" t="s">
        <v>217</v>
      </c>
      <c r="G2886" s="368">
        <v>2</v>
      </c>
      <c r="H2886" s="170"/>
    </row>
    <row r="2887" spans="1:8" s="54" customFormat="1" ht="15" x14ac:dyDescent="0.25">
      <c r="A2887" s="351" t="s">
        <v>6764</v>
      </c>
      <c r="B2887" s="353" t="s">
        <v>235</v>
      </c>
      <c r="C2887" s="353" t="s">
        <v>5547</v>
      </c>
      <c r="D2887" s="353" t="s">
        <v>6765</v>
      </c>
      <c r="E2887" s="354" t="s">
        <v>6766</v>
      </c>
      <c r="F2887" s="355" t="s">
        <v>217</v>
      </c>
      <c r="G2887" s="368">
        <v>1</v>
      </c>
      <c r="H2887" s="170"/>
    </row>
    <row r="2888" spans="1:8" s="54" customFormat="1" ht="15" x14ac:dyDescent="0.25">
      <c r="A2888" s="351" t="s">
        <v>6767</v>
      </c>
      <c r="B2888" s="353" t="s">
        <v>235</v>
      </c>
      <c r="C2888" s="369" t="s">
        <v>5549</v>
      </c>
      <c r="D2888" s="369" t="s">
        <v>6220</v>
      </c>
      <c r="E2888" s="370" t="s">
        <v>6768</v>
      </c>
      <c r="F2888" s="355" t="s">
        <v>217</v>
      </c>
      <c r="G2888" s="368">
        <v>1</v>
      </c>
      <c r="H2888" s="170"/>
    </row>
    <row r="2889" spans="1:8" s="54" customFormat="1" ht="15" x14ac:dyDescent="0.25">
      <c r="A2889" s="351" t="s">
        <v>6769</v>
      </c>
      <c r="B2889" s="353" t="s">
        <v>235</v>
      </c>
      <c r="C2889" s="369" t="s">
        <v>5551</v>
      </c>
      <c r="D2889" s="369" t="s">
        <v>6237</v>
      </c>
      <c r="E2889" s="370" t="s">
        <v>6770</v>
      </c>
      <c r="F2889" s="355" t="s">
        <v>217</v>
      </c>
      <c r="G2889" s="368">
        <v>1</v>
      </c>
      <c r="H2889" s="170"/>
    </row>
    <row r="2890" spans="1:8" s="54" customFormat="1" ht="22.5" x14ac:dyDescent="0.25">
      <c r="A2890" s="351" t="s">
        <v>6771</v>
      </c>
      <c r="B2890" s="353" t="s">
        <v>235</v>
      </c>
      <c r="C2890" s="369" t="s">
        <v>5557</v>
      </c>
      <c r="D2890" s="369" t="s">
        <v>6287</v>
      </c>
      <c r="E2890" s="370" t="s">
        <v>6772</v>
      </c>
      <c r="F2890" s="355" t="s">
        <v>217</v>
      </c>
      <c r="G2890" s="368">
        <v>1</v>
      </c>
      <c r="H2890" s="170"/>
    </row>
    <row r="2891" spans="1:8" s="54" customFormat="1" ht="15" x14ac:dyDescent="0.25">
      <c r="A2891" s="360"/>
      <c r="B2891" s="560" t="s">
        <v>882</v>
      </c>
      <c r="C2891" s="561"/>
      <c r="D2891" s="561"/>
      <c r="E2891" s="562"/>
      <c r="F2891" s="361"/>
      <c r="G2891" s="361"/>
      <c r="H2891" s="170"/>
    </row>
    <row r="2892" spans="1:8" s="54" customFormat="1" ht="15" x14ac:dyDescent="0.25">
      <c r="A2892" s="351" t="s">
        <v>6773</v>
      </c>
      <c r="B2892" s="353" t="s">
        <v>235</v>
      </c>
      <c r="C2892" s="369" t="s">
        <v>5565</v>
      </c>
      <c r="D2892" s="369" t="s">
        <v>6237</v>
      </c>
      <c r="E2892" s="370" t="s">
        <v>6774</v>
      </c>
      <c r="F2892" s="355" t="s">
        <v>217</v>
      </c>
      <c r="G2892" s="368">
        <v>1</v>
      </c>
      <c r="H2892" s="170"/>
    </row>
    <row r="2893" spans="1:8" s="54" customFormat="1" ht="22.5" x14ac:dyDescent="0.25">
      <c r="A2893" s="351" t="s">
        <v>6775</v>
      </c>
      <c r="B2893" s="353" t="s">
        <v>235</v>
      </c>
      <c r="C2893" s="369" t="s">
        <v>5581</v>
      </c>
      <c r="D2893" s="369" t="s">
        <v>6287</v>
      </c>
      <c r="E2893" s="370" t="s">
        <v>6776</v>
      </c>
      <c r="F2893" s="355" t="s">
        <v>217</v>
      </c>
      <c r="G2893" s="368">
        <v>1</v>
      </c>
      <c r="H2893" s="170"/>
    </row>
    <row r="2894" spans="1:8" s="54" customFormat="1" ht="15" x14ac:dyDescent="0.25">
      <c r="A2894" s="351" t="s">
        <v>6777</v>
      </c>
      <c r="B2894" s="353" t="s">
        <v>235</v>
      </c>
      <c r="C2894" s="369" t="s">
        <v>5587</v>
      </c>
      <c r="D2894" s="369" t="s">
        <v>6778</v>
      </c>
      <c r="E2894" s="370" t="s">
        <v>6779</v>
      </c>
      <c r="F2894" s="355" t="s">
        <v>217</v>
      </c>
      <c r="G2894" s="368">
        <v>1</v>
      </c>
      <c r="H2894" s="170"/>
    </row>
    <row r="2895" spans="1:8" s="54" customFormat="1" ht="15" x14ac:dyDescent="0.25">
      <c r="A2895" s="351" t="s">
        <v>6780</v>
      </c>
      <c r="B2895" s="353" t="s">
        <v>235</v>
      </c>
      <c r="C2895" s="369" t="s">
        <v>5591</v>
      </c>
      <c r="D2895" s="369" t="s">
        <v>6237</v>
      </c>
      <c r="E2895" s="370" t="s">
        <v>6781</v>
      </c>
      <c r="F2895" s="355" t="s">
        <v>217</v>
      </c>
      <c r="G2895" s="368">
        <v>1</v>
      </c>
      <c r="H2895" s="170"/>
    </row>
    <row r="2896" spans="1:8" s="54" customFormat="1" ht="15" x14ac:dyDescent="0.25">
      <c r="A2896" s="351" t="s">
        <v>6782</v>
      </c>
      <c r="B2896" s="353" t="s">
        <v>235</v>
      </c>
      <c r="C2896" s="369" t="s">
        <v>5595</v>
      </c>
      <c r="D2896" s="369" t="s">
        <v>6237</v>
      </c>
      <c r="E2896" s="370" t="s">
        <v>6783</v>
      </c>
      <c r="F2896" s="355" t="s">
        <v>217</v>
      </c>
      <c r="G2896" s="368">
        <v>1</v>
      </c>
      <c r="H2896" s="170"/>
    </row>
    <row r="2897" spans="1:8" s="54" customFormat="1" ht="15" x14ac:dyDescent="0.25">
      <c r="A2897" s="351" t="s">
        <v>6784</v>
      </c>
      <c r="B2897" s="353" t="s">
        <v>235</v>
      </c>
      <c r="C2897" s="353" t="s">
        <v>5601</v>
      </c>
      <c r="D2897" s="353" t="s">
        <v>6752</v>
      </c>
      <c r="E2897" s="354" t="s">
        <v>6753</v>
      </c>
      <c r="F2897" s="355" t="s">
        <v>322</v>
      </c>
      <c r="G2897" s="366">
        <v>0.1</v>
      </c>
      <c r="H2897" s="170"/>
    </row>
    <row r="2898" spans="1:8" s="54" customFormat="1" ht="15" x14ac:dyDescent="0.25">
      <c r="A2898" s="351" t="s">
        <v>6785</v>
      </c>
      <c r="B2898" s="353" t="s">
        <v>235</v>
      </c>
      <c r="C2898" s="369" t="s">
        <v>6786</v>
      </c>
      <c r="D2898" s="369" t="s">
        <v>6787</v>
      </c>
      <c r="E2898" s="370" t="s">
        <v>6788</v>
      </c>
      <c r="F2898" s="355" t="s">
        <v>217</v>
      </c>
      <c r="G2898" s="368">
        <v>1</v>
      </c>
      <c r="H2898" s="170"/>
    </row>
    <row r="2899" spans="1:8" s="54" customFormat="1" ht="15" x14ac:dyDescent="0.25">
      <c r="A2899" s="351" t="s">
        <v>6789</v>
      </c>
      <c r="B2899" s="353" t="s">
        <v>235</v>
      </c>
      <c r="C2899" s="369" t="s">
        <v>5603</v>
      </c>
      <c r="D2899" s="369" t="s">
        <v>6237</v>
      </c>
      <c r="E2899" s="370" t="s">
        <v>6790</v>
      </c>
      <c r="F2899" s="355" t="s">
        <v>217</v>
      </c>
      <c r="G2899" s="368">
        <v>1</v>
      </c>
      <c r="H2899" s="170"/>
    </row>
    <row r="2900" spans="1:8" s="54" customFormat="1" ht="15" x14ac:dyDescent="0.25">
      <c r="A2900" s="351" t="s">
        <v>6791</v>
      </c>
      <c r="B2900" s="353" t="s">
        <v>235</v>
      </c>
      <c r="C2900" s="369" t="s">
        <v>5607</v>
      </c>
      <c r="D2900" s="369" t="s">
        <v>6237</v>
      </c>
      <c r="E2900" s="370" t="s">
        <v>6792</v>
      </c>
      <c r="F2900" s="355" t="s">
        <v>217</v>
      </c>
      <c r="G2900" s="368">
        <v>11</v>
      </c>
      <c r="H2900" s="170"/>
    </row>
    <row r="2901" spans="1:8" s="54" customFormat="1" ht="15" x14ac:dyDescent="0.25">
      <c r="A2901" s="351" t="s">
        <v>6793</v>
      </c>
      <c r="B2901" s="353" t="s">
        <v>235</v>
      </c>
      <c r="C2901" s="369" t="s">
        <v>5615</v>
      </c>
      <c r="D2901" s="369" t="s">
        <v>6237</v>
      </c>
      <c r="E2901" s="370" t="s">
        <v>6748</v>
      </c>
      <c r="F2901" s="355" t="s">
        <v>217</v>
      </c>
      <c r="G2901" s="368">
        <v>11</v>
      </c>
      <c r="H2901" s="170"/>
    </row>
    <row r="2902" spans="1:8" s="54" customFormat="1" ht="15" x14ac:dyDescent="0.25">
      <c r="A2902" s="360"/>
      <c r="B2902" s="560" t="s">
        <v>915</v>
      </c>
      <c r="C2902" s="561"/>
      <c r="D2902" s="561"/>
      <c r="E2902" s="562"/>
      <c r="F2902" s="361"/>
      <c r="G2902" s="361"/>
      <c r="H2902" s="170"/>
    </row>
    <row r="2903" spans="1:8" s="54" customFormat="1" ht="15" x14ac:dyDescent="0.25">
      <c r="A2903" s="351" t="s">
        <v>6794</v>
      </c>
      <c r="B2903" s="353" t="s">
        <v>235</v>
      </c>
      <c r="C2903" s="369" t="s">
        <v>5631</v>
      </c>
      <c r="D2903" s="369" t="s">
        <v>6220</v>
      </c>
      <c r="E2903" s="370" t="s">
        <v>6795</v>
      </c>
      <c r="F2903" s="355" t="s">
        <v>217</v>
      </c>
      <c r="G2903" s="368">
        <v>1</v>
      </c>
      <c r="H2903" s="170"/>
    </row>
    <row r="2904" spans="1:8" s="54" customFormat="1" ht="15" x14ac:dyDescent="0.25">
      <c r="A2904" s="360"/>
      <c r="B2904" s="560" t="s">
        <v>901</v>
      </c>
      <c r="C2904" s="561"/>
      <c r="D2904" s="561"/>
      <c r="E2904" s="562"/>
      <c r="F2904" s="361"/>
      <c r="G2904" s="361"/>
      <c r="H2904" s="170"/>
    </row>
    <row r="2905" spans="1:8" s="54" customFormat="1" ht="15" x14ac:dyDescent="0.25">
      <c r="A2905" s="351" t="s">
        <v>6796</v>
      </c>
      <c r="B2905" s="353" t="s">
        <v>235</v>
      </c>
      <c r="C2905" s="369" t="s">
        <v>5637</v>
      </c>
      <c r="D2905" s="369" t="s">
        <v>6237</v>
      </c>
      <c r="E2905" s="370" t="s">
        <v>6797</v>
      </c>
      <c r="F2905" s="355" t="s">
        <v>217</v>
      </c>
      <c r="G2905" s="368">
        <v>1</v>
      </c>
      <c r="H2905" s="170"/>
    </row>
    <row r="2906" spans="1:8" s="54" customFormat="1" ht="15" x14ac:dyDescent="0.25">
      <c r="A2906" s="351" t="s">
        <v>6798</v>
      </c>
      <c r="B2906" s="353" t="s">
        <v>235</v>
      </c>
      <c r="C2906" s="353" t="s">
        <v>5641</v>
      </c>
      <c r="D2906" s="353" t="s">
        <v>6752</v>
      </c>
      <c r="E2906" s="354" t="s">
        <v>6753</v>
      </c>
      <c r="F2906" s="355" t="s">
        <v>322</v>
      </c>
      <c r="G2906" s="366">
        <v>0.1</v>
      </c>
      <c r="H2906" s="170"/>
    </row>
    <row r="2907" spans="1:8" s="54" customFormat="1" ht="15" x14ac:dyDescent="0.25">
      <c r="A2907" s="351" t="s">
        <v>6799</v>
      </c>
      <c r="B2907" s="353" t="s">
        <v>235</v>
      </c>
      <c r="C2907" s="369" t="s">
        <v>6800</v>
      </c>
      <c r="D2907" s="369" t="s">
        <v>6687</v>
      </c>
      <c r="E2907" s="370" t="s">
        <v>6801</v>
      </c>
      <c r="F2907" s="355" t="s">
        <v>217</v>
      </c>
      <c r="G2907" s="368">
        <v>1</v>
      </c>
      <c r="H2907" s="170"/>
    </row>
    <row r="2908" spans="1:8" s="54" customFormat="1" ht="15" x14ac:dyDescent="0.25">
      <c r="A2908" s="351" t="s">
        <v>6802</v>
      </c>
      <c r="B2908" s="353" t="s">
        <v>235</v>
      </c>
      <c r="C2908" s="369" t="s">
        <v>5645</v>
      </c>
      <c r="D2908" s="369" t="s">
        <v>6237</v>
      </c>
      <c r="E2908" s="370" t="s">
        <v>6790</v>
      </c>
      <c r="F2908" s="355" t="s">
        <v>217</v>
      </c>
      <c r="G2908" s="368">
        <v>4</v>
      </c>
      <c r="H2908" s="170"/>
    </row>
    <row r="2909" spans="1:8" s="54" customFormat="1" ht="15" x14ac:dyDescent="0.25">
      <c r="A2909" s="351" t="s">
        <v>6803</v>
      </c>
      <c r="B2909" s="353" t="s">
        <v>235</v>
      </c>
      <c r="C2909" s="369" t="s">
        <v>5649</v>
      </c>
      <c r="D2909" s="369" t="s">
        <v>6479</v>
      </c>
      <c r="E2909" s="370" t="s">
        <v>6804</v>
      </c>
      <c r="F2909" s="355" t="s">
        <v>217</v>
      </c>
      <c r="G2909" s="368">
        <v>1</v>
      </c>
      <c r="H2909" s="170"/>
    </row>
    <row r="2910" spans="1:8" s="54" customFormat="1" ht="15" x14ac:dyDescent="0.25">
      <c r="A2910" s="360"/>
      <c r="B2910" s="560" t="s">
        <v>6805</v>
      </c>
      <c r="C2910" s="561"/>
      <c r="D2910" s="561"/>
      <c r="E2910" s="562"/>
      <c r="F2910" s="361"/>
      <c r="G2910" s="361"/>
      <c r="H2910" s="170"/>
    </row>
    <row r="2911" spans="1:8" s="54" customFormat="1" ht="15" x14ac:dyDescent="0.25">
      <c r="A2911" s="351" t="s">
        <v>6806</v>
      </c>
      <c r="B2911" s="353" t="s">
        <v>235</v>
      </c>
      <c r="C2911" s="369" t="s">
        <v>5657</v>
      </c>
      <c r="D2911" s="369" t="s">
        <v>6220</v>
      </c>
      <c r="E2911" s="370" t="s">
        <v>6807</v>
      </c>
      <c r="F2911" s="355" t="s">
        <v>217</v>
      </c>
      <c r="G2911" s="368">
        <v>1</v>
      </c>
      <c r="H2911" s="170"/>
    </row>
    <row r="2912" spans="1:8" s="54" customFormat="1" ht="15" x14ac:dyDescent="0.25">
      <c r="A2912" s="351" t="s">
        <v>6808</v>
      </c>
      <c r="B2912" s="353" t="s">
        <v>235</v>
      </c>
      <c r="C2912" s="369" t="s">
        <v>5667</v>
      </c>
      <c r="D2912" s="369" t="s">
        <v>6719</v>
      </c>
      <c r="E2912" s="370" t="s">
        <v>6809</v>
      </c>
      <c r="F2912" s="355" t="s">
        <v>217</v>
      </c>
      <c r="G2912" s="368">
        <v>1</v>
      </c>
      <c r="H2912" s="170"/>
    </row>
    <row r="2913" spans="1:8" s="54" customFormat="1" ht="15" x14ac:dyDescent="0.25">
      <c r="A2913" s="360"/>
      <c r="B2913" s="560" t="s">
        <v>6569</v>
      </c>
      <c r="C2913" s="561"/>
      <c r="D2913" s="561"/>
      <c r="E2913" s="562"/>
      <c r="F2913" s="361"/>
      <c r="G2913" s="361"/>
      <c r="H2913" s="170"/>
    </row>
    <row r="2914" spans="1:8" s="54" customFormat="1" ht="15" x14ac:dyDescent="0.25">
      <c r="A2914" s="351" t="s">
        <v>6810</v>
      </c>
      <c r="B2914" s="353" t="s">
        <v>235</v>
      </c>
      <c r="C2914" s="369" t="s">
        <v>5683</v>
      </c>
      <c r="D2914" s="369" t="s">
        <v>6220</v>
      </c>
      <c r="E2914" s="370" t="s">
        <v>6811</v>
      </c>
      <c r="F2914" s="355" t="s">
        <v>217</v>
      </c>
      <c r="G2914" s="368">
        <v>1</v>
      </c>
      <c r="H2914" s="170"/>
    </row>
    <row r="2915" spans="1:8" s="54" customFormat="1" ht="15" x14ac:dyDescent="0.25">
      <c r="A2915" s="351" t="s">
        <v>6812</v>
      </c>
      <c r="B2915" s="353" t="s">
        <v>235</v>
      </c>
      <c r="C2915" s="369" t="s">
        <v>5690</v>
      </c>
      <c r="D2915" s="369" t="s">
        <v>6237</v>
      </c>
      <c r="E2915" s="370" t="s">
        <v>6813</v>
      </c>
      <c r="F2915" s="355" t="s">
        <v>217</v>
      </c>
      <c r="G2915" s="368">
        <v>3</v>
      </c>
      <c r="H2915" s="170"/>
    </row>
    <row r="2916" spans="1:8" s="54" customFormat="1" ht="22.5" x14ac:dyDescent="0.25">
      <c r="A2916" s="351" t="s">
        <v>6814</v>
      </c>
      <c r="B2916" s="353" t="s">
        <v>235</v>
      </c>
      <c r="C2916" s="369" t="s">
        <v>5694</v>
      </c>
      <c r="D2916" s="369" t="s">
        <v>6310</v>
      </c>
      <c r="E2916" s="370" t="s">
        <v>6815</v>
      </c>
      <c r="F2916" s="355" t="s">
        <v>217</v>
      </c>
      <c r="G2916" s="368">
        <v>1</v>
      </c>
      <c r="H2916" s="170"/>
    </row>
    <row r="2917" spans="1:8" s="54" customFormat="1" ht="15" x14ac:dyDescent="0.25">
      <c r="A2917" s="360"/>
      <c r="B2917" s="560" t="s">
        <v>857</v>
      </c>
      <c r="C2917" s="561"/>
      <c r="D2917" s="561"/>
      <c r="E2917" s="562"/>
      <c r="F2917" s="361"/>
      <c r="G2917" s="361"/>
      <c r="H2917" s="170"/>
    </row>
    <row r="2918" spans="1:8" s="54" customFormat="1" ht="15" x14ac:dyDescent="0.25">
      <c r="A2918" s="351" t="s">
        <v>6816</v>
      </c>
      <c r="B2918" s="353" t="s">
        <v>235</v>
      </c>
      <c r="C2918" s="353" t="s">
        <v>5698</v>
      </c>
      <c r="D2918" s="353" t="s">
        <v>6752</v>
      </c>
      <c r="E2918" s="354" t="s">
        <v>6753</v>
      </c>
      <c r="F2918" s="355" t="s">
        <v>322</v>
      </c>
      <c r="G2918" s="366">
        <v>0.1</v>
      </c>
      <c r="H2918" s="170"/>
    </row>
    <row r="2919" spans="1:8" s="54" customFormat="1" ht="22.5" x14ac:dyDescent="0.25">
      <c r="A2919" s="351" t="s">
        <v>6817</v>
      </c>
      <c r="B2919" s="353" t="s">
        <v>235</v>
      </c>
      <c r="C2919" s="369" t="s">
        <v>5700</v>
      </c>
      <c r="D2919" s="369" t="s">
        <v>6818</v>
      </c>
      <c r="E2919" s="370" t="s">
        <v>6819</v>
      </c>
      <c r="F2919" s="355" t="s">
        <v>217</v>
      </c>
      <c r="G2919" s="368">
        <v>1</v>
      </c>
      <c r="H2919" s="170"/>
    </row>
    <row r="2920" spans="1:8" s="54" customFormat="1" ht="15" x14ac:dyDescent="0.25">
      <c r="A2920" s="351" t="s">
        <v>6820</v>
      </c>
      <c r="B2920" s="353" t="s">
        <v>235</v>
      </c>
      <c r="C2920" s="369" t="s">
        <v>5702</v>
      </c>
      <c r="D2920" s="369" t="s">
        <v>6361</v>
      </c>
      <c r="E2920" s="370" t="s">
        <v>6821</v>
      </c>
      <c r="F2920" s="355" t="s">
        <v>217</v>
      </c>
      <c r="G2920" s="368">
        <v>1</v>
      </c>
      <c r="H2920" s="170"/>
    </row>
    <row r="2921" spans="1:8" s="54" customFormat="1" ht="15" x14ac:dyDescent="0.25">
      <c r="A2921" s="360"/>
      <c r="B2921" s="560" t="s">
        <v>946</v>
      </c>
      <c r="C2921" s="561"/>
      <c r="D2921" s="561"/>
      <c r="E2921" s="562"/>
      <c r="F2921" s="361"/>
      <c r="G2921" s="361"/>
      <c r="H2921" s="170"/>
    </row>
    <row r="2922" spans="1:8" s="54" customFormat="1" ht="15" x14ac:dyDescent="0.25">
      <c r="A2922" s="351" t="s">
        <v>6822</v>
      </c>
      <c r="B2922" s="353" t="s">
        <v>235</v>
      </c>
      <c r="C2922" s="369" t="s">
        <v>5706</v>
      </c>
      <c r="D2922" s="369" t="s">
        <v>6237</v>
      </c>
      <c r="E2922" s="370" t="s">
        <v>6823</v>
      </c>
      <c r="F2922" s="355" t="s">
        <v>217</v>
      </c>
      <c r="G2922" s="368">
        <v>1</v>
      </c>
      <c r="H2922" s="170"/>
    </row>
    <row r="2923" spans="1:8" s="54" customFormat="1" ht="15" x14ac:dyDescent="0.25">
      <c r="A2923" s="351" t="s">
        <v>6824</v>
      </c>
      <c r="B2923" s="353" t="s">
        <v>235</v>
      </c>
      <c r="C2923" s="369" t="s">
        <v>5714</v>
      </c>
      <c r="D2923" s="369" t="s">
        <v>6361</v>
      </c>
      <c r="E2923" s="370" t="s">
        <v>6821</v>
      </c>
      <c r="F2923" s="355" t="s">
        <v>217</v>
      </c>
      <c r="G2923" s="368">
        <v>1</v>
      </c>
      <c r="H2923" s="170"/>
    </row>
    <row r="2924" spans="1:8" s="54" customFormat="1" ht="15" x14ac:dyDescent="0.25">
      <c r="A2924" s="351" t="s">
        <v>6825</v>
      </c>
      <c r="B2924" s="353" t="s">
        <v>235</v>
      </c>
      <c r="C2924" s="369" t="s">
        <v>5728</v>
      </c>
      <c r="D2924" s="369" t="s">
        <v>6719</v>
      </c>
      <c r="E2924" s="370" t="s">
        <v>6826</v>
      </c>
      <c r="F2924" s="355" t="s">
        <v>217</v>
      </c>
      <c r="G2924" s="368">
        <v>1</v>
      </c>
      <c r="H2924" s="170"/>
    </row>
    <row r="2925" spans="1:8" s="54" customFormat="1" ht="15" x14ac:dyDescent="0.25">
      <c r="A2925" s="360"/>
      <c r="B2925" s="560" t="s">
        <v>900</v>
      </c>
      <c r="C2925" s="561"/>
      <c r="D2925" s="561"/>
      <c r="E2925" s="562"/>
      <c r="F2925" s="361"/>
      <c r="G2925" s="361"/>
      <c r="H2925" s="170"/>
    </row>
    <row r="2926" spans="1:8" s="54" customFormat="1" ht="15" x14ac:dyDescent="0.25">
      <c r="A2926" s="351" t="s">
        <v>6827</v>
      </c>
      <c r="B2926" s="353" t="s">
        <v>235</v>
      </c>
      <c r="C2926" s="369" t="s">
        <v>5734</v>
      </c>
      <c r="D2926" s="369" t="s">
        <v>6237</v>
      </c>
      <c r="E2926" s="370" t="s">
        <v>6748</v>
      </c>
      <c r="F2926" s="355" t="s">
        <v>217</v>
      </c>
      <c r="G2926" s="368">
        <v>1</v>
      </c>
      <c r="H2926" s="170"/>
    </row>
    <row r="2927" spans="1:8" s="54" customFormat="1" ht="15" x14ac:dyDescent="0.25">
      <c r="A2927" s="351" t="s">
        <v>6828</v>
      </c>
      <c r="B2927" s="353" t="s">
        <v>235</v>
      </c>
      <c r="C2927" s="353" t="s">
        <v>5738</v>
      </c>
      <c r="D2927" s="353" t="s">
        <v>6752</v>
      </c>
      <c r="E2927" s="354" t="s">
        <v>6753</v>
      </c>
      <c r="F2927" s="355" t="s">
        <v>322</v>
      </c>
      <c r="G2927" s="366">
        <v>0.2</v>
      </c>
      <c r="H2927" s="170"/>
    </row>
    <row r="2928" spans="1:8" s="54" customFormat="1" ht="15" x14ac:dyDescent="0.25">
      <c r="A2928" s="351" t="s">
        <v>6829</v>
      </c>
      <c r="B2928" s="353" t="s">
        <v>235</v>
      </c>
      <c r="C2928" s="369" t="s">
        <v>6830</v>
      </c>
      <c r="D2928" s="369" t="s">
        <v>6687</v>
      </c>
      <c r="E2928" s="370" t="s">
        <v>6831</v>
      </c>
      <c r="F2928" s="355" t="s">
        <v>217</v>
      </c>
      <c r="G2928" s="368">
        <v>1</v>
      </c>
      <c r="H2928" s="170"/>
    </row>
    <row r="2929" spans="1:8" s="54" customFormat="1" ht="15" x14ac:dyDescent="0.25">
      <c r="A2929" s="351" t="s">
        <v>6832</v>
      </c>
      <c r="B2929" s="353" t="s">
        <v>235</v>
      </c>
      <c r="C2929" s="369" t="s">
        <v>6833</v>
      </c>
      <c r="D2929" s="369" t="s">
        <v>6755</v>
      </c>
      <c r="E2929" s="370" t="s">
        <v>6756</v>
      </c>
      <c r="F2929" s="355" t="s">
        <v>217</v>
      </c>
      <c r="G2929" s="368">
        <v>1</v>
      </c>
      <c r="H2929" s="170"/>
    </row>
    <row r="2930" spans="1:8" s="54" customFormat="1" ht="15" x14ac:dyDescent="0.25">
      <c r="A2930" s="351" t="s">
        <v>6834</v>
      </c>
      <c r="B2930" s="353" t="s">
        <v>235</v>
      </c>
      <c r="C2930" s="369" t="s">
        <v>5742</v>
      </c>
      <c r="D2930" s="369" t="s">
        <v>6237</v>
      </c>
      <c r="E2930" s="370" t="s">
        <v>6835</v>
      </c>
      <c r="F2930" s="355" t="s">
        <v>217</v>
      </c>
      <c r="G2930" s="368">
        <v>1</v>
      </c>
      <c r="H2930" s="170"/>
    </row>
    <row r="2931" spans="1:8" s="54" customFormat="1" ht="22.5" x14ac:dyDescent="0.25">
      <c r="A2931" s="351" t="s">
        <v>6836</v>
      </c>
      <c r="B2931" s="353" t="s">
        <v>235</v>
      </c>
      <c r="C2931" s="369" t="s">
        <v>5746</v>
      </c>
      <c r="D2931" s="369" t="s">
        <v>6220</v>
      </c>
      <c r="E2931" s="370" t="s">
        <v>6837</v>
      </c>
      <c r="F2931" s="355" t="s">
        <v>217</v>
      </c>
      <c r="G2931" s="368">
        <v>1</v>
      </c>
      <c r="H2931" s="170"/>
    </row>
    <row r="2932" spans="1:8" s="54" customFormat="1" ht="22.5" x14ac:dyDescent="0.25">
      <c r="A2932" s="351" t="s">
        <v>6838</v>
      </c>
      <c r="B2932" s="353" t="s">
        <v>235</v>
      </c>
      <c r="C2932" s="369" t="s">
        <v>5750</v>
      </c>
      <c r="D2932" s="369" t="s">
        <v>6220</v>
      </c>
      <c r="E2932" s="370" t="s">
        <v>6839</v>
      </c>
      <c r="F2932" s="355" t="s">
        <v>217</v>
      </c>
      <c r="G2932" s="368">
        <v>1</v>
      </c>
      <c r="H2932" s="170"/>
    </row>
    <row r="2933" spans="1:8" s="54" customFormat="1" ht="15" x14ac:dyDescent="0.25">
      <c r="A2933" s="351" t="s">
        <v>6840</v>
      </c>
      <c r="B2933" s="353" t="s">
        <v>235</v>
      </c>
      <c r="C2933" s="369" t="s">
        <v>5758</v>
      </c>
      <c r="D2933" s="369" t="s">
        <v>6220</v>
      </c>
      <c r="E2933" s="370" t="s">
        <v>6841</v>
      </c>
      <c r="F2933" s="355" t="s">
        <v>217</v>
      </c>
      <c r="G2933" s="368">
        <v>1</v>
      </c>
      <c r="H2933" s="170"/>
    </row>
    <row r="2934" spans="1:8" s="54" customFormat="1" ht="15" x14ac:dyDescent="0.25">
      <c r="A2934" s="351" t="s">
        <v>6842</v>
      </c>
      <c r="B2934" s="353" t="s">
        <v>235</v>
      </c>
      <c r="C2934" s="369" t="s">
        <v>5772</v>
      </c>
      <c r="D2934" s="369" t="s">
        <v>6237</v>
      </c>
      <c r="E2934" s="370" t="s">
        <v>6843</v>
      </c>
      <c r="F2934" s="355" t="s">
        <v>217</v>
      </c>
      <c r="G2934" s="368">
        <v>2</v>
      </c>
      <c r="H2934" s="170"/>
    </row>
    <row r="2935" spans="1:8" s="54" customFormat="1" ht="22.5" x14ac:dyDescent="0.25">
      <c r="A2935" s="351" t="s">
        <v>6844</v>
      </c>
      <c r="B2935" s="353" t="s">
        <v>235</v>
      </c>
      <c r="C2935" s="369" t="s">
        <v>5778</v>
      </c>
      <c r="D2935" s="369" t="s">
        <v>6287</v>
      </c>
      <c r="E2935" s="370" t="s">
        <v>6772</v>
      </c>
      <c r="F2935" s="355" t="s">
        <v>217</v>
      </c>
      <c r="G2935" s="368">
        <v>1</v>
      </c>
      <c r="H2935" s="170"/>
    </row>
    <row r="2936" spans="1:8" s="54" customFormat="1" ht="15" x14ac:dyDescent="0.25">
      <c r="A2936" s="351" t="s">
        <v>6845</v>
      </c>
      <c r="B2936" s="353" t="s">
        <v>235</v>
      </c>
      <c r="C2936" s="369" t="s">
        <v>5782</v>
      </c>
      <c r="D2936" s="369" t="s">
        <v>6237</v>
      </c>
      <c r="E2936" s="370" t="s">
        <v>6846</v>
      </c>
      <c r="F2936" s="355" t="s">
        <v>217</v>
      </c>
      <c r="G2936" s="368">
        <v>2</v>
      </c>
      <c r="H2936" s="170"/>
    </row>
    <row r="2937" spans="1:8" s="54" customFormat="1" ht="15" x14ac:dyDescent="0.25">
      <c r="A2937" s="351" t="s">
        <v>6847</v>
      </c>
      <c r="B2937" s="353" t="s">
        <v>235</v>
      </c>
      <c r="C2937" s="369" t="s">
        <v>5787</v>
      </c>
      <c r="D2937" s="369" t="s">
        <v>6237</v>
      </c>
      <c r="E2937" s="370" t="s">
        <v>6848</v>
      </c>
      <c r="F2937" s="355" t="s">
        <v>217</v>
      </c>
      <c r="G2937" s="368">
        <v>3</v>
      </c>
      <c r="H2937" s="170"/>
    </row>
    <row r="2938" spans="1:8" s="54" customFormat="1" ht="15" customHeight="1" x14ac:dyDescent="0.25">
      <c r="A2938" s="360"/>
      <c r="B2938" s="560" t="s">
        <v>902</v>
      </c>
      <c r="C2938" s="561"/>
      <c r="D2938" s="561"/>
      <c r="E2938" s="562"/>
      <c r="F2938" s="361"/>
      <c r="G2938" s="361"/>
      <c r="H2938" s="170"/>
    </row>
    <row r="2939" spans="1:8" s="54" customFormat="1" ht="15" x14ac:dyDescent="0.25">
      <c r="A2939" s="351" t="s">
        <v>6849</v>
      </c>
      <c r="B2939" s="353" t="s">
        <v>235</v>
      </c>
      <c r="C2939" s="369" t="s">
        <v>5791</v>
      </c>
      <c r="D2939" s="369" t="s">
        <v>6237</v>
      </c>
      <c r="E2939" s="370" t="s">
        <v>6748</v>
      </c>
      <c r="F2939" s="355" t="s">
        <v>217</v>
      </c>
      <c r="G2939" s="368">
        <v>1</v>
      </c>
      <c r="H2939" s="170"/>
    </row>
    <row r="2940" spans="1:8" s="54" customFormat="1" ht="22.5" x14ac:dyDescent="0.25">
      <c r="A2940" s="351" t="s">
        <v>6850</v>
      </c>
      <c r="B2940" s="353" t="s">
        <v>235</v>
      </c>
      <c r="C2940" s="369" t="s">
        <v>5795</v>
      </c>
      <c r="D2940" s="369" t="s">
        <v>6287</v>
      </c>
      <c r="E2940" s="370" t="s">
        <v>6772</v>
      </c>
      <c r="F2940" s="355" t="s">
        <v>217</v>
      </c>
      <c r="G2940" s="368">
        <v>1</v>
      </c>
      <c r="H2940" s="170"/>
    </row>
    <row r="2941" spans="1:8" s="54" customFormat="1" ht="15" x14ac:dyDescent="0.25">
      <c r="A2941" s="351" t="s">
        <v>6851</v>
      </c>
      <c r="B2941" s="353" t="s">
        <v>235</v>
      </c>
      <c r="C2941" s="353" t="s">
        <v>5803</v>
      </c>
      <c r="D2941" s="353" t="s">
        <v>6752</v>
      </c>
      <c r="E2941" s="354" t="s">
        <v>6753</v>
      </c>
      <c r="F2941" s="355" t="s">
        <v>322</v>
      </c>
      <c r="G2941" s="366">
        <v>0.1</v>
      </c>
      <c r="H2941" s="170"/>
    </row>
    <row r="2942" spans="1:8" s="54" customFormat="1" ht="15" x14ac:dyDescent="0.25">
      <c r="A2942" s="351" t="s">
        <v>6852</v>
      </c>
      <c r="B2942" s="353" t="s">
        <v>235</v>
      </c>
      <c r="C2942" s="369" t="s">
        <v>5805</v>
      </c>
      <c r="D2942" s="369" t="s">
        <v>6687</v>
      </c>
      <c r="E2942" s="370" t="s">
        <v>6831</v>
      </c>
      <c r="F2942" s="355" t="s">
        <v>217</v>
      </c>
      <c r="G2942" s="368">
        <v>1</v>
      </c>
      <c r="H2942" s="170"/>
    </row>
    <row r="2943" spans="1:8" s="54" customFormat="1" ht="15" x14ac:dyDescent="0.25">
      <c r="A2943" s="351" t="s">
        <v>6853</v>
      </c>
      <c r="B2943" s="353" t="s">
        <v>235</v>
      </c>
      <c r="C2943" s="369" t="s">
        <v>5819</v>
      </c>
      <c r="D2943" s="369" t="s">
        <v>6237</v>
      </c>
      <c r="E2943" s="370" t="s">
        <v>6854</v>
      </c>
      <c r="F2943" s="355" t="s">
        <v>217</v>
      </c>
      <c r="G2943" s="368">
        <v>1</v>
      </c>
      <c r="H2943" s="170"/>
    </row>
    <row r="2944" spans="1:8" s="54" customFormat="1" ht="15" x14ac:dyDescent="0.25">
      <c r="A2944" s="351" t="s">
        <v>6855</v>
      </c>
      <c r="B2944" s="353" t="s">
        <v>235</v>
      </c>
      <c r="C2944" s="369" t="s">
        <v>5827</v>
      </c>
      <c r="D2944" s="369" t="s">
        <v>6220</v>
      </c>
      <c r="E2944" s="370" t="s">
        <v>6856</v>
      </c>
      <c r="F2944" s="355" t="s">
        <v>217</v>
      </c>
      <c r="G2944" s="368">
        <v>1</v>
      </c>
      <c r="H2944" s="170"/>
    </row>
    <row r="2945" spans="1:8" s="54" customFormat="1" ht="15" x14ac:dyDescent="0.25">
      <c r="A2945" s="351" t="s">
        <v>6857</v>
      </c>
      <c r="B2945" s="353" t="s">
        <v>235</v>
      </c>
      <c r="C2945" s="369" t="s">
        <v>5831</v>
      </c>
      <c r="D2945" s="369" t="s">
        <v>6237</v>
      </c>
      <c r="E2945" s="370" t="s">
        <v>6858</v>
      </c>
      <c r="F2945" s="355" t="s">
        <v>217</v>
      </c>
      <c r="G2945" s="368">
        <v>1</v>
      </c>
      <c r="H2945" s="170"/>
    </row>
    <row r="2946" spans="1:8" s="54" customFormat="1" ht="15" x14ac:dyDescent="0.25">
      <c r="A2946" s="351" t="s">
        <v>6859</v>
      </c>
      <c r="B2946" s="353" t="s">
        <v>235</v>
      </c>
      <c r="C2946" s="369" t="s">
        <v>5835</v>
      </c>
      <c r="D2946" s="369" t="s">
        <v>6218</v>
      </c>
      <c r="E2946" s="370" t="s">
        <v>948</v>
      </c>
      <c r="F2946" s="355" t="s">
        <v>217</v>
      </c>
      <c r="G2946" s="368">
        <v>1</v>
      </c>
      <c r="H2946" s="170"/>
    </row>
    <row r="2947" spans="1:8" s="54" customFormat="1" ht="15" x14ac:dyDescent="0.25">
      <c r="A2947" s="360"/>
      <c r="B2947" s="560" t="s">
        <v>6860</v>
      </c>
      <c r="C2947" s="561"/>
      <c r="D2947" s="561"/>
      <c r="E2947" s="562"/>
      <c r="F2947" s="361"/>
      <c r="G2947" s="361"/>
      <c r="H2947" s="170"/>
    </row>
    <row r="2948" spans="1:8" s="54" customFormat="1" ht="15" x14ac:dyDescent="0.25">
      <c r="A2948" s="351" t="s">
        <v>6861</v>
      </c>
      <c r="B2948" s="353" t="s">
        <v>235</v>
      </c>
      <c r="C2948" s="369" t="s">
        <v>5841</v>
      </c>
      <c r="D2948" s="369" t="s">
        <v>6237</v>
      </c>
      <c r="E2948" s="370" t="s">
        <v>6748</v>
      </c>
      <c r="F2948" s="355" t="s">
        <v>217</v>
      </c>
      <c r="G2948" s="368">
        <v>1</v>
      </c>
      <c r="H2948" s="170"/>
    </row>
    <row r="2949" spans="1:8" s="54" customFormat="1" ht="15" x14ac:dyDescent="0.25">
      <c r="A2949" s="351" t="s">
        <v>6862</v>
      </c>
      <c r="B2949" s="353" t="s">
        <v>235</v>
      </c>
      <c r="C2949" s="353" t="s">
        <v>5847</v>
      </c>
      <c r="D2949" s="353" t="s">
        <v>6752</v>
      </c>
      <c r="E2949" s="354" t="s">
        <v>6753</v>
      </c>
      <c r="F2949" s="355" t="s">
        <v>322</v>
      </c>
      <c r="G2949" s="366">
        <v>0.1</v>
      </c>
      <c r="H2949" s="170"/>
    </row>
    <row r="2950" spans="1:8" s="54" customFormat="1" ht="15" x14ac:dyDescent="0.25">
      <c r="A2950" s="351" t="s">
        <v>6863</v>
      </c>
      <c r="B2950" s="353" t="s">
        <v>235</v>
      </c>
      <c r="C2950" s="369" t="s">
        <v>6864</v>
      </c>
      <c r="D2950" s="369" t="s">
        <v>6687</v>
      </c>
      <c r="E2950" s="370" t="s">
        <v>6831</v>
      </c>
      <c r="F2950" s="355" t="s">
        <v>217</v>
      </c>
      <c r="G2950" s="368">
        <v>1</v>
      </c>
      <c r="H2950" s="170"/>
    </row>
    <row r="2951" spans="1:8" s="54" customFormat="1" ht="15" x14ac:dyDescent="0.25">
      <c r="A2951" s="351" t="s">
        <v>6865</v>
      </c>
      <c r="B2951" s="353" t="s">
        <v>235</v>
      </c>
      <c r="C2951" s="369" t="s">
        <v>5855</v>
      </c>
      <c r="D2951" s="369" t="s">
        <v>6287</v>
      </c>
      <c r="E2951" s="370" t="s">
        <v>6866</v>
      </c>
      <c r="F2951" s="355" t="s">
        <v>217</v>
      </c>
      <c r="G2951" s="368">
        <v>1</v>
      </c>
      <c r="H2951" s="170"/>
    </row>
    <row r="2952" spans="1:8" s="54" customFormat="1" ht="15" x14ac:dyDescent="0.25">
      <c r="A2952" s="351" t="s">
        <v>6867</v>
      </c>
      <c r="B2952" s="353" t="s">
        <v>235</v>
      </c>
      <c r="C2952" s="369" t="s">
        <v>5865</v>
      </c>
      <c r="D2952" s="369" t="s">
        <v>6237</v>
      </c>
      <c r="E2952" s="370" t="s">
        <v>6868</v>
      </c>
      <c r="F2952" s="355" t="s">
        <v>217</v>
      </c>
      <c r="G2952" s="368">
        <v>1</v>
      </c>
      <c r="H2952" s="170"/>
    </row>
    <row r="2953" spans="1:8" s="54" customFormat="1" ht="22.5" x14ac:dyDescent="0.25">
      <c r="A2953" s="351" t="s">
        <v>6869</v>
      </c>
      <c r="B2953" s="353" t="s">
        <v>235</v>
      </c>
      <c r="C2953" s="369" t="s">
        <v>5872</v>
      </c>
      <c r="D2953" s="369" t="s">
        <v>6287</v>
      </c>
      <c r="E2953" s="370" t="s">
        <v>6772</v>
      </c>
      <c r="F2953" s="355" t="s">
        <v>217</v>
      </c>
      <c r="G2953" s="368">
        <v>1</v>
      </c>
      <c r="H2953" s="170"/>
    </row>
    <row r="2954" spans="1:8" s="54" customFormat="1" ht="15" x14ac:dyDescent="0.25">
      <c r="A2954" s="351" t="s">
        <v>6870</v>
      </c>
      <c r="B2954" s="353" t="s">
        <v>235</v>
      </c>
      <c r="C2954" s="369" t="s">
        <v>5880</v>
      </c>
      <c r="D2954" s="369" t="s">
        <v>6237</v>
      </c>
      <c r="E2954" s="370" t="s">
        <v>6871</v>
      </c>
      <c r="F2954" s="355" t="s">
        <v>217</v>
      </c>
      <c r="G2954" s="368">
        <v>1</v>
      </c>
      <c r="H2954" s="170"/>
    </row>
    <row r="2955" spans="1:8" s="54" customFormat="1" ht="15" x14ac:dyDescent="0.25">
      <c r="A2955" s="351" t="s">
        <v>6872</v>
      </c>
      <c r="B2955" s="353" t="s">
        <v>235</v>
      </c>
      <c r="C2955" s="369" t="s">
        <v>5884</v>
      </c>
      <c r="D2955" s="369" t="s">
        <v>6237</v>
      </c>
      <c r="E2955" s="370" t="s">
        <v>6873</v>
      </c>
      <c r="F2955" s="355" t="s">
        <v>217</v>
      </c>
      <c r="G2955" s="368">
        <v>1</v>
      </c>
      <c r="H2955" s="170"/>
    </row>
    <row r="2956" spans="1:8" s="54" customFormat="1" ht="15" x14ac:dyDescent="0.25">
      <c r="A2956" s="351" t="s">
        <v>6874</v>
      </c>
      <c r="B2956" s="353" t="s">
        <v>235</v>
      </c>
      <c r="C2956" s="369" t="s">
        <v>5892</v>
      </c>
      <c r="D2956" s="369" t="s">
        <v>6287</v>
      </c>
      <c r="E2956" s="370" t="s">
        <v>6875</v>
      </c>
      <c r="F2956" s="355" t="s">
        <v>217</v>
      </c>
      <c r="G2956" s="368">
        <v>1</v>
      </c>
      <c r="H2956" s="170"/>
    </row>
    <row r="2957" spans="1:8" s="54" customFormat="1" ht="15" x14ac:dyDescent="0.25">
      <c r="A2957" s="351" t="s">
        <v>6876</v>
      </c>
      <c r="B2957" s="353" t="s">
        <v>235</v>
      </c>
      <c r="C2957" s="369" t="s">
        <v>5899</v>
      </c>
      <c r="D2957" s="369" t="s">
        <v>6237</v>
      </c>
      <c r="E2957" s="370" t="s">
        <v>6877</v>
      </c>
      <c r="F2957" s="355" t="s">
        <v>217</v>
      </c>
      <c r="G2957" s="368">
        <v>2</v>
      </c>
      <c r="H2957" s="170"/>
    </row>
    <row r="2958" spans="1:8" s="54" customFormat="1" ht="33.75" x14ac:dyDescent="0.25">
      <c r="A2958" s="351" t="s">
        <v>6878</v>
      </c>
      <c r="B2958" s="353" t="s">
        <v>235</v>
      </c>
      <c r="C2958" s="369" t="s">
        <v>5904</v>
      </c>
      <c r="D2958" s="369" t="s">
        <v>6242</v>
      </c>
      <c r="E2958" s="370" t="s">
        <v>6879</v>
      </c>
      <c r="F2958" s="355" t="s">
        <v>217</v>
      </c>
      <c r="G2958" s="368">
        <v>1</v>
      </c>
      <c r="H2958" s="170"/>
    </row>
    <row r="2959" spans="1:8" s="54" customFormat="1" ht="15" x14ac:dyDescent="0.25">
      <c r="A2959" s="351" t="s">
        <v>6880</v>
      </c>
      <c r="B2959" s="353" t="s">
        <v>235</v>
      </c>
      <c r="C2959" s="369" t="s">
        <v>6881</v>
      </c>
      <c r="D2959" s="369" t="s">
        <v>6242</v>
      </c>
      <c r="E2959" s="370" t="s">
        <v>6882</v>
      </c>
      <c r="F2959" s="355" t="s">
        <v>217</v>
      </c>
      <c r="G2959" s="368">
        <v>2</v>
      </c>
      <c r="H2959" s="170"/>
    </row>
    <row r="2960" spans="1:8" s="54" customFormat="1" ht="15" x14ac:dyDescent="0.25">
      <c r="A2960" s="351" t="s">
        <v>6883</v>
      </c>
      <c r="B2960" s="353" t="s">
        <v>235</v>
      </c>
      <c r="C2960" s="353" t="s">
        <v>6884</v>
      </c>
      <c r="D2960" s="353" t="s">
        <v>903</v>
      </c>
      <c r="E2960" s="354" t="s">
        <v>904</v>
      </c>
      <c r="F2960" s="355" t="s">
        <v>217</v>
      </c>
      <c r="G2960" s="368">
        <v>1</v>
      </c>
      <c r="H2960" s="170"/>
    </row>
    <row r="2961" spans="1:8" s="54" customFormat="1" ht="15" x14ac:dyDescent="0.25">
      <c r="A2961" s="351" t="s">
        <v>6885</v>
      </c>
      <c r="B2961" s="353" t="s">
        <v>235</v>
      </c>
      <c r="C2961" s="369" t="s">
        <v>6886</v>
      </c>
      <c r="D2961" s="369" t="s">
        <v>6887</v>
      </c>
      <c r="E2961" s="370" t="s">
        <v>6888</v>
      </c>
      <c r="F2961" s="355" t="s">
        <v>217</v>
      </c>
      <c r="G2961" s="368">
        <v>1</v>
      </c>
      <c r="H2961" s="170"/>
    </row>
    <row r="2962" spans="1:8" s="54" customFormat="1" ht="15" x14ac:dyDescent="0.25">
      <c r="A2962" s="351" t="s">
        <v>6889</v>
      </c>
      <c r="B2962" s="353" t="s">
        <v>235</v>
      </c>
      <c r="C2962" s="369" t="s">
        <v>6890</v>
      </c>
      <c r="D2962" s="369" t="s">
        <v>6237</v>
      </c>
      <c r="E2962" s="370" t="s">
        <v>6774</v>
      </c>
      <c r="F2962" s="355" t="s">
        <v>217</v>
      </c>
      <c r="G2962" s="368">
        <v>1</v>
      </c>
      <c r="H2962" s="170"/>
    </row>
    <row r="2963" spans="1:8" s="54" customFormat="1" ht="15" x14ac:dyDescent="0.25">
      <c r="A2963" s="351" t="s">
        <v>6891</v>
      </c>
      <c r="B2963" s="353" t="s">
        <v>235</v>
      </c>
      <c r="C2963" s="369" t="s">
        <v>6892</v>
      </c>
      <c r="D2963" s="369" t="s">
        <v>6893</v>
      </c>
      <c r="E2963" s="370" t="s">
        <v>6894</v>
      </c>
      <c r="F2963" s="355" t="s">
        <v>217</v>
      </c>
      <c r="G2963" s="368">
        <v>1</v>
      </c>
      <c r="H2963" s="170"/>
    </row>
    <row r="2964" spans="1:8" s="54" customFormat="1" ht="15" x14ac:dyDescent="0.25">
      <c r="A2964" s="351" t="s">
        <v>6895</v>
      </c>
      <c r="B2964" s="353" t="s">
        <v>235</v>
      </c>
      <c r="C2964" s="369" t="s">
        <v>6896</v>
      </c>
      <c r="D2964" s="369" t="s">
        <v>6778</v>
      </c>
      <c r="E2964" s="370" t="s">
        <v>6897</v>
      </c>
      <c r="F2964" s="355" t="s">
        <v>217</v>
      </c>
      <c r="G2964" s="368">
        <v>2</v>
      </c>
      <c r="H2964" s="170"/>
    </row>
    <row r="2965" spans="1:8" s="54" customFormat="1" ht="15" x14ac:dyDescent="0.25">
      <c r="A2965" s="351" t="s">
        <v>6898</v>
      </c>
      <c r="B2965" s="353" t="s">
        <v>235</v>
      </c>
      <c r="C2965" s="369" t="s">
        <v>6899</v>
      </c>
      <c r="D2965" s="369" t="s">
        <v>6778</v>
      </c>
      <c r="E2965" s="370" t="s">
        <v>6900</v>
      </c>
      <c r="F2965" s="355" t="s">
        <v>217</v>
      </c>
      <c r="G2965" s="368">
        <v>1</v>
      </c>
      <c r="H2965" s="170"/>
    </row>
    <row r="2966" spans="1:8" s="54" customFormat="1" ht="15" x14ac:dyDescent="0.25">
      <c r="A2966" s="351" t="s">
        <v>6901</v>
      </c>
      <c r="B2966" s="353" t="s">
        <v>235</v>
      </c>
      <c r="C2966" s="353" t="s">
        <v>6902</v>
      </c>
      <c r="D2966" s="353" t="s">
        <v>908</v>
      </c>
      <c r="E2966" s="354" t="s">
        <v>909</v>
      </c>
      <c r="F2966" s="355" t="s">
        <v>217</v>
      </c>
      <c r="G2966" s="368">
        <v>1</v>
      </c>
      <c r="H2966" s="170"/>
    </row>
    <row r="2967" spans="1:8" s="54" customFormat="1" ht="22.5" x14ac:dyDescent="0.25">
      <c r="A2967" s="351" t="s">
        <v>6903</v>
      </c>
      <c r="B2967" s="353" t="s">
        <v>235</v>
      </c>
      <c r="C2967" s="369" t="s">
        <v>6904</v>
      </c>
      <c r="D2967" s="369" t="s">
        <v>6905</v>
      </c>
      <c r="E2967" s="370" t="s">
        <v>6906</v>
      </c>
      <c r="F2967" s="355" t="s">
        <v>217</v>
      </c>
      <c r="G2967" s="368">
        <v>1</v>
      </c>
      <c r="H2967" s="170"/>
    </row>
    <row r="2968" spans="1:8" s="54" customFormat="1" ht="15" x14ac:dyDescent="0.25">
      <c r="A2968" s="351" t="s">
        <v>6907</v>
      </c>
      <c r="B2968" s="353" t="s">
        <v>235</v>
      </c>
      <c r="C2968" s="353" t="s">
        <v>6908</v>
      </c>
      <c r="D2968" s="353" t="s">
        <v>6752</v>
      </c>
      <c r="E2968" s="354" t="s">
        <v>6753</v>
      </c>
      <c r="F2968" s="355" t="s">
        <v>322</v>
      </c>
      <c r="G2968" s="366">
        <v>0.1</v>
      </c>
      <c r="H2968" s="170"/>
    </row>
    <row r="2969" spans="1:8" s="54" customFormat="1" ht="15" x14ac:dyDescent="0.25">
      <c r="A2969" s="351" t="s">
        <v>6909</v>
      </c>
      <c r="B2969" s="353" t="s">
        <v>235</v>
      </c>
      <c r="C2969" s="369" t="s">
        <v>6910</v>
      </c>
      <c r="D2969" s="369" t="s">
        <v>6787</v>
      </c>
      <c r="E2969" s="370" t="s">
        <v>6788</v>
      </c>
      <c r="F2969" s="355" t="s">
        <v>217</v>
      </c>
      <c r="G2969" s="368">
        <v>1</v>
      </c>
      <c r="H2969" s="170"/>
    </row>
    <row r="2970" spans="1:8" s="54" customFormat="1" ht="15" x14ac:dyDescent="0.25">
      <c r="A2970" s="351" t="s">
        <v>6911</v>
      </c>
      <c r="B2970" s="353" t="s">
        <v>235</v>
      </c>
      <c r="C2970" s="369" t="s">
        <v>6912</v>
      </c>
      <c r="D2970" s="369" t="s">
        <v>6237</v>
      </c>
      <c r="E2970" s="370" t="s">
        <v>6848</v>
      </c>
      <c r="F2970" s="355" t="s">
        <v>217</v>
      </c>
      <c r="G2970" s="368">
        <v>4</v>
      </c>
      <c r="H2970" s="170"/>
    </row>
    <row r="2971" spans="1:8" s="54" customFormat="1" ht="15" x14ac:dyDescent="0.25">
      <c r="A2971" s="351" t="s">
        <v>6913</v>
      </c>
      <c r="B2971" s="353" t="s">
        <v>235</v>
      </c>
      <c r="C2971" s="369" t="s">
        <v>6914</v>
      </c>
      <c r="D2971" s="369" t="s">
        <v>6287</v>
      </c>
      <c r="E2971" s="370" t="s">
        <v>6915</v>
      </c>
      <c r="F2971" s="355" t="s">
        <v>217</v>
      </c>
      <c r="G2971" s="368">
        <v>1</v>
      </c>
      <c r="H2971" s="170"/>
    </row>
    <row r="2972" spans="1:8" s="54" customFormat="1" ht="15" x14ac:dyDescent="0.25">
      <c r="A2972" s="351" t="s">
        <v>6916</v>
      </c>
      <c r="B2972" s="353" t="s">
        <v>235</v>
      </c>
      <c r="C2972" s="369" t="s">
        <v>6917</v>
      </c>
      <c r="D2972" s="369" t="s">
        <v>6918</v>
      </c>
      <c r="E2972" s="370" t="s">
        <v>6919</v>
      </c>
      <c r="F2972" s="355" t="s">
        <v>217</v>
      </c>
      <c r="G2972" s="368">
        <v>1</v>
      </c>
      <c r="H2972" s="170"/>
    </row>
    <row r="2973" spans="1:8" s="54" customFormat="1" ht="15" x14ac:dyDescent="0.25">
      <c r="A2973" s="360"/>
      <c r="B2973" s="560" t="s">
        <v>3935</v>
      </c>
      <c r="C2973" s="561"/>
      <c r="D2973" s="561"/>
      <c r="E2973" s="562"/>
      <c r="F2973" s="361"/>
      <c r="G2973" s="361"/>
      <c r="H2973" s="170"/>
    </row>
    <row r="2974" spans="1:8" s="54" customFormat="1" ht="17.25" customHeight="1" x14ac:dyDescent="0.25">
      <c r="A2974" s="351" t="s">
        <v>6920</v>
      </c>
      <c r="B2974" s="353" t="s">
        <v>235</v>
      </c>
      <c r="C2974" s="369" t="s">
        <v>6921</v>
      </c>
      <c r="D2974" s="369" t="s">
        <v>6242</v>
      </c>
      <c r="E2974" s="370" t="s">
        <v>6922</v>
      </c>
      <c r="F2974" s="355" t="s">
        <v>217</v>
      </c>
      <c r="G2974" s="368">
        <v>1</v>
      </c>
      <c r="H2974" s="170"/>
    </row>
    <row r="2975" spans="1:8" s="62" customFormat="1" ht="15" x14ac:dyDescent="0.25">
      <c r="A2975" s="351" t="s">
        <v>6923</v>
      </c>
      <c r="B2975" s="353" t="s">
        <v>235</v>
      </c>
      <c r="C2975" s="369" t="s">
        <v>6924</v>
      </c>
      <c r="D2975" s="369" t="s">
        <v>6242</v>
      </c>
      <c r="E2975" s="370" t="s">
        <v>6677</v>
      </c>
      <c r="F2975" s="355" t="s">
        <v>217</v>
      </c>
      <c r="G2975" s="368">
        <v>1</v>
      </c>
      <c r="H2975" s="170"/>
    </row>
    <row r="2976" spans="1:8" s="62" customFormat="1" ht="15" x14ac:dyDescent="0.25">
      <c r="A2976" s="351" t="s">
        <v>6925</v>
      </c>
      <c r="B2976" s="353" t="s">
        <v>235</v>
      </c>
      <c r="C2976" s="369" t="s">
        <v>6926</v>
      </c>
      <c r="D2976" s="369" t="s">
        <v>6242</v>
      </c>
      <c r="E2976" s="370" t="s">
        <v>6927</v>
      </c>
      <c r="F2976" s="355" t="s">
        <v>217</v>
      </c>
      <c r="G2976" s="368">
        <v>2</v>
      </c>
      <c r="H2976" s="170"/>
    </row>
    <row r="2977" spans="1:8" s="62" customFormat="1" ht="22.5" x14ac:dyDescent="0.25">
      <c r="A2977" s="351" t="s">
        <v>6928</v>
      </c>
      <c r="B2977" s="353" t="s">
        <v>235</v>
      </c>
      <c r="C2977" s="369" t="s">
        <v>6929</v>
      </c>
      <c r="D2977" s="369" t="s">
        <v>6237</v>
      </c>
      <c r="E2977" s="370" t="s">
        <v>6930</v>
      </c>
      <c r="F2977" s="355" t="s">
        <v>217</v>
      </c>
      <c r="G2977" s="368">
        <v>1</v>
      </c>
      <c r="H2977" s="170"/>
    </row>
    <row r="2978" spans="1:8" s="62" customFormat="1" ht="22.5" x14ac:dyDescent="0.25">
      <c r="A2978" s="351" t="s">
        <v>6931</v>
      </c>
      <c r="B2978" s="353" t="s">
        <v>235</v>
      </c>
      <c r="C2978" s="369" t="s">
        <v>6932</v>
      </c>
      <c r="D2978" s="369" t="s">
        <v>6237</v>
      </c>
      <c r="E2978" s="370" t="s">
        <v>6930</v>
      </c>
      <c r="F2978" s="355" t="s">
        <v>217</v>
      </c>
      <c r="G2978" s="368">
        <v>1</v>
      </c>
      <c r="H2978" s="170"/>
    </row>
    <row r="2979" spans="1:8" s="62" customFormat="1" ht="15" x14ac:dyDescent="0.25">
      <c r="A2979" s="351" t="s">
        <v>6933</v>
      </c>
      <c r="B2979" s="353" t="s">
        <v>235</v>
      </c>
      <c r="C2979" s="369" t="s">
        <v>6934</v>
      </c>
      <c r="D2979" s="369" t="s">
        <v>6719</v>
      </c>
      <c r="E2979" s="370" t="s">
        <v>6935</v>
      </c>
      <c r="F2979" s="355" t="s">
        <v>217</v>
      </c>
      <c r="G2979" s="368">
        <v>1</v>
      </c>
      <c r="H2979" s="170"/>
    </row>
    <row r="2980" spans="1:8" s="62" customFormat="1" ht="15" x14ac:dyDescent="0.25">
      <c r="A2980" s="360"/>
      <c r="B2980" s="560" t="s">
        <v>905</v>
      </c>
      <c r="C2980" s="561"/>
      <c r="D2980" s="561"/>
      <c r="E2980" s="562"/>
      <c r="F2980" s="361"/>
      <c r="G2980" s="361"/>
      <c r="H2980" s="170"/>
    </row>
    <row r="2981" spans="1:8" s="54" customFormat="1" ht="15" customHeight="1" x14ac:dyDescent="0.25">
      <c r="A2981" s="351" t="s">
        <v>6936</v>
      </c>
      <c r="B2981" s="353" t="s">
        <v>235</v>
      </c>
      <c r="C2981" s="369" t="s">
        <v>6937</v>
      </c>
      <c r="D2981" s="369" t="s">
        <v>6197</v>
      </c>
      <c r="E2981" s="370" t="s">
        <v>6938</v>
      </c>
      <c r="F2981" s="355" t="s">
        <v>217</v>
      </c>
      <c r="G2981" s="368">
        <v>38</v>
      </c>
      <c r="H2981" s="170"/>
    </row>
    <row r="2982" spans="1:8" s="54" customFormat="1" ht="15" x14ac:dyDescent="0.25">
      <c r="A2982" s="351" t="s">
        <v>6939</v>
      </c>
      <c r="B2982" s="353" t="s">
        <v>235</v>
      </c>
      <c r="C2982" s="369" t="s">
        <v>6940</v>
      </c>
      <c r="D2982" s="369" t="s">
        <v>6197</v>
      </c>
      <c r="E2982" s="370" t="s">
        <v>6941</v>
      </c>
      <c r="F2982" s="355" t="s">
        <v>217</v>
      </c>
      <c r="G2982" s="368">
        <v>152</v>
      </c>
      <c r="H2982" s="170"/>
    </row>
    <row r="2983" spans="1:8" s="54" customFormat="1" ht="15" x14ac:dyDescent="0.25">
      <c r="A2983" s="351" t="s">
        <v>6942</v>
      </c>
      <c r="B2983" s="353" t="s">
        <v>235</v>
      </c>
      <c r="C2983" s="369" t="s">
        <v>6943</v>
      </c>
      <c r="D2983" s="369" t="s">
        <v>6719</v>
      </c>
      <c r="E2983" s="370" t="s">
        <v>6944</v>
      </c>
      <c r="F2983" s="355" t="s">
        <v>217</v>
      </c>
      <c r="G2983" s="368">
        <v>1</v>
      </c>
      <c r="H2983" s="170"/>
    </row>
    <row r="2984" spans="1:8" s="54" customFormat="1" ht="15" x14ac:dyDescent="0.25">
      <c r="A2984" s="351" t="s">
        <v>6945</v>
      </c>
      <c r="B2984" s="353" t="s">
        <v>235</v>
      </c>
      <c r="C2984" s="369" t="s">
        <v>6946</v>
      </c>
      <c r="D2984" s="369" t="s">
        <v>6361</v>
      </c>
      <c r="E2984" s="370" t="s">
        <v>6947</v>
      </c>
      <c r="F2984" s="355" t="s">
        <v>217</v>
      </c>
      <c r="G2984" s="368">
        <v>1</v>
      </c>
      <c r="H2984" s="170"/>
    </row>
    <row r="2985" spans="1:8" s="54" customFormat="1" ht="15" x14ac:dyDescent="0.25">
      <c r="A2985" s="351" t="s">
        <v>6948</v>
      </c>
      <c r="B2985" s="353" t="s">
        <v>235</v>
      </c>
      <c r="C2985" s="369" t="s">
        <v>6949</v>
      </c>
      <c r="D2985" s="369" t="s">
        <v>6719</v>
      </c>
      <c r="E2985" s="370" t="s">
        <v>6950</v>
      </c>
      <c r="F2985" s="355" t="s">
        <v>217</v>
      </c>
      <c r="G2985" s="368">
        <v>1</v>
      </c>
      <c r="H2985" s="170"/>
    </row>
    <row r="2986" spans="1:8" s="54" customFormat="1" ht="15" x14ac:dyDescent="0.25">
      <c r="A2986" s="351" t="s">
        <v>6951</v>
      </c>
      <c r="B2986" s="353" t="s">
        <v>235</v>
      </c>
      <c r="C2986" s="369" t="s">
        <v>6952</v>
      </c>
      <c r="D2986" s="369" t="s">
        <v>6213</v>
      </c>
      <c r="E2986" s="370" t="s">
        <v>6214</v>
      </c>
      <c r="F2986" s="355" t="s">
        <v>217</v>
      </c>
      <c r="G2986" s="368">
        <v>15</v>
      </c>
      <c r="H2986" s="170"/>
    </row>
    <row r="2987" spans="1:8" s="54" customFormat="1" ht="15" x14ac:dyDescent="0.25">
      <c r="A2987" s="360"/>
      <c r="B2987" s="560" t="s">
        <v>6953</v>
      </c>
      <c r="C2987" s="561"/>
      <c r="D2987" s="561"/>
      <c r="E2987" s="562"/>
      <c r="F2987" s="361"/>
      <c r="G2987" s="361"/>
      <c r="H2987" s="170"/>
    </row>
    <row r="2988" spans="1:8" s="54" customFormat="1" ht="15" x14ac:dyDescent="0.25">
      <c r="A2988" s="351" t="s">
        <v>6954</v>
      </c>
      <c r="B2988" s="353" t="s">
        <v>235</v>
      </c>
      <c r="C2988" s="369" t="s">
        <v>6955</v>
      </c>
      <c r="D2988" s="369" t="s">
        <v>6197</v>
      </c>
      <c r="E2988" s="370" t="s">
        <v>6198</v>
      </c>
      <c r="F2988" s="355" t="s">
        <v>217</v>
      </c>
      <c r="G2988" s="368">
        <v>1</v>
      </c>
      <c r="H2988" s="170"/>
    </row>
    <row r="2989" spans="1:8" s="54" customFormat="1" ht="21" customHeight="1" x14ac:dyDescent="0.25">
      <c r="A2989" s="351" t="s">
        <v>6956</v>
      </c>
      <c r="B2989" s="353" t="s">
        <v>235</v>
      </c>
      <c r="C2989" s="369" t="s">
        <v>6957</v>
      </c>
      <c r="D2989" s="369" t="s">
        <v>6197</v>
      </c>
      <c r="E2989" s="370" t="s">
        <v>6216</v>
      </c>
      <c r="F2989" s="355" t="s">
        <v>217</v>
      </c>
      <c r="G2989" s="368">
        <v>2</v>
      </c>
      <c r="H2989" s="170"/>
    </row>
    <row r="2990" spans="1:8" s="54" customFormat="1" ht="18" customHeight="1" x14ac:dyDescent="0.25">
      <c r="A2990" s="351" t="s">
        <v>6958</v>
      </c>
      <c r="B2990" s="353" t="s">
        <v>235</v>
      </c>
      <c r="C2990" s="369" t="s">
        <v>6959</v>
      </c>
      <c r="D2990" s="369" t="s">
        <v>6197</v>
      </c>
      <c r="E2990" s="370" t="s">
        <v>6960</v>
      </c>
      <c r="F2990" s="355" t="s">
        <v>217</v>
      </c>
      <c r="G2990" s="368">
        <v>1</v>
      </c>
      <c r="H2990" s="170"/>
    </row>
    <row r="2991" spans="1:8" s="54" customFormat="1" ht="15" x14ac:dyDescent="0.25">
      <c r="A2991" s="351" t="s">
        <v>6961</v>
      </c>
      <c r="B2991" s="353" t="s">
        <v>235</v>
      </c>
      <c r="C2991" s="369" t="s">
        <v>6962</v>
      </c>
      <c r="D2991" s="369" t="s">
        <v>6197</v>
      </c>
      <c r="E2991" s="370" t="s">
        <v>6963</v>
      </c>
      <c r="F2991" s="355" t="s">
        <v>217</v>
      </c>
      <c r="G2991" s="368">
        <v>1</v>
      </c>
      <c r="H2991" s="170"/>
    </row>
    <row r="2992" spans="1:8" s="54" customFormat="1" ht="15" x14ac:dyDescent="0.25">
      <c r="A2992" s="351" t="s">
        <v>6964</v>
      </c>
      <c r="B2992" s="353" t="s">
        <v>235</v>
      </c>
      <c r="C2992" s="369" t="s">
        <v>6965</v>
      </c>
      <c r="D2992" s="369" t="s">
        <v>6197</v>
      </c>
      <c r="E2992" s="370" t="s">
        <v>6966</v>
      </c>
      <c r="F2992" s="355" t="s">
        <v>217</v>
      </c>
      <c r="G2992" s="368">
        <v>3</v>
      </c>
      <c r="H2992" s="170"/>
    </row>
    <row r="2993" spans="1:8" s="54" customFormat="1" ht="15" x14ac:dyDescent="0.25">
      <c r="A2993" s="360"/>
      <c r="B2993" s="560" t="s">
        <v>6967</v>
      </c>
      <c r="C2993" s="561"/>
      <c r="D2993" s="561"/>
      <c r="E2993" s="562"/>
      <c r="F2993" s="361"/>
      <c r="G2993" s="361"/>
      <c r="H2993" s="170"/>
    </row>
    <row r="2994" spans="1:8" s="54" customFormat="1" ht="15" x14ac:dyDescent="0.25">
      <c r="A2994" s="351" t="s">
        <v>6968</v>
      </c>
      <c r="B2994" s="353" t="s">
        <v>235</v>
      </c>
      <c r="C2994" s="369" t="s">
        <v>6969</v>
      </c>
      <c r="D2994" s="369" t="s">
        <v>6361</v>
      </c>
      <c r="E2994" s="370" t="s">
        <v>6629</v>
      </c>
      <c r="F2994" s="355" t="s">
        <v>217</v>
      </c>
      <c r="G2994" s="368">
        <v>2</v>
      </c>
      <c r="H2994" s="170"/>
    </row>
    <row r="2995" spans="1:8" s="54" customFormat="1" ht="15" x14ac:dyDescent="0.25">
      <c r="A2995" s="351" t="s">
        <v>6970</v>
      </c>
      <c r="B2995" s="353" t="s">
        <v>235</v>
      </c>
      <c r="C2995" s="369" t="s">
        <v>6971</v>
      </c>
      <c r="D2995" s="369" t="s">
        <v>6361</v>
      </c>
      <c r="E2995" s="370" t="s">
        <v>6972</v>
      </c>
      <c r="F2995" s="355" t="s">
        <v>217</v>
      </c>
      <c r="G2995" s="368">
        <v>1</v>
      </c>
      <c r="H2995" s="170"/>
    </row>
    <row r="2996" spans="1:8" s="54" customFormat="1" ht="15" x14ac:dyDescent="0.25">
      <c r="A2996" s="360"/>
      <c r="B2996" s="560" t="s">
        <v>6973</v>
      </c>
      <c r="C2996" s="561"/>
      <c r="D2996" s="561"/>
      <c r="E2996" s="562"/>
      <c r="F2996" s="361"/>
      <c r="G2996" s="361"/>
      <c r="H2996" s="170"/>
    </row>
    <row r="2997" spans="1:8" s="54" customFormat="1" ht="15" x14ac:dyDescent="0.25">
      <c r="A2997" s="351" t="s">
        <v>6974</v>
      </c>
      <c r="B2997" s="353" t="s">
        <v>235</v>
      </c>
      <c r="C2997" s="369" t="s">
        <v>6975</v>
      </c>
      <c r="D2997" s="369" t="s">
        <v>6361</v>
      </c>
      <c r="E2997" s="370" t="s">
        <v>6629</v>
      </c>
      <c r="F2997" s="355" t="s">
        <v>217</v>
      </c>
      <c r="G2997" s="368">
        <v>1</v>
      </c>
      <c r="H2997" s="170"/>
    </row>
    <row r="2998" spans="1:8" s="54" customFormat="1" ht="15" x14ac:dyDescent="0.25">
      <c r="A2998" s="351" t="s">
        <v>6976</v>
      </c>
      <c r="B2998" s="353" t="s">
        <v>235</v>
      </c>
      <c r="C2998" s="369" t="s">
        <v>6977</v>
      </c>
      <c r="D2998" s="369" t="s">
        <v>6237</v>
      </c>
      <c r="E2998" s="370" t="s">
        <v>6978</v>
      </c>
      <c r="F2998" s="355" t="s">
        <v>217</v>
      </c>
      <c r="G2998" s="368">
        <v>2</v>
      </c>
      <c r="H2998" s="170"/>
    </row>
    <row r="2999" spans="1:8" s="54" customFormat="1" ht="15" x14ac:dyDescent="0.25">
      <c r="A2999" s="351" t="s">
        <v>6979</v>
      </c>
      <c r="B2999" s="353" t="s">
        <v>235</v>
      </c>
      <c r="C2999" s="369" t="s">
        <v>6980</v>
      </c>
      <c r="D2999" s="369" t="s">
        <v>6361</v>
      </c>
      <c r="E2999" s="370" t="s">
        <v>6981</v>
      </c>
      <c r="F2999" s="355" t="s">
        <v>217</v>
      </c>
      <c r="G2999" s="368">
        <v>1</v>
      </c>
      <c r="H2999" s="170"/>
    </row>
    <row r="3000" spans="1:8" s="54" customFormat="1" ht="15" x14ac:dyDescent="0.25">
      <c r="A3000" s="360"/>
      <c r="B3000" s="560" t="s">
        <v>6982</v>
      </c>
      <c r="C3000" s="561"/>
      <c r="D3000" s="561"/>
      <c r="E3000" s="562"/>
      <c r="F3000" s="361"/>
      <c r="G3000" s="361"/>
      <c r="H3000" s="170"/>
    </row>
    <row r="3001" spans="1:8" s="54" customFormat="1" ht="15" x14ac:dyDescent="0.25">
      <c r="A3001" s="351" t="s">
        <v>6983</v>
      </c>
      <c r="B3001" s="353" t="s">
        <v>235</v>
      </c>
      <c r="C3001" s="369" t="s">
        <v>6984</v>
      </c>
      <c r="D3001" s="369" t="s">
        <v>6985</v>
      </c>
      <c r="E3001" s="370" t="s">
        <v>6986</v>
      </c>
      <c r="F3001" s="355" t="s">
        <v>217</v>
      </c>
      <c r="G3001" s="368">
        <v>1</v>
      </c>
      <c r="H3001" s="170"/>
    </row>
    <row r="3002" spans="1:8" s="62" customFormat="1" ht="21" customHeight="1" x14ac:dyDescent="0.25">
      <c r="A3002" s="351" t="s">
        <v>6987</v>
      </c>
      <c r="B3002" s="353" t="s">
        <v>235</v>
      </c>
      <c r="C3002" s="369" t="s">
        <v>6988</v>
      </c>
      <c r="D3002" s="369" t="s">
        <v>6985</v>
      </c>
      <c r="E3002" s="370" t="s">
        <v>6989</v>
      </c>
      <c r="F3002" s="355" t="s">
        <v>217</v>
      </c>
      <c r="G3002" s="368">
        <v>1</v>
      </c>
      <c r="H3002" s="170"/>
    </row>
    <row r="3003" spans="1:8" s="54" customFormat="1" ht="15" x14ac:dyDescent="0.25">
      <c r="A3003" s="351" t="s">
        <v>6990</v>
      </c>
      <c r="B3003" s="353" t="s">
        <v>235</v>
      </c>
      <c r="C3003" s="369" t="s">
        <v>6991</v>
      </c>
      <c r="D3003" s="369" t="s">
        <v>6985</v>
      </c>
      <c r="E3003" s="370" t="s">
        <v>6992</v>
      </c>
      <c r="F3003" s="355" t="s">
        <v>217</v>
      </c>
      <c r="G3003" s="368">
        <v>1</v>
      </c>
      <c r="H3003" s="170"/>
    </row>
    <row r="3004" spans="1:8" s="54" customFormat="1" ht="15" x14ac:dyDescent="0.25">
      <c r="A3004" s="351" t="s">
        <v>6993</v>
      </c>
      <c r="B3004" s="353" t="s">
        <v>235</v>
      </c>
      <c r="C3004" s="353" t="s">
        <v>6994</v>
      </c>
      <c r="D3004" s="353" t="s">
        <v>6995</v>
      </c>
      <c r="E3004" s="354" t="s">
        <v>6996</v>
      </c>
      <c r="F3004" s="355" t="s">
        <v>217</v>
      </c>
      <c r="G3004" s="368">
        <v>1</v>
      </c>
      <c r="H3004" s="170"/>
    </row>
    <row r="3005" spans="1:8" s="54" customFormat="1" ht="15" x14ac:dyDescent="0.25">
      <c r="A3005" s="351" t="s">
        <v>6997</v>
      </c>
      <c r="B3005" s="353" t="s">
        <v>235</v>
      </c>
      <c r="C3005" s="369" t="s">
        <v>6998</v>
      </c>
      <c r="D3005" s="369" t="s">
        <v>6999</v>
      </c>
      <c r="E3005" s="370" t="s">
        <v>7000</v>
      </c>
      <c r="F3005" s="355" t="s">
        <v>217</v>
      </c>
      <c r="G3005" s="368">
        <v>1</v>
      </c>
      <c r="H3005" s="170"/>
    </row>
    <row r="3006" spans="1:8" s="54" customFormat="1" ht="15" x14ac:dyDescent="0.25">
      <c r="A3006" s="351" t="s">
        <v>7001</v>
      </c>
      <c r="B3006" s="353" t="s">
        <v>235</v>
      </c>
      <c r="C3006" s="369" t="s">
        <v>7002</v>
      </c>
      <c r="D3006" s="369" t="s">
        <v>6451</v>
      </c>
      <c r="E3006" s="370" t="s">
        <v>7003</v>
      </c>
      <c r="F3006" s="355" t="s">
        <v>217</v>
      </c>
      <c r="G3006" s="368">
        <v>1</v>
      </c>
      <c r="H3006" s="170"/>
    </row>
    <row r="3007" spans="1:8" s="54" customFormat="1" ht="15" x14ac:dyDescent="0.25">
      <c r="A3007" s="351" t="s">
        <v>7004</v>
      </c>
      <c r="B3007" s="353" t="s">
        <v>235</v>
      </c>
      <c r="C3007" s="369" t="s">
        <v>7005</v>
      </c>
      <c r="D3007" s="369" t="s">
        <v>6451</v>
      </c>
      <c r="E3007" s="370" t="s">
        <v>7006</v>
      </c>
      <c r="F3007" s="355" t="s">
        <v>217</v>
      </c>
      <c r="G3007" s="368">
        <v>1</v>
      </c>
      <c r="H3007" s="170"/>
    </row>
    <row r="3008" spans="1:8" s="54" customFormat="1" ht="22.5" x14ac:dyDescent="0.25">
      <c r="A3008" s="351" t="s">
        <v>7007</v>
      </c>
      <c r="B3008" s="353" t="s">
        <v>235</v>
      </c>
      <c r="C3008" s="369" t="s">
        <v>7008</v>
      </c>
      <c r="D3008" s="369" t="s">
        <v>6310</v>
      </c>
      <c r="E3008" s="370" t="s">
        <v>6815</v>
      </c>
      <c r="F3008" s="355" t="s">
        <v>217</v>
      </c>
      <c r="G3008" s="368">
        <v>1</v>
      </c>
      <c r="H3008" s="170"/>
    </row>
    <row r="3009" spans="1:8" s="54" customFormat="1" ht="15" x14ac:dyDescent="0.25">
      <c r="A3009" s="351" t="s">
        <v>7009</v>
      </c>
      <c r="B3009" s="353" t="s">
        <v>235</v>
      </c>
      <c r="C3009" s="369" t="s">
        <v>7010</v>
      </c>
      <c r="D3009" s="369" t="s">
        <v>7011</v>
      </c>
      <c r="E3009" s="370" t="s">
        <v>7012</v>
      </c>
      <c r="F3009" s="355" t="s">
        <v>217</v>
      </c>
      <c r="G3009" s="368">
        <v>1</v>
      </c>
      <c r="H3009" s="170"/>
    </row>
    <row r="3010" spans="1:8" s="62" customFormat="1" ht="21" customHeight="1" x14ac:dyDescent="0.25">
      <c r="A3010" s="351" t="s">
        <v>7013</v>
      </c>
      <c r="B3010" s="353" t="s">
        <v>235</v>
      </c>
      <c r="C3010" s="369" t="s">
        <v>7014</v>
      </c>
      <c r="D3010" s="369" t="s">
        <v>6999</v>
      </c>
      <c r="E3010" s="370" t="s">
        <v>7015</v>
      </c>
      <c r="F3010" s="355" t="s">
        <v>217</v>
      </c>
      <c r="G3010" s="368">
        <v>2</v>
      </c>
      <c r="H3010" s="170"/>
    </row>
    <row r="3011" spans="1:8" s="54" customFormat="1" ht="15" x14ac:dyDescent="0.25">
      <c r="A3011" s="351" t="s">
        <v>7016</v>
      </c>
      <c r="B3011" s="353" t="s">
        <v>235</v>
      </c>
      <c r="C3011" s="369" t="s">
        <v>7017</v>
      </c>
      <c r="D3011" s="369" t="s">
        <v>6999</v>
      </c>
      <c r="E3011" s="370" t="s">
        <v>7018</v>
      </c>
      <c r="F3011" s="355" t="s">
        <v>217</v>
      </c>
      <c r="G3011" s="368">
        <v>2</v>
      </c>
      <c r="H3011" s="170"/>
    </row>
    <row r="3012" spans="1:8" s="54" customFormat="1" ht="15" x14ac:dyDescent="0.25">
      <c r="A3012" s="351" t="s">
        <v>7019</v>
      </c>
      <c r="B3012" s="353" t="s">
        <v>235</v>
      </c>
      <c r="C3012" s="369" t="s">
        <v>7020</v>
      </c>
      <c r="D3012" s="369" t="s">
        <v>6999</v>
      </c>
      <c r="E3012" s="370" t="s">
        <v>7021</v>
      </c>
      <c r="F3012" s="355" t="s">
        <v>217</v>
      </c>
      <c r="G3012" s="368">
        <v>2</v>
      </c>
      <c r="H3012" s="170"/>
    </row>
    <row r="3013" spans="1:8" s="54" customFormat="1" ht="15" x14ac:dyDescent="0.25">
      <c r="A3013" s="351" t="s">
        <v>7022</v>
      </c>
      <c r="B3013" s="353" t="s">
        <v>235</v>
      </c>
      <c r="C3013" s="369" t="s">
        <v>7023</v>
      </c>
      <c r="D3013" s="369" t="s">
        <v>7024</v>
      </c>
      <c r="E3013" s="370" t="s">
        <v>7025</v>
      </c>
      <c r="F3013" s="355" t="s">
        <v>217</v>
      </c>
      <c r="G3013" s="368">
        <v>4</v>
      </c>
      <c r="H3013" s="170"/>
    </row>
    <row r="3014" spans="1:8" s="54" customFormat="1" ht="15" x14ac:dyDescent="0.25">
      <c r="A3014" s="351" t="s">
        <v>7026</v>
      </c>
      <c r="B3014" s="353" t="s">
        <v>235</v>
      </c>
      <c r="C3014" s="369" t="s">
        <v>7027</v>
      </c>
      <c r="D3014" s="369" t="s">
        <v>6220</v>
      </c>
      <c r="E3014" s="370" t="s">
        <v>7028</v>
      </c>
      <c r="F3014" s="355" t="s">
        <v>217</v>
      </c>
      <c r="G3014" s="368">
        <v>1</v>
      </c>
      <c r="H3014" s="170"/>
    </row>
    <row r="3015" spans="1:8" s="54" customFormat="1" ht="15" x14ac:dyDescent="0.25">
      <c r="A3015" s="360"/>
      <c r="B3015" s="560" t="s">
        <v>910</v>
      </c>
      <c r="C3015" s="561"/>
      <c r="D3015" s="561"/>
      <c r="E3015" s="562"/>
      <c r="F3015" s="361"/>
      <c r="G3015" s="361"/>
      <c r="H3015" s="170"/>
    </row>
    <row r="3016" spans="1:8" s="54" customFormat="1" ht="15" x14ac:dyDescent="0.25">
      <c r="A3016" s="351" t="s">
        <v>7029</v>
      </c>
      <c r="B3016" s="353" t="s">
        <v>235</v>
      </c>
      <c r="C3016" s="353" t="s">
        <v>7030</v>
      </c>
      <c r="D3016" s="353" t="s">
        <v>7031</v>
      </c>
      <c r="E3016" s="354" t="s">
        <v>7032</v>
      </c>
      <c r="F3016" s="355" t="s">
        <v>217</v>
      </c>
      <c r="G3016" s="368">
        <v>1</v>
      </c>
      <c r="H3016" s="170"/>
    </row>
    <row r="3017" spans="1:8" s="54" customFormat="1" ht="15" x14ac:dyDescent="0.25">
      <c r="A3017" s="351" t="s">
        <v>7033</v>
      </c>
      <c r="B3017" s="353" t="s">
        <v>235</v>
      </c>
      <c r="C3017" s="369" t="s">
        <v>7034</v>
      </c>
      <c r="D3017" s="369" t="s">
        <v>6237</v>
      </c>
      <c r="E3017" s="370" t="s">
        <v>7035</v>
      </c>
      <c r="F3017" s="355" t="s">
        <v>217</v>
      </c>
      <c r="G3017" s="368">
        <v>1</v>
      </c>
      <c r="H3017" s="170"/>
    </row>
    <row r="3018" spans="1:8" s="54" customFormat="1" ht="15" x14ac:dyDescent="0.25">
      <c r="A3018" s="351" t="s">
        <v>7036</v>
      </c>
      <c r="B3018" s="353" t="s">
        <v>235</v>
      </c>
      <c r="C3018" s="369" t="s">
        <v>7037</v>
      </c>
      <c r="D3018" s="369" t="s">
        <v>7038</v>
      </c>
      <c r="E3018" s="370" t="s">
        <v>7039</v>
      </c>
      <c r="F3018" s="355" t="s">
        <v>217</v>
      </c>
      <c r="G3018" s="368">
        <v>1</v>
      </c>
      <c r="H3018" s="170"/>
    </row>
    <row r="3019" spans="1:8" s="54" customFormat="1" ht="67.5" x14ac:dyDescent="0.25">
      <c r="A3019" s="351" t="s">
        <v>7040</v>
      </c>
      <c r="B3019" s="353" t="s">
        <v>235</v>
      </c>
      <c r="C3019" s="369" t="s">
        <v>7041</v>
      </c>
      <c r="D3019" s="369" t="s">
        <v>7042</v>
      </c>
      <c r="E3019" s="370" t="s">
        <v>7043</v>
      </c>
      <c r="F3019" s="355" t="s">
        <v>217</v>
      </c>
      <c r="G3019" s="368">
        <v>4</v>
      </c>
      <c r="H3019" s="170"/>
    </row>
    <row r="3020" spans="1:8" s="54" customFormat="1" ht="67.5" x14ac:dyDescent="0.25">
      <c r="A3020" s="351" t="s">
        <v>7044</v>
      </c>
      <c r="B3020" s="353" t="s">
        <v>235</v>
      </c>
      <c r="C3020" s="369" t="s">
        <v>7045</v>
      </c>
      <c r="D3020" s="369" t="s">
        <v>7042</v>
      </c>
      <c r="E3020" s="370" t="s">
        <v>7043</v>
      </c>
      <c r="F3020" s="355" t="s">
        <v>217</v>
      </c>
      <c r="G3020" s="368">
        <v>2</v>
      </c>
      <c r="H3020" s="170"/>
    </row>
    <row r="3021" spans="1:8" s="54" customFormat="1" ht="15" x14ac:dyDescent="0.25">
      <c r="A3021" s="351" t="s">
        <v>7046</v>
      </c>
      <c r="B3021" s="353" t="s">
        <v>235</v>
      </c>
      <c r="C3021" s="369" t="s">
        <v>7047</v>
      </c>
      <c r="D3021" s="369" t="s">
        <v>7048</v>
      </c>
      <c r="E3021" s="370" t="s">
        <v>7049</v>
      </c>
      <c r="F3021" s="355" t="s">
        <v>217</v>
      </c>
      <c r="G3021" s="368">
        <v>2</v>
      </c>
      <c r="H3021" s="170"/>
    </row>
    <row r="3022" spans="1:8" s="54" customFormat="1" ht="15" x14ac:dyDescent="0.25">
      <c r="A3022" s="351" t="s">
        <v>7050</v>
      </c>
      <c r="B3022" s="353" t="s">
        <v>235</v>
      </c>
      <c r="C3022" s="369" t="s">
        <v>7051</v>
      </c>
      <c r="D3022" s="369" t="s">
        <v>6197</v>
      </c>
      <c r="E3022" s="370" t="s">
        <v>7052</v>
      </c>
      <c r="F3022" s="355" t="s">
        <v>217</v>
      </c>
      <c r="G3022" s="368">
        <v>192</v>
      </c>
      <c r="H3022" s="170"/>
    </row>
    <row r="3023" spans="1:8" s="54" customFormat="1" ht="15" x14ac:dyDescent="0.25">
      <c r="A3023" s="360"/>
      <c r="B3023" s="560" t="s">
        <v>7053</v>
      </c>
      <c r="C3023" s="561"/>
      <c r="D3023" s="561"/>
      <c r="E3023" s="562"/>
      <c r="F3023" s="361"/>
      <c r="G3023" s="361"/>
      <c r="H3023" s="170"/>
    </row>
    <row r="3024" spans="1:8" s="62" customFormat="1" ht="21" customHeight="1" x14ac:dyDescent="0.25">
      <c r="A3024" s="351" t="s">
        <v>7054</v>
      </c>
      <c r="B3024" s="353" t="s">
        <v>235</v>
      </c>
      <c r="C3024" s="353" t="s">
        <v>7055</v>
      </c>
      <c r="D3024" s="353" t="s">
        <v>458</v>
      </c>
      <c r="E3024" s="354" t="s">
        <v>459</v>
      </c>
      <c r="F3024" s="355" t="s">
        <v>217</v>
      </c>
      <c r="G3024" s="368">
        <v>1</v>
      </c>
      <c r="H3024" s="170"/>
    </row>
    <row r="3025" spans="1:8" s="54" customFormat="1" ht="15" customHeight="1" x14ac:dyDescent="0.25">
      <c r="A3025" s="351" t="s">
        <v>7056</v>
      </c>
      <c r="B3025" s="353" t="s">
        <v>235</v>
      </c>
      <c r="C3025" s="369" t="s">
        <v>7057</v>
      </c>
      <c r="D3025" s="369" t="s">
        <v>7058</v>
      </c>
      <c r="E3025" s="370" t="s">
        <v>7059</v>
      </c>
      <c r="F3025" s="355" t="s">
        <v>217</v>
      </c>
      <c r="G3025" s="368">
        <v>1</v>
      </c>
      <c r="H3025" s="170"/>
    </row>
    <row r="3026" spans="1:8" s="54" customFormat="1" ht="15" x14ac:dyDescent="0.25">
      <c r="A3026" s="351" t="s">
        <v>7060</v>
      </c>
      <c r="B3026" s="353" t="s">
        <v>235</v>
      </c>
      <c r="C3026" s="369" t="s">
        <v>7061</v>
      </c>
      <c r="D3026" s="369" t="s">
        <v>6719</v>
      </c>
      <c r="E3026" s="370" t="s">
        <v>7062</v>
      </c>
      <c r="F3026" s="355" t="s">
        <v>217</v>
      </c>
      <c r="G3026" s="368">
        <v>1</v>
      </c>
      <c r="H3026" s="170"/>
    </row>
    <row r="3027" spans="1:8" s="54" customFormat="1" ht="15" x14ac:dyDescent="0.25">
      <c r="A3027" s="351" t="s">
        <v>7063</v>
      </c>
      <c r="B3027" s="353" t="s">
        <v>235</v>
      </c>
      <c r="C3027" s="353" t="s">
        <v>7064</v>
      </c>
      <c r="D3027" s="353" t="s">
        <v>7065</v>
      </c>
      <c r="E3027" s="354" t="s">
        <v>7066</v>
      </c>
      <c r="F3027" s="355" t="s">
        <v>217</v>
      </c>
      <c r="G3027" s="368">
        <v>1</v>
      </c>
      <c r="H3027" s="170"/>
    </row>
    <row r="3028" spans="1:8" s="54" customFormat="1" ht="15" x14ac:dyDescent="0.25">
      <c r="A3028" s="351" t="s">
        <v>7067</v>
      </c>
      <c r="B3028" s="353" t="s">
        <v>235</v>
      </c>
      <c r="C3028" s="369" t="s">
        <v>7068</v>
      </c>
      <c r="D3028" s="369" t="s">
        <v>7069</v>
      </c>
      <c r="E3028" s="370" t="s">
        <v>7070</v>
      </c>
      <c r="F3028" s="355" t="s">
        <v>217</v>
      </c>
      <c r="G3028" s="368">
        <v>1</v>
      </c>
      <c r="H3028" s="170"/>
    </row>
    <row r="3029" spans="1:8" s="54" customFormat="1" ht="15" x14ac:dyDescent="0.25">
      <c r="A3029" s="351" t="s">
        <v>7071</v>
      </c>
      <c r="B3029" s="353" t="s">
        <v>235</v>
      </c>
      <c r="C3029" s="369" t="s">
        <v>7072</v>
      </c>
      <c r="D3029" s="369" t="s">
        <v>6197</v>
      </c>
      <c r="E3029" s="370" t="s">
        <v>6626</v>
      </c>
      <c r="F3029" s="355" t="s">
        <v>217</v>
      </c>
      <c r="G3029" s="368">
        <v>1</v>
      </c>
      <c r="H3029" s="170"/>
    </row>
    <row r="3030" spans="1:8" s="54" customFormat="1" ht="15" x14ac:dyDescent="0.25">
      <c r="A3030" s="351" t="s">
        <v>7073</v>
      </c>
      <c r="B3030" s="353" t="s">
        <v>235</v>
      </c>
      <c r="C3030" s="369" t="s">
        <v>7074</v>
      </c>
      <c r="D3030" s="369" t="s">
        <v>6197</v>
      </c>
      <c r="E3030" s="370" t="s">
        <v>6208</v>
      </c>
      <c r="F3030" s="355" t="s">
        <v>217</v>
      </c>
      <c r="G3030" s="368">
        <v>1</v>
      </c>
      <c r="H3030" s="170"/>
    </row>
    <row r="3031" spans="1:8" s="54" customFormat="1" ht="15" x14ac:dyDescent="0.25">
      <c r="A3031" s="351" t="s">
        <v>7075</v>
      </c>
      <c r="B3031" s="353" t="s">
        <v>235</v>
      </c>
      <c r="C3031" s="369" t="s">
        <v>7076</v>
      </c>
      <c r="D3031" s="369" t="s">
        <v>6361</v>
      </c>
      <c r="E3031" s="370" t="s">
        <v>7077</v>
      </c>
      <c r="F3031" s="355" t="s">
        <v>217</v>
      </c>
      <c r="G3031" s="368">
        <v>1</v>
      </c>
      <c r="H3031" s="170"/>
    </row>
    <row r="3032" spans="1:8" s="54" customFormat="1" ht="15" x14ac:dyDescent="0.25">
      <c r="A3032" s="351" t="s">
        <v>7078</v>
      </c>
      <c r="B3032" s="353" t="s">
        <v>235</v>
      </c>
      <c r="C3032" s="369" t="s">
        <v>7079</v>
      </c>
      <c r="D3032" s="369" t="s">
        <v>6197</v>
      </c>
      <c r="E3032" s="370" t="s">
        <v>6216</v>
      </c>
      <c r="F3032" s="355" t="s">
        <v>217</v>
      </c>
      <c r="G3032" s="368">
        <v>2</v>
      </c>
      <c r="H3032" s="170"/>
    </row>
    <row r="3033" spans="1:8" s="54" customFormat="1" ht="15" x14ac:dyDescent="0.25">
      <c r="A3033" s="360"/>
      <c r="B3033" s="560" t="s">
        <v>7080</v>
      </c>
      <c r="C3033" s="561"/>
      <c r="D3033" s="561"/>
      <c r="E3033" s="562"/>
      <c r="F3033" s="361"/>
      <c r="G3033" s="361"/>
      <c r="H3033" s="170"/>
    </row>
    <row r="3034" spans="1:8" s="54" customFormat="1" ht="15" x14ac:dyDescent="0.25">
      <c r="A3034" s="351" t="s">
        <v>7081</v>
      </c>
      <c r="B3034" s="353" t="s">
        <v>235</v>
      </c>
      <c r="C3034" s="369" t="s">
        <v>7082</v>
      </c>
      <c r="D3034" s="369" t="s">
        <v>6197</v>
      </c>
      <c r="E3034" s="370" t="s">
        <v>6198</v>
      </c>
      <c r="F3034" s="355" t="s">
        <v>217</v>
      </c>
      <c r="G3034" s="368">
        <v>3</v>
      </c>
      <c r="H3034" s="170"/>
    </row>
    <row r="3035" spans="1:8" s="54" customFormat="1" ht="15" x14ac:dyDescent="0.25">
      <c r="A3035" s="351" t="s">
        <v>7083</v>
      </c>
      <c r="B3035" s="353" t="s">
        <v>235</v>
      </c>
      <c r="C3035" s="369" t="s">
        <v>7084</v>
      </c>
      <c r="D3035" s="369" t="s">
        <v>6197</v>
      </c>
      <c r="E3035" s="370" t="s">
        <v>6208</v>
      </c>
      <c r="F3035" s="355" t="s">
        <v>217</v>
      </c>
      <c r="G3035" s="368">
        <v>2</v>
      </c>
      <c r="H3035" s="170"/>
    </row>
    <row r="3036" spans="1:8" s="54" customFormat="1" ht="15" x14ac:dyDescent="0.25">
      <c r="A3036" s="351" t="s">
        <v>7085</v>
      </c>
      <c r="B3036" s="353" t="s">
        <v>235</v>
      </c>
      <c r="C3036" s="369" t="s">
        <v>7086</v>
      </c>
      <c r="D3036" s="369" t="s">
        <v>6197</v>
      </c>
      <c r="E3036" s="370" t="s">
        <v>6626</v>
      </c>
      <c r="F3036" s="355" t="s">
        <v>217</v>
      </c>
      <c r="G3036" s="368">
        <v>1</v>
      </c>
      <c r="H3036" s="170"/>
    </row>
    <row r="3037" spans="1:8" s="54" customFormat="1" ht="15" x14ac:dyDescent="0.25">
      <c r="A3037" s="351" t="s">
        <v>7087</v>
      </c>
      <c r="B3037" s="353" t="s">
        <v>235</v>
      </c>
      <c r="C3037" s="369" t="s">
        <v>7088</v>
      </c>
      <c r="D3037" s="369" t="s">
        <v>6197</v>
      </c>
      <c r="E3037" s="370" t="s">
        <v>6216</v>
      </c>
      <c r="F3037" s="355" t="s">
        <v>217</v>
      </c>
      <c r="G3037" s="368">
        <v>2</v>
      </c>
      <c r="H3037" s="170"/>
    </row>
    <row r="3038" spans="1:8" s="54" customFormat="1" ht="15" x14ac:dyDescent="0.25">
      <c r="A3038" s="360"/>
      <c r="B3038" s="560" t="s">
        <v>7089</v>
      </c>
      <c r="C3038" s="561"/>
      <c r="D3038" s="561"/>
      <c r="E3038" s="562"/>
      <c r="F3038" s="361"/>
      <c r="G3038" s="361"/>
      <c r="H3038" s="170"/>
    </row>
    <row r="3039" spans="1:8" s="54" customFormat="1" ht="15" x14ac:dyDescent="0.25">
      <c r="A3039" s="351" t="s">
        <v>7090</v>
      </c>
      <c r="B3039" s="353" t="s">
        <v>235</v>
      </c>
      <c r="C3039" s="369" t="s">
        <v>7091</v>
      </c>
      <c r="D3039" s="369" t="s">
        <v>7092</v>
      </c>
      <c r="E3039" s="370" t="s">
        <v>6629</v>
      </c>
      <c r="F3039" s="355" t="s">
        <v>217</v>
      </c>
      <c r="G3039" s="368">
        <v>3</v>
      </c>
      <c r="H3039" s="170"/>
    </row>
    <row r="3040" spans="1:8" s="54" customFormat="1" ht="15" x14ac:dyDescent="0.25">
      <c r="A3040" s="360"/>
      <c r="B3040" s="560" t="s">
        <v>7093</v>
      </c>
      <c r="C3040" s="561"/>
      <c r="D3040" s="561"/>
      <c r="E3040" s="562"/>
      <c r="F3040" s="361"/>
      <c r="G3040" s="361"/>
      <c r="H3040" s="170"/>
    </row>
    <row r="3041" spans="1:8" s="54" customFormat="1" ht="22.5" x14ac:dyDescent="0.25">
      <c r="A3041" s="351" t="s">
        <v>7094</v>
      </c>
      <c r="B3041" s="353" t="s">
        <v>235</v>
      </c>
      <c r="C3041" s="369" t="s">
        <v>7095</v>
      </c>
      <c r="D3041" s="369" t="s">
        <v>7092</v>
      </c>
      <c r="E3041" s="370" t="s">
        <v>7096</v>
      </c>
      <c r="F3041" s="355" t="s">
        <v>217</v>
      </c>
      <c r="G3041" s="368">
        <v>1</v>
      </c>
      <c r="H3041" s="170"/>
    </row>
    <row r="3042" spans="1:8" s="54" customFormat="1" ht="15" x14ac:dyDescent="0.25">
      <c r="A3042" s="360"/>
      <c r="B3042" s="560" t="s">
        <v>7097</v>
      </c>
      <c r="C3042" s="561"/>
      <c r="D3042" s="561"/>
      <c r="E3042" s="562"/>
      <c r="F3042" s="361"/>
      <c r="G3042" s="361"/>
      <c r="H3042" s="170"/>
    </row>
    <row r="3043" spans="1:8" s="54" customFormat="1" ht="15" x14ac:dyDescent="0.25">
      <c r="A3043" s="351" t="s">
        <v>7098</v>
      </c>
      <c r="B3043" s="353" t="s">
        <v>235</v>
      </c>
      <c r="C3043" s="369" t="s">
        <v>7099</v>
      </c>
      <c r="D3043" s="369" t="s">
        <v>6197</v>
      </c>
      <c r="E3043" s="370" t="s">
        <v>7100</v>
      </c>
      <c r="F3043" s="355" t="s">
        <v>217</v>
      </c>
      <c r="G3043" s="368">
        <v>28</v>
      </c>
      <c r="H3043" s="170"/>
    </row>
    <row r="3044" spans="1:8" s="54" customFormat="1" ht="15" x14ac:dyDescent="0.25">
      <c r="A3044" s="360"/>
      <c r="B3044" s="560" t="s">
        <v>949</v>
      </c>
      <c r="C3044" s="561"/>
      <c r="D3044" s="561"/>
      <c r="E3044" s="562"/>
      <c r="F3044" s="361"/>
      <c r="G3044" s="361"/>
      <c r="H3044" s="170"/>
    </row>
    <row r="3045" spans="1:8" s="54" customFormat="1" ht="15" x14ac:dyDescent="0.25">
      <c r="A3045" s="351" t="s">
        <v>7101</v>
      </c>
      <c r="B3045" s="353" t="s">
        <v>235</v>
      </c>
      <c r="C3045" s="369" t="s">
        <v>7102</v>
      </c>
      <c r="D3045" s="369" t="s">
        <v>6361</v>
      </c>
      <c r="E3045" s="370" t="s">
        <v>6707</v>
      </c>
      <c r="F3045" s="355" t="s">
        <v>217</v>
      </c>
      <c r="G3045" s="368">
        <v>12</v>
      </c>
      <c r="H3045" s="170"/>
    </row>
    <row r="3046" spans="1:8" s="54" customFormat="1" ht="15" x14ac:dyDescent="0.25">
      <c r="A3046" s="351" t="s">
        <v>7103</v>
      </c>
      <c r="B3046" s="353" t="s">
        <v>235</v>
      </c>
      <c r="C3046" s="369" t="s">
        <v>7104</v>
      </c>
      <c r="D3046" s="369" t="s">
        <v>6361</v>
      </c>
      <c r="E3046" s="370" t="s">
        <v>7105</v>
      </c>
      <c r="F3046" s="355" t="s">
        <v>217</v>
      </c>
      <c r="G3046" s="368">
        <v>10</v>
      </c>
      <c r="H3046" s="170"/>
    </row>
    <row r="3047" spans="1:8" s="54" customFormat="1" ht="15" x14ac:dyDescent="0.25">
      <c r="A3047" s="351" t="s">
        <v>7106</v>
      </c>
      <c r="B3047" s="353" t="s">
        <v>235</v>
      </c>
      <c r="C3047" s="369" t="s">
        <v>7107</v>
      </c>
      <c r="D3047" s="369" t="s">
        <v>6361</v>
      </c>
      <c r="E3047" s="370" t="s">
        <v>7108</v>
      </c>
      <c r="F3047" s="355" t="s">
        <v>217</v>
      </c>
      <c r="G3047" s="368">
        <v>4</v>
      </c>
      <c r="H3047" s="170"/>
    </row>
    <row r="3048" spans="1:8" s="54" customFormat="1" ht="15" x14ac:dyDescent="0.25">
      <c r="A3048" s="351" t="s">
        <v>7109</v>
      </c>
      <c r="B3048" s="353" t="s">
        <v>235</v>
      </c>
      <c r="C3048" s="369" t="s">
        <v>7110</v>
      </c>
      <c r="D3048" s="369" t="s">
        <v>6197</v>
      </c>
      <c r="E3048" s="370" t="s">
        <v>6711</v>
      </c>
      <c r="F3048" s="355" t="s">
        <v>217</v>
      </c>
      <c r="G3048" s="368">
        <v>1</v>
      </c>
      <c r="H3048" s="170"/>
    </row>
    <row r="3049" spans="1:8" s="54" customFormat="1" ht="15" x14ac:dyDescent="0.25">
      <c r="A3049" s="351" t="s">
        <v>7111</v>
      </c>
      <c r="B3049" s="353" t="s">
        <v>235</v>
      </c>
      <c r="C3049" s="369" t="s">
        <v>7112</v>
      </c>
      <c r="D3049" s="369" t="s">
        <v>6197</v>
      </c>
      <c r="E3049" s="370" t="s">
        <v>7113</v>
      </c>
      <c r="F3049" s="355" t="s">
        <v>217</v>
      </c>
      <c r="G3049" s="368">
        <v>1</v>
      </c>
      <c r="H3049" s="170"/>
    </row>
    <row r="3050" spans="1:8" s="54" customFormat="1" ht="15" x14ac:dyDescent="0.25">
      <c r="A3050" s="351" t="s">
        <v>7114</v>
      </c>
      <c r="B3050" s="353" t="s">
        <v>235</v>
      </c>
      <c r="C3050" s="369" t="s">
        <v>7115</v>
      </c>
      <c r="D3050" s="369" t="s">
        <v>6197</v>
      </c>
      <c r="E3050" s="370" t="s">
        <v>7116</v>
      </c>
      <c r="F3050" s="355" t="s">
        <v>217</v>
      </c>
      <c r="G3050" s="368">
        <v>1</v>
      </c>
      <c r="H3050" s="170"/>
    </row>
    <row r="3051" spans="1:8" s="54" customFormat="1" ht="15" x14ac:dyDescent="0.25">
      <c r="A3051" s="351" t="s">
        <v>7117</v>
      </c>
      <c r="B3051" s="353" t="s">
        <v>235</v>
      </c>
      <c r="C3051" s="369" t="s">
        <v>7118</v>
      </c>
      <c r="D3051" s="369" t="s">
        <v>6197</v>
      </c>
      <c r="E3051" s="370" t="s">
        <v>7119</v>
      </c>
      <c r="F3051" s="355" t="s">
        <v>217</v>
      </c>
      <c r="G3051" s="368">
        <v>2</v>
      </c>
      <c r="H3051" s="170"/>
    </row>
    <row r="3052" spans="1:8" s="54" customFormat="1" ht="15" x14ac:dyDescent="0.25">
      <c r="A3052" s="351" t="s">
        <v>7120</v>
      </c>
      <c r="B3052" s="353" t="s">
        <v>235</v>
      </c>
      <c r="C3052" s="369" t="s">
        <v>7121</v>
      </c>
      <c r="D3052" s="369" t="s">
        <v>6197</v>
      </c>
      <c r="E3052" s="370" t="s">
        <v>7122</v>
      </c>
      <c r="F3052" s="355" t="s">
        <v>217</v>
      </c>
      <c r="G3052" s="368">
        <v>1</v>
      </c>
      <c r="H3052" s="170"/>
    </row>
    <row r="3053" spans="1:8" s="54" customFormat="1" ht="15" customHeight="1" x14ac:dyDescent="0.25">
      <c r="A3053" s="351" t="s">
        <v>7123</v>
      </c>
      <c r="B3053" s="353" t="s">
        <v>235</v>
      </c>
      <c r="C3053" s="369" t="s">
        <v>7124</v>
      </c>
      <c r="D3053" s="369" t="s">
        <v>6719</v>
      </c>
      <c r="E3053" s="370" t="s">
        <v>7125</v>
      </c>
      <c r="F3053" s="355" t="s">
        <v>217</v>
      </c>
      <c r="G3053" s="368">
        <v>1</v>
      </c>
      <c r="H3053" s="170"/>
    </row>
    <row r="3054" spans="1:8" s="54" customFormat="1" ht="15" x14ac:dyDescent="0.25">
      <c r="A3054" s="351" t="s">
        <v>7126</v>
      </c>
      <c r="B3054" s="353" t="s">
        <v>235</v>
      </c>
      <c r="C3054" s="369" t="s">
        <v>7127</v>
      </c>
      <c r="D3054" s="369" t="s">
        <v>6197</v>
      </c>
      <c r="E3054" s="370" t="s">
        <v>7128</v>
      </c>
      <c r="F3054" s="355" t="s">
        <v>217</v>
      </c>
      <c r="G3054" s="368">
        <v>1</v>
      </c>
      <c r="H3054" s="170"/>
    </row>
    <row r="3055" spans="1:8" s="54" customFormat="1" ht="15" x14ac:dyDescent="0.25">
      <c r="A3055" s="351" t="s">
        <v>7129</v>
      </c>
      <c r="B3055" s="353" t="s">
        <v>235</v>
      </c>
      <c r="C3055" s="369" t="s">
        <v>7130</v>
      </c>
      <c r="D3055" s="369" t="s">
        <v>6197</v>
      </c>
      <c r="E3055" s="370" t="s">
        <v>7131</v>
      </c>
      <c r="F3055" s="355" t="s">
        <v>217</v>
      </c>
      <c r="G3055" s="368">
        <v>24</v>
      </c>
      <c r="H3055" s="170"/>
    </row>
    <row r="3056" spans="1:8" s="54" customFormat="1" ht="15" x14ac:dyDescent="0.25">
      <c r="A3056" s="351" t="s">
        <v>7132</v>
      </c>
      <c r="B3056" s="353" t="s">
        <v>235</v>
      </c>
      <c r="C3056" s="369" t="s">
        <v>7133</v>
      </c>
      <c r="D3056" s="369" t="s">
        <v>6197</v>
      </c>
      <c r="E3056" s="370" t="s">
        <v>6204</v>
      </c>
      <c r="F3056" s="355" t="s">
        <v>217</v>
      </c>
      <c r="G3056" s="368">
        <v>48</v>
      </c>
      <c r="H3056" s="170"/>
    </row>
    <row r="3057" spans="1:8" s="54" customFormat="1" ht="15" x14ac:dyDescent="0.25">
      <c r="A3057" s="360"/>
      <c r="B3057" s="560" t="s">
        <v>907</v>
      </c>
      <c r="C3057" s="561"/>
      <c r="D3057" s="561"/>
      <c r="E3057" s="562"/>
      <c r="F3057" s="361"/>
      <c r="G3057" s="361"/>
      <c r="H3057" s="170"/>
    </row>
    <row r="3058" spans="1:8" s="54" customFormat="1" ht="15" x14ac:dyDescent="0.25">
      <c r="A3058" s="351" t="s">
        <v>7134</v>
      </c>
      <c r="B3058" s="353" t="s">
        <v>235</v>
      </c>
      <c r="C3058" s="369" t="s">
        <v>7135</v>
      </c>
      <c r="D3058" s="369" t="s">
        <v>6213</v>
      </c>
      <c r="E3058" s="370" t="s">
        <v>947</v>
      </c>
      <c r="F3058" s="355" t="s">
        <v>217</v>
      </c>
      <c r="G3058" s="368">
        <v>2</v>
      </c>
      <c r="H3058" s="170"/>
    </row>
    <row r="3059" spans="1:8" s="54" customFormat="1" ht="15" x14ac:dyDescent="0.25">
      <c r="A3059" s="351" t="s">
        <v>7136</v>
      </c>
      <c r="B3059" s="353" t="s">
        <v>235</v>
      </c>
      <c r="C3059" s="369" t="s">
        <v>7137</v>
      </c>
      <c r="D3059" s="369" t="s">
        <v>6213</v>
      </c>
      <c r="E3059" s="370" t="s">
        <v>6214</v>
      </c>
      <c r="F3059" s="355" t="s">
        <v>217</v>
      </c>
      <c r="G3059" s="368">
        <v>1</v>
      </c>
      <c r="H3059" s="170"/>
    </row>
    <row r="3060" spans="1:8" s="54" customFormat="1" ht="15" x14ac:dyDescent="0.25">
      <c r="A3060" s="360"/>
      <c r="B3060" s="560" t="s">
        <v>7138</v>
      </c>
      <c r="C3060" s="561"/>
      <c r="D3060" s="561"/>
      <c r="E3060" s="562"/>
      <c r="F3060" s="361"/>
      <c r="G3060" s="361"/>
      <c r="H3060" s="170"/>
    </row>
    <row r="3061" spans="1:8" s="54" customFormat="1" ht="15" x14ac:dyDescent="0.25">
      <c r="A3061" s="351" t="s">
        <v>7139</v>
      </c>
      <c r="B3061" s="353" t="s">
        <v>235</v>
      </c>
      <c r="C3061" s="369" t="s">
        <v>7140</v>
      </c>
      <c r="D3061" s="369" t="s">
        <v>6197</v>
      </c>
      <c r="E3061" s="370" t="s">
        <v>6577</v>
      </c>
      <c r="F3061" s="355" t="s">
        <v>217</v>
      </c>
      <c r="G3061" s="368">
        <v>1</v>
      </c>
      <c r="H3061" s="170"/>
    </row>
    <row r="3062" spans="1:8" s="54" customFormat="1" ht="15" x14ac:dyDescent="0.25">
      <c r="A3062" s="351" t="s">
        <v>7141</v>
      </c>
      <c r="B3062" s="353" t="s">
        <v>235</v>
      </c>
      <c r="C3062" s="369" t="s">
        <v>7142</v>
      </c>
      <c r="D3062" s="369" t="s">
        <v>6197</v>
      </c>
      <c r="E3062" s="370" t="s">
        <v>6369</v>
      </c>
      <c r="F3062" s="355" t="s">
        <v>217</v>
      </c>
      <c r="G3062" s="368">
        <v>1</v>
      </c>
      <c r="H3062" s="170"/>
    </row>
    <row r="3063" spans="1:8" s="54" customFormat="1" ht="15" x14ac:dyDescent="0.25">
      <c r="A3063" s="351" t="s">
        <v>7143</v>
      </c>
      <c r="B3063" s="353" t="s">
        <v>235</v>
      </c>
      <c r="C3063" s="369" t="s">
        <v>7144</v>
      </c>
      <c r="D3063" s="369" t="s">
        <v>6197</v>
      </c>
      <c r="E3063" s="370" t="s">
        <v>6594</v>
      </c>
      <c r="F3063" s="355" t="s">
        <v>217</v>
      </c>
      <c r="G3063" s="368">
        <v>1</v>
      </c>
      <c r="H3063" s="170"/>
    </row>
    <row r="3064" spans="1:8" s="54" customFormat="1" ht="15" x14ac:dyDescent="0.25">
      <c r="A3064" s="351" t="s">
        <v>7145</v>
      </c>
      <c r="B3064" s="353" t="s">
        <v>235</v>
      </c>
      <c r="C3064" s="369" t="s">
        <v>7146</v>
      </c>
      <c r="D3064" s="369" t="s">
        <v>6197</v>
      </c>
      <c r="E3064" s="370" t="s">
        <v>6507</v>
      </c>
      <c r="F3064" s="355" t="s">
        <v>217</v>
      </c>
      <c r="G3064" s="368">
        <v>2</v>
      </c>
      <c r="H3064" s="170"/>
    </row>
    <row r="3065" spans="1:8" s="54" customFormat="1" ht="15" x14ac:dyDescent="0.25">
      <c r="A3065" s="351" t="s">
        <v>7147</v>
      </c>
      <c r="B3065" s="353" t="s">
        <v>235</v>
      </c>
      <c r="C3065" s="369" t="s">
        <v>7148</v>
      </c>
      <c r="D3065" s="369" t="s">
        <v>6197</v>
      </c>
      <c r="E3065" s="370" t="s">
        <v>6216</v>
      </c>
      <c r="F3065" s="355" t="s">
        <v>217</v>
      </c>
      <c r="G3065" s="368">
        <v>42</v>
      </c>
      <c r="H3065" s="170"/>
    </row>
    <row r="3066" spans="1:8" s="54" customFormat="1" ht="15" x14ac:dyDescent="0.25">
      <c r="A3066" s="351" t="s">
        <v>7149</v>
      </c>
      <c r="B3066" s="353" t="s">
        <v>235</v>
      </c>
      <c r="C3066" s="369" t="s">
        <v>7150</v>
      </c>
      <c r="D3066" s="369" t="s">
        <v>6197</v>
      </c>
      <c r="E3066" s="370" t="s">
        <v>6338</v>
      </c>
      <c r="F3066" s="355" t="s">
        <v>217</v>
      </c>
      <c r="G3066" s="368">
        <v>1</v>
      </c>
      <c r="H3066" s="170"/>
    </row>
    <row r="3067" spans="1:8" s="54" customFormat="1" ht="15" x14ac:dyDescent="0.25">
      <c r="A3067" s="351" t="s">
        <v>7151</v>
      </c>
      <c r="B3067" s="353" t="s">
        <v>235</v>
      </c>
      <c r="C3067" s="369" t="s">
        <v>7152</v>
      </c>
      <c r="D3067" s="369" t="s">
        <v>6197</v>
      </c>
      <c r="E3067" s="370" t="s">
        <v>6960</v>
      </c>
      <c r="F3067" s="355" t="s">
        <v>217</v>
      </c>
      <c r="G3067" s="368">
        <v>1</v>
      </c>
      <c r="H3067" s="170"/>
    </row>
    <row r="3068" spans="1:8" s="54" customFormat="1" ht="15" x14ac:dyDescent="0.25">
      <c r="A3068" s="360"/>
      <c r="B3068" s="560" t="s">
        <v>7153</v>
      </c>
      <c r="C3068" s="561"/>
      <c r="D3068" s="561"/>
      <c r="E3068" s="562"/>
      <c r="F3068" s="361"/>
      <c r="G3068" s="361"/>
      <c r="H3068" s="170"/>
    </row>
    <row r="3069" spans="1:8" s="54" customFormat="1" ht="15" x14ac:dyDescent="0.25">
      <c r="A3069" s="351" t="s">
        <v>7154</v>
      </c>
      <c r="B3069" s="353" t="s">
        <v>235</v>
      </c>
      <c r="C3069" s="369" t="s">
        <v>7155</v>
      </c>
      <c r="D3069" s="369" t="s">
        <v>7156</v>
      </c>
      <c r="E3069" s="370" t="s">
        <v>7157</v>
      </c>
      <c r="F3069" s="355" t="s">
        <v>217</v>
      </c>
      <c r="G3069" s="368">
        <v>10</v>
      </c>
      <c r="H3069" s="170"/>
    </row>
    <row r="3070" spans="1:8" s="54" customFormat="1" ht="15" x14ac:dyDescent="0.25">
      <c r="A3070" s="351" t="s">
        <v>7158</v>
      </c>
      <c r="B3070" s="353" t="s">
        <v>235</v>
      </c>
      <c r="C3070" s="369" t="s">
        <v>7159</v>
      </c>
      <c r="D3070" s="369" t="s">
        <v>7156</v>
      </c>
      <c r="E3070" s="370" t="s">
        <v>7160</v>
      </c>
      <c r="F3070" s="355" t="s">
        <v>217</v>
      </c>
      <c r="G3070" s="368">
        <v>26</v>
      </c>
      <c r="H3070" s="170"/>
    </row>
    <row r="3071" spans="1:8" s="54" customFormat="1" ht="15" x14ac:dyDescent="0.25">
      <c r="A3071" s="351" t="s">
        <v>7161</v>
      </c>
      <c r="B3071" s="353" t="s">
        <v>235</v>
      </c>
      <c r="C3071" s="369" t="s">
        <v>7162</v>
      </c>
      <c r="D3071" s="369" t="s">
        <v>6573</v>
      </c>
      <c r="E3071" s="370" t="s">
        <v>6574</v>
      </c>
      <c r="F3071" s="355" t="s">
        <v>217</v>
      </c>
      <c r="G3071" s="368">
        <v>10</v>
      </c>
      <c r="H3071" s="170"/>
    </row>
    <row r="3072" spans="1:8" s="54" customFormat="1" ht="15" x14ac:dyDescent="0.25">
      <c r="A3072" s="351" t="s">
        <v>7163</v>
      </c>
      <c r="B3072" s="353" t="s">
        <v>235</v>
      </c>
      <c r="C3072" s="369" t="s">
        <v>7164</v>
      </c>
      <c r="D3072" s="369" t="s">
        <v>6213</v>
      </c>
      <c r="E3072" s="370" t="s">
        <v>7165</v>
      </c>
      <c r="F3072" s="355" t="s">
        <v>217</v>
      </c>
      <c r="G3072" s="368">
        <v>1</v>
      </c>
      <c r="H3072" s="170"/>
    </row>
    <row r="3073" spans="1:8" s="54" customFormat="1" ht="15" x14ac:dyDescent="0.25">
      <c r="A3073" s="351" t="s">
        <v>7166</v>
      </c>
      <c r="B3073" s="353" t="s">
        <v>235</v>
      </c>
      <c r="C3073" s="369" t="s">
        <v>7167</v>
      </c>
      <c r="D3073" s="369" t="s">
        <v>7156</v>
      </c>
      <c r="E3073" s="370" t="s">
        <v>7168</v>
      </c>
      <c r="F3073" s="355" t="s">
        <v>217</v>
      </c>
      <c r="G3073" s="368">
        <v>2</v>
      </c>
      <c r="H3073" s="170"/>
    </row>
    <row r="3074" spans="1:8" s="54" customFormat="1" ht="15" x14ac:dyDescent="0.25">
      <c r="A3074" s="351" t="s">
        <v>7169</v>
      </c>
      <c r="B3074" s="353" t="s">
        <v>235</v>
      </c>
      <c r="C3074" s="369" t="s">
        <v>7170</v>
      </c>
      <c r="D3074" s="369" t="s">
        <v>7156</v>
      </c>
      <c r="E3074" s="370" t="s">
        <v>7171</v>
      </c>
      <c r="F3074" s="355" t="s">
        <v>217</v>
      </c>
      <c r="G3074" s="368">
        <v>2</v>
      </c>
      <c r="H3074" s="170"/>
    </row>
    <row r="3075" spans="1:8" s="62" customFormat="1" ht="21" customHeight="1" x14ac:dyDescent="0.25">
      <c r="A3075" s="351" t="s">
        <v>7172</v>
      </c>
      <c r="B3075" s="353" t="s">
        <v>235</v>
      </c>
      <c r="C3075" s="369" t="s">
        <v>7173</v>
      </c>
      <c r="D3075" s="369" t="s">
        <v>7156</v>
      </c>
      <c r="E3075" s="370" t="s">
        <v>7174</v>
      </c>
      <c r="F3075" s="355" t="s">
        <v>217</v>
      </c>
      <c r="G3075" s="368">
        <v>1</v>
      </c>
      <c r="H3075" s="170"/>
    </row>
    <row r="3076" spans="1:8" s="54" customFormat="1" ht="15" x14ac:dyDescent="0.25">
      <c r="A3076" s="351" t="s">
        <v>7175</v>
      </c>
      <c r="B3076" s="353" t="s">
        <v>235</v>
      </c>
      <c r="C3076" s="369" t="s">
        <v>7176</v>
      </c>
      <c r="D3076" s="369" t="s">
        <v>7156</v>
      </c>
      <c r="E3076" s="370" t="s">
        <v>7177</v>
      </c>
      <c r="F3076" s="355" t="s">
        <v>217</v>
      </c>
      <c r="G3076" s="368">
        <v>1</v>
      </c>
      <c r="H3076" s="170"/>
    </row>
    <row r="3077" spans="1:8" s="54" customFormat="1" ht="15" x14ac:dyDescent="0.25">
      <c r="A3077" s="351" t="s">
        <v>7178</v>
      </c>
      <c r="B3077" s="353" t="s">
        <v>235</v>
      </c>
      <c r="C3077" s="369" t="s">
        <v>7179</v>
      </c>
      <c r="D3077" s="369" t="s">
        <v>6310</v>
      </c>
      <c r="E3077" s="370" t="s">
        <v>7180</v>
      </c>
      <c r="F3077" s="355" t="s">
        <v>217</v>
      </c>
      <c r="G3077" s="368">
        <v>1</v>
      </c>
      <c r="H3077" s="170"/>
    </row>
    <row r="3078" spans="1:8" s="54" customFormat="1" ht="15" x14ac:dyDescent="0.25">
      <c r="A3078" s="351" t="s">
        <v>7181</v>
      </c>
      <c r="B3078" s="353" t="s">
        <v>235</v>
      </c>
      <c r="C3078" s="369" t="s">
        <v>7182</v>
      </c>
      <c r="D3078" s="369" t="s">
        <v>7156</v>
      </c>
      <c r="E3078" s="370" t="s">
        <v>7183</v>
      </c>
      <c r="F3078" s="355" t="s">
        <v>217</v>
      </c>
      <c r="G3078" s="368">
        <v>4</v>
      </c>
      <c r="H3078" s="170"/>
    </row>
    <row r="3079" spans="1:8" s="54" customFormat="1" ht="15" customHeight="1" x14ac:dyDescent="0.25">
      <c r="A3079" s="351" t="s">
        <v>7184</v>
      </c>
      <c r="B3079" s="353" t="s">
        <v>235</v>
      </c>
      <c r="C3079" s="369" t="s">
        <v>7185</v>
      </c>
      <c r="D3079" s="369" t="s">
        <v>6310</v>
      </c>
      <c r="E3079" s="370" t="s">
        <v>7186</v>
      </c>
      <c r="F3079" s="355" t="s">
        <v>217</v>
      </c>
      <c r="G3079" s="368">
        <v>1</v>
      </c>
      <c r="H3079" s="170"/>
    </row>
    <row r="3080" spans="1:8" s="54" customFormat="1" ht="15" x14ac:dyDescent="0.25">
      <c r="A3080" s="351" t="s">
        <v>7187</v>
      </c>
      <c r="B3080" s="353" t="s">
        <v>235</v>
      </c>
      <c r="C3080" s="369" t="s">
        <v>7188</v>
      </c>
      <c r="D3080" s="369" t="s">
        <v>7189</v>
      </c>
      <c r="E3080" s="370" t="s">
        <v>7190</v>
      </c>
      <c r="F3080" s="355" t="s">
        <v>217</v>
      </c>
      <c r="G3080" s="368">
        <v>1</v>
      </c>
      <c r="H3080" s="170"/>
    </row>
    <row r="3081" spans="1:8" s="54" customFormat="1" ht="15" x14ac:dyDescent="0.25">
      <c r="A3081" s="351" t="s">
        <v>7191</v>
      </c>
      <c r="B3081" s="353" t="s">
        <v>235</v>
      </c>
      <c r="C3081" s="369" t="s">
        <v>7192</v>
      </c>
      <c r="D3081" s="369" t="s">
        <v>7156</v>
      </c>
      <c r="E3081" s="370" t="s">
        <v>7193</v>
      </c>
      <c r="F3081" s="355" t="s">
        <v>217</v>
      </c>
      <c r="G3081" s="368">
        <v>1</v>
      </c>
      <c r="H3081" s="170"/>
    </row>
    <row r="3082" spans="1:8" s="54" customFormat="1" ht="15" x14ac:dyDescent="0.25">
      <c r="A3082" s="351" t="s">
        <v>7194</v>
      </c>
      <c r="B3082" s="353" t="s">
        <v>235</v>
      </c>
      <c r="C3082" s="369" t="s">
        <v>7195</v>
      </c>
      <c r="D3082" s="369" t="s">
        <v>7196</v>
      </c>
      <c r="E3082" s="370" t="s">
        <v>7197</v>
      </c>
      <c r="F3082" s="355" t="s">
        <v>217</v>
      </c>
      <c r="G3082" s="368">
        <v>2</v>
      </c>
      <c r="H3082" s="170"/>
    </row>
    <row r="3083" spans="1:8" s="54" customFormat="1" ht="15" x14ac:dyDescent="0.25">
      <c r="A3083" s="557" t="s">
        <v>7198</v>
      </c>
      <c r="B3083" s="558"/>
      <c r="C3083" s="558"/>
      <c r="D3083" s="558"/>
      <c r="E3083" s="558"/>
      <c r="F3083" s="559"/>
      <c r="G3083" s="359"/>
      <c r="H3083" s="170"/>
    </row>
    <row r="3084" spans="1:8" s="54" customFormat="1" ht="15" x14ac:dyDescent="0.25">
      <c r="A3084" s="347" t="s">
        <v>3469</v>
      </c>
      <c r="B3084" s="556"/>
      <c r="C3084" s="556"/>
      <c r="D3084" s="556"/>
      <c r="E3084" s="348" t="s">
        <v>852</v>
      </c>
      <c r="F3084" s="349"/>
      <c r="G3084" s="350"/>
      <c r="H3084" s="170"/>
    </row>
    <row r="3085" spans="1:8" s="54" customFormat="1" ht="15" x14ac:dyDescent="0.25">
      <c r="A3085" s="351" t="s">
        <v>7199</v>
      </c>
      <c r="B3085" s="353" t="s">
        <v>356</v>
      </c>
      <c r="C3085" s="353" t="s">
        <v>2402</v>
      </c>
      <c r="D3085" s="353" t="s">
        <v>7200</v>
      </c>
      <c r="E3085" s="354" t="s">
        <v>7201</v>
      </c>
      <c r="F3085" s="355" t="s">
        <v>217</v>
      </c>
      <c r="G3085" s="368">
        <v>1</v>
      </c>
      <c r="H3085" s="170"/>
    </row>
    <row r="3086" spans="1:8" s="54" customFormat="1" ht="15" x14ac:dyDescent="0.25">
      <c r="A3086" s="351" t="s">
        <v>7202</v>
      </c>
      <c r="B3086" s="353" t="s">
        <v>356</v>
      </c>
      <c r="C3086" s="369" t="s">
        <v>1067</v>
      </c>
      <c r="D3086" s="369" t="s">
        <v>7203</v>
      </c>
      <c r="E3086" s="370" t="s">
        <v>7204</v>
      </c>
      <c r="F3086" s="355" t="s">
        <v>217</v>
      </c>
      <c r="G3086" s="368">
        <v>1</v>
      </c>
      <c r="H3086" s="170"/>
    </row>
    <row r="3087" spans="1:8" s="54" customFormat="1" ht="21" customHeight="1" x14ac:dyDescent="0.25">
      <c r="A3087" s="351" t="s">
        <v>7205</v>
      </c>
      <c r="B3087" s="353" t="s">
        <v>356</v>
      </c>
      <c r="C3087" s="353" t="s">
        <v>2410</v>
      </c>
      <c r="D3087" s="353" t="s">
        <v>7206</v>
      </c>
      <c r="E3087" s="354" t="s">
        <v>7207</v>
      </c>
      <c r="F3087" s="355" t="s">
        <v>217</v>
      </c>
      <c r="G3087" s="368">
        <v>1</v>
      </c>
    </row>
    <row r="3088" spans="1:8" s="54" customFormat="1" ht="17.25" customHeight="1" x14ac:dyDescent="0.25">
      <c r="A3088" s="351" t="s">
        <v>7208</v>
      </c>
      <c r="B3088" s="353" t="s">
        <v>356</v>
      </c>
      <c r="C3088" s="369" t="s">
        <v>1081</v>
      </c>
      <c r="D3088" s="369" t="s">
        <v>7209</v>
      </c>
      <c r="E3088" s="370" t="s">
        <v>7210</v>
      </c>
      <c r="F3088" s="355" t="s">
        <v>217</v>
      </c>
      <c r="G3088" s="368">
        <v>1</v>
      </c>
    </row>
    <row r="3089" spans="1:7" s="54" customFormat="1" ht="22.5" x14ac:dyDescent="0.25">
      <c r="A3089" s="351" t="s">
        <v>7211</v>
      </c>
      <c r="B3089" s="353" t="s">
        <v>356</v>
      </c>
      <c r="C3089" s="353" t="s">
        <v>2421</v>
      </c>
      <c r="D3089" s="353" t="s">
        <v>409</v>
      </c>
      <c r="E3089" s="354" t="s">
        <v>410</v>
      </c>
      <c r="F3089" s="355" t="s">
        <v>217</v>
      </c>
      <c r="G3089" s="368">
        <v>1</v>
      </c>
    </row>
    <row r="3090" spans="1:7" s="54" customFormat="1" ht="15" x14ac:dyDescent="0.25">
      <c r="A3090" s="351" t="s">
        <v>7212</v>
      </c>
      <c r="B3090" s="353" t="s">
        <v>356</v>
      </c>
      <c r="C3090" s="369" t="s">
        <v>2398</v>
      </c>
      <c r="D3090" s="369" t="s">
        <v>7213</v>
      </c>
      <c r="E3090" s="370" t="s">
        <v>7214</v>
      </c>
      <c r="F3090" s="355" t="s">
        <v>274</v>
      </c>
      <c r="G3090" s="368">
        <v>1</v>
      </c>
    </row>
    <row r="3091" spans="1:7" s="54" customFormat="1" ht="15" x14ac:dyDescent="0.25">
      <c r="A3091" s="351" t="s">
        <v>7215</v>
      </c>
      <c r="B3091" s="353" t="s">
        <v>356</v>
      </c>
      <c r="C3091" s="353" t="s">
        <v>2429</v>
      </c>
      <c r="D3091" s="353" t="s">
        <v>7216</v>
      </c>
      <c r="E3091" s="354" t="s">
        <v>7217</v>
      </c>
      <c r="F3091" s="355" t="s">
        <v>217</v>
      </c>
      <c r="G3091" s="368">
        <v>4</v>
      </c>
    </row>
    <row r="3092" spans="1:7" s="54" customFormat="1" ht="15" x14ac:dyDescent="0.25">
      <c r="A3092" s="351" t="s">
        <v>7218</v>
      </c>
      <c r="B3092" s="353" t="s">
        <v>356</v>
      </c>
      <c r="C3092" s="369" t="s">
        <v>2433</v>
      </c>
      <c r="D3092" s="369" t="s">
        <v>7219</v>
      </c>
      <c r="E3092" s="370" t="s">
        <v>7220</v>
      </c>
      <c r="F3092" s="355" t="s">
        <v>217</v>
      </c>
      <c r="G3092" s="368">
        <v>4</v>
      </c>
    </row>
    <row r="3093" spans="1:7" s="54" customFormat="1" ht="22.5" x14ac:dyDescent="0.25">
      <c r="A3093" s="351" t="s">
        <v>7221</v>
      </c>
      <c r="B3093" s="353" t="s">
        <v>356</v>
      </c>
      <c r="C3093" s="353" t="s">
        <v>2438</v>
      </c>
      <c r="D3093" s="353" t="s">
        <v>7222</v>
      </c>
      <c r="E3093" s="354" t="s">
        <v>7223</v>
      </c>
      <c r="F3093" s="355" t="s">
        <v>217</v>
      </c>
      <c r="G3093" s="368">
        <v>3</v>
      </c>
    </row>
    <row r="3094" spans="1:7" s="54" customFormat="1" ht="15" x14ac:dyDescent="0.25">
      <c r="A3094" s="351" t="s">
        <v>7224</v>
      </c>
      <c r="B3094" s="353" t="s">
        <v>356</v>
      </c>
      <c r="C3094" s="369" t="s">
        <v>2440</v>
      </c>
      <c r="D3094" s="369" t="s">
        <v>7213</v>
      </c>
      <c r="E3094" s="370" t="s">
        <v>7225</v>
      </c>
      <c r="F3094" s="355" t="s">
        <v>217</v>
      </c>
      <c r="G3094" s="368">
        <v>3</v>
      </c>
    </row>
    <row r="3095" spans="1:7" s="54" customFormat="1" ht="15" x14ac:dyDescent="0.25">
      <c r="A3095" s="351" t="s">
        <v>7226</v>
      </c>
      <c r="B3095" s="353" t="s">
        <v>356</v>
      </c>
      <c r="C3095" s="353" t="s">
        <v>1071</v>
      </c>
      <c r="D3095" s="353" t="s">
        <v>7227</v>
      </c>
      <c r="E3095" s="354" t="s">
        <v>7228</v>
      </c>
      <c r="F3095" s="355" t="s">
        <v>217</v>
      </c>
      <c r="G3095" s="368">
        <v>1</v>
      </c>
    </row>
    <row r="3096" spans="1:7" s="54" customFormat="1" ht="15" x14ac:dyDescent="0.25">
      <c r="A3096" s="351" t="s">
        <v>7229</v>
      </c>
      <c r="B3096" s="353" t="s">
        <v>356</v>
      </c>
      <c r="C3096" s="369" t="s">
        <v>3460</v>
      </c>
      <c r="D3096" s="369" t="s">
        <v>7213</v>
      </c>
      <c r="E3096" s="370" t="s">
        <v>7230</v>
      </c>
      <c r="F3096" s="355" t="s">
        <v>217</v>
      </c>
      <c r="G3096" s="368">
        <v>1</v>
      </c>
    </row>
    <row r="3097" spans="1:7" s="54" customFormat="1" ht="15" x14ac:dyDescent="0.25">
      <c r="A3097" s="351" t="s">
        <v>7231</v>
      </c>
      <c r="B3097" s="353" t="s">
        <v>356</v>
      </c>
      <c r="C3097" s="353" t="s">
        <v>1075</v>
      </c>
      <c r="D3097" s="353" t="s">
        <v>7232</v>
      </c>
      <c r="E3097" s="354" t="s">
        <v>7233</v>
      </c>
      <c r="F3097" s="355" t="s">
        <v>7234</v>
      </c>
      <c r="G3097" s="368">
        <v>3</v>
      </c>
    </row>
    <row r="3098" spans="1:7" s="54" customFormat="1" ht="15" x14ac:dyDescent="0.25">
      <c r="A3098" s="351" t="s">
        <v>7235</v>
      </c>
      <c r="B3098" s="353" t="s">
        <v>356</v>
      </c>
      <c r="C3098" s="369" t="s">
        <v>3469</v>
      </c>
      <c r="D3098" s="369" t="s">
        <v>7213</v>
      </c>
      <c r="E3098" s="370" t="s">
        <v>7236</v>
      </c>
      <c r="F3098" s="355" t="s">
        <v>217</v>
      </c>
      <c r="G3098" s="368">
        <v>3</v>
      </c>
    </row>
    <row r="3099" spans="1:7" s="54" customFormat="1" ht="15" x14ac:dyDescent="0.25">
      <c r="A3099" s="351" t="s">
        <v>7237</v>
      </c>
      <c r="B3099" s="353" t="s">
        <v>356</v>
      </c>
      <c r="C3099" s="353" t="s">
        <v>2474</v>
      </c>
      <c r="D3099" s="353" t="s">
        <v>428</v>
      </c>
      <c r="E3099" s="354" t="s">
        <v>429</v>
      </c>
      <c r="F3099" s="355" t="s">
        <v>217</v>
      </c>
      <c r="G3099" s="368">
        <v>2</v>
      </c>
    </row>
    <row r="3100" spans="1:7" s="54" customFormat="1" ht="15" x14ac:dyDescent="0.25">
      <c r="A3100" s="351" t="s">
        <v>7238</v>
      </c>
      <c r="B3100" s="353" t="s">
        <v>356</v>
      </c>
      <c r="C3100" s="369" t="s">
        <v>3475</v>
      </c>
      <c r="D3100" s="369" t="s">
        <v>7213</v>
      </c>
      <c r="E3100" s="370" t="s">
        <v>7239</v>
      </c>
      <c r="F3100" s="355" t="s">
        <v>217</v>
      </c>
      <c r="G3100" s="368">
        <v>2</v>
      </c>
    </row>
    <row r="3101" spans="1:7" s="54" customFormat="1" ht="15" x14ac:dyDescent="0.25">
      <c r="A3101" s="351" t="s">
        <v>7240</v>
      </c>
      <c r="B3101" s="353" t="s">
        <v>356</v>
      </c>
      <c r="C3101" s="353" t="s">
        <v>2489</v>
      </c>
      <c r="D3101" s="353" t="s">
        <v>439</v>
      </c>
      <c r="E3101" s="354" t="s">
        <v>440</v>
      </c>
      <c r="F3101" s="355" t="s">
        <v>217</v>
      </c>
      <c r="G3101" s="368">
        <v>1</v>
      </c>
    </row>
    <row r="3102" spans="1:7" s="54" customFormat="1" ht="15" x14ac:dyDescent="0.25">
      <c r="A3102" s="351" t="s">
        <v>7241</v>
      </c>
      <c r="B3102" s="353" t="s">
        <v>356</v>
      </c>
      <c r="C3102" s="369" t="s">
        <v>3481</v>
      </c>
      <c r="D3102" s="369" t="s">
        <v>7213</v>
      </c>
      <c r="E3102" s="370" t="s">
        <v>7242</v>
      </c>
      <c r="F3102" s="355" t="s">
        <v>217</v>
      </c>
      <c r="G3102" s="368">
        <v>1</v>
      </c>
    </row>
    <row r="3103" spans="1:7" s="54" customFormat="1" ht="15" x14ac:dyDescent="0.25">
      <c r="A3103" s="351" t="s">
        <v>7243</v>
      </c>
      <c r="B3103" s="353" t="s">
        <v>356</v>
      </c>
      <c r="C3103" s="353" t="s">
        <v>2495</v>
      </c>
      <c r="D3103" s="353" t="s">
        <v>7244</v>
      </c>
      <c r="E3103" s="354" t="s">
        <v>7245</v>
      </c>
      <c r="F3103" s="355" t="s">
        <v>217</v>
      </c>
      <c r="G3103" s="368">
        <v>1</v>
      </c>
    </row>
    <row r="3104" spans="1:7" s="54" customFormat="1" ht="15" x14ac:dyDescent="0.25">
      <c r="A3104" s="351" t="s">
        <v>7246</v>
      </c>
      <c r="B3104" s="353" t="s">
        <v>356</v>
      </c>
      <c r="C3104" s="369" t="s">
        <v>2497</v>
      </c>
      <c r="D3104" s="369" t="s">
        <v>7247</v>
      </c>
      <c r="E3104" s="370" t="s">
        <v>7248</v>
      </c>
      <c r="F3104" s="355" t="s">
        <v>217</v>
      </c>
      <c r="G3104" s="368">
        <v>1</v>
      </c>
    </row>
    <row r="3105" spans="1:7" s="54" customFormat="1" ht="15" x14ac:dyDescent="0.25">
      <c r="A3105" s="351" t="s">
        <v>7249</v>
      </c>
      <c r="B3105" s="353" t="s">
        <v>356</v>
      </c>
      <c r="C3105" s="353" t="s">
        <v>2499</v>
      </c>
      <c r="D3105" s="353" t="s">
        <v>439</v>
      </c>
      <c r="E3105" s="354" t="s">
        <v>440</v>
      </c>
      <c r="F3105" s="355" t="s">
        <v>217</v>
      </c>
      <c r="G3105" s="368">
        <v>2</v>
      </c>
    </row>
    <row r="3106" spans="1:7" s="54" customFormat="1" ht="15" x14ac:dyDescent="0.25">
      <c r="A3106" s="351" t="s">
        <v>7250</v>
      </c>
      <c r="B3106" s="353" t="s">
        <v>356</v>
      </c>
      <c r="C3106" s="369" t="s">
        <v>5984</v>
      </c>
      <c r="D3106" s="369" t="s">
        <v>7213</v>
      </c>
      <c r="E3106" s="370" t="s">
        <v>7251</v>
      </c>
      <c r="F3106" s="355" t="s">
        <v>217</v>
      </c>
      <c r="G3106" s="368">
        <v>2</v>
      </c>
    </row>
    <row r="3107" spans="1:7" s="54" customFormat="1" ht="15" x14ac:dyDescent="0.25">
      <c r="A3107" s="351" t="s">
        <v>7252</v>
      </c>
      <c r="B3107" s="353" t="s">
        <v>356</v>
      </c>
      <c r="C3107" s="353" t="s">
        <v>2508</v>
      </c>
      <c r="D3107" s="353" t="s">
        <v>417</v>
      </c>
      <c r="E3107" s="354" t="s">
        <v>418</v>
      </c>
      <c r="F3107" s="355" t="s">
        <v>217</v>
      </c>
      <c r="G3107" s="368">
        <v>2</v>
      </c>
    </row>
    <row r="3108" spans="1:7" s="54" customFormat="1" ht="15" x14ac:dyDescent="0.25">
      <c r="A3108" s="351" t="s">
        <v>7253</v>
      </c>
      <c r="B3108" s="353" t="s">
        <v>356</v>
      </c>
      <c r="C3108" s="369" t="s">
        <v>5993</v>
      </c>
      <c r="D3108" s="369" t="s">
        <v>7219</v>
      </c>
      <c r="E3108" s="370" t="s">
        <v>7254</v>
      </c>
      <c r="F3108" s="355" t="s">
        <v>217</v>
      </c>
      <c r="G3108" s="368">
        <v>2</v>
      </c>
    </row>
    <row r="3109" spans="1:7" s="54" customFormat="1" ht="22.5" x14ac:dyDescent="0.25">
      <c r="A3109" s="351" t="s">
        <v>7255</v>
      </c>
      <c r="B3109" s="353" t="s">
        <v>356</v>
      </c>
      <c r="C3109" s="353" t="s">
        <v>2516</v>
      </c>
      <c r="D3109" s="353" t="s">
        <v>409</v>
      </c>
      <c r="E3109" s="354" t="s">
        <v>410</v>
      </c>
      <c r="F3109" s="355" t="s">
        <v>217</v>
      </c>
      <c r="G3109" s="368">
        <v>3</v>
      </c>
    </row>
    <row r="3110" spans="1:7" s="54" customFormat="1" ht="15" x14ac:dyDescent="0.25">
      <c r="A3110" s="351" t="s">
        <v>7256</v>
      </c>
      <c r="B3110" s="353" t="s">
        <v>356</v>
      </c>
      <c r="C3110" s="369" t="s">
        <v>5997</v>
      </c>
      <c r="D3110" s="369" t="s">
        <v>7213</v>
      </c>
      <c r="E3110" s="370" t="s">
        <v>7257</v>
      </c>
      <c r="F3110" s="355" t="s">
        <v>217</v>
      </c>
      <c r="G3110" s="368">
        <v>3</v>
      </c>
    </row>
    <row r="3111" spans="1:7" s="54" customFormat="1" ht="15" x14ac:dyDescent="0.25">
      <c r="A3111" s="351" t="s">
        <v>7258</v>
      </c>
      <c r="B3111" s="353" t="s">
        <v>356</v>
      </c>
      <c r="C3111" s="353" t="s">
        <v>1085</v>
      </c>
      <c r="D3111" s="353" t="s">
        <v>7259</v>
      </c>
      <c r="E3111" s="354" t="s">
        <v>7260</v>
      </c>
      <c r="F3111" s="355" t="s">
        <v>217</v>
      </c>
      <c r="G3111" s="368">
        <v>22</v>
      </c>
    </row>
    <row r="3112" spans="1:7" s="54" customFormat="1" ht="15" x14ac:dyDescent="0.25">
      <c r="A3112" s="351" t="s">
        <v>7261</v>
      </c>
      <c r="B3112" s="353" t="s">
        <v>356</v>
      </c>
      <c r="C3112" s="369" t="s">
        <v>1086</v>
      </c>
      <c r="D3112" s="369" t="s">
        <v>7213</v>
      </c>
      <c r="E3112" s="370" t="s">
        <v>7262</v>
      </c>
      <c r="F3112" s="355" t="s">
        <v>217</v>
      </c>
      <c r="G3112" s="368">
        <v>22</v>
      </c>
    </row>
    <row r="3113" spans="1:7" s="54" customFormat="1" ht="22.5" x14ac:dyDescent="0.25">
      <c r="A3113" s="351" t="s">
        <v>7263</v>
      </c>
      <c r="B3113" s="353" t="s">
        <v>356</v>
      </c>
      <c r="C3113" s="353" t="s">
        <v>1088</v>
      </c>
      <c r="D3113" s="353" t="s">
        <v>239</v>
      </c>
      <c r="E3113" s="354" t="s">
        <v>240</v>
      </c>
      <c r="F3113" s="355" t="s">
        <v>217</v>
      </c>
      <c r="G3113" s="368">
        <v>1</v>
      </c>
    </row>
    <row r="3114" spans="1:7" s="54" customFormat="1" ht="15" x14ac:dyDescent="0.25">
      <c r="A3114" s="351" t="s">
        <v>7264</v>
      </c>
      <c r="B3114" s="353" t="s">
        <v>356</v>
      </c>
      <c r="C3114" s="369" t="s">
        <v>1091</v>
      </c>
      <c r="D3114" s="369" t="s">
        <v>7265</v>
      </c>
      <c r="E3114" s="370" t="s">
        <v>7266</v>
      </c>
      <c r="F3114" s="355" t="s">
        <v>217</v>
      </c>
      <c r="G3114" s="368">
        <v>1</v>
      </c>
    </row>
    <row r="3115" spans="1:7" s="54" customFormat="1" ht="15" x14ac:dyDescent="0.25">
      <c r="A3115" s="351" t="s">
        <v>7267</v>
      </c>
      <c r="B3115" s="353" t="s">
        <v>356</v>
      </c>
      <c r="C3115" s="353" t="s">
        <v>1096</v>
      </c>
      <c r="D3115" s="353" t="s">
        <v>7268</v>
      </c>
      <c r="E3115" s="354" t="s">
        <v>7269</v>
      </c>
      <c r="F3115" s="355" t="s">
        <v>217</v>
      </c>
      <c r="G3115" s="368">
        <v>20</v>
      </c>
    </row>
    <row r="3116" spans="1:7" s="54" customFormat="1" ht="15" x14ac:dyDescent="0.25">
      <c r="A3116" s="351" t="s">
        <v>7270</v>
      </c>
      <c r="B3116" s="353" t="s">
        <v>356</v>
      </c>
      <c r="C3116" s="369" t="s">
        <v>1099</v>
      </c>
      <c r="D3116" s="369" t="s">
        <v>7213</v>
      </c>
      <c r="E3116" s="370" t="s">
        <v>7271</v>
      </c>
      <c r="F3116" s="355" t="s">
        <v>217</v>
      </c>
      <c r="G3116" s="368">
        <v>18</v>
      </c>
    </row>
    <row r="3117" spans="1:7" s="54" customFormat="1" ht="15" x14ac:dyDescent="0.25">
      <c r="A3117" s="351" t="s">
        <v>7272</v>
      </c>
      <c r="B3117" s="353" t="s">
        <v>356</v>
      </c>
      <c r="C3117" s="369" t="s">
        <v>3508</v>
      </c>
      <c r="D3117" s="369" t="s">
        <v>7213</v>
      </c>
      <c r="E3117" s="370" t="s">
        <v>7273</v>
      </c>
      <c r="F3117" s="355" t="s">
        <v>217</v>
      </c>
      <c r="G3117" s="368">
        <v>2</v>
      </c>
    </row>
    <row r="3118" spans="1:7" s="54" customFormat="1" ht="15" x14ac:dyDescent="0.25">
      <c r="A3118" s="351" t="s">
        <v>7274</v>
      </c>
      <c r="B3118" s="353" t="s">
        <v>356</v>
      </c>
      <c r="C3118" s="353" t="s">
        <v>1103</v>
      </c>
      <c r="D3118" s="353" t="s">
        <v>424</v>
      </c>
      <c r="E3118" s="354" t="s">
        <v>425</v>
      </c>
      <c r="F3118" s="355" t="s">
        <v>217</v>
      </c>
      <c r="G3118" s="368">
        <v>5</v>
      </c>
    </row>
    <row r="3119" spans="1:7" s="54" customFormat="1" ht="22.5" x14ac:dyDescent="0.25">
      <c r="A3119" s="351" t="s">
        <v>7275</v>
      </c>
      <c r="B3119" s="353" t="s">
        <v>356</v>
      </c>
      <c r="C3119" s="369" t="s">
        <v>1106</v>
      </c>
      <c r="D3119" s="369" t="s">
        <v>7213</v>
      </c>
      <c r="E3119" s="370" t="s">
        <v>7276</v>
      </c>
      <c r="F3119" s="355" t="s">
        <v>217</v>
      </c>
      <c r="G3119" s="368">
        <v>5</v>
      </c>
    </row>
    <row r="3120" spans="1:7" s="54" customFormat="1" ht="22.5" x14ac:dyDescent="0.25">
      <c r="A3120" s="351" t="s">
        <v>7277</v>
      </c>
      <c r="B3120" s="353" t="s">
        <v>356</v>
      </c>
      <c r="C3120" s="353" t="s">
        <v>1109</v>
      </c>
      <c r="D3120" s="353" t="s">
        <v>441</v>
      </c>
      <c r="E3120" s="354" t="s">
        <v>442</v>
      </c>
      <c r="F3120" s="355" t="s">
        <v>217</v>
      </c>
      <c r="G3120" s="368">
        <v>278</v>
      </c>
    </row>
    <row r="3121" spans="1:7" s="54" customFormat="1" ht="15" x14ac:dyDescent="0.25">
      <c r="A3121" s="351" t="s">
        <v>7278</v>
      </c>
      <c r="B3121" s="353" t="s">
        <v>356</v>
      </c>
      <c r="C3121" s="369" t="s">
        <v>3539</v>
      </c>
      <c r="D3121" s="369" t="s">
        <v>7279</v>
      </c>
      <c r="E3121" s="370" t="s">
        <v>7280</v>
      </c>
      <c r="F3121" s="355" t="s">
        <v>217</v>
      </c>
      <c r="G3121" s="368">
        <v>303</v>
      </c>
    </row>
    <row r="3122" spans="1:7" s="54" customFormat="1" ht="15" x14ac:dyDescent="0.25">
      <c r="A3122" s="351" t="s">
        <v>7281</v>
      </c>
      <c r="B3122" s="353" t="s">
        <v>356</v>
      </c>
      <c r="C3122" s="369" t="s">
        <v>3543</v>
      </c>
      <c r="D3122" s="369" t="s">
        <v>7282</v>
      </c>
      <c r="E3122" s="370" t="s">
        <v>7283</v>
      </c>
      <c r="F3122" s="355" t="s">
        <v>217</v>
      </c>
      <c r="G3122" s="368">
        <v>4</v>
      </c>
    </row>
    <row r="3123" spans="1:7" s="54" customFormat="1" ht="22.5" x14ac:dyDescent="0.25">
      <c r="A3123" s="351" t="s">
        <v>7284</v>
      </c>
      <c r="B3123" s="353" t="s">
        <v>356</v>
      </c>
      <c r="C3123" s="353" t="s">
        <v>1112</v>
      </c>
      <c r="D3123" s="353" t="s">
        <v>443</v>
      </c>
      <c r="E3123" s="354" t="s">
        <v>444</v>
      </c>
      <c r="F3123" s="355" t="s">
        <v>217</v>
      </c>
      <c r="G3123" s="368">
        <v>25</v>
      </c>
    </row>
    <row r="3124" spans="1:7" s="54" customFormat="1" ht="22.5" x14ac:dyDescent="0.25">
      <c r="A3124" s="351" t="s">
        <v>7285</v>
      </c>
      <c r="B3124" s="353" t="s">
        <v>356</v>
      </c>
      <c r="C3124" s="353" t="s">
        <v>2556</v>
      </c>
      <c r="D3124" s="353" t="s">
        <v>7286</v>
      </c>
      <c r="E3124" s="354" t="s">
        <v>7287</v>
      </c>
      <c r="F3124" s="355" t="s">
        <v>217</v>
      </c>
      <c r="G3124" s="368">
        <v>7</v>
      </c>
    </row>
    <row r="3125" spans="1:7" s="54" customFormat="1" ht="15" x14ac:dyDescent="0.25">
      <c r="A3125" s="351" t="s">
        <v>7288</v>
      </c>
      <c r="B3125" s="353" t="s">
        <v>356</v>
      </c>
      <c r="C3125" s="369" t="s">
        <v>3589</v>
      </c>
      <c r="D3125" s="369" t="s">
        <v>7279</v>
      </c>
      <c r="E3125" s="370" t="s">
        <v>7289</v>
      </c>
      <c r="F3125" s="355" t="s">
        <v>217</v>
      </c>
      <c r="G3125" s="368">
        <v>18</v>
      </c>
    </row>
    <row r="3126" spans="1:7" s="54" customFormat="1" ht="22.5" x14ac:dyDescent="0.25">
      <c r="A3126" s="351" t="s">
        <v>7290</v>
      </c>
      <c r="B3126" s="353" t="s">
        <v>356</v>
      </c>
      <c r="C3126" s="353" t="s">
        <v>1115</v>
      </c>
      <c r="D3126" s="353" t="s">
        <v>7291</v>
      </c>
      <c r="E3126" s="354" t="s">
        <v>7292</v>
      </c>
      <c r="F3126" s="355" t="s">
        <v>217</v>
      </c>
      <c r="G3126" s="368">
        <v>12</v>
      </c>
    </row>
    <row r="3127" spans="1:7" s="54" customFormat="1" ht="22.5" x14ac:dyDescent="0.25">
      <c r="A3127" s="351" t="s">
        <v>7293</v>
      </c>
      <c r="B3127" s="353" t="s">
        <v>356</v>
      </c>
      <c r="C3127" s="369" t="s">
        <v>1118</v>
      </c>
      <c r="D3127" s="369" t="s">
        <v>7279</v>
      </c>
      <c r="E3127" s="370" t="s">
        <v>7294</v>
      </c>
      <c r="F3127" s="355" t="s">
        <v>217</v>
      </c>
      <c r="G3127" s="368">
        <v>9</v>
      </c>
    </row>
    <row r="3128" spans="1:7" s="54" customFormat="1" ht="22.5" x14ac:dyDescent="0.25">
      <c r="A3128" s="351" t="s">
        <v>7295</v>
      </c>
      <c r="B3128" s="353" t="s">
        <v>356</v>
      </c>
      <c r="C3128" s="369" t="s">
        <v>1121</v>
      </c>
      <c r="D3128" s="369" t="s">
        <v>7279</v>
      </c>
      <c r="E3128" s="370" t="s">
        <v>7296</v>
      </c>
      <c r="F3128" s="355" t="s">
        <v>217</v>
      </c>
      <c r="G3128" s="368">
        <v>3</v>
      </c>
    </row>
    <row r="3129" spans="1:7" s="54" customFormat="1" ht="15" x14ac:dyDescent="0.25">
      <c r="A3129" s="351" t="s">
        <v>7297</v>
      </c>
      <c r="B3129" s="353" t="s">
        <v>356</v>
      </c>
      <c r="C3129" s="353" t="s">
        <v>1140</v>
      </c>
      <c r="D3129" s="353" t="s">
        <v>433</v>
      </c>
      <c r="E3129" s="354" t="s">
        <v>434</v>
      </c>
      <c r="F3129" s="355" t="s">
        <v>217</v>
      </c>
      <c r="G3129" s="368">
        <v>18</v>
      </c>
    </row>
    <row r="3130" spans="1:7" s="54" customFormat="1" ht="15" x14ac:dyDescent="0.25">
      <c r="A3130" s="351" t="s">
        <v>7298</v>
      </c>
      <c r="B3130" s="353" t="s">
        <v>356</v>
      </c>
      <c r="C3130" s="369" t="s">
        <v>1144</v>
      </c>
      <c r="D3130" s="369" t="s">
        <v>7219</v>
      </c>
      <c r="E3130" s="370" t="s">
        <v>7299</v>
      </c>
      <c r="F3130" s="355" t="s">
        <v>217</v>
      </c>
      <c r="G3130" s="368">
        <v>18</v>
      </c>
    </row>
    <row r="3131" spans="1:7" s="54" customFormat="1" ht="15" x14ac:dyDescent="0.25">
      <c r="A3131" s="351" t="s">
        <v>7300</v>
      </c>
      <c r="B3131" s="353" t="s">
        <v>356</v>
      </c>
      <c r="C3131" s="353" t="s">
        <v>3646</v>
      </c>
      <c r="D3131" s="353" t="s">
        <v>7216</v>
      </c>
      <c r="E3131" s="354" t="s">
        <v>7217</v>
      </c>
      <c r="F3131" s="355" t="s">
        <v>217</v>
      </c>
      <c r="G3131" s="368">
        <v>1</v>
      </c>
    </row>
    <row r="3132" spans="1:7" s="54" customFormat="1" ht="22.5" x14ac:dyDescent="0.25">
      <c r="A3132" s="351" t="s">
        <v>7301</v>
      </c>
      <c r="B3132" s="353" t="s">
        <v>356</v>
      </c>
      <c r="C3132" s="369" t="s">
        <v>3648</v>
      </c>
      <c r="D3132" s="369" t="s">
        <v>7209</v>
      </c>
      <c r="E3132" s="370" t="s">
        <v>7302</v>
      </c>
      <c r="F3132" s="355" t="s">
        <v>217</v>
      </c>
      <c r="G3132" s="368">
        <v>1</v>
      </c>
    </row>
    <row r="3133" spans="1:7" s="54" customFormat="1" ht="15" x14ac:dyDescent="0.25">
      <c r="A3133" s="351" t="s">
        <v>7303</v>
      </c>
      <c r="B3133" s="353" t="s">
        <v>356</v>
      </c>
      <c r="C3133" s="353" t="s">
        <v>1151</v>
      </c>
      <c r="D3133" s="353" t="s">
        <v>452</v>
      </c>
      <c r="E3133" s="354" t="s">
        <v>453</v>
      </c>
      <c r="F3133" s="355" t="s">
        <v>217</v>
      </c>
      <c r="G3133" s="368">
        <v>98</v>
      </c>
    </row>
    <row r="3134" spans="1:7" s="54" customFormat="1" ht="22.5" x14ac:dyDescent="0.25">
      <c r="A3134" s="351" t="s">
        <v>7304</v>
      </c>
      <c r="B3134" s="353" t="s">
        <v>356</v>
      </c>
      <c r="C3134" s="369" t="s">
        <v>1153</v>
      </c>
      <c r="D3134" s="369" t="s">
        <v>7213</v>
      </c>
      <c r="E3134" s="370" t="s">
        <v>7305</v>
      </c>
      <c r="F3134" s="355" t="s">
        <v>217</v>
      </c>
      <c r="G3134" s="368">
        <v>98</v>
      </c>
    </row>
    <row r="3135" spans="1:7" s="54" customFormat="1" ht="22.5" x14ac:dyDescent="0.25">
      <c r="A3135" s="351" t="s">
        <v>7306</v>
      </c>
      <c r="B3135" s="353" t="s">
        <v>356</v>
      </c>
      <c r="C3135" s="353" t="s">
        <v>2583</v>
      </c>
      <c r="D3135" s="353" t="s">
        <v>509</v>
      </c>
      <c r="E3135" s="354" t="s">
        <v>510</v>
      </c>
      <c r="F3135" s="355" t="s">
        <v>217</v>
      </c>
      <c r="G3135" s="368">
        <v>2</v>
      </c>
    </row>
    <row r="3136" spans="1:7" s="54" customFormat="1" ht="15" x14ac:dyDescent="0.25">
      <c r="A3136" s="351" t="s">
        <v>7307</v>
      </c>
      <c r="B3136" s="353" t="s">
        <v>356</v>
      </c>
      <c r="C3136" s="369" t="s">
        <v>3659</v>
      </c>
      <c r="D3136" s="369" t="s">
        <v>7213</v>
      </c>
      <c r="E3136" s="370" t="s">
        <v>7308</v>
      </c>
      <c r="F3136" s="355" t="s">
        <v>217</v>
      </c>
      <c r="G3136" s="368">
        <v>2</v>
      </c>
    </row>
    <row r="3137" spans="1:7" s="54" customFormat="1" ht="15" x14ac:dyDescent="0.25">
      <c r="A3137" s="351" t="s">
        <v>7309</v>
      </c>
      <c r="B3137" s="353" t="s">
        <v>356</v>
      </c>
      <c r="C3137" s="353" t="s">
        <v>1168</v>
      </c>
      <c r="D3137" s="353" t="s">
        <v>447</v>
      </c>
      <c r="E3137" s="354" t="s">
        <v>448</v>
      </c>
      <c r="F3137" s="355" t="s">
        <v>217</v>
      </c>
      <c r="G3137" s="368">
        <v>46</v>
      </c>
    </row>
    <row r="3138" spans="1:7" s="54" customFormat="1" ht="15" x14ac:dyDescent="0.25">
      <c r="A3138" s="351" t="s">
        <v>7310</v>
      </c>
      <c r="B3138" s="353" t="s">
        <v>356</v>
      </c>
      <c r="C3138" s="369" t="s">
        <v>1172</v>
      </c>
      <c r="D3138" s="369" t="s">
        <v>7213</v>
      </c>
      <c r="E3138" s="370" t="s">
        <v>7311</v>
      </c>
      <c r="F3138" s="355" t="s">
        <v>217</v>
      </c>
      <c r="G3138" s="368">
        <v>46</v>
      </c>
    </row>
    <row r="3139" spans="1:7" s="54" customFormat="1" ht="15" x14ac:dyDescent="0.25">
      <c r="A3139" s="351" t="s">
        <v>7312</v>
      </c>
      <c r="B3139" s="353" t="s">
        <v>356</v>
      </c>
      <c r="C3139" s="353" t="s">
        <v>2598</v>
      </c>
      <c r="D3139" s="353" t="s">
        <v>411</v>
      </c>
      <c r="E3139" s="354" t="s">
        <v>412</v>
      </c>
      <c r="F3139" s="355" t="s">
        <v>217</v>
      </c>
      <c r="G3139" s="368">
        <v>2</v>
      </c>
    </row>
    <row r="3140" spans="1:7" s="54" customFormat="1" ht="22.5" x14ac:dyDescent="0.25">
      <c r="A3140" s="351" t="s">
        <v>7313</v>
      </c>
      <c r="B3140" s="353" t="s">
        <v>356</v>
      </c>
      <c r="C3140" s="369" t="s">
        <v>3671</v>
      </c>
      <c r="D3140" s="369" t="s">
        <v>7265</v>
      </c>
      <c r="E3140" s="370" t="s">
        <v>7314</v>
      </c>
      <c r="F3140" s="355" t="s">
        <v>217</v>
      </c>
      <c r="G3140" s="368">
        <v>2</v>
      </c>
    </row>
    <row r="3141" spans="1:7" s="54" customFormat="1" ht="15" x14ac:dyDescent="0.25">
      <c r="A3141" s="351" t="s">
        <v>7315</v>
      </c>
      <c r="B3141" s="353" t="s">
        <v>356</v>
      </c>
      <c r="C3141" s="353" t="s">
        <v>2603</v>
      </c>
      <c r="D3141" s="353" t="s">
        <v>506</v>
      </c>
      <c r="E3141" s="354" t="s">
        <v>507</v>
      </c>
      <c r="F3141" s="355" t="s">
        <v>217</v>
      </c>
      <c r="G3141" s="368">
        <v>30</v>
      </c>
    </row>
    <row r="3142" spans="1:7" s="54" customFormat="1" ht="15" x14ac:dyDescent="0.25">
      <c r="A3142" s="351" t="s">
        <v>7316</v>
      </c>
      <c r="B3142" s="353" t="s">
        <v>356</v>
      </c>
      <c r="C3142" s="353" t="s">
        <v>3676</v>
      </c>
      <c r="D3142" s="353" t="s">
        <v>7265</v>
      </c>
      <c r="E3142" s="354" t="s">
        <v>7317</v>
      </c>
      <c r="F3142" s="355" t="s">
        <v>217</v>
      </c>
      <c r="G3142" s="368">
        <v>22</v>
      </c>
    </row>
    <row r="3143" spans="1:7" s="54" customFormat="1" ht="15" x14ac:dyDescent="0.25">
      <c r="A3143" s="351" t="s">
        <v>7318</v>
      </c>
      <c r="B3143" s="353" t="s">
        <v>356</v>
      </c>
      <c r="C3143" s="353" t="s">
        <v>3678</v>
      </c>
      <c r="D3143" s="353" t="s">
        <v>7265</v>
      </c>
      <c r="E3143" s="354" t="s">
        <v>7319</v>
      </c>
      <c r="F3143" s="355" t="s">
        <v>217</v>
      </c>
      <c r="G3143" s="368">
        <v>8</v>
      </c>
    </row>
    <row r="3144" spans="1:7" s="54" customFormat="1" ht="15" x14ac:dyDescent="0.25">
      <c r="A3144" s="351" t="s">
        <v>7320</v>
      </c>
      <c r="B3144" s="353" t="s">
        <v>356</v>
      </c>
      <c r="C3144" s="353" t="s">
        <v>1186</v>
      </c>
      <c r="D3144" s="353" t="s">
        <v>7321</v>
      </c>
      <c r="E3144" s="354" t="s">
        <v>7322</v>
      </c>
      <c r="F3144" s="355" t="s">
        <v>164</v>
      </c>
      <c r="G3144" s="368">
        <v>34</v>
      </c>
    </row>
    <row r="3145" spans="1:7" s="54" customFormat="1" ht="15" x14ac:dyDescent="0.25">
      <c r="A3145" s="351" t="s">
        <v>7323</v>
      </c>
      <c r="B3145" s="353" t="s">
        <v>356</v>
      </c>
      <c r="C3145" s="353" t="s">
        <v>2611</v>
      </c>
      <c r="D3145" s="353" t="s">
        <v>7265</v>
      </c>
      <c r="E3145" s="354" t="s">
        <v>7324</v>
      </c>
      <c r="F3145" s="355" t="s">
        <v>168</v>
      </c>
      <c r="G3145" s="368">
        <v>3400</v>
      </c>
    </row>
    <row r="3146" spans="1:7" s="54" customFormat="1" ht="15" x14ac:dyDescent="0.25">
      <c r="A3146" s="351" t="s">
        <v>7325</v>
      </c>
      <c r="B3146" s="353" t="s">
        <v>356</v>
      </c>
      <c r="C3146" s="353" t="s">
        <v>2613</v>
      </c>
      <c r="D3146" s="353" t="s">
        <v>502</v>
      </c>
      <c r="E3146" s="354" t="s">
        <v>503</v>
      </c>
      <c r="F3146" s="355" t="s">
        <v>164</v>
      </c>
      <c r="G3146" s="366">
        <v>0.3</v>
      </c>
    </row>
    <row r="3147" spans="1:7" s="54" customFormat="1" ht="15" x14ac:dyDescent="0.25">
      <c r="A3147" s="351" t="s">
        <v>7326</v>
      </c>
      <c r="B3147" s="353" t="s">
        <v>356</v>
      </c>
      <c r="C3147" s="353" t="s">
        <v>3700</v>
      </c>
      <c r="D3147" s="353" t="s">
        <v>7265</v>
      </c>
      <c r="E3147" s="354" t="s">
        <v>7327</v>
      </c>
      <c r="F3147" s="355" t="s">
        <v>168</v>
      </c>
      <c r="G3147" s="368">
        <v>30</v>
      </c>
    </row>
    <row r="3148" spans="1:7" s="54" customFormat="1" ht="15" x14ac:dyDescent="0.25">
      <c r="A3148" s="351" t="s">
        <v>7328</v>
      </c>
      <c r="B3148" s="353" t="s">
        <v>356</v>
      </c>
      <c r="C3148" s="353" t="s">
        <v>2620</v>
      </c>
      <c r="D3148" s="353" t="s">
        <v>249</v>
      </c>
      <c r="E3148" s="354" t="s">
        <v>250</v>
      </c>
      <c r="F3148" s="355" t="s">
        <v>164</v>
      </c>
      <c r="G3148" s="368">
        <v>6</v>
      </c>
    </row>
    <row r="3149" spans="1:7" s="54" customFormat="1" ht="15" x14ac:dyDescent="0.25">
      <c r="A3149" s="351" t="s">
        <v>7329</v>
      </c>
      <c r="B3149" s="353" t="s">
        <v>356</v>
      </c>
      <c r="C3149" s="353" t="s">
        <v>2622</v>
      </c>
      <c r="D3149" s="353" t="s">
        <v>7330</v>
      </c>
      <c r="E3149" s="354" t="s">
        <v>402</v>
      </c>
      <c r="F3149" s="355" t="s">
        <v>168</v>
      </c>
      <c r="G3149" s="366">
        <v>607.20000000000005</v>
      </c>
    </row>
    <row r="3150" spans="1:7" s="54" customFormat="1" ht="15" x14ac:dyDescent="0.25">
      <c r="A3150" s="351" t="s">
        <v>7331</v>
      </c>
      <c r="B3150" s="353" t="s">
        <v>356</v>
      </c>
      <c r="C3150" s="353" t="s">
        <v>3704</v>
      </c>
      <c r="D3150" s="353" t="s">
        <v>3311</v>
      </c>
      <c r="E3150" s="354" t="s">
        <v>3312</v>
      </c>
      <c r="F3150" s="355" t="s">
        <v>243</v>
      </c>
      <c r="G3150" s="368">
        <v>1050</v>
      </c>
    </row>
    <row r="3151" spans="1:7" s="54" customFormat="1" ht="15" x14ac:dyDescent="0.25">
      <c r="A3151" s="351" t="s">
        <v>7332</v>
      </c>
      <c r="B3151" s="353" t="s">
        <v>356</v>
      </c>
      <c r="C3151" s="353" t="s">
        <v>2624</v>
      </c>
      <c r="D3151" s="353" t="s">
        <v>450</v>
      </c>
      <c r="E3151" s="354" t="s">
        <v>451</v>
      </c>
      <c r="F3151" s="355" t="s">
        <v>164</v>
      </c>
      <c r="G3151" s="366">
        <v>13.8</v>
      </c>
    </row>
    <row r="3152" spans="1:7" s="54" customFormat="1" ht="56.25" x14ac:dyDescent="0.25">
      <c r="A3152" s="351" t="s">
        <v>7333</v>
      </c>
      <c r="B3152" s="353" t="s">
        <v>356</v>
      </c>
      <c r="C3152" s="353" t="s">
        <v>7334</v>
      </c>
      <c r="D3152" s="353" t="s">
        <v>7335</v>
      </c>
      <c r="E3152" s="354" t="s">
        <v>7336</v>
      </c>
      <c r="F3152" s="355" t="s">
        <v>252</v>
      </c>
      <c r="G3152" s="363">
        <v>1.4076</v>
      </c>
    </row>
    <row r="3153" spans="1:7" s="54" customFormat="1" ht="22.5" x14ac:dyDescent="0.25">
      <c r="A3153" s="351" t="s">
        <v>7337</v>
      </c>
      <c r="B3153" s="353" t="s">
        <v>356</v>
      </c>
      <c r="C3153" s="353" t="s">
        <v>2631</v>
      </c>
      <c r="D3153" s="353" t="s">
        <v>255</v>
      </c>
      <c r="E3153" s="354" t="s">
        <v>256</v>
      </c>
      <c r="F3153" s="355" t="s">
        <v>164</v>
      </c>
      <c r="G3153" s="366">
        <v>40.299999999999997</v>
      </c>
    </row>
    <row r="3154" spans="1:7" s="54" customFormat="1" ht="56.25" x14ac:dyDescent="0.25">
      <c r="A3154" s="351" t="s">
        <v>7338</v>
      </c>
      <c r="B3154" s="353" t="s">
        <v>356</v>
      </c>
      <c r="C3154" s="353" t="s">
        <v>2633</v>
      </c>
      <c r="D3154" s="353" t="s">
        <v>7339</v>
      </c>
      <c r="E3154" s="354" t="s">
        <v>7340</v>
      </c>
      <c r="F3154" s="355" t="s">
        <v>252</v>
      </c>
      <c r="G3154" s="363">
        <v>0.43859999999999999</v>
      </c>
    </row>
    <row r="3155" spans="1:7" s="54" customFormat="1" ht="56.25" x14ac:dyDescent="0.25">
      <c r="A3155" s="351" t="s">
        <v>7341</v>
      </c>
      <c r="B3155" s="353" t="s">
        <v>356</v>
      </c>
      <c r="C3155" s="353" t="s">
        <v>3742</v>
      </c>
      <c r="D3155" s="353" t="s">
        <v>7335</v>
      </c>
      <c r="E3155" s="354" t="s">
        <v>7336</v>
      </c>
      <c r="F3155" s="355" t="s">
        <v>252</v>
      </c>
      <c r="G3155" s="363">
        <v>0.36720000000000003</v>
      </c>
    </row>
    <row r="3156" spans="1:7" s="54" customFormat="1" ht="56.25" x14ac:dyDescent="0.25">
      <c r="A3156" s="351" t="s">
        <v>7342</v>
      </c>
      <c r="B3156" s="353" t="s">
        <v>356</v>
      </c>
      <c r="C3156" s="353" t="s">
        <v>7343</v>
      </c>
      <c r="D3156" s="353" t="s">
        <v>7344</v>
      </c>
      <c r="E3156" s="354" t="s">
        <v>7345</v>
      </c>
      <c r="F3156" s="355" t="s">
        <v>252</v>
      </c>
      <c r="G3156" s="363">
        <v>2.8355999999999999</v>
      </c>
    </row>
    <row r="3157" spans="1:7" s="54" customFormat="1" ht="56.25" x14ac:dyDescent="0.25">
      <c r="A3157" s="351" t="s">
        <v>7346</v>
      </c>
      <c r="B3157" s="353" t="s">
        <v>356</v>
      </c>
      <c r="C3157" s="353" t="s">
        <v>7347</v>
      </c>
      <c r="D3157" s="353" t="s">
        <v>7348</v>
      </c>
      <c r="E3157" s="354" t="s">
        <v>7349</v>
      </c>
      <c r="F3157" s="355" t="s">
        <v>252</v>
      </c>
      <c r="G3157" s="363">
        <v>0.28560000000000002</v>
      </c>
    </row>
    <row r="3158" spans="1:7" s="54" customFormat="1" ht="15" customHeight="1" x14ac:dyDescent="0.25">
      <c r="A3158" s="351" t="s">
        <v>7350</v>
      </c>
      <c r="B3158" s="353" t="s">
        <v>356</v>
      </c>
      <c r="C3158" s="353" t="s">
        <v>7351</v>
      </c>
      <c r="D3158" s="353" t="s">
        <v>7352</v>
      </c>
      <c r="E3158" s="354" t="s">
        <v>7353</v>
      </c>
      <c r="F3158" s="355" t="s">
        <v>252</v>
      </c>
      <c r="G3158" s="363">
        <v>0.18360000000000001</v>
      </c>
    </row>
    <row r="3159" spans="1:7" s="54" customFormat="1" ht="15" x14ac:dyDescent="0.25">
      <c r="A3159" s="557" t="s">
        <v>7354</v>
      </c>
      <c r="B3159" s="558"/>
      <c r="C3159" s="558"/>
      <c r="D3159" s="558"/>
      <c r="E3159" s="558"/>
      <c r="F3159" s="559"/>
      <c r="G3159" s="359"/>
    </row>
    <row r="3160" spans="1:7" s="54" customFormat="1" ht="15" x14ac:dyDescent="0.25">
      <c r="A3160" s="566" t="s">
        <v>1079</v>
      </c>
      <c r="B3160" s="567"/>
      <c r="C3160" s="567"/>
      <c r="D3160" s="567"/>
      <c r="E3160" s="567"/>
      <c r="F3160" s="568"/>
      <c r="G3160" s="358"/>
    </row>
    <row r="3161" spans="1:7" s="54" customFormat="1" ht="15" x14ac:dyDescent="0.25">
      <c r="A3161" s="347" t="s">
        <v>3475</v>
      </c>
      <c r="B3161" s="556"/>
      <c r="C3161" s="556"/>
      <c r="D3161" s="556"/>
      <c r="E3161" s="348"/>
      <c r="F3161" s="349"/>
      <c r="G3161" s="350"/>
    </row>
    <row r="3162" spans="1:7" s="54" customFormat="1" ht="22.5" x14ac:dyDescent="0.25">
      <c r="A3162" s="351" t="s">
        <v>7355</v>
      </c>
      <c r="B3162" s="353" t="s">
        <v>275</v>
      </c>
      <c r="C3162" s="353" t="s">
        <v>2402</v>
      </c>
      <c r="D3162" s="353" t="s">
        <v>7356</v>
      </c>
      <c r="E3162" s="354" t="s">
        <v>7357</v>
      </c>
      <c r="F3162" s="355" t="s">
        <v>217</v>
      </c>
      <c r="G3162" s="368">
        <v>1</v>
      </c>
    </row>
    <row r="3163" spans="1:7" s="54" customFormat="1" ht="15" x14ac:dyDescent="0.25">
      <c r="A3163" s="351" t="s">
        <v>7358</v>
      </c>
      <c r="B3163" s="353" t="s">
        <v>275</v>
      </c>
      <c r="C3163" s="353" t="s">
        <v>1067</v>
      </c>
      <c r="D3163" s="353" t="s">
        <v>7359</v>
      </c>
      <c r="E3163" s="354" t="s">
        <v>7360</v>
      </c>
      <c r="F3163" s="355" t="s">
        <v>217</v>
      </c>
      <c r="G3163" s="368">
        <v>1</v>
      </c>
    </row>
    <row r="3164" spans="1:7" s="54" customFormat="1" ht="15" x14ac:dyDescent="0.25">
      <c r="A3164" s="351" t="s">
        <v>7361</v>
      </c>
      <c r="B3164" s="353" t="s">
        <v>275</v>
      </c>
      <c r="C3164" s="353" t="s">
        <v>3382</v>
      </c>
      <c r="D3164" s="353" t="s">
        <v>7359</v>
      </c>
      <c r="E3164" s="354" t="s">
        <v>7362</v>
      </c>
      <c r="F3164" s="355" t="s">
        <v>217</v>
      </c>
      <c r="G3164" s="368">
        <v>1</v>
      </c>
    </row>
    <row r="3165" spans="1:7" s="54" customFormat="1" ht="15" x14ac:dyDescent="0.25">
      <c r="A3165" s="351" t="s">
        <v>7363</v>
      </c>
      <c r="B3165" s="353" t="s">
        <v>275</v>
      </c>
      <c r="C3165" s="353" t="s">
        <v>2410</v>
      </c>
      <c r="D3165" s="353" t="s">
        <v>430</v>
      </c>
      <c r="E3165" s="354" t="s">
        <v>431</v>
      </c>
      <c r="F3165" s="355" t="s">
        <v>217</v>
      </c>
      <c r="G3165" s="368">
        <v>4</v>
      </c>
    </row>
    <row r="3166" spans="1:7" s="54" customFormat="1" ht="22.5" x14ac:dyDescent="0.25">
      <c r="A3166" s="351" t="s">
        <v>7364</v>
      </c>
      <c r="B3166" s="353" t="s">
        <v>275</v>
      </c>
      <c r="C3166" s="353" t="s">
        <v>1081</v>
      </c>
      <c r="D3166" s="353" t="s">
        <v>7365</v>
      </c>
      <c r="E3166" s="354" t="s">
        <v>7366</v>
      </c>
      <c r="F3166" s="355" t="s">
        <v>217</v>
      </c>
      <c r="G3166" s="368">
        <v>1</v>
      </c>
    </row>
    <row r="3167" spans="1:7" s="54" customFormat="1" ht="15" x14ac:dyDescent="0.25">
      <c r="A3167" s="351" t="s">
        <v>7367</v>
      </c>
      <c r="B3167" s="353" t="s">
        <v>275</v>
      </c>
      <c r="C3167" s="353" t="s">
        <v>1187</v>
      </c>
      <c r="D3167" s="353" t="s">
        <v>7368</v>
      </c>
      <c r="E3167" s="354" t="s">
        <v>7369</v>
      </c>
      <c r="F3167" s="355" t="s">
        <v>217</v>
      </c>
      <c r="G3167" s="368">
        <v>1</v>
      </c>
    </row>
    <row r="3168" spans="1:7" s="54" customFormat="1" ht="15" x14ac:dyDescent="0.25">
      <c r="A3168" s="351" t="s">
        <v>7370</v>
      </c>
      <c r="B3168" s="353" t="s">
        <v>275</v>
      </c>
      <c r="C3168" s="353" t="s">
        <v>1222</v>
      </c>
      <c r="D3168" s="353" t="s">
        <v>7368</v>
      </c>
      <c r="E3168" s="354" t="s">
        <v>7371</v>
      </c>
      <c r="F3168" s="355" t="s">
        <v>217</v>
      </c>
      <c r="G3168" s="368">
        <v>1</v>
      </c>
    </row>
    <row r="3169" spans="1:7" s="54" customFormat="1" ht="15" x14ac:dyDescent="0.25">
      <c r="A3169" s="351" t="s">
        <v>7372</v>
      </c>
      <c r="B3169" s="353" t="s">
        <v>275</v>
      </c>
      <c r="C3169" s="353" t="s">
        <v>1249</v>
      </c>
      <c r="D3169" s="353" t="s">
        <v>7368</v>
      </c>
      <c r="E3169" s="354" t="s">
        <v>7373</v>
      </c>
      <c r="F3169" s="355" t="s">
        <v>217</v>
      </c>
      <c r="G3169" s="368">
        <v>1</v>
      </c>
    </row>
    <row r="3170" spans="1:7" s="54" customFormat="1" ht="15" x14ac:dyDescent="0.25">
      <c r="A3170" s="351" t="s">
        <v>7374</v>
      </c>
      <c r="B3170" s="353" t="s">
        <v>275</v>
      </c>
      <c r="C3170" s="353" t="s">
        <v>1276</v>
      </c>
      <c r="D3170" s="353" t="s">
        <v>7375</v>
      </c>
      <c r="E3170" s="354" t="s">
        <v>7376</v>
      </c>
      <c r="F3170" s="355" t="s">
        <v>217</v>
      </c>
      <c r="G3170" s="368">
        <v>1</v>
      </c>
    </row>
    <row r="3171" spans="1:7" s="54" customFormat="1" ht="15" x14ac:dyDescent="0.25">
      <c r="A3171" s="351" t="s">
        <v>7377</v>
      </c>
      <c r="B3171" s="353" t="s">
        <v>275</v>
      </c>
      <c r="C3171" s="353" t="s">
        <v>2421</v>
      </c>
      <c r="D3171" s="353" t="s">
        <v>424</v>
      </c>
      <c r="E3171" s="354" t="s">
        <v>425</v>
      </c>
      <c r="F3171" s="355" t="s">
        <v>217</v>
      </c>
      <c r="G3171" s="368">
        <v>1</v>
      </c>
    </row>
    <row r="3172" spans="1:7" s="54" customFormat="1" ht="22.5" x14ac:dyDescent="0.25">
      <c r="A3172" s="351" t="s">
        <v>7378</v>
      </c>
      <c r="B3172" s="353" t="s">
        <v>275</v>
      </c>
      <c r="C3172" s="369" t="s">
        <v>2398</v>
      </c>
      <c r="D3172" s="369" t="s">
        <v>7379</v>
      </c>
      <c r="E3172" s="370" t="s">
        <v>7380</v>
      </c>
      <c r="F3172" s="355" t="s">
        <v>217</v>
      </c>
      <c r="G3172" s="368">
        <v>1</v>
      </c>
    </row>
    <row r="3173" spans="1:7" s="54" customFormat="1" ht="15" x14ac:dyDescent="0.25">
      <c r="A3173" s="351" t="s">
        <v>7381</v>
      </c>
      <c r="B3173" s="353" t="s">
        <v>275</v>
      </c>
      <c r="C3173" s="353" t="s">
        <v>2429</v>
      </c>
      <c r="D3173" s="353" t="s">
        <v>421</v>
      </c>
      <c r="E3173" s="354" t="s">
        <v>422</v>
      </c>
      <c r="F3173" s="355" t="s">
        <v>217</v>
      </c>
      <c r="G3173" s="368">
        <v>28</v>
      </c>
    </row>
    <row r="3174" spans="1:7" s="54" customFormat="1" ht="22.5" x14ac:dyDescent="0.25">
      <c r="A3174" s="351" t="s">
        <v>7382</v>
      </c>
      <c r="B3174" s="353" t="s">
        <v>275</v>
      </c>
      <c r="C3174" s="369" t="s">
        <v>2433</v>
      </c>
      <c r="D3174" s="369" t="s">
        <v>7383</v>
      </c>
      <c r="E3174" s="370" t="s">
        <v>7384</v>
      </c>
      <c r="F3174" s="355" t="s">
        <v>217</v>
      </c>
      <c r="G3174" s="368">
        <v>14</v>
      </c>
    </row>
    <row r="3175" spans="1:7" s="54" customFormat="1" ht="22.5" x14ac:dyDescent="0.25">
      <c r="A3175" s="351" t="s">
        <v>7385</v>
      </c>
      <c r="B3175" s="353" t="s">
        <v>275</v>
      </c>
      <c r="C3175" s="369" t="s">
        <v>3441</v>
      </c>
      <c r="D3175" s="369" t="s">
        <v>7383</v>
      </c>
      <c r="E3175" s="370" t="s">
        <v>7386</v>
      </c>
      <c r="F3175" s="355" t="s">
        <v>217</v>
      </c>
      <c r="G3175" s="368">
        <v>14</v>
      </c>
    </row>
    <row r="3176" spans="1:7" s="54" customFormat="1" ht="15" x14ac:dyDescent="0.25">
      <c r="A3176" s="351" t="s">
        <v>7387</v>
      </c>
      <c r="B3176" s="353" t="s">
        <v>275</v>
      </c>
      <c r="C3176" s="353" t="s">
        <v>2438</v>
      </c>
      <c r="D3176" s="353" t="s">
        <v>7388</v>
      </c>
      <c r="E3176" s="354" t="s">
        <v>7389</v>
      </c>
      <c r="F3176" s="355" t="s">
        <v>217</v>
      </c>
      <c r="G3176" s="368">
        <v>1</v>
      </c>
    </row>
    <row r="3177" spans="1:7" s="54" customFormat="1" ht="15" x14ac:dyDescent="0.25">
      <c r="A3177" s="351" t="s">
        <v>7390</v>
      </c>
      <c r="B3177" s="353" t="s">
        <v>275</v>
      </c>
      <c r="C3177" s="369" t="s">
        <v>2440</v>
      </c>
      <c r="D3177" s="369" t="s">
        <v>7383</v>
      </c>
      <c r="E3177" s="370" t="s">
        <v>7391</v>
      </c>
      <c r="F3177" s="355" t="s">
        <v>217</v>
      </c>
      <c r="G3177" s="368">
        <v>1</v>
      </c>
    </row>
    <row r="3178" spans="1:7" s="54" customFormat="1" ht="21" customHeight="1" x14ac:dyDescent="0.25">
      <c r="A3178" s="351" t="s">
        <v>7392</v>
      </c>
      <c r="B3178" s="353" t="s">
        <v>275</v>
      </c>
      <c r="C3178" s="353" t="s">
        <v>1071</v>
      </c>
      <c r="D3178" s="353" t="s">
        <v>428</v>
      </c>
      <c r="E3178" s="354" t="s">
        <v>429</v>
      </c>
      <c r="F3178" s="355" t="s">
        <v>217</v>
      </c>
      <c r="G3178" s="368">
        <v>2</v>
      </c>
    </row>
    <row r="3179" spans="1:7" s="54" customFormat="1" ht="22.5" x14ac:dyDescent="0.25">
      <c r="A3179" s="351" t="s">
        <v>7393</v>
      </c>
      <c r="B3179" s="353" t="s">
        <v>275</v>
      </c>
      <c r="C3179" s="369" t="s">
        <v>3460</v>
      </c>
      <c r="D3179" s="369" t="s">
        <v>7394</v>
      </c>
      <c r="E3179" s="370" t="s">
        <v>7395</v>
      </c>
      <c r="F3179" s="355" t="s">
        <v>217</v>
      </c>
      <c r="G3179" s="368">
        <v>2</v>
      </c>
    </row>
    <row r="3180" spans="1:7" s="54" customFormat="1" ht="22.5" x14ac:dyDescent="0.25">
      <c r="A3180" s="351" t="s">
        <v>7396</v>
      </c>
      <c r="B3180" s="353" t="s">
        <v>275</v>
      </c>
      <c r="C3180" s="353" t="s">
        <v>1075</v>
      </c>
      <c r="D3180" s="353" t="s">
        <v>458</v>
      </c>
      <c r="E3180" s="354" t="s">
        <v>459</v>
      </c>
      <c r="F3180" s="355" t="s">
        <v>217</v>
      </c>
      <c r="G3180" s="368">
        <v>4</v>
      </c>
    </row>
    <row r="3181" spans="1:7" s="54" customFormat="1" ht="22.5" x14ac:dyDescent="0.25">
      <c r="A3181" s="351" t="s">
        <v>7397</v>
      </c>
      <c r="B3181" s="353" t="s">
        <v>275</v>
      </c>
      <c r="C3181" s="369" t="s">
        <v>3469</v>
      </c>
      <c r="D3181" s="369" t="s">
        <v>7398</v>
      </c>
      <c r="E3181" s="370" t="s">
        <v>7399</v>
      </c>
      <c r="F3181" s="355" t="s">
        <v>217</v>
      </c>
      <c r="G3181" s="368">
        <v>4</v>
      </c>
    </row>
    <row r="3182" spans="1:7" s="54" customFormat="1" ht="22.5" x14ac:dyDescent="0.25">
      <c r="A3182" s="351" t="s">
        <v>7400</v>
      </c>
      <c r="B3182" s="353" t="s">
        <v>275</v>
      </c>
      <c r="C3182" s="353" t="s">
        <v>2474</v>
      </c>
      <c r="D3182" s="353" t="s">
        <v>7401</v>
      </c>
      <c r="E3182" s="354" t="s">
        <v>7402</v>
      </c>
      <c r="F3182" s="355" t="s">
        <v>217</v>
      </c>
      <c r="G3182" s="368">
        <v>4</v>
      </c>
    </row>
    <row r="3183" spans="1:7" s="54" customFormat="1" ht="15" x14ac:dyDescent="0.25">
      <c r="A3183" s="351" t="s">
        <v>7403</v>
      </c>
      <c r="B3183" s="353" t="s">
        <v>275</v>
      </c>
      <c r="C3183" s="353" t="s">
        <v>2489</v>
      </c>
      <c r="D3183" s="353" t="s">
        <v>430</v>
      </c>
      <c r="E3183" s="354" t="s">
        <v>431</v>
      </c>
      <c r="F3183" s="355" t="s">
        <v>217</v>
      </c>
      <c r="G3183" s="368">
        <v>3</v>
      </c>
    </row>
    <row r="3184" spans="1:7" s="54" customFormat="1" ht="15" x14ac:dyDescent="0.25">
      <c r="A3184" s="351" t="s">
        <v>7404</v>
      </c>
      <c r="B3184" s="353" t="s">
        <v>275</v>
      </c>
      <c r="C3184" s="369" t="s">
        <v>3481</v>
      </c>
      <c r="D3184" s="369" t="s">
        <v>7398</v>
      </c>
      <c r="E3184" s="370" t="s">
        <v>7405</v>
      </c>
      <c r="F3184" s="355" t="s">
        <v>217</v>
      </c>
      <c r="G3184" s="368">
        <v>2</v>
      </c>
    </row>
    <row r="3185" spans="1:7" s="54" customFormat="1" ht="15" x14ac:dyDescent="0.25">
      <c r="A3185" s="351" t="s">
        <v>7406</v>
      </c>
      <c r="B3185" s="353" t="s">
        <v>275</v>
      </c>
      <c r="C3185" s="353" t="s">
        <v>3483</v>
      </c>
      <c r="D3185" s="353" t="s">
        <v>7398</v>
      </c>
      <c r="E3185" s="354" t="s">
        <v>7407</v>
      </c>
      <c r="F3185" s="355" t="s">
        <v>217</v>
      </c>
      <c r="G3185" s="368">
        <v>1</v>
      </c>
    </row>
    <row r="3186" spans="1:7" s="54" customFormat="1" ht="22.5" x14ac:dyDescent="0.25">
      <c r="A3186" s="351" t="s">
        <v>7408</v>
      </c>
      <c r="B3186" s="353" t="s">
        <v>275</v>
      </c>
      <c r="C3186" s="353" t="s">
        <v>2495</v>
      </c>
      <c r="D3186" s="353" t="s">
        <v>7409</v>
      </c>
      <c r="E3186" s="354" t="s">
        <v>7410</v>
      </c>
      <c r="F3186" s="355" t="s">
        <v>164</v>
      </c>
      <c r="G3186" s="366">
        <v>1.2</v>
      </c>
    </row>
    <row r="3187" spans="1:7" s="54" customFormat="1" ht="15" x14ac:dyDescent="0.25">
      <c r="A3187" s="351" t="s">
        <v>7411</v>
      </c>
      <c r="B3187" s="353" t="s">
        <v>275</v>
      </c>
      <c r="C3187" s="353" t="s">
        <v>2497</v>
      </c>
      <c r="D3187" s="353" t="s">
        <v>7412</v>
      </c>
      <c r="E3187" s="354" t="s">
        <v>7413</v>
      </c>
      <c r="F3187" s="355" t="s">
        <v>217</v>
      </c>
      <c r="G3187" s="368">
        <v>120</v>
      </c>
    </row>
    <row r="3188" spans="1:7" s="54" customFormat="1" ht="22.5" x14ac:dyDescent="0.25">
      <c r="A3188" s="351" t="s">
        <v>7414</v>
      </c>
      <c r="B3188" s="353" t="s">
        <v>275</v>
      </c>
      <c r="C3188" s="353" t="s">
        <v>2499</v>
      </c>
      <c r="D3188" s="353" t="s">
        <v>3140</v>
      </c>
      <c r="E3188" s="354" t="s">
        <v>3141</v>
      </c>
      <c r="F3188" s="355" t="s">
        <v>291</v>
      </c>
      <c r="G3188" s="368">
        <v>2</v>
      </c>
    </row>
    <row r="3189" spans="1:7" s="54" customFormat="1" ht="15" x14ac:dyDescent="0.25">
      <c r="A3189" s="351" t="s">
        <v>7415</v>
      </c>
      <c r="B3189" s="353" t="s">
        <v>275</v>
      </c>
      <c r="C3189" s="369" t="s">
        <v>5984</v>
      </c>
      <c r="D3189" s="369" t="s">
        <v>7412</v>
      </c>
      <c r="E3189" s="370" t="s">
        <v>7416</v>
      </c>
      <c r="F3189" s="355" t="s">
        <v>217</v>
      </c>
      <c r="G3189" s="368">
        <v>2</v>
      </c>
    </row>
    <row r="3190" spans="1:7" s="54" customFormat="1" ht="22.5" x14ac:dyDescent="0.25">
      <c r="A3190" s="351" t="s">
        <v>7417</v>
      </c>
      <c r="B3190" s="353" t="s">
        <v>275</v>
      </c>
      <c r="C3190" s="353" t="s">
        <v>2508</v>
      </c>
      <c r="D3190" s="353" t="s">
        <v>7409</v>
      </c>
      <c r="E3190" s="354" t="s">
        <v>7410</v>
      </c>
      <c r="F3190" s="355" t="s">
        <v>164</v>
      </c>
      <c r="G3190" s="366">
        <v>1.6</v>
      </c>
    </row>
    <row r="3191" spans="1:7" s="54" customFormat="1" ht="15" x14ac:dyDescent="0.25">
      <c r="A3191" s="351" t="s">
        <v>7418</v>
      </c>
      <c r="B3191" s="353" t="s">
        <v>275</v>
      </c>
      <c r="C3191" s="353" t="s">
        <v>5993</v>
      </c>
      <c r="D3191" s="353" t="s">
        <v>7383</v>
      </c>
      <c r="E3191" s="354" t="s">
        <v>7419</v>
      </c>
      <c r="F3191" s="355" t="s">
        <v>168</v>
      </c>
      <c r="G3191" s="366">
        <v>163.19999999999999</v>
      </c>
    </row>
    <row r="3192" spans="1:7" s="54" customFormat="1" ht="15" x14ac:dyDescent="0.25">
      <c r="A3192" s="351" t="s">
        <v>7420</v>
      </c>
      <c r="B3192" s="353" t="s">
        <v>275</v>
      </c>
      <c r="C3192" s="353" t="s">
        <v>2516</v>
      </c>
      <c r="D3192" s="353" t="s">
        <v>7421</v>
      </c>
      <c r="E3192" s="354" t="s">
        <v>7422</v>
      </c>
      <c r="F3192" s="355" t="s">
        <v>164</v>
      </c>
      <c r="G3192" s="366">
        <v>0.8</v>
      </c>
    </row>
    <row r="3193" spans="1:7" s="54" customFormat="1" ht="33.75" x14ac:dyDescent="0.25">
      <c r="A3193" s="351" t="s">
        <v>7423</v>
      </c>
      <c r="B3193" s="353" t="s">
        <v>275</v>
      </c>
      <c r="C3193" s="353" t="s">
        <v>5997</v>
      </c>
      <c r="D3193" s="353" t="s">
        <v>257</v>
      </c>
      <c r="E3193" s="354" t="s">
        <v>276</v>
      </c>
      <c r="F3193" s="355" t="s">
        <v>252</v>
      </c>
      <c r="G3193" s="363">
        <v>8.1600000000000006E-2</v>
      </c>
    </row>
    <row r="3194" spans="1:7" s="54" customFormat="1" ht="15" x14ac:dyDescent="0.25">
      <c r="A3194" s="351" t="s">
        <v>7424</v>
      </c>
      <c r="B3194" s="353" t="s">
        <v>275</v>
      </c>
      <c r="C3194" s="353" t="s">
        <v>1085</v>
      </c>
      <c r="D3194" s="353" t="s">
        <v>249</v>
      </c>
      <c r="E3194" s="354" t="s">
        <v>250</v>
      </c>
      <c r="F3194" s="355" t="s">
        <v>164</v>
      </c>
      <c r="G3194" s="368">
        <v>22</v>
      </c>
    </row>
    <row r="3195" spans="1:7" s="54" customFormat="1" ht="15" x14ac:dyDescent="0.25">
      <c r="A3195" s="351" t="s">
        <v>7425</v>
      </c>
      <c r="B3195" s="353" t="s">
        <v>275</v>
      </c>
      <c r="C3195" s="353" t="s">
        <v>1086</v>
      </c>
      <c r="D3195" s="353" t="s">
        <v>7330</v>
      </c>
      <c r="E3195" s="354" t="s">
        <v>402</v>
      </c>
      <c r="F3195" s="355" t="s">
        <v>168</v>
      </c>
      <c r="G3195" s="368">
        <v>2226</v>
      </c>
    </row>
    <row r="3196" spans="1:7" s="54" customFormat="1" ht="15" x14ac:dyDescent="0.25">
      <c r="A3196" s="351" t="s">
        <v>7426</v>
      </c>
      <c r="B3196" s="353" t="s">
        <v>275</v>
      </c>
      <c r="C3196" s="353" t="s">
        <v>6001</v>
      </c>
      <c r="D3196" s="353" t="s">
        <v>3311</v>
      </c>
      <c r="E3196" s="354" t="s">
        <v>3312</v>
      </c>
      <c r="F3196" s="355" t="s">
        <v>243</v>
      </c>
      <c r="G3196" s="368">
        <v>3850</v>
      </c>
    </row>
    <row r="3197" spans="1:7" s="54" customFormat="1" ht="22.5" x14ac:dyDescent="0.25">
      <c r="A3197" s="351" t="s">
        <v>7427</v>
      </c>
      <c r="B3197" s="353" t="s">
        <v>275</v>
      </c>
      <c r="C3197" s="353" t="s">
        <v>1088</v>
      </c>
      <c r="D3197" s="353" t="s">
        <v>255</v>
      </c>
      <c r="E3197" s="354" t="s">
        <v>256</v>
      </c>
      <c r="F3197" s="355" t="s">
        <v>164</v>
      </c>
      <c r="G3197" s="362">
        <v>11.65</v>
      </c>
    </row>
    <row r="3198" spans="1:7" s="54" customFormat="1" ht="15" x14ac:dyDescent="0.25">
      <c r="A3198" s="351" t="s">
        <v>7428</v>
      </c>
      <c r="B3198" s="353" t="s">
        <v>275</v>
      </c>
      <c r="C3198" s="353" t="s">
        <v>1091</v>
      </c>
      <c r="D3198" s="353" t="s">
        <v>7429</v>
      </c>
      <c r="E3198" s="354" t="s">
        <v>7430</v>
      </c>
      <c r="F3198" s="355" t="s">
        <v>168</v>
      </c>
      <c r="G3198" s="366">
        <v>923.1</v>
      </c>
    </row>
    <row r="3199" spans="1:7" s="54" customFormat="1" ht="15" x14ac:dyDescent="0.25">
      <c r="A3199" s="351" t="s">
        <v>7431</v>
      </c>
      <c r="B3199" s="353" t="s">
        <v>275</v>
      </c>
      <c r="C3199" s="353" t="s">
        <v>1094</v>
      </c>
      <c r="D3199" s="353" t="s">
        <v>7429</v>
      </c>
      <c r="E3199" s="354" t="s">
        <v>7432</v>
      </c>
      <c r="F3199" s="355" t="s">
        <v>168</v>
      </c>
      <c r="G3199" s="366">
        <v>265.2</v>
      </c>
    </row>
    <row r="3200" spans="1:7" s="54" customFormat="1" ht="15" x14ac:dyDescent="0.25">
      <c r="A3200" s="351" t="s">
        <v>7433</v>
      </c>
      <c r="B3200" s="353" t="s">
        <v>275</v>
      </c>
      <c r="C3200" s="353" t="s">
        <v>1096</v>
      </c>
      <c r="D3200" s="353" t="s">
        <v>506</v>
      </c>
      <c r="E3200" s="354" t="s">
        <v>507</v>
      </c>
      <c r="F3200" s="355" t="s">
        <v>217</v>
      </c>
      <c r="G3200" s="368">
        <v>28</v>
      </c>
    </row>
    <row r="3201" spans="1:7" s="54" customFormat="1" ht="15" x14ac:dyDescent="0.25">
      <c r="A3201" s="351" t="s">
        <v>7434</v>
      </c>
      <c r="B3201" s="353" t="s">
        <v>275</v>
      </c>
      <c r="C3201" s="353" t="s">
        <v>1099</v>
      </c>
      <c r="D3201" s="353" t="s">
        <v>7435</v>
      </c>
      <c r="E3201" s="354" t="s">
        <v>7436</v>
      </c>
      <c r="F3201" s="355" t="s">
        <v>217</v>
      </c>
      <c r="G3201" s="368">
        <v>28</v>
      </c>
    </row>
    <row r="3202" spans="1:7" s="54" customFormat="1" ht="22.5" x14ac:dyDescent="0.25">
      <c r="A3202" s="351" t="s">
        <v>7437</v>
      </c>
      <c r="B3202" s="353" t="s">
        <v>275</v>
      </c>
      <c r="C3202" s="353" t="s">
        <v>1103</v>
      </c>
      <c r="D3202" s="353" t="s">
        <v>7438</v>
      </c>
      <c r="E3202" s="354" t="s">
        <v>7439</v>
      </c>
      <c r="F3202" s="355" t="s">
        <v>217</v>
      </c>
      <c r="G3202" s="368">
        <v>28</v>
      </c>
    </row>
    <row r="3203" spans="1:7" s="54" customFormat="1" ht="15" x14ac:dyDescent="0.25">
      <c r="A3203" s="351" t="s">
        <v>7440</v>
      </c>
      <c r="B3203" s="353" t="s">
        <v>275</v>
      </c>
      <c r="C3203" s="353" t="s">
        <v>1106</v>
      </c>
      <c r="D3203" s="353" t="s">
        <v>7441</v>
      </c>
      <c r="E3203" s="354" t="s">
        <v>7442</v>
      </c>
      <c r="F3203" s="355" t="s">
        <v>217</v>
      </c>
      <c r="G3203" s="368">
        <v>28</v>
      </c>
    </row>
    <row r="3204" spans="1:7" s="54" customFormat="1" ht="15" x14ac:dyDescent="0.25">
      <c r="A3204" s="351" t="s">
        <v>7443</v>
      </c>
      <c r="B3204" s="353" t="s">
        <v>275</v>
      </c>
      <c r="C3204" s="353" t="s">
        <v>1109</v>
      </c>
      <c r="D3204" s="353" t="s">
        <v>424</v>
      </c>
      <c r="E3204" s="354" t="s">
        <v>425</v>
      </c>
      <c r="F3204" s="355" t="s">
        <v>217</v>
      </c>
      <c r="G3204" s="368">
        <v>4</v>
      </c>
    </row>
    <row r="3205" spans="1:7" s="54" customFormat="1" ht="21" customHeight="1" x14ac:dyDescent="0.25">
      <c r="A3205" s="351" t="s">
        <v>7444</v>
      </c>
      <c r="B3205" s="353" t="s">
        <v>275</v>
      </c>
      <c r="C3205" s="369" t="s">
        <v>3539</v>
      </c>
      <c r="D3205" s="369" t="s">
        <v>7445</v>
      </c>
      <c r="E3205" s="370" t="s">
        <v>7446</v>
      </c>
      <c r="F3205" s="355" t="s">
        <v>274</v>
      </c>
      <c r="G3205" s="368">
        <v>4</v>
      </c>
    </row>
    <row r="3206" spans="1:7" s="65" customFormat="1" ht="15.75" customHeight="1" x14ac:dyDescent="0.2">
      <c r="A3206" s="351" t="s">
        <v>7447</v>
      </c>
      <c r="B3206" s="353" t="s">
        <v>275</v>
      </c>
      <c r="C3206" s="353" t="s">
        <v>1112</v>
      </c>
      <c r="D3206" s="353" t="s">
        <v>7268</v>
      </c>
      <c r="E3206" s="354" t="s">
        <v>7269</v>
      </c>
      <c r="F3206" s="355" t="s">
        <v>217</v>
      </c>
      <c r="G3206" s="368">
        <v>8</v>
      </c>
    </row>
    <row r="3207" spans="1:7" s="54" customFormat="1" ht="17.25" customHeight="1" x14ac:dyDescent="0.25">
      <c r="A3207" s="351" t="s">
        <v>7448</v>
      </c>
      <c r="B3207" s="353" t="s">
        <v>275</v>
      </c>
      <c r="C3207" s="369" t="s">
        <v>2556</v>
      </c>
      <c r="D3207" s="369" t="s">
        <v>7449</v>
      </c>
      <c r="E3207" s="370" t="s">
        <v>7450</v>
      </c>
      <c r="F3207" s="355" t="s">
        <v>217</v>
      </c>
      <c r="G3207" s="368">
        <v>8</v>
      </c>
    </row>
    <row r="3208" spans="1:7" s="54" customFormat="1" ht="15" customHeight="1" x14ac:dyDescent="0.25">
      <c r="A3208" s="557" t="s">
        <v>7451</v>
      </c>
      <c r="B3208" s="558"/>
      <c r="C3208" s="558"/>
      <c r="D3208" s="558"/>
      <c r="E3208" s="558"/>
      <c r="F3208" s="559"/>
      <c r="G3208" s="359"/>
    </row>
    <row r="3209" spans="1:7" s="54" customFormat="1" ht="15" x14ac:dyDescent="0.25">
      <c r="A3209" s="347" t="s">
        <v>3481</v>
      </c>
      <c r="B3209" s="556"/>
      <c r="C3209" s="556"/>
      <c r="D3209" s="556"/>
      <c r="E3209" s="348"/>
      <c r="F3209" s="349"/>
      <c r="G3209" s="350"/>
    </row>
    <row r="3210" spans="1:7" s="54" customFormat="1" ht="15" customHeight="1" x14ac:dyDescent="0.25">
      <c r="A3210" s="351" t="s">
        <v>7452</v>
      </c>
      <c r="B3210" s="353" t="s">
        <v>406</v>
      </c>
      <c r="C3210" s="353" t="s">
        <v>2402</v>
      </c>
      <c r="D3210" s="353" t="s">
        <v>430</v>
      </c>
      <c r="E3210" s="354" t="s">
        <v>431</v>
      </c>
      <c r="F3210" s="355" t="s">
        <v>217</v>
      </c>
      <c r="G3210" s="368">
        <v>1</v>
      </c>
    </row>
    <row r="3211" spans="1:7" s="54" customFormat="1" ht="15" x14ac:dyDescent="0.25">
      <c r="A3211" s="351" t="s">
        <v>7453</v>
      </c>
      <c r="B3211" s="353" t="s">
        <v>406</v>
      </c>
      <c r="C3211" s="369" t="s">
        <v>1067</v>
      </c>
      <c r="D3211" s="369" t="s">
        <v>7454</v>
      </c>
      <c r="E3211" s="370" t="s">
        <v>7455</v>
      </c>
      <c r="F3211" s="355" t="s">
        <v>217</v>
      </c>
      <c r="G3211" s="368">
        <v>1</v>
      </c>
    </row>
    <row r="3212" spans="1:7" s="54" customFormat="1" ht="15" x14ac:dyDescent="0.25">
      <c r="A3212" s="351" t="s">
        <v>7456</v>
      </c>
      <c r="B3212" s="353" t="s">
        <v>406</v>
      </c>
      <c r="C3212" s="353" t="s">
        <v>2410</v>
      </c>
      <c r="D3212" s="353" t="s">
        <v>7457</v>
      </c>
      <c r="E3212" s="354" t="s">
        <v>7458</v>
      </c>
      <c r="F3212" s="355" t="s">
        <v>217</v>
      </c>
      <c r="G3212" s="368">
        <v>1</v>
      </c>
    </row>
    <row r="3213" spans="1:7" s="54" customFormat="1" ht="15" x14ac:dyDescent="0.25">
      <c r="A3213" s="351" t="s">
        <v>7459</v>
      </c>
      <c r="B3213" s="353" t="s">
        <v>406</v>
      </c>
      <c r="C3213" s="353" t="s">
        <v>2421</v>
      </c>
      <c r="D3213" s="353" t="s">
        <v>7460</v>
      </c>
      <c r="E3213" s="354" t="s">
        <v>7461</v>
      </c>
      <c r="F3213" s="355" t="s">
        <v>217</v>
      </c>
      <c r="G3213" s="368">
        <v>1</v>
      </c>
    </row>
    <row r="3214" spans="1:7" s="54" customFormat="1" ht="22.5" x14ac:dyDescent="0.25">
      <c r="A3214" s="351" t="s">
        <v>7462</v>
      </c>
      <c r="B3214" s="353" t="s">
        <v>406</v>
      </c>
      <c r="C3214" s="369" t="s">
        <v>2398</v>
      </c>
      <c r="D3214" s="369" t="s">
        <v>7463</v>
      </c>
      <c r="E3214" s="370" t="s">
        <v>7464</v>
      </c>
      <c r="F3214" s="355" t="s">
        <v>217</v>
      </c>
      <c r="G3214" s="368">
        <v>1</v>
      </c>
    </row>
    <row r="3215" spans="1:7" s="54" customFormat="1" ht="22.5" x14ac:dyDescent="0.25">
      <c r="A3215" s="351" t="s">
        <v>7465</v>
      </c>
      <c r="B3215" s="353" t="s">
        <v>406</v>
      </c>
      <c r="C3215" s="353" t="s">
        <v>2429</v>
      </c>
      <c r="D3215" s="353" t="s">
        <v>7466</v>
      </c>
      <c r="E3215" s="354" t="s">
        <v>7467</v>
      </c>
      <c r="F3215" s="355" t="s">
        <v>217</v>
      </c>
      <c r="G3215" s="368">
        <v>1</v>
      </c>
    </row>
    <row r="3216" spans="1:7" s="54" customFormat="1" ht="15" x14ac:dyDescent="0.25">
      <c r="A3216" s="351" t="s">
        <v>7468</v>
      </c>
      <c r="B3216" s="353" t="s">
        <v>406</v>
      </c>
      <c r="C3216" s="353" t="s">
        <v>2438</v>
      </c>
      <c r="D3216" s="353" t="s">
        <v>7469</v>
      </c>
      <c r="E3216" s="354" t="s">
        <v>7470</v>
      </c>
      <c r="F3216" s="355" t="s">
        <v>217</v>
      </c>
      <c r="G3216" s="368">
        <v>1</v>
      </c>
    </row>
    <row r="3217" spans="1:7" s="54" customFormat="1" ht="22.5" x14ac:dyDescent="0.25">
      <c r="A3217" s="351" t="s">
        <v>7471</v>
      </c>
      <c r="B3217" s="353" t="s">
        <v>406</v>
      </c>
      <c r="C3217" s="369" t="s">
        <v>2440</v>
      </c>
      <c r="D3217" s="369" t="s">
        <v>7398</v>
      </c>
      <c r="E3217" s="370" t="s">
        <v>7472</v>
      </c>
      <c r="F3217" s="355" t="s">
        <v>217</v>
      </c>
      <c r="G3217" s="368">
        <v>1</v>
      </c>
    </row>
    <row r="3218" spans="1:7" s="54" customFormat="1" ht="15" x14ac:dyDescent="0.25">
      <c r="A3218" s="351" t="s">
        <v>7473</v>
      </c>
      <c r="B3218" s="353" t="s">
        <v>406</v>
      </c>
      <c r="C3218" s="353" t="s">
        <v>1071</v>
      </c>
      <c r="D3218" s="353" t="s">
        <v>430</v>
      </c>
      <c r="E3218" s="354" t="s">
        <v>431</v>
      </c>
      <c r="F3218" s="355" t="s">
        <v>217</v>
      </c>
      <c r="G3218" s="368">
        <v>2</v>
      </c>
    </row>
    <row r="3219" spans="1:7" s="54" customFormat="1" ht="15" customHeight="1" x14ac:dyDescent="0.25">
      <c r="A3219" s="351" t="s">
        <v>7474</v>
      </c>
      <c r="B3219" s="353" t="s">
        <v>406</v>
      </c>
      <c r="C3219" s="369" t="s">
        <v>3460</v>
      </c>
      <c r="D3219" s="369" t="s">
        <v>7398</v>
      </c>
      <c r="E3219" s="370" t="s">
        <v>7475</v>
      </c>
      <c r="F3219" s="355" t="s">
        <v>217</v>
      </c>
      <c r="G3219" s="368">
        <v>2</v>
      </c>
    </row>
    <row r="3220" spans="1:7" s="54" customFormat="1" ht="22.5" x14ac:dyDescent="0.25">
      <c r="A3220" s="351" t="s">
        <v>7476</v>
      </c>
      <c r="B3220" s="353" t="s">
        <v>406</v>
      </c>
      <c r="C3220" s="353" t="s">
        <v>1075</v>
      </c>
      <c r="D3220" s="353" t="s">
        <v>7401</v>
      </c>
      <c r="E3220" s="354" t="s">
        <v>7402</v>
      </c>
      <c r="F3220" s="355" t="s">
        <v>217</v>
      </c>
      <c r="G3220" s="368">
        <v>3</v>
      </c>
    </row>
    <row r="3221" spans="1:7" s="54" customFormat="1" ht="22.5" x14ac:dyDescent="0.25">
      <c r="A3221" s="351" t="s">
        <v>7477</v>
      </c>
      <c r="B3221" s="353" t="s">
        <v>406</v>
      </c>
      <c r="C3221" s="353" t="s">
        <v>2474</v>
      </c>
      <c r="D3221" s="353" t="s">
        <v>7478</v>
      </c>
      <c r="E3221" s="354" t="s">
        <v>7479</v>
      </c>
      <c r="F3221" s="355" t="s">
        <v>217</v>
      </c>
      <c r="G3221" s="368">
        <v>1</v>
      </c>
    </row>
    <row r="3222" spans="1:7" s="54" customFormat="1" ht="15" customHeight="1" x14ac:dyDescent="0.25">
      <c r="A3222" s="351" t="s">
        <v>7480</v>
      </c>
      <c r="B3222" s="353" t="s">
        <v>406</v>
      </c>
      <c r="C3222" s="369" t="s">
        <v>3475</v>
      </c>
      <c r="D3222" s="369" t="s">
        <v>7359</v>
      </c>
      <c r="E3222" s="370" t="s">
        <v>7481</v>
      </c>
      <c r="F3222" s="355" t="s">
        <v>217</v>
      </c>
      <c r="G3222" s="368">
        <v>1</v>
      </c>
    </row>
    <row r="3223" spans="1:7" s="54" customFormat="1" ht="22.5" x14ac:dyDescent="0.25">
      <c r="A3223" s="351" t="s">
        <v>7482</v>
      </c>
      <c r="B3223" s="353" t="s">
        <v>406</v>
      </c>
      <c r="C3223" s="353" t="s">
        <v>2489</v>
      </c>
      <c r="D3223" s="353" t="s">
        <v>7483</v>
      </c>
      <c r="E3223" s="354" t="s">
        <v>7484</v>
      </c>
      <c r="F3223" s="355" t="s">
        <v>217</v>
      </c>
      <c r="G3223" s="368">
        <v>2</v>
      </c>
    </row>
    <row r="3224" spans="1:7" s="54" customFormat="1" ht="33.75" x14ac:dyDescent="0.25">
      <c r="A3224" s="351" t="s">
        <v>7485</v>
      </c>
      <c r="B3224" s="353" t="s">
        <v>406</v>
      </c>
      <c r="C3224" s="369" t="s">
        <v>3481</v>
      </c>
      <c r="D3224" s="369" t="s">
        <v>7454</v>
      </c>
      <c r="E3224" s="370" t="s">
        <v>7486</v>
      </c>
      <c r="F3224" s="355" t="s">
        <v>217</v>
      </c>
      <c r="G3224" s="368">
        <v>2</v>
      </c>
    </row>
    <row r="3225" spans="1:7" s="54" customFormat="1" ht="15" x14ac:dyDescent="0.25">
      <c r="A3225" s="351" t="s">
        <v>7487</v>
      </c>
      <c r="B3225" s="353" t="s">
        <v>406</v>
      </c>
      <c r="C3225" s="353" t="s">
        <v>2495</v>
      </c>
      <c r="D3225" s="353" t="s">
        <v>430</v>
      </c>
      <c r="E3225" s="354" t="s">
        <v>431</v>
      </c>
      <c r="F3225" s="355" t="s">
        <v>217</v>
      </c>
      <c r="G3225" s="368">
        <v>5</v>
      </c>
    </row>
    <row r="3226" spans="1:7" s="54" customFormat="1" ht="15" x14ac:dyDescent="0.25">
      <c r="A3226" s="351" t="s">
        <v>7488</v>
      </c>
      <c r="B3226" s="353" t="s">
        <v>406</v>
      </c>
      <c r="C3226" s="369" t="s">
        <v>2497</v>
      </c>
      <c r="D3226" s="369" t="s">
        <v>7489</v>
      </c>
      <c r="E3226" s="370" t="s">
        <v>7490</v>
      </c>
      <c r="F3226" s="355" t="s">
        <v>217</v>
      </c>
      <c r="G3226" s="368">
        <v>1</v>
      </c>
    </row>
    <row r="3227" spans="1:7" s="54" customFormat="1" ht="15" x14ac:dyDescent="0.25">
      <c r="A3227" s="351" t="s">
        <v>7491</v>
      </c>
      <c r="B3227" s="353" t="s">
        <v>406</v>
      </c>
      <c r="C3227" s="369" t="s">
        <v>3490</v>
      </c>
      <c r="D3227" s="369" t="s">
        <v>7489</v>
      </c>
      <c r="E3227" s="370" t="s">
        <v>7492</v>
      </c>
      <c r="F3227" s="355" t="s">
        <v>217</v>
      </c>
      <c r="G3227" s="368">
        <v>2</v>
      </c>
    </row>
    <row r="3228" spans="1:7" s="54" customFormat="1" ht="15" customHeight="1" x14ac:dyDescent="0.25">
      <c r="A3228" s="351" t="s">
        <v>7493</v>
      </c>
      <c r="B3228" s="353" t="s">
        <v>406</v>
      </c>
      <c r="C3228" s="369" t="s">
        <v>3493</v>
      </c>
      <c r="D3228" s="369" t="s">
        <v>7489</v>
      </c>
      <c r="E3228" s="370" t="s">
        <v>7494</v>
      </c>
      <c r="F3228" s="355" t="s">
        <v>217</v>
      </c>
      <c r="G3228" s="368">
        <v>1</v>
      </c>
    </row>
    <row r="3229" spans="1:7" s="54" customFormat="1" ht="15" x14ac:dyDescent="0.25">
      <c r="A3229" s="351" t="s">
        <v>7495</v>
      </c>
      <c r="B3229" s="353" t="s">
        <v>406</v>
      </c>
      <c r="C3229" s="369" t="s">
        <v>7496</v>
      </c>
      <c r="D3229" s="369" t="s">
        <v>7497</v>
      </c>
      <c r="E3229" s="370" t="s">
        <v>7498</v>
      </c>
      <c r="F3229" s="355" t="s">
        <v>217</v>
      </c>
      <c r="G3229" s="368">
        <v>1</v>
      </c>
    </row>
    <row r="3230" spans="1:7" s="54" customFormat="1" ht="15" x14ac:dyDescent="0.25">
      <c r="A3230" s="351" t="s">
        <v>7499</v>
      </c>
      <c r="B3230" s="353" t="s">
        <v>406</v>
      </c>
      <c r="C3230" s="353" t="s">
        <v>2499</v>
      </c>
      <c r="D3230" s="353" t="s">
        <v>426</v>
      </c>
      <c r="E3230" s="354" t="s">
        <v>427</v>
      </c>
      <c r="F3230" s="355" t="s">
        <v>217</v>
      </c>
      <c r="G3230" s="368">
        <v>1</v>
      </c>
    </row>
    <row r="3231" spans="1:7" s="54" customFormat="1" ht="22.5" x14ac:dyDescent="0.25">
      <c r="A3231" s="351" t="s">
        <v>7500</v>
      </c>
      <c r="B3231" s="353" t="s">
        <v>406</v>
      </c>
      <c r="C3231" s="369" t="s">
        <v>5984</v>
      </c>
      <c r="D3231" s="369" t="s">
        <v>7359</v>
      </c>
      <c r="E3231" s="370" t="s">
        <v>7501</v>
      </c>
      <c r="F3231" s="355" t="s">
        <v>217</v>
      </c>
      <c r="G3231" s="368">
        <v>1</v>
      </c>
    </row>
    <row r="3232" spans="1:7" s="54" customFormat="1" ht="15" x14ac:dyDescent="0.25">
      <c r="A3232" s="351" t="s">
        <v>7502</v>
      </c>
      <c r="B3232" s="353" t="s">
        <v>406</v>
      </c>
      <c r="C3232" s="353" t="s">
        <v>2508</v>
      </c>
      <c r="D3232" s="353" t="s">
        <v>430</v>
      </c>
      <c r="E3232" s="354" t="s">
        <v>431</v>
      </c>
      <c r="F3232" s="355" t="s">
        <v>217</v>
      </c>
      <c r="G3232" s="368">
        <v>4</v>
      </c>
    </row>
    <row r="3233" spans="1:7" s="54" customFormat="1" ht="22.5" x14ac:dyDescent="0.25">
      <c r="A3233" s="351" t="s">
        <v>7503</v>
      </c>
      <c r="B3233" s="353" t="s">
        <v>406</v>
      </c>
      <c r="C3233" s="353" t="s">
        <v>5993</v>
      </c>
      <c r="D3233" s="353" t="s">
        <v>7365</v>
      </c>
      <c r="E3233" s="354" t="s">
        <v>7366</v>
      </c>
      <c r="F3233" s="355" t="s">
        <v>217</v>
      </c>
      <c r="G3233" s="368">
        <v>1</v>
      </c>
    </row>
    <row r="3234" spans="1:7" s="54" customFormat="1" ht="15" x14ac:dyDescent="0.25">
      <c r="A3234" s="351" t="s">
        <v>7504</v>
      </c>
      <c r="B3234" s="353" t="s">
        <v>406</v>
      </c>
      <c r="C3234" s="353" t="s">
        <v>7505</v>
      </c>
      <c r="D3234" s="353" t="s">
        <v>7454</v>
      </c>
      <c r="E3234" s="354" t="s">
        <v>7506</v>
      </c>
      <c r="F3234" s="355" t="s">
        <v>217</v>
      </c>
      <c r="G3234" s="368">
        <v>1</v>
      </c>
    </row>
    <row r="3235" spans="1:7" s="54" customFormat="1" ht="15" x14ac:dyDescent="0.25">
      <c r="A3235" s="351" t="s">
        <v>7507</v>
      </c>
      <c r="B3235" s="353" t="s">
        <v>406</v>
      </c>
      <c r="C3235" s="353" t="s">
        <v>7508</v>
      </c>
      <c r="D3235" s="353" t="s">
        <v>7509</v>
      </c>
      <c r="E3235" s="354" t="s">
        <v>7510</v>
      </c>
      <c r="F3235" s="355" t="s">
        <v>217</v>
      </c>
      <c r="G3235" s="368">
        <v>1</v>
      </c>
    </row>
    <row r="3236" spans="1:7" s="54" customFormat="1" ht="15" x14ac:dyDescent="0.25">
      <c r="A3236" s="351" t="s">
        <v>7511</v>
      </c>
      <c r="B3236" s="353" t="s">
        <v>406</v>
      </c>
      <c r="C3236" s="353" t="s">
        <v>7512</v>
      </c>
      <c r="D3236" s="353" t="s">
        <v>7368</v>
      </c>
      <c r="E3236" s="354" t="s">
        <v>7513</v>
      </c>
      <c r="F3236" s="355" t="s">
        <v>217</v>
      </c>
      <c r="G3236" s="368">
        <v>1</v>
      </c>
    </row>
    <row r="3237" spans="1:7" s="54" customFormat="1" ht="15" customHeight="1" x14ac:dyDescent="0.25">
      <c r="A3237" s="351" t="s">
        <v>7514</v>
      </c>
      <c r="B3237" s="353" t="s">
        <v>406</v>
      </c>
      <c r="C3237" s="353" t="s">
        <v>2516</v>
      </c>
      <c r="D3237" s="353" t="s">
        <v>7515</v>
      </c>
      <c r="E3237" s="354" t="s">
        <v>7516</v>
      </c>
      <c r="F3237" s="355" t="s">
        <v>217</v>
      </c>
      <c r="G3237" s="368">
        <v>1</v>
      </c>
    </row>
    <row r="3238" spans="1:7" s="54" customFormat="1" ht="15" x14ac:dyDescent="0.25">
      <c r="A3238" s="351" t="s">
        <v>7517</v>
      </c>
      <c r="B3238" s="353" t="s">
        <v>406</v>
      </c>
      <c r="C3238" s="353" t="s">
        <v>5997</v>
      </c>
      <c r="D3238" s="353" t="s">
        <v>7359</v>
      </c>
      <c r="E3238" s="354" t="s">
        <v>7518</v>
      </c>
      <c r="F3238" s="355" t="s">
        <v>217</v>
      </c>
      <c r="G3238" s="368">
        <v>1</v>
      </c>
    </row>
    <row r="3239" spans="1:7" s="54" customFormat="1" ht="22.5" x14ac:dyDescent="0.25">
      <c r="A3239" s="351" t="s">
        <v>7519</v>
      </c>
      <c r="B3239" s="353" t="s">
        <v>406</v>
      </c>
      <c r="C3239" s="353" t="s">
        <v>1085</v>
      </c>
      <c r="D3239" s="353" t="s">
        <v>7438</v>
      </c>
      <c r="E3239" s="354" t="s">
        <v>7439</v>
      </c>
      <c r="F3239" s="355" t="s">
        <v>217</v>
      </c>
      <c r="G3239" s="368">
        <v>330</v>
      </c>
    </row>
    <row r="3240" spans="1:7" s="54" customFormat="1" ht="15" x14ac:dyDescent="0.25">
      <c r="A3240" s="351" t="s">
        <v>7520</v>
      </c>
      <c r="B3240" s="353" t="s">
        <v>406</v>
      </c>
      <c r="C3240" s="353" t="s">
        <v>1086</v>
      </c>
      <c r="D3240" s="353" t="s">
        <v>7521</v>
      </c>
      <c r="E3240" s="354" t="s">
        <v>7522</v>
      </c>
      <c r="F3240" s="355" t="s">
        <v>217</v>
      </c>
      <c r="G3240" s="368">
        <v>330</v>
      </c>
    </row>
    <row r="3241" spans="1:7" s="54" customFormat="1" ht="15" x14ac:dyDescent="0.25">
      <c r="A3241" s="351" t="s">
        <v>7523</v>
      </c>
      <c r="B3241" s="353" t="s">
        <v>406</v>
      </c>
      <c r="C3241" s="353" t="s">
        <v>1088</v>
      </c>
      <c r="D3241" s="353" t="s">
        <v>7524</v>
      </c>
      <c r="E3241" s="354" t="s">
        <v>7525</v>
      </c>
      <c r="F3241" s="355" t="s">
        <v>217</v>
      </c>
      <c r="G3241" s="368">
        <v>35</v>
      </c>
    </row>
    <row r="3242" spans="1:7" s="54" customFormat="1" ht="15" x14ac:dyDescent="0.25">
      <c r="A3242" s="351" t="s">
        <v>7526</v>
      </c>
      <c r="B3242" s="353" t="s">
        <v>406</v>
      </c>
      <c r="C3242" s="353" t="s">
        <v>1091</v>
      </c>
      <c r="D3242" s="353" t="s">
        <v>7521</v>
      </c>
      <c r="E3242" s="354" t="s">
        <v>7527</v>
      </c>
      <c r="F3242" s="355" t="s">
        <v>217</v>
      </c>
      <c r="G3242" s="368">
        <v>4</v>
      </c>
    </row>
    <row r="3243" spans="1:7" s="54" customFormat="1" ht="15" x14ac:dyDescent="0.25">
      <c r="A3243" s="351" t="s">
        <v>7528</v>
      </c>
      <c r="B3243" s="353" t="s">
        <v>406</v>
      </c>
      <c r="C3243" s="353" t="s">
        <v>1094</v>
      </c>
      <c r="D3243" s="353" t="s">
        <v>7521</v>
      </c>
      <c r="E3243" s="354" t="s">
        <v>7529</v>
      </c>
      <c r="F3243" s="355" t="s">
        <v>217</v>
      </c>
      <c r="G3243" s="368">
        <v>31</v>
      </c>
    </row>
    <row r="3244" spans="1:7" s="54" customFormat="1" ht="15" x14ac:dyDescent="0.25">
      <c r="A3244" s="351" t="s">
        <v>7530</v>
      </c>
      <c r="B3244" s="353" t="s">
        <v>406</v>
      </c>
      <c r="C3244" s="353" t="s">
        <v>1096</v>
      </c>
      <c r="D3244" s="353" t="s">
        <v>502</v>
      </c>
      <c r="E3244" s="354" t="s">
        <v>503</v>
      </c>
      <c r="F3244" s="355" t="s">
        <v>164</v>
      </c>
      <c r="G3244" s="368">
        <v>3</v>
      </c>
    </row>
    <row r="3245" spans="1:7" s="54" customFormat="1" ht="15" x14ac:dyDescent="0.25">
      <c r="A3245" s="351" t="s">
        <v>7531</v>
      </c>
      <c r="B3245" s="353" t="s">
        <v>406</v>
      </c>
      <c r="C3245" s="353" t="s">
        <v>1099</v>
      </c>
      <c r="D3245" s="353" t="s">
        <v>7532</v>
      </c>
      <c r="E3245" s="354" t="s">
        <v>7533</v>
      </c>
      <c r="F3245" s="355" t="s">
        <v>168</v>
      </c>
      <c r="G3245" s="368">
        <v>300</v>
      </c>
    </row>
    <row r="3246" spans="1:7" s="54" customFormat="1" ht="15" x14ac:dyDescent="0.25">
      <c r="A3246" s="351" t="s">
        <v>7534</v>
      </c>
      <c r="B3246" s="353" t="s">
        <v>406</v>
      </c>
      <c r="C3246" s="353" t="s">
        <v>3508</v>
      </c>
      <c r="D3246" s="353" t="s">
        <v>7532</v>
      </c>
      <c r="E3246" s="354" t="s">
        <v>7535</v>
      </c>
      <c r="F3246" s="355" t="s">
        <v>217</v>
      </c>
      <c r="G3246" s="368">
        <v>35</v>
      </c>
    </row>
    <row r="3247" spans="1:7" s="54" customFormat="1" ht="15" x14ac:dyDescent="0.25">
      <c r="A3247" s="351" t="s">
        <v>7536</v>
      </c>
      <c r="B3247" s="353" t="s">
        <v>406</v>
      </c>
      <c r="C3247" s="353" t="s">
        <v>3511</v>
      </c>
      <c r="D3247" s="353" t="s">
        <v>7532</v>
      </c>
      <c r="E3247" s="354" t="s">
        <v>7537</v>
      </c>
      <c r="F3247" s="355" t="s">
        <v>217</v>
      </c>
      <c r="G3247" s="368">
        <v>5</v>
      </c>
    </row>
    <row r="3248" spans="1:7" s="54" customFormat="1" ht="15" x14ac:dyDescent="0.25">
      <c r="A3248" s="351" t="s">
        <v>7538</v>
      </c>
      <c r="B3248" s="353" t="s">
        <v>406</v>
      </c>
      <c r="C3248" s="353" t="s">
        <v>3514</v>
      </c>
      <c r="D3248" s="353" t="s">
        <v>7532</v>
      </c>
      <c r="E3248" s="354" t="s">
        <v>7539</v>
      </c>
      <c r="F3248" s="355" t="s">
        <v>217</v>
      </c>
      <c r="G3248" s="368">
        <v>20</v>
      </c>
    </row>
    <row r="3249" spans="1:7" s="54" customFormat="1" ht="15" x14ac:dyDescent="0.25">
      <c r="A3249" s="351" t="s">
        <v>7540</v>
      </c>
      <c r="B3249" s="353" t="s">
        <v>406</v>
      </c>
      <c r="C3249" s="353" t="s">
        <v>3517</v>
      </c>
      <c r="D3249" s="353" t="s">
        <v>7532</v>
      </c>
      <c r="E3249" s="354" t="s">
        <v>7541</v>
      </c>
      <c r="F3249" s="355" t="s">
        <v>217</v>
      </c>
      <c r="G3249" s="368">
        <v>5</v>
      </c>
    </row>
    <row r="3250" spans="1:7" s="54" customFormat="1" ht="15" customHeight="1" x14ac:dyDescent="0.25">
      <c r="A3250" s="351" t="s">
        <v>7542</v>
      </c>
      <c r="B3250" s="353" t="s">
        <v>406</v>
      </c>
      <c r="C3250" s="353" t="s">
        <v>3520</v>
      </c>
      <c r="D3250" s="353" t="s">
        <v>7532</v>
      </c>
      <c r="E3250" s="354" t="s">
        <v>7543</v>
      </c>
      <c r="F3250" s="355" t="s">
        <v>217</v>
      </c>
      <c r="G3250" s="368">
        <v>10</v>
      </c>
    </row>
    <row r="3251" spans="1:7" s="54" customFormat="1" ht="15" x14ac:dyDescent="0.25">
      <c r="A3251" s="351" t="s">
        <v>7544</v>
      </c>
      <c r="B3251" s="353" t="s">
        <v>406</v>
      </c>
      <c r="C3251" s="353" t="s">
        <v>3523</v>
      </c>
      <c r="D3251" s="353" t="s">
        <v>7532</v>
      </c>
      <c r="E3251" s="354" t="s">
        <v>7545</v>
      </c>
      <c r="F3251" s="355" t="s">
        <v>217</v>
      </c>
      <c r="G3251" s="368">
        <v>150</v>
      </c>
    </row>
    <row r="3252" spans="1:7" s="54" customFormat="1" ht="15" x14ac:dyDescent="0.25">
      <c r="A3252" s="351" t="s">
        <v>7546</v>
      </c>
      <c r="B3252" s="353" t="s">
        <v>406</v>
      </c>
      <c r="C3252" s="353" t="s">
        <v>1103</v>
      </c>
      <c r="D3252" s="353" t="s">
        <v>7547</v>
      </c>
      <c r="E3252" s="354" t="s">
        <v>7548</v>
      </c>
      <c r="F3252" s="355" t="s">
        <v>168</v>
      </c>
      <c r="G3252" s="368">
        <v>36</v>
      </c>
    </row>
    <row r="3253" spans="1:7" s="54" customFormat="1" ht="15" x14ac:dyDescent="0.25">
      <c r="A3253" s="351" t="s">
        <v>7549</v>
      </c>
      <c r="B3253" s="353" t="s">
        <v>406</v>
      </c>
      <c r="C3253" s="353" t="s">
        <v>1109</v>
      </c>
      <c r="D3253" s="353" t="s">
        <v>7550</v>
      </c>
      <c r="E3253" s="354" t="s">
        <v>7551</v>
      </c>
      <c r="F3253" s="355" t="s">
        <v>168</v>
      </c>
      <c r="G3253" s="368">
        <v>36</v>
      </c>
    </row>
    <row r="3254" spans="1:7" s="54" customFormat="1" ht="15" x14ac:dyDescent="0.25">
      <c r="A3254" s="351" t="s">
        <v>7552</v>
      </c>
      <c r="B3254" s="353" t="s">
        <v>406</v>
      </c>
      <c r="C3254" s="353" t="s">
        <v>3539</v>
      </c>
      <c r="D3254" s="353" t="s">
        <v>7553</v>
      </c>
      <c r="E3254" s="354" t="s">
        <v>7554</v>
      </c>
      <c r="F3254" s="355" t="s">
        <v>217</v>
      </c>
      <c r="G3254" s="368">
        <v>14</v>
      </c>
    </row>
    <row r="3255" spans="1:7" s="54" customFormat="1" ht="15" customHeight="1" x14ac:dyDescent="0.25">
      <c r="A3255" s="351" t="s">
        <v>7555</v>
      </c>
      <c r="B3255" s="353" t="s">
        <v>406</v>
      </c>
      <c r="C3255" s="353" t="s">
        <v>3543</v>
      </c>
      <c r="D3255" s="353" t="s">
        <v>7553</v>
      </c>
      <c r="E3255" s="354" t="s">
        <v>7556</v>
      </c>
      <c r="F3255" s="355" t="s">
        <v>217</v>
      </c>
      <c r="G3255" s="368">
        <v>10</v>
      </c>
    </row>
    <row r="3256" spans="1:7" s="54" customFormat="1" ht="15" x14ac:dyDescent="0.25">
      <c r="A3256" s="351" t="s">
        <v>7557</v>
      </c>
      <c r="B3256" s="353" t="s">
        <v>406</v>
      </c>
      <c r="C3256" s="353" t="s">
        <v>3547</v>
      </c>
      <c r="D3256" s="353" t="s">
        <v>7553</v>
      </c>
      <c r="E3256" s="354" t="s">
        <v>7558</v>
      </c>
      <c r="F3256" s="355" t="s">
        <v>217</v>
      </c>
      <c r="G3256" s="368">
        <v>6</v>
      </c>
    </row>
    <row r="3257" spans="1:7" s="54" customFormat="1" ht="15" x14ac:dyDescent="0.25">
      <c r="A3257" s="351" t="s">
        <v>7559</v>
      </c>
      <c r="B3257" s="353" t="s">
        <v>406</v>
      </c>
      <c r="C3257" s="353" t="s">
        <v>3551</v>
      </c>
      <c r="D3257" s="353" t="s">
        <v>7553</v>
      </c>
      <c r="E3257" s="354" t="s">
        <v>7560</v>
      </c>
      <c r="F3257" s="355" t="s">
        <v>217</v>
      </c>
      <c r="G3257" s="368">
        <v>6</v>
      </c>
    </row>
    <row r="3258" spans="1:7" s="54" customFormat="1" ht="15" x14ac:dyDescent="0.25">
      <c r="A3258" s="351" t="s">
        <v>7561</v>
      </c>
      <c r="B3258" s="353" t="s">
        <v>406</v>
      </c>
      <c r="C3258" s="353" t="s">
        <v>1112</v>
      </c>
      <c r="D3258" s="353" t="s">
        <v>7421</v>
      </c>
      <c r="E3258" s="354" t="s">
        <v>7422</v>
      </c>
      <c r="F3258" s="355" t="s">
        <v>164</v>
      </c>
      <c r="G3258" s="362">
        <v>0.18</v>
      </c>
    </row>
    <row r="3259" spans="1:7" s="54" customFormat="1" ht="22.5" x14ac:dyDescent="0.25">
      <c r="A3259" s="351" t="s">
        <v>7562</v>
      </c>
      <c r="B3259" s="353" t="s">
        <v>406</v>
      </c>
      <c r="C3259" s="353" t="s">
        <v>1115</v>
      </c>
      <c r="D3259" s="353" t="s">
        <v>255</v>
      </c>
      <c r="E3259" s="354" t="s">
        <v>256</v>
      </c>
      <c r="F3259" s="355" t="s">
        <v>164</v>
      </c>
      <c r="G3259" s="366">
        <v>0.1</v>
      </c>
    </row>
    <row r="3260" spans="1:7" s="54" customFormat="1" ht="22.5" x14ac:dyDescent="0.25">
      <c r="A3260" s="351" t="s">
        <v>7563</v>
      </c>
      <c r="B3260" s="353" t="s">
        <v>406</v>
      </c>
      <c r="C3260" s="353" t="s">
        <v>1140</v>
      </c>
      <c r="D3260" s="353" t="s">
        <v>7564</v>
      </c>
      <c r="E3260" s="354" t="s">
        <v>7565</v>
      </c>
      <c r="F3260" s="355" t="s">
        <v>164</v>
      </c>
      <c r="G3260" s="362">
        <v>0.73</v>
      </c>
    </row>
    <row r="3261" spans="1:7" s="54" customFormat="1" ht="15" x14ac:dyDescent="0.25">
      <c r="A3261" s="351" t="s">
        <v>7566</v>
      </c>
      <c r="B3261" s="353" t="s">
        <v>406</v>
      </c>
      <c r="C3261" s="353" t="s">
        <v>3646</v>
      </c>
      <c r="D3261" s="353" t="s">
        <v>450</v>
      </c>
      <c r="E3261" s="354" t="s">
        <v>451</v>
      </c>
      <c r="F3261" s="355" t="s">
        <v>164</v>
      </c>
      <c r="G3261" s="362">
        <v>13.45</v>
      </c>
    </row>
    <row r="3262" spans="1:7" s="54" customFormat="1" ht="15" customHeight="1" x14ac:dyDescent="0.25">
      <c r="A3262" s="351" t="s">
        <v>7567</v>
      </c>
      <c r="B3262" s="353" t="s">
        <v>406</v>
      </c>
      <c r="C3262" s="353" t="s">
        <v>3648</v>
      </c>
      <c r="D3262" s="353" t="s">
        <v>7568</v>
      </c>
      <c r="E3262" s="354" t="s">
        <v>7569</v>
      </c>
      <c r="F3262" s="355" t="s">
        <v>168</v>
      </c>
      <c r="G3262" s="362">
        <v>57.12</v>
      </c>
    </row>
    <row r="3263" spans="1:7" s="54" customFormat="1" ht="15" x14ac:dyDescent="0.25">
      <c r="A3263" s="351" t="s">
        <v>7570</v>
      </c>
      <c r="B3263" s="353" t="s">
        <v>406</v>
      </c>
      <c r="C3263" s="353" t="s">
        <v>3650</v>
      </c>
      <c r="D3263" s="353" t="s">
        <v>7568</v>
      </c>
      <c r="E3263" s="354" t="s">
        <v>7571</v>
      </c>
      <c r="F3263" s="355" t="s">
        <v>168</v>
      </c>
      <c r="G3263" s="362">
        <v>12.24</v>
      </c>
    </row>
    <row r="3264" spans="1:7" s="54" customFormat="1" ht="15" x14ac:dyDescent="0.25">
      <c r="A3264" s="351" t="s">
        <v>7572</v>
      </c>
      <c r="B3264" s="353" t="s">
        <v>406</v>
      </c>
      <c r="C3264" s="353" t="s">
        <v>3652</v>
      </c>
      <c r="D3264" s="353" t="s">
        <v>7573</v>
      </c>
      <c r="E3264" s="354" t="s">
        <v>7574</v>
      </c>
      <c r="F3264" s="355" t="s">
        <v>168</v>
      </c>
      <c r="G3264" s="368">
        <v>1326</v>
      </c>
    </row>
    <row r="3265" spans="1:7" s="54" customFormat="1" ht="15" x14ac:dyDescent="0.25">
      <c r="A3265" s="351" t="s">
        <v>7575</v>
      </c>
      <c r="B3265" s="353" t="s">
        <v>406</v>
      </c>
      <c r="C3265" s="353" t="s">
        <v>7576</v>
      </c>
      <c r="D3265" s="353" t="s">
        <v>7573</v>
      </c>
      <c r="E3265" s="354" t="s">
        <v>7577</v>
      </c>
      <c r="F3265" s="355" t="s">
        <v>168</v>
      </c>
      <c r="G3265" s="366">
        <v>45.9</v>
      </c>
    </row>
    <row r="3266" spans="1:7" s="54" customFormat="1" ht="15" x14ac:dyDescent="0.25">
      <c r="A3266" s="351" t="s">
        <v>7578</v>
      </c>
      <c r="B3266" s="353" t="s">
        <v>406</v>
      </c>
      <c r="C3266" s="353" t="s">
        <v>7579</v>
      </c>
      <c r="D3266" s="353" t="s">
        <v>7568</v>
      </c>
      <c r="E3266" s="354" t="s">
        <v>7580</v>
      </c>
      <c r="F3266" s="355" t="s">
        <v>168</v>
      </c>
      <c r="G3266" s="362">
        <v>9.18</v>
      </c>
    </row>
    <row r="3267" spans="1:7" s="54" customFormat="1" ht="22.5" x14ac:dyDescent="0.25">
      <c r="A3267" s="351" t="s">
        <v>7581</v>
      </c>
      <c r="B3267" s="353" t="s">
        <v>406</v>
      </c>
      <c r="C3267" s="353" t="s">
        <v>7582</v>
      </c>
      <c r="D3267" s="353" t="s">
        <v>7583</v>
      </c>
      <c r="E3267" s="354" t="s">
        <v>7584</v>
      </c>
      <c r="F3267" s="355" t="s">
        <v>252</v>
      </c>
      <c r="G3267" s="363">
        <v>1.0200000000000001E-2</v>
      </c>
    </row>
    <row r="3268" spans="1:7" s="54" customFormat="1" ht="15" x14ac:dyDescent="0.25">
      <c r="A3268" s="557" t="s">
        <v>7585</v>
      </c>
      <c r="B3268" s="558"/>
      <c r="C3268" s="558"/>
      <c r="D3268" s="558"/>
      <c r="E3268" s="558"/>
      <c r="F3268" s="559"/>
      <c r="G3268" s="359"/>
    </row>
    <row r="3269" spans="1:7" s="54" customFormat="1" ht="15" x14ac:dyDescent="0.25">
      <c r="A3269" s="347" t="s">
        <v>2497</v>
      </c>
      <c r="B3269" s="556"/>
      <c r="C3269" s="556"/>
      <c r="D3269" s="556"/>
      <c r="E3269" s="348" t="s">
        <v>987</v>
      </c>
      <c r="F3269" s="349"/>
      <c r="G3269" s="350"/>
    </row>
    <row r="3270" spans="1:7" s="54" customFormat="1" ht="15" x14ac:dyDescent="0.25">
      <c r="A3270" s="351" t="s">
        <v>7586</v>
      </c>
      <c r="B3270" s="353" t="s">
        <v>438</v>
      </c>
      <c r="C3270" s="353" t="s">
        <v>2402</v>
      </c>
      <c r="D3270" s="353" t="s">
        <v>7587</v>
      </c>
      <c r="E3270" s="354" t="s">
        <v>7588</v>
      </c>
      <c r="F3270" s="355" t="s">
        <v>217</v>
      </c>
      <c r="G3270" s="368">
        <v>2</v>
      </c>
    </row>
    <row r="3271" spans="1:7" s="54" customFormat="1" ht="15" x14ac:dyDescent="0.25">
      <c r="A3271" s="351" t="s">
        <v>7589</v>
      </c>
      <c r="B3271" s="353" t="s">
        <v>438</v>
      </c>
      <c r="C3271" s="369" t="s">
        <v>1067</v>
      </c>
      <c r="D3271" s="369" t="s">
        <v>7590</v>
      </c>
      <c r="E3271" s="370" t="s">
        <v>7591</v>
      </c>
      <c r="F3271" s="355" t="s">
        <v>217</v>
      </c>
      <c r="G3271" s="368">
        <v>2</v>
      </c>
    </row>
    <row r="3272" spans="1:7" s="54" customFormat="1" ht="15" x14ac:dyDescent="0.25">
      <c r="A3272" s="351" t="s">
        <v>7592</v>
      </c>
      <c r="B3272" s="353" t="s">
        <v>438</v>
      </c>
      <c r="C3272" s="353" t="s">
        <v>2410</v>
      </c>
      <c r="D3272" s="353" t="s">
        <v>7593</v>
      </c>
      <c r="E3272" s="354" t="s">
        <v>7594</v>
      </c>
      <c r="F3272" s="355" t="s">
        <v>217</v>
      </c>
      <c r="G3272" s="368">
        <v>2</v>
      </c>
    </row>
    <row r="3273" spans="1:7" s="54" customFormat="1" ht="22.5" x14ac:dyDescent="0.25">
      <c r="A3273" s="351" t="s">
        <v>7595</v>
      </c>
      <c r="B3273" s="353" t="s">
        <v>438</v>
      </c>
      <c r="C3273" s="369" t="s">
        <v>1081</v>
      </c>
      <c r="D3273" s="369" t="s">
        <v>7596</v>
      </c>
      <c r="E3273" s="370" t="s">
        <v>7597</v>
      </c>
      <c r="F3273" s="355" t="s">
        <v>217</v>
      </c>
      <c r="G3273" s="368">
        <v>2</v>
      </c>
    </row>
    <row r="3274" spans="1:7" s="54" customFormat="1" ht="15" customHeight="1" x14ac:dyDescent="0.25">
      <c r="A3274" s="351" t="s">
        <v>7598</v>
      </c>
      <c r="B3274" s="353" t="s">
        <v>438</v>
      </c>
      <c r="C3274" s="369" t="s">
        <v>1187</v>
      </c>
      <c r="D3274" s="369" t="s">
        <v>7599</v>
      </c>
      <c r="E3274" s="370" t="s">
        <v>7600</v>
      </c>
      <c r="F3274" s="355" t="s">
        <v>217</v>
      </c>
      <c r="G3274" s="368">
        <v>6</v>
      </c>
    </row>
    <row r="3275" spans="1:7" s="54" customFormat="1" ht="15" x14ac:dyDescent="0.25">
      <c r="A3275" s="351" t="s">
        <v>7601</v>
      </c>
      <c r="B3275" s="353" t="s">
        <v>438</v>
      </c>
      <c r="C3275" s="353" t="s">
        <v>2421</v>
      </c>
      <c r="D3275" s="353" t="s">
        <v>435</v>
      </c>
      <c r="E3275" s="354" t="s">
        <v>7602</v>
      </c>
      <c r="F3275" s="355" t="s">
        <v>217</v>
      </c>
      <c r="G3275" s="368">
        <v>1</v>
      </c>
    </row>
    <row r="3276" spans="1:7" s="54" customFormat="1" ht="22.5" x14ac:dyDescent="0.25">
      <c r="A3276" s="351" t="s">
        <v>7603</v>
      </c>
      <c r="B3276" s="353" t="s">
        <v>438</v>
      </c>
      <c r="C3276" s="369" t="s">
        <v>2398</v>
      </c>
      <c r="D3276" s="369" t="s">
        <v>7604</v>
      </c>
      <c r="E3276" s="370" t="s">
        <v>7605</v>
      </c>
      <c r="F3276" s="355" t="s">
        <v>217</v>
      </c>
      <c r="G3276" s="368">
        <v>1</v>
      </c>
    </row>
    <row r="3277" spans="1:7" s="54" customFormat="1" ht="15" x14ac:dyDescent="0.25">
      <c r="A3277" s="351" t="s">
        <v>7606</v>
      </c>
      <c r="B3277" s="353" t="s">
        <v>438</v>
      </c>
      <c r="C3277" s="353" t="s">
        <v>3086</v>
      </c>
      <c r="D3277" s="353" t="s">
        <v>7607</v>
      </c>
      <c r="E3277" s="354" t="s">
        <v>7608</v>
      </c>
      <c r="F3277" s="355" t="s">
        <v>217</v>
      </c>
      <c r="G3277" s="368">
        <v>600</v>
      </c>
    </row>
    <row r="3278" spans="1:7" s="54" customFormat="1" ht="15" x14ac:dyDescent="0.25">
      <c r="A3278" s="351" t="s">
        <v>7609</v>
      </c>
      <c r="B3278" s="353" t="s">
        <v>438</v>
      </c>
      <c r="C3278" s="369" t="s">
        <v>3137</v>
      </c>
      <c r="D3278" s="369" t="s">
        <v>7610</v>
      </c>
      <c r="E3278" s="370" t="s">
        <v>7611</v>
      </c>
      <c r="F3278" s="355" t="s">
        <v>274</v>
      </c>
      <c r="G3278" s="368">
        <v>1</v>
      </c>
    </row>
    <row r="3279" spans="1:7" s="54" customFormat="1" ht="15" x14ac:dyDescent="0.25">
      <c r="A3279" s="351" t="s">
        <v>7612</v>
      </c>
      <c r="B3279" s="353" t="s">
        <v>438</v>
      </c>
      <c r="C3279" s="353" t="s">
        <v>2429</v>
      </c>
      <c r="D3279" s="353" t="s">
        <v>424</v>
      </c>
      <c r="E3279" s="354" t="s">
        <v>425</v>
      </c>
      <c r="F3279" s="355" t="s">
        <v>217</v>
      </c>
      <c r="G3279" s="368">
        <v>2</v>
      </c>
    </row>
    <row r="3280" spans="1:7" s="54" customFormat="1" ht="15" x14ac:dyDescent="0.25">
      <c r="A3280" s="351" t="s">
        <v>7613</v>
      </c>
      <c r="B3280" s="353" t="s">
        <v>438</v>
      </c>
      <c r="C3280" s="369" t="s">
        <v>2433</v>
      </c>
      <c r="D3280" s="369" t="s">
        <v>7445</v>
      </c>
      <c r="E3280" s="370" t="s">
        <v>7614</v>
      </c>
      <c r="F3280" s="355" t="s">
        <v>274</v>
      </c>
      <c r="G3280" s="368">
        <v>2</v>
      </c>
    </row>
    <row r="3281" spans="1:7" s="54" customFormat="1" ht="15" x14ac:dyDescent="0.25">
      <c r="A3281" s="351" t="s">
        <v>7615</v>
      </c>
      <c r="B3281" s="353" t="s">
        <v>438</v>
      </c>
      <c r="C3281" s="353" t="s">
        <v>2438</v>
      </c>
      <c r="D3281" s="353" t="s">
        <v>7268</v>
      </c>
      <c r="E3281" s="354" t="s">
        <v>7269</v>
      </c>
      <c r="F3281" s="355" t="s">
        <v>217</v>
      </c>
      <c r="G3281" s="368">
        <v>2</v>
      </c>
    </row>
    <row r="3282" spans="1:7" s="54" customFormat="1" ht="15" x14ac:dyDescent="0.25">
      <c r="A3282" s="351" t="s">
        <v>7616</v>
      </c>
      <c r="B3282" s="353" t="s">
        <v>438</v>
      </c>
      <c r="C3282" s="369" t="s">
        <v>2440</v>
      </c>
      <c r="D3282" s="369" t="s">
        <v>7617</v>
      </c>
      <c r="E3282" s="370" t="s">
        <v>7450</v>
      </c>
      <c r="F3282" s="355" t="s">
        <v>217</v>
      </c>
      <c r="G3282" s="368">
        <v>2</v>
      </c>
    </row>
    <row r="3283" spans="1:7" s="54" customFormat="1" ht="15" x14ac:dyDescent="0.25">
      <c r="A3283" s="360"/>
      <c r="B3283" s="560" t="s">
        <v>7618</v>
      </c>
      <c r="C3283" s="561"/>
      <c r="D3283" s="561"/>
      <c r="E3283" s="562"/>
      <c r="F3283" s="361"/>
      <c r="G3283" s="361"/>
    </row>
    <row r="3284" spans="1:7" s="54" customFormat="1" ht="15" customHeight="1" x14ac:dyDescent="0.25">
      <c r="A3284" s="351" t="s">
        <v>7619</v>
      </c>
      <c r="B3284" s="353" t="s">
        <v>438</v>
      </c>
      <c r="C3284" s="353" t="s">
        <v>1071</v>
      </c>
      <c r="D3284" s="353" t="s">
        <v>436</v>
      </c>
      <c r="E3284" s="354" t="s">
        <v>437</v>
      </c>
      <c r="F3284" s="355" t="s">
        <v>217</v>
      </c>
      <c r="G3284" s="368">
        <v>1</v>
      </c>
    </row>
    <row r="3285" spans="1:7" s="54" customFormat="1" ht="15" x14ac:dyDescent="0.25">
      <c r="A3285" s="351" t="s">
        <v>7620</v>
      </c>
      <c r="B3285" s="353" t="s">
        <v>438</v>
      </c>
      <c r="C3285" s="369" t="s">
        <v>3460</v>
      </c>
      <c r="D3285" s="369" t="s">
        <v>7599</v>
      </c>
      <c r="E3285" s="370" t="s">
        <v>7621</v>
      </c>
      <c r="F3285" s="355" t="s">
        <v>217</v>
      </c>
      <c r="G3285" s="368">
        <v>4</v>
      </c>
    </row>
    <row r="3286" spans="1:7" s="54" customFormat="1" ht="15" x14ac:dyDescent="0.25">
      <c r="A3286" s="351" t="s">
        <v>7622</v>
      </c>
      <c r="B3286" s="353" t="s">
        <v>438</v>
      </c>
      <c r="C3286" s="369" t="s">
        <v>3462</v>
      </c>
      <c r="D3286" s="369" t="s">
        <v>7599</v>
      </c>
      <c r="E3286" s="370" t="s">
        <v>7623</v>
      </c>
      <c r="F3286" s="355" t="s">
        <v>217</v>
      </c>
      <c r="G3286" s="368">
        <v>12</v>
      </c>
    </row>
    <row r="3287" spans="1:7" s="54" customFormat="1" ht="22.5" x14ac:dyDescent="0.25">
      <c r="A3287" s="351" t="s">
        <v>7624</v>
      </c>
      <c r="B3287" s="353" t="s">
        <v>438</v>
      </c>
      <c r="C3287" s="369" t="s">
        <v>3464</v>
      </c>
      <c r="D3287" s="369" t="s">
        <v>7599</v>
      </c>
      <c r="E3287" s="370" t="s">
        <v>7625</v>
      </c>
      <c r="F3287" s="355" t="s">
        <v>217</v>
      </c>
      <c r="G3287" s="368">
        <v>6</v>
      </c>
    </row>
    <row r="3288" spans="1:7" s="54" customFormat="1" ht="15" customHeight="1" x14ac:dyDescent="0.25">
      <c r="A3288" s="351" t="s">
        <v>7626</v>
      </c>
      <c r="B3288" s="353" t="s">
        <v>438</v>
      </c>
      <c r="C3288" s="369" t="s">
        <v>7627</v>
      </c>
      <c r="D3288" s="369" t="s">
        <v>7599</v>
      </c>
      <c r="E3288" s="370" t="s">
        <v>7628</v>
      </c>
      <c r="F3288" s="355" t="s">
        <v>217</v>
      </c>
      <c r="G3288" s="368">
        <v>2</v>
      </c>
    </row>
    <row r="3289" spans="1:7" s="54" customFormat="1" ht="15" x14ac:dyDescent="0.25">
      <c r="A3289" s="360"/>
      <c r="B3289" s="560" t="s">
        <v>7629</v>
      </c>
      <c r="C3289" s="561"/>
      <c r="D3289" s="561"/>
      <c r="E3289" s="562"/>
      <c r="F3289" s="361"/>
      <c r="G3289" s="361"/>
    </row>
    <row r="3290" spans="1:7" s="54" customFormat="1" ht="15" x14ac:dyDescent="0.25">
      <c r="A3290" s="351" t="s">
        <v>7630</v>
      </c>
      <c r="B3290" s="353" t="s">
        <v>438</v>
      </c>
      <c r="C3290" s="353" t="s">
        <v>1075</v>
      </c>
      <c r="D3290" s="353" t="s">
        <v>436</v>
      </c>
      <c r="E3290" s="354" t="s">
        <v>437</v>
      </c>
      <c r="F3290" s="355" t="s">
        <v>217</v>
      </c>
      <c r="G3290" s="368">
        <v>1</v>
      </c>
    </row>
    <row r="3291" spans="1:7" s="54" customFormat="1" ht="15" x14ac:dyDescent="0.25">
      <c r="A3291" s="351" t="s">
        <v>7631</v>
      </c>
      <c r="B3291" s="353" t="s">
        <v>438</v>
      </c>
      <c r="C3291" s="369" t="s">
        <v>3469</v>
      </c>
      <c r="D3291" s="369" t="s">
        <v>7599</v>
      </c>
      <c r="E3291" s="370" t="s">
        <v>7632</v>
      </c>
      <c r="F3291" s="355" t="s">
        <v>217</v>
      </c>
      <c r="G3291" s="368">
        <v>2</v>
      </c>
    </row>
    <row r="3292" spans="1:7" s="54" customFormat="1" ht="15" x14ac:dyDescent="0.25">
      <c r="A3292" s="351" t="s">
        <v>7633</v>
      </c>
      <c r="B3292" s="353" t="s">
        <v>438</v>
      </c>
      <c r="C3292" s="369" t="s">
        <v>3471</v>
      </c>
      <c r="D3292" s="369" t="s">
        <v>7599</v>
      </c>
      <c r="E3292" s="370" t="s">
        <v>7621</v>
      </c>
      <c r="F3292" s="355" t="s">
        <v>217</v>
      </c>
      <c r="G3292" s="368">
        <v>2</v>
      </c>
    </row>
    <row r="3293" spans="1:7" s="54" customFormat="1" ht="15" x14ac:dyDescent="0.25">
      <c r="A3293" s="351" t="s">
        <v>7634</v>
      </c>
      <c r="B3293" s="353" t="s">
        <v>438</v>
      </c>
      <c r="C3293" s="369" t="s">
        <v>7635</v>
      </c>
      <c r="D3293" s="369" t="s">
        <v>7599</v>
      </c>
      <c r="E3293" s="370" t="s">
        <v>7636</v>
      </c>
      <c r="F3293" s="355" t="s">
        <v>217</v>
      </c>
      <c r="G3293" s="368">
        <v>4</v>
      </c>
    </row>
    <row r="3294" spans="1:7" s="54" customFormat="1" ht="22.5" x14ac:dyDescent="0.25">
      <c r="A3294" s="351" t="s">
        <v>7637</v>
      </c>
      <c r="B3294" s="353" t="s">
        <v>438</v>
      </c>
      <c r="C3294" s="369" t="s">
        <v>7638</v>
      </c>
      <c r="D3294" s="369" t="s">
        <v>7599</v>
      </c>
      <c r="E3294" s="370" t="s">
        <v>7625</v>
      </c>
      <c r="F3294" s="355" t="s">
        <v>217</v>
      </c>
      <c r="G3294" s="368">
        <v>4</v>
      </c>
    </row>
    <row r="3295" spans="1:7" s="54" customFormat="1" ht="15" x14ac:dyDescent="0.25">
      <c r="A3295" s="351" t="s">
        <v>7639</v>
      </c>
      <c r="B3295" s="353" t="s">
        <v>438</v>
      </c>
      <c r="C3295" s="369" t="s">
        <v>7640</v>
      </c>
      <c r="D3295" s="369" t="s">
        <v>7599</v>
      </c>
      <c r="E3295" s="370" t="s">
        <v>7628</v>
      </c>
      <c r="F3295" s="355" t="s">
        <v>217</v>
      </c>
      <c r="G3295" s="368">
        <v>4</v>
      </c>
    </row>
    <row r="3296" spans="1:7" s="54" customFormat="1" ht="15" x14ac:dyDescent="0.25">
      <c r="A3296" s="351" t="s">
        <v>7641</v>
      </c>
      <c r="B3296" s="353" t="s">
        <v>438</v>
      </c>
      <c r="C3296" s="353" t="s">
        <v>2474</v>
      </c>
      <c r="D3296" s="353" t="s">
        <v>428</v>
      </c>
      <c r="E3296" s="354" t="s">
        <v>429</v>
      </c>
      <c r="F3296" s="355" t="s">
        <v>217</v>
      </c>
      <c r="G3296" s="368">
        <v>1</v>
      </c>
    </row>
    <row r="3297" spans="1:7" s="54" customFormat="1" ht="22.5" x14ac:dyDescent="0.25">
      <c r="A3297" s="351" t="s">
        <v>7642</v>
      </c>
      <c r="B3297" s="353" t="s">
        <v>438</v>
      </c>
      <c r="C3297" s="369" t="s">
        <v>3475</v>
      </c>
      <c r="D3297" s="369" t="s">
        <v>7394</v>
      </c>
      <c r="E3297" s="370" t="s">
        <v>7643</v>
      </c>
      <c r="F3297" s="355" t="s">
        <v>217</v>
      </c>
      <c r="G3297" s="368">
        <v>1</v>
      </c>
    </row>
    <row r="3298" spans="1:7" s="54" customFormat="1" ht="15" x14ac:dyDescent="0.25">
      <c r="A3298" s="351" t="s">
        <v>7644</v>
      </c>
      <c r="B3298" s="353" t="s">
        <v>438</v>
      </c>
      <c r="C3298" s="353" t="s">
        <v>2489</v>
      </c>
      <c r="D3298" s="353" t="s">
        <v>424</v>
      </c>
      <c r="E3298" s="354" t="s">
        <v>425</v>
      </c>
      <c r="F3298" s="355" t="s">
        <v>217</v>
      </c>
      <c r="G3298" s="368">
        <v>1</v>
      </c>
    </row>
    <row r="3299" spans="1:7" s="54" customFormat="1" ht="15" x14ac:dyDescent="0.25">
      <c r="A3299" s="351" t="s">
        <v>7645</v>
      </c>
      <c r="B3299" s="353" t="s">
        <v>438</v>
      </c>
      <c r="C3299" s="369" t="s">
        <v>3481</v>
      </c>
      <c r="D3299" s="369" t="s">
        <v>7646</v>
      </c>
      <c r="E3299" s="370" t="s">
        <v>7647</v>
      </c>
      <c r="F3299" s="355" t="s">
        <v>217</v>
      </c>
      <c r="G3299" s="368">
        <v>1</v>
      </c>
    </row>
    <row r="3300" spans="1:7" s="54" customFormat="1" ht="22.5" x14ac:dyDescent="0.25">
      <c r="A3300" s="351" t="s">
        <v>7648</v>
      </c>
      <c r="B3300" s="353" t="s">
        <v>438</v>
      </c>
      <c r="C3300" s="353" t="s">
        <v>2495</v>
      </c>
      <c r="D3300" s="353" t="s">
        <v>407</v>
      </c>
      <c r="E3300" s="354" t="s">
        <v>408</v>
      </c>
      <c r="F3300" s="355" t="s">
        <v>217</v>
      </c>
      <c r="G3300" s="368">
        <v>1</v>
      </c>
    </row>
    <row r="3301" spans="1:7" s="54" customFormat="1" ht="15" x14ac:dyDescent="0.25">
      <c r="A3301" s="351" t="s">
        <v>7649</v>
      </c>
      <c r="B3301" s="353" t="s">
        <v>438</v>
      </c>
      <c r="C3301" s="369" t="s">
        <v>2497</v>
      </c>
      <c r="D3301" s="369" t="s">
        <v>7650</v>
      </c>
      <c r="E3301" s="370" t="s">
        <v>7651</v>
      </c>
      <c r="F3301" s="355" t="s">
        <v>217</v>
      </c>
      <c r="G3301" s="368">
        <v>1</v>
      </c>
    </row>
    <row r="3302" spans="1:7" s="54" customFormat="1" ht="15" x14ac:dyDescent="0.25">
      <c r="A3302" s="351" t="s">
        <v>7652</v>
      </c>
      <c r="B3302" s="353" t="s">
        <v>438</v>
      </c>
      <c r="C3302" s="353" t="s">
        <v>2499</v>
      </c>
      <c r="D3302" s="353" t="s">
        <v>7216</v>
      </c>
      <c r="E3302" s="354" t="s">
        <v>7217</v>
      </c>
      <c r="F3302" s="355" t="s">
        <v>217</v>
      </c>
      <c r="G3302" s="368">
        <v>7</v>
      </c>
    </row>
    <row r="3303" spans="1:7" s="54" customFormat="1" ht="15" x14ac:dyDescent="0.25">
      <c r="A3303" s="351" t="s">
        <v>7653</v>
      </c>
      <c r="B3303" s="353" t="s">
        <v>438</v>
      </c>
      <c r="C3303" s="369" t="s">
        <v>5984</v>
      </c>
      <c r="D3303" s="369" t="s">
        <v>7654</v>
      </c>
      <c r="E3303" s="370" t="s">
        <v>7655</v>
      </c>
      <c r="F3303" s="355" t="s">
        <v>217</v>
      </c>
      <c r="G3303" s="368">
        <v>7</v>
      </c>
    </row>
    <row r="3304" spans="1:7" s="54" customFormat="1" ht="15" x14ac:dyDescent="0.25">
      <c r="A3304" s="351" t="s">
        <v>7656</v>
      </c>
      <c r="B3304" s="353" t="s">
        <v>438</v>
      </c>
      <c r="C3304" s="353" t="s">
        <v>2508</v>
      </c>
      <c r="D3304" s="353" t="s">
        <v>417</v>
      </c>
      <c r="E3304" s="354" t="s">
        <v>418</v>
      </c>
      <c r="F3304" s="355" t="s">
        <v>217</v>
      </c>
      <c r="G3304" s="368">
        <v>1</v>
      </c>
    </row>
    <row r="3305" spans="1:7" s="54" customFormat="1" ht="15" x14ac:dyDescent="0.25">
      <c r="A3305" s="351" t="s">
        <v>7657</v>
      </c>
      <c r="B3305" s="353" t="s">
        <v>438</v>
      </c>
      <c r="C3305" s="369" t="s">
        <v>5993</v>
      </c>
      <c r="D3305" s="369" t="s">
        <v>7658</v>
      </c>
      <c r="E3305" s="370" t="s">
        <v>7659</v>
      </c>
      <c r="F3305" s="355" t="s">
        <v>248</v>
      </c>
      <c r="G3305" s="366">
        <v>0.1</v>
      </c>
    </row>
    <row r="3306" spans="1:7" s="54" customFormat="1" ht="15" customHeight="1" x14ac:dyDescent="0.25">
      <c r="A3306" s="351" t="s">
        <v>7660</v>
      </c>
      <c r="B3306" s="353" t="s">
        <v>438</v>
      </c>
      <c r="C3306" s="353" t="s">
        <v>2516</v>
      </c>
      <c r="D3306" s="353" t="s">
        <v>7661</v>
      </c>
      <c r="E3306" s="354" t="s">
        <v>7662</v>
      </c>
      <c r="F3306" s="355" t="s">
        <v>217</v>
      </c>
      <c r="G3306" s="368">
        <v>1</v>
      </c>
    </row>
    <row r="3307" spans="1:7" s="54" customFormat="1" ht="15" x14ac:dyDescent="0.25">
      <c r="A3307" s="351" t="s">
        <v>7663</v>
      </c>
      <c r="B3307" s="353" t="s">
        <v>438</v>
      </c>
      <c r="C3307" s="353" t="s">
        <v>5997</v>
      </c>
      <c r="D3307" s="353" t="s">
        <v>7203</v>
      </c>
      <c r="E3307" s="354" t="s">
        <v>7664</v>
      </c>
      <c r="F3307" s="355" t="s">
        <v>217</v>
      </c>
      <c r="G3307" s="368">
        <v>1</v>
      </c>
    </row>
    <row r="3308" spans="1:7" s="54" customFormat="1" ht="15" x14ac:dyDescent="0.25">
      <c r="A3308" s="351" t="s">
        <v>7665</v>
      </c>
      <c r="B3308" s="353" t="s">
        <v>438</v>
      </c>
      <c r="C3308" s="353" t="s">
        <v>1085</v>
      </c>
      <c r="D3308" s="353" t="s">
        <v>430</v>
      </c>
      <c r="E3308" s="354" t="s">
        <v>431</v>
      </c>
      <c r="F3308" s="355" t="s">
        <v>217</v>
      </c>
      <c r="G3308" s="368">
        <v>1</v>
      </c>
    </row>
    <row r="3309" spans="1:7" s="54" customFormat="1" ht="15" x14ac:dyDescent="0.25">
      <c r="A3309" s="351" t="s">
        <v>7666</v>
      </c>
      <c r="B3309" s="353" t="s">
        <v>438</v>
      </c>
      <c r="C3309" s="369" t="s">
        <v>1086</v>
      </c>
      <c r="D3309" s="369" t="s">
        <v>7667</v>
      </c>
      <c r="E3309" s="370" t="s">
        <v>7668</v>
      </c>
      <c r="F3309" s="355" t="s">
        <v>217</v>
      </c>
      <c r="G3309" s="368">
        <v>1</v>
      </c>
    </row>
    <row r="3310" spans="1:7" s="54" customFormat="1" ht="33.75" x14ac:dyDescent="0.25">
      <c r="A3310" s="351" t="s">
        <v>7669</v>
      </c>
      <c r="B3310" s="353" t="s">
        <v>438</v>
      </c>
      <c r="C3310" s="353" t="s">
        <v>1088</v>
      </c>
      <c r="D3310" s="353" t="s">
        <v>445</v>
      </c>
      <c r="E3310" s="354" t="s">
        <v>446</v>
      </c>
      <c r="F3310" s="355" t="s">
        <v>217</v>
      </c>
      <c r="G3310" s="368">
        <v>3</v>
      </c>
    </row>
    <row r="3311" spans="1:7" s="54" customFormat="1" ht="15" x14ac:dyDescent="0.25">
      <c r="A3311" s="351" t="s">
        <v>7670</v>
      </c>
      <c r="B3311" s="353" t="s">
        <v>438</v>
      </c>
      <c r="C3311" s="369" t="s">
        <v>1091</v>
      </c>
      <c r="D3311" s="369" t="s">
        <v>7203</v>
      </c>
      <c r="E3311" s="370" t="s">
        <v>7671</v>
      </c>
      <c r="F3311" s="355" t="s">
        <v>291</v>
      </c>
      <c r="G3311" s="368">
        <v>3</v>
      </c>
    </row>
    <row r="3312" spans="1:7" s="54" customFormat="1" ht="15" x14ac:dyDescent="0.25">
      <c r="A3312" s="351" t="s">
        <v>7672</v>
      </c>
      <c r="B3312" s="353" t="s">
        <v>438</v>
      </c>
      <c r="C3312" s="353" t="s">
        <v>1096</v>
      </c>
      <c r="D3312" s="353" t="s">
        <v>7673</v>
      </c>
      <c r="E3312" s="354" t="s">
        <v>7674</v>
      </c>
      <c r="F3312" s="355" t="s">
        <v>217</v>
      </c>
      <c r="G3312" s="368">
        <v>2</v>
      </c>
    </row>
    <row r="3313" spans="1:7" s="54" customFormat="1" ht="15" x14ac:dyDescent="0.25">
      <c r="A3313" s="351" t="s">
        <v>7675</v>
      </c>
      <c r="B3313" s="353" t="s">
        <v>438</v>
      </c>
      <c r="C3313" s="369" t="s">
        <v>1099</v>
      </c>
      <c r="D3313" s="369" t="s">
        <v>7676</v>
      </c>
      <c r="E3313" s="370" t="s">
        <v>7677</v>
      </c>
      <c r="F3313" s="355" t="s">
        <v>217</v>
      </c>
      <c r="G3313" s="368">
        <v>1</v>
      </c>
    </row>
    <row r="3314" spans="1:7" s="54" customFormat="1" ht="15" x14ac:dyDescent="0.25">
      <c r="A3314" s="351" t="s">
        <v>7678</v>
      </c>
      <c r="B3314" s="353" t="s">
        <v>438</v>
      </c>
      <c r="C3314" s="369" t="s">
        <v>3508</v>
      </c>
      <c r="D3314" s="369" t="s">
        <v>7676</v>
      </c>
      <c r="E3314" s="370" t="s">
        <v>7679</v>
      </c>
      <c r="F3314" s="355" t="s">
        <v>217</v>
      </c>
      <c r="G3314" s="368">
        <v>1</v>
      </c>
    </row>
    <row r="3315" spans="1:7" s="54" customFormat="1" ht="15" customHeight="1" x14ac:dyDescent="0.25">
      <c r="A3315" s="351" t="s">
        <v>7680</v>
      </c>
      <c r="B3315" s="353" t="s">
        <v>438</v>
      </c>
      <c r="C3315" s="353" t="s">
        <v>1103</v>
      </c>
      <c r="D3315" s="353" t="s">
        <v>2475</v>
      </c>
      <c r="E3315" s="354" t="s">
        <v>2476</v>
      </c>
      <c r="F3315" s="355" t="s">
        <v>217</v>
      </c>
      <c r="G3315" s="368">
        <v>6</v>
      </c>
    </row>
    <row r="3316" spans="1:7" s="54" customFormat="1" ht="15" x14ac:dyDescent="0.25">
      <c r="A3316" s="351" t="s">
        <v>7681</v>
      </c>
      <c r="B3316" s="353" t="s">
        <v>438</v>
      </c>
      <c r="C3316" s="369" t="s">
        <v>1106</v>
      </c>
      <c r="D3316" s="369" t="s">
        <v>7682</v>
      </c>
      <c r="E3316" s="370" t="s">
        <v>7683</v>
      </c>
      <c r="F3316" s="355" t="s">
        <v>217</v>
      </c>
      <c r="G3316" s="368">
        <v>6</v>
      </c>
    </row>
    <row r="3317" spans="1:7" s="54" customFormat="1" ht="22.5" x14ac:dyDescent="0.25">
      <c r="A3317" s="351" t="s">
        <v>7684</v>
      </c>
      <c r="B3317" s="353" t="s">
        <v>438</v>
      </c>
      <c r="C3317" s="353" t="s">
        <v>1109</v>
      </c>
      <c r="D3317" s="353" t="s">
        <v>239</v>
      </c>
      <c r="E3317" s="354" t="s">
        <v>240</v>
      </c>
      <c r="F3317" s="355" t="s">
        <v>217</v>
      </c>
      <c r="G3317" s="368">
        <v>1</v>
      </c>
    </row>
    <row r="3318" spans="1:7" s="54" customFormat="1" ht="15" x14ac:dyDescent="0.25">
      <c r="A3318" s="351" t="s">
        <v>7685</v>
      </c>
      <c r="B3318" s="353" t="s">
        <v>438</v>
      </c>
      <c r="C3318" s="353" t="s">
        <v>3539</v>
      </c>
      <c r="D3318" s="353" t="s">
        <v>7203</v>
      </c>
      <c r="E3318" s="354" t="s">
        <v>7686</v>
      </c>
      <c r="F3318" s="355" t="s">
        <v>217</v>
      </c>
      <c r="G3318" s="368">
        <v>1</v>
      </c>
    </row>
    <row r="3319" spans="1:7" s="54" customFormat="1" ht="15" x14ac:dyDescent="0.25">
      <c r="A3319" s="351" t="s">
        <v>7687</v>
      </c>
      <c r="B3319" s="353" t="s">
        <v>438</v>
      </c>
      <c r="C3319" s="353" t="s">
        <v>3543</v>
      </c>
      <c r="D3319" s="353" t="s">
        <v>7688</v>
      </c>
      <c r="E3319" s="354" t="s">
        <v>7689</v>
      </c>
      <c r="F3319" s="355" t="s">
        <v>217</v>
      </c>
      <c r="G3319" s="368">
        <v>1</v>
      </c>
    </row>
    <row r="3320" spans="1:7" s="54" customFormat="1" ht="15" x14ac:dyDescent="0.25">
      <c r="A3320" s="351" t="s">
        <v>7690</v>
      </c>
      <c r="B3320" s="353" t="s">
        <v>438</v>
      </c>
      <c r="C3320" s="353" t="s">
        <v>3547</v>
      </c>
      <c r="D3320" s="353" t="s">
        <v>7691</v>
      </c>
      <c r="E3320" s="354" t="s">
        <v>7692</v>
      </c>
      <c r="F3320" s="355" t="s">
        <v>217</v>
      </c>
      <c r="G3320" s="368">
        <v>1</v>
      </c>
    </row>
    <row r="3321" spans="1:7" s="54" customFormat="1" ht="22.5" x14ac:dyDescent="0.25">
      <c r="A3321" s="351" t="s">
        <v>7693</v>
      </c>
      <c r="B3321" s="353" t="s">
        <v>438</v>
      </c>
      <c r="C3321" s="353" t="s">
        <v>3551</v>
      </c>
      <c r="D3321" s="353" t="s">
        <v>7694</v>
      </c>
      <c r="E3321" s="354" t="s">
        <v>7695</v>
      </c>
      <c r="F3321" s="355" t="s">
        <v>217</v>
      </c>
      <c r="G3321" s="368">
        <v>1</v>
      </c>
    </row>
    <row r="3322" spans="1:7" s="54" customFormat="1" ht="33.75" x14ac:dyDescent="0.25">
      <c r="A3322" s="351" t="s">
        <v>7696</v>
      </c>
      <c r="B3322" s="353" t="s">
        <v>438</v>
      </c>
      <c r="C3322" s="353" t="s">
        <v>1112</v>
      </c>
      <c r="D3322" s="353" t="s">
        <v>445</v>
      </c>
      <c r="E3322" s="354" t="s">
        <v>446</v>
      </c>
      <c r="F3322" s="355" t="s">
        <v>217</v>
      </c>
      <c r="G3322" s="368">
        <v>5</v>
      </c>
    </row>
    <row r="3323" spans="1:7" s="54" customFormat="1" ht="15" x14ac:dyDescent="0.25">
      <c r="A3323" s="351" t="s">
        <v>7697</v>
      </c>
      <c r="B3323" s="353" t="s">
        <v>438</v>
      </c>
      <c r="C3323" s="353" t="s">
        <v>2556</v>
      </c>
      <c r="D3323" s="353" t="s">
        <v>7203</v>
      </c>
      <c r="E3323" s="354" t="s">
        <v>7698</v>
      </c>
      <c r="F3323" s="355" t="s">
        <v>217</v>
      </c>
      <c r="G3323" s="368">
        <v>5</v>
      </c>
    </row>
    <row r="3324" spans="1:7" s="54" customFormat="1" ht="15" x14ac:dyDescent="0.25">
      <c r="A3324" s="351" t="s">
        <v>7699</v>
      </c>
      <c r="B3324" s="353" t="s">
        <v>438</v>
      </c>
      <c r="C3324" s="353" t="s">
        <v>1115</v>
      </c>
      <c r="D3324" s="353" t="s">
        <v>1485</v>
      </c>
      <c r="E3324" s="354" t="s">
        <v>7700</v>
      </c>
      <c r="F3324" s="355" t="s">
        <v>217</v>
      </c>
      <c r="G3324" s="368">
        <v>7</v>
      </c>
    </row>
    <row r="3325" spans="1:7" s="54" customFormat="1" ht="15" x14ac:dyDescent="0.25">
      <c r="A3325" s="351" t="s">
        <v>7701</v>
      </c>
      <c r="B3325" s="353" t="s">
        <v>438</v>
      </c>
      <c r="C3325" s="353" t="s">
        <v>1118</v>
      </c>
      <c r="D3325" s="353" t="s">
        <v>7702</v>
      </c>
      <c r="E3325" s="354" t="s">
        <v>7703</v>
      </c>
      <c r="F3325" s="355" t="s">
        <v>217</v>
      </c>
      <c r="G3325" s="368">
        <v>7</v>
      </c>
    </row>
    <row r="3326" spans="1:7" s="54" customFormat="1" ht="33.75" x14ac:dyDescent="0.25">
      <c r="A3326" s="351" t="s">
        <v>7704</v>
      </c>
      <c r="B3326" s="353" t="s">
        <v>438</v>
      </c>
      <c r="C3326" s="353" t="s">
        <v>1140</v>
      </c>
      <c r="D3326" s="353" t="s">
        <v>445</v>
      </c>
      <c r="E3326" s="354" t="s">
        <v>446</v>
      </c>
      <c r="F3326" s="355" t="s">
        <v>217</v>
      </c>
      <c r="G3326" s="368">
        <v>11</v>
      </c>
    </row>
    <row r="3327" spans="1:7" s="54" customFormat="1" ht="15" x14ac:dyDescent="0.25">
      <c r="A3327" s="351" t="s">
        <v>7705</v>
      </c>
      <c r="B3327" s="353" t="s">
        <v>438</v>
      </c>
      <c r="C3327" s="353" t="s">
        <v>1144</v>
      </c>
      <c r="D3327" s="353" t="s">
        <v>7694</v>
      </c>
      <c r="E3327" s="354" t="s">
        <v>7706</v>
      </c>
      <c r="F3327" s="355" t="s">
        <v>217</v>
      </c>
      <c r="G3327" s="368">
        <v>11</v>
      </c>
    </row>
    <row r="3328" spans="1:7" s="54" customFormat="1" ht="15" x14ac:dyDescent="0.25">
      <c r="A3328" s="351" t="s">
        <v>7707</v>
      </c>
      <c r="B3328" s="353" t="s">
        <v>438</v>
      </c>
      <c r="C3328" s="353" t="s">
        <v>3646</v>
      </c>
      <c r="D3328" s="353" t="s">
        <v>424</v>
      </c>
      <c r="E3328" s="354" t="s">
        <v>425</v>
      </c>
      <c r="F3328" s="355" t="s">
        <v>217</v>
      </c>
      <c r="G3328" s="368">
        <v>5</v>
      </c>
    </row>
    <row r="3329" spans="1:7" s="54" customFormat="1" ht="15" x14ac:dyDescent="0.25">
      <c r="A3329" s="351" t="s">
        <v>7708</v>
      </c>
      <c r="B3329" s="353" t="s">
        <v>438</v>
      </c>
      <c r="C3329" s="369" t="s">
        <v>3648</v>
      </c>
      <c r="D3329" s="369" t="s">
        <v>7709</v>
      </c>
      <c r="E3329" s="370" t="s">
        <v>7710</v>
      </c>
      <c r="F3329" s="355" t="s">
        <v>217</v>
      </c>
      <c r="G3329" s="368">
        <v>1</v>
      </c>
    </row>
    <row r="3330" spans="1:7" s="54" customFormat="1" ht="15" x14ac:dyDescent="0.25">
      <c r="A3330" s="351" t="s">
        <v>7711</v>
      </c>
      <c r="B3330" s="353" t="s">
        <v>438</v>
      </c>
      <c r="C3330" s="369" t="s">
        <v>3650</v>
      </c>
      <c r="D3330" s="369" t="s">
        <v>7712</v>
      </c>
      <c r="E3330" s="370" t="s">
        <v>7713</v>
      </c>
      <c r="F3330" s="355" t="s">
        <v>217</v>
      </c>
      <c r="G3330" s="368">
        <v>3</v>
      </c>
    </row>
    <row r="3331" spans="1:7" s="54" customFormat="1" ht="15" customHeight="1" x14ac:dyDescent="0.25">
      <c r="A3331" s="351" t="s">
        <v>7714</v>
      </c>
      <c r="B3331" s="353" t="s">
        <v>438</v>
      </c>
      <c r="C3331" s="369" t="s">
        <v>3652</v>
      </c>
      <c r="D3331" s="369" t="s">
        <v>7646</v>
      </c>
      <c r="E3331" s="370" t="s">
        <v>7715</v>
      </c>
      <c r="F3331" s="355" t="s">
        <v>217</v>
      </c>
      <c r="G3331" s="368">
        <v>1</v>
      </c>
    </row>
    <row r="3332" spans="1:7" s="54" customFormat="1" ht="15" x14ac:dyDescent="0.25">
      <c r="A3332" s="351" t="s">
        <v>7716</v>
      </c>
      <c r="B3332" s="353" t="s">
        <v>438</v>
      </c>
      <c r="C3332" s="353" t="s">
        <v>1151</v>
      </c>
      <c r="D3332" s="353" t="s">
        <v>7268</v>
      </c>
      <c r="E3332" s="354" t="s">
        <v>7269</v>
      </c>
      <c r="F3332" s="355" t="s">
        <v>217</v>
      </c>
      <c r="G3332" s="368">
        <v>8</v>
      </c>
    </row>
    <row r="3333" spans="1:7" s="54" customFormat="1" ht="15" x14ac:dyDescent="0.25">
      <c r="A3333" s="351" t="s">
        <v>7717</v>
      </c>
      <c r="B3333" s="353" t="s">
        <v>438</v>
      </c>
      <c r="C3333" s="369" t="s">
        <v>1153</v>
      </c>
      <c r="D3333" s="369" t="s">
        <v>7718</v>
      </c>
      <c r="E3333" s="370" t="s">
        <v>7719</v>
      </c>
      <c r="F3333" s="355" t="s">
        <v>274</v>
      </c>
      <c r="G3333" s="368">
        <v>2</v>
      </c>
    </row>
    <row r="3334" spans="1:7" s="54" customFormat="1" ht="15" x14ac:dyDescent="0.25">
      <c r="A3334" s="351" t="s">
        <v>7720</v>
      </c>
      <c r="B3334" s="353" t="s">
        <v>438</v>
      </c>
      <c r="C3334" s="369" t="s">
        <v>1155</v>
      </c>
      <c r="D3334" s="369" t="s">
        <v>7718</v>
      </c>
      <c r="E3334" s="370" t="s">
        <v>7721</v>
      </c>
      <c r="F3334" s="355" t="s">
        <v>274</v>
      </c>
      <c r="G3334" s="368">
        <v>3</v>
      </c>
    </row>
    <row r="3335" spans="1:7" s="54" customFormat="1" ht="15" x14ac:dyDescent="0.25">
      <c r="A3335" s="351" t="s">
        <v>7722</v>
      </c>
      <c r="B3335" s="353" t="s">
        <v>438</v>
      </c>
      <c r="C3335" s="369" t="s">
        <v>1157</v>
      </c>
      <c r="D3335" s="369" t="s">
        <v>7718</v>
      </c>
      <c r="E3335" s="370" t="s">
        <v>7723</v>
      </c>
      <c r="F3335" s="355" t="s">
        <v>274</v>
      </c>
      <c r="G3335" s="368">
        <v>3</v>
      </c>
    </row>
    <row r="3336" spans="1:7" s="54" customFormat="1" ht="22.5" x14ac:dyDescent="0.25">
      <c r="A3336" s="351" t="s">
        <v>7724</v>
      </c>
      <c r="B3336" s="353" t="s">
        <v>438</v>
      </c>
      <c r="C3336" s="353" t="s">
        <v>2583</v>
      </c>
      <c r="D3336" s="353" t="s">
        <v>7438</v>
      </c>
      <c r="E3336" s="354" t="s">
        <v>7439</v>
      </c>
      <c r="F3336" s="355" t="s">
        <v>217</v>
      </c>
      <c r="G3336" s="368">
        <v>10</v>
      </c>
    </row>
    <row r="3337" spans="1:7" s="54" customFormat="1" ht="15" x14ac:dyDescent="0.25">
      <c r="A3337" s="351" t="s">
        <v>7725</v>
      </c>
      <c r="B3337" s="353" t="s">
        <v>438</v>
      </c>
      <c r="C3337" s="353" t="s">
        <v>3659</v>
      </c>
      <c r="D3337" s="353" t="s">
        <v>7726</v>
      </c>
      <c r="E3337" s="354" t="s">
        <v>7727</v>
      </c>
      <c r="F3337" s="355" t="s">
        <v>217</v>
      </c>
      <c r="G3337" s="368">
        <v>10</v>
      </c>
    </row>
    <row r="3338" spans="1:7" s="54" customFormat="1" ht="15" x14ac:dyDescent="0.25">
      <c r="A3338" s="351" t="s">
        <v>7728</v>
      </c>
      <c r="B3338" s="353" t="s">
        <v>438</v>
      </c>
      <c r="C3338" s="353" t="s">
        <v>1168</v>
      </c>
      <c r="D3338" s="353" t="s">
        <v>7321</v>
      </c>
      <c r="E3338" s="354" t="s">
        <v>7322</v>
      </c>
      <c r="F3338" s="355" t="s">
        <v>164</v>
      </c>
      <c r="G3338" s="366">
        <v>4.5</v>
      </c>
    </row>
    <row r="3339" spans="1:7" s="54" customFormat="1" ht="15" x14ac:dyDescent="0.25">
      <c r="A3339" s="351" t="s">
        <v>7729</v>
      </c>
      <c r="B3339" s="353" t="s">
        <v>438</v>
      </c>
      <c r="C3339" s="353" t="s">
        <v>1172</v>
      </c>
      <c r="D3339" s="353" t="s">
        <v>7730</v>
      </c>
      <c r="E3339" s="354" t="s">
        <v>7731</v>
      </c>
      <c r="F3339" s="355" t="s">
        <v>168</v>
      </c>
      <c r="G3339" s="368">
        <v>300</v>
      </c>
    </row>
    <row r="3340" spans="1:7" s="54" customFormat="1" ht="15" x14ac:dyDescent="0.25">
      <c r="A3340" s="351" t="s">
        <v>7732</v>
      </c>
      <c r="B3340" s="353" t="s">
        <v>438</v>
      </c>
      <c r="C3340" s="353" t="s">
        <v>1174</v>
      </c>
      <c r="D3340" s="353" t="s">
        <v>7730</v>
      </c>
      <c r="E3340" s="354" t="s">
        <v>7733</v>
      </c>
      <c r="F3340" s="355" t="s">
        <v>168</v>
      </c>
      <c r="G3340" s="368">
        <v>150</v>
      </c>
    </row>
    <row r="3341" spans="1:7" s="54" customFormat="1" ht="15" x14ac:dyDescent="0.25">
      <c r="A3341" s="351" t="s">
        <v>7734</v>
      </c>
      <c r="B3341" s="353" t="s">
        <v>438</v>
      </c>
      <c r="C3341" s="353" t="s">
        <v>2598</v>
      </c>
      <c r="D3341" s="353" t="s">
        <v>506</v>
      </c>
      <c r="E3341" s="354" t="s">
        <v>507</v>
      </c>
      <c r="F3341" s="355" t="s">
        <v>217</v>
      </c>
      <c r="G3341" s="368">
        <v>2</v>
      </c>
    </row>
    <row r="3342" spans="1:7" s="54" customFormat="1" ht="15" x14ac:dyDescent="0.25">
      <c r="A3342" s="351" t="s">
        <v>7735</v>
      </c>
      <c r="B3342" s="353" t="s">
        <v>438</v>
      </c>
      <c r="C3342" s="353" t="s">
        <v>3671</v>
      </c>
      <c r="D3342" s="353" t="s">
        <v>7203</v>
      </c>
      <c r="E3342" s="354" t="s">
        <v>7736</v>
      </c>
      <c r="F3342" s="355" t="s">
        <v>217</v>
      </c>
      <c r="G3342" s="368">
        <v>1</v>
      </c>
    </row>
    <row r="3343" spans="1:7" s="54" customFormat="1" ht="15" x14ac:dyDescent="0.25">
      <c r="A3343" s="351" t="s">
        <v>7737</v>
      </c>
      <c r="B3343" s="353" t="s">
        <v>438</v>
      </c>
      <c r="C3343" s="353" t="s">
        <v>3673</v>
      </c>
      <c r="D3343" s="353" t="s">
        <v>7203</v>
      </c>
      <c r="E3343" s="354" t="s">
        <v>7738</v>
      </c>
      <c r="F3343" s="355" t="s">
        <v>217</v>
      </c>
      <c r="G3343" s="368">
        <v>1</v>
      </c>
    </row>
    <row r="3344" spans="1:7" s="54" customFormat="1" ht="15" customHeight="1" x14ac:dyDescent="0.25">
      <c r="A3344" s="351" t="s">
        <v>7739</v>
      </c>
      <c r="B3344" s="353" t="s">
        <v>438</v>
      </c>
      <c r="C3344" s="353" t="s">
        <v>2603</v>
      </c>
      <c r="D3344" s="353" t="s">
        <v>255</v>
      </c>
      <c r="E3344" s="354" t="s">
        <v>256</v>
      </c>
      <c r="F3344" s="355" t="s">
        <v>164</v>
      </c>
      <c r="G3344" s="366">
        <v>4.5</v>
      </c>
    </row>
    <row r="3345" spans="1:7" s="54" customFormat="1" ht="15" x14ac:dyDescent="0.25">
      <c r="A3345" s="351" t="s">
        <v>7740</v>
      </c>
      <c r="B3345" s="353" t="s">
        <v>438</v>
      </c>
      <c r="C3345" s="353" t="s">
        <v>3676</v>
      </c>
      <c r="D3345" s="353" t="s">
        <v>7741</v>
      </c>
      <c r="E3345" s="354" t="s">
        <v>7742</v>
      </c>
      <c r="F3345" s="355" t="s">
        <v>252</v>
      </c>
      <c r="G3345" s="357">
        <v>0.40799999999999997</v>
      </c>
    </row>
    <row r="3346" spans="1:7" s="54" customFormat="1" ht="15" x14ac:dyDescent="0.25">
      <c r="A3346" s="351" t="s">
        <v>7743</v>
      </c>
      <c r="B3346" s="353" t="s">
        <v>438</v>
      </c>
      <c r="C3346" s="353" t="s">
        <v>3678</v>
      </c>
      <c r="D3346" s="353" t="s">
        <v>7744</v>
      </c>
      <c r="E3346" s="354" t="s">
        <v>7745</v>
      </c>
      <c r="F3346" s="355" t="s">
        <v>252</v>
      </c>
      <c r="G3346" s="357">
        <v>5.0999999999999997E-2</v>
      </c>
    </row>
    <row r="3347" spans="1:7" s="54" customFormat="1" ht="15" x14ac:dyDescent="0.25">
      <c r="A3347" s="351" t="s">
        <v>7746</v>
      </c>
      <c r="B3347" s="353" t="s">
        <v>438</v>
      </c>
      <c r="C3347" s="353" t="s">
        <v>1186</v>
      </c>
      <c r="D3347" s="353" t="s">
        <v>450</v>
      </c>
      <c r="E3347" s="354" t="s">
        <v>451</v>
      </c>
      <c r="F3347" s="355" t="s">
        <v>164</v>
      </c>
      <c r="G3347" s="362">
        <v>3.95</v>
      </c>
    </row>
    <row r="3348" spans="1:7" s="54" customFormat="1" ht="56.25" x14ac:dyDescent="0.25">
      <c r="A3348" s="351" t="s">
        <v>7747</v>
      </c>
      <c r="B3348" s="353" t="s">
        <v>438</v>
      </c>
      <c r="C3348" s="353" t="s">
        <v>2611</v>
      </c>
      <c r="D3348" s="353" t="s">
        <v>7748</v>
      </c>
      <c r="E3348" s="354" t="s">
        <v>7749</v>
      </c>
      <c r="F3348" s="355" t="s">
        <v>252</v>
      </c>
      <c r="G3348" s="363">
        <v>0.18360000000000001</v>
      </c>
    </row>
    <row r="3349" spans="1:7" s="54" customFormat="1" ht="56.25" x14ac:dyDescent="0.25">
      <c r="A3349" s="351" t="s">
        <v>7750</v>
      </c>
      <c r="B3349" s="353" t="s">
        <v>438</v>
      </c>
      <c r="C3349" s="353" t="s">
        <v>3682</v>
      </c>
      <c r="D3349" s="353" t="s">
        <v>7335</v>
      </c>
      <c r="E3349" s="354" t="s">
        <v>7336</v>
      </c>
      <c r="F3349" s="355" t="s">
        <v>252</v>
      </c>
      <c r="G3349" s="363">
        <v>1.0200000000000001E-2</v>
      </c>
    </row>
    <row r="3350" spans="1:7" s="54" customFormat="1" ht="15" x14ac:dyDescent="0.25">
      <c r="A3350" s="351" t="s">
        <v>7751</v>
      </c>
      <c r="B3350" s="353" t="s">
        <v>438</v>
      </c>
      <c r="C3350" s="353" t="s">
        <v>3684</v>
      </c>
      <c r="D3350" s="353" t="s">
        <v>7568</v>
      </c>
      <c r="E3350" s="354" t="s">
        <v>7752</v>
      </c>
      <c r="F3350" s="355" t="s">
        <v>252</v>
      </c>
      <c r="G3350" s="363">
        <v>5.1000000000000004E-3</v>
      </c>
    </row>
    <row r="3351" spans="1:7" s="54" customFormat="1" ht="15" x14ac:dyDescent="0.25">
      <c r="A3351" s="351" t="s">
        <v>7753</v>
      </c>
      <c r="B3351" s="353" t="s">
        <v>438</v>
      </c>
      <c r="C3351" s="353" t="s">
        <v>3686</v>
      </c>
      <c r="D3351" s="353" t="s">
        <v>7568</v>
      </c>
      <c r="E3351" s="354" t="s">
        <v>7754</v>
      </c>
      <c r="F3351" s="355" t="s">
        <v>252</v>
      </c>
      <c r="G3351" s="363">
        <v>0.18360000000000001</v>
      </c>
    </row>
    <row r="3352" spans="1:7" s="54" customFormat="1" ht="33.75" x14ac:dyDescent="0.25">
      <c r="A3352" s="351" t="s">
        <v>7755</v>
      </c>
      <c r="B3352" s="353" t="s">
        <v>438</v>
      </c>
      <c r="C3352" s="353" t="s">
        <v>3688</v>
      </c>
      <c r="D3352" s="353" t="s">
        <v>7756</v>
      </c>
      <c r="E3352" s="354" t="s">
        <v>7757</v>
      </c>
      <c r="F3352" s="355" t="s">
        <v>252</v>
      </c>
      <c r="G3352" s="363">
        <v>2.0400000000000001E-2</v>
      </c>
    </row>
    <row r="3353" spans="1:7" s="54" customFormat="1" ht="15" x14ac:dyDescent="0.25">
      <c r="A3353" s="557" t="s">
        <v>7758</v>
      </c>
      <c r="B3353" s="558"/>
      <c r="C3353" s="558"/>
      <c r="D3353" s="558"/>
      <c r="E3353" s="558"/>
      <c r="F3353" s="559"/>
      <c r="G3353" s="359"/>
    </row>
    <row r="3354" spans="1:7" s="54" customFormat="1" ht="15" x14ac:dyDescent="0.25">
      <c r="A3354" s="347" t="s">
        <v>5984</v>
      </c>
      <c r="B3354" s="556"/>
      <c r="C3354" s="556"/>
      <c r="D3354" s="556"/>
      <c r="E3354" s="348" t="s">
        <v>7759</v>
      </c>
      <c r="F3354" s="349"/>
      <c r="G3354" s="350"/>
    </row>
    <row r="3355" spans="1:7" s="54" customFormat="1" ht="15" x14ac:dyDescent="0.25">
      <c r="A3355" s="351" t="s">
        <v>7760</v>
      </c>
      <c r="B3355" s="353" t="s">
        <v>501</v>
      </c>
      <c r="C3355" s="353" t="s">
        <v>2402</v>
      </c>
      <c r="D3355" s="353" t="s">
        <v>426</v>
      </c>
      <c r="E3355" s="354" t="s">
        <v>427</v>
      </c>
      <c r="F3355" s="355" t="s">
        <v>217</v>
      </c>
      <c r="G3355" s="368">
        <v>1</v>
      </c>
    </row>
    <row r="3356" spans="1:7" s="54" customFormat="1" ht="15" x14ac:dyDescent="0.25">
      <c r="A3356" s="351" t="s">
        <v>7761</v>
      </c>
      <c r="B3356" s="353" t="s">
        <v>501</v>
      </c>
      <c r="C3356" s="369" t="s">
        <v>1067</v>
      </c>
      <c r="D3356" s="369" t="s">
        <v>7762</v>
      </c>
      <c r="E3356" s="370" t="s">
        <v>7763</v>
      </c>
      <c r="F3356" s="355" t="s">
        <v>217</v>
      </c>
      <c r="G3356" s="368">
        <v>1</v>
      </c>
    </row>
    <row r="3357" spans="1:7" s="54" customFormat="1" ht="15" x14ac:dyDescent="0.25">
      <c r="A3357" s="351" t="s">
        <v>7764</v>
      </c>
      <c r="B3357" s="353" t="s">
        <v>501</v>
      </c>
      <c r="C3357" s="353" t="s">
        <v>2410</v>
      </c>
      <c r="D3357" s="353" t="s">
        <v>7765</v>
      </c>
      <c r="E3357" s="354" t="s">
        <v>7766</v>
      </c>
      <c r="F3357" s="355" t="s">
        <v>217</v>
      </c>
      <c r="G3357" s="368">
        <v>1</v>
      </c>
    </row>
    <row r="3358" spans="1:7" s="54" customFormat="1" ht="15" x14ac:dyDescent="0.25">
      <c r="A3358" s="351" t="s">
        <v>7767</v>
      </c>
      <c r="B3358" s="353" t="s">
        <v>501</v>
      </c>
      <c r="C3358" s="369" t="s">
        <v>1081</v>
      </c>
      <c r="D3358" s="369" t="s">
        <v>7768</v>
      </c>
      <c r="E3358" s="370" t="s">
        <v>7769</v>
      </c>
      <c r="F3358" s="355" t="s">
        <v>217</v>
      </c>
      <c r="G3358" s="368">
        <v>1</v>
      </c>
    </row>
    <row r="3359" spans="1:7" s="54" customFormat="1" ht="22.5" x14ac:dyDescent="0.25">
      <c r="A3359" s="351" t="s">
        <v>7770</v>
      </c>
      <c r="B3359" s="353" t="s">
        <v>501</v>
      </c>
      <c r="C3359" s="353" t="s">
        <v>2421</v>
      </c>
      <c r="D3359" s="353" t="s">
        <v>7771</v>
      </c>
      <c r="E3359" s="354" t="s">
        <v>7772</v>
      </c>
      <c r="F3359" s="355" t="s">
        <v>291</v>
      </c>
      <c r="G3359" s="368">
        <v>1</v>
      </c>
    </row>
    <row r="3360" spans="1:7" s="54" customFormat="1" ht="15" x14ac:dyDescent="0.25">
      <c r="A3360" s="351" t="s">
        <v>7773</v>
      </c>
      <c r="B3360" s="353" t="s">
        <v>501</v>
      </c>
      <c r="C3360" s="353" t="s">
        <v>2429</v>
      </c>
      <c r="D3360" s="353" t="s">
        <v>7774</v>
      </c>
      <c r="E3360" s="354" t="s">
        <v>7775</v>
      </c>
      <c r="F3360" s="355" t="s">
        <v>7776</v>
      </c>
      <c r="G3360" s="368">
        <v>1</v>
      </c>
    </row>
    <row r="3361" spans="1:7" s="54" customFormat="1" ht="15" x14ac:dyDescent="0.25">
      <c r="A3361" s="351" t="s">
        <v>7777</v>
      </c>
      <c r="B3361" s="353" t="s">
        <v>501</v>
      </c>
      <c r="C3361" s="369" t="s">
        <v>2433</v>
      </c>
      <c r="D3361" s="369" t="s">
        <v>7762</v>
      </c>
      <c r="E3361" s="370" t="s">
        <v>7778</v>
      </c>
      <c r="F3361" s="355" t="s">
        <v>217</v>
      </c>
      <c r="G3361" s="368">
        <v>1</v>
      </c>
    </row>
    <row r="3362" spans="1:7" s="54" customFormat="1" ht="15" x14ac:dyDescent="0.25">
      <c r="A3362" s="351" t="s">
        <v>7779</v>
      </c>
      <c r="B3362" s="353" t="s">
        <v>501</v>
      </c>
      <c r="C3362" s="353" t="s">
        <v>2438</v>
      </c>
      <c r="D3362" s="353" t="s">
        <v>7780</v>
      </c>
      <c r="E3362" s="354" t="s">
        <v>7781</v>
      </c>
      <c r="F3362" s="355" t="s">
        <v>7776</v>
      </c>
      <c r="G3362" s="368">
        <v>1</v>
      </c>
    </row>
    <row r="3363" spans="1:7" s="54" customFormat="1" ht="15" x14ac:dyDescent="0.25">
      <c r="A3363" s="351" t="s">
        <v>7782</v>
      </c>
      <c r="B3363" s="353" t="s">
        <v>501</v>
      </c>
      <c r="C3363" s="353" t="s">
        <v>2440</v>
      </c>
      <c r="D3363" s="353" t="s">
        <v>7412</v>
      </c>
      <c r="E3363" s="354" t="s">
        <v>7783</v>
      </c>
      <c r="F3363" s="355" t="s">
        <v>217</v>
      </c>
      <c r="G3363" s="368">
        <v>10</v>
      </c>
    </row>
    <row r="3364" spans="1:7" s="54" customFormat="1" ht="15" x14ac:dyDescent="0.25">
      <c r="A3364" s="351" t="s">
        <v>7784</v>
      </c>
      <c r="B3364" s="353" t="s">
        <v>501</v>
      </c>
      <c r="C3364" s="353" t="s">
        <v>1071</v>
      </c>
      <c r="D3364" s="353" t="s">
        <v>7785</v>
      </c>
      <c r="E3364" s="354" t="s">
        <v>7786</v>
      </c>
      <c r="F3364" s="355" t="s">
        <v>217</v>
      </c>
      <c r="G3364" s="368">
        <v>1</v>
      </c>
    </row>
    <row r="3365" spans="1:7" s="54" customFormat="1" ht="15" x14ac:dyDescent="0.25">
      <c r="A3365" s="351" t="s">
        <v>7787</v>
      </c>
      <c r="B3365" s="353" t="s">
        <v>501</v>
      </c>
      <c r="C3365" s="353" t="s">
        <v>1075</v>
      </c>
      <c r="D3365" s="353" t="s">
        <v>7788</v>
      </c>
      <c r="E3365" s="354" t="s">
        <v>7789</v>
      </c>
      <c r="F3365" s="355" t="s">
        <v>291</v>
      </c>
      <c r="G3365" s="368">
        <v>1</v>
      </c>
    </row>
    <row r="3366" spans="1:7" s="54" customFormat="1" ht="15" x14ac:dyDescent="0.25">
      <c r="A3366" s="351" t="s">
        <v>7790</v>
      </c>
      <c r="B3366" s="353" t="s">
        <v>501</v>
      </c>
      <c r="C3366" s="353" t="s">
        <v>2474</v>
      </c>
      <c r="D3366" s="353" t="s">
        <v>7524</v>
      </c>
      <c r="E3366" s="354" t="s">
        <v>7525</v>
      </c>
      <c r="F3366" s="355" t="s">
        <v>217</v>
      </c>
      <c r="G3366" s="368">
        <v>25</v>
      </c>
    </row>
    <row r="3367" spans="1:7" s="54" customFormat="1" ht="15" x14ac:dyDescent="0.25">
      <c r="A3367" s="351" t="s">
        <v>7791</v>
      </c>
      <c r="B3367" s="353" t="s">
        <v>501</v>
      </c>
      <c r="C3367" s="353" t="s">
        <v>3475</v>
      </c>
      <c r="D3367" s="353" t="s">
        <v>7792</v>
      </c>
      <c r="E3367" s="354" t="s">
        <v>7793</v>
      </c>
      <c r="F3367" s="355" t="s">
        <v>217</v>
      </c>
      <c r="G3367" s="368">
        <v>25</v>
      </c>
    </row>
    <row r="3368" spans="1:7" s="54" customFormat="1" ht="15" x14ac:dyDescent="0.25">
      <c r="A3368" s="351" t="s">
        <v>7794</v>
      </c>
      <c r="B3368" s="353" t="s">
        <v>501</v>
      </c>
      <c r="C3368" s="353" t="s">
        <v>2489</v>
      </c>
      <c r="D3368" s="353" t="s">
        <v>7460</v>
      </c>
      <c r="E3368" s="354" t="s">
        <v>7795</v>
      </c>
      <c r="F3368" s="355" t="s">
        <v>217</v>
      </c>
      <c r="G3368" s="368">
        <v>32</v>
      </c>
    </row>
    <row r="3369" spans="1:7" s="54" customFormat="1" ht="15" x14ac:dyDescent="0.25">
      <c r="A3369" s="351" t="s">
        <v>7796</v>
      </c>
      <c r="B3369" s="353" t="s">
        <v>501</v>
      </c>
      <c r="C3369" s="353" t="s">
        <v>3481</v>
      </c>
      <c r="D3369" s="353" t="s">
        <v>7797</v>
      </c>
      <c r="E3369" s="354" t="s">
        <v>7798</v>
      </c>
      <c r="F3369" s="355" t="s">
        <v>217</v>
      </c>
      <c r="G3369" s="368">
        <v>5</v>
      </c>
    </row>
    <row r="3370" spans="1:7" s="54" customFormat="1" ht="15" customHeight="1" x14ac:dyDescent="0.25">
      <c r="A3370" s="351" t="s">
        <v>7799</v>
      </c>
      <c r="B3370" s="353" t="s">
        <v>501</v>
      </c>
      <c r="C3370" s="353" t="s">
        <v>3483</v>
      </c>
      <c r="D3370" s="353" t="s">
        <v>7797</v>
      </c>
      <c r="E3370" s="354" t="s">
        <v>7800</v>
      </c>
      <c r="F3370" s="355" t="s">
        <v>217</v>
      </c>
      <c r="G3370" s="368">
        <v>1</v>
      </c>
    </row>
    <row r="3371" spans="1:7" s="54" customFormat="1" ht="15" x14ac:dyDescent="0.25">
      <c r="A3371" s="351" t="s">
        <v>7801</v>
      </c>
      <c r="B3371" s="353" t="s">
        <v>501</v>
      </c>
      <c r="C3371" s="353" t="s">
        <v>7802</v>
      </c>
      <c r="D3371" s="353" t="s">
        <v>7797</v>
      </c>
      <c r="E3371" s="354" t="s">
        <v>7803</v>
      </c>
      <c r="F3371" s="355" t="s">
        <v>217</v>
      </c>
      <c r="G3371" s="368">
        <v>1</v>
      </c>
    </row>
    <row r="3372" spans="1:7" s="54" customFormat="1" ht="15" x14ac:dyDescent="0.25">
      <c r="A3372" s="351" t="s">
        <v>7804</v>
      </c>
      <c r="B3372" s="353" t="s">
        <v>501</v>
      </c>
      <c r="C3372" s="353" t="s">
        <v>7805</v>
      </c>
      <c r="D3372" s="353" t="s">
        <v>7797</v>
      </c>
      <c r="E3372" s="354" t="s">
        <v>7806</v>
      </c>
      <c r="F3372" s="355" t="s">
        <v>217</v>
      </c>
      <c r="G3372" s="368">
        <v>25</v>
      </c>
    </row>
    <row r="3373" spans="1:7" s="54" customFormat="1" ht="15" x14ac:dyDescent="0.25">
      <c r="A3373" s="351" t="s">
        <v>7807</v>
      </c>
      <c r="B3373" s="353" t="s">
        <v>501</v>
      </c>
      <c r="C3373" s="353" t="s">
        <v>2495</v>
      </c>
      <c r="D3373" s="353" t="s">
        <v>424</v>
      </c>
      <c r="E3373" s="354" t="s">
        <v>425</v>
      </c>
      <c r="F3373" s="355" t="s">
        <v>217</v>
      </c>
      <c r="G3373" s="368">
        <v>1</v>
      </c>
    </row>
    <row r="3374" spans="1:7" s="54" customFormat="1" ht="15" x14ac:dyDescent="0.25">
      <c r="A3374" s="351" t="s">
        <v>7808</v>
      </c>
      <c r="B3374" s="353" t="s">
        <v>501</v>
      </c>
      <c r="C3374" s="369" t="s">
        <v>2497</v>
      </c>
      <c r="D3374" s="369" t="s">
        <v>7646</v>
      </c>
      <c r="E3374" s="370" t="s">
        <v>7809</v>
      </c>
      <c r="F3374" s="355" t="s">
        <v>217</v>
      </c>
      <c r="G3374" s="368">
        <v>1</v>
      </c>
    </row>
    <row r="3375" spans="1:7" s="54" customFormat="1" ht="15" x14ac:dyDescent="0.25">
      <c r="A3375" s="347" t="s">
        <v>5988</v>
      </c>
      <c r="B3375" s="556"/>
      <c r="C3375" s="556"/>
      <c r="D3375" s="556"/>
      <c r="E3375" s="348" t="s">
        <v>505</v>
      </c>
      <c r="F3375" s="349"/>
      <c r="G3375" s="350"/>
    </row>
    <row r="3376" spans="1:7" s="54" customFormat="1" ht="15" x14ac:dyDescent="0.25">
      <c r="A3376" s="351" t="s">
        <v>7810</v>
      </c>
      <c r="B3376" s="353" t="s">
        <v>501</v>
      </c>
      <c r="C3376" s="353" t="s">
        <v>2499</v>
      </c>
      <c r="D3376" s="353" t="s">
        <v>7811</v>
      </c>
      <c r="E3376" s="354" t="s">
        <v>7812</v>
      </c>
      <c r="F3376" s="355" t="s">
        <v>291</v>
      </c>
      <c r="G3376" s="368">
        <v>1</v>
      </c>
    </row>
    <row r="3377" spans="1:7" s="54" customFormat="1" ht="15" x14ac:dyDescent="0.25">
      <c r="A3377" s="351" t="s">
        <v>7813</v>
      </c>
      <c r="B3377" s="353" t="s">
        <v>501</v>
      </c>
      <c r="C3377" s="369" t="s">
        <v>5984</v>
      </c>
      <c r="D3377" s="369" t="s">
        <v>7814</v>
      </c>
      <c r="E3377" s="370" t="s">
        <v>7815</v>
      </c>
      <c r="F3377" s="355" t="s">
        <v>217</v>
      </c>
      <c r="G3377" s="368">
        <v>1</v>
      </c>
    </row>
    <row r="3378" spans="1:7" s="54" customFormat="1" ht="15" x14ac:dyDescent="0.25">
      <c r="A3378" s="351" t="s">
        <v>7816</v>
      </c>
      <c r="B3378" s="353" t="s">
        <v>501</v>
      </c>
      <c r="C3378" s="353" t="s">
        <v>2508</v>
      </c>
      <c r="D3378" s="353" t="s">
        <v>7817</v>
      </c>
      <c r="E3378" s="354" t="s">
        <v>7818</v>
      </c>
      <c r="F3378" s="355" t="s">
        <v>291</v>
      </c>
      <c r="G3378" s="368">
        <v>1</v>
      </c>
    </row>
    <row r="3379" spans="1:7" s="54" customFormat="1" ht="15" customHeight="1" x14ac:dyDescent="0.25">
      <c r="A3379" s="351" t="s">
        <v>7819</v>
      </c>
      <c r="B3379" s="353" t="s">
        <v>501</v>
      </c>
      <c r="C3379" s="369" t="s">
        <v>5993</v>
      </c>
      <c r="D3379" s="369" t="s">
        <v>7820</v>
      </c>
      <c r="E3379" s="370" t="s">
        <v>7821</v>
      </c>
      <c r="F3379" s="355" t="s">
        <v>217</v>
      </c>
      <c r="G3379" s="368">
        <v>1</v>
      </c>
    </row>
    <row r="3380" spans="1:7" s="54" customFormat="1" ht="15" customHeight="1" x14ac:dyDescent="0.25">
      <c r="A3380" s="351" t="s">
        <v>7822</v>
      </c>
      <c r="B3380" s="353" t="s">
        <v>501</v>
      </c>
      <c r="C3380" s="353" t="s">
        <v>2516</v>
      </c>
      <c r="D3380" s="353" t="s">
        <v>7823</v>
      </c>
      <c r="E3380" s="354" t="s">
        <v>7824</v>
      </c>
      <c r="F3380" s="355" t="s">
        <v>248</v>
      </c>
      <c r="G3380" s="368">
        <v>2</v>
      </c>
    </row>
    <row r="3381" spans="1:7" s="54" customFormat="1" ht="15" x14ac:dyDescent="0.25">
      <c r="A3381" s="351" t="s">
        <v>7825</v>
      </c>
      <c r="B3381" s="353" t="s">
        <v>501</v>
      </c>
      <c r="C3381" s="353" t="s">
        <v>1085</v>
      </c>
      <c r="D3381" s="353" t="s">
        <v>7826</v>
      </c>
      <c r="E3381" s="354" t="s">
        <v>7827</v>
      </c>
      <c r="F3381" s="355" t="s">
        <v>248</v>
      </c>
      <c r="G3381" s="368">
        <v>2</v>
      </c>
    </row>
    <row r="3382" spans="1:7" s="54" customFormat="1" ht="15" x14ac:dyDescent="0.25">
      <c r="A3382" s="351" t="s">
        <v>7828</v>
      </c>
      <c r="B3382" s="353" t="s">
        <v>501</v>
      </c>
      <c r="C3382" s="353" t="s">
        <v>1088</v>
      </c>
      <c r="D3382" s="353" t="s">
        <v>7829</v>
      </c>
      <c r="E3382" s="354" t="s">
        <v>7830</v>
      </c>
      <c r="F3382" s="355" t="s">
        <v>217</v>
      </c>
      <c r="G3382" s="368">
        <v>1</v>
      </c>
    </row>
    <row r="3383" spans="1:7" s="54" customFormat="1" ht="15" x14ac:dyDescent="0.25">
      <c r="A3383" s="351" t="s">
        <v>7831</v>
      </c>
      <c r="B3383" s="353" t="s">
        <v>501</v>
      </c>
      <c r="C3383" s="369" t="s">
        <v>1091</v>
      </c>
      <c r="D3383" s="369" t="s">
        <v>7768</v>
      </c>
      <c r="E3383" s="370" t="s">
        <v>7832</v>
      </c>
      <c r="F3383" s="355" t="s">
        <v>217</v>
      </c>
      <c r="G3383" s="368">
        <v>1</v>
      </c>
    </row>
    <row r="3384" spans="1:7" s="54" customFormat="1" ht="15" x14ac:dyDescent="0.25">
      <c r="A3384" s="351" t="s">
        <v>7833</v>
      </c>
      <c r="B3384" s="353" t="s">
        <v>501</v>
      </c>
      <c r="C3384" s="353" t="s">
        <v>1096</v>
      </c>
      <c r="D3384" s="353" t="s">
        <v>476</v>
      </c>
      <c r="E3384" s="354" t="s">
        <v>7834</v>
      </c>
      <c r="F3384" s="355" t="s">
        <v>217</v>
      </c>
      <c r="G3384" s="368">
        <v>1</v>
      </c>
    </row>
    <row r="3385" spans="1:7" s="54" customFormat="1" ht="15" x14ac:dyDescent="0.25">
      <c r="A3385" s="351" t="s">
        <v>7835</v>
      </c>
      <c r="B3385" s="353" t="s">
        <v>501</v>
      </c>
      <c r="C3385" s="353" t="s">
        <v>1099</v>
      </c>
      <c r="D3385" s="353" t="s">
        <v>7836</v>
      </c>
      <c r="E3385" s="354" t="s">
        <v>7837</v>
      </c>
      <c r="F3385" s="355" t="s">
        <v>217</v>
      </c>
      <c r="G3385" s="368">
        <v>1</v>
      </c>
    </row>
    <row r="3386" spans="1:7" s="54" customFormat="1" ht="22.5" x14ac:dyDescent="0.25">
      <c r="A3386" s="351" t="s">
        <v>7838</v>
      </c>
      <c r="B3386" s="353" t="s">
        <v>501</v>
      </c>
      <c r="C3386" s="353" t="s">
        <v>1103</v>
      </c>
      <c r="D3386" s="353" t="s">
        <v>7839</v>
      </c>
      <c r="E3386" s="354" t="s">
        <v>7840</v>
      </c>
      <c r="F3386" s="355" t="s">
        <v>7841</v>
      </c>
      <c r="G3386" s="368">
        <v>1</v>
      </c>
    </row>
    <row r="3387" spans="1:7" s="54" customFormat="1" ht="22.5" x14ac:dyDescent="0.25">
      <c r="A3387" s="351" t="s">
        <v>7842</v>
      </c>
      <c r="B3387" s="353" t="s">
        <v>501</v>
      </c>
      <c r="C3387" s="353" t="s">
        <v>1109</v>
      </c>
      <c r="D3387" s="353" t="s">
        <v>7843</v>
      </c>
      <c r="E3387" s="354" t="s">
        <v>7844</v>
      </c>
      <c r="F3387" s="355" t="s">
        <v>7841</v>
      </c>
      <c r="G3387" s="368">
        <v>2</v>
      </c>
    </row>
    <row r="3388" spans="1:7" s="54" customFormat="1" ht="22.5" x14ac:dyDescent="0.25">
      <c r="A3388" s="351" t="s">
        <v>7845</v>
      </c>
      <c r="B3388" s="353" t="s">
        <v>501</v>
      </c>
      <c r="C3388" s="353" t="s">
        <v>1112</v>
      </c>
      <c r="D3388" s="353" t="s">
        <v>7846</v>
      </c>
      <c r="E3388" s="354" t="s">
        <v>7847</v>
      </c>
      <c r="F3388" s="355" t="s">
        <v>248</v>
      </c>
      <c r="G3388" s="366">
        <v>0.4</v>
      </c>
    </row>
    <row r="3389" spans="1:7" s="54" customFormat="1" ht="15" customHeight="1" x14ac:dyDescent="0.25">
      <c r="A3389" s="351" t="s">
        <v>7848</v>
      </c>
      <c r="B3389" s="353" t="s">
        <v>501</v>
      </c>
      <c r="C3389" s="353" t="s">
        <v>1115</v>
      </c>
      <c r="D3389" s="353" t="s">
        <v>433</v>
      </c>
      <c r="E3389" s="354" t="s">
        <v>434</v>
      </c>
      <c r="F3389" s="355" t="s">
        <v>217</v>
      </c>
      <c r="G3389" s="368">
        <v>10</v>
      </c>
    </row>
    <row r="3390" spans="1:7" s="54" customFormat="1" ht="15" x14ac:dyDescent="0.25">
      <c r="A3390" s="351" t="s">
        <v>7849</v>
      </c>
      <c r="B3390" s="353" t="s">
        <v>501</v>
      </c>
      <c r="C3390" s="353" t="s">
        <v>1118</v>
      </c>
      <c r="D3390" s="353" t="s">
        <v>7850</v>
      </c>
      <c r="E3390" s="354" t="s">
        <v>7851</v>
      </c>
      <c r="F3390" s="355" t="s">
        <v>217</v>
      </c>
      <c r="G3390" s="368">
        <v>10</v>
      </c>
    </row>
    <row r="3391" spans="1:7" s="54" customFormat="1" ht="15" x14ac:dyDescent="0.25">
      <c r="A3391" s="351" t="s">
        <v>7852</v>
      </c>
      <c r="B3391" s="353" t="s">
        <v>501</v>
      </c>
      <c r="C3391" s="353" t="s">
        <v>1140</v>
      </c>
      <c r="D3391" s="353" t="s">
        <v>7524</v>
      </c>
      <c r="E3391" s="354" t="s">
        <v>7525</v>
      </c>
      <c r="F3391" s="355" t="s">
        <v>217</v>
      </c>
      <c r="G3391" s="368">
        <v>29</v>
      </c>
    </row>
    <row r="3392" spans="1:7" s="54" customFormat="1" ht="15" customHeight="1" x14ac:dyDescent="0.25">
      <c r="A3392" s="351" t="s">
        <v>7853</v>
      </c>
      <c r="B3392" s="353" t="s">
        <v>501</v>
      </c>
      <c r="C3392" s="353" t="s">
        <v>1144</v>
      </c>
      <c r="D3392" s="353" t="s">
        <v>7792</v>
      </c>
      <c r="E3392" s="354" t="s">
        <v>7854</v>
      </c>
      <c r="F3392" s="355" t="s">
        <v>217</v>
      </c>
      <c r="G3392" s="368">
        <v>29</v>
      </c>
    </row>
    <row r="3393" spans="1:7" s="54" customFormat="1" ht="15" x14ac:dyDescent="0.25">
      <c r="A3393" s="351" t="s">
        <v>7855</v>
      </c>
      <c r="B3393" s="353" t="s">
        <v>501</v>
      </c>
      <c r="C3393" s="353" t="s">
        <v>3646</v>
      </c>
      <c r="D3393" s="353" t="s">
        <v>452</v>
      </c>
      <c r="E3393" s="354" t="s">
        <v>453</v>
      </c>
      <c r="F3393" s="355" t="s">
        <v>217</v>
      </c>
      <c r="G3393" s="368">
        <v>29</v>
      </c>
    </row>
    <row r="3394" spans="1:7" s="54" customFormat="1" ht="15" x14ac:dyDescent="0.25">
      <c r="A3394" s="351" t="s">
        <v>7856</v>
      </c>
      <c r="B3394" s="353" t="s">
        <v>501</v>
      </c>
      <c r="C3394" s="353" t="s">
        <v>3648</v>
      </c>
      <c r="D3394" s="353" t="s">
        <v>7857</v>
      </c>
      <c r="E3394" s="354" t="s">
        <v>7858</v>
      </c>
      <c r="F3394" s="355" t="s">
        <v>217</v>
      </c>
      <c r="G3394" s="368">
        <v>29</v>
      </c>
    </row>
    <row r="3395" spans="1:7" s="54" customFormat="1" ht="15" x14ac:dyDescent="0.25">
      <c r="A3395" s="347" t="s">
        <v>7859</v>
      </c>
      <c r="B3395" s="556"/>
      <c r="C3395" s="556"/>
      <c r="D3395" s="556"/>
      <c r="E3395" s="348" t="s">
        <v>7860</v>
      </c>
      <c r="F3395" s="349"/>
      <c r="G3395" s="350"/>
    </row>
    <row r="3396" spans="1:7" s="54" customFormat="1" ht="15" x14ac:dyDescent="0.25">
      <c r="A3396" s="351" t="s">
        <v>7861</v>
      </c>
      <c r="B3396" s="353" t="s">
        <v>501</v>
      </c>
      <c r="C3396" s="353" t="s">
        <v>1151</v>
      </c>
      <c r="D3396" s="353" t="s">
        <v>7829</v>
      </c>
      <c r="E3396" s="354" t="s">
        <v>7830</v>
      </c>
      <c r="F3396" s="355" t="s">
        <v>217</v>
      </c>
      <c r="G3396" s="368">
        <v>1</v>
      </c>
    </row>
    <row r="3397" spans="1:7" s="54" customFormat="1" ht="15" x14ac:dyDescent="0.25">
      <c r="A3397" s="351" t="s">
        <v>7862</v>
      </c>
      <c r="B3397" s="353" t="s">
        <v>501</v>
      </c>
      <c r="C3397" s="369" t="s">
        <v>1153</v>
      </c>
      <c r="D3397" s="369" t="s">
        <v>7768</v>
      </c>
      <c r="E3397" s="370" t="s">
        <v>7863</v>
      </c>
      <c r="F3397" s="355" t="s">
        <v>217</v>
      </c>
      <c r="G3397" s="368">
        <v>1</v>
      </c>
    </row>
    <row r="3398" spans="1:7" s="54" customFormat="1" ht="22.5" x14ac:dyDescent="0.25">
      <c r="A3398" s="351" t="s">
        <v>7864</v>
      </c>
      <c r="B3398" s="353" t="s">
        <v>501</v>
      </c>
      <c r="C3398" s="353" t="s">
        <v>2583</v>
      </c>
      <c r="D3398" s="353" t="s">
        <v>476</v>
      </c>
      <c r="E3398" s="354" t="s">
        <v>7865</v>
      </c>
      <c r="F3398" s="355" t="s">
        <v>217</v>
      </c>
      <c r="G3398" s="368">
        <v>2</v>
      </c>
    </row>
    <row r="3399" spans="1:7" s="54" customFormat="1" ht="15" customHeight="1" x14ac:dyDescent="0.25">
      <c r="A3399" s="351" t="s">
        <v>7866</v>
      </c>
      <c r="B3399" s="353" t="s">
        <v>501</v>
      </c>
      <c r="C3399" s="353" t="s">
        <v>3659</v>
      </c>
      <c r="D3399" s="353" t="s">
        <v>7836</v>
      </c>
      <c r="E3399" s="354" t="s">
        <v>7837</v>
      </c>
      <c r="F3399" s="355" t="s">
        <v>217</v>
      </c>
      <c r="G3399" s="368">
        <v>2</v>
      </c>
    </row>
    <row r="3400" spans="1:7" s="54" customFormat="1" ht="22.5" x14ac:dyDescent="0.25">
      <c r="A3400" s="351" t="s">
        <v>7867</v>
      </c>
      <c r="B3400" s="353" t="s">
        <v>501</v>
      </c>
      <c r="C3400" s="353" t="s">
        <v>1168</v>
      </c>
      <c r="D3400" s="353" t="s">
        <v>7839</v>
      </c>
      <c r="E3400" s="354" t="s">
        <v>7840</v>
      </c>
      <c r="F3400" s="355" t="s">
        <v>7841</v>
      </c>
      <c r="G3400" s="368">
        <v>1</v>
      </c>
    </row>
    <row r="3401" spans="1:7" s="54" customFormat="1" ht="22.5" x14ac:dyDescent="0.25">
      <c r="A3401" s="351" t="s">
        <v>7868</v>
      </c>
      <c r="B3401" s="353" t="s">
        <v>501</v>
      </c>
      <c r="C3401" s="353" t="s">
        <v>2598</v>
      </c>
      <c r="D3401" s="353" t="s">
        <v>7843</v>
      </c>
      <c r="E3401" s="354" t="s">
        <v>7844</v>
      </c>
      <c r="F3401" s="355" t="s">
        <v>7841</v>
      </c>
      <c r="G3401" s="368">
        <v>24</v>
      </c>
    </row>
    <row r="3402" spans="1:7" s="54" customFormat="1" ht="15" x14ac:dyDescent="0.25">
      <c r="A3402" s="351" t="s">
        <v>7869</v>
      </c>
      <c r="B3402" s="353" t="s">
        <v>501</v>
      </c>
      <c r="C3402" s="353" t="s">
        <v>2603</v>
      </c>
      <c r="D3402" s="353" t="s">
        <v>7870</v>
      </c>
      <c r="E3402" s="354" t="s">
        <v>7871</v>
      </c>
      <c r="F3402" s="355" t="s">
        <v>217</v>
      </c>
      <c r="G3402" s="368">
        <v>1</v>
      </c>
    </row>
    <row r="3403" spans="1:7" s="54" customFormat="1" ht="15" x14ac:dyDescent="0.25">
      <c r="A3403" s="351" t="s">
        <v>7872</v>
      </c>
      <c r="B3403" s="353" t="s">
        <v>501</v>
      </c>
      <c r="C3403" s="369" t="s">
        <v>3676</v>
      </c>
      <c r="D3403" s="369" t="s">
        <v>7768</v>
      </c>
      <c r="E3403" s="370" t="s">
        <v>7873</v>
      </c>
      <c r="F3403" s="355" t="s">
        <v>217</v>
      </c>
      <c r="G3403" s="368">
        <v>1</v>
      </c>
    </row>
    <row r="3404" spans="1:7" s="54" customFormat="1" ht="22.5" x14ac:dyDescent="0.25">
      <c r="A3404" s="351" t="s">
        <v>7874</v>
      </c>
      <c r="B3404" s="353" t="s">
        <v>501</v>
      </c>
      <c r="C3404" s="353" t="s">
        <v>1186</v>
      </c>
      <c r="D3404" s="353" t="s">
        <v>7875</v>
      </c>
      <c r="E3404" s="354" t="s">
        <v>7876</v>
      </c>
      <c r="F3404" s="355" t="s">
        <v>7841</v>
      </c>
      <c r="G3404" s="368">
        <v>1</v>
      </c>
    </row>
    <row r="3405" spans="1:7" s="54" customFormat="1" ht="22.5" x14ac:dyDescent="0.25">
      <c r="A3405" s="351" t="s">
        <v>7877</v>
      </c>
      <c r="B3405" s="353" t="s">
        <v>501</v>
      </c>
      <c r="C3405" s="353" t="s">
        <v>2613</v>
      </c>
      <c r="D3405" s="353" t="s">
        <v>7878</v>
      </c>
      <c r="E3405" s="354" t="s">
        <v>7879</v>
      </c>
      <c r="F3405" s="355" t="s">
        <v>7841</v>
      </c>
      <c r="G3405" s="368">
        <v>24</v>
      </c>
    </row>
    <row r="3406" spans="1:7" s="54" customFormat="1" ht="15" x14ac:dyDescent="0.25">
      <c r="A3406" s="351" t="s">
        <v>7880</v>
      </c>
      <c r="B3406" s="353" t="s">
        <v>501</v>
      </c>
      <c r="C3406" s="353" t="s">
        <v>2620</v>
      </c>
      <c r="D3406" s="353" t="s">
        <v>433</v>
      </c>
      <c r="E3406" s="354" t="s">
        <v>434</v>
      </c>
      <c r="F3406" s="355" t="s">
        <v>217</v>
      </c>
      <c r="G3406" s="368">
        <v>24</v>
      </c>
    </row>
    <row r="3407" spans="1:7" s="54" customFormat="1" ht="15" x14ac:dyDescent="0.25">
      <c r="A3407" s="351" t="s">
        <v>7881</v>
      </c>
      <c r="B3407" s="353" t="s">
        <v>501</v>
      </c>
      <c r="C3407" s="353" t="s">
        <v>2622</v>
      </c>
      <c r="D3407" s="353" t="s">
        <v>7768</v>
      </c>
      <c r="E3407" s="354" t="s">
        <v>7882</v>
      </c>
      <c r="F3407" s="355" t="s">
        <v>217</v>
      </c>
      <c r="G3407" s="368">
        <v>8</v>
      </c>
    </row>
    <row r="3408" spans="1:7" s="54" customFormat="1" ht="15" x14ac:dyDescent="0.25">
      <c r="A3408" s="351" t="s">
        <v>7883</v>
      </c>
      <c r="B3408" s="353" t="s">
        <v>501</v>
      </c>
      <c r="C3408" s="353" t="s">
        <v>3704</v>
      </c>
      <c r="D3408" s="353" t="s">
        <v>7768</v>
      </c>
      <c r="E3408" s="354" t="s">
        <v>7884</v>
      </c>
      <c r="F3408" s="355" t="s">
        <v>217</v>
      </c>
      <c r="G3408" s="368">
        <v>16</v>
      </c>
    </row>
    <row r="3409" spans="1:7" s="54" customFormat="1" ht="14.25" customHeight="1" x14ac:dyDescent="0.25">
      <c r="A3409" s="351" t="s">
        <v>7885</v>
      </c>
      <c r="B3409" s="353" t="s">
        <v>501</v>
      </c>
      <c r="C3409" s="353" t="s">
        <v>3706</v>
      </c>
      <c r="D3409" s="353" t="s">
        <v>7441</v>
      </c>
      <c r="E3409" s="354" t="s">
        <v>7886</v>
      </c>
      <c r="F3409" s="355" t="s">
        <v>291</v>
      </c>
      <c r="G3409" s="368">
        <v>1</v>
      </c>
    </row>
    <row r="3410" spans="1:7" s="54" customFormat="1" ht="15" customHeight="1" x14ac:dyDescent="0.25">
      <c r="A3410" s="351" t="s">
        <v>7887</v>
      </c>
      <c r="B3410" s="353" t="s">
        <v>501</v>
      </c>
      <c r="C3410" s="353" t="s">
        <v>2624</v>
      </c>
      <c r="D3410" s="353" t="s">
        <v>7524</v>
      </c>
      <c r="E3410" s="354" t="s">
        <v>7525</v>
      </c>
      <c r="F3410" s="355" t="s">
        <v>217</v>
      </c>
      <c r="G3410" s="368">
        <v>52</v>
      </c>
    </row>
    <row r="3411" spans="1:7" s="54" customFormat="1" ht="15" x14ac:dyDescent="0.25">
      <c r="A3411" s="351" t="s">
        <v>7888</v>
      </c>
      <c r="B3411" s="353" t="s">
        <v>501</v>
      </c>
      <c r="C3411" s="353" t="s">
        <v>7334</v>
      </c>
      <c r="D3411" s="353" t="s">
        <v>7792</v>
      </c>
      <c r="E3411" s="354" t="s">
        <v>7889</v>
      </c>
      <c r="F3411" s="355" t="s">
        <v>217</v>
      </c>
      <c r="G3411" s="368">
        <v>52</v>
      </c>
    </row>
    <row r="3412" spans="1:7" s="54" customFormat="1" ht="15" x14ac:dyDescent="0.25">
      <c r="A3412" s="351" t="s">
        <v>7890</v>
      </c>
      <c r="B3412" s="353" t="s">
        <v>501</v>
      </c>
      <c r="C3412" s="353" t="s">
        <v>2631</v>
      </c>
      <c r="D3412" s="353" t="s">
        <v>7891</v>
      </c>
      <c r="E3412" s="354" t="s">
        <v>7892</v>
      </c>
      <c r="F3412" s="355" t="s">
        <v>217</v>
      </c>
      <c r="G3412" s="368">
        <v>52</v>
      </c>
    </row>
    <row r="3413" spans="1:7" s="54" customFormat="1" ht="15" x14ac:dyDescent="0.25">
      <c r="A3413" s="351" t="s">
        <v>7893</v>
      </c>
      <c r="B3413" s="353" t="s">
        <v>501</v>
      </c>
      <c r="C3413" s="369" t="s">
        <v>2633</v>
      </c>
      <c r="D3413" s="369" t="s">
        <v>7768</v>
      </c>
      <c r="E3413" s="370" t="s">
        <v>7894</v>
      </c>
      <c r="F3413" s="355" t="s">
        <v>217</v>
      </c>
      <c r="G3413" s="368">
        <v>52</v>
      </c>
    </row>
    <row r="3414" spans="1:7" s="54" customFormat="1" ht="22.5" x14ac:dyDescent="0.25">
      <c r="A3414" s="351" t="s">
        <v>7895</v>
      </c>
      <c r="B3414" s="353" t="s">
        <v>501</v>
      </c>
      <c r="C3414" s="353" t="s">
        <v>1189</v>
      </c>
      <c r="D3414" s="353" t="s">
        <v>7846</v>
      </c>
      <c r="E3414" s="354" t="s">
        <v>7847</v>
      </c>
      <c r="F3414" s="355" t="s">
        <v>248</v>
      </c>
      <c r="G3414" s="368">
        <v>9</v>
      </c>
    </row>
    <row r="3415" spans="1:7" s="54" customFormat="1" ht="22.5" x14ac:dyDescent="0.25">
      <c r="A3415" s="351" t="s">
        <v>7896</v>
      </c>
      <c r="B3415" s="353" t="s">
        <v>501</v>
      </c>
      <c r="C3415" s="353" t="s">
        <v>2639</v>
      </c>
      <c r="D3415" s="353" t="s">
        <v>7897</v>
      </c>
      <c r="E3415" s="354" t="s">
        <v>7898</v>
      </c>
      <c r="F3415" s="355" t="s">
        <v>217</v>
      </c>
      <c r="G3415" s="368">
        <v>1</v>
      </c>
    </row>
    <row r="3416" spans="1:7" s="54" customFormat="1" ht="15" customHeight="1" x14ac:dyDescent="0.25">
      <c r="A3416" s="351" t="s">
        <v>7899</v>
      </c>
      <c r="B3416" s="353" t="s">
        <v>501</v>
      </c>
      <c r="C3416" s="353" t="s">
        <v>2646</v>
      </c>
      <c r="D3416" s="353" t="s">
        <v>7900</v>
      </c>
      <c r="E3416" s="354" t="s">
        <v>7901</v>
      </c>
      <c r="F3416" s="355" t="s">
        <v>217</v>
      </c>
      <c r="G3416" s="368">
        <v>24</v>
      </c>
    </row>
    <row r="3417" spans="1:7" s="54" customFormat="1" ht="15" x14ac:dyDescent="0.25">
      <c r="A3417" s="351" t="s">
        <v>7902</v>
      </c>
      <c r="B3417" s="353" t="s">
        <v>501</v>
      </c>
      <c r="C3417" s="353" t="s">
        <v>1200</v>
      </c>
      <c r="D3417" s="353" t="s">
        <v>7903</v>
      </c>
      <c r="E3417" s="354" t="s">
        <v>7904</v>
      </c>
      <c r="F3417" s="355" t="s">
        <v>7841</v>
      </c>
      <c r="G3417" s="368">
        <v>1</v>
      </c>
    </row>
    <row r="3418" spans="1:7" s="54" customFormat="1" ht="15" x14ac:dyDescent="0.25">
      <c r="A3418" s="351" t="s">
        <v>7905</v>
      </c>
      <c r="B3418" s="353" t="s">
        <v>501</v>
      </c>
      <c r="C3418" s="353" t="s">
        <v>1211</v>
      </c>
      <c r="D3418" s="353" t="s">
        <v>7906</v>
      </c>
      <c r="E3418" s="354" t="s">
        <v>7907</v>
      </c>
      <c r="F3418" s="355" t="s">
        <v>7841</v>
      </c>
      <c r="G3418" s="368">
        <v>24</v>
      </c>
    </row>
    <row r="3419" spans="1:7" s="54" customFormat="1" ht="15" x14ac:dyDescent="0.25">
      <c r="A3419" s="347" t="s">
        <v>7908</v>
      </c>
      <c r="B3419" s="556"/>
      <c r="C3419" s="556"/>
      <c r="D3419" s="556"/>
      <c r="E3419" s="348" t="s">
        <v>234</v>
      </c>
      <c r="F3419" s="349"/>
      <c r="G3419" s="350"/>
    </row>
    <row r="3420" spans="1:7" s="54" customFormat="1" ht="15" x14ac:dyDescent="0.25">
      <c r="A3420" s="351" t="s">
        <v>7909</v>
      </c>
      <c r="B3420" s="353" t="s">
        <v>501</v>
      </c>
      <c r="C3420" s="353" t="s">
        <v>2658</v>
      </c>
      <c r="D3420" s="353" t="s">
        <v>249</v>
      </c>
      <c r="E3420" s="354" t="s">
        <v>250</v>
      </c>
      <c r="F3420" s="355" t="s">
        <v>164</v>
      </c>
      <c r="G3420" s="368">
        <v>20</v>
      </c>
    </row>
    <row r="3421" spans="1:7" s="54" customFormat="1" ht="15" customHeight="1" x14ac:dyDescent="0.25">
      <c r="A3421" s="351" t="s">
        <v>7910</v>
      </c>
      <c r="B3421" s="353" t="s">
        <v>501</v>
      </c>
      <c r="C3421" s="353" t="s">
        <v>3775</v>
      </c>
      <c r="D3421" s="353" t="s">
        <v>3311</v>
      </c>
      <c r="E3421" s="354" t="s">
        <v>3312</v>
      </c>
      <c r="F3421" s="355" t="s">
        <v>243</v>
      </c>
      <c r="G3421" s="368">
        <v>35</v>
      </c>
    </row>
    <row r="3422" spans="1:7" s="54" customFormat="1" ht="22.5" x14ac:dyDescent="0.25">
      <c r="A3422" s="351" t="s">
        <v>7911</v>
      </c>
      <c r="B3422" s="353" t="s">
        <v>501</v>
      </c>
      <c r="C3422" s="353" t="s">
        <v>3778</v>
      </c>
      <c r="D3422" s="353" t="s">
        <v>7912</v>
      </c>
      <c r="E3422" s="354" t="s">
        <v>414</v>
      </c>
      <c r="F3422" s="355" t="s">
        <v>251</v>
      </c>
      <c r="G3422" s="362">
        <v>131.56</v>
      </c>
    </row>
    <row r="3423" spans="1:7" s="54" customFormat="1" ht="22.5" x14ac:dyDescent="0.25">
      <c r="A3423" s="351" t="s">
        <v>7913</v>
      </c>
      <c r="B3423" s="353" t="s">
        <v>501</v>
      </c>
      <c r="C3423" s="353" t="s">
        <v>3781</v>
      </c>
      <c r="D3423" s="353" t="s">
        <v>7914</v>
      </c>
      <c r="E3423" s="354" t="s">
        <v>413</v>
      </c>
      <c r="F3423" s="355" t="s">
        <v>251</v>
      </c>
      <c r="G3423" s="362">
        <v>70.84</v>
      </c>
    </row>
    <row r="3424" spans="1:7" s="54" customFormat="1" ht="22.5" x14ac:dyDescent="0.25">
      <c r="A3424" s="351" t="s">
        <v>7915</v>
      </c>
      <c r="B3424" s="353" t="s">
        <v>501</v>
      </c>
      <c r="C3424" s="353" t="s">
        <v>2673</v>
      </c>
      <c r="D3424" s="353" t="s">
        <v>279</v>
      </c>
      <c r="E3424" s="354" t="s">
        <v>280</v>
      </c>
      <c r="F3424" s="355" t="s">
        <v>122</v>
      </c>
      <c r="G3424" s="363">
        <v>0.15920000000000001</v>
      </c>
    </row>
    <row r="3425" spans="1:7" s="54" customFormat="1" ht="15" x14ac:dyDescent="0.25">
      <c r="A3425" s="351" t="s">
        <v>7916</v>
      </c>
      <c r="B3425" s="353" t="s">
        <v>501</v>
      </c>
      <c r="C3425" s="353" t="s">
        <v>2675</v>
      </c>
      <c r="D3425" s="353" t="s">
        <v>7792</v>
      </c>
      <c r="E3425" s="354" t="s">
        <v>7917</v>
      </c>
      <c r="F3425" s="355" t="s">
        <v>168</v>
      </c>
      <c r="G3425" s="368">
        <v>80</v>
      </c>
    </row>
    <row r="3426" spans="1:7" s="54" customFormat="1" ht="15" customHeight="1" x14ac:dyDescent="0.25">
      <c r="A3426" s="351" t="s">
        <v>7918</v>
      </c>
      <c r="B3426" s="353" t="s">
        <v>501</v>
      </c>
      <c r="C3426" s="353" t="s">
        <v>2677</v>
      </c>
      <c r="D3426" s="353" t="s">
        <v>7409</v>
      </c>
      <c r="E3426" s="354" t="s">
        <v>7410</v>
      </c>
      <c r="F3426" s="355" t="s">
        <v>164</v>
      </c>
      <c r="G3426" s="366">
        <v>0.8</v>
      </c>
    </row>
    <row r="3427" spans="1:7" s="54" customFormat="1" ht="15" customHeight="1" x14ac:dyDescent="0.25">
      <c r="A3427" s="351" t="s">
        <v>7919</v>
      </c>
      <c r="B3427" s="353" t="s">
        <v>501</v>
      </c>
      <c r="C3427" s="353" t="s">
        <v>2682</v>
      </c>
      <c r="D3427" s="353" t="s">
        <v>255</v>
      </c>
      <c r="E3427" s="354" t="s">
        <v>256</v>
      </c>
      <c r="F3427" s="355" t="s">
        <v>164</v>
      </c>
      <c r="G3427" s="366">
        <v>28.4</v>
      </c>
    </row>
    <row r="3428" spans="1:7" s="54" customFormat="1" ht="22.5" x14ac:dyDescent="0.25">
      <c r="A3428" s="351" t="s">
        <v>7920</v>
      </c>
      <c r="B3428" s="353" t="s">
        <v>501</v>
      </c>
      <c r="C3428" s="353" t="s">
        <v>1224</v>
      </c>
      <c r="D3428" s="353" t="s">
        <v>415</v>
      </c>
      <c r="E3428" s="354" t="s">
        <v>416</v>
      </c>
      <c r="F3428" s="355" t="s">
        <v>164</v>
      </c>
      <c r="G3428" s="366">
        <v>9.1999999999999993</v>
      </c>
    </row>
    <row r="3429" spans="1:7" s="54" customFormat="1" ht="33.75" x14ac:dyDescent="0.25">
      <c r="A3429" s="351" t="s">
        <v>7921</v>
      </c>
      <c r="B3429" s="353" t="s">
        <v>501</v>
      </c>
      <c r="C3429" s="353" t="s">
        <v>1225</v>
      </c>
      <c r="D3429" s="353" t="s">
        <v>7922</v>
      </c>
      <c r="E3429" s="354" t="s">
        <v>7923</v>
      </c>
      <c r="F3429" s="355" t="s">
        <v>252</v>
      </c>
      <c r="G3429" s="357">
        <v>0.35699999999999998</v>
      </c>
    </row>
    <row r="3430" spans="1:7" s="54" customFormat="1" ht="15" x14ac:dyDescent="0.25">
      <c r="A3430" s="351" t="s">
        <v>7924</v>
      </c>
      <c r="B3430" s="353" t="s">
        <v>501</v>
      </c>
      <c r="C3430" s="353" t="s">
        <v>1226</v>
      </c>
      <c r="D3430" s="353" t="s">
        <v>7429</v>
      </c>
      <c r="E3430" s="354" t="s">
        <v>7925</v>
      </c>
      <c r="F3430" s="355" t="s">
        <v>168</v>
      </c>
      <c r="G3430" s="368">
        <v>1326</v>
      </c>
    </row>
    <row r="3431" spans="1:7" s="54" customFormat="1" ht="15" x14ac:dyDescent="0.25">
      <c r="A3431" s="351" t="s">
        <v>7926</v>
      </c>
      <c r="B3431" s="353" t="s">
        <v>501</v>
      </c>
      <c r="C3431" s="353" t="s">
        <v>1228</v>
      </c>
      <c r="D3431" s="353" t="s">
        <v>7429</v>
      </c>
      <c r="E3431" s="354" t="s">
        <v>7927</v>
      </c>
      <c r="F3431" s="355" t="s">
        <v>168</v>
      </c>
      <c r="G3431" s="366">
        <v>1295.4000000000001</v>
      </c>
    </row>
    <row r="3432" spans="1:7" s="54" customFormat="1" ht="15" customHeight="1" x14ac:dyDescent="0.25">
      <c r="A3432" s="351" t="s">
        <v>7928</v>
      </c>
      <c r="B3432" s="353" t="s">
        <v>501</v>
      </c>
      <c r="C3432" s="353" t="s">
        <v>7929</v>
      </c>
      <c r="D3432" s="353" t="s">
        <v>7429</v>
      </c>
      <c r="E3432" s="354" t="s">
        <v>7930</v>
      </c>
      <c r="F3432" s="355" t="s">
        <v>168</v>
      </c>
      <c r="G3432" s="368">
        <v>618</v>
      </c>
    </row>
    <row r="3433" spans="1:7" s="54" customFormat="1" ht="15" x14ac:dyDescent="0.25">
      <c r="A3433" s="351" t="s">
        <v>7931</v>
      </c>
      <c r="B3433" s="353" t="s">
        <v>501</v>
      </c>
      <c r="C3433" s="353" t="s">
        <v>7932</v>
      </c>
      <c r="D3433" s="353" t="s">
        <v>7429</v>
      </c>
      <c r="E3433" s="354" t="s">
        <v>7933</v>
      </c>
      <c r="F3433" s="355" t="s">
        <v>168</v>
      </c>
      <c r="G3433" s="366">
        <v>326.39999999999998</v>
      </c>
    </row>
    <row r="3434" spans="1:7" s="54" customFormat="1" ht="15" x14ac:dyDescent="0.25">
      <c r="A3434" s="557" t="s">
        <v>7934</v>
      </c>
      <c r="B3434" s="558"/>
      <c r="C3434" s="558"/>
      <c r="D3434" s="558"/>
      <c r="E3434" s="558"/>
      <c r="F3434" s="559"/>
      <c r="G3434" s="359"/>
    </row>
    <row r="3435" spans="1:7" s="54" customFormat="1" ht="15" x14ac:dyDescent="0.25">
      <c r="A3435" s="347" t="s">
        <v>5993</v>
      </c>
      <c r="B3435" s="556"/>
      <c r="C3435" s="556"/>
      <c r="D3435" s="556"/>
      <c r="E3435" s="348" t="s">
        <v>7935</v>
      </c>
      <c r="F3435" s="349"/>
      <c r="G3435" s="350"/>
    </row>
    <row r="3436" spans="1:7" s="54" customFormat="1" ht="22.5" x14ac:dyDescent="0.25">
      <c r="A3436" s="351" t="s">
        <v>7936</v>
      </c>
      <c r="B3436" s="353" t="s">
        <v>854</v>
      </c>
      <c r="C3436" s="353" t="s">
        <v>2402</v>
      </c>
      <c r="D3436" s="353" t="s">
        <v>911</v>
      </c>
      <c r="E3436" s="354" t="s">
        <v>912</v>
      </c>
      <c r="F3436" s="355" t="s">
        <v>217</v>
      </c>
      <c r="G3436" s="368">
        <v>1</v>
      </c>
    </row>
    <row r="3437" spans="1:7" s="54" customFormat="1" ht="22.5" x14ac:dyDescent="0.25">
      <c r="A3437" s="351" t="s">
        <v>7937</v>
      </c>
      <c r="B3437" s="353" t="s">
        <v>854</v>
      </c>
      <c r="C3437" s="369" t="s">
        <v>1067</v>
      </c>
      <c r="D3437" s="369" t="s">
        <v>7938</v>
      </c>
      <c r="E3437" s="370" t="s">
        <v>7939</v>
      </c>
      <c r="F3437" s="355" t="s">
        <v>217</v>
      </c>
      <c r="G3437" s="368">
        <v>1</v>
      </c>
    </row>
    <row r="3438" spans="1:7" s="54" customFormat="1" ht="33.75" x14ac:dyDescent="0.25">
      <c r="A3438" s="351" t="s">
        <v>7940</v>
      </c>
      <c r="B3438" s="353" t="s">
        <v>854</v>
      </c>
      <c r="C3438" s="353" t="s">
        <v>2410</v>
      </c>
      <c r="D3438" s="353" t="s">
        <v>913</v>
      </c>
      <c r="E3438" s="354" t="s">
        <v>7941</v>
      </c>
      <c r="F3438" s="355" t="s">
        <v>217</v>
      </c>
      <c r="G3438" s="368">
        <v>-6</v>
      </c>
    </row>
    <row r="3439" spans="1:7" s="54" customFormat="1" ht="33.75" x14ac:dyDescent="0.25">
      <c r="A3439" s="351" t="s">
        <v>7942</v>
      </c>
      <c r="B3439" s="353" t="s">
        <v>854</v>
      </c>
      <c r="C3439" s="353" t="s">
        <v>2421</v>
      </c>
      <c r="D3439" s="353" t="s">
        <v>914</v>
      </c>
      <c r="E3439" s="354" t="s">
        <v>7943</v>
      </c>
      <c r="F3439" s="355" t="s">
        <v>168</v>
      </c>
      <c r="G3439" s="366">
        <v>-21.2</v>
      </c>
    </row>
    <row r="3440" spans="1:7" s="54" customFormat="1" ht="33.75" x14ac:dyDescent="0.25">
      <c r="A3440" s="351" t="s">
        <v>7944</v>
      </c>
      <c r="B3440" s="353" t="s">
        <v>854</v>
      </c>
      <c r="C3440" s="353" t="s">
        <v>2429</v>
      </c>
      <c r="D3440" s="353" t="s">
        <v>7945</v>
      </c>
      <c r="E3440" s="354" t="s">
        <v>7946</v>
      </c>
      <c r="F3440" s="355" t="s">
        <v>217</v>
      </c>
      <c r="G3440" s="368">
        <v>2</v>
      </c>
    </row>
    <row r="3441" spans="1:7" s="54" customFormat="1" ht="22.5" x14ac:dyDescent="0.25">
      <c r="A3441" s="351" t="s">
        <v>7947</v>
      </c>
      <c r="B3441" s="353" t="s">
        <v>854</v>
      </c>
      <c r="C3441" s="369" t="s">
        <v>2433</v>
      </c>
      <c r="D3441" s="369" t="s">
        <v>7938</v>
      </c>
      <c r="E3441" s="370" t="s">
        <v>7948</v>
      </c>
      <c r="F3441" s="355" t="s">
        <v>217</v>
      </c>
      <c r="G3441" s="368">
        <v>2</v>
      </c>
    </row>
    <row r="3442" spans="1:7" s="54" customFormat="1" ht="22.5" x14ac:dyDescent="0.25">
      <c r="A3442" s="351" t="s">
        <v>7949</v>
      </c>
      <c r="B3442" s="353" t="s">
        <v>854</v>
      </c>
      <c r="C3442" s="353" t="s">
        <v>2438</v>
      </c>
      <c r="D3442" s="353" t="s">
        <v>7950</v>
      </c>
      <c r="E3442" s="354" t="s">
        <v>7951</v>
      </c>
      <c r="F3442" s="355" t="s">
        <v>217</v>
      </c>
      <c r="G3442" s="368">
        <v>-8</v>
      </c>
    </row>
    <row r="3443" spans="1:7" s="54" customFormat="1" ht="22.5" x14ac:dyDescent="0.25">
      <c r="A3443" s="351" t="s">
        <v>7952</v>
      </c>
      <c r="B3443" s="353" t="s">
        <v>854</v>
      </c>
      <c r="C3443" s="353" t="s">
        <v>1071</v>
      </c>
      <c r="D3443" s="353" t="s">
        <v>7953</v>
      </c>
      <c r="E3443" s="354" t="s">
        <v>7954</v>
      </c>
      <c r="F3443" s="355" t="s">
        <v>168</v>
      </c>
      <c r="G3443" s="368">
        <v>-30</v>
      </c>
    </row>
    <row r="3444" spans="1:7" s="54" customFormat="1" ht="15" x14ac:dyDescent="0.25">
      <c r="A3444" s="351" t="s">
        <v>7955</v>
      </c>
      <c r="B3444" s="353" t="s">
        <v>854</v>
      </c>
      <c r="C3444" s="353" t="s">
        <v>1075</v>
      </c>
      <c r="D3444" s="353" t="s">
        <v>7956</v>
      </c>
      <c r="E3444" s="354" t="s">
        <v>7957</v>
      </c>
      <c r="F3444" s="355" t="s">
        <v>217</v>
      </c>
      <c r="G3444" s="368">
        <v>32</v>
      </c>
    </row>
    <row r="3445" spans="1:7" s="54" customFormat="1" ht="15" x14ac:dyDescent="0.25">
      <c r="A3445" s="351" t="s">
        <v>7958</v>
      </c>
      <c r="B3445" s="353" t="s">
        <v>854</v>
      </c>
      <c r="C3445" s="353" t="s">
        <v>3469</v>
      </c>
      <c r="D3445" s="353" t="s">
        <v>7959</v>
      </c>
      <c r="E3445" s="354" t="s">
        <v>7960</v>
      </c>
      <c r="F3445" s="355" t="s">
        <v>217</v>
      </c>
      <c r="G3445" s="368">
        <v>32</v>
      </c>
    </row>
    <row r="3446" spans="1:7" s="54" customFormat="1" ht="15" customHeight="1" x14ac:dyDescent="0.25">
      <c r="A3446" s="351" t="s">
        <v>7961</v>
      </c>
      <c r="B3446" s="353" t="s">
        <v>854</v>
      </c>
      <c r="C3446" s="353" t="s">
        <v>2474</v>
      </c>
      <c r="D3446" s="353" t="s">
        <v>511</v>
      </c>
      <c r="E3446" s="354" t="s">
        <v>512</v>
      </c>
      <c r="F3446" s="355" t="s">
        <v>513</v>
      </c>
      <c r="G3446" s="362">
        <v>0.09</v>
      </c>
    </row>
    <row r="3447" spans="1:7" s="54" customFormat="1" ht="15" x14ac:dyDescent="0.25">
      <c r="A3447" s="351" t="s">
        <v>7962</v>
      </c>
      <c r="B3447" s="353" t="s">
        <v>854</v>
      </c>
      <c r="C3447" s="353" t="s">
        <v>3475</v>
      </c>
      <c r="D3447" s="353" t="s">
        <v>7963</v>
      </c>
      <c r="E3447" s="354" t="s">
        <v>7964</v>
      </c>
      <c r="F3447" s="355" t="s">
        <v>248</v>
      </c>
      <c r="G3447" s="366">
        <v>0.9</v>
      </c>
    </row>
    <row r="3448" spans="1:7" s="54" customFormat="1" ht="22.5" x14ac:dyDescent="0.25">
      <c r="A3448" s="351" t="s">
        <v>7965</v>
      </c>
      <c r="B3448" s="353" t="s">
        <v>854</v>
      </c>
      <c r="C3448" s="353" t="s">
        <v>2489</v>
      </c>
      <c r="D3448" s="353" t="s">
        <v>896</v>
      </c>
      <c r="E3448" s="354" t="s">
        <v>897</v>
      </c>
      <c r="F3448" s="355" t="s">
        <v>248</v>
      </c>
      <c r="G3448" s="366">
        <v>0.6</v>
      </c>
    </row>
    <row r="3449" spans="1:7" s="54" customFormat="1" ht="15" customHeight="1" x14ac:dyDescent="0.25">
      <c r="A3449" s="351" t="s">
        <v>7966</v>
      </c>
      <c r="B3449" s="353" t="s">
        <v>854</v>
      </c>
      <c r="C3449" s="353" t="s">
        <v>3481</v>
      </c>
      <c r="D3449" s="353" t="s">
        <v>7967</v>
      </c>
      <c r="E3449" s="354" t="s">
        <v>7968</v>
      </c>
      <c r="F3449" s="355" t="s">
        <v>217</v>
      </c>
      <c r="G3449" s="368">
        <v>6</v>
      </c>
    </row>
    <row r="3450" spans="1:7" s="54" customFormat="1" ht="15.75" x14ac:dyDescent="0.25">
      <c r="A3450" s="563" t="s">
        <v>534</v>
      </c>
      <c r="B3450" s="564"/>
      <c r="C3450" s="564"/>
      <c r="D3450" s="564"/>
      <c r="E3450" s="564"/>
      <c r="F3450" s="565"/>
      <c r="G3450" s="345"/>
    </row>
    <row r="3451" spans="1:7" s="54" customFormat="1" ht="15" x14ac:dyDescent="0.25">
      <c r="A3451" s="557" t="s">
        <v>7969</v>
      </c>
      <c r="B3451" s="558"/>
      <c r="C3451" s="558"/>
      <c r="D3451" s="558"/>
      <c r="E3451" s="558"/>
      <c r="F3451" s="559"/>
      <c r="G3451" s="359"/>
    </row>
    <row r="3452" spans="1:7" s="54" customFormat="1" ht="15" x14ac:dyDescent="0.25">
      <c r="A3452" s="347" t="s">
        <v>5997</v>
      </c>
      <c r="B3452" s="556"/>
      <c r="C3452" s="556"/>
      <c r="D3452" s="556"/>
      <c r="E3452" s="348" t="s">
        <v>7970</v>
      </c>
      <c r="F3452" s="349"/>
      <c r="G3452" s="350"/>
    </row>
    <row r="3453" spans="1:7" s="54" customFormat="1" ht="15" customHeight="1" x14ac:dyDescent="0.25">
      <c r="A3453" s="360"/>
      <c r="B3453" s="560" t="s">
        <v>7971</v>
      </c>
      <c r="C3453" s="561"/>
      <c r="D3453" s="561"/>
      <c r="E3453" s="562"/>
      <c r="F3453" s="361"/>
      <c r="G3453" s="361"/>
    </row>
    <row r="3454" spans="1:7" s="54" customFormat="1" ht="22.5" x14ac:dyDescent="0.25">
      <c r="A3454" s="351" t="s">
        <v>7972</v>
      </c>
      <c r="B3454" s="352" t="s">
        <v>7973</v>
      </c>
      <c r="C3454" s="353" t="s">
        <v>1085</v>
      </c>
      <c r="D3454" s="353" t="s">
        <v>7974</v>
      </c>
      <c r="E3454" s="354" t="s">
        <v>7975</v>
      </c>
      <c r="F3454" s="355" t="s">
        <v>116</v>
      </c>
      <c r="G3454" s="363">
        <v>2.8799999999999999E-2</v>
      </c>
    </row>
    <row r="3455" spans="1:7" s="54" customFormat="1" ht="15" x14ac:dyDescent="0.25">
      <c r="A3455" s="351" t="s">
        <v>7976</v>
      </c>
      <c r="B3455" s="352" t="s">
        <v>7973</v>
      </c>
      <c r="C3455" s="353" t="s">
        <v>1086</v>
      </c>
      <c r="D3455" s="353" t="s">
        <v>1296</v>
      </c>
      <c r="E3455" s="354" t="s">
        <v>759</v>
      </c>
      <c r="F3455" s="355" t="s">
        <v>111</v>
      </c>
      <c r="G3455" s="357">
        <v>2.923</v>
      </c>
    </row>
    <row r="3456" spans="1:7" s="54" customFormat="1" ht="15" x14ac:dyDescent="0.25">
      <c r="A3456" s="351" t="s">
        <v>7977</v>
      </c>
      <c r="B3456" s="352" t="s">
        <v>7973</v>
      </c>
      <c r="C3456" s="353" t="s">
        <v>6001</v>
      </c>
      <c r="D3456" s="353" t="s">
        <v>1122</v>
      </c>
      <c r="E3456" s="354" t="s">
        <v>127</v>
      </c>
      <c r="F3456" s="355" t="s">
        <v>122</v>
      </c>
      <c r="G3456" s="356">
        <v>0.17807999999999999</v>
      </c>
    </row>
    <row r="3457" spans="1:7" s="54" customFormat="1" ht="22.5" x14ac:dyDescent="0.25">
      <c r="A3457" s="351" t="s">
        <v>7978</v>
      </c>
      <c r="B3457" s="352" t="s">
        <v>7973</v>
      </c>
      <c r="C3457" s="353" t="s">
        <v>7979</v>
      </c>
      <c r="D3457" s="353" t="s">
        <v>1124</v>
      </c>
      <c r="E3457" s="354" t="s">
        <v>1125</v>
      </c>
      <c r="F3457" s="355" t="s">
        <v>122</v>
      </c>
      <c r="G3457" s="356">
        <v>7.3679999999999995E-2</v>
      </c>
    </row>
    <row r="3458" spans="1:7" s="54" customFormat="1" ht="15" customHeight="1" x14ac:dyDescent="0.25">
      <c r="A3458" s="351" t="s">
        <v>7980</v>
      </c>
      <c r="B3458" s="352" t="s">
        <v>7973</v>
      </c>
      <c r="C3458" s="353" t="s">
        <v>7981</v>
      </c>
      <c r="D3458" s="353" t="s">
        <v>1128</v>
      </c>
      <c r="E3458" s="354" t="s">
        <v>1129</v>
      </c>
      <c r="F3458" s="355" t="s">
        <v>122</v>
      </c>
      <c r="G3458" s="356">
        <v>0.26172000000000001</v>
      </c>
    </row>
    <row r="3459" spans="1:7" s="54" customFormat="1" ht="15" x14ac:dyDescent="0.25">
      <c r="A3459" s="360"/>
      <c r="B3459" s="560" t="s">
        <v>7982</v>
      </c>
      <c r="C3459" s="561"/>
      <c r="D3459" s="561"/>
      <c r="E3459" s="562"/>
      <c r="F3459" s="361"/>
      <c r="G3459" s="361"/>
    </row>
    <row r="3460" spans="1:7" s="54" customFormat="1" ht="22.5" x14ac:dyDescent="0.25">
      <c r="A3460" s="351" t="s">
        <v>7983</v>
      </c>
      <c r="B3460" s="352" t="s">
        <v>7973</v>
      </c>
      <c r="C3460" s="353" t="s">
        <v>1088</v>
      </c>
      <c r="D3460" s="353" t="s">
        <v>7974</v>
      </c>
      <c r="E3460" s="354" t="s">
        <v>7975</v>
      </c>
      <c r="F3460" s="355" t="s">
        <v>116</v>
      </c>
      <c r="G3460" s="363">
        <v>3.8399999999999997E-2</v>
      </c>
    </row>
    <row r="3461" spans="1:7" s="54" customFormat="1" ht="15" x14ac:dyDescent="0.25">
      <c r="A3461" s="351" t="s">
        <v>7984</v>
      </c>
      <c r="B3461" s="352" t="s">
        <v>7973</v>
      </c>
      <c r="C3461" s="353" t="s">
        <v>1091</v>
      </c>
      <c r="D3461" s="353" t="s">
        <v>1296</v>
      </c>
      <c r="E3461" s="354" t="s">
        <v>759</v>
      </c>
      <c r="F3461" s="355" t="s">
        <v>111</v>
      </c>
      <c r="G3461" s="357">
        <v>3.8980000000000001</v>
      </c>
    </row>
    <row r="3462" spans="1:7" s="54" customFormat="1" ht="15" x14ac:dyDescent="0.25">
      <c r="A3462" s="351" t="s">
        <v>7985</v>
      </c>
      <c r="B3462" s="352" t="s">
        <v>7973</v>
      </c>
      <c r="C3462" s="353" t="s">
        <v>1094</v>
      </c>
      <c r="D3462" s="353" t="s">
        <v>1122</v>
      </c>
      <c r="E3462" s="354" t="s">
        <v>127</v>
      </c>
      <c r="F3462" s="355" t="s">
        <v>122</v>
      </c>
      <c r="G3462" s="363">
        <v>0.23319999999999999</v>
      </c>
    </row>
    <row r="3463" spans="1:7" s="54" customFormat="1" ht="22.5" x14ac:dyDescent="0.25">
      <c r="A3463" s="351" t="s">
        <v>7986</v>
      </c>
      <c r="B3463" s="352" t="s">
        <v>7973</v>
      </c>
      <c r="C3463" s="353" t="s">
        <v>7987</v>
      </c>
      <c r="D3463" s="353" t="s">
        <v>1124</v>
      </c>
      <c r="E3463" s="354" t="s">
        <v>1125</v>
      </c>
      <c r="F3463" s="355" t="s">
        <v>122</v>
      </c>
      <c r="G3463" s="356">
        <v>9.1759999999999994E-2</v>
      </c>
    </row>
    <row r="3464" spans="1:7" s="54" customFormat="1" ht="22.5" x14ac:dyDescent="0.25">
      <c r="A3464" s="351" t="s">
        <v>7988</v>
      </c>
      <c r="B3464" s="352" t="s">
        <v>7973</v>
      </c>
      <c r="C3464" s="353" t="s">
        <v>7989</v>
      </c>
      <c r="D3464" s="353" t="s">
        <v>1128</v>
      </c>
      <c r="E3464" s="354" t="s">
        <v>1129</v>
      </c>
      <c r="F3464" s="355" t="s">
        <v>122</v>
      </c>
      <c r="G3464" s="356">
        <v>0.33188000000000001</v>
      </c>
    </row>
    <row r="3465" spans="1:7" s="54" customFormat="1" ht="15" x14ac:dyDescent="0.25">
      <c r="A3465" s="360"/>
      <c r="B3465" s="560" t="s">
        <v>7990</v>
      </c>
      <c r="C3465" s="561"/>
      <c r="D3465" s="561"/>
      <c r="E3465" s="562"/>
      <c r="F3465" s="361"/>
      <c r="G3465" s="361"/>
    </row>
    <row r="3466" spans="1:7" s="54" customFormat="1" ht="22.5" x14ac:dyDescent="0.25">
      <c r="A3466" s="351" t="s">
        <v>7991</v>
      </c>
      <c r="B3466" s="352" t="s">
        <v>7973</v>
      </c>
      <c r="C3466" s="353" t="s">
        <v>1096</v>
      </c>
      <c r="D3466" s="353" t="s">
        <v>1141</v>
      </c>
      <c r="E3466" s="354" t="s">
        <v>1142</v>
      </c>
      <c r="F3466" s="355" t="s">
        <v>116</v>
      </c>
      <c r="G3466" s="357">
        <v>1.7000000000000001E-2</v>
      </c>
    </row>
    <row r="3467" spans="1:7" s="54" customFormat="1" ht="15" x14ac:dyDescent="0.25">
      <c r="A3467" s="351" t="s">
        <v>7992</v>
      </c>
      <c r="B3467" s="352" t="s">
        <v>7973</v>
      </c>
      <c r="C3467" s="353" t="s">
        <v>1099</v>
      </c>
      <c r="D3467" s="353" t="s">
        <v>589</v>
      </c>
      <c r="E3467" s="354" t="s">
        <v>590</v>
      </c>
      <c r="F3467" s="355" t="s">
        <v>111</v>
      </c>
      <c r="G3467" s="363">
        <v>1.7255</v>
      </c>
    </row>
    <row r="3468" spans="1:7" s="54" customFormat="1" ht="21" customHeight="1" x14ac:dyDescent="0.25">
      <c r="A3468" s="351" t="s">
        <v>7993</v>
      </c>
      <c r="B3468" s="352" t="s">
        <v>7973</v>
      </c>
      <c r="C3468" s="353" t="s">
        <v>3508</v>
      </c>
      <c r="D3468" s="353" t="s">
        <v>126</v>
      </c>
      <c r="E3468" s="354" t="s">
        <v>127</v>
      </c>
      <c r="F3468" s="355" t="s">
        <v>122</v>
      </c>
      <c r="G3468" s="363">
        <v>4.1300000000000003E-2</v>
      </c>
    </row>
    <row r="3469" spans="1:7" s="65" customFormat="1" ht="15.75" customHeight="1" x14ac:dyDescent="0.2">
      <c r="A3469" s="351" t="s">
        <v>7994</v>
      </c>
      <c r="B3469" s="352" t="s">
        <v>7973</v>
      </c>
      <c r="C3469" s="353" t="s">
        <v>3511</v>
      </c>
      <c r="D3469" s="353" t="s">
        <v>7995</v>
      </c>
      <c r="E3469" s="354" t="s">
        <v>1133</v>
      </c>
      <c r="F3469" s="355" t="s">
        <v>122</v>
      </c>
      <c r="G3469" s="356">
        <v>9.3420000000000003E-2</v>
      </c>
    </row>
    <row r="3470" spans="1:7" s="54" customFormat="1" ht="15" customHeight="1" x14ac:dyDescent="0.25">
      <c r="A3470" s="360"/>
      <c r="B3470" s="560" t="s">
        <v>545</v>
      </c>
      <c r="C3470" s="561"/>
      <c r="D3470" s="561"/>
      <c r="E3470" s="562"/>
      <c r="F3470" s="361"/>
      <c r="G3470" s="361"/>
    </row>
    <row r="3471" spans="1:7" s="54" customFormat="1" ht="15" x14ac:dyDescent="0.25">
      <c r="A3471" s="351" t="s">
        <v>7996</v>
      </c>
      <c r="B3471" s="352" t="s">
        <v>7973</v>
      </c>
      <c r="C3471" s="353" t="s">
        <v>1103</v>
      </c>
      <c r="D3471" s="353" t="s">
        <v>7997</v>
      </c>
      <c r="E3471" s="354" t="s">
        <v>7998</v>
      </c>
      <c r="F3471" s="355" t="s">
        <v>116</v>
      </c>
      <c r="G3471" s="363">
        <v>3.1300000000000001E-2</v>
      </c>
    </row>
    <row r="3472" spans="1:7" s="54" customFormat="1" ht="15" x14ac:dyDescent="0.25">
      <c r="A3472" s="351" t="s">
        <v>7999</v>
      </c>
      <c r="B3472" s="352" t="s">
        <v>7973</v>
      </c>
      <c r="C3472" s="353" t="s">
        <v>1106</v>
      </c>
      <c r="D3472" s="353" t="s">
        <v>1296</v>
      </c>
      <c r="E3472" s="354" t="s">
        <v>759</v>
      </c>
      <c r="F3472" s="355" t="s">
        <v>111</v>
      </c>
      <c r="G3472" s="363">
        <v>3.1911999999999998</v>
      </c>
    </row>
    <row r="3473" spans="1:7" s="54" customFormat="1" ht="15" x14ac:dyDescent="0.25">
      <c r="A3473" s="360"/>
      <c r="B3473" s="560" t="s">
        <v>8000</v>
      </c>
      <c r="C3473" s="561"/>
      <c r="D3473" s="561"/>
      <c r="E3473" s="562"/>
      <c r="F3473" s="361"/>
      <c r="G3473" s="361"/>
    </row>
    <row r="3474" spans="1:7" s="54" customFormat="1" ht="15" customHeight="1" x14ac:dyDescent="0.25">
      <c r="A3474" s="351" t="s">
        <v>8001</v>
      </c>
      <c r="B3474" s="352" t="s">
        <v>7973</v>
      </c>
      <c r="C3474" s="353" t="s">
        <v>1109</v>
      </c>
      <c r="D3474" s="353" t="s">
        <v>1169</v>
      </c>
      <c r="E3474" s="354" t="s">
        <v>1170</v>
      </c>
      <c r="F3474" s="355" t="s">
        <v>116</v>
      </c>
      <c r="G3474" s="363">
        <v>9.4100000000000003E-2</v>
      </c>
    </row>
    <row r="3475" spans="1:7" s="54" customFormat="1" ht="15" x14ac:dyDescent="0.25">
      <c r="A3475" s="351" t="s">
        <v>8002</v>
      </c>
      <c r="B3475" s="352" t="s">
        <v>7973</v>
      </c>
      <c r="C3475" s="353" t="s">
        <v>3539</v>
      </c>
      <c r="D3475" s="353" t="s">
        <v>1296</v>
      </c>
      <c r="E3475" s="354" t="s">
        <v>759</v>
      </c>
      <c r="F3475" s="355" t="s">
        <v>111</v>
      </c>
      <c r="G3475" s="357">
        <v>9.5510000000000002</v>
      </c>
    </row>
    <row r="3476" spans="1:7" s="54" customFormat="1" ht="15" x14ac:dyDescent="0.25">
      <c r="A3476" s="351" t="s">
        <v>8003</v>
      </c>
      <c r="B3476" s="352" t="s">
        <v>7973</v>
      </c>
      <c r="C3476" s="353" t="s">
        <v>3543</v>
      </c>
      <c r="D3476" s="353" t="s">
        <v>1175</v>
      </c>
      <c r="E3476" s="354" t="s">
        <v>121</v>
      </c>
      <c r="F3476" s="355" t="s">
        <v>122</v>
      </c>
      <c r="G3476" s="356">
        <v>6.7280000000000006E-2</v>
      </c>
    </row>
    <row r="3477" spans="1:7" s="54" customFormat="1" ht="22.5" x14ac:dyDescent="0.25">
      <c r="A3477" s="351" t="s">
        <v>8004</v>
      </c>
      <c r="B3477" s="352" t="s">
        <v>7973</v>
      </c>
      <c r="C3477" s="353" t="s">
        <v>3547</v>
      </c>
      <c r="D3477" s="353" t="s">
        <v>1178</v>
      </c>
      <c r="E3477" s="354" t="s">
        <v>1179</v>
      </c>
      <c r="F3477" s="355" t="s">
        <v>122</v>
      </c>
      <c r="G3477" s="356">
        <v>0.90181</v>
      </c>
    </row>
    <row r="3478" spans="1:7" s="54" customFormat="1" ht="15" x14ac:dyDescent="0.25">
      <c r="A3478" s="360"/>
      <c r="B3478" s="560" t="s">
        <v>8005</v>
      </c>
      <c r="C3478" s="561"/>
      <c r="D3478" s="561"/>
      <c r="E3478" s="562"/>
      <c r="F3478" s="361"/>
      <c r="G3478" s="361"/>
    </row>
    <row r="3479" spans="1:7" s="54" customFormat="1" ht="15" customHeight="1" x14ac:dyDescent="0.25">
      <c r="A3479" s="351" t="s">
        <v>8006</v>
      </c>
      <c r="B3479" s="352" t="s">
        <v>7973</v>
      </c>
      <c r="C3479" s="353" t="s">
        <v>1112</v>
      </c>
      <c r="D3479" s="353" t="s">
        <v>8007</v>
      </c>
      <c r="E3479" s="354" t="s">
        <v>8008</v>
      </c>
      <c r="F3479" s="355" t="s">
        <v>116</v>
      </c>
      <c r="G3479" s="363">
        <v>2.2599999999999999E-2</v>
      </c>
    </row>
    <row r="3480" spans="1:7" s="54" customFormat="1" ht="15" x14ac:dyDescent="0.25">
      <c r="A3480" s="351" t="s">
        <v>8009</v>
      </c>
      <c r="B3480" s="352" t="s">
        <v>7973</v>
      </c>
      <c r="C3480" s="353" t="s">
        <v>1115</v>
      </c>
      <c r="D3480" s="353" t="s">
        <v>109</v>
      </c>
      <c r="E3480" s="354" t="s">
        <v>110</v>
      </c>
      <c r="F3480" s="355" t="s">
        <v>111</v>
      </c>
      <c r="G3480" s="357">
        <v>0.754</v>
      </c>
    </row>
    <row r="3481" spans="1:7" s="54" customFormat="1" ht="22.5" x14ac:dyDescent="0.25">
      <c r="A3481" s="351" t="s">
        <v>8010</v>
      </c>
      <c r="B3481" s="352" t="s">
        <v>7973</v>
      </c>
      <c r="C3481" s="353" t="s">
        <v>1118</v>
      </c>
      <c r="D3481" s="353" t="s">
        <v>8011</v>
      </c>
      <c r="E3481" s="354" t="s">
        <v>8012</v>
      </c>
      <c r="F3481" s="355" t="s">
        <v>111</v>
      </c>
      <c r="G3481" s="363">
        <v>0.98019999999999996</v>
      </c>
    </row>
    <row r="3482" spans="1:7" s="54" customFormat="1" ht="15" x14ac:dyDescent="0.25">
      <c r="A3482" s="351" t="s">
        <v>8013</v>
      </c>
      <c r="B3482" s="352" t="s">
        <v>7973</v>
      </c>
      <c r="C3482" s="353" t="s">
        <v>1140</v>
      </c>
      <c r="D3482" s="353" t="s">
        <v>527</v>
      </c>
      <c r="E3482" s="354" t="s">
        <v>528</v>
      </c>
      <c r="F3482" s="355" t="s">
        <v>116</v>
      </c>
      <c r="G3482" s="363">
        <v>2.64E-2</v>
      </c>
    </row>
    <row r="3483" spans="1:7" s="54" customFormat="1" ht="15" x14ac:dyDescent="0.25">
      <c r="A3483" s="351" t="s">
        <v>8014</v>
      </c>
      <c r="B3483" s="352" t="s">
        <v>7973</v>
      </c>
      <c r="C3483" s="353" t="s">
        <v>3646</v>
      </c>
      <c r="D3483" s="353" t="s">
        <v>748</v>
      </c>
      <c r="E3483" s="354" t="s">
        <v>8015</v>
      </c>
      <c r="F3483" s="355" t="s">
        <v>125</v>
      </c>
      <c r="G3483" s="363">
        <v>6.4799999999999996E-2</v>
      </c>
    </row>
    <row r="3484" spans="1:7" s="54" customFormat="1" ht="15" customHeight="1" x14ac:dyDescent="0.25">
      <c r="A3484" s="351" t="s">
        <v>8016</v>
      </c>
      <c r="B3484" s="352" t="s">
        <v>7973</v>
      </c>
      <c r="C3484" s="353" t="s">
        <v>3648</v>
      </c>
      <c r="D3484" s="353" t="s">
        <v>8011</v>
      </c>
      <c r="E3484" s="354" t="s">
        <v>8012</v>
      </c>
      <c r="F3484" s="355" t="s">
        <v>111</v>
      </c>
      <c r="G3484" s="357">
        <v>0.66100000000000003</v>
      </c>
    </row>
    <row r="3485" spans="1:7" s="54" customFormat="1" ht="15" x14ac:dyDescent="0.25">
      <c r="A3485" s="351" t="s">
        <v>8017</v>
      </c>
      <c r="B3485" s="352" t="s">
        <v>7973</v>
      </c>
      <c r="C3485" s="353" t="s">
        <v>1151</v>
      </c>
      <c r="D3485" s="353" t="s">
        <v>8018</v>
      </c>
      <c r="E3485" s="354" t="s">
        <v>8019</v>
      </c>
      <c r="F3485" s="355" t="s">
        <v>111</v>
      </c>
      <c r="G3485" s="362">
        <v>1.26</v>
      </c>
    </row>
    <row r="3486" spans="1:7" s="54" customFormat="1" ht="15" x14ac:dyDescent="0.25">
      <c r="A3486" s="351" t="s">
        <v>8020</v>
      </c>
      <c r="B3486" s="352" t="s">
        <v>7973</v>
      </c>
      <c r="C3486" s="353" t="s">
        <v>1153</v>
      </c>
      <c r="D3486" s="353" t="s">
        <v>1296</v>
      </c>
      <c r="E3486" s="354" t="s">
        <v>759</v>
      </c>
      <c r="F3486" s="355" t="s">
        <v>111</v>
      </c>
      <c r="G3486" s="357">
        <v>1.2789999999999999</v>
      </c>
    </row>
    <row r="3487" spans="1:7" s="54" customFormat="1" ht="15" x14ac:dyDescent="0.25">
      <c r="A3487" s="351" t="s">
        <v>8021</v>
      </c>
      <c r="B3487" s="352" t="s">
        <v>7973</v>
      </c>
      <c r="C3487" s="353" t="s">
        <v>1155</v>
      </c>
      <c r="D3487" s="353" t="s">
        <v>1095</v>
      </c>
      <c r="E3487" s="354" t="s">
        <v>132</v>
      </c>
      <c r="F3487" s="355" t="s">
        <v>122</v>
      </c>
      <c r="G3487" s="356">
        <v>1.197E-2</v>
      </c>
    </row>
    <row r="3488" spans="1:7" s="54" customFormat="1" ht="15" x14ac:dyDescent="0.25">
      <c r="A3488" s="360"/>
      <c r="B3488" s="560" t="s">
        <v>8022</v>
      </c>
      <c r="C3488" s="561"/>
      <c r="D3488" s="561"/>
      <c r="E3488" s="562"/>
      <c r="F3488" s="361"/>
      <c r="G3488" s="361"/>
    </row>
    <row r="3489" spans="1:7" s="54" customFormat="1" ht="15" customHeight="1" x14ac:dyDescent="0.25">
      <c r="A3489" s="351" t="s">
        <v>8023</v>
      </c>
      <c r="B3489" s="352" t="s">
        <v>7973</v>
      </c>
      <c r="C3489" s="353" t="s">
        <v>2583</v>
      </c>
      <c r="D3489" s="353" t="s">
        <v>8024</v>
      </c>
      <c r="E3489" s="354" t="s">
        <v>8025</v>
      </c>
      <c r="F3489" s="355" t="s">
        <v>125</v>
      </c>
      <c r="G3489" s="363">
        <v>0.2356</v>
      </c>
    </row>
    <row r="3490" spans="1:7" s="54" customFormat="1" ht="15" x14ac:dyDescent="0.25">
      <c r="A3490" s="351" t="s">
        <v>8026</v>
      </c>
      <c r="B3490" s="352" t="s">
        <v>7973</v>
      </c>
      <c r="C3490" s="353" t="s">
        <v>3659</v>
      </c>
      <c r="D3490" s="353" t="s">
        <v>8027</v>
      </c>
      <c r="E3490" s="354" t="s">
        <v>8028</v>
      </c>
      <c r="F3490" s="355" t="s">
        <v>111</v>
      </c>
      <c r="G3490" s="356">
        <v>0.73036000000000001</v>
      </c>
    </row>
    <row r="3491" spans="1:7" s="54" customFormat="1" ht="22.5" x14ac:dyDescent="0.25">
      <c r="A3491" s="351" t="s">
        <v>8029</v>
      </c>
      <c r="B3491" s="352" t="s">
        <v>7973</v>
      </c>
      <c r="C3491" s="353" t="s">
        <v>1168</v>
      </c>
      <c r="D3491" s="353" t="s">
        <v>124</v>
      </c>
      <c r="E3491" s="354" t="s">
        <v>8030</v>
      </c>
      <c r="F3491" s="355" t="s">
        <v>125</v>
      </c>
      <c r="G3491" s="357">
        <v>1.008</v>
      </c>
    </row>
    <row r="3492" spans="1:7" s="54" customFormat="1" ht="15" x14ac:dyDescent="0.25">
      <c r="A3492" s="347" t="s">
        <v>8031</v>
      </c>
      <c r="B3492" s="556"/>
      <c r="C3492" s="556"/>
      <c r="D3492" s="556"/>
      <c r="E3492" s="348" t="s">
        <v>8032</v>
      </c>
      <c r="F3492" s="349"/>
      <c r="G3492" s="350"/>
    </row>
    <row r="3493" spans="1:7" s="54" customFormat="1" ht="22.5" x14ac:dyDescent="0.25">
      <c r="A3493" s="351" t="s">
        <v>8033</v>
      </c>
      <c r="B3493" s="352" t="s">
        <v>7973</v>
      </c>
      <c r="C3493" s="353" t="s">
        <v>2598</v>
      </c>
      <c r="D3493" s="353" t="s">
        <v>134</v>
      </c>
      <c r="E3493" s="354" t="s">
        <v>1313</v>
      </c>
      <c r="F3493" s="355" t="s">
        <v>111</v>
      </c>
      <c r="G3493" s="362">
        <v>43.06</v>
      </c>
    </row>
    <row r="3494" spans="1:7" s="54" customFormat="1" ht="15" customHeight="1" x14ac:dyDescent="0.25">
      <c r="A3494" s="351" t="s">
        <v>8034</v>
      </c>
      <c r="B3494" s="352" t="s">
        <v>7973</v>
      </c>
      <c r="C3494" s="353" t="s">
        <v>3671</v>
      </c>
      <c r="D3494" s="353" t="s">
        <v>1316</v>
      </c>
      <c r="E3494" s="354" t="s">
        <v>136</v>
      </c>
      <c r="F3494" s="355" t="s">
        <v>111</v>
      </c>
      <c r="G3494" s="362">
        <v>43.49</v>
      </c>
    </row>
    <row r="3495" spans="1:7" s="54" customFormat="1" ht="15" x14ac:dyDescent="0.25">
      <c r="A3495" s="351" t="s">
        <v>8035</v>
      </c>
      <c r="B3495" s="352" t="s">
        <v>7973</v>
      </c>
      <c r="C3495" s="353" t="s">
        <v>3673</v>
      </c>
      <c r="D3495" s="353" t="s">
        <v>8036</v>
      </c>
      <c r="E3495" s="354" t="s">
        <v>8037</v>
      </c>
      <c r="F3495" s="355" t="s">
        <v>122</v>
      </c>
      <c r="G3495" s="363">
        <v>0.88270000000000004</v>
      </c>
    </row>
    <row r="3496" spans="1:7" s="54" customFormat="1" ht="15" customHeight="1" x14ac:dyDescent="0.25">
      <c r="A3496" s="351" t="s">
        <v>8038</v>
      </c>
      <c r="B3496" s="352" t="s">
        <v>7973</v>
      </c>
      <c r="C3496" s="353" t="s">
        <v>2603</v>
      </c>
      <c r="D3496" s="353" t="s">
        <v>1342</v>
      </c>
      <c r="E3496" s="354" t="s">
        <v>1343</v>
      </c>
      <c r="F3496" s="355" t="s">
        <v>122</v>
      </c>
      <c r="G3496" s="357">
        <v>0.189</v>
      </c>
    </row>
    <row r="3497" spans="1:7" s="54" customFormat="1" ht="15" x14ac:dyDescent="0.25">
      <c r="A3497" s="351" t="s">
        <v>8039</v>
      </c>
      <c r="B3497" s="352" t="s">
        <v>7973</v>
      </c>
      <c r="C3497" s="353" t="s">
        <v>3676</v>
      </c>
      <c r="D3497" s="353" t="s">
        <v>1122</v>
      </c>
      <c r="E3497" s="354" t="s">
        <v>127</v>
      </c>
      <c r="F3497" s="355" t="s">
        <v>122</v>
      </c>
      <c r="G3497" s="357">
        <v>0.189</v>
      </c>
    </row>
    <row r="3498" spans="1:7" s="54" customFormat="1" ht="22.5" x14ac:dyDescent="0.25">
      <c r="A3498" s="351" t="s">
        <v>8040</v>
      </c>
      <c r="B3498" s="352" t="s">
        <v>7973</v>
      </c>
      <c r="C3498" s="353" t="s">
        <v>1186</v>
      </c>
      <c r="D3498" s="353" t="s">
        <v>1334</v>
      </c>
      <c r="E3498" s="354" t="s">
        <v>1335</v>
      </c>
      <c r="F3498" s="355" t="s">
        <v>125</v>
      </c>
      <c r="G3498" s="363">
        <v>0.53029999999999999</v>
      </c>
    </row>
    <row r="3499" spans="1:7" s="54" customFormat="1" ht="22.5" x14ac:dyDescent="0.25">
      <c r="A3499" s="351" t="s">
        <v>8041</v>
      </c>
      <c r="B3499" s="352" t="s">
        <v>7973</v>
      </c>
      <c r="C3499" s="353" t="s">
        <v>2611</v>
      </c>
      <c r="D3499" s="353" t="s">
        <v>1316</v>
      </c>
      <c r="E3499" s="354" t="s">
        <v>136</v>
      </c>
      <c r="F3499" s="355" t="s">
        <v>111</v>
      </c>
      <c r="G3499" s="362">
        <v>10.71</v>
      </c>
    </row>
    <row r="3500" spans="1:7" s="54" customFormat="1" ht="15" x14ac:dyDescent="0.25">
      <c r="A3500" s="351" t="s">
        <v>8042</v>
      </c>
      <c r="B3500" s="352" t="s">
        <v>7973</v>
      </c>
      <c r="C3500" s="353" t="s">
        <v>3682</v>
      </c>
      <c r="D3500" s="353" t="s">
        <v>8043</v>
      </c>
      <c r="E3500" s="354" t="s">
        <v>138</v>
      </c>
      <c r="F3500" s="355" t="s">
        <v>139</v>
      </c>
      <c r="G3500" s="366">
        <v>217.4</v>
      </c>
    </row>
    <row r="3501" spans="1:7" s="54" customFormat="1" ht="15" customHeight="1" x14ac:dyDescent="0.25">
      <c r="A3501" s="351" t="s">
        <v>8044</v>
      </c>
      <c r="B3501" s="352" t="s">
        <v>7973</v>
      </c>
      <c r="C3501" s="353" t="s">
        <v>2613</v>
      </c>
      <c r="D3501" s="353" t="s">
        <v>1342</v>
      </c>
      <c r="E3501" s="354" t="s">
        <v>1343</v>
      </c>
      <c r="F3501" s="355" t="s">
        <v>122</v>
      </c>
      <c r="G3501" s="362">
        <v>7.0000000000000007E-2</v>
      </c>
    </row>
    <row r="3502" spans="1:7" s="54" customFormat="1" ht="15" x14ac:dyDescent="0.25">
      <c r="A3502" s="351" t="s">
        <v>8045</v>
      </c>
      <c r="B3502" s="352" t="s">
        <v>7973</v>
      </c>
      <c r="C3502" s="353" t="s">
        <v>3700</v>
      </c>
      <c r="D3502" s="353" t="s">
        <v>1122</v>
      </c>
      <c r="E3502" s="354" t="s">
        <v>127</v>
      </c>
      <c r="F3502" s="355" t="s">
        <v>122</v>
      </c>
      <c r="G3502" s="362">
        <v>7.0000000000000007E-2</v>
      </c>
    </row>
    <row r="3503" spans="1:7" s="54" customFormat="1" ht="15" x14ac:dyDescent="0.25">
      <c r="A3503" s="347" t="s">
        <v>8046</v>
      </c>
      <c r="B3503" s="556"/>
      <c r="C3503" s="556"/>
      <c r="D3503" s="556"/>
      <c r="E3503" s="348" t="s">
        <v>591</v>
      </c>
      <c r="F3503" s="349"/>
      <c r="G3503" s="350"/>
    </row>
    <row r="3504" spans="1:7" s="54" customFormat="1" ht="15" x14ac:dyDescent="0.25">
      <c r="A3504" s="351" t="s">
        <v>8047</v>
      </c>
      <c r="B3504" s="352" t="s">
        <v>7973</v>
      </c>
      <c r="C3504" s="353" t="s">
        <v>2620</v>
      </c>
      <c r="D3504" s="353" t="s">
        <v>1425</v>
      </c>
      <c r="E3504" s="354" t="s">
        <v>1426</v>
      </c>
      <c r="F3504" s="355" t="s">
        <v>147</v>
      </c>
      <c r="G3504" s="357">
        <v>4.242</v>
      </c>
    </row>
    <row r="3505" spans="1:7" s="54" customFormat="1" ht="22.5" x14ac:dyDescent="0.25">
      <c r="A3505" s="351" t="s">
        <v>8048</v>
      </c>
      <c r="B3505" s="352" t="s">
        <v>7973</v>
      </c>
      <c r="C3505" s="353" t="s">
        <v>2622</v>
      </c>
      <c r="D3505" s="353" t="s">
        <v>8049</v>
      </c>
      <c r="E3505" s="354" t="s">
        <v>8050</v>
      </c>
      <c r="F3505" s="355" t="s">
        <v>217</v>
      </c>
      <c r="G3505" s="368">
        <v>2</v>
      </c>
    </row>
    <row r="3506" spans="1:7" s="54" customFormat="1" ht="22.5" x14ac:dyDescent="0.25">
      <c r="A3506" s="351" t="s">
        <v>8051</v>
      </c>
      <c r="B3506" s="352" t="s">
        <v>7973</v>
      </c>
      <c r="C3506" s="353" t="s">
        <v>2624</v>
      </c>
      <c r="D3506" s="353" t="s">
        <v>597</v>
      </c>
      <c r="E3506" s="354" t="s">
        <v>598</v>
      </c>
      <c r="F3506" s="355" t="s">
        <v>125</v>
      </c>
      <c r="G3506" s="357">
        <v>2.1000000000000001E-2</v>
      </c>
    </row>
    <row r="3507" spans="1:7" s="54" customFormat="1" ht="15" x14ac:dyDescent="0.25">
      <c r="A3507" s="351" t="s">
        <v>8052</v>
      </c>
      <c r="B3507" s="352" t="s">
        <v>7973</v>
      </c>
      <c r="C3507" s="353" t="s">
        <v>7334</v>
      </c>
      <c r="D3507" s="353" t="s">
        <v>8053</v>
      </c>
      <c r="E3507" s="354" t="s">
        <v>600</v>
      </c>
      <c r="F3507" s="355" t="s">
        <v>139</v>
      </c>
      <c r="G3507" s="363">
        <v>0.78749999999999998</v>
      </c>
    </row>
    <row r="3508" spans="1:7" s="54" customFormat="1" ht="15" customHeight="1" x14ac:dyDescent="0.25">
      <c r="A3508" s="351" t="s">
        <v>8054</v>
      </c>
      <c r="B3508" s="352" t="s">
        <v>7973</v>
      </c>
      <c r="C3508" s="353" t="s">
        <v>6115</v>
      </c>
      <c r="D3508" s="353" t="s">
        <v>8055</v>
      </c>
      <c r="E3508" s="354" t="s">
        <v>8056</v>
      </c>
      <c r="F3508" s="355" t="s">
        <v>291</v>
      </c>
      <c r="G3508" s="368">
        <v>1</v>
      </c>
    </row>
    <row r="3509" spans="1:7" s="54" customFormat="1" ht="22.5" x14ac:dyDescent="0.25">
      <c r="A3509" s="351" t="s">
        <v>8057</v>
      </c>
      <c r="B3509" s="352" t="s">
        <v>7973</v>
      </c>
      <c r="C3509" s="353" t="s">
        <v>6119</v>
      </c>
      <c r="D3509" s="353" t="s">
        <v>602</v>
      </c>
      <c r="E3509" s="354" t="s">
        <v>603</v>
      </c>
      <c r="F3509" s="355" t="s">
        <v>147</v>
      </c>
      <c r="G3509" s="366">
        <v>2.1</v>
      </c>
    </row>
    <row r="3510" spans="1:7" s="54" customFormat="1" ht="15" x14ac:dyDescent="0.25">
      <c r="A3510" s="351" t="s">
        <v>8058</v>
      </c>
      <c r="B3510" s="352" t="s">
        <v>7973</v>
      </c>
      <c r="C3510" s="353" t="s">
        <v>2631</v>
      </c>
      <c r="D3510" s="353" t="s">
        <v>593</v>
      </c>
      <c r="E3510" s="354" t="s">
        <v>594</v>
      </c>
      <c r="F3510" s="355" t="s">
        <v>147</v>
      </c>
      <c r="G3510" s="366">
        <v>2.1</v>
      </c>
    </row>
    <row r="3511" spans="1:7" s="54" customFormat="1" ht="22.5" x14ac:dyDescent="0.25">
      <c r="A3511" s="351" t="s">
        <v>8059</v>
      </c>
      <c r="B3511" s="352" t="s">
        <v>7973</v>
      </c>
      <c r="C3511" s="353" t="s">
        <v>2633</v>
      </c>
      <c r="D3511" s="353" t="s">
        <v>1417</v>
      </c>
      <c r="E3511" s="354" t="s">
        <v>1418</v>
      </c>
      <c r="F3511" s="355" t="s">
        <v>147</v>
      </c>
      <c r="G3511" s="366">
        <v>2.1</v>
      </c>
    </row>
    <row r="3512" spans="1:7" s="54" customFormat="1" ht="22.5" x14ac:dyDescent="0.25">
      <c r="A3512" s="351" t="s">
        <v>8060</v>
      </c>
      <c r="B3512" s="352" t="s">
        <v>7973</v>
      </c>
      <c r="C3512" s="353" t="s">
        <v>3742</v>
      </c>
      <c r="D3512" s="353" t="s">
        <v>8055</v>
      </c>
      <c r="E3512" s="354" t="s">
        <v>8056</v>
      </c>
      <c r="F3512" s="355" t="s">
        <v>291</v>
      </c>
      <c r="G3512" s="368">
        <v>2</v>
      </c>
    </row>
    <row r="3513" spans="1:7" s="54" customFormat="1" ht="15" x14ac:dyDescent="0.25">
      <c r="A3513" s="351" t="s">
        <v>8061</v>
      </c>
      <c r="B3513" s="352" t="s">
        <v>7973</v>
      </c>
      <c r="C3513" s="353" t="s">
        <v>1189</v>
      </c>
      <c r="D3513" s="353" t="s">
        <v>1437</v>
      </c>
      <c r="E3513" s="354" t="s">
        <v>1438</v>
      </c>
      <c r="F3513" s="355" t="s">
        <v>147</v>
      </c>
      <c r="G3513" s="357">
        <v>2.415</v>
      </c>
    </row>
    <row r="3514" spans="1:7" s="54" customFormat="1" ht="22.5" x14ac:dyDescent="0.25">
      <c r="A3514" s="351" t="s">
        <v>8062</v>
      </c>
      <c r="B3514" s="352" t="s">
        <v>7973</v>
      </c>
      <c r="C3514" s="353" t="s">
        <v>1190</v>
      </c>
      <c r="D3514" s="353" t="s">
        <v>8063</v>
      </c>
      <c r="E3514" s="354" t="s">
        <v>8064</v>
      </c>
      <c r="F3514" s="355" t="s">
        <v>217</v>
      </c>
      <c r="G3514" s="368">
        <v>1</v>
      </c>
    </row>
    <row r="3515" spans="1:7" s="54" customFormat="1" ht="33.75" x14ac:dyDescent="0.25">
      <c r="A3515" s="351" t="s">
        <v>8065</v>
      </c>
      <c r="B3515" s="352" t="s">
        <v>7973</v>
      </c>
      <c r="C3515" s="353" t="s">
        <v>2639</v>
      </c>
      <c r="D3515" s="353" t="s">
        <v>154</v>
      </c>
      <c r="E3515" s="354" t="s">
        <v>8066</v>
      </c>
      <c r="F3515" s="355" t="s">
        <v>125</v>
      </c>
      <c r="G3515" s="357">
        <v>0.111</v>
      </c>
    </row>
    <row r="3516" spans="1:7" s="54" customFormat="1" ht="33.75" x14ac:dyDescent="0.25">
      <c r="A3516" s="351" t="s">
        <v>8067</v>
      </c>
      <c r="B3516" s="352" t="s">
        <v>7973</v>
      </c>
      <c r="C3516" s="353" t="s">
        <v>3749</v>
      </c>
      <c r="D3516" s="353" t="s">
        <v>1591</v>
      </c>
      <c r="E3516" s="354" t="s">
        <v>1592</v>
      </c>
      <c r="F3516" s="355" t="s">
        <v>147</v>
      </c>
      <c r="G3516" s="366">
        <v>11.1</v>
      </c>
    </row>
    <row r="3517" spans="1:7" s="54" customFormat="1" ht="15" x14ac:dyDescent="0.25">
      <c r="A3517" s="351" t="s">
        <v>8068</v>
      </c>
      <c r="B3517" s="352" t="s">
        <v>7973</v>
      </c>
      <c r="C3517" s="353" t="s">
        <v>2646</v>
      </c>
      <c r="D3517" s="353" t="s">
        <v>379</v>
      </c>
      <c r="E3517" s="354" t="s">
        <v>8069</v>
      </c>
      <c r="F3517" s="355" t="s">
        <v>217</v>
      </c>
      <c r="G3517" s="368">
        <v>2</v>
      </c>
    </row>
    <row r="3518" spans="1:7" s="54" customFormat="1" ht="15" x14ac:dyDescent="0.25">
      <c r="A3518" s="351" t="s">
        <v>8070</v>
      </c>
      <c r="B3518" s="352" t="s">
        <v>7973</v>
      </c>
      <c r="C3518" s="353" t="s">
        <v>2648</v>
      </c>
      <c r="D3518" s="353" t="s">
        <v>8071</v>
      </c>
      <c r="E3518" s="354" t="s">
        <v>8072</v>
      </c>
      <c r="F3518" s="355" t="s">
        <v>122</v>
      </c>
      <c r="G3518" s="362">
        <v>0.04</v>
      </c>
    </row>
    <row r="3519" spans="1:7" s="54" customFormat="1" ht="22.5" x14ac:dyDescent="0.25">
      <c r="A3519" s="351" t="s">
        <v>8073</v>
      </c>
      <c r="B3519" s="352" t="s">
        <v>7973</v>
      </c>
      <c r="C3519" s="353" t="s">
        <v>1200</v>
      </c>
      <c r="D3519" s="353" t="s">
        <v>232</v>
      </c>
      <c r="E3519" s="354" t="s">
        <v>233</v>
      </c>
      <c r="F3519" s="355" t="s">
        <v>125</v>
      </c>
      <c r="G3519" s="363">
        <v>1.6799999999999999E-2</v>
      </c>
    </row>
    <row r="3520" spans="1:7" s="54" customFormat="1" ht="15" customHeight="1" x14ac:dyDescent="0.25">
      <c r="A3520" s="351" t="s">
        <v>8074</v>
      </c>
      <c r="B3520" s="352" t="s">
        <v>7973</v>
      </c>
      <c r="C3520" s="353" t="s">
        <v>1204</v>
      </c>
      <c r="D3520" s="353" t="s">
        <v>8075</v>
      </c>
      <c r="E3520" s="354" t="s">
        <v>8076</v>
      </c>
      <c r="F3520" s="355" t="s">
        <v>147</v>
      </c>
      <c r="G3520" s="362">
        <v>1.68</v>
      </c>
    </row>
    <row r="3521" spans="1:7" s="54" customFormat="1" ht="22.5" x14ac:dyDescent="0.25">
      <c r="A3521" s="351" t="s">
        <v>8077</v>
      </c>
      <c r="B3521" s="352" t="s">
        <v>7973</v>
      </c>
      <c r="C3521" s="353" t="s">
        <v>1211</v>
      </c>
      <c r="D3521" s="353" t="s">
        <v>1485</v>
      </c>
      <c r="E3521" s="354" t="s">
        <v>8078</v>
      </c>
      <c r="F3521" s="355" t="s">
        <v>217</v>
      </c>
      <c r="G3521" s="368">
        <v>4</v>
      </c>
    </row>
    <row r="3522" spans="1:7" s="54" customFormat="1" ht="15" x14ac:dyDescent="0.25">
      <c r="A3522" s="351" t="s">
        <v>8079</v>
      </c>
      <c r="B3522" s="352" t="s">
        <v>7973</v>
      </c>
      <c r="C3522" s="353" t="s">
        <v>1213</v>
      </c>
      <c r="D3522" s="353" t="s">
        <v>1489</v>
      </c>
      <c r="E3522" s="354" t="s">
        <v>1490</v>
      </c>
      <c r="F3522" s="355" t="s">
        <v>217</v>
      </c>
      <c r="G3522" s="368">
        <v>4</v>
      </c>
    </row>
    <row r="3523" spans="1:7" s="54" customFormat="1" ht="15" x14ac:dyDescent="0.25">
      <c r="A3523" s="351" t="s">
        <v>8080</v>
      </c>
      <c r="B3523" s="352" t="s">
        <v>7973</v>
      </c>
      <c r="C3523" s="353" t="s">
        <v>2658</v>
      </c>
      <c r="D3523" s="353" t="s">
        <v>1493</v>
      </c>
      <c r="E3523" s="354" t="s">
        <v>1494</v>
      </c>
      <c r="F3523" s="355" t="s">
        <v>164</v>
      </c>
      <c r="G3523" s="357">
        <v>0.112</v>
      </c>
    </row>
    <row r="3524" spans="1:7" s="54" customFormat="1" ht="15" customHeight="1" x14ac:dyDescent="0.25">
      <c r="A3524" s="351" t="s">
        <v>8081</v>
      </c>
      <c r="B3524" s="352" t="s">
        <v>7973</v>
      </c>
      <c r="C3524" s="353" t="s">
        <v>3775</v>
      </c>
      <c r="D3524" s="353" t="s">
        <v>1497</v>
      </c>
      <c r="E3524" s="354" t="s">
        <v>1498</v>
      </c>
      <c r="F3524" s="355" t="s">
        <v>168</v>
      </c>
      <c r="G3524" s="362">
        <v>12.54</v>
      </c>
    </row>
    <row r="3525" spans="1:7" s="54" customFormat="1" ht="15" x14ac:dyDescent="0.25">
      <c r="A3525" s="351" t="s">
        <v>8082</v>
      </c>
      <c r="B3525" s="352" t="s">
        <v>7973</v>
      </c>
      <c r="C3525" s="353" t="s">
        <v>2673</v>
      </c>
      <c r="D3525" s="353" t="s">
        <v>162</v>
      </c>
      <c r="E3525" s="354" t="s">
        <v>163</v>
      </c>
      <c r="F3525" s="355" t="s">
        <v>164</v>
      </c>
      <c r="G3525" s="362">
        <v>0.06</v>
      </c>
    </row>
    <row r="3526" spans="1:7" s="54" customFormat="1" ht="15" customHeight="1" x14ac:dyDescent="0.25">
      <c r="A3526" s="351" t="s">
        <v>8083</v>
      </c>
      <c r="B3526" s="352" t="s">
        <v>7973</v>
      </c>
      <c r="C3526" s="353" t="s">
        <v>2675</v>
      </c>
      <c r="D3526" s="353" t="s">
        <v>1609</v>
      </c>
      <c r="E3526" s="354" t="s">
        <v>1610</v>
      </c>
      <c r="F3526" s="355" t="s">
        <v>168</v>
      </c>
      <c r="G3526" s="368">
        <v>6</v>
      </c>
    </row>
    <row r="3527" spans="1:7" s="54" customFormat="1" ht="22.5" x14ac:dyDescent="0.25">
      <c r="A3527" s="351" t="s">
        <v>8084</v>
      </c>
      <c r="B3527" s="352" t="s">
        <v>7973</v>
      </c>
      <c r="C3527" s="353" t="s">
        <v>2677</v>
      </c>
      <c r="D3527" s="353" t="s">
        <v>183</v>
      </c>
      <c r="E3527" s="354" t="s">
        <v>8085</v>
      </c>
      <c r="F3527" s="355" t="s">
        <v>125</v>
      </c>
      <c r="G3527" s="362">
        <v>0.04</v>
      </c>
    </row>
    <row r="3528" spans="1:7" s="54" customFormat="1" ht="15" x14ac:dyDescent="0.25">
      <c r="A3528" s="351" t="s">
        <v>8086</v>
      </c>
      <c r="B3528" s="352" t="s">
        <v>7973</v>
      </c>
      <c r="C3528" s="353" t="s">
        <v>2682</v>
      </c>
      <c r="D3528" s="353" t="s">
        <v>186</v>
      </c>
      <c r="E3528" s="354" t="s">
        <v>1113</v>
      </c>
      <c r="F3528" s="355" t="s">
        <v>125</v>
      </c>
      <c r="G3528" s="362">
        <v>0.04</v>
      </c>
    </row>
    <row r="3529" spans="1:7" s="54" customFormat="1" ht="15" x14ac:dyDescent="0.25">
      <c r="A3529" s="360"/>
      <c r="B3529" s="560" t="s">
        <v>1612</v>
      </c>
      <c r="C3529" s="561"/>
      <c r="D3529" s="561"/>
      <c r="E3529" s="562"/>
      <c r="F3529" s="361"/>
      <c r="G3529" s="361"/>
    </row>
    <row r="3530" spans="1:7" s="54" customFormat="1" ht="22.5" x14ac:dyDescent="0.25">
      <c r="A3530" s="351" t="s">
        <v>8087</v>
      </c>
      <c r="B3530" s="352" t="s">
        <v>7973</v>
      </c>
      <c r="C3530" s="353" t="s">
        <v>1224</v>
      </c>
      <c r="D3530" s="353" t="s">
        <v>170</v>
      </c>
      <c r="E3530" s="354" t="s">
        <v>1614</v>
      </c>
      <c r="F3530" s="355" t="s">
        <v>125</v>
      </c>
      <c r="G3530" s="357">
        <v>1.4999999999999999E-2</v>
      </c>
    </row>
    <row r="3531" spans="1:7" s="54" customFormat="1" ht="15" x14ac:dyDescent="0.25">
      <c r="A3531" s="351" t="s">
        <v>8088</v>
      </c>
      <c r="B3531" s="352" t="s">
        <v>7973</v>
      </c>
      <c r="C3531" s="353" t="s">
        <v>1225</v>
      </c>
      <c r="D3531" s="353" t="s">
        <v>1616</v>
      </c>
      <c r="E3531" s="354" t="s">
        <v>1617</v>
      </c>
      <c r="F3531" s="355" t="s">
        <v>122</v>
      </c>
      <c r="G3531" s="356">
        <v>-1.1730000000000001E-2</v>
      </c>
    </row>
    <row r="3532" spans="1:7" s="54" customFormat="1" ht="22.5" x14ac:dyDescent="0.25">
      <c r="A3532" s="351" t="s">
        <v>8089</v>
      </c>
      <c r="B3532" s="352" t="s">
        <v>7973</v>
      </c>
      <c r="C3532" s="353" t="s">
        <v>1226</v>
      </c>
      <c r="D3532" s="353" t="s">
        <v>1619</v>
      </c>
      <c r="E3532" s="354" t="s">
        <v>1620</v>
      </c>
      <c r="F3532" s="355" t="s">
        <v>1621</v>
      </c>
      <c r="G3532" s="362">
        <v>6.18</v>
      </c>
    </row>
    <row r="3533" spans="1:7" s="54" customFormat="1" ht="15" x14ac:dyDescent="0.25">
      <c r="A3533" s="347" t="s">
        <v>8090</v>
      </c>
      <c r="B3533" s="556"/>
      <c r="C3533" s="556"/>
      <c r="D3533" s="556"/>
      <c r="E3533" s="348" t="s">
        <v>8091</v>
      </c>
      <c r="F3533" s="349"/>
      <c r="G3533" s="350"/>
    </row>
    <row r="3534" spans="1:7" s="54" customFormat="1" ht="15" customHeight="1" x14ac:dyDescent="0.25">
      <c r="A3534" s="360"/>
      <c r="B3534" s="560" t="s">
        <v>551</v>
      </c>
      <c r="C3534" s="561"/>
      <c r="D3534" s="561"/>
      <c r="E3534" s="562"/>
      <c r="F3534" s="361"/>
      <c r="G3534" s="361"/>
    </row>
    <row r="3535" spans="1:7" s="54" customFormat="1" ht="15" x14ac:dyDescent="0.25">
      <c r="A3535" s="351" t="s">
        <v>8092</v>
      </c>
      <c r="B3535" s="352" t="s">
        <v>7973</v>
      </c>
      <c r="C3535" s="353" t="s">
        <v>2707</v>
      </c>
      <c r="D3535" s="353" t="s">
        <v>748</v>
      </c>
      <c r="E3535" s="354" t="s">
        <v>749</v>
      </c>
      <c r="F3535" s="355" t="s">
        <v>125</v>
      </c>
      <c r="G3535" s="357">
        <v>0.109</v>
      </c>
    </row>
    <row r="3536" spans="1:7" s="54" customFormat="1" ht="22.5" x14ac:dyDescent="0.25">
      <c r="A3536" s="351" t="s">
        <v>8093</v>
      </c>
      <c r="B3536" s="352" t="s">
        <v>7973</v>
      </c>
      <c r="C3536" s="353" t="s">
        <v>2709</v>
      </c>
      <c r="D3536" s="353" t="s">
        <v>113</v>
      </c>
      <c r="E3536" s="354" t="s">
        <v>114</v>
      </c>
      <c r="F3536" s="355" t="s">
        <v>111</v>
      </c>
      <c r="G3536" s="363">
        <v>0.55589999999999995</v>
      </c>
    </row>
    <row r="3537" spans="1:7" s="54" customFormat="1" ht="15" x14ac:dyDescent="0.25">
      <c r="A3537" s="351" t="s">
        <v>8094</v>
      </c>
      <c r="B3537" s="352" t="s">
        <v>7973</v>
      </c>
      <c r="C3537" s="353" t="s">
        <v>2711</v>
      </c>
      <c r="D3537" s="353" t="s">
        <v>8095</v>
      </c>
      <c r="E3537" s="354" t="s">
        <v>8096</v>
      </c>
      <c r="F3537" s="355" t="s">
        <v>111</v>
      </c>
      <c r="G3537" s="362">
        <v>0.04</v>
      </c>
    </row>
    <row r="3538" spans="1:7" s="54" customFormat="1" ht="15" x14ac:dyDescent="0.25">
      <c r="A3538" s="351" t="s">
        <v>8097</v>
      </c>
      <c r="B3538" s="352" t="s">
        <v>7973</v>
      </c>
      <c r="C3538" s="353" t="s">
        <v>8098</v>
      </c>
      <c r="D3538" s="353" t="s">
        <v>8099</v>
      </c>
      <c r="E3538" s="354" t="s">
        <v>8100</v>
      </c>
      <c r="F3538" s="355" t="s">
        <v>111</v>
      </c>
      <c r="G3538" s="363">
        <v>4.0800000000000003E-2</v>
      </c>
    </row>
    <row r="3539" spans="1:7" s="54" customFormat="1" ht="15" customHeight="1" x14ac:dyDescent="0.25">
      <c r="A3539" s="351" t="s">
        <v>8101</v>
      </c>
      <c r="B3539" s="352" t="s">
        <v>7973</v>
      </c>
      <c r="C3539" s="353" t="s">
        <v>1230</v>
      </c>
      <c r="D3539" s="353" t="s">
        <v>558</v>
      </c>
      <c r="E3539" s="354" t="s">
        <v>559</v>
      </c>
      <c r="F3539" s="355" t="s">
        <v>122</v>
      </c>
      <c r="G3539" s="356">
        <v>0.52878999999999998</v>
      </c>
    </row>
    <row r="3540" spans="1:7" s="54" customFormat="1" ht="22.5" x14ac:dyDescent="0.25">
      <c r="A3540" s="351" t="s">
        <v>8102</v>
      </c>
      <c r="B3540" s="352" t="s">
        <v>7973</v>
      </c>
      <c r="C3540" s="353" t="s">
        <v>1232</v>
      </c>
      <c r="D3540" s="353" t="s">
        <v>8103</v>
      </c>
      <c r="E3540" s="354" t="s">
        <v>1262</v>
      </c>
      <c r="F3540" s="355" t="s">
        <v>122</v>
      </c>
      <c r="G3540" s="356">
        <v>0.52873000000000003</v>
      </c>
    </row>
    <row r="3541" spans="1:7" s="54" customFormat="1" ht="33.75" x14ac:dyDescent="0.25">
      <c r="A3541" s="351" t="s">
        <v>8104</v>
      </c>
      <c r="B3541" s="352" t="s">
        <v>7973</v>
      </c>
      <c r="C3541" s="353" t="s">
        <v>1238</v>
      </c>
      <c r="D3541" s="353" t="s">
        <v>1842</v>
      </c>
      <c r="E3541" s="354" t="s">
        <v>1843</v>
      </c>
      <c r="F3541" s="355" t="s">
        <v>125</v>
      </c>
      <c r="G3541" s="357">
        <v>0.59599999999999997</v>
      </c>
    </row>
    <row r="3542" spans="1:7" s="54" customFormat="1" ht="15" x14ac:dyDescent="0.25">
      <c r="A3542" s="351" t="s">
        <v>8105</v>
      </c>
      <c r="B3542" s="352" t="s">
        <v>7973</v>
      </c>
      <c r="C3542" s="353" t="s">
        <v>2732</v>
      </c>
      <c r="D3542" s="353" t="s">
        <v>200</v>
      </c>
      <c r="E3542" s="354" t="s">
        <v>201</v>
      </c>
      <c r="F3542" s="355" t="s">
        <v>125</v>
      </c>
      <c r="G3542" s="357">
        <v>0.65500000000000003</v>
      </c>
    </row>
    <row r="3543" spans="1:7" s="54" customFormat="1" ht="15" x14ac:dyDescent="0.25">
      <c r="A3543" s="351" t="s">
        <v>8106</v>
      </c>
      <c r="B3543" s="352" t="s">
        <v>7973</v>
      </c>
      <c r="C3543" s="353" t="s">
        <v>8107</v>
      </c>
      <c r="D3543" s="353" t="s">
        <v>1814</v>
      </c>
      <c r="E3543" s="354" t="s">
        <v>579</v>
      </c>
      <c r="F3543" s="355" t="s">
        <v>111</v>
      </c>
      <c r="G3543" s="363">
        <v>1.3362000000000001</v>
      </c>
    </row>
    <row r="3544" spans="1:7" s="54" customFormat="1" ht="22.5" x14ac:dyDescent="0.25">
      <c r="A3544" s="351" t="s">
        <v>8108</v>
      </c>
      <c r="B3544" s="352" t="s">
        <v>7973</v>
      </c>
      <c r="C3544" s="353" t="s">
        <v>2737</v>
      </c>
      <c r="D3544" s="353" t="s">
        <v>210</v>
      </c>
      <c r="E3544" s="354" t="s">
        <v>8109</v>
      </c>
      <c r="F3544" s="355" t="s">
        <v>125</v>
      </c>
      <c r="G3544" s="357">
        <v>0.65500000000000003</v>
      </c>
    </row>
    <row r="3545" spans="1:7" s="54" customFormat="1" ht="15" x14ac:dyDescent="0.25">
      <c r="A3545" s="351" t="s">
        <v>8110</v>
      </c>
      <c r="B3545" s="352" t="s">
        <v>7973</v>
      </c>
      <c r="C3545" s="353" t="s">
        <v>2739</v>
      </c>
      <c r="D3545" s="353" t="s">
        <v>1814</v>
      </c>
      <c r="E3545" s="354" t="s">
        <v>579</v>
      </c>
      <c r="F3545" s="355" t="s">
        <v>111</v>
      </c>
      <c r="G3545" s="363">
        <v>1.3362000000000001</v>
      </c>
    </row>
    <row r="3546" spans="1:7" s="54" customFormat="1" ht="22.5" x14ac:dyDescent="0.25">
      <c r="A3546" s="351" t="s">
        <v>8111</v>
      </c>
      <c r="B3546" s="352" t="s">
        <v>7973</v>
      </c>
      <c r="C3546" s="353" t="s">
        <v>2741</v>
      </c>
      <c r="D3546" s="353" t="s">
        <v>580</v>
      </c>
      <c r="E3546" s="354" t="s">
        <v>581</v>
      </c>
      <c r="F3546" s="355" t="s">
        <v>125</v>
      </c>
      <c r="G3546" s="357">
        <v>0.65500000000000003</v>
      </c>
    </row>
    <row r="3547" spans="1:7" s="54" customFormat="1" ht="15" x14ac:dyDescent="0.25">
      <c r="A3547" s="351" t="s">
        <v>8112</v>
      </c>
      <c r="B3547" s="352" t="s">
        <v>7973</v>
      </c>
      <c r="C3547" s="353" t="s">
        <v>8113</v>
      </c>
      <c r="D3547" s="353" t="s">
        <v>8114</v>
      </c>
      <c r="E3547" s="354" t="s">
        <v>8115</v>
      </c>
      <c r="F3547" s="355" t="s">
        <v>147</v>
      </c>
      <c r="G3547" s="362">
        <v>75.98</v>
      </c>
    </row>
    <row r="3548" spans="1:7" s="54" customFormat="1" ht="22.5" x14ac:dyDescent="0.25">
      <c r="A3548" s="351" t="s">
        <v>8116</v>
      </c>
      <c r="B3548" s="352" t="s">
        <v>7973</v>
      </c>
      <c r="C3548" s="353" t="s">
        <v>2753</v>
      </c>
      <c r="D3548" s="353" t="s">
        <v>582</v>
      </c>
      <c r="E3548" s="354" t="s">
        <v>583</v>
      </c>
      <c r="F3548" s="355" t="s">
        <v>125</v>
      </c>
      <c r="G3548" s="357">
        <v>0.65500000000000003</v>
      </c>
    </row>
    <row r="3549" spans="1:7" s="54" customFormat="1" ht="15" x14ac:dyDescent="0.25">
      <c r="A3549" s="351" t="s">
        <v>8117</v>
      </c>
      <c r="B3549" s="352" t="s">
        <v>7973</v>
      </c>
      <c r="C3549" s="353" t="s">
        <v>2755</v>
      </c>
      <c r="D3549" s="353" t="s">
        <v>8114</v>
      </c>
      <c r="E3549" s="354" t="s">
        <v>8115</v>
      </c>
      <c r="F3549" s="355" t="s">
        <v>147</v>
      </c>
      <c r="G3549" s="362">
        <v>75.98</v>
      </c>
    </row>
    <row r="3550" spans="1:7" s="54" customFormat="1" ht="15" x14ac:dyDescent="0.25">
      <c r="A3550" s="351" t="s">
        <v>8118</v>
      </c>
      <c r="B3550" s="352" t="s">
        <v>7973</v>
      </c>
      <c r="C3550" s="353" t="s">
        <v>1251</v>
      </c>
      <c r="D3550" s="353" t="s">
        <v>200</v>
      </c>
      <c r="E3550" s="354" t="s">
        <v>201</v>
      </c>
      <c r="F3550" s="355" t="s">
        <v>125</v>
      </c>
      <c r="G3550" s="357">
        <v>0.65500000000000003</v>
      </c>
    </row>
    <row r="3551" spans="1:7" s="54" customFormat="1" ht="15" x14ac:dyDescent="0.25">
      <c r="A3551" s="351" t="s">
        <v>8119</v>
      </c>
      <c r="B3551" s="352" t="s">
        <v>7973</v>
      </c>
      <c r="C3551" s="353" t="s">
        <v>1252</v>
      </c>
      <c r="D3551" s="353" t="s">
        <v>3421</v>
      </c>
      <c r="E3551" s="354" t="s">
        <v>203</v>
      </c>
      <c r="F3551" s="355" t="s">
        <v>111</v>
      </c>
      <c r="G3551" s="363">
        <v>1.3362000000000001</v>
      </c>
    </row>
    <row r="3552" spans="1:7" s="54" customFormat="1" ht="22.5" x14ac:dyDescent="0.25">
      <c r="A3552" s="351" t="s">
        <v>8120</v>
      </c>
      <c r="B3552" s="352" t="s">
        <v>7973</v>
      </c>
      <c r="C3552" s="353" t="s">
        <v>1257</v>
      </c>
      <c r="D3552" s="353" t="s">
        <v>210</v>
      </c>
      <c r="E3552" s="354" t="s">
        <v>8109</v>
      </c>
      <c r="F3552" s="355" t="s">
        <v>125</v>
      </c>
      <c r="G3552" s="357">
        <v>0.65500000000000003</v>
      </c>
    </row>
    <row r="3553" spans="1:7" s="54" customFormat="1" ht="15" x14ac:dyDescent="0.25">
      <c r="A3553" s="351" t="s">
        <v>8121</v>
      </c>
      <c r="B3553" s="352" t="s">
        <v>7973</v>
      </c>
      <c r="C3553" s="353" t="s">
        <v>1258</v>
      </c>
      <c r="D3553" s="353" t="s">
        <v>3421</v>
      </c>
      <c r="E3553" s="354" t="s">
        <v>203</v>
      </c>
      <c r="F3553" s="355" t="s">
        <v>111</v>
      </c>
      <c r="G3553" s="363">
        <v>1.3362000000000001</v>
      </c>
    </row>
    <row r="3554" spans="1:7" s="54" customFormat="1" ht="15" customHeight="1" x14ac:dyDescent="0.25">
      <c r="A3554" s="351" t="s">
        <v>8122</v>
      </c>
      <c r="B3554" s="352" t="s">
        <v>7973</v>
      </c>
      <c r="C3554" s="353" t="s">
        <v>1269</v>
      </c>
      <c r="D3554" s="353" t="s">
        <v>656</v>
      </c>
      <c r="E3554" s="354" t="s">
        <v>657</v>
      </c>
      <c r="F3554" s="355" t="s">
        <v>125</v>
      </c>
      <c r="G3554" s="357">
        <v>5.8999999999999997E-2</v>
      </c>
    </row>
    <row r="3555" spans="1:7" s="54" customFormat="1" ht="33.75" x14ac:dyDescent="0.25">
      <c r="A3555" s="351" t="s">
        <v>8123</v>
      </c>
      <c r="B3555" s="352" t="s">
        <v>7973</v>
      </c>
      <c r="C3555" s="353" t="s">
        <v>1271</v>
      </c>
      <c r="D3555" s="353" t="s">
        <v>8124</v>
      </c>
      <c r="E3555" s="354" t="s">
        <v>8125</v>
      </c>
      <c r="F3555" s="355" t="s">
        <v>147</v>
      </c>
      <c r="G3555" s="357">
        <v>6.0179999999999998</v>
      </c>
    </row>
    <row r="3556" spans="1:7" s="54" customFormat="1" ht="15" x14ac:dyDescent="0.25">
      <c r="A3556" s="351" t="s">
        <v>8126</v>
      </c>
      <c r="B3556" s="352" t="s">
        <v>7973</v>
      </c>
      <c r="C3556" s="353" t="s">
        <v>1273</v>
      </c>
      <c r="D3556" s="353" t="s">
        <v>8127</v>
      </c>
      <c r="E3556" s="354" t="s">
        <v>8128</v>
      </c>
      <c r="F3556" s="355" t="s">
        <v>139</v>
      </c>
      <c r="G3556" s="362">
        <v>2.95</v>
      </c>
    </row>
    <row r="3557" spans="1:7" s="54" customFormat="1" ht="15" x14ac:dyDescent="0.25">
      <c r="A3557" s="351" t="s">
        <v>8129</v>
      </c>
      <c r="B3557" s="352" t="s">
        <v>7973</v>
      </c>
      <c r="C3557" s="353" t="s">
        <v>2772</v>
      </c>
      <c r="D3557" s="353" t="s">
        <v>661</v>
      </c>
      <c r="E3557" s="354" t="s">
        <v>662</v>
      </c>
      <c r="F3557" s="355" t="s">
        <v>164</v>
      </c>
      <c r="G3557" s="362">
        <v>0.09</v>
      </c>
    </row>
    <row r="3558" spans="1:7" s="54" customFormat="1" ht="15" x14ac:dyDescent="0.25">
      <c r="A3558" s="351" t="s">
        <v>8130</v>
      </c>
      <c r="B3558" s="352" t="s">
        <v>7973</v>
      </c>
      <c r="C3558" s="353" t="s">
        <v>2774</v>
      </c>
      <c r="D3558" s="353" t="s">
        <v>2039</v>
      </c>
      <c r="E3558" s="354" t="s">
        <v>664</v>
      </c>
      <c r="F3558" s="355" t="s">
        <v>168</v>
      </c>
      <c r="G3558" s="362">
        <v>9.09</v>
      </c>
    </row>
    <row r="3559" spans="1:7" s="54" customFormat="1" ht="15" x14ac:dyDescent="0.25">
      <c r="A3559" s="351" t="s">
        <v>8131</v>
      </c>
      <c r="B3559" s="352" t="s">
        <v>7973</v>
      </c>
      <c r="C3559" s="353" t="s">
        <v>8132</v>
      </c>
      <c r="D3559" s="353" t="s">
        <v>2042</v>
      </c>
      <c r="E3559" s="354" t="s">
        <v>666</v>
      </c>
      <c r="F3559" s="355" t="s">
        <v>243</v>
      </c>
      <c r="G3559" s="363">
        <v>7.1999999999999998E-3</v>
      </c>
    </row>
    <row r="3560" spans="1:7" s="54" customFormat="1" ht="15" customHeight="1" x14ac:dyDescent="0.25">
      <c r="A3560" s="351" t="s">
        <v>8133</v>
      </c>
      <c r="B3560" s="352" t="s">
        <v>7973</v>
      </c>
      <c r="C3560" s="353" t="s">
        <v>8134</v>
      </c>
      <c r="D3560" s="353" t="s">
        <v>2045</v>
      </c>
      <c r="E3560" s="354" t="s">
        <v>668</v>
      </c>
      <c r="F3560" s="355" t="s">
        <v>243</v>
      </c>
      <c r="G3560" s="363">
        <v>7.1999999999999998E-3</v>
      </c>
    </row>
    <row r="3561" spans="1:7" s="54" customFormat="1" ht="15" x14ac:dyDescent="0.25">
      <c r="A3561" s="351" t="s">
        <v>8135</v>
      </c>
      <c r="B3561" s="352" t="s">
        <v>7973</v>
      </c>
      <c r="C3561" s="353" t="s">
        <v>8136</v>
      </c>
      <c r="D3561" s="353" t="s">
        <v>2048</v>
      </c>
      <c r="E3561" s="354" t="s">
        <v>670</v>
      </c>
      <c r="F3561" s="355" t="s">
        <v>243</v>
      </c>
      <c r="G3561" s="357">
        <v>3.5999999999999997E-2</v>
      </c>
    </row>
    <row r="3562" spans="1:7" s="54" customFormat="1" ht="15" x14ac:dyDescent="0.25">
      <c r="A3562" s="351" t="s">
        <v>8137</v>
      </c>
      <c r="B3562" s="352" t="s">
        <v>7973</v>
      </c>
      <c r="C3562" s="353" t="s">
        <v>8138</v>
      </c>
      <c r="D3562" s="353" t="s">
        <v>2051</v>
      </c>
      <c r="E3562" s="354" t="s">
        <v>672</v>
      </c>
      <c r="F3562" s="355" t="s">
        <v>243</v>
      </c>
      <c r="G3562" s="363">
        <v>6.3E-3</v>
      </c>
    </row>
    <row r="3563" spans="1:7" s="54" customFormat="1" ht="15" x14ac:dyDescent="0.25">
      <c r="A3563" s="351" t="s">
        <v>8139</v>
      </c>
      <c r="B3563" s="352" t="s">
        <v>7973</v>
      </c>
      <c r="C3563" s="353" t="s">
        <v>8140</v>
      </c>
      <c r="D3563" s="353" t="s">
        <v>2054</v>
      </c>
      <c r="E3563" s="354" t="s">
        <v>674</v>
      </c>
      <c r="F3563" s="355" t="s">
        <v>243</v>
      </c>
      <c r="G3563" s="363">
        <v>6.3E-3</v>
      </c>
    </row>
    <row r="3564" spans="1:7" s="54" customFormat="1" ht="15" x14ac:dyDescent="0.25">
      <c r="A3564" s="351" t="s">
        <v>8141</v>
      </c>
      <c r="B3564" s="352" t="s">
        <v>7973</v>
      </c>
      <c r="C3564" s="353" t="s">
        <v>2776</v>
      </c>
      <c r="D3564" s="353" t="s">
        <v>8007</v>
      </c>
      <c r="E3564" s="354" t="s">
        <v>8008</v>
      </c>
      <c r="F3564" s="355" t="s">
        <v>116</v>
      </c>
      <c r="G3564" s="363">
        <v>0.19650000000000001</v>
      </c>
    </row>
    <row r="3565" spans="1:7" s="54" customFormat="1" ht="15" x14ac:dyDescent="0.25">
      <c r="A3565" s="351" t="s">
        <v>8142</v>
      </c>
      <c r="B3565" s="352" t="s">
        <v>7973</v>
      </c>
      <c r="C3565" s="353" t="s">
        <v>2780</v>
      </c>
      <c r="D3565" s="353" t="s">
        <v>8143</v>
      </c>
      <c r="E3565" s="354" t="s">
        <v>8144</v>
      </c>
      <c r="F3565" s="355" t="s">
        <v>125</v>
      </c>
      <c r="G3565" s="357">
        <v>0.65500000000000003</v>
      </c>
    </row>
    <row r="3566" spans="1:7" s="54" customFormat="1" ht="15" customHeight="1" x14ac:dyDescent="0.25">
      <c r="A3566" s="351" t="s">
        <v>8145</v>
      </c>
      <c r="B3566" s="352" t="s">
        <v>7973</v>
      </c>
      <c r="C3566" s="353" t="s">
        <v>3916</v>
      </c>
      <c r="D3566" s="353" t="s">
        <v>8146</v>
      </c>
      <c r="E3566" s="354" t="s">
        <v>8147</v>
      </c>
      <c r="F3566" s="355" t="s">
        <v>122</v>
      </c>
      <c r="G3566" s="363">
        <v>-0.81220000000000003</v>
      </c>
    </row>
    <row r="3567" spans="1:7" s="54" customFormat="1" ht="15" x14ac:dyDescent="0.25">
      <c r="A3567" s="351" t="s">
        <v>8148</v>
      </c>
      <c r="B3567" s="352" t="s">
        <v>7973</v>
      </c>
      <c r="C3567" s="353" t="s">
        <v>3920</v>
      </c>
      <c r="D3567" s="353" t="s">
        <v>8149</v>
      </c>
      <c r="E3567" s="354" t="s">
        <v>8147</v>
      </c>
      <c r="F3567" s="355" t="s">
        <v>122</v>
      </c>
      <c r="G3567" s="363">
        <v>2.4365999999999999</v>
      </c>
    </row>
    <row r="3568" spans="1:7" s="54" customFormat="1" ht="22.5" x14ac:dyDescent="0.25">
      <c r="A3568" s="351" t="s">
        <v>8150</v>
      </c>
      <c r="B3568" s="352" t="s">
        <v>7973</v>
      </c>
      <c r="C3568" s="353" t="s">
        <v>3924</v>
      </c>
      <c r="D3568" s="353" t="s">
        <v>113</v>
      </c>
      <c r="E3568" s="354" t="s">
        <v>114</v>
      </c>
      <c r="F3568" s="355" t="s">
        <v>111</v>
      </c>
      <c r="G3568" s="362">
        <v>12.38</v>
      </c>
    </row>
    <row r="3569" spans="1:7" s="54" customFormat="1" ht="15" x14ac:dyDescent="0.25">
      <c r="A3569" s="351" t="s">
        <v>8151</v>
      </c>
      <c r="B3569" s="352" t="s">
        <v>7973</v>
      </c>
      <c r="C3569" s="353" t="s">
        <v>2793</v>
      </c>
      <c r="D3569" s="353" t="s">
        <v>200</v>
      </c>
      <c r="E3569" s="354" t="s">
        <v>201</v>
      </c>
      <c r="F3569" s="355" t="s">
        <v>125</v>
      </c>
      <c r="G3569" s="357">
        <v>0.59599999999999997</v>
      </c>
    </row>
    <row r="3570" spans="1:7" s="54" customFormat="1" ht="15" x14ac:dyDescent="0.25">
      <c r="A3570" s="351" t="s">
        <v>8152</v>
      </c>
      <c r="B3570" s="352" t="s">
        <v>7973</v>
      </c>
      <c r="C3570" s="353" t="s">
        <v>2795</v>
      </c>
      <c r="D3570" s="353" t="s">
        <v>3421</v>
      </c>
      <c r="E3570" s="354" t="s">
        <v>203</v>
      </c>
      <c r="F3570" s="355" t="s">
        <v>111</v>
      </c>
      <c r="G3570" s="356">
        <v>1.21584</v>
      </c>
    </row>
    <row r="3571" spans="1:7" s="54" customFormat="1" ht="22.5" x14ac:dyDescent="0.25">
      <c r="A3571" s="351" t="s">
        <v>8153</v>
      </c>
      <c r="B3571" s="352" t="s">
        <v>7973</v>
      </c>
      <c r="C3571" s="353" t="s">
        <v>2797</v>
      </c>
      <c r="D3571" s="353" t="s">
        <v>210</v>
      </c>
      <c r="E3571" s="354" t="s">
        <v>8154</v>
      </c>
      <c r="F3571" s="355" t="s">
        <v>125</v>
      </c>
      <c r="G3571" s="357">
        <v>0.59599999999999997</v>
      </c>
    </row>
    <row r="3572" spans="1:7" s="54" customFormat="1" ht="15" x14ac:dyDescent="0.25">
      <c r="A3572" s="351" t="s">
        <v>8155</v>
      </c>
      <c r="B3572" s="352" t="s">
        <v>7973</v>
      </c>
      <c r="C3572" s="353" t="s">
        <v>8156</v>
      </c>
      <c r="D3572" s="353" t="s">
        <v>3421</v>
      </c>
      <c r="E3572" s="354" t="s">
        <v>203</v>
      </c>
      <c r="F3572" s="355" t="s">
        <v>111</v>
      </c>
      <c r="G3572" s="356">
        <v>2.4316800000000001</v>
      </c>
    </row>
    <row r="3573" spans="1:7" s="54" customFormat="1" ht="15" x14ac:dyDescent="0.25">
      <c r="A3573" s="360"/>
      <c r="B3573" s="560" t="s">
        <v>2072</v>
      </c>
      <c r="C3573" s="561"/>
      <c r="D3573" s="561"/>
      <c r="E3573" s="562"/>
      <c r="F3573" s="361"/>
      <c r="G3573" s="361"/>
    </row>
    <row r="3574" spans="1:7" s="54" customFormat="1" ht="15" customHeight="1" x14ac:dyDescent="0.25">
      <c r="A3574" s="351" t="s">
        <v>8157</v>
      </c>
      <c r="B3574" s="352" t="s">
        <v>7973</v>
      </c>
      <c r="C3574" s="353" t="s">
        <v>1278</v>
      </c>
      <c r="D3574" s="353" t="s">
        <v>547</v>
      </c>
      <c r="E3574" s="354" t="s">
        <v>548</v>
      </c>
      <c r="F3574" s="355" t="s">
        <v>125</v>
      </c>
      <c r="G3574" s="363">
        <v>1.4717</v>
      </c>
    </row>
    <row r="3575" spans="1:7" s="54" customFormat="1" ht="15" x14ac:dyDescent="0.25">
      <c r="A3575" s="351" t="s">
        <v>8158</v>
      </c>
      <c r="B3575" s="352" t="s">
        <v>7973</v>
      </c>
      <c r="C3575" s="353" t="s">
        <v>1279</v>
      </c>
      <c r="D3575" s="353" t="s">
        <v>8159</v>
      </c>
      <c r="E3575" s="354" t="s">
        <v>2081</v>
      </c>
      <c r="F3575" s="355" t="s">
        <v>122</v>
      </c>
      <c r="G3575" s="357">
        <v>1.2509999999999999</v>
      </c>
    </row>
    <row r="3576" spans="1:7" s="54" customFormat="1" ht="15" x14ac:dyDescent="0.25">
      <c r="A3576" s="351" t="s">
        <v>8160</v>
      </c>
      <c r="B3576" s="352" t="s">
        <v>7973</v>
      </c>
      <c r="C3576" s="353" t="s">
        <v>1280</v>
      </c>
      <c r="D3576" s="353" t="s">
        <v>2083</v>
      </c>
      <c r="E3576" s="354" t="s">
        <v>2084</v>
      </c>
      <c r="F3576" s="355" t="s">
        <v>139</v>
      </c>
      <c r="G3576" s="357">
        <v>22.076000000000001</v>
      </c>
    </row>
    <row r="3577" spans="1:7" s="54" customFormat="1" ht="33.75" x14ac:dyDescent="0.25">
      <c r="A3577" s="351" t="s">
        <v>8161</v>
      </c>
      <c r="B3577" s="352" t="s">
        <v>7973</v>
      </c>
      <c r="C3577" s="353" t="s">
        <v>2813</v>
      </c>
      <c r="D3577" s="353" t="s">
        <v>2124</v>
      </c>
      <c r="E3577" s="354" t="s">
        <v>8162</v>
      </c>
      <c r="F3577" s="355" t="s">
        <v>125</v>
      </c>
      <c r="G3577" s="363">
        <v>1.4717</v>
      </c>
    </row>
    <row r="3578" spans="1:7" s="54" customFormat="1" ht="15" x14ac:dyDescent="0.25">
      <c r="A3578" s="351" t="s">
        <v>8163</v>
      </c>
      <c r="B3578" s="352" t="s">
        <v>7973</v>
      </c>
      <c r="C3578" s="353" t="s">
        <v>2815</v>
      </c>
      <c r="D3578" s="353" t="s">
        <v>8159</v>
      </c>
      <c r="E3578" s="354" t="s">
        <v>2081</v>
      </c>
      <c r="F3578" s="355" t="s">
        <v>122</v>
      </c>
      <c r="G3578" s="365">
        <v>1.250945</v>
      </c>
    </row>
    <row r="3579" spans="1:7" s="54" customFormat="1" ht="22.5" x14ac:dyDescent="0.25">
      <c r="A3579" s="351" t="s">
        <v>8164</v>
      </c>
      <c r="B3579" s="352" t="s">
        <v>7973</v>
      </c>
      <c r="C3579" s="353" t="s">
        <v>1282</v>
      </c>
      <c r="D3579" s="353" t="s">
        <v>633</v>
      </c>
      <c r="E3579" s="354" t="s">
        <v>634</v>
      </c>
      <c r="F3579" s="355" t="s">
        <v>125</v>
      </c>
      <c r="G3579" s="363">
        <v>0.78139999999999998</v>
      </c>
    </row>
    <row r="3580" spans="1:7" s="54" customFormat="1" ht="15" x14ac:dyDescent="0.25">
      <c r="A3580" s="351" t="s">
        <v>8165</v>
      </c>
      <c r="B3580" s="352" t="s">
        <v>7973</v>
      </c>
      <c r="C3580" s="353" t="s">
        <v>1283</v>
      </c>
      <c r="D3580" s="353" t="s">
        <v>8166</v>
      </c>
      <c r="E3580" s="354" t="s">
        <v>2089</v>
      </c>
      <c r="F3580" s="355" t="s">
        <v>122</v>
      </c>
      <c r="G3580" s="365">
        <v>2.3442000000000001E-2</v>
      </c>
    </row>
    <row r="3581" spans="1:7" s="54" customFormat="1" ht="15" x14ac:dyDescent="0.25">
      <c r="A3581" s="351" t="s">
        <v>8167</v>
      </c>
      <c r="B3581" s="352" t="s">
        <v>7973</v>
      </c>
      <c r="C3581" s="353" t="s">
        <v>1284</v>
      </c>
      <c r="D3581" s="353" t="s">
        <v>624</v>
      </c>
      <c r="E3581" s="354" t="s">
        <v>625</v>
      </c>
      <c r="F3581" s="355" t="s">
        <v>139</v>
      </c>
      <c r="G3581" s="357">
        <v>15.628</v>
      </c>
    </row>
    <row r="3582" spans="1:7" s="54" customFormat="1" ht="33.75" x14ac:dyDescent="0.25">
      <c r="A3582" s="351" t="s">
        <v>8168</v>
      </c>
      <c r="B3582" s="352" t="s">
        <v>7973</v>
      </c>
      <c r="C3582" s="353" t="s">
        <v>1292</v>
      </c>
      <c r="D3582" s="353" t="s">
        <v>642</v>
      </c>
      <c r="E3582" s="354" t="s">
        <v>643</v>
      </c>
      <c r="F3582" s="355" t="s">
        <v>125</v>
      </c>
      <c r="G3582" s="363">
        <v>0.13339999999999999</v>
      </c>
    </row>
    <row r="3583" spans="1:7" s="54" customFormat="1" ht="15" customHeight="1" x14ac:dyDescent="0.25">
      <c r="A3583" s="351" t="s">
        <v>8169</v>
      </c>
      <c r="B3583" s="352" t="s">
        <v>7973</v>
      </c>
      <c r="C3583" s="353" t="s">
        <v>1295</v>
      </c>
      <c r="D3583" s="353" t="s">
        <v>2203</v>
      </c>
      <c r="E3583" s="354" t="s">
        <v>645</v>
      </c>
      <c r="F3583" s="355" t="s">
        <v>122</v>
      </c>
      <c r="G3583" s="363">
        <v>6.7000000000000002E-3</v>
      </c>
    </row>
    <row r="3584" spans="1:7" s="54" customFormat="1" ht="22.5" x14ac:dyDescent="0.25">
      <c r="A3584" s="351" t="s">
        <v>8170</v>
      </c>
      <c r="B3584" s="352" t="s">
        <v>7973</v>
      </c>
      <c r="C3584" s="353" t="s">
        <v>1297</v>
      </c>
      <c r="D3584" s="353" t="s">
        <v>2206</v>
      </c>
      <c r="E3584" s="354" t="s">
        <v>2207</v>
      </c>
      <c r="F3584" s="355" t="s">
        <v>147</v>
      </c>
      <c r="G3584" s="362">
        <v>13.34</v>
      </c>
    </row>
    <row r="3585" spans="1:7" s="54" customFormat="1" ht="15" x14ac:dyDescent="0.25">
      <c r="A3585" s="351" t="s">
        <v>8171</v>
      </c>
      <c r="B3585" s="352" t="s">
        <v>7973</v>
      </c>
      <c r="C3585" s="353" t="s">
        <v>1298</v>
      </c>
      <c r="D3585" s="353" t="s">
        <v>2210</v>
      </c>
      <c r="E3585" s="354" t="s">
        <v>2211</v>
      </c>
      <c r="F3585" s="355" t="s">
        <v>139</v>
      </c>
      <c r="G3585" s="368">
        <v>50</v>
      </c>
    </row>
    <row r="3586" spans="1:7" s="54" customFormat="1" ht="22.5" x14ac:dyDescent="0.25">
      <c r="A3586" s="351" t="s">
        <v>8172</v>
      </c>
      <c r="B3586" s="352" t="s">
        <v>7973</v>
      </c>
      <c r="C3586" s="353" t="s">
        <v>2832</v>
      </c>
      <c r="D3586" s="353" t="s">
        <v>621</v>
      </c>
      <c r="E3586" s="354" t="s">
        <v>622</v>
      </c>
      <c r="F3586" s="355" t="s">
        <v>125</v>
      </c>
      <c r="G3586" s="363">
        <v>0.65449999999999997</v>
      </c>
    </row>
    <row r="3587" spans="1:7" s="54" customFormat="1" ht="15" x14ac:dyDescent="0.25">
      <c r="A3587" s="351" t="s">
        <v>8173</v>
      </c>
      <c r="B3587" s="352" t="s">
        <v>7973</v>
      </c>
      <c r="C3587" s="353" t="s">
        <v>2836</v>
      </c>
      <c r="D3587" s="353" t="s">
        <v>8166</v>
      </c>
      <c r="E3587" s="354" t="s">
        <v>2089</v>
      </c>
      <c r="F3587" s="355" t="s">
        <v>122</v>
      </c>
      <c r="G3587" s="367">
        <v>2.15985E-2</v>
      </c>
    </row>
    <row r="3588" spans="1:7" s="54" customFormat="1" ht="15" customHeight="1" x14ac:dyDescent="0.25">
      <c r="A3588" s="351" t="s">
        <v>8174</v>
      </c>
      <c r="B3588" s="352" t="s">
        <v>7973</v>
      </c>
      <c r="C3588" s="353" t="s">
        <v>8175</v>
      </c>
      <c r="D3588" s="353" t="s">
        <v>624</v>
      </c>
      <c r="E3588" s="354" t="s">
        <v>625</v>
      </c>
      <c r="F3588" s="355" t="s">
        <v>139</v>
      </c>
      <c r="G3588" s="357">
        <v>14.398999999999999</v>
      </c>
    </row>
    <row r="3589" spans="1:7" s="54" customFormat="1" ht="33.75" x14ac:dyDescent="0.25">
      <c r="A3589" s="351" t="s">
        <v>8176</v>
      </c>
      <c r="B3589" s="352" t="s">
        <v>7973</v>
      </c>
      <c r="C3589" s="353" t="s">
        <v>2838</v>
      </c>
      <c r="D3589" s="353" t="s">
        <v>2077</v>
      </c>
      <c r="E3589" s="354" t="s">
        <v>2078</v>
      </c>
      <c r="F3589" s="355" t="s">
        <v>125</v>
      </c>
      <c r="G3589" s="363">
        <v>7.7799999999999994E-2</v>
      </c>
    </row>
    <row r="3590" spans="1:7" s="54" customFormat="1" ht="15" x14ac:dyDescent="0.25">
      <c r="A3590" s="351" t="s">
        <v>8177</v>
      </c>
      <c r="B3590" s="352" t="s">
        <v>7973</v>
      </c>
      <c r="C3590" s="353" t="s">
        <v>3997</v>
      </c>
      <c r="D3590" s="353" t="s">
        <v>8178</v>
      </c>
      <c r="E3590" s="354" t="s">
        <v>2081</v>
      </c>
      <c r="F3590" s="355" t="s">
        <v>122</v>
      </c>
      <c r="G3590" s="365">
        <v>9.5694000000000001E-2</v>
      </c>
    </row>
    <row r="3591" spans="1:7" s="54" customFormat="1" ht="15" x14ac:dyDescent="0.25">
      <c r="A3591" s="351" t="s">
        <v>8179</v>
      </c>
      <c r="B3591" s="352" t="s">
        <v>7973</v>
      </c>
      <c r="C3591" s="353" t="s">
        <v>8180</v>
      </c>
      <c r="D3591" s="353" t="s">
        <v>2083</v>
      </c>
      <c r="E3591" s="354" t="s">
        <v>2084</v>
      </c>
      <c r="F3591" s="355" t="s">
        <v>139</v>
      </c>
      <c r="G3591" s="357">
        <v>1.167</v>
      </c>
    </row>
    <row r="3592" spans="1:7" s="54" customFormat="1" ht="15" x14ac:dyDescent="0.25">
      <c r="A3592" s="351" t="s">
        <v>8181</v>
      </c>
      <c r="B3592" s="352" t="s">
        <v>7973</v>
      </c>
      <c r="C3592" s="353" t="s">
        <v>2843</v>
      </c>
      <c r="D3592" s="353" t="s">
        <v>2277</v>
      </c>
      <c r="E3592" s="354" t="s">
        <v>2278</v>
      </c>
      <c r="F3592" s="355" t="s">
        <v>125</v>
      </c>
      <c r="G3592" s="363">
        <v>1.4717</v>
      </c>
    </row>
    <row r="3593" spans="1:7" s="54" customFormat="1" ht="15" x14ac:dyDescent="0.25">
      <c r="A3593" s="351" t="s">
        <v>8182</v>
      </c>
      <c r="B3593" s="352" t="s">
        <v>7973</v>
      </c>
      <c r="C3593" s="353" t="s">
        <v>4002</v>
      </c>
      <c r="D3593" s="353" t="s">
        <v>2280</v>
      </c>
      <c r="E3593" s="354" t="s">
        <v>2281</v>
      </c>
      <c r="F3593" s="355" t="s">
        <v>139</v>
      </c>
      <c r="G3593" s="363">
        <v>-35.320799999999998</v>
      </c>
    </row>
    <row r="3594" spans="1:7" s="54" customFormat="1" ht="15" x14ac:dyDescent="0.25">
      <c r="A3594" s="351" t="s">
        <v>8183</v>
      </c>
      <c r="B3594" s="352" t="s">
        <v>7973</v>
      </c>
      <c r="C3594" s="353" t="s">
        <v>8184</v>
      </c>
      <c r="D3594" s="353" t="s">
        <v>2283</v>
      </c>
      <c r="E3594" s="354" t="s">
        <v>2284</v>
      </c>
      <c r="F3594" s="355" t="s">
        <v>139</v>
      </c>
      <c r="G3594" s="356">
        <v>-0.73585</v>
      </c>
    </row>
    <row r="3595" spans="1:7" s="54" customFormat="1" ht="15" x14ac:dyDescent="0.25">
      <c r="A3595" s="351" t="s">
        <v>8185</v>
      </c>
      <c r="B3595" s="352" t="s">
        <v>7973</v>
      </c>
      <c r="C3595" s="353" t="s">
        <v>8186</v>
      </c>
      <c r="D3595" s="353" t="s">
        <v>2286</v>
      </c>
      <c r="E3595" s="354" t="s">
        <v>2287</v>
      </c>
      <c r="F3595" s="355" t="s">
        <v>251</v>
      </c>
      <c r="G3595" s="365">
        <v>-19.323421</v>
      </c>
    </row>
    <row r="3596" spans="1:7" s="54" customFormat="1" ht="15" customHeight="1" x14ac:dyDescent="0.25">
      <c r="A3596" s="351" t="s">
        <v>8187</v>
      </c>
      <c r="B3596" s="352" t="s">
        <v>7973</v>
      </c>
      <c r="C3596" s="353" t="s">
        <v>8188</v>
      </c>
      <c r="D3596" s="353" t="s">
        <v>1687</v>
      </c>
      <c r="E3596" s="354" t="s">
        <v>1688</v>
      </c>
      <c r="F3596" s="355" t="s">
        <v>147</v>
      </c>
      <c r="G3596" s="366">
        <v>154.5</v>
      </c>
    </row>
    <row r="3597" spans="1:7" s="54" customFormat="1" ht="22.5" x14ac:dyDescent="0.25">
      <c r="A3597" s="351" t="s">
        <v>8189</v>
      </c>
      <c r="B3597" s="352" t="s">
        <v>7973</v>
      </c>
      <c r="C3597" s="353" t="s">
        <v>2850</v>
      </c>
      <c r="D3597" s="353" t="s">
        <v>8190</v>
      </c>
      <c r="E3597" s="354" t="s">
        <v>8191</v>
      </c>
      <c r="F3597" s="355" t="s">
        <v>125</v>
      </c>
      <c r="G3597" s="363">
        <v>0.7681</v>
      </c>
    </row>
    <row r="3598" spans="1:7" s="54" customFormat="1" ht="15" x14ac:dyDescent="0.25">
      <c r="A3598" s="351" t="s">
        <v>8192</v>
      </c>
      <c r="B3598" s="352" t="s">
        <v>7973</v>
      </c>
      <c r="C3598" s="353" t="s">
        <v>2852</v>
      </c>
      <c r="D3598" s="353" t="s">
        <v>8193</v>
      </c>
      <c r="E3598" s="354" t="s">
        <v>8194</v>
      </c>
      <c r="F3598" s="355" t="s">
        <v>139</v>
      </c>
      <c r="G3598" s="366">
        <v>14.1</v>
      </c>
    </row>
    <row r="3599" spans="1:7" s="54" customFormat="1" ht="22.5" x14ac:dyDescent="0.25">
      <c r="A3599" s="351" t="s">
        <v>8195</v>
      </c>
      <c r="B3599" s="352" t="s">
        <v>7973</v>
      </c>
      <c r="C3599" s="353" t="s">
        <v>1301</v>
      </c>
      <c r="D3599" s="353" t="s">
        <v>541</v>
      </c>
      <c r="E3599" s="354" t="s">
        <v>2222</v>
      </c>
      <c r="F3599" s="355" t="s">
        <v>125</v>
      </c>
      <c r="G3599" s="363">
        <v>0.65449999999999997</v>
      </c>
    </row>
    <row r="3600" spans="1:7" s="54" customFormat="1" ht="15" x14ac:dyDescent="0.25">
      <c r="A3600" s="351" t="s">
        <v>8196</v>
      </c>
      <c r="B3600" s="352" t="s">
        <v>7973</v>
      </c>
      <c r="C3600" s="353" t="s">
        <v>1302</v>
      </c>
      <c r="D3600" s="353" t="s">
        <v>8178</v>
      </c>
      <c r="E3600" s="354" t="s">
        <v>2081</v>
      </c>
      <c r="F3600" s="355" t="s">
        <v>122</v>
      </c>
      <c r="G3600" s="363">
        <v>0.5897</v>
      </c>
    </row>
    <row r="3601" spans="1:7" s="54" customFormat="1" ht="15" x14ac:dyDescent="0.25">
      <c r="A3601" s="351" t="s">
        <v>8197</v>
      </c>
      <c r="B3601" s="352" t="s">
        <v>7973</v>
      </c>
      <c r="C3601" s="353" t="s">
        <v>1303</v>
      </c>
      <c r="D3601" s="353" t="s">
        <v>2083</v>
      </c>
      <c r="E3601" s="354" t="s">
        <v>2084</v>
      </c>
      <c r="F3601" s="355" t="s">
        <v>139</v>
      </c>
      <c r="G3601" s="357">
        <v>9.8179999999999996</v>
      </c>
    </row>
    <row r="3602" spans="1:7" s="54" customFormat="1" ht="15" x14ac:dyDescent="0.25">
      <c r="A3602" s="360"/>
      <c r="B3602" s="560" t="s">
        <v>8198</v>
      </c>
      <c r="C3602" s="561"/>
      <c r="D3602" s="561"/>
      <c r="E3602" s="562"/>
      <c r="F3602" s="361"/>
      <c r="G3602" s="361"/>
    </row>
    <row r="3603" spans="1:7" s="54" customFormat="1" ht="22.5" x14ac:dyDescent="0.25">
      <c r="A3603" s="351" t="s">
        <v>8199</v>
      </c>
      <c r="B3603" s="352" t="s">
        <v>7973</v>
      </c>
      <c r="C3603" s="353" t="s">
        <v>2857</v>
      </c>
      <c r="D3603" s="353" t="s">
        <v>695</v>
      </c>
      <c r="E3603" s="354" t="s">
        <v>8200</v>
      </c>
      <c r="F3603" s="355" t="s">
        <v>125</v>
      </c>
      <c r="G3603" s="363">
        <v>3.5099999999999999E-2</v>
      </c>
    </row>
    <row r="3604" spans="1:7" s="54" customFormat="1" ht="15" x14ac:dyDescent="0.25">
      <c r="A3604" s="351" t="s">
        <v>8201</v>
      </c>
      <c r="B3604" s="352" t="s">
        <v>7973</v>
      </c>
      <c r="C3604" s="353" t="s">
        <v>4016</v>
      </c>
      <c r="D3604" s="353" t="s">
        <v>8202</v>
      </c>
      <c r="E3604" s="354" t="s">
        <v>8203</v>
      </c>
      <c r="F3604" s="355" t="s">
        <v>111</v>
      </c>
      <c r="G3604" s="365">
        <v>3.5100000000000002E-4</v>
      </c>
    </row>
    <row r="3605" spans="1:7" s="54" customFormat="1" ht="15" customHeight="1" x14ac:dyDescent="0.25">
      <c r="A3605" s="351" t="s">
        <v>8204</v>
      </c>
      <c r="B3605" s="352" t="s">
        <v>7973</v>
      </c>
      <c r="C3605" s="353" t="s">
        <v>2864</v>
      </c>
      <c r="D3605" s="353" t="s">
        <v>200</v>
      </c>
      <c r="E3605" s="354" t="s">
        <v>2290</v>
      </c>
      <c r="F3605" s="355" t="s">
        <v>125</v>
      </c>
      <c r="G3605" s="363">
        <v>6.4799999999999996E-2</v>
      </c>
    </row>
    <row r="3606" spans="1:7" s="54" customFormat="1" ht="15" x14ac:dyDescent="0.25">
      <c r="A3606" s="351" t="s">
        <v>8205</v>
      </c>
      <c r="B3606" s="352" t="s">
        <v>7973</v>
      </c>
      <c r="C3606" s="353" t="s">
        <v>2866</v>
      </c>
      <c r="D3606" s="353" t="s">
        <v>1606</v>
      </c>
      <c r="E3606" s="354" t="s">
        <v>324</v>
      </c>
      <c r="F3606" s="355" t="s">
        <v>111</v>
      </c>
      <c r="G3606" s="363">
        <v>0.13220000000000001</v>
      </c>
    </row>
    <row r="3607" spans="1:7" s="54" customFormat="1" ht="22.5" x14ac:dyDescent="0.25">
      <c r="A3607" s="351" t="s">
        <v>8206</v>
      </c>
      <c r="B3607" s="352" t="s">
        <v>7973</v>
      </c>
      <c r="C3607" s="353" t="s">
        <v>1305</v>
      </c>
      <c r="D3607" s="353" t="s">
        <v>649</v>
      </c>
      <c r="E3607" s="354" t="s">
        <v>8207</v>
      </c>
      <c r="F3607" s="355" t="s">
        <v>125</v>
      </c>
      <c r="G3607" s="363">
        <v>4.0800000000000003E-2</v>
      </c>
    </row>
    <row r="3608" spans="1:7" s="54" customFormat="1" ht="15" x14ac:dyDescent="0.25">
      <c r="A3608" s="351" t="s">
        <v>8208</v>
      </c>
      <c r="B3608" s="352" t="s">
        <v>7973</v>
      </c>
      <c r="C3608" s="353" t="s">
        <v>1306</v>
      </c>
      <c r="D3608" s="353" t="s">
        <v>2083</v>
      </c>
      <c r="E3608" s="354" t="s">
        <v>2084</v>
      </c>
      <c r="F3608" s="355" t="s">
        <v>139</v>
      </c>
      <c r="G3608" s="357">
        <v>0.61199999999999999</v>
      </c>
    </row>
    <row r="3609" spans="1:7" s="54" customFormat="1" ht="15" x14ac:dyDescent="0.25">
      <c r="A3609" s="351" t="s">
        <v>8209</v>
      </c>
      <c r="B3609" s="352" t="s">
        <v>7973</v>
      </c>
      <c r="C3609" s="353" t="s">
        <v>1307</v>
      </c>
      <c r="D3609" s="353" t="s">
        <v>8202</v>
      </c>
      <c r="E3609" s="354" t="s">
        <v>8203</v>
      </c>
      <c r="F3609" s="355" t="s">
        <v>111</v>
      </c>
      <c r="G3609" s="365">
        <v>4.08E-4</v>
      </c>
    </row>
    <row r="3610" spans="1:7" s="54" customFormat="1" ht="22.5" x14ac:dyDescent="0.25">
      <c r="A3610" s="351" t="s">
        <v>8210</v>
      </c>
      <c r="B3610" s="352" t="s">
        <v>7973</v>
      </c>
      <c r="C3610" s="353" t="s">
        <v>2871</v>
      </c>
      <c r="D3610" s="353" t="s">
        <v>695</v>
      </c>
      <c r="E3610" s="354" t="s">
        <v>8200</v>
      </c>
      <c r="F3610" s="355" t="s">
        <v>125</v>
      </c>
      <c r="G3610" s="363">
        <v>8.0999999999999996E-3</v>
      </c>
    </row>
    <row r="3611" spans="1:7" s="54" customFormat="1" ht="15" x14ac:dyDescent="0.25">
      <c r="A3611" s="351" t="s">
        <v>8211</v>
      </c>
      <c r="B3611" s="352" t="s">
        <v>7973</v>
      </c>
      <c r="C3611" s="353" t="s">
        <v>4028</v>
      </c>
      <c r="D3611" s="353" t="s">
        <v>8202</v>
      </c>
      <c r="E3611" s="354" t="s">
        <v>8203</v>
      </c>
      <c r="F3611" s="355" t="s">
        <v>111</v>
      </c>
      <c r="G3611" s="365">
        <v>8.1000000000000004E-5</v>
      </c>
    </row>
    <row r="3612" spans="1:7" s="54" customFormat="1" ht="22.5" x14ac:dyDescent="0.25">
      <c r="A3612" s="351" t="s">
        <v>8212</v>
      </c>
      <c r="B3612" s="352" t="s">
        <v>7973</v>
      </c>
      <c r="C3612" s="353" t="s">
        <v>2878</v>
      </c>
      <c r="D3612" s="353" t="s">
        <v>2243</v>
      </c>
      <c r="E3612" s="354" t="s">
        <v>8213</v>
      </c>
      <c r="F3612" s="355" t="s">
        <v>125</v>
      </c>
      <c r="G3612" s="357">
        <v>0.35699999999999998</v>
      </c>
    </row>
    <row r="3613" spans="1:7" s="54" customFormat="1" ht="15" x14ac:dyDescent="0.25">
      <c r="A3613" s="351" t="s">
        <v>8214</v>
      </c>
      <c r="B3613" s="352" t="s">
        <v>7973</v>
      </c>
      <c r="C3613" s="353" t="s">
        <v>2880</v>
      </c>
      <c r="D3613" s="353" t="s">
        <v>8215</v>
      </c>
      <c r="E3613" s="354" t="s">
        <v>8216</v>
      </c>
      <c r="F3613" s="355" t="s">
        <v>111</v>
      </c>
      <c r="G3613" s="363">
        <v>0.24990000000000001</v>
      </c>
    </row>
    <row r="3614" spans="1:7" s="54" customFormat="1" ht="22.5" x14ac:dyDescent="0.25">
      <c r="A3614" s="351" t="s">
        <v>8217</v>
      </c>
      <c r="B3614" s="352" t="s">
        <v>7973</v>
      </c>
      <c r="C3614" s="353" t="s">
        <v>2882</v>
      </c>
      <c r="D3614" s="353" t="s">
        <v>2252</v>
      </c>
      <c r="E3614" s="354" t="s">
        <v>2253</v>
      </c>
      <c r="F3614" s="355" t="s">
        <v>125</v>
      </c>
      <c r="G3614" s="362">
        <v>1.63</v>
      </c>
    </row>
    <row r="3615" spans="1:7" s="54" customFormat="1" ht="15" x14ac:dyDescent="0.25">
      <c r="A3615" s="351" t="s">
        <v>8218</v>
      </c>
      <c r="B3615" s="352" t="s">
        <v>7973</v>
      </c>
      <c r="C3615" s="353" t="s">
        <v>8219</v>
      </c>
      <c r="D3615" s="353" t="s">
        <v>2266</v>
      </c>
      <c r="E3615" s="354" t="s">
        <v>8220</v>
      </c>
      <c r="F3615" s="355" t="s">
        <v>111</v>
      </c>
      <c r="G3615" s="357">
        <v>9.1280000000000001</v>
      </c>
    </row>
    <row r="3616" spans="1:7" s="54" customFormat="1" ht="15" x14ac:dyDescent="0.25">
      <c r="A3616" s="360"/>
      <c r="B3616" s="560" t="s">
        <v>171</v>
      </c>
      <c r="C3616" s="561"/>
      <c r="D3616" s="561"/>
      <c r="E3616" s="562"/>
      <c r="F3616" s="361"/>
      <c r="G3616" s="361"/>
    </row>
    <row r="3617" spans="1:7" s="54" customFormat="1" ht="15" x14ac:dyDescent="0.25">
      <c r="A3617" s="351" t="s">
        <v>8221</v>
      </c>
      <c r="B3617" s="352" t="s">
        <v>7973</v>
      </c>
      <c r="C3617" s="353" t="s">
        <v>1312</v>
      </c>
      <c r="D3617" s="353" t="s">
        <v>1652</v>
      </c>
      <c r="E3617" s="354" t="s">
        <v>1653</v>
      </c>
      <c r="F3617" s="355" t="s">
        <v>125</v>
      </c>
      <c r="G3617" s="363">
        <v>0.70209999999999995</v>
      </c>
    </row>
    <row r="3618" spans="1:7" s="54" customFormat="1" ht="15" x14ac:dyDescent="0.25">
      <c r="A3618" s="351" t="s">
        <v>8222</v>
      </c>
      <c r="B3618" s="352" t="s">
        <v>7973</v>
      </c>
      <c r="C3618" s="353" t="s">
        <v>2892</v>
      </c>
      <c r="D3618" s="353" t="s">
        <v>584</v>
      </c>
      <c r="E3618" s="354" t="s">
        <v>585</v>
      </c>
      <c r="F3618" s="355" t="s">
        <v>125</v>
      </c>
      <c r="G3618" s="363">
        <v>0.70209999999999995</v>
      </c>
    </row>
    <row r="3619" spans="1:7" s="54" customFormat="1" ht="15" customHeight="1" x14ac:dyDescent="0.25">
      <c r="A3619" s="351" t="s">
        <v>8223</v>
      </c>
      <c r="B3619" s="352" t="s">
        <v>7973</v>
      </c>
      <c r="C3619" s="353" t="s">
        <v>2894</v>
      </c>
      <c r="D3619" s="353" t="s">
        <v>1658</v>
      </c>
      <c r="E3619" s="354" t="s">
        <v>1659</v>
      </c>
      <c r="F3619" s="355" t="s">
        <v>111</v>
      </c>
      <c r="G3619" s="365">
        <v>1.4322839999999999</v>
      </c>
    </row>
    <row r="3620" spans="1:7" s="54" customFormat="1" ht="22.5" x14ac:dyDescent="0.25">
      <c r="A3620" s="351" t="s">
        <v>8224</v>
      </c>
      <c r="B3620" s="352" t="s">
        <v>7973</v>
      </c>
      <c r="C3620" s="353" t="s">
        <v>2896</v>
      </c>
      <c r="D3620" s="353" t="s">
        <v>586</v>
      </c>
      <c r="E3620" s="354" t="s">
        <v>8225</v>
      </c>
      <c r="F3620" s="355" t="s">
        <v>125</v>
      </c>
      <c r="G3620" s="363">
        <v>0.70209999999999995</v>
      </c>
    </row>
    <row r="3621" spans="1:7" s="54" customFormat="1" ht="22.5" x14ac:dyDescent="0.25">
      <c r="A3621" s="351" t="s">
        <v>8226</v>
      </c>
      <c r="B3621" s="352" t="s">
        <v>7973</v>
      </c>
      <c r="C3621" s="353" t="s">
        <v>8227</v>
      </c>
      <c r="D3621" s="353" t="s">
        <v>1658</v>
      </c>
      <c r="E3621" s="354" t="s">
        <v>1659</v>
      </c>
      <c r="F3621" s="355" t="s">
        <v>111</v>
      </c>
      <c r="G3621" s="365">
        <v>2.8645679999999998</v>
      </c>
    </row>
    <row r="3622" spans="1:7" s="54" customFormat="1" ht="22.5" x14ac:dyDescent="0.25">
      <c r="A3622" s="351" t="s">
        <v>8228</v>
      </c>
      <c r="B3622" s="352" t="s">
        <v>7973</v>
      </c>
      <c r="C3622" s="353" t="s">
        <v>1322</v>
      </c>
      <c r="D3622" s="353" t="s">
        <v>208</v>
      </c>
      <c r="E3622" s="354" t="s">
        <v>209</v>
      </c>
      <c r="F3622" s="355" t="s">
        <v>125</v>
      </c>
      <c r="G3622" s="363">
        <v>0.70209999999999995</v>
      </c>
    </row>
    <row r="3623" spans="1:7" s="54" customFormat="1" ht="15" x14ac:dyDescent="0.25">
      <c r="A3623" s="351" t="s">
        <v>8229</v>
      </c>
      <c r="B3623" s="352" t="s">
        <v>7973</v>
      </c>
      <c r="C3623" s="353" t="s">
        <v>1326</v>
      </c>
      <c r="D3623" s="353" t="s">
        <v>1669</v>
      </c>
      <c r="E3623" s="354" t="s">
        <v>1670</v>
      </c>
      <c r="F3623" s="355" t="s">
        <v>111</v>
      </c>
      <c r="G3623" s="357">
        <v>7.2320000000000002</v>
      </c>
    </row>
    <row r="3624" spans="1:7" s="54" customFormat="1" ht="15" x14ac:dyDescent="0.25">
      <c r="A3624" s="351" t="s">
        <v>8230</v>
      </c>
      <c r="B3624" s="352" t="s">
        <v>7973</v>
      </c>
      <c r="C3624" s="353" t="s">
        <v>2904</v>
      </c>
      <c r="D3624" s="353" t="s">
        <v>1652</v>
      </c>
      <c r="E3624" s="354" t="s">
        <v>1653</v>
      </c>
      <c r="F3624" s="355" t="s">
        <v>125</v>
      </c>
      <c r="G3624" s="363">
        <v>0.70209999999999995</v>
      </c>
    </row>
    <row r="3625" spans="1:7" s="54" customFormat="1" ht="15" x14ac:dyDescent="0.25">
      <c r="A3625" s="351" t="s">
        <v>8231</v>
      </c>
      <c r="B3625" s="352" t="s">
        <v>7973</v>
      </c>
      <c r="C3625" s="353" t="s">
        <v>1333</v>
      </c>
      <c r="D3625" s="353" t="s">
        <v>1655</v>
      </c>
      <c r="E3625" s="354" t="s">
        <v>1678</v>
      </c>
      <c r="F3625" s="355" t="s">
        <v>125</v>
      </c>
      <c r="G3625" s="363">
        <v>0.70209999999999995</v>
      </c>
    </row>
    <row r="3626" spans="1:7" s="54" customFormat="1" ht="15" x14ac:dyDescent="0.25">
      <c r="A3626" s="351" t="s">
        <v>8232</v>
      </c>
      <c r="B3626" s="352" t="s">
        <v>7973</v>
      </c>
      <c r="C3626" s="353" t="s">
        <v>1337</v>
      </c>
      <c r="D3626" s="353" t="s">
        <v>8233</v>
      </c>
      <c r="E3626" s="354" t="s">
        <v>8234</v>
      </c>
      <c r="F3626" s="355" t="s">
        <v>111</v>
      </c>
      <c r="G3626" s="365">
        <v>1.0742130000000001</v>
      </c>
    </row>
    <row r="3627" spans="1:7" s="54" customFormat="1" ht="22.5" x14ac:dyDescent="0.25">
      <c r="A3627" s="351" t="s">
        <v>8235</v>
      </c>
      <c r="B3627" s="352" t="s">
        <v>7973</v>
      </c>
      <c r="C3627" s="353" t="s">
        <v>1341</v>
      </c>
      <c r="D3627" s="353" t="s">
        <v>1661</v>
      </c>
      <c r="E3627" s="354" t="s">
        <v>8236</v>
      </c>
      <c r="F3627" s="355" t="s">
        <v>125</v>
      </c>
      <c r="G3627" s="363">
        <v>0.70209999999999995</v>
      </c>
    </row>
    <row r="3628" spans="1:7" s="54" customFormat="1" ht="15" x14ac:dyDescent="0.25">
      <c r="A3628" s="351" t="s">
        <v>8237</v>
      </c>
      <c r="B3628" s="352" t="s">
        <v>7973</v>
      </c>
      <c r="C3628" s="353" t="s">
        <v>1345</v>
      </c>
      <c r="D3628" s="353" t="s">
        <v>8233</v>
      </c>
      <c r="E3628" s="354" t="s">
        <v>8234</v>
      </c>
      <c r="F3628" s="355" t="s">
        <v>111</v>
      </c>
      <c r="G3628" s="365">
        <v>0.71614199999999995</v>
      </c>
    </row>
    <row r="3629" spans="1:7" s="54" customFormat="1" ht="22.5" x14ac:dyDescent="0.25">
      <c r="A3629" s="351" t="s">
        <v>8238</v>
      </c>
      <c r="B3629" s="352" t="s">
        <v>7973</v>
      </c>
      <c r="C3629" s="353" t="s">
        <v>1349</v>
      </c>
      <c r="D3629" s="353" t="s">
        <v>8239</v>
      </c>
      <c r="E3629" s="354" t="s">
        <v>8240</v>
      </c>
      <c r="F3629" s="355" t="s">
        <v>147</v>
      </c>
      <c r="G3629" s="362">
        <v>70.209999999999994</v>
      </c>
    </row>
    <row r="3630" spans="1:7" s="54" customFormat="1" ht="22.5" x14ac:dyDescent="0.25">
      <c r="A3630" s="351" t="s">
        <v>8241</v>
      </c>
      <c r="B3630" s="352" t="s">
        <v>7973</v>
      </c>
      <c r="C3630" s="353" t="s">
        <v>1353</v>
      </c>
      <c r="D3630" s="353" t="s">
        <v>193</v>
      </c>
      <c r="E3630" s="354" t="s">
        <v>194</v>
      </c>
      <c r="F3630" s="355" t="s">
        <v>125</v>
      </c>
      <c r="G3630" s="363">
        <v>0.70209999999999995</v>
      </c>
    </row>
    <row r="3631" spans="1:7" s="54" customFormat="1" ht="15" x14ac:dyDescent="0.25">
      <c r="A3631" s="351" t="s">
        <v>8242</v>
      </c>
      <c r="B3631" s="352" t="s">
        <v>7973</v>
      </c>
      <c r="C3631" s="353" t="s">
        <v>1357</v>
      </c>
      <c r="D3631" s="353" t="s">
        <v>1691</v>
      </c>
      <c r="E3631" s="354" t="s">
        <v>196</v>
      </c>
      <c r="F3631" s="355" t="s">
        <v>147</v>
      </c>
      <c r="G3631" s="362">
        <v>80.040000000000006</v>
      </c>
    </row>
    <row r="3632" spans="1:7" s="54" customFormat="1" ht="15" x14ac:dyDescent="0.25">
      <c r="A3632" s="351" t="s">
        <v>8243</v>
      </c>
      <c r="B3632" s="352" t="s">
        <v>7973</v>
      </c>
      <c r="C3632" s="353" t="s">
        <v>1361</v>
      </c>
      <c r="D3632" s="353" t="s">
        <v>1693</v>
      </c>
      <c r="E3632" s="354" t="s">
        <v>198</v>
      </c>
      <c r="F3632" s="355" t="s">
        <v>147</v>
      </c>
      <c r="G3632" s="366">
        <v>115.1</v>
      </c>
    </row>
    <row r="3633" spans="1:7" s="54" customFormat="1" ht="15" customHeight="1" x14ac:dyDescent="0.25">
      <c r="A3633" s="351" t="s">
        <v>8244</v>
      </c>
      <c r="B3633" s="352" t="s">
        <v>7973</v>
      </c>
      <c r="C3633" s="353" t="s">
        <v>1368</v>
      </c>
      <c r="D3633" s="353" t="s">
        <v>1695</v>
      </c>
      <c r="E3633" s="354" t="s">
        <v>1696</v>
      </c>
      <c r="F3633" s="355" t="s">
        <v>125</v>
      </c>
      <c r="G3633" s="363">
        <v>0.70209999999999995</v>
      </c>
    </row>
    <row r="3634" spans="1:7" s="54" customFormat="1" ht="15" customHeight="1" x14ac:dyDescent="0.25">
      <c r="A3634" s="351" t="s">
        <v>8245</v>
      </c>
      <c r="B3634" s="352" t="s">
        <v>7973</v>
      </c>
      <c r="C3634" s="353" t="s">
        <v>1372</v>
      </c>
      <c r="D3634" s="353" t="s">
        <v>1698</v>
      </c>
      <c r="E3634" s="354" t="s">
        <v>1699</v>
      </c>
      <c r="F3634" s="355" t="s">
        <v>111</v>
      </c>
      <c r="G3634" s="363">
        <v>0.73719999999999997</v>
      </c>
    </row>
    <row r="3635" spans="1:7" s="54" customFormat="1" ht="22.5" x14ac:dyDescent="0.25">
      <c r="A3635" s="351" t="s">
        <v>8246</v>
      </c>
      <c r="B3635" s="352" t="s">
        <v>7973</v>
      </c>
      <c r="C3635" s="353" t="s">
        <v>1376</v>
      </c>
      <c r="D3635" s="353" t="s">
        <v>558</v>
      </c>
      <c r="E3635" s="354" t="s">
        <v>1665</v>
      </c>
      <c r="F3635" s="355" t="s">
        <v>122</v>
      </c>
      <c r="G3635" s="363">
        <v>0.15590000000000001</v>
      </c>
    </row>
    <row r="3636" spans="1:7" s="54" customFormat="1" ht="15" x14ac:dyDescent="0.25">
      <c r="A3636" s="351" t="s">
        <v>8247</v>
      </c>
      <c r="B3636" s="352" t="s">
        <v>7973</v>
      </c>
      <c r="C3636" s="353" t="s">
        <v>1380</v>
      </c>
      <c r="D3636" s="353" t="s">
        <v>1095</v>
      </c>
      <c r="E3636" s="354" t="s">
        <v>132</v>
      </c>
      <c r="F3636" s="355" t="s">
        <v>122</v>
      </c>
      <c r="G3636" s="363">
        <v>0.15590000000000001</v>
      </c>
    </row>
    <row r="3637" spans="1:7" s="54" customFormat="1" ht="15" x14ac:dyDescent="0.25">
      <c r="A3637" s="347" t="s">
        <v>8248</v>
      </c>
      <c r="B3637" s="556"/>
      <c r="C3637" s="556"/>
      <c r="D3637" s="556"/>
      <c r="E3637" s="348" t="s">
        <v>8249</v>
      </c>
      <c r="F3637" s="349"/>
      <c r="G3637" s="350"/>
    </row>
    <row r="3638" spans="1:7" s="54" customFormat="1" ht="15" x14ac:dyDescent="0.25">
      <c r="A3638" s="360"/>
      <c r="B3638" s="560" t="s">
        <v>8250</v>
      </c>
      <c r="C3638" s="561"/>
      <c r="D3638" s="561"/>
      <c r="E3638" s="562"/>
      <c r="F3638" s="361"/>
      <c r="G3638" s="361"/>
    </row>
    <row r="3639" spans="1:7" s="54" customFormat="1" ht="22.5" x14ac:dyDescent="0.25">
      <c r="A3639" s="351" t="s">
        <v>8251</v>
      </c>
      <c r="B3639" s="352" t="s">
        <v>7973</v>
      </c>
      <c r="C3639" s="353" t="s">
        <v>1410</v>
      </c>
      <c r="D3639" s="353" t="s">
        <v>8252</v>
      </c>
      <c r="E3639" s="354" t="s">
        <v>8253</v>
      </c>
      <c r="F3639" s="355" t="s">
        <v>122</v>
      </c>
      <c r="G3639" s="357">
        <v>5.8460000000000001</v>
      </c>
    </row>
    <row r="3640" spans="1:7" s="54" customFormat="1" ht="15" x14ac:dyDescent="0.25">
      <c r="A3640" s="351" t="s">
        <v>8254</v>
      </c>
      <c r="B3640" s="352" t="s">
        <v>7973</v>
      </c>
      <c r="C3640" s="353" t="s">
        <v>4131</v>
      </c>
      <c r="D3640" s="353" t="s">
        <v>8255</v>
      </c>
      <c r="E3640" s="354" t="s">
        <v>8256</v>
      </c>
      <c r="F3640" s="355" t="s">
        <v>217</v>
      </c>
      <c r="G3640" s="368">
        <v>6</v>
      </c>
    </row>
    <row r="3641" spans="1:7" s="54" customFormat="1" ht="15" x14ac:dyDescent="0.25">
      <c r="A3641" s="351" t="s">
        <v>8257</v>
      </c>
      <c r="B3641" s="352" t="s">
        <v>7973</v>
      </c>
      <c r="C3641" s="353" t="s">
        <v>4135</v>
      </c>
      <c r="D3641" s="353" t="s">
        <v>8255</v>
      </c>
      <c r="E3641" s="354" t="s">
        <v>8258</v>
      </c>
      <c r="F3641" s="355" t="s">
        <v>217</v>
      </c>
      <c r="G3641" s="368">
        <v>38</v>
      </c>
    </row>
    <row r="3642" spans="1:7" s="54" customFormat="1" ht="22.5" x14ac:dyDescent="0.25">
      <c r="A3642" s="351" t="s">
        <v>8259</v>
      </c>
      <c r="B3642" s="352" t="s">
        <v>7973</v>
      </c>
      <c r="C3642" s="353" t="s">
        <v>1414</v>
      </c>
      <c r="D3642" s="353" t="s">
        <v>8260</v>
      </c>
      <c r="E3642" s="354" t="s">
        <v>8261</v>
      </c>
      <c r="F3642" s="355" t="s">
        <v>243</v>
      </c>
      <c r="G3642" s="362">
        <v>0.16</v>
      </c>
    </row>
    <row r="3643" spans="1:7" s="54" customFormat="1" ht="22.5" x14ac:dyDescent="0.25">
      <c r="A3643" s="351" t="s">
        <v>8262</v>
      </c>
      <c r="B3643" s="352" t="s">
        <v>7973</v>
      </c>
      <c r="C3643" s="353" t="s">
        <v>1416</v>
      </c>
      <c r="D3643" s="353" t="s">
        <v>8263</v>
      </c>
      <c r="E3643" s="354" t="s">
        <v>8264</v>
      </c>
      <c r="F3643" s="355" t="s">
        <v>243</v>
      </c>
      <c r="G3643" s="362">
        <v>0.16</v>
      </c>
    </row>
    <row r="3644" spans="1:7" s="54" customFormat="1" ht="15" x14ac:dyDescent="0.25">
      <c r="A3644" s="351" t="s">
        <v>8265</v>
      </c>
      <c r="B3644" s="352" t="s">
        <v>7973</v>
      </c>
      <c r="C3644" s="353" t="s">
        <v>1420</v>
      </c>
      <c r="D3644" s="353" t="s">
        <v>8266</v>
      </c>
      <c r="E3644" s="354" t="s">
        <v>8267</v>
      </c>
      <c r="F3644" s="355" t="s">
        <v>217</v>
      </c>
      <c r="G3644" s="368">
        <v>16</v>
      </c>
    </row>
    <row r="3645" spans="1:7" s="54" customFormat="1" ht="33.75" x14ac:dyDescent="0.25">
      <c r="A3645" s="351" t="s">
        <v>8268</v>
      </c>
      <c r="B3645" s="352" t="s">
        <v>7973</v>
      </c>
      <c r="C3645" s="353" t="s">
        <v>4146</v>
      </c>
      <c r="D3645" s="353" t="s">
        <v>8269</v>
      </c>
      <c r="E3645" s="354" t="s">
        <v>8270</v>
      </c>
      <c r="F3645" s="355" t="s">
        <v>217</v>
      </c>
      <c r="G3645" s="368">
        <v>8</v>
      </c>
    </row>
    <row r="3646" spans="1:7" s="54" customFormat="1" ht="15" x14ac:dyDescent="0.25">
      <c r="A3646" s="351" t="s">
        <v>8271</v>
      </c>
      <c r="B3646" s="352" t="s">
        <v>7973</v>
      </c>
      <c r="C3646" s="353" t="s">
        <v>1424</v>
      </c>
      <c r="D3646" s="353" t="s">
        <v>8272</v>
      </c>
      <c r="E3646" s="354" t="s">
        <v>8273</v>
      </c>
      <c r="F3646" s="355" t="s">
        <v>217</v>
      </c>
      <c r="G3646" s="368">
        <v>2</v>
      </c>
    </row>
    <row r="3647" spans="1:7" s="54" customFormat="1" ht="22.5" x14ac:dyDescent="0.25">
      <c r="A3647" s="351" t="s">
        <v>8274</v>
      </c>
      <c r="B3647" s="352" t="s">
        <v>7973</v>
      </c>
      <c r="C3647" s="353" t="s">
        <v>1428</v>
      </c>
      <c r="D3647" s="353" t="s">
        <v>8275</v>
      </c>
      <c r="E3647" s="354" t="s">
        <v>8276</v>
      </c>
      <c r="F3647" s="355" t="s">
        <v>217</v>
      </c>
      <c r="G3647" s="368">
        <v>2</v>
      </c>
    </row>
    <row r="3648" spans="1:7" s="54" customFormat="1" ht="15" x14ac:dyDescent="0.25">
      <c r="A3648" s="351" t="s">
        <v>8277</v>
      </c>
      <c r="B3648" s="352" t="s">
        <v>7973</v>
      </c>
      <c r="C3648" s="353" t="s">
        <v>1436</v>
      </c>
      <c r="D3648" s="353" t="s">
        <v>8278</v>
      </c>
      <c r="E3648" s="354" t="s">
        <v>8279</v>
      </c>
      <c r="F3648" s="355" t="s">
        <v>217</v>
      </c>
      <c r="G3648" s="368">
        <v>2</v>
      </c>
    </row>
    <row r="3649" spans="1:7" s="54" customFormat="1" ht="15" x14ac:dyDescent="0.25">
      <c r="A3649" s="351" t="s">
        <v>8280</v>
      </c>
      <c r="B3649" s="352" t="s">
        <v>7973</v>
      </c>
      <c r="C3649" s="369" t="s">
        <v>1440</v>
      </c>
      <c r="D3649" s="369" t="s">
        <v>8281</v>
      </c>
      <c r="E3649" s="370" t="s">
        <v>8282</v>
      </c>
      <c r="F3649" s="355" t="s">
        <v>217</v>
      </c>
      <c r="G3649" s="368">
        <v>2</v>
      </c>
    </row>
    <row r="3650" spans="1:7" s="54" customFormat="1" ht="15" x14ac:dyDescent="0.25">
      <c r="A3650" s="557" t="s">
        <v>8283</v>
      </c>
      <c r="B3650" s="558"/>
      <c r="C3650" s="558"/>
      <c r="D3650" s="558"/>
      <c r="E3650" s="558"/>
      <c r="F3650" s="559"/>
      <c r="G3650" s="359"/>
    </row>
    <row r="3651" spans="1:7" s="54" customFormat="1" ht="15" x14ac:dyDescent="0.25">
      <c r="A3651" s="347" t="s">
        <v>1086</v>
      </c>
      <c r="B3651" s="556"/>
      <c r="C3651" s="556"/>
      <c r="D3651" s="556"/>
      <c r="E3651" s="348" t="s">
        <v>8284</v>
      </c>
      <c r="F3651" s="349"/>
      <c r="G3651" s="350"/>
    </row>
    <row r="3652" spans="1:7" s="54" customFormat="1" ht="15" x14ac:dyDescent="0.25">
      <c r="A3652" s="360"/>
      <c r="B3652" s="560" t="s">
        <v>8285</v>
      </c>
      <c r="C3652" s="561"/>
      <c r="D3652" s="561"/>
      <c r="E3652" s="562"/>
      <c r="F3652" s="361"/>
      <c r="G3652" s="361"/>
    </row>
    <row r="3653" spans="1:7" s="54" customFormat="1" ht="22.5" x14ac:dyDescent="0.25">
      <c r="A3653" s="351" t="s">
        <v>8286</v>
      </c>
      <c r="B3653" s="353" t="s">
        <v>994</v>
      </c>
      <c r="C3653" s="353" t="s">
        <v>2402</v>
      </c>
      <c r="D3653" s="353" t="s">
        <v>239</v>
      </c>
      <c r="E3653" s="354" t="s">
        <v>240</v>
      </c>
      <c r="F3653" s="355" t="s">
        <v>217</v>
      </c>
      <c r="G3653" s="368">
        <v>2</v>
      </c>
    </row>
    <row r="3654" spans="1:7" s="54" customFormat="1" ht="15" customHeight="1" x14ac:dyDescent="0.25">
      <c r="A3654" s="351" t="s">
        <v>8287</v>
      </c>
      <c r="B3654" s="353" t="s">
        <v>994</v>
      </c>
      <c r="C3654" s="369" t="s">
        <v>1067</v>
      </c>
      <c r="D3654" s="369" t="s">
        <v>8288</v>
      </c>
      <c r="E3654" s="370" t="s">
        <v>8289</v>
      </c>
      <c r="F3654" s="355" t="s">
        <v>217</v>
      </c>
      <c r="G3654" s="368">
        <v>2</v>
      </c>
    </row>
    <row r="3655" spans="1:7" s="54" customFormat="1" ht="15" x14ac:dyDescent="0.25">
      <c r="A3655" s="351" t="s">
        <v>8290</v>
      </c>
      <c r="B3655" s="353" t="s">
        <v>994</v>
      </c>
      <c r="C3655" s="353" t="s">
        <v>2410</v>
      </c>
      <c r="D3655" s="353" t="s">
        <v>2422</v>
      </c>
      <c r="E3655" s="354" t="s">
        <v>2423</v>
      </c>
      <c r="F3655" s="355" t="s">
        <v>217</v>
      </c>
      <c r="G3655" s="368">
        <v>2</v>
      </c>
    </row>
    <row r="3656" spans="1:7" s="54" customFormat="1" ht="15" x14ac:dyDescent="0.25">
      <c r="A3656" s="351" t="s">
        <v>8291</v>
      </c>
      <c r="B3656" s="353" t="s">
        <v>994</v>
      </c>
      <c r="C3656" s="369" t="s">
        <v>1081</v>
      </c>
      <c r="D3656" s="369" t="s">
        <v>8292</v>
      </c>
      <c r="E3656" s="370" t="s">
        <v>8293</v>
      </c>
      <c r="F3656" s="355" t="s">
        <v>217</v>
      </c>
      <c r="G3656" s="368">
        <v>2</v>
      </c>
    </row>
    <row r="3657" spans="1:7" s="54" customFormat="1" ht="33.75" x14ac:dyDescent="0.25">
      <c r="A3657" s="351" t="s">
        <v>8294</v>
      </c>
      <c r="B3657" s="353" t="s">
        <v>994</v>
      </c>
      <c r="C3657" s="353" t="s">
        <v>2421</v>
      </c>
      <c r="D3657" s="353" t="s">
        <v>8295</v>
      </c>
      <c r="E3657" s="354" t="s">
        <v>8296</v>
      </c>
      <c r="F3657" s="355" t="s">
        <v>217</v>
      </c>
      <c r="G3657" s="368">
        <v>4</v>
      </c>
    </row>
    <row r="3658" spans="1:7" s="54" customFormat="1" ht="15" x14ac:dyDescent="0.25">
      <c r="A3658" s="351" t="s">
        <v>8297</v>
      </c>
      <c r="B3658" s="353" t="s">
        <v>994</v>
      </c>
      <c r="C3658" s="369" t="s">
        <v>2398</v>
      </c>
      <c r="D3658" s="369" t="s">
        <v>8298</v>
      </c>
      <c r="E3658" s="370" t="s">
        <v>8299</v>
      </c>
      <c r="F3658" s="355" t="s">
        <v>248</v>
      </c>
      <c r="G3658" s="366">
        <v>0.2</v>
      </c>
    </row>
    <row r="3659" spans="1:7" s="54" customFormat="1" ht="15" x14ac:dyDescent="0.25">
      <c r="A3659" s="351" t="s">
        <v>8300</v>
      </c>
      <c r="B3659" s="353" t="s">
        <v>994</v>
      </c>
      <c r="C3659" s="369" t="s">
        <v>3086</v>
      </c>
      <c r="D3659" s="369" t="s">
        <v>8301</v>
      </c>
      <c r="E3659" s="370" t="s">
        <v>8302</v>
      </c>
      <c r="F3659" s="355" t="s">
        <v>217</v>
      </c>
      <c r="G3659" s="368">
        <v>2</v>
      </c>
    </row>
    <row r="3660" spans="1:7" s="54" customFormat="1" ht="15" x14ac:dyDescent="0.25">
      <c r="A3660" s="360"/>
      <c r="B3660" s="560" t="s">
        <v>8303</v>
      </c>
      <c r="C3660" s="561"/>
      <c r="D3660" s="561"/>
      <c r="E3660" s="562"/>
      <c r="F3660" s="361"/>
      <c r="G3660" s="361"/>
    </row>
    <row r="3661" spans="1:7" s="54" customFormat="1" ht="22.5" x14ac:dyDescent="0.25">
      <c r="A3661" s="351" t="s">
        <v>8304</v>
      </c>
      <c r="B3661" s="353" t="s">
        <v>994</v>
      </c>
      <c r="C3661" s="353" t="s">
        <v>2429</v>
      </c>
      <c r="D3661" s="353" t="s">
        <v>7356</v>
      </c>
      <c r="E3661" s="354" t="s">
        <v>7357</v>
      </c>
      <c r="F3661" s="355" t="s">
        <v>217</v>
      </c>
      <c r="G3661" s="368">
        <v>1</v>
      </c>
    </row>
    <row r="3662" spans="1:7" s="54" customFormat="1" ht="15" x14ac:dyDescent="0.25">
      <c r="A3662" s="351" t="s">
        <v>8305</v>
      </c>
      <c r="B3662" s="353" t="s">
        <v>994</v>
      </c>
      <c r="C3662" s="369" t="s">
        <v>2433</v>
      </c>
      <c r="D3662" s="369" t="s">
        <v>8306</v>
      </c>
      <c r="E3662" s="370" t="s">
        <v>8307</v>
      </c>
      <c r="F3662" s="355" t="s">
        <v>217</v>
      </c>
      <c r="G3662" s="368">
        <v>1</v>
      </c>
    </row>
    <row r="3663" spans="1:7" s="54" customFormat="1" ht="33.75" x14ac:dyDescent="0.25">
      <c r="A3663" s="351" t="s">
        <v>8308</v>
      </c>
      <c r="B3663" s="353" t="s">
        <v>994</v>
      </c>
      <c r="C3663" s="353" t="s">
        <v>2438</v>
      </c>
      <c r="D3663" s="353" t="s">
        <v>2525</v>
      </c>
      <c r="E3663" s="354" t="s">
        <v>8309</v>
      </c>
      <c r="F3663" s="355" t="s">
        <v>217</v>
      </c>
      <c r="G3663" s="368">
        <v>1</v>
      </c>
    </row>
    <row r="3664" spans="1:7" s="54" customFormat="1" ht="22.5" x14ac:dyDescent="0.25">
      <c r="A3664" s="351" t="s">
        <v>8310</v>
      </c>
      <c r="B3664" s="353" t="s">
        <v>994</v>
      </c>
      <c r="C3664" s="369" t="s">
        <v>2440</v>
      </c>
      <c r="D3664" s="369" t="s">
        <v>8311</v>
      </c>
      <c r="E3664" s="370" t="s">
        <v>8312</v>
      </c>
      <c r="F3664" s="355" t="s">
        <v>217</v>
      </c>
      <c r="G3664" s="368">
        <v>1</v>
      </c>
    </row>
    <row r="3665" spans="1:7" s="54" customFormat="1" ht="22.5" x14ac:dyDescent="0.25">
      <c r="A3665" s="351" t="s">
        <v>8313</v>
      </c>
      <c r="B3665" s="353" t="s">
        <v>994</v>
      </c>
      <c r="C3665" s="353" t="s">
        <v>1075</v>
      </c>
      <c r="D3665" s="353" t="s">
        <v>2475</v>
      </c>
      <c r="E3665" s="354" t="s">
        <v>2476</v>
      </c>
      <c r="F3665" s="355" t="s">
        <v>217</v>
      </c>
      <c r="G3665" s="368">
        <v>5</v>
      </c>
    </row>
    <row r="3666" spans="1:7" s="54" customFormat="1" ht="15" x14ac:dyDescent="0.25">
      <c r="A3666" s="351" t="s">
        <v>8314</v>
      </c>
      <c r="B3666" s="353" t="s">
        <v>994</v>
      </c>
      <c r="C3666" s="369" t="s">
        <v>3469</v>
      </c>
      <c r="D3666" s="369" t="s">
        <v>8315</v>
      </c>
      <c r="E3666" s="370" t="s">
        <v>8316</v>
      </c>
      <c r="F3666" s="355" t="s">
        <v>217</v>
      </c>
      <c r="G3666" s="368">
        <v>1</v>
      </c>
    </row>
    <row r="3667" spans="1:7" s="54" customFormat="1" ht="15" x14ac:dyDescent="0.25">
      <c r="A3667" s="351" t="s">
        <v>8317</v>
      </c>
      <c r="B3667" s="353" t="s">
        <v>994</v>
      </c>
      <c r="C3667" s="369" t="s">
        <v>3471</v>
      </c>
      <c r="D3667" s="369" t="s">
        <v>2533</v>
      </c>
      <c r="E3667" s="370" t="s">
        <v>2534</v>
      </c>
      <c r="F3667" s="355" t="s">
        <v>217</v>
      </c>
      <c r="G3667" s="368">
        <v>3</v>
      </c>
    </row>
    <row r="3668" spans="1:7" s="54" customFormat="1" ht="15" x14ac:dyDescent="0.25">
      <c r="A3668" s="351" t="s">
        <v>8318</v>
      </c>
      <c r="B3668" s="353" t="s">
        <v>994</v>
      </c>
      <c r="C3668" s="369" t="s">
        <v>7635</v>
      </c>
      <c r="D3668" s="369" t="s">
        <v>2537</v>
      </c>
      <c r="E3668" s="370" t="s">
        <v>8319</v>
      </c>
      <c r="F3668" s="355" t="s">
        <v>217</v>
      </c>
      <c r="G3668" s="368">
        <v>1</v>
      </c>
    </row>
    <row r="3669" spans="1:7" s="54" customFormat="1" ht="22.5" x14ac:dyDescent="0.25">
      <c r="A3669" s="351" t="s">
        <v>8320</v>
      </c>
      <c r="B3669" s="353" t="s">
        <v>994</v>
      </c>
      <c r="C3669" s="353" t="s">
        <v>2474</v>
      </c>
      <c r="D3669" s="353" t="s">
        <v>8321</v>
      </c>
      <c r="E3669" s="354" t="s">
        <v>8322</v>
      </c>
      <c r="F3669" s="355" t="s">
        <v>217</v>
      </c>
      <c r="G3669" s="368">
        <v>1</v>
      </c>
    </row>
    <row r="3670" spans="1:7" s="54" customFormat="1" ht="15" x14ac:dyDescent="0.25">
      <c r="A3670" s="351" t="s">
        <v>8323</v>
      </c>
      <c r="B3670" s="353" t="s">
        <v>994</v>
      </c>
      <c r="C3670" s="369" t="s">
        <v>3475</v>
      </c>
      <c r="D3670" s="369" t="s">
        <v>2485</v>
      </c>
      <c r="E3670" s="370" t="s">
        <v>8324</v>
      </c>
      <c r="F3670" s="355" t="s">
        <v>217</v>
      </c>
      <c r="G3670" s="368">
        <v>1</v>
      </c>
    </row>
    <row r="3671" spans="1:7" s="54" customFormat="1" ht="22.5" x14ac:dyDescent="0.25">
      <c r="A3671" s="351" t="s">
        <v>8325</v>
      </c>
      <c r="B3671" s="353" t="s">
        <v>994</v>
      </c>
      <c r="C3671" s="353" t="s">
        <v>2489</v>
      </c>
      <c r="D3671" s="353" t="s">
        <v>2997</v>
      </c>
      <c r="E3671" s="354" t="s">
        <v>2998</v>
      </c>
      <c r="F3671" s="355" t="s">
        <v>217</v>
      </c>
      <c r="G3671" s="368">
        <v>1</v>
      </c>
    </row>
    <row r="3672" spans="1:7" s="54" customFormat="1" ht="15" customHeight="1" x14ac:dyDescent="0.25">
      <c r="A3672" s="351" t="s">
        <v>8326</v>
      </c>
      <c r="B3672" s="353" t="s">
        <v>994</v>
      </c>
      <c r="C3672" s="369" t="s">
        <v>3481</v>
      </c>
      <c r="D3672" s="369" t="s">
        <v>8327</v>
      </c>
      <c r="E3672" s="370" t="s">
        <v>8328</v>
      </c>
      <c r="F3672" s="355" t="s">
        <v>217</v>
      </c>
      <c r="G3672" s="368">
        <v>1</v>
      </c>
    </row>
    <row r="3673" spans="1:7" s="54" customFormat="1" ht="15" x14ac:dyDescent="0.25">
      <c r="A3673" s="351" t="s">
        <v>8329</v>
      </c>
      <c r="B3673" s="353" t="s">
        <v>994</v>
      </c>
      <c r="C3673" s="353" t="s">
        <v>2495</v>
      </c>
      <c r="D3673" s="353" t="s">
        <v>454</v>
      </c>
      <c r="E3673" s="354" t="s">
        <v>455</v>
      </c>
      <c r="F3673" s="355" t="s">
        <v>217</v>
      </c>
      <c r="G3673" s="368">
        <v>1</v>
      </c>
    </row>
    <row r="3674" spans="1:7" s="54" customFormat="1" ht="15" x14ac:dyDescent="0.25">
      <c r="A3674" s="351" t="s">
        <v>8330</v>
      </c>
      <c r="B3674" s="353" t="s">
        <v>994</v>
      </c>
      <c r="C3674" s="369" t="s">
        <v>2497</v>
      </c>
      <c r="D3674" s="369" t="s">
        <v>8331</v>
      </c>
      <c r="E3674" s="370" t="s">
        <v>8332</v>
      </c>
      <c r="F3674" s="355" t="s">
        <v>217</v>
      </c>
      <c r="G3674" s="368">
        <v>1</v>
      </c>
    </row>
    <row r="3675" spans="1:7" s="54" customFormat="1" ht="15" x14ac:dyDescent="0.25">
      <c r="A3675" s="347" t="s">
        <v>6001</v>
      </c>
      <c r="B3675" s="556"/>
      <c r="C3675" s="556"/>
      <c r="D3675" s="556"/>
      <c r="E3675" s="348" t="s">
        <v>8333</v>
      </c>
      <c r="F3675" s="349"/>
      <c r="G3675" s="350"/>
    </row>
    <row r="3676" spans="1:7" s="54" customFormat="1" ht="22.5" x14ac:dyDescent="0.25">
      <c r="A3676" s="351" t="s">
        <v>8334</v>
      </c>
      <c r="B3676" s="353" t="s">
        <v>994</v>
      </c>
      <c r="C3676" s="353" t="s">
        <v>2499</v>
      </c>
      <c r="D3676" s="353" t="s">
        <v>246</v>
      </c>
      <c r="E3676" s="354" t="s">
        <v>247</v>
      </c>
      <c r="F3676" s="355" t="s">
        <v>243</v>
      </c>
      <c r="G3676" s="362">
        <v>0.13</v>
      </c>
    </row>
    <row r="3677" spans="1:7" s="54" customFormat="1" ht="15" x14ac:dyDescent="0.25">
      <c r="A3677" s="351" t="s">
        <v>8335</v>
      </c>
      <c r="B3677" s="353" t="s">
        <v>994</v>
      </c>
      <c r="C3677" s="353" t="s">
        <v>5984</v>
      </c>
      <c r="D3677" s="353" t="s">
        <v>8336</v>
      </c>
      <c r="E3677" s="354" t="s">
        <v>8337</v>
      </c>
      <c r="F3677" s="355" t="s">
        <v>217</v>
      </c>
      <c r="G3677" s="368">
        <v>5</v>
      </c>
    </row>
    <row r="3678" spans="1:7" s="54" customFormat="1" ht="15" x14ac:dyDescent="0.25">
      <c r="A3678" s="351" t="s">
        <v>8338</v>
      </c>
      <c r="B3678" s="353" t="s">
        <v>994</v>
      </c>
      <c r="C3678" s="353" t="s">
        <v>5988</v>
      </c>
      <c r="D3678" s="353" t="s">
        <v>8339</v>
      </c>
      <c r="E3678" s="354" t="s">
        <v>8340</v>
      </c>
      <c r="F3678" s="355" t="s">
        <v>217</v>
      </c>
      <c r="G3678" s="368">
        <v>6</v>
      </c>
    </row>
    <row r="3679" spans="1:7" s="54" customFormat="1" ht="15" x14ac:dyDescent="0.25">
      <c r="A3679" s="351" t="s">
        <v>8341</v>
      </c>
      <c r="B3679" s="353" t="s">
        <v>994</v>
      </c>
      <c r="C3679" s="353" t="s">
        <v>7859</v>
      </c>
      <c r="D3679" s="353" t="s">
        <v>8339</v>
      </c>
      <c r="E3679" s="354" t="s">
        <v>3103</v>
      </c>
      <c r="F3679" s="355" t="s">
        <v>217</v>
      </c>
      <c r="G3679" s="368">
        <v>2</v>
      </c>
    </row>
    <row r="3680" spans="1:7" s="54" customFormat="1" ht="15" x14ac:dyDescent="0.25">
      <c r="A3680" s="360"/>
      <c r="B3680" s="560" t="s">
        <v>3138</v>
      </c>
      <c r="C3680" s="561"/>
      <c r="D3680" s="561"/>
      <c r="E3680" s="562"/>
      <c r="F3680" s="361"/>
      <c r="G3680" s="361"/>
    </row>
    <row r="3681" spans="1:7" s="54" customFormat="1" ht="15" x14ac:dyDescent="0.25">
      <c r="A3681" s="351" t="s">
        <v>8342</v>
      </c>
      <c r="B3681" s="353" t="s">
        <v>994</v>
      </c>
      <c r="C3681" s="353" t="s">
        <v>2508</v>
      </c>
      <c r="D3681" s="353" t="s">
        <v>265</v>
      </c>
      <c r="E3681" s="354" t="s">
        <v>266</v>
      </c>
      <c r="F3681" s="355" t="s">
        <v>243</v>
      </c>
      <c r="G3681" s="362">
        <v>0.06</v>
      </c>
    </row>
    <row r="3682" spans="1:7" s="54" customFormat="1" ht="15" x14ac:dyDescent="0.25">
      <c r="A3682" s="351" t="s">
        <v>8343</v>
      </c>
      <c r="B3682" s="353" t="s">
        <v>994</v>
      </c>
      <c r="C3682" s="353" t="s">
        <v>5993</v>
      </c>
      <c r="D3682" s="353" t="s">
        <v>8344</v>
      </c>
      <c r="E3682" s="354" t="s">
        <v>3148</v>
      </c>
      <c r="F3682" s="355" t="s">
        <v>248</v>
      </c>
      <c r="G3682" s="366">
        <v>0.6</v>
      </c>
    </row>
    <row r="3683" spans="1:7" s="54" customFormat="1" ht="15" x14ac:dyDescent="0.25">
      <c r="A3683" s="351" t="s">
        <v>8345</v>
      </c>
      <c r="B3683" s="353" t="s">
        <v>994</v>
      </c>
      <c r="C3683" s="353" t="s">
        <v>2516</v>
      </c>
      <c r="D3683" s="353" t="s">
        <v>3182</v>
      </c>
      <c r="E3683" s="354" t="s">
        <v>3183</v>
      </c>
      <c r="F3683" s="355" t="s">
        <v>243</v>
      </c>
      <c r="G3683" s="362">
        <v>0.02</v>
      </c>
    </row>
    <row r="3684" spans="1:7" s="54" customFormat="1" ht="15" x14ac:dyDescent="0.25">
      <c r="A3684" s="351" t="s">
        <v>8346</v>
      </c>
      <c r="B3684" s="353" t="s">
        <v>994</v>
      </c>
      <c r="C3684" s="353" t="s">
        <v>5997</v>
      </c>
      <c r="D3684" s="353" t="s">
        <v>8347</v>
      </c>
      <c r="E3684" s="354" t="s">
        <v>8348</v>
      </c>
      <c r="F3684" s="355" t="s">
        <v>243</v>
      </c>
      <c r="G3684" s="362">
        <v>0.02</v>
      </c>
    </row>
    <row r="3685" spans="1:7" s="54" customFormat="1" ht="15" x14ac:dyDescent="0.25">
      <c r="A3685" s="351" t="s">
        <v>8349</v>
      </c>
      <c r="B3685" s="353" t="s">
        <v>994</v>
      </c>
      <c r="C3685" s="353" t="s">
        <v>1085</v>
      </c>
      <c r="D3685" s="353" t="s">
        <v>273</v>
      </c>
      <c r="E3685" s="354" t="s">
        <v>8350</v>
      </c>
      <c r="F3685" s="355" t="s">
        <v>248</v>
      </c>
      <c r="G3685" s="366">
        <v>0.2</v>
      </c>
    </row>
    <row r="3686" spans="1:7" s="54" customFormat="1" ht="15" x14ac:dyDescent="0.25">
      <c r="A3686" s="351" t="s">
        <v>8351</v>
      </c>
      <c r="B3686" s="353" t="s">
        <v>994</v>
      </c>
      <c r="C3686" s="353" t="s">
        <v>1088</v>
      </c>
      <c r="D3686" s="353" t="s">
        <v>8352</v>
      </c>
      <c r="E3686" s="354" t="s">
        <v>8353</v>
      </c>
      <c r="F3686" s="355" t="s">
        <v>248</v>
      </c>
      <c r="G3686" s="366">
        <v>0.6</v>
      </c>
    </row>
    <row r="3687" spans="1:7" s="54" customFormat="1" ht="15" customHeight="1" x14ac:dyDescent="0.25">
      <c r="A3687" s="351" t="s">
        <v>8354</v>
      </c>
      <c r="B3687" s="353" t="s">
        <v>994</v>
      </c>
      <c r="C3687" s="353" t="s">
        <v>1096</v>
      </c>
      <c r="D3687" s="353" t="s">
        <v>8355</v>
      </c>
      <c r="E3687" s="354" t="s">
        <v>8356</v>
      </c>
      <c r="F3687" s="355" t="s">
        <v>248</v>
      </c>
      <c r="G3687" s="366">
        <v>0.2</v>
      </c>
    </row>
    <row r="3688" spans="1:7" s="54" customFormat="1" ht="15" x14ac:dyDescent="0.25">
      <c r="A3688" s="351" t="s">
        <v>8357</v>
      </c>
      <c r="B3688" s="353" t="s">
        <v>994</v>
      </c>
      <c r="C3688" s="353" t="s">
        <v>1103</v>
      </c>
      <c r="D3688" s="353" t="s">
        <v>433</v>
      </c>
      <c r="E3688" s="354" t="s">
        <v>434</v>
      </c>
      <c r="F3688" s="355" t="s">
        <v>217</v>
      </c>
      <c r="G3688" s="368">
        <v>6</v>
      </c>
    </row>
    <row r="3689" spans="1:7" s="54" customFormat="1" ht="15" x14ac:dyDescent="0.25">
      <c r="A3689" s="351" t="s">
        <v>8358</v>
      </c>
      <c r="B3689" s="353" t="s">
        <v>994</v>
      </c>
      <c r="C3689" s="353" t="s">
        <v>1106</v>
      </c>
      <c r="D3689" s="353" t="s">
        <v>8359</v>
      </c>
      <c r="E3689" s="354" t="s">
        <v>8360</v>
      </c>
      <c r="F3689" s="355" t="s">
        <v>248</v>
      </c>
      <c r="G3689" s="366">
        <v>0.6</v>
      </c>
    </row>
    <row r="3690" spans="1:7" s="54" customFormat="1" ht="15" x14ac:dyDescent="0.25">
      <c r="A3690" s="360"/>
      <c r="B3690" s="560" t="s">
        <v>3282</v>
      </c>
      <c r="C3690" s="561"/>
      <c r="D3690" s="561"/>
      <c r="E3690" s="562"/>
      <c r="F3690" s="361"/>
      <c r="G3690" s="361"/>
    </row>
    <row r="3691" spans="1:7" s="54" customFormat="1" ht="22.5" x14ac:dyDescent="0.25">
      <c r="A3691" s="351" t="s">
        <v>8361</v>
      </c>
      <c r="B3691" s="353" t="s">
        <v>994</v>
      </c>
      <c r="C3691" s="353" t="s">
        <v>1109</v>
      </c>
      <c r="D3691" s="353" t="s">
        <v>3296</v>
      </c>
      <c r="E3691" s="354" t="s">
        <v>3297</v>
      </c>
      <c r="F3691" s="355" t="s">
        <v>243</v>
      </c>
      <c r="G3691" s="362">
        <v>0.32</v>
      </c>
    </row>
    <row r="3692" spans="1:7" s="54" customFormat="1" ht="15" x14ac:dyDescent="0.25">
      <c r="A3692" s="351" t="s">
        <v>8362</v>
      </c>
      <c r="B3692" s="353" t="s">
        <v>994</v>
      </c>
      <c r="C3692" s="353" t="s">
        <v>3539</v>
      </c>
      <c r="D3692" s="353" t="s">
        <v>3288</v>
      </c>
      <c r="E3692" s="354" t="s">
        <v>3289</v>
      </c>
      <c r="F3692" s="355" t="s">
        <v>243</v>
      </c>
      <c r="G3692" s="362">
        <v>0.32</v>
      </c>
    </row>
    <row r="3693" spans="1:7" s="54" customFormat="1" ht="15" customHeight="1" x14ac:dyDescent="0.25">
      <c r="A3693" s="351" t="s">
        <v>8363</v>
      </c>
      <c r="B3693" s="353" t="s">
        <v>994</v>
      </c>
      <c r="C3693" s="353" t="s">
        <v>1112</v>
      </c>
      <c r="D3693" s="353" t="s">
        <v>3284</v>
      </c>
      <c r="E3693" s="354" t="s">
        <v>3285</v>
      </c>
      <c r="F3693" s="355" t="s">
        <v>243</v>
      </c>
      <c r="G3693" s="362">
        <v>0.69</v>
      </c>
    </row>
    <row r="3694" spans="1:7" s="54" customFormat="1" ht="15" x14ac:dyDescent="0.25">
      <c r="A3694" s="351" t="s">
        <v>8364</v>
      </c>
      <c r="B3694" s="353" t="s">
        <v>994</v>
      </c>
      <c r="C3694" s="353" t="s">
        <v>2556</v>
      </c>
      <c r="D3694" s="353" t="s">
        <v>8365</v>
      </c>
      <c r="E3694" s="354" t="s">
        <v>8366</v>
      </c>
      <c r="F3694" s="355" t="s">
        <v>217</v>
      </c>
      <c r="G3694" s="368">
        <v>69</v>
      </c>
    </row>
    <row r="3695" spans="1:7" s="54" customFormat="1" ht="15" x14ac:dyDescent="0.25">
      <c r="A3695" s="347" t="s">
        <v>7979</v>
      </c>
      <c r="B3695" s="556"/>
      <c r="C3695" s="556"/>
      <c r="D3695" s="556"/>
      <c r="E3695" s="348" t="s">
        <v>3212</v>
      </c>
      <c r="F3695" s="349"/>
      <c r="G3695" s="350"/>
    </row>
    <row r="3696" spans="1:7" s="54" customFormat="1" ht="15" x14ac:dyDescent="0.25">
      <c r="A3696" s="360"/>
      <c r="B3696" s="560" t="s">
        <v>1068</v>
      </c>
      <c r="C3696" s="561"/>
      <c r="D3696" s="561"/>
      <c r="E3696" s="562"/>
      <c r="F3696" s="361"/>
      <c r="G3696" s="361"/>
    </row>
    <row r="3697" spans="1:7" s="54" customFormat="1" ht="22.5" x14ac:dyDescent="0.25">
      <c r="A3697" s="351" t="s">
        <v>8367</v>
      </c>
      <c r="B3697" s="353" t="s">
        <v>994</v>
      </c>
      <c r="C3697" s="353" t="s">
        <v>1115</v>
      </c>
      <c r="D3697" s="353" t="s">
        <v>3339</v>
      </c>
      <c r="E3697" s="354" t="s">
        <v>8368</v>
      </c>
      <c r="F3697" s="355" t="s">
        <v>100</v>
      </c>
      <c r="G3697" s="357">
        <v>3.3000000000000002E-2</v>
      </c>
    </row>
    <row r="3698" spans="1:7" s="54" customFormat="1" ht="22.5" x14ac:dyDescent="0.25">
      <c r="A3698" s="351" t="s">
        <v>8369</v>
      </c>
      <c r="B3698" s="353" t="s">
        <v>994</v>
      </c>
      <c r="C3698" s="353" t="s">
        <v>1140</v>
      </c>
      <c r="D3698" s="353" t="s">
        <v>258</v>
      </c>
      <c r="E3698" s="354" t="s">
        <v>259</v>
      </c>
      <c r="F3698" s="355" t="s">
        <v>116</v>
      </c>
      <c r="G3698" s="363">
        <v>9.9000000000000008E-3</v>
      </c>
    </row>
    <row r="3699" spans="1:7" s="54" customFormat="1" ht="22.5" x14ac:dyDescent="0.25">
      <c r="A3699" s="351" t="s">
        <v>8370</v>
      </c>
      <c r="B3699" s="353" t="s">
        <v>994</v>
      </c>
      <c r="C3699" s="353" t="s">
        <v>3646</v>
      </c>
      <c r="D3699" s="353" t="s">
        <v>467</v>
      </c>
      <c r="E3699" s="354" t="s">
        <v>468</v>
      </c>
      <c r="F3699" s="355" t="s">
        <v>100</v>
      </c>
      <c r="G3699" s="357">
        <v>3.3000000000000002E-2</v>
      </c>
    </row>
    <row r="3700" spans="1:7" s="54" customFormat="1" ht="15" x14ac:dyDescent="0.25">
      <c r="A3700" s="351" t="s">
        <v>8371</v>
      </c>
      <c r="B3700" s="353" t="s">
        <v>994</v>
      </c>
      <c r="C3700" s="353" t="s">
        <v>1151</v>
      </c>
      <c r="D3700" s="353" t="s">
        <v>262</v>
      </c>
      <c r="E3700" s="354" t="s">
        <v>263</v>
      </c>
      <c r="F3700" s="355" t="s">
        <v>116</v>
      </c>
      <c r="G3700" s="363">
        <v>9.9000000000000008E-3</v>
      </c>
    </row>
    <row r="3701" spans="1:7" s="54" customFormat="1" ht="15" customHeight="1" x14ac:dyDescent="0.25">
      <c r="A3701" s="351" t="s">
        <v>8372</v>
      </c>
      <c r="B3701" s="353" t="s">
        <v>994</v>
      </c>
      <c r="C3701" s="353" t="s">
        <v>2583</v>
      </c>
      <c r="D3701" s="353" t="s">
        <v>3347</v>
      </c>
      <c r="E3701" s="354" t="s">
        <v>3348</v>
      </c>
      <c r="F3701" s="355" t="s">
        <v>100</v>
      </c>
      <c r="G3701" s="357">
        <v>3.3000000000000002E-2</v>
      </c>
    </row>
    <row r="3702" spans="1:7" s="54" customFormat="1" ht="22.5" x14ac:dyDescent="0.25">
      <c r="A3702" s="351" t="s">
        <v>8373</v>
      </c>
      <c r="B3702" s="353" t="s">
        <v>994</v>
      </c>
      <c r="C3702" s="353" t="s">
        <v>1168</v>
      </c>
      <c r="D3702" s="353" t="s">
        <v>3350</v>
      </c>
      <c r="E3702" s="354" t="s">
        <v>8374</v>
      </c>
      <c r="F3702" s="355" t="s">
        <v>100</v>
      </c>
      <c r="G3702" s="357">
        <v>3.3000000000000002E-2</v>
      </c>
    </row>
    <row r="3703" spans="1:7" s="54" customFormat="1" ht="14.25" customHeight="1" x14ac:dyDescent="0.25">
      <c r="A3703" s="360"/>
      <c r="B3703" s="560" t="s">
        <v>8375</v>
      </c>
      <c r="C3703" s="561"/>
      <c r="D3703" s="561"/>
      <c r="E3703" s="562"/>
      <c r="F3703" s="361"/>
      <c r="G3703" s="361"/>
    </row>
    <row r="3704" spans="1:7" s="54" customFormat="1" ht="15" customHeight="1" x14ac:dyDescent="0.25">
      <c r="A3704" s="351" t="s">
        <v>8376</v>
      </c>
      <c r="B3704" s="353" t="s">
        <v>994</v>
      </c>
      <c r="C3704" s="353" t="s">
        <v>2598</v>
      </c>
      <c r="D3704" s="353" t="s">
        <v>255</v>
      </c>
      <c r="E3704" s="354" t="s">
        <v>256</v>
      </c>
      <c r="F3704" s="355" t="s">
        <v>164</v>
      </c>
      <c r="G3704" s="362">
        <v>1.75</v>
      </c>
    </row>
    <row r="3705" spans="1:7" s="54" customFormat="1" ht="33.75" x14ac:dyDescent="0.25">
      <c r="A3705" s="351" t="s">
        <v>8377</v>
      </c>
      <c r="B3705" s="353" t="s">
        <v>994</v>
      </c>
      <c r="C3705" s="353" t="s">
        <v>3671</v>
      </c>
      <c r="D3705" s="353" t="s">
        <v>8378</v>
      </c>
      <c r="E3705" s="354" t="s">
        <v>8379</v>
      </c>
      <c r="F3705" s="355" t="s">
        <v>252</v>
      </c>
      <c r="G3705" s="363">
        <v>7.1400000000000005E-2</v>
      </c>
    </row>
    <row r="3706" spans="1:7" s="54" customFormat="1" ht="15" x14ac:dyDescent="0.25">
      <c r="A3706" s="351" t="s">
        <v>8380</v>
      </c>
      <c r="B3706" s="353" t="s">
        <v>994</v>
      </c>
      <c r="C3706" s="353" t="s">
        <v>3673</v>
      </c>
      <c r="D3706" s="353" t="s">
        <v>3207</v>
      </c>
      <c r="E3706" s="354" t="s">
        <v>8381</v>
      </c>
      <c r="F3706" s="355" t="s">
        <v>449</v>
      </c>
      <c r="G3706" s="363">
        <v>1.0200000000000001E-2</v>
      </c>
    </row>
    <row r="3707" spans="1:7" s="54" customFormat="1" ht="15" x14ac:dyDescent="0.25">
      <c r="A3707" s="351" t="s">
        <v>8382</v>
      </c>
      <c r="B3707" s="353" t="s">
        <v>994</v>
      </c>
      <c r="C3707" s="353" t="s">
        <v>6080</v>
      </c>
      <c r="D3707" s="353" t="s">
        <v>3207</v>
      </c>
      <c r="E3707" s="354" t="s">
        <v>8383</v>
      </c>
      <c r="F3707" s="355" t="s">
        <v>449</v>
      </c>
      <c r="G3707" s="363">
        <v>9.69E-2</v>
      </c>
    </row>
    <row r="3708" spans="1:7" s="54" customFormat="1" ht="15" x14ac:dyDescent="0.25">
      <c r="A3708" s="351" t="s">
        <v>8384</v>
      </c>
      <c r="B3708" s="353" t="s">
        <v>994</v>
      </c>
      <c r="C3708" s="353" t="s">
        <v>2603</v>
      </c>
      <c r="D3708" s="353" t="s">
        <v>472</v>
      </c>
      <c r="E3708" s="354" t="s">
        <v>473</v>
      </c>
      <c r="F3708" s="355" t="s">
        <v>164</v>
      </c>
      <c r="G3708" s="366">
        <v>0.4</v>
      </c>
    </row>
    <row r="3709" spans="1:7" s="54" customFormat="1" ht="15" x14ac:dyDescent="0.25">
      <c r="A3709" s="351" t="s">
        <v>8385</v>
      </c>
      <c r="B3709" s="353" t="s">
        <v>994</v>
      </c>
      <c r="C3709" s="353" t="s">
        <v>3676</v>
      </c>
      <c r="D3709" s="353" t="s">
        <v>3207</v>
      </c>
      <c r="E3709" s="354" t="s">
        <v>8383</v>
      </c>
      <c r="F3709" s="355" t="s">
        <v>449</v>
      </c>
      <c r="G3709" s="363">
        <v>4.0800000000000003E-2</v>
      </c>
    </row>
    <row r="3710" spans="1:7" s="54" customFormat="1" ht="15" x14ac:dyDescent="0.25">
      <c r="A3710" s="347" t="s">
        <v>7981</v>
      </c>
      <c r="B3710" s="556"/>
      <c r="C3710" s="556"/>
      <c r="D3710" s="556"/>
      <c r="E3710" s="348" t="s">
        <v>8386</v>
      </c>
      <c r="F3710" s="349"/>
      <c r="G3710" s="350"/>
    </row>
    <row r="3711" spans="1:7" s="54" customFormat="1" ht="15" x14ac:dyDescent="0.25">
      <c r="A3711" s="351" t="s">
        <v>8387</v>
      </c>
      <c r="B3711" s="353" t="s">
        <v>994</v>
      </c>
      <c r="C3711" s="353" t="s">
        <v>1186</v>
      </c>
      <c r="D3711" s="353" t="s">
        <v>249</v>
      </c>
      <c r="E3711" s="354" t="s">
        <v>250</v>
      </c>
      <c r="F3711" s="355" t="s">
        <v>164</v>
      </c>
      <c r="G3711" s="366">
        <v>2.1</v>
      </c>
    </row>
    <row r="3712" spans="1:7" s="54" customFormat="1" ht="15" x14ac:dyDescent="0.25">
      <c r="A3712" s="351" t="s">
        <v>8388</v>
      </c>
      <c r="B3712" s="353" t="s">
        <v>994</v>
      </c>
      <c r="C3712" s="353" t="s">
        <v>2611</v>
      </c>
      <c r="D3712" s="353" t="s">
        <v>8389</v>
      </c>
      <c r="E3712" s="354" t="s">
        <v>8390</v>
      </c>
      <c r="F3712" s="355" t="s">
        <v>248</v>
      </c>
      <c r="G3712" s="362">
        <v>36.75</v>
      </c>
    </row>
    <row r="3713" spans="1:7" s="54" customFormat="1" ht="22.5" x14ac:dyDescent="0.25">
      <c r="A3713" s="351" t="s">
        <v>8391</v>
      </c>
      <c r="B3713" s="353" t="s">
        <v>994</v>
      </c>
      <c r="C3713" s="353" t="s">
        <v>3682</v>
      </c>
      <c r="D3713" s="353" t="s">
        <v>8392</v>
      </c>
      <c r="E3713" s="354" t="s">
        <v>432</v>
      </c>
      <c r="F3713" s="355" t="s">
        <v>168</v>
      </c>
      <c r="G3713" s="366">
        <v>214.2</v>
      </c>
    </row>
    <row r="3714" spans="1:7" s="54" customFormat="1" ht="15" x14ac:dyDescent="0.25">
      <c r="A3714" s="347" t="s">
        <v>8393</v>
      </c>
      <c r="B3714" s="556"/>
      <c r="C3714" s="556"/>
      <c r="D3714" s="556"/>
      <c r="E3714" s="348" t="s">
        <v>8394</v>
      </c>
      <c r="F3714" s="349"/>
      <c r="G3714" s="350"/>
    </row>
    <row r="3715" spans="1:7" s="54" customFormat="1" ht="22.5" x14ac:dyDescent="0.25">
      <c r="A3715" s="351" t="s">
        <v>8395</v>
      </c>
      <c r="B3715" s="353" t="s">
        <v>994</v>
      </c>
      <c r="C3715" s="353" t="s">
        <v>2613</v>
      </c>
      <c r="D3715" s="353" t="s">
        <v>3339</v>
      </c>
      <c r="E3715" s="354" t="s">
        <v>8368</v>
      </c>
      <c r="F3715" s="355" t="s">
        <v>100</v>
      </c>
      <c r="G3715" s="363">
        <v>3.3599999999999998E-2</v>
      </c>
    </row>
    <row r="3716" spans="1:7" s="54" customFormat="1" ht="22.5" x14ac:dyDescent="0.25">
      <c r="A3716" s="351" t="s">
        <v>8396</v>
      </c>
      <c r="B3716" s="353" t="s">
        <v>994</v>
      </c>
      <c r="C3716" s="353" t="s">
        <v>2620</v>
      </c>
      <c r="D3716" s="353" t="s">
        <v>258</v>
      </c>
      <c r="E3716" s="354" t="s">
        <v>259</v>
      </c>
      <c r="F3716" s="355" t="s">
        <v>116</v>
      </c>
      <c r="G3716" s="356">
        <v>1.008E-2</v>
      </c>
    </row>
    <row r="3717" spans="1:7" s="54" customFormat="1" ht="22.5" x14ac:dyDescent="0.25">
      <c r="A3717" s="351" t="s">
        <v>8397</v>
      </c>
      <c r="B3717" s="353" t="s">
        <v>994</v>
      </c>
      <c r="C3717" s="353" t="s">
        <v>2624</v>
      </c>
      <c r="D3717" s="353" t="s">
        <v>467</v>
      </c>
      <c r="E3717" s="354" t="s">
        <v>468</v>
      </c>
      <c r="F3717" s="355" t="s">
        <v>100</v>
      </c>
      <c r="G3717" s="363">
        <v>3.3599999999999998E-2</v>
      </c>
    </row>
    <row r="3718" spans="1:7" s="54" customFormat="1" ht="15" x14ac:dyDescent="0.25">
      <c r="A3718" s="351" t="s">
        <v>8398</v>
      </c>
      <c r="B3718" s="353" t="s">
        <v>994</v>
      </c>
      <c r="C3718" s="353" t="s">
        <v>2631</v>
      </c>
      <c r="D3718" s="353" t="s">
        <v>262</v>
      </c>
      <c r="E3718" s="354" t="s">
        <v>263</v>
      </c>
      <c r="F3718" s="355" t="s">
        <v>116</v>
      </c>
      <c r="G3718" s="356">
        <v>1.008E-2</v>
      </c>
    </row>
    <row r="3719" spans="1:7" s="54" customFormat="1" ht="15" customHeight="1" x14ac:dyDescent="0.25">
      <c r="A3719" s="351" t="s">
        <v>8399</v>
      </c>
      <c r="B3719" s="353" t="s">
        <v>994</v>
      </c>
      <c r="C3719" s="353" t="s">
        <v>1189</v>
      </c>
      <c r="D3719" s="353" t="s">
        <v>3347</v>
      </c>
      <c r="E3719" s="354" t="s">
        <v>3348</v>
      </c>
      <c r="F3719" s="355" t="s">
        <v>100</v>
      </c>
      <c r="G3719" s="363">
        <v>3.3599999999999998E-2</v>
      </c>
    </row>
    <row r="3720" spans="1:7" s="54" customFormat="1" ht="22.5" x14ac:dyDescent="0.25">
      <c r="A3720" s="351" t="s">
        <v>8400</v>
      </c>
      <c r="B3720" s="353" t="s">
        <v>994</v>
      </c>
      <c r="C3720" s="353" t="s">
        <v>2639</v>
      </c>
      <c r="D3720" s="353" t="s">
        <v>3350</v>
      </c>
      <c r="E3720" s="354" t="s">
        <v>8374</v>
      </c>
      <c r="F3720" s="355" t="s">
        <v>100</v>
      </c>
      <c r="G3720" s="363">
        <v>3.3599999999999998E-2</v>
      </c>
    </row>
    <row r="3721" spans="1:7" s="54" customFormat="1" ht="22.5" x14ac:dyDescent="0.25">
      <c r="A3721" s="351" t="s">
        <v>8401</v>
      </c>
      <c r="B3721" s="353" t="s">
        <v>994</v>
      </c>
      <c r="C3721" s="353" t="s">
        <v>2646</v>
      </c>
      <c r="D3721" s="353" t="s">
        <v>8402</v>
      </c>
      <c r="E3721" s="354" t="s">
        <v>8403</v>
      </c>
      <c r="F3721" s="355" t="s">
        <v>217</v>
      </c>
      <c r="G3721" s="368">
        <v>4</v>
      </c>
    </row>
    <row r="3722" spans="1:7" s="54" customFormat="1" ht="15" x14ac:dyDescent="0.25">
      <c r="A3722" s="351" t="s">
        <v>8404</v>
      </c>
      <c r="B3722" s="353" t="s">
        <v>994</v>
      </c>
      <c r="C3722" s="353" t="s">
        <v>1200</v>
      </c>
      <c r="D3722" s="353" t="s">
        <v>260</v>
      </c>
      <c r="E3722" s="354" t="s">
        <v>261</v>
      </c>
      <c r="F3722" s="355" t="s">
        <v>164</v>
      </c>
      <c r="G3722" s="366">
        <v>0.6</v>
      </c>
    </row>
    <row r="3723" spans="1:7" s="54" customFormat="1" ht="15" x14ac:dyDescent="0.25">
      <c r="A3723" s="351" t="s">
        <v>8405</v>
      </c>
      <c r="B3723" s="353" t="s">
        <v>994</v>
      </c>
      <c r="C3723" s="353" t="s">
        <v>1204</v>
      </c>
      <c r="D3723" s="353" t="s">
        <v>3354</v>
      </c>
      <c r="E3723" s="354" t="s">
        <v>478</v>
      </c>
      <c r="F3723" s="355" t="s">
        <v>122</v>
      </c>
      <c r="G3723" s="363">
        <v>7.5600000000000001E-2</v>
      </c>
    </row>
    <row r="3724" spans="1:7" s="54" customFormat="1" ht="22.5" x14ac:dyDescent="0.25">
      <c r="A3724" s="351" t="s">
        <v>8406</v>
      </c>
      <c r="B3724" s="353" t="s">
        <v>994</v>
      </c>
      <c r="C3724" s="353" t="s">
        <v>1211</v>
      </c>
      <c r="D3724" s="353" t="s">
        <v>3359</v>
      </c>
      <c r="E3724" s="354" t="s">
        <v>3360</v>
      </c>
      <c r="F3724" s="355" t="s">
        <v>164</v>
      </c>
      <c r="G3724" s="366">
        <v>0.1</v>
      </c>
    </row>
    <row r="3725" spans="1:7" s="54" customFormat="1" ht="15" x14ac:dyDescent="0.25">
      <c r="A3725" s="351" t="s">
        <v>8407</v>
      </c>
      <c r="B3725" s="353" t="s">
        <v>994</v>
      </c>
      <c r="C3725" s="353" t="s">
        <v>1213</v>
      </c>
      <c r="D3725" s="353" t="s">
        <v>8408</v>
      </c>
      <c r="E3725" s="354" t="s">
        <v>8409</v>
      </c>
      <c r="F3725" s="355" t="s">
        <v>122</v>
      </c>
      <c r="G3725" s="356">
        <v>3.9500000000000004E-3</v>
      </c>
    </row>
    <row r="3726" spans="1:7" s="54" customFormat="1" ht="22.5" x14ac:dyDescent="0.25">
      <c r="A3726" s="351" t="s">
        <v>8410</v>
      </c>
      <c r="B3726" s="353" t="s">
        <v>994</v>
      </c>
      <c r="C3726" s="353" t="s">
        <v>2658</v>
      </c>
      <c r="D3726" s="353" t="s">
        <v>264</v>
      </c>
      <c r="E3726" s="354" t="s">
        <v>8411</v>
      </c>
      <c r="F3726" s="355" t="s">
        <v>164</v>
      </c>
      <c r="G3726" s="366">
        <v>0.3</v>
      </c>
    </row>
    <row r="3727" spans="1:7" s="54" customFormat="1" ht="22.5" x14ac:dyDescent="0.25">
      <c r="A3727" s="351" t="s">
        <v>8412</v>
      </c>
      <c r="B3727" s="353" t="s">
        <v>994</v>
      </c>
      <c r="C3727" s="353" t="s">
        <v>3775</v>
      </c>
      <c r="D3727" s="353" t="s">
        <v>8413</v>
      </c>
      <c r="E3727" s="354" t="s">
        <v>8414</v>
      </c>
      <c r="F3727" s="355" t="s">
        <v>122</v>
      </c>
      <c r="G3727" s="356">
        <v>1.8509999999999999E-2</v>
      </c>
    </row>
    <row r="3728" spans="1:7" s="54" customFormat="1" ht="15" x14ac:dyDescent="0.25">
      <c r="A3728" s="351" t="s">
        <v>8415</v>
      </c>
      <c r="B3728" s="353" t="s">
        <v>994</v>
      </c>
      <c r="C3728" s="353" t="s">
        <v>2673</v>
      </c>
      <c r="D3728" s="353" t="s">
        <v>479</v>
      </c>
      <c r="E3728" s="354" t="s">
        <v>480</v>
      </c>
      <c r="F3728" s="355" t="s">
        <v>248</v>
      </c>
      <c r="G3728" s="366">
        <v>0.4</v>
      </c>
    </row>
    <row r="3729" spans="1:7" s="54" customFormat="1" ht="15" x14ac:dyDescent="0.25">
      <c r="A3729" s="351" t="s">
        <v>8416</v>
      </c>
      <c r="B3729" s="353" t="s">
        <v>994</v>
      </c>
      <c r="C3729" s="353" t="s">
        <v>2675</v>
      </c>
      <c r="D3729" s="353" t="s">
        <v>3357</v>
      </c>
      <c r="E3729" s="354" t="s">
        <v>481</v>
      </c>
      <c r="F3729" s="355" t="s">
        <v>122</v>
      </c>
      <c r="G3729" s="356">
        <v>1.8849999999999999E-2</v>
      </c>
    </row>
    <row r="3730" spans="1:7" s="54" customFormat="1" ht="22.5" x14ac:dyDescent="0.25">
      <c r="A3730" s="351" t="s">
        <v>8417</v>
      </c>
      <c r="B3730" s="353" t="s">
        <v>994</v>
      </c>
      <c r="C3730" s="353" t="s">
        <v>2677</v>
      </c>
      <c r="D3730" s="353" t="s">
        <v>8418</v>
      </c>
      <c r="E3730" s="354" t="s">
        <v>8419</v>
      </c>
      <c r="F3730" s="355" t="s">
        <v>8420</v>
      </c>
      <c r="G3730" s="368">
        <v>1</v>
      </c>
    </row>
    <row r="3731" spans="1:7" s="54" customFormat="1" ht="22.5" x14ac:dyDescent="0.25">
      <c r="A3731" s="351" t="s">
        <v>8421</v>
      </c>
      <c r="B3731" s="353" t="s">
        <v>994</v>
      </c>
      <c r="C3731" s="353" t="s">
        <v>3804</v>
      </c>
      <c r="D3731" s="353" t="s">
        <v>8422</v>
      </c>
      <c r="E3731" s="354" t="s">
        <v>8423</v>
      </c>
      <c r="F3731" s="355" t="s">
        <v>217</v>
      </c>
      <c r="G3731" s="368">
        <v>1</v>
      </c>
    </row>
    <row r="3732" spans="1:7" s="54" customFormat="1" ht="15" x14ac:dyDescent="0.25">
      <c r="A3732" s="351" t="s">
        <v>8424</v>
      </c>
      <c r="B3732" s="353" t="s">
        <v>994</v>
      </c>
      <c r="C3732" s="353" t="s">
        <v>6177</v>
      </c>
      <c r="D3732" s="353" t="s">
        <v>8425</v>
      </c>
      <c r="E3732" s="354" t="s">
        <v>8426</v>
      </c>
      <c r="F3732" s="355" t="s">
        <v>217</v>
      </c>
      <c r="G3732" s="368">
        <v>2</v>
      </c>
    </row>
    <row r="3733" spans="1:7" s="54" customFormat="1" ht="15" x14ac:dyDescent="0.25">
      <c r="A3733" s="557" t="s">
        <v>8427</v>
      </c>
      <c r="B3733" s="558"/>
      <c r="C3733" s="558"/>
      <c r="D3733" s="558"/>
      <c r="E3733" s="558"/>
      <c r="F3733" s="559"/>
      <c r="G3733" s="359"/>
    </row>
    <row r="3734" spans="1:7" s="54" customFormat="1" ht="15" x14ac:dyDescent="0.25">
      <c r="A3734" s="347" t="s">
        <v>1091</v>
      </c>
      <c r="B3734" s="556"/>
      <c r="C3734" s="556"/>
      <c r="D3734" s="556"/>
      <c r="E3734" s="348" t="s">
        <v>381</v>
      </c>
      <c r="F3734" s="349"/>
      <c r="G3734" s="350"/>
    </row>
    <row r="3735" spans="1:7" s="54" customFormat="1" ht="15" x14ac:dyDescent="0.25">
      <c r="A3735" s="351" t="s">
        <v>8428</v>
      </c>
      <c r="B3735" s="353" t="s">
        <v>996</v>
      </c>
      <c r="C3735" s="353" t="s">
        <v>2402</v>
      </c>
      <c r="D3735" s="353" t="s">
        <v>384</v>
      </c>
      <c r="E3735" s="354" t="s">
        <v>385</v>
      </c>
      <c r="F3735" s="355" t="s">
        <v>383</v>
      </c>
      <c r="G3735" s="363">
        <v>5.79E-2</v>
      </c>
    </row>
    <row r="3736" spans="1:7" s="54" customFormat="1" ht="15" x14ac:dyDescent="0.25">
      <c r="A3736" s="351" t="s">
        <v>8429</v>
      </c>
      <c r="B3736" s="353" t="s">
        <v>996</v>
      </c>
      <c r="C3736" s="353" t="s">
        <v>1067</v>
      </c>
      <c r="D3736" s="353" t="s">
        <v>8430</v>
      </c>
      <c r="E3736" s="354" t="s">
        <v>8431</v>
      </c>
      <c r="F3736" s="355" t="s">
        <v>243</v>
      </c>
      <c r="G3736" s="362">
        <v>0.06</v>
      </c>
    </row>
    <row r="3737" spans="1:7" s="54" customFormat="1" ht="15" x14ac:dyDescent="0.25">
      <c r="A3737" s="351" t="s">
        <v>8432</v>
      </c>
      <c r="B3737" s="353" t="s">
        <v>996</v>
      </c>
      <c r="C3737" s="353" t="s">
        <v>3382</v>
      </c>
      <c r="D3737" s="353" t="s">
        <v>3383</v>
      </c>
      <c r="E3737" s="354" t="s">
        <v>3384</v>
      </c>
      <c r="F3737" s="355" t="s">
        <v>139</v>
      </c>
      <c r="G3737" s="366">
        <v>0.3</v>
      </c>
    </row>
    <row r="3738" spans="1:7" s="54" customFormat="1" ht="15" x14ac:dyDescent="0.25">
      <c r="A3738" s="351" t="s">
        <v>8433</v>
      </c>
      <c r="B3738" s="353" t="s">
        <v>996</v>
      </c>
      <c r="C3738" s="353" t="s">
        <v>3386</v>
      </c>
      <c r="D3738" s="353" t="s">
        <v>8434</v>
      </c>
      <c r="E3738" s="354" t="s">
        <v>8435</v>
      </c>
      <c r="F3738" s="355" t="s">
        <v>217</v>
      </c>
      <c r="G3738" s="368">
        <v>3</v>
      </c>
    </row>
    <row r="3739" spans="1:7" s="54" customFormat="1" ht="22.5" x14ac:dyDescent="0.25">
      <c r="A3739" s="351" t="s">
        <v>8436</v>
      </c>
      <c r="B3739" s="353" t="s">
        <v>996</v>
      </c>
      <c r="C3739" s="353" t="s">
        <v>3390</v>
      </c>
      <c r="D3739" s="353" t="s">
        <v>8437</v>
      </c>
      <c r="E3739" s="354" t="s">
        <v>8438</v>
      </c>
      <c r="F3739" s="355" t="s">
        <v>217</v>
      </c>
      <c r="G3739" s="368">
        <v>3</v>
      </c>
    </row>
    <row r="3740" spans="1:7" s="54" customFormat="1" ht="15" x14ac:dyDescent="0.25">
      <c r="A3740" s="351" t="s">
        <v>8439</v>
      </c>
      <c r="B3740" s="353" t="s">
        <v>996</v>
      </c>
      <c r="C3740" s="353" t="s">
        <v>3394</v>
      </c>
      <c r="D3740" s="353" t="s">
        <v>5985</v>
      </c>
      <c r="E3740" s="354" t="s">
        <v>8440</v>
      </c>
      <c r="F3740" s="355" t="s">
        <v>217</v>
      </c>
      <c r="G3740" s="368">
        <v>3</v>
      </c>
    </row>
    <row r="3741" spans="1:7" s="54" customFormat="1" ht="22.5" x14ac:dyDescent="0.25">
      <c r="A3741" s="351" t="s">
        <v>8441</v>
      </c>
      <c r="B3741" s="353" t="s">
        <v>996</v>
      </c>
      <c r="C3741" s="353" t="s">
        <v>2410</v>
      </c>
      <c r="D3741" s="353" t="s">
        <v>404</v>
      </c>
      <c r="E3741" s="354" t="s">
        <v>405</v>
      </c>
      <c r="F3741" s="355" t="s">
        <v>217</v>
      </c>
      <c r="G3741" s="368">
        <v>2</v>
      </c>
    </row>
    <row r="3742" spans="1:7" s="54" customFormat="1" ht="22.5" x14ac:dyDescent="0.25">
      <c r="A3742" s="351" t="s">
        <v>8442</v>
      </c>
      <c r="B3742" s="353" t="s">
        <v>996</v>
      </c>
      <c r="C3742" s="353" t="s">
        <v>1081</v>
      </c>
      <c r="D3742" s="353" t="s">
        <v>8443</v>
      </c>
      <c r="E3742" s="354" t="s">
        <v>8444</v>
      </c>
      <c r="F3742" s="355" t="s">
        <v>217</v>
      </c>
      <c r="G3742" s="368">
        <v>2</v>
      </c>
    </row>
    <row r="3743" spans="1:7" s="54" customFormat="1" ht="22.5" x14ac:dyDescent="0.25">
      <c r="A3743" s="351" t="s">
        <v>8445</v>
      </c>
      <c r="B3743" s="353" t="s">
        <v>996</v>
      </c>
      <c r="C3743" s="353" t="s">
        <v>2421</v>
      </c>
      <c r="D3743" s="353" t="s">
        <v>8446</v>
      </c>
      <c r="E3743" s="354" t="s">
        <v>8447</v>
      </c>
      <c r="F3743" s="355" t="s">
        <v>164</v>
      </c>
      <c r="G3743" s="362">
        <v>0.15</v>
      </c>
    </row>
    <row r="3744" spans="1:7" s="54" customFormat="1" ht="22.5" x14ac:dyDescent="0.25">
      <c r="A3744" s="351" t="s">
        <v>8448</v>
      </c>
      <c r="B3744" s="353" t="s">
        <v>996</v>
      </c>
      <c r="C3744" s="353" t="s">
        <v>2398</v>
      </c>
      <c r="D3744" s="353" t="s">
        <v>8449</v>
      </c>
      <c r="E3744" s="354" t="s">
        <v>8450</v>
      </c>
      <c r="F3744" s="355" t="s">
        <v>168</v>
      </c>
      <c r="G3744" s="368">
        <v>15</v>
      </c>
    </row>
    <row r="3745" spans="1:7" s="54" customFormat="1" ht="22.5" x14ac:dyDescent="0.25">
      <c r="A3745" s="351" t="s">
        <v>8451</v>
      </c>
      <c r="B3745" s="353" t="s">
        <v>996</v>
      </c>
      <c r="C3745" s="353" t="s">
        <v>3086</v>
      </c>
      <c r="D3745" s="353" t="s">
        <v>8452</v>
      </c>
      <c r="E3745" s="354" t="s">
        <v>8453</v>
      </c>
      <c r="F3745" s="355" t="s">
        <v>248</v>
      </c>
      <c r="G3745" s="366">
        <v>1.5</v>
      </c>
    </row>
    <row r="3746" spans="1:7" s="54" customFormat="1" ht="22.5" x14ac:dyDescent="0.25">
      <c r="A3746" s="351" t="s">
        <v>8454</v>
      </c>
      <c r="B3746" s="353" t="s">
        <v>996</v>
      </c>
      <c r="C3746" s="353" t="s">
        <v>2429</v>
      </c>
      <c r="D3746" s="353" t="s">
        <v>8455</v>
      </c>
      <c r="E3746" s="354" t="s">
        <v>8456</v>
      </c>
      <c r="F3746" s="355" t="s">
        <v>164</v>
      </c>
      <c r="G3746" s="362">
        <v>0.16</v>
      </c>
    </row>
    <row r="3747" spans="1:7" s="54" customFormat="1" ht="22.5" x14ac:dyDescent="0.25">
      <c r="A3747" s="351" t="s">
        <v>8457</v>
      </c>
      <c r="B3747" s="353" t="s">
        <v>996</v>
      </c>
      <c r="C3747" s="353" t="s">
        <v>2433</v>
      </c>
      <c r="D3747" s="353" t="s">
        <v>8458</v>
      </c>
      <c r="E3747" s="354" t="s">
        <v>8459</v>
      </c>
      <c r="F3747" s="355" t="s">
        <v>168</v>
      </c>
      <c r="G3747" s="368">
        <v>16</v>
      </c>
    </row>
    <row r="3748" spans="1:7" s="54" customFormat="1" ht="22.5" x14ac:dyDescent="0.25">
      <c r="A3748" s="351" t="s">
        <v>8460</v>
      </c>
      <c r="B3748" s="353" t="s">
        <v>996</v>
      </c>
      <c r="C3748" s="353" t="s">
        <v>3441</v>
      </c>
      <c r="D3748" s="353" t="s">
        <v>8461</v>
      </c>
      <c r="E3748" s="354" t="s">
        <v>8462</v>
      </c>
      <c r="F3748" s="355" t="s">
        <v>248</v>
      </c>
      <c r="G3748" s="366">
        <v>1.6</v>
      </c>
    </row>
    <row r="3749" spans="1:7" s="54" customFormat="1" ht="15" x14ac:dyDescent="0.25">
      <c r="A3749" s="351" t="s">
        <v>8463</v>
      </c>
      <c r="B3749" s="353" t="s">
        <v>996</v>
      </c>
      <c r="C3749" s="353" t="s">
        <v>2438</v>
      </c>
      <c r="D3749" s="353" t="s">
        <v>183</v>
      </c>
      <c r="E3749" s="354" t="s">
        <v>184</v>
      </c>
      <c r="F3749" s="355" t="s">
        <v>125</v>
      </c>
      <c r="G3749" s="363">
        <v>3.73E-2</v>
      </c>
    </row>
    <row r="3750" spans="1:7" s="54" customFormat="1" ht="15" x14ac:dyDescent="0.25">
      <c r="A3750" s="351" t="s">
        <v>8464</v>
      </c>
      <c r="B3750" s="353" t="s">
        <v>996</v>
      </c>
      <c r="C3750" s="353" t="s">
        <v>1071</v>
      </c>
      <c r="D3750" s="353" t="s">
        <v>186</v>
      </c>
      <c r="E3750" s="354" t="s">
        <v>1113</v>
      </c>
      <c r="F3750" s="355" t="s">
        <v>125</v>
      </c>
      <c r="G3750" s="363">
        <v>3.73E-2</v>
      </c>
    </row>
    <row r="3751" spans="1:7" s="54" customFormat="1" ht="15" x14ac:dyDescent="0.25">
      <c r="A3751" s="347" t="s">
        <v>1094</v>
      </c>
      <c r="B3751" s="556"/>
      <c r="C3751" s="556"/>
      <c r="D3751" s="556"/>
      <c r="E3751" s="348" t="s">
        <v>355</v>
      </c>
      <c r="F3751" s="349"/>
      <c r="G3751" s="350"/>
    </row>
    <row r="3752" spans="1:7" s="54" customFormat="1" ht="15" x14ac:dyDescent="0.25">
      <c r="A3752" s="351" t="s">
        <v>8465</v>
      </c>
      <c r="B3752" s="353" t="s">
        <v>996</v>
      </c>
      <c r="C3752" s="353" t="s">
        <v>1075</v>
      </c>
      <c r="D3752" s="353" t="s">
        <v>5156</v>
      </c>
      <c r="E3752" s="354" t="s">
        <v>5157</v>
      </c>
      <c r="F3752" s="355" t="s">
        <v>217</v>
      </c>
      <c r="G3752" s="368">
        <v>2</v>
      </c>
    </row>
    <row r="3753" spans="1:7" s="54" customFormat="1" ht="15" customHeight="1" x14ac:dyDescent="0.25">
      <c r="A3753" s="351" t="s">
        <v>8466</v>
      </c>
      <c r="B3753" s="353" t="s">
        <v>996</v>
      </c>
      <c r="C3753" s="369" t="s">
        <v>3469</v>
      </c>
      <c r="D3753" s="369" t="s">
        <v>8467</v>
      </c>
      <c r="E3753" s="370" t="s">
        <v>8468</v>
      </c>
      <c r="F3753" s="355" t="s">
        <v>291</v>
      </c>
      <c r="G3753" s="368">
        <v>2</v>
      </c>
    </row>
    <row r="3754" spans="1:7" s="54" customFormat="1" ht="15" x14ac:dyDescent="0.25">
      <c r="A3754" s="351" t="s">
        <v>8469</v>
      </c>
      <c r="B3754" s="353" t="s">
        <v>996</v>
      </c>
      <c r="C3754" s="353" t="s">
        <v>2474</v>
      </c>
      <c r="D3754" s="353" t="s">
        <v>360</v>
      </c>
      <c r="E3754" s="354" t="s">
        <v>361</v>
      </c>
      <c r="F3754" s="355" t="s">
        <v>217</v>
      </c>
      <c r="G3754" s="368">
        <v>2</v>
      </c>
    </row>
    <row r="3755" spans="1:7" s="54" customFormat="1" ht="22.5" x14ac:dyDescent="0.25">
      <c r="A3755" s="351" t="s">
        <v>8470</v>
      </c>
      <c r="B3755" s="353" t="s">
        <v>996</v>
      </c>
      <c r="C3755" s="353" t="s">
        <v>3475</v>
      </c>
      <c r="D3755" s="353" t="s">
        <v>8471</v>
      </c>
      <c r="E3755" s="354" t="s">
        <v>8472</v>
      </c>
      <c r="F3755" s="355" t="s">
        <v>217</v>
      </c>
      <c r="G3755" s="368">
        <v>2</v>
      </c>
    </row>
    <row r="3756" spans="1:7" s="54" customFormat="1" ht="22.5" x14ac:dyDescent="0.25">
      <c r="A3756" s="351" t="s">
        <v>8473</v>
      </c>
      <c r="B3756" s="353" t="s">
        <v>996</v>
      </c>
      <c r="C3756" s="353" t="s">
        <v>2489</v>
      </c>
      <c r="D3756" s="353" t="s">
        <v>8474</v>
      </c>
      <c r="E3756" s="354" t="s">
        <v>8475</v>
      </c>
      <c r="F3756" s="355" t="s">
        <v>217</v>
      </c>
      <c r="G3756" s="368">
        <v>2</v>
      </c>
    </row>
    <row r="3757" spans="1:7" s="54" customFormat="1" ht="22.5" x14ac:dyDescent="0.25">
      <c r="A3757" s="351" t="s">
        <v>8476</v>
      </c>
      <c r="B3757" s="353" t="s">
        <v>996</v>
      </c>
      <c r="C3757" s="353" t="s">
        <v>3481</v>
      </c>
      <c r="D3757" s="353" t="s">
        <v>8477</v>
      </c>
      <c r="E3757" s="354" t="s">
        <v>8478</v>
      </c>
      <c r="F3757" s="355" t="s">
        <v>217</v>
      </c>
      <c r="G3757" s="368">
        <v>2</v>
      </c>
    </row>
    <row r="3758" spans="1:7" s="54" customFormat="1" ht="15" x14ac:dyDescent="0.25">
      <c r="A3758" s="557" t="s">
        <v>8479</v>
      </c>
      <c r="B3758" s="558"/>
      <c r="C3758" s="558"/>
      <c r="D3758" s="558"/>
      <c r="E3758" s="558"/>
      <c r="F3758" s="559"/>
      <c r="G3758" s="359"/>
    </row>
    <row r="3759" spans="1:7" s="54" customFormat="1" ht="15" x14ac:dyDescent="0.25">
      <c r="A3759" s="347" t="s">
        <v>1099</v>
      </c>
      <c r="B3759" s="556"/>
      <c r="C3759" s="556"/>
      <c r="D3759" s="556"/>
      <c r="E3759" s="348" t="s">
        <v>8480</v>
      </c>
      <c r="F3759" s="349"/>
      <c r="G3759" s="350"/>
    </row>
    <row r="3760" spans="1:7" s="54" customFormat="1" ht="15" x14ac:dyDescent="0.25">
      <c r="A3760" s="351" t="s">
        <v>8481</v>
      </c>
      <c r="B3760" s="353" t="s">
        <v>998</v>
      </c>
      <c r="C3760" s="353" t="s">
        <v>2402</v>
      </c>
      <c r="D3760" s="353" t="s">
        <v>282</v>
      </c>
      <c r="E3760" s="354" t="s">
        <v>283</v>
      </c>
      <c r="F3760" s="355" t="s">
        <v>217</v>
      </c>
      <c r="G3760" s="368">
        <v>2</v>
      </c>
    </row>
    <row r="3761" spans="1:7" s="54" customFormat="1" ht="15" x14ac:dyDescent="0.25">
      <c r="A3761" s="351" t="s">
        <v>8482</v>
      </c>
      <c r="B3761" s="353" t="s">
        <v>998</v>
      </c>
      <c r="C3761" s="369" t="s">
        <v>1067</v>
      </c>
      <c r="D3761" s="369" t="s">
        <v>8483</v>
      </c>
      <c r="E3761" s="370" t="s">
        <v>8484</v>
      </c>
      <c r="F3761" s="355" t="s">
        <v>217</v>
      </c>
      <c r="G3761" s="368">
        <v>2</v>
      </c>
    </row>
    <row r="3762" spans="1:7" s="54" customFormat="1" ht="33.75" x14ac:dyDescent="0.25">
      <c r="A3762" s="351" t="s">
        <v>8485</v>
      </c>
      <c r="B3762" s="353" t="s">
        <v>998</v>
      </c>
      <c r="C3762" s="353" t="s">
        <v>3382</v>
      </c>
      <c r="D3762" s="353" t="s">
        <v>8486</v>
      </c>
      <c r="E3762" s="354" t="s">
        <v>8487</v>
      </c>
      <c r="F3762" s="355" t="s">
        <v>217</v>
      </c>
      <c r="G3762" s="368">
        <v>4</v>
      </c>
    </row>
    <row r="3763" spans="1:7" s="54" customFormat="1" ht="22.5" x14ac:dyDescent="0.25">
      <c r="A3763" s="351" t="s">
        <v>8488</v>
      </c>
      <c r="B3763" s="353" t="s">
        <v>998</v>
      </c>
      <c r="C3763" s="353" t="s">
        <v>3386</v>
      </c>
      <c r="D3763" s="353" t="s">
        <v>8489</v>
      </c>
      <c r="E3763" s="354" t="s">
        <v>8490</v>
      </c>
      <c r="F3763" s="355" t="s">
        <v>243</v>
      </c>
      <c r="G3763" s="362">
        <v>0.04</v>
      </c>
    </row>
    <row r="3764" spans="1:7" s="54" customFormat="1" ht="15" x14ac:dyDescent="0.25">
      <c r="A3764" s="351" t="s">
        <v>8491</v>
      </c>
      <c r="B3764" s="353" t="s">
        <v>998</v>
      </c>
      <c r="C3764" s="353" t="s">
        <v>2410</v>
      </c>
      <c r="D3764" s="353" t="s">
        <v>292</v>
      </c>
      <c r="E3764" s="354" t="s">
        <v>293</v>
      </c>
      <c r="F3764" s="355" t="s">
        <v>248</v>
      </c>
      <c r="G3764" s="366">
        <v>0.2</v>
      </c>
    </row>
    <row r="3765" spans="1:7" s="54" customFormat="1" ht="22.5" x14ac:dyDescent="0.25">
      <c r="A3765" s="351" t="s">
        <v>8492</v>
      </c>
      <c r="B3765" s="353" t="s">
        <v>998</v>
      </c>
      <c r="C3765" s="353" t="s">
        <v>1081</v>
      </c>
      <c r="D3765" s="353" t="s">
        <v>8493</v>
      </c>
      <c r="E3765" s="354" t="s">
        <v>8494</v>
      </c>
      <c r="F3765" s="355" t="s">
        <v>217</v>
      </c>
      <c r="G3765" s="368">
        <v>2</v>
      </c>
    </row>
    <row r="3766" spans="1:7" s="54" customFormat="1" ht="15" x14ac:dyDescent="0.25">
      <c r="A3766" s="351" t="s">
        <v>8495</v>
      </c>
      <c r="B3766" s="353" t="s">
        <v>998</v>
      </c>
      <c r="C3766" s="353" t="s">
        <v>1187</v>
      </c>
      <c r="D3766" s="353" t="s">
        <v>3771</v>
      </c>
      <c r="E3766" s="354" t="s">
        <v>8496</v>
      </c>
      <c r="F3766" s="355" t="s">
        <v>168</v>
      </c>
      <c r="G3766" s="366">
        <v>0.5</v>
      </c>
    </row>
    <row r="3767" spans="1:7" s="54" customFormat="1" ht="22.5" x14ac:dyDescent="0.25">
      <c r="A3767" s="351" t="s">
        <v>8497</v>
      </c>
      <c r="B3767" s="353" t="s">
        <v>998</v>
      </c>
      <c r="C3767" s="353" t="s">
        <v>2421</v>
      </c>
      <c r="D3767" s="353" t="s">
        <v>8498</v>
      </c>
      <c r="E3767" s="354" t="s">
        <v>8499</v>
      </c>
      <c r="F3767" s="355" t="s">
        <v>164</v>
      </c>
      <c r="G3767" s="366">
        <v>0.1</v>
      </c>
    </row>
    <row r="3768" spans="1:7" s="54" customFormat="1" ht="22.5" x14ac:dyDescent="0.25">
      <c r="A3768" s="351" t="s">
        <v>8500</v>
      </c>
      <c r="B3768" s="353" t="s">
        <v>998</v>
      </c>
      <c r="C3768" s="353" t="s">
        <v>2398</v>
      </c>
      <c r="D3768" s="353" t="s">
        <v>8501</v>
      </c>
      <c r="E3768" s="354" t="s">
        <v>8502</v>
      </c>
      <c r="F3768" s="355" t="s">
        <v>168</v>
      </c>
      <c r="G3768" s="368">
        <v>10</v>
      </c>
    </row>
    <row r="3769" spans="1:7" s="54" customFormat="1" ht="22.5" x14ac:dyDescent="0.25">
      <c r="A3769" s="351" t="s">
        <v>8503</v>
      </c>
      <c r="B3769" s="353" t="s">
        <v>998</v>
      </c>
      <c r="C3769" s="353" t="s">
        <v>2429</v>
      </c>
      <c r="D3769" s="353" t="s">
        <v>3486</v>
      </c>
      <c r="E3769" s="354" t="s">
        <v>3487</v>
      </c>
      <c r="F3769" s="355" t="s">
        <v>164</v>
      </c>
      <c r="G3769" s="366">
        <v>0.1</v>
      </c>
    </row>
    <row r="3770" spans="1:7" s="54" customFormat="1" ht="22.5" x14ac:dyDescent="0.25">
      <c r="A3770" s="351" t="s">
        <v>8504</v>
      </c>
      <c r="B3770" s="353" t="s">
        <v>998</v>
      </c>
      <c r="C3770" s="353" t="s">
        <v>2433</v>
      </c>
      <c r="D3770" s="353" t="s">
        <v>8505</v>
      </c>
      <c r="E3770" s="354" t="s">
        <v>8450</v>
      </c>
      <c r="F3770" s="355" t="s">
        <v>168</v>
      </c>
      <c r="G3770" s="368">
        <v>10</v>
      </c>
    </row>
    <row r="3771" spans="1:7" s="54" customFormat="1" ht="22.5" x14ac:dyDescent="0.25">
      <c r="A3771" s="351" t="s">
        <v>8506</v>
      </c>
      <c r="B3771" s="353" t="s">
        <v>998</v>
      </c>
      <c r="C3771" s="353" t="s">
        <v>2438</v>
      </c>
      <c r="D3771" s="353" t="s">
        <v>398</v>
      </c>
      <c r="E3771" s="354" t="s">
        <v>399</v>
      </c>
      <c r="F3771" s="355" t="s">
        <v>164</v>
      </c>
      <c r="G3771" s="366">
        <v>0.3</v>
      </c>
    </row>
    <row r="3772" spans="1:7" s="54" customFormat="1" ht="22.5" x14ac:dyDescent="0.25">
      <c r="A3772" s="351" t="s">
        <v>8507</v>
      </c>
      <c r="B3772" s="353" t="s">
        <v>998</v>
      </c>
      <c r="C3772" s="353" t="s">
        <v>1071</v>
      </c>
      <c r="D3772" s="353" t="s">
        <v>5948</v>
      </c>
      <c r="E3772" s="354" t="s">
        <v>5949</v>
      </c>
      <c r="F3772" s="355" t="s">
        <v>248</v>
      </c>
      <c r="G3772" s="366">
        <v>0.1</v>
      </c>
    </row>
    <row r="3773" spans="1:7" s="54" customFormat="1" ht="22.5" x14ac:dyDescent="0.25">
      <c r="A3773" s="351" t="s">
        <v>8508</v>
      </c>
      <c r="B3773" s="353" t="s">
        <v>998</v>
      </c>
      <c r="C3773" s="353" t="s">
        <v>3460</v>
      </c>
      <c r="D3773" s="353" t="s">
        <v>5951</v>
      </c>
      <c r="E3773" s="354" t="s">
        <v>5952</v>
      </c>
      <c r="F3773" s="355" t="s">
        <v>217</v>
      </c>
      <c r="G3773" s="368">
        <v>1</v>
      </c>
    </row>
    <row r="3774" spans="1:7" s="54" customFormat="1" ht="22.5" x14ac:dyDescent="0.25">
      <c r="A3774" s="351" t="s">
        <v>8509</v>
      </c>
      <c r="B3774" s="353" t="s">
        <v>998</v>
      </c>
      <c r="C3774" s="353" t="s">
        <v>1075</v>
      </c>
      <c r="D3774" s="353" t="s">
        <v>296</v>
      </c>
      <c r="E3774" s="354" t="s">
        <v>297</v>
      </c>
      <c r="F3774" s="355" t="s">
        <v>290</v>
      </c>
      <c r="G3774" s="368">
        <v>2</v>
      </c>
    </row>
    <row r="3775" spans="1:7" s="54" customFormat="1" ht="22.5" x14ac:dyDescent="0.25">
      <c r="A3775" s="351" t="s">
        <v>8510</v>
      </c>
      <c r="B3775" s="353" t="s">
        <v>998</v>
      </c>
      <c r="C3775" s="353" t="s">
        <v>3469</v>
      </c>
      <c r="D3775" s="353" t="s">
        <v>5954</v>
      </c>
      <c r="E3775" s="354" t="s">
        <v>5955</v>
      </c>
      <c r="F3775" s="355" t="s">
        <v>217</v>
      </c>
      <c r="G3775" s="368">
        <v>1</v>
      </c>
    </row>
    <row r="3776" spans="1:7" s="54" customFormat="1" ht="22.5" x14ac:dyDescent="0.25">
      <c r="A3776" s="351" t="s">
        <v>8511</v>
      </c>
      <c r="B3776" s="353" t="s">
        <v>998</v>
      </c>
      <c r="C3776" s="353" t="s">
        <v>2474</v>
      </c>
      <c r="D3776" s="353" t="s">
        <v>294</v>
      </c>
      <c r="E3776" s="354" t="s">
        <v>295</v>
      </c>
      <c r="F3776" s="355" t="s">
        <v>217</v>
      </c>
      <c r="G3776" s="368">
        <v>2</v>
      </c>
    </row>
    <row r="3777" spans="1:7" s="54" customFormat="1" ht="15" x14ac:dyDescent="0.25">
      <c r="A3777" s="351" t="s">
        <v>8512</v>
      </c>
      <c r="B3777" s="353" t="s">
        <v>998</v>
      </c>
      <c r="C3777" s="353" t="s">
        <v>3475</v>
      </c>
      <c r="D3777" s="353" t="s">
        <v>8513</v>
      </c>
      <c r="E3777" s="354" t="s">
        <v>6075</v>
      </c>
      <c r="F3777" s="355" t="s">
        <v>217</v>
      </c>
      <c r="G3777" s="368">
        <v>2</v>
      </c>
    </row>
    <row r="3778" spans="1:7" s="54" customFormat="1" ht="22.5" x14ac:dyDescent="0.25">
      <c r="A3778" s="351" t="s">
        <v>8514</v>
      </c>
      <c r="B3778" s="353" t="s">
        <v>998</v>
      </c>
      <c r="C3778" s="353" t="s">
        <v>2489</v>
      </c>
      <c r="D3778" s="353" t="s">
        <v>296</v>
      </c>
      <c r="E3778" s="354" t="s">
        <v>297</v>
      </c>
      <c r="F3778" s="355" t="s">
        <v>290</v>
      </c>
      <c r="G3778" s="368">
        <v>2</v>
      </c>
    </row>
    <row r="3779" spans="1:7" s="54" customFormat="1" ht="22.5" x14ac:dyDescent="0.25">
      <c r="A3779" s="351" t="s">
        <v>8515</v>
      </c>
      <c r="B3779" s="353" t="s">
        <v>998</v>
      </c>
      <c r="C3779" s="353" t="s">
        <v>3481</v>
      </c>
      <c r="D3779" s="353" t="s">
        <v>5954</v>
      </c>
      <c r="E3779" s="354" t="s">
        <v>5955</v>
      </c>
      <c r="F3779" s="355" t="s">
        <v>217</v>
      </c>
      <c r="G3779" s="368">
        <v>4</v>
      </c>
    </row>
    <row r="3780" spans="1:7" s="54" customFormat="1" ht="15" customHeight="1" x14ac:dyDescent="0.25">
      <c r="A3780" s="351" t="s">
        <v>8516</v>
      </c>
      <c r="B3780" s="353" t="s">
        <v>998</v>
      </c>
      <c r="C3780" s="353" t="s">
        <v>2495</v>
      </c>
      <c r="D3780" s="353" t="s">
        <v>8517</v>
      </c>
      <c r="E3780" s="354" t="s">
        <v>8518</v>
      </c>
      <c r="F3780" s="355" t="s">
        <v>164</v>
      </c>
      <c r="G3780" s="366">
        <v>0.1</v>
      </c>
    </row>
    <row r="3781" spans="1:7" s="54" customFormat="1" ht="22.5" x14ac:dyDescent="0.25">
      <c r="A3781" s="351" t="s">
        <v>8519</v>
      </c>
      <c r="B3781" s="353" t="s">
        <v>998</v>
      </c>
      <c r="C3781" s="353" t="s">
        <v>2497</v>
      </c>
      <c r="D3781" s="353" t="s">
        <v>8520</v>
      </c>
      <c r="E3781" s="354" t="s">
        <v>8521</v>
      </c>
      <c r="F3781" s="355" t="s">
        <v>217</v>
      </c>
      <c r="G3781" s="368">
        <v>1</v>
      </c>
    </row>
    <row r="3782" spans="1:7" s="54" customFormat="1" ht="22.5" x14ac:dyDescent="0.25">
      <c r="A3782" s="351" t="s">
        <v>8522</v>
      </c>
      <c r="B3782" s="353" t="s">
        <v>998</v>
      </c>
      <c r="C3782" s="353" t="s">
        <v>3490</v>
      </c>
      <c r="D3782" s="353" t="s">
        <v>8461</v>
      </c>
      <c r="E3782" s="354" t="s">
        <v>8462</v>
      </c>
      <c r="F3782" s="355" t="s">
        <v>248</v>
      </c>
      <c r="G3782" s="368">
        <v>1</v>
      </c>
    </row>
    <row r="3783" spans="1:7" s="54" customFormat="1" ht="33.75" x14ac:dyDescent="0.25">
      <c r="A3783" s="351" t="s">
        <v>8523</v>
      </c>
      <c r="B3783" s="353" t="s">
        <v>998</v>
      </c>
      <c r="C3783" s="353" t="s">
        <v>3493</v>
      </c>
      <c r="D3783" s="353" t="s">
        <v>8524</v>
      </c>
      <c r="E3783" s="354" t="s">
        <v>8525</v>
      </c>
      <c r="F3783" s="355" t="s">
        <v>168</v>
      </c>
      <c r="G3783" s="362">
        <v>9.36</v>
      </c>
    </row>
    <row r="3784" spans="1:7" s="54" customFormat="1" ht="33.75" x14ac:dyDescent="0.25">
      <c r="A3784" s="351" t="s">
        <v>8526</v>
      </c>
      <c r="B3784" s="353" t="s">
        <v>998</v>
      </c>
      <c r="C3784" s="353" t="s">
        <v>7496</v>
      </c>
      <c r="D3784" s="353" t="s">
        <v>8527</v>
      </c>
      <c r="E3784" s="354" t="s">
        <v>8528</v>
      </c>
      <c r="F3784" s="355" t="s">
        <v>217</v>
      </c>
      <c r="G3784" s="368">
        <v>2</v>
      </c>
    </row>
    <row r="3785" spans="1:7" s="54" customFormat="1" ht="22.5" x14ac:dyDescent="0.25">
      <c r="A3785" s="351" t="s">
        <v>8529</v>
      </c>
      <c r="B3785" s="353" t="s">
        <v>998</v>
      </c>
      <c r="C3785" s="353" t="s">
        <v>2499</v>
      </c>
      <c r="D3785" s="353" t="s">
        <v>316</v>
      </c>
      <c r="E3785" s="354" t="s">
        <v>317</v>
      </c>
      <c r="F3785" s="355" t="s">
        <v>251</v>
      </c>
      <c r="G3785" s="368">
        <v>3</v>
      </c>
    </row>
    <row r="3786" spans="1:7" s="54" customFormat="1" ht="22.5" x14ac:dyDescent="0.25">
      <c r="A3786" s="351" t="s">
        <v>8530</v>
      </c>
      <c r="B3786" s="353" t="s">
        <v>998</v>
      </c>
      <c r="C3786" s="353" t="s">
        <v>5984</v>
      </c>
      <c r="D3786" s="353" t="s">
        <v>8531</v>
      </c>
      <c r="E3786" s="354" t="s">
        <v>8532</v>
      </c>
      <c r="F3786" s="355" t="s">
        <v>251</v>
      </c>
      <c r="G3786" s="366">
        <v>1.1000000000000001</v>
      </c>
    </row>
    <row r="3787" spans="1:7" s="54" customFormat="1" ht="22.5" x14ac:dyDescent="0.25">
      <c r="A3787" s="351" t="s">
        <v>8533</v>
      </c>
      <c r="B3787" s="353" t="s">
        <v>998</v>
      </c>
      <c r="C3787" s="353" t="s">
        <v>5988</v>
      </c>
      <c r="D3787" s="353" t="s">
        <v>8534</v>
      </c>
      <c r="E3787" s="354" t="s">
        <v>8535</v>
      </c>
      <c r="F3787" s="355" t="s">
        <v>251</v>
      </c>
      <c r="G3787" s="366">
        <v>1.1000000000000001</v>
      </c>
    </row>
    <row r="3788" spans="1:7" s="54" customFormat="1" ht="22.5" x14ac:dyDescent="0.25">
      <c r="A3788" s="351" t="s">
        <v>8536</v>
      </c>
      <c r="B3788" s="353" t="s">
        <v>998</v>
      </c>
      <c r="C3788" s="353" t="s">
        <v>7859</v>
      </c>
      <c r="D3788" s="353" t="s">
        <v>8537</v>
      </c>
      <c r="E3788" s="354" t="s">
        <v>8538</v>
      </c>
      <c r="F3788" s="355" t="s">
        <v>251</v>
      </c>
      <c r="G3788" s="366">
        <v>1.1000000000000001</v>
      </c>
    </row>
    <row r="3789" spans="1:7" s="54" customFormat="1" ht="15" x14ac:dyDescent="0.25">
      <c r="A3789" s="347" t="s">
        <v>3508</v>
      </c>
      <c r="B3789" s="556"/>
      <c r="C3789" s="556"/>
      <c r="D3789" s="556"/>
      <c r="E3789" s="348" t="s">
        <v>8539</v>
      </c>
      <c r="F3789" s="349"/>
      <c r="G3789" s="350"/>
    </row>
    <row r="3790" spans="1:7" s="54" customFormat="1" ht="15" x14ac:dyDescent="0.25">
      <c r="A3790" s="351" t="s">
        <v>8540</v>
      </c>
      <c r="B3790" s="353" t="s">
        <v>998</v>
      </c>
      <c r="C3790" s="353" t="s">
        <v>2508</v>
      </c>
      <c r="D3790" s="353" t="s">
        <v>855</v>
      </c>
      <c r="E3790" s="354" t="s">
        <v>8541</v>
      </c>
      <c r="F3790" s="355" t="s">
        <v>243</v>
      </c>
      <c r="G3790" s="362">
        <v>0.01</v>
      </c>
    </row>
    <row r="3791" spans="1:7" s="54" customFormat="1" ht="15" x14ac:dyDescent="0.25">
      <c r="A3791" s="351" t="s">
        <v>8542</v>
      </c>
      <c r="B3791" s="353" t="s">
        <v>998</v>
      </c>
      <c r="C3791" s="353" t="s">
        <v>5993</v>
      </c>
      <c r="D3791" s="353" t="s">
        <v>8543</v>
      </c>
      <c r="E3791" s="354" t="s">
        <v>8544</v>
      </c>
      <c r="F3791" s="355" t="s">
        <v>217</v>
      </c>
      <c r="G3791" s="368">
        <v>1</v>
      </c>
    </row>
    <row r="3792" spans="1:7" s="54" customFormat="1" ht="15" x14ac:dyDescent="0.25">
      <c r="A3792" s="351" t="s">
        <v>8545</v>
      </c>
      <c r="B3792" s="353" t="s">
        <v>998</v>
      </c>
      <c r="C3792" s="353" t="s">
        <v>7505</v>
      </c>
      <c r="D3792" s="353" t="s">
        <v>8546</v>
      </c>
      <c r="E3792" s="354" t="s">
        <v>8547</v>
      </c>
      <c r="F3792" s="355" t="s">
        <v>168</v>
      </c>
      <c r="G3792" s="368">
        <v>30</v>
      </c>
    </row>
    <row r="3793" spans="1:7" s="54" customFormat="1" ht="15" x14ac:dyDescent="0.25">
      <c r="A3793" s="351" t="s">
        <v>8548</v>
      </c>
      <c r="B3793" s="353" t="s">
        <v>998</v>
      </c>
      <c r="C3793" s="353" t="s">
        <v>2516</v>
      </c>
      <c r="D3793" s="353" t="s">
        <v>8549</v>
      </c>
      <c r="E3793" s="354" t="s">
        <v>8550</v>
      </c>
      <c r="F3793" s="355" t="s">
        <v>217</v>
      </c>
      <c r="G3793" s="368">
        <v>2</v>
      </c>
    </row>
    <row r="3794" spans="1:7" s="54" customFormat="1" ht="15" customHeight="1" x14ac:dyDescent="0.25">
      <c r="A3794" s="351" t="s">
        <v>8551</v>
      </c>
      <c r="B3794" s="353" t="s">
        <v>998</v>
      </c>
      <c r="C3794" s="353" t="s">
        <v>1085</v>
      </c>
      <c r="D3794" s="353" t="s">
        <v>3447</v>
      </c>
      <c r="E3794" s="354" t="s">
        <v>3448</v>
      </c>
      <c r="F3794" s="355" t="s">
        <v>164</v>
      </c>
      <c r="G3794" s="357">
        <v>0.11600000000000001</v>
      </c>
    </row>
    <row r="3795" spans="1:7" s="54" customFormat="1" ht="22.5" x14ac:dyDescent="0.25">
      <c r="A3795" s="351" t="s">
        <v>8552</v>
      </c>
      <c r="B3795" s="353" t="s">
        <v>998</v>
      </c>
      <c r="C3795" s="353" t="s">
        <v>1086</v>
      </c>
      <c r="D3795" s="353" t="s">
        <v>8553</v>
      </c>
      <c r="E3795" s="354" t="s">
        <v>8554</v>
      </c>
      <c r="F3795" s="355" t="s">
        <v>168</v>
      </c>
      <c r="G3795" s="366">
        <v>11.6</v>
      </c>
    </row>
    <row r="3796" spans="1:7" s="54" customFormat="1" ht="15" x14ac:dyDescent="0.25">
      <c r="A3796" s="351" t="s">
        <v>8555</v>
      </c>
      <c r="B3796" s="353" t="s">
        <v>998</v>
      </c>
      <c r="C3796" s="353" t="s">
        <v>6001</v>
      </c>
      <c r="D3796" s="353" t="s">
        <v>323</v>
      </c>
      <c r="E3796" s="354" t="s">
        <v>324</v>
      </c>
      <c r="F3796" s="355" t="s">
        <v>111</v>
      </c>
      <c r="G3796" s="365">
        <v>9.2800000000000001E-4</v>
      </c>
    </row>
    <row r="3797" spans="1:7" s="54" customFormat="1" ht="22.5" x14ac:dyDescent="0.25">
      <c r="A3797" s="351" t="s">
        <v>8556</v>
      </c>
      <c r="B3797" s="353" t="s">
        <v>998</v>
      </c>
      <c r="C3797" s="353" t="s">
        <v>1088</v>
      </c>
      <c r="D3797" s="353" t="s">
        <v>5948</v>
      </c>
      <c r="E3797" s="354" t="s">
        <v>5949</v>
      </c>
      <c r="F3797" s="355" t="s">
        <v>248</v>
      </c>
      <c r="G3797" s="366">
        <v>0.1</v>
      </c>
    </row>
    <row r="3798" spans="1:7" s="54" customFormat="1" ht="22.5" x14ac:dyDescent="0.25">
      <c r="A3798" s="351" t="s">
        <v>8557</v>
      </c>
      <c r="B3798" s="353" t="s">
        <v>998</v>
      </c>
      <c r="C3798" s="353" t="s">
        <v>1091</v>
      </c>
      <c r="D3798" s="353" t="s">
        <v>5951</v>
      </c>
      <c r="E3798" s="354" t="s">
        <v>5952</v>
      </c>
      <c r="F3798" s="355" t="s">
        <v>217</v>
      </c>
      <c r="G3798" s="368">
        <v>1</v>
      </c>
    </row>
    <row r="3799" spans="1:7" s="54" customFormat="1" ht="22.5" x14ac:dyDescent="0.25">
      <c r="A3799" s="351" t="s">
        <v>8558</v>
      </c>
      <c r="B3799" s="353" t="s">
        <v>998</v>
      </c>
      <c r="C3799" s="353" t="s">
        <v>1096</v>
      </c>
      <c r="D3799" s="353" t="s">
        <v>398</v>
      </c>
      <c r="E3799" s="354" t="s">
        <v>399</v>
      </c>
      <c r="F3799" s="355" t="s">
        <v>164</v>
      </c>
      <c r="G3799" s="366">
        <v>0.1</v>
      </c>
    </row>
    <row r="3800" spans="1:7" s="54" customFormat="1" ht="22.5" x14ac:dyDescent="0.25">
      <c r="A3800" s="351" t="s">
        <v>8559</v>
      </c>
      <c r="B3800" s="353" t="s">
        <v>998</v>
      </c>
      <c r="C3800" s="353" t="s">
        <v>1103</v>
      </c>
      <c r="D3800" s="353" t="s">
        <v>294</v>
      </c>
      <c r="E3800" s="354" t="s">
        <v>295</v>
      </c>
      <c r="F3800" s="355" t="s">
        <v>217</v>
      </c>
      <c r="G3800" s="368">
        <v>1</v>
      </c>
    </row>
    <row r="3801" spans="1:7" s="54" customFormat="1" ht="15" x14ac:dyDescent="0.25">
      <c r="A3801" s="351" t="s">
        <v>8560</v>
      </c>
      <c r="B3801" s="353" t="s">
        <v>998</v>
      </c>
      <c r="C3801" s="353" t="s">
        <v>1106</v>
      </c>
      <c r="D3801" s="353" t="s">
        <v>8513</v>
      </c>
      <c r="E3801" s="354" t="s">
        <v>6075</v>
      </c>
      <c r="F3801" s="355" t="s">
        <v>217</v>
      </c>
      <c r="G3801" s="368">
        <v>1</v>
      </c>
    </row>
    <row r="3802" spans="1:7" s="54" customFormat="1" ht="22.5" x14ac:dyDescent="0.25">
      <c r="A3802" s="351" t="s">
        <v>8561</v>
      </c>
      <c r="B3802" s="353" t="s">
        <v>998</v>
      </c>
      <c r="C3802" s="353" t="s">
        <v>1109</v>
      </c>
      <c r="D3802" s="353" t="s">
        <v>296</v>
      </c>
      <c r="E3802" s="354" t="s">
        <v>297</v>
      </c>
      <c r="F3802" s="355" t="s">
        <v>290</v>
      </c>
      <c r="G3802" s="368">
        <v>1</v>
      </c>
    </row>
    <row r="3803" spans="1:7" s="54" customFormat="1" ht="22.5" x14ac:dyDescent="0.25">
      <c r="A3803" s="351" t="s">
        <v>8562</v>
      </c>
      <c r="B3803" s="353" t="s">
        <v>998</v>
      </c>
      <c r="C3803" s="353" t="s">
        <v>3539</v>
      </c>
      <c r="D3803" s="353" t="s">
        <v>5954</v>
      </c>
      <c r="E3803" s="354" t="s">
        <v>5955</v>
      </c>
      <c r="F3803" s="355" t="s">
        <v>217</v>
      </c>
      <c r="G3803" s="368">
        <v>2</v>
      </c>
    </row>
    <row r="3804" spans="1:7" s="54" customFormat="1" ht="22.5" x14ac:dyDescent="0.25">
      <c r="A3804" s="351" t="s">
        <v>8563</v>
      </c>
      <c r="B3804" s="353" t="s">
        <v>998</v>
      </c>
      <c r="C3804" s="353" t="s">
        <v>1112</v>
      </c>
      <c r="D3804" s="353" t="s">
        <v>183</v>
      </c>
      <c r="E3804" s="354" t="s">
        <v>8085</v>
      </c>
      <c r="F3804" s="355" t="s">
        <v>125</v>
      </c>
      <c r="G3804" s="363">
        <v>3.0200000000000001E-2</v>
      </c>
    </row>
    <row r="3805" spans="1:7" s="54" customFormat="1" ht="15" x14ac:dyDescent="0.25">
      <c r="A3805" s="347" t="s">
        <v>3511</v>
      </c>
      <c r="B3805" s="556"/>
      <c r="C3805" s="556"/>
      <c r="D3805" s="556"/>
      <c r="E3805" s="348" t="s">
        <v>8564</v>
      </c>
      <c r="F3805" s="349"/>
      <c r="G3805" s="350"/>
    </row>
    <row r="3806" spans="1:7" s="54" customFormat="1" ht="15" x14ac:dyDescent="0.25">
      <c r="A3806" s="351" t="s">
        <v>8565</v>
      </c>
      <c r="B3806" s="353" t="s">
        <v>998</v>
      </c>
      <c r="C3806" s="353" t="s">
        <v>1115</v>
      </c>
      <c r="D3806" s="353" t="s">
        <v>335</v>
      </c>
      <c r="E3806" s="354" t="s">
        <v>336</v>
      </c>
      <c r="F3806" s="355" t="s">
        <v>322</v>
      </c>
      <c r="G3806" s="366">
        <v>0.1</v>
      </c>
    </row>
    <row r="3807" spans="1:7" s="54" customFormat="1" ht="15" x14ac:dyDescent="0.25">
      <c r="A3807" s="351" t="s">
        <v>8566</v>
      </c>
      <c r="B3807" s="353" t="s">
        <v>998</v>
      </c>
      <c r="C3807" s="353" t="s">
        <v>1118</v>
      </c>
      <c r="D3807" s="353" t="s">
        <v>8430</v>
      </c>
      <c r="E3807" s="354" t="s">
        <v>8431</v>
      </c>
      <c r="F3807" s="355" t="s">
        <v>243</v>
      </c>
      <c r="G3807" s="362">
        <v>0.04</v>
      </c>
    </row>
    <row r="3808" spans="1:7" s="54" customFormat="1" ht="15" customHeight="1" x14ac:dyDescent="0.25">
      <c r="A3808" s="351" t="s">
        <v>8567</v>
      </c>
      <c r="B3808" s="353" t="s">
        <v>998</v>
      </c>
      <c r="C3808" s="353" t="s">
        <v>1121</v>
      </c>
      <c r="D3808" s="353" t="s">
        <v>3383</v>
      </c>
      <c r="E3808" s="354" t="s">
        <v>3384</v>
      </c>
      <c r="F3808" s="355" t="s">
        <v>139</v>
      </c>
      <c r="G3808" s="362">
        <v>0.05</v>
      </c>
    </row>
    <row r="3809" spans="1:7" s="54" customFormat="1" ht="15" x14ac:dyDescent="0.25">
      <c r="A3809" s="351" t="s">
        <v>8568</v>
      </c>
      <c r="B3809" s="353" t="s">
        <v>998</v>
      </c>
      <c r="C3809" s="353" t="s">
        <v>1123</v>
      </c>
      <c r="D3809" s="353" t="s">
        <v>8569</v>
      </c>
      <c r="E3809" s="354" t="s">
        <v>8570</v>
      </c>
      <c r="F3809" s="355" t="s">
        <v>318</v>
      </c>
      <c r="G3809" s="366">
        <v>0.4</v>
      </c>
    </row>
    <row r="3810" spans="1:7" s="54" customFormat="1" ht="33.75" x14ac:dyDescent="0.25">
      <c r="A3810" s="351" t="s">
        <v>8571</v>
      </c>
      <c r="B3810" s="353" t="s">
        <v>998</v>
      </c>
      <c r="C3810" s="353" t="s">
        <v>1127</v>
      </c>
      <c r="D3810" s="353" t="s">
        <v>6151</v>
      </c>
      <c r="E3810" s="354" t="s">
        <v>6152</v>
      </c>
      <c r="F3810" s="355" t="s">
        <v>291</v>
      </c>
      <c r="G3810" s="368">
        <v>1</v>
      </c>
    </row>
    <row r="3811" spans="1:7" s="54" customFormat="1" ht="22.5" x14ac:dyDescent="0.25">
      <c r="A3811" s="351" t="s">
        <v>8572</v>
      </c>
      <c r="B3811" s="353" t="s">
        <v>998</v>
      </c>
      <c r="C3811" s="353" t="s">
        <v>1131</v>
      </c>
      <c r="D3811" s="353" t="s">
        <v>6154</v>
      </c>
      <c r="E3811" s="354" t="s">
        <v>6155</v>
      </c>
      <c r="F3811" s="355" t="s">
        <v>291</v>
      </c>
      <c r="G3811" s="368">
        <v>1</v>
      </c>
    </row>
    <row r="3812" spans="1:7" s="54" customFormat="1" ht="15" x14ac:dyDescent="0.25">
      <c r="A3812" s="351" t="s">
        <v>8573</v>
      </c>
      <c r="B3812" s="353" t="s">
        <v>998</v>
      </c>
      <c r="C3812" s="353" t="s">
        <v>1140</v>
      </c>
      <c r="D3812" s="353" t="s">
        <v>6171</v>
      </c>
      <c r="E3812" s="354" t="s">
        <v>6172</v>
      </c>
      <c r="F3812" s="355" t="s">
        <v>322</v>
      </c>
      <c r="G3812" s="366">
        <v>0.1</v>
      </c>
    </row>
    <row r="3813" spans="1:7" s="54" customFormat="1" ht="15" customHeight="1" x14ac:dyDescent="0.25">
      <c r="A3813" s="351" t="s">
        <v>8574</v>
      </c>
      <c r="B3813" s="353" t="s">
        <v>998</v>
      </c>
      <c r="C3813" s="353" t="s">
        <v>1144</v>
      </c>
      <c r="D3813" s="353" t="s">
        <v>8575</v>
      </c>
      <c r="E3813" s="354" t="s">
        <v>8576</v>
      </c>
      <c r="F3813" s="355" t="s">
        <v>291</v>
      </c>
      <c r="G3813" s="368">
        <v>1</v>
      </c>
    </row>
    <row r="3814" spans="1:7" s="54" customFormat="1" ht="15" customHeight="1" x14ac:dyDescent="0.25">
      <c r="A3814" s="351" t="s">
        <v>8577</v>
      </c>
      <c r="B3814" s="353" t="s">
        <v>998</v>
      </c>
      <c r="C3814" s="353" t="s">
        <v>3646</v>
      </c>
      <c r="D3814" s="353" t="s">
        <v>325</v>
      </c>
      <c r="E3814" s="354" t="s">
        <v>326</v>
      </c>
      <c r="F3814" s="355" t="s">
        <v>248</v>
      </c>
      <c r="G3814" s="366">
        <v>0.1</v>
      </c>
    </row>
    <row r="3815" spans="1:7" s="54" customFormat="1" ht="22.5" x14ac:dyDescent="0.25">
      <c r="A3815" s="351" t="s">
        <v>8578</v>
      </c>
      <c r="B3815" s="353" t="s">
        <v>998</v>
      </c>
      <c r="C3815" s="353" t="s">
        <v>3648</v>
      </c>
      <c r="D3815" s="353" t="s">
        <v>8579</v>
      </c>
      <c r="E3815" s="354" t="s">
        <v>8580</v>
      </c>
      <c r="F3815" s="355" t="s">
        <v>217</v>
      </c>
      <c r="G3815" s="368">
        <v>1</v>
      </c>
    </row>
    <row r="3816" spans="1:7" s="54" customFormat="1" ht="15" x14ac:dyDescent="0.25">
      <c r="A3816" s="351" t="s">
        <v>8581</v>
      </c>
      <c r="B3816" s="353" t="s">
        <v>998</v>
      </c>
      <c r="C3816" s="353" t="s">
        <v>3650</v>
      </c>
      <c r="D3816" s="353" t="s">
        <v>8582</v>
      </c>
      <c r="E3816" s="354" t="s">
        <v>327</v>
      </c>
      <c r="F3816" s="355" t="s">
        <v>328</v>
      </c>
      <c r="G3816" s="357">
        <v>2E-3</v>
      </c>
    </row>
    <row r="3817" spans="1:7" s="54" customFormat="1" ht="15" x14ac:dyDescent="0.25">
      <c r="A3817" s="351" t="s">
        <v>8583</v>
      </c>
      <c r="B3817" s="353" t="s">
        <v>998</v>
      </c>
      <c r="C3817" s="353" t="s">
        <v>1151</v>
      </c>
      <c r="D3817" s="353" t="s">
        <v>333</v>
      </c>
      <c r="E3817" s="354" t="s">
        <v>334</v>
      </c>
      <c r="F3817" s="355" t="s">
        <v>322</v>
      </c>
      <c r="G3817" s="366">
        <v>0.2</v>
      </c>
    </row>
    <row r="3818" spans="1:7" s="54" customFormat="1" ht="15" x14ac:dyDescent="0.25">
      <c r="A3818" s="351" t="s">
        <v>8584</v>
      </c>
      <c r="B3818" s="353" t="s">
        <v>998</v>
      </c>
      <c r="C3818" s="353" t="s">
        <v>1153</v>
      </c>
      <c r="D3818" s="353" t="s">
        <v>8585</v>
      </c>
      <c r="E3818" s="354" t="s">
        <v>8586</v>
      </c>
      <c r="F3818" s="355" t="s">
        <v>217</v>
      </c>
      <c r="G3818" s="368">
        <v>2</v>
      </c>
    </row>
    <row r="3819" spans="1:7" s="54" customFormat="1" ht="22.5" x14ac:dyDescent="0.25">
      <c r="A3819" s="351" t="s">
        <v>8587</v>
      </c>
      <c r="B3819" s="353" t="s">
        <v>998</v>
      </c>
      <c r="C3819" s="353" t="s">
        <v>2583</v>
      </c>
      <c r="D3819" s="353" t="s">
        <v>8588</v>
      </c>
      <c r="E3819" s="354" t="s">
        <v>8589</v>
      </c>
      <c r="F3819" s="355" t="s">
        <v>217</v>
      </c>
      <c r="G3819" s="368">
        <v>1</v>
      </c>
    </row>
    <row r="3820" spans="1:7" s="54" customFormat="1" ht="22.5" x14ac:dyDescent="0.25">
      <c r="A3820" s="351" t="s">
        <v>8590</v>
      </c>
      <c r="B3820" s="353" t="s">
        <v>998</v>
      </c>
      <c r="C3820" s="353" t="s">
        <v>3659</v>
      </c>
      <c r="D3820" s="353" t="s">
        <v>6146</v>
      </c>
      <c r="E3820" s="354" t="s">
        <v>6147</v>
      </c>
      <c r="F3820" s="355" t="s">
        <v>217</v>
      </c>
      <c r="G3820" s="368">
        <v>1</v>
      </c>
    </row>
    <row r="3821" spans="1:7" s="54" customFormat="1" ht="22.5" x14ac:dyDescent="0.25">
      <c r="A3821" s="351" t="s">
        <v>8591</v>
      </c>
      <c r="B3821" s="353" t="s">
        <v>998</v>
      </c>
      <c r="C3821" s="353" t="s">
        <v>1168</v>
      </c>
      <c r="D3821" s="353" t="s">
        <v>339</v>
      </c>
      <c r="E3821" s="354" t="s">
        <v>340</v>
      </c>
      <c r="F3821" s="355" t="s">
        <v>164</v>
      </c>
      <c r="G3821" s="362">
        <v>0.12</v>
      </c>
    </row>
    <row r="3822" spans="1:7" s="54" customFormat="1" ht="22.5" x14ac:dyDescent="0.25">
      <c r="A3822" s="351" t="s">
        <v>8592</v>
      </c>
      <c r="B3822" s="353" t="s">
        <v>998</v>
      </c>
      <c r="C3822" s="353" t="s">
        <v>1172</v>
      </c>
      <c r="D3822" s="353" t="s">
        <v>6134</v>
      </c>
      <c r="E3822" s="354" t="s">
        <v>341</v>
      </c>
      <c r="F3822" s="355" t="s">
        <v>168</v>
      </c>
      <c r="G3822" s="362">
        <v>11.98</v>
      </c>
    </row>
    <row r="3823" spans="1:7" s="54" customFormat="1" ht="15" x14ac:dyDescent="0.25">
      <c r="A3823" s="351" t="s">
        <v>8593</v>
      </c>
      <c r="B3823" s="353" t="s">
        <v>998</v>
      </c>
      <c r="C3823" s="353" t="s">
        <v>1174</v>
      </c>
      <c r="D3823" s="353" t="s">
        <v>6139</v>
      </c>
      <c r="E3823" s="354" t="s">
        <v>6140</v>
      </c>
      <c r="F3823" s="355" t="s">
        <v>217</v>
      </c>
      <c r="G3823" s="368">
        <v>1</v>
      </c>
    </row>
    <row r="3824" spans="1:7" s="54" customFormat="1" ht="22.5" x14ac:dyDescent="0.25">
      <c r="A3824" s="351" t="s">
        <v>8594</v>
      </c>
      <c r="B3824" s="353" t="s">
        <v>998</v>
      </c>
      <c r="C3824" s="353" t="s">
        <v>2598</v>
      </c>
      <c r="D3824" s="353" t="s">
        <v>342</v>
      </c>
      <c r="E3824" s="354" t="s">
        <v>343</v>
      </c>
      <c r="F3824" s="355" t="s">
        <v>164</v>
      </c>
      <c r="G3824" s="362">
        <v>0.01</v>
      </c>
    </row>
    <row r="3825" spans="1:7" s="54" customFormat="1" ht="22.5" x14ac:dyDescent="0.25">
      <c r="A3825" s="351" t="s">
        <v>8595</v>
      </c>
      <c r="B3825" s="353" t="s">
        <v>998</v>
      </c>
      <c r="C3825" s="353" t="s">
        <v>3671</v>
      </c>
      <c r="D3825" s="353" t="s">
        <v>6137</v>
      </c>
      <c r="E3825" s="354" t="s">
        <v>344</v>
      </c>
      <c r="F3825" s="355" t="s">
        <v>168</v>
      </c>
      <c r="G3825" s="357">
        <v>0.998</v>
      </c>
    </row>
    <row r="3826" spans="1:7" s="54" customFormat="1" ht="22.5" x14ac:dyDescent="0.25">
      <c r="A3826" s="351" t="s">
        <v>8596</v>
      </c>
      <c r="B3826" s="353" t="s">
        <v>998</v>
      </c>
      <c r="C3826" s="353" t="s">
        <v>2603</v>
      </c>
      <c r="D3826" s="353" t="s">
        <v>8597</v>
      </c>
      <c r="E3826" s="354" t="s">
        <v>8598</v>
      </c>
      <c r="F3826" s="355" t="s">
        <v>164</v>
      </c>
      <c r="G3826" s="362">
        <v>0.12</v>
      </c>
    </row>
    <row r="3827" spans="1:7" s="54" customFormat="1" ht="15" x14ac:dyDescent="0.25">
      <c r="A3827" s="351" t="s">
        <v>8599</v>
      </c>
      <c r="B3827" s="353" t="s">
        <v>998</v>
      </c>
      <c r="C3827" s="353" t="s">
        <v>3676</v>
      </c>
      <c r="D3827" s="353" t="s">
        <v>8600</v>
      </c>
      <c r="E3827" s="354" t="s">
        <v>8601</v>
      </c>
      <c r="F3827" s="355" t="s">
        <v>168</v>
      </c>
      <c r="G3827" s="362">
        <v>12.12</v>
      </c>
    </row>
    <row r="3828" spans="1:7" s="54" customFormat="1" ht="15" x14ac:dyDescent="0.25">
      <c r="A3828" s="351" t="s">
        <v>8602</v>
      </c>
      <c r="B3828" s="353" t="s">
        <v>998</v>
      </c>
      <c r="C3828" s="353" t="s">
        <v>3678</v>
      </c>
      <c r="D3828" s="353" t="s">
        <v>8603</v>
      </c>
      <c r="E3828" s="354" t="s">
        <v>8604</v>
      </c>
      <c r="F3828" s="355" t="s">
        <v>217</v>
      </c>
      <c r="G3828" s="368">
        <v>1</v>
      </c>
    </row>
    <row r="3829" spans="1:7" s="54" customFormat="1" ht="15" x14ac:dyDescent="0.25">
      <c r="A3829" s="347" t="s">
        <v>3514</v>
      </c>
      <c r="B3829" s="556"/>
      <c r="C3829" s="556"/>
      <c r="D3829" s="556"/>
      <c r="E3829" s="348" t="s">
        <v>8605</v>
      </c>
      <c r="F3829" s="349"/>
      <c r="G3829" s="350"/>
    </row>
    <row r="3830" spans="1:7" s="54" customFormat="1" ht="15" x14ac:dyDescent="0.25">
      <c r="A3830" s="351" t="s">
        <v>8606</v>
      </c>
      <c r="B3830" s="353" t="s">
        <v>998</v>
      </c>
      <c r="C3830" s="353" t="s">
        <v>1186</v>
      </c>
      <c r="D3830" s="353" t="s">
        <v>5911</v>
      </c>
      <c r="E3830" s="354" t="s">
        <v>5912</v>
      </c>
      <c r="F3830" s="355" t="s">
        <v>217</v>
      </c>
      <c r="G3830" s="368">
        <v>1</v>
      </c>
    </row>
    <row r="3831" spans="1:7" s="54" customFormat="1" ht="15" x14ac:dyDescent="0.25">
      <c r="A3831" s="351" t="s">
        <v>8607</v>
      </c>
      <c r="B3831" s="353" t="s">
        <v>998</v>
      </c>
      <c r="C3831" s="369" t="s">
        <v>2611</v>
      </c>
      <c r="D3831" s="369" t="s">
        <v>5914</v>
      </c>
      <c r="E3831" s="370" t="s">
        <v>5915</v>
      </c>
      <c r="F3831" s="355" t="s">
        <v>217</v>
      </c>
      <c r="G3831" s="368">
        <v>1</v>
      </c>
    </row>
    <row r="3832" spans="1:7" s="54" customFormat="1" ht="22.5" x14ac:dyDescent="0.25">
      <c r="A3832" s="351" t="s">
        <v>8608</v>
      </c>
      <c r="B3832" s="353" t="s">
        <v>998</v>
      </c>
      <c r="C3832" s="353" t="s">
        <v>2613</v>
      </c>
      <c r="D3832" s="353" t="s">
        <v>296</v>
      </c>
      <c r="E3832" s="354" t="s">
        <v>297</v>
      </c>
      <c r="F3832" s="355" t="s">
        <v>290</v>
      </c>
      <c r="G3832" s="368">
        <v>1</v>
      </c>
    </row>
    <row r="3833" spans="1:7" s="54" customFormat="1" ht="22.5" x14ac:dyDescent="0.25">
      <c r="A3833" s="351" t="s">
        <v>8609</v>
      </c>
      <c r="B3833" s="353" t="s">
        <v>998</v>
      </c>
      <c r="C3833" s="353" t="s">
        <v>3700</v>
      </c>
      <c r="D3833" s="353" t="s">
        <v>8610</v>
      </c>
      <c r="E3833" s="354" t="s">
        <v>6017</v>
      </c>
      <c r="F3833" s="355" t="s">
        <v>217</v>
      </c>
      <c r="G3833" s="368">
        <v>2</v>
      </c>
    </row>
    <row r="3834" spans="1:7" s="54" customFormat="1" ht="22.5" x14ac:dyDescent="0.25">
      <c r="A3834" s="351" t="s">
        <v>8611</v>
      </c>
      <c r="B3834" s="353" t="s">
        <v>998</v>
      </c>
      <c r="C3834" s="353" t="s">
        <v>2620</v>
      </c>
      <c r="D3834" s="353" t="s">
        <v>294</v>
      </c>
      <c r="E3834" s="354" t="s">
        <v>295</v>
      </c>
      <c r="F3834" s="355" t="s">
        <v>217</v>
      </c>
      <c r="G3834" s="368">
        <v>4</v>
      </c>
    </row>
    <row r="3835" spans="1:7" s="54" customFormat="1" ht="15" x14ac:dyDescent="0.25">
      <c r="A3835" s="351" t="s">
        <v>8612</v>
      </c>
      <c r="B3835" s="353" t="s">
        <v>998</v>
      </c>
      <c r="C3835" s="369" t="s">
        <v>2622</v>
      </c>
      <c r="D3835" s="369" t="s">
        <v>8513</v>
      </c>
      <c r="E3835" s="370" t="s">
        <v>6075</v>
      </c>
      <c r="F3835" s="355" t="s">
        <v>217</v>
      </c>
      <c r="G3835" s="368">
        <v>1</v>
      </c>
    </row>
    <row r="3836" spans="1:7" s="54" customFormat="1" ht="15" x14ac:dyDescent="0.25">
      <c r="A3836" s="351" t="s">
        <v>8613</v>
      </c>
      <c r="B3836" s="353" t="s">
        <v>998</v>
      </c>
      <c r="C3836" s="353" t="s">
        <v>3704</v>
      </c>
      <c r="D3836" s="353" t="s">
        <v>8614</v>
      </c>
      <c r="E3836" s="354" t="s">
        <v>5919</v>
      </c>
      <c r="F3836" s="355" t="s">
        <v>217</v>
      </c>
      <c r="G3836" s="368">
        <v>1</v>
      </c>
    </row>
    <row r="3837" spans="1:7" s="54" customFormat="1" ht="22.5" x14ac:dyDescent="0.25">
      <c r="A3837" s="351" t="s">
        <v>8615</v>
      </c>
      <c r="B3837" s="353" t="s">
        <v>998</v>
      </c>
      <c r="C3837" s="353" t="s">
        <v>3706</v>
      </c>
      <c r="D3837" s="353" t="s">
        <v>5921</v>
      </c>
      <c r="E3837" s="354" t="s">
        <v>5922</v>
      </c>
      <c r="F3837" s="355" t="s">
        <v>217</v>
      </c>
      <c r="G3837" s="368">
        <v>2</v>
      </c>
    </row>
    <row r="3838" spans="1:7" s="54" customFormat="1" ht="15" x14ac:dyDescent="0.25">
      <c r="A3838" s="351" t="s">
        <v>8616</v>
      </c>
      <c r="B3838" s="353" t="s">
        <v>998</v>
      </c>
      <c r="C3838" s="353" t="s">
        <v>2624</v>
      </c>
      <c r="D3838" s="353" t="s">
        <v>386</v>
      </c>
      <c r="E3838" s="354" t="s">
        <v>387</v>
      </c>
      <c r="F3838" s="355" t="s">
        <v>248</v>
      </c>
      <c r="G3838" s="366">
        <v>0.1</v>
      </c>
    </row>
    <row r="3839" spans="1:7" s="54" customFormat="1" ht="22.5" x14ac:dyDescent="0.25">
      <c r="A3839" s="351" t="s">
        <v>8617</v>
      </c>
      <c r="B3839" s="353" t="s">
        <v>998</v>
      </c>
      <c r="C3839" s="353" t="s">
        <v>7334</v>
      </c>
      <c r="D3839" s="353" t="s">
        <v>5932</v>
      </c>
      <c r="E3839" s="354" t="s">
        <v>5933</v>
      </c>
      <c r="F3839" s="355" t="s">
        <v>217</v>
      </c>
      <c r="G3839" s="368">
        <v>1</v>
      </c>
    </row>
    <row r="3840" spans="1:7" s="54" customFormat="1" ht="15" customHeight="1" x14ac:dyDescent="0.25">
      <c r="A3840" s="351" t="s">
        <v>8618</v>
      </c>
      <c r="B3840" s="353" t="s">
        <v>998</v>
      </c>
      <c r="C3840" s="353" t="s">
        <v>2631</v>
      </c>
      <c r="D3840" s="353" t="s">
        <v>404</v>
      </c>
      <c r="E3840" s="354" t="s">
        <v>405</v>
      </c>
      <c r="F3840" s="355" t="s">
        <v>217</v>
      </c>
      <c r="G3840" s="368">
        <v>1</v>
      </c>
    </row>
    <row r="3841" spans="1:7" s="54" customFormat="1" ht="33.75" x14ac:dyDescent="0.25">
      <c r="A3841" s="351" t="s">
        <v>8619</v>
      </c>
      <c r="B3841" s="353" t="s">
        <v>998</v>
      </c>
      <c r="C3841" s="353" t="s">
        <v>2633</v>
      </c>
      <c r="D3841" s="353" t="s">
        <v>8620</v>
      </c>
      <c r="E3841" s="354" t="s">
        <v>8621</v>
      </c>
      <c r="F3841" s="355" t="s">
        <v>217</v>
      </c>
      <c r="G3841" s="368">
        <v>1</v>
      </c>
    </row>
    <row r="3842" spans="1:7" s="54" customFormat="1" ht="15" x14ac:dyDescent="0.25">
      <c r="A3842" s="351" t="s">
        <v>8622</v>
      </c>
      <c r="B3842" s="353" t="s">
        <v>998</v>
      </c>
      <c r="C3842" s="353" t="s">
        <v>3742</v>
      </c>
      <c r="D3842" s="353" t="s">
        <v>5935</v>
      </c>
      <c r="E3842" s="354" t="s">
        <v>5936</v>
      </c>
      <c r="F3842" s="355" t="s">
        <v>248</v>
      </c>
      <c r="G3842" s="366">
        <v>0.2</v>
      </c>
    </row>
    <row r="3843" spans="1:7" s="54" customFormat="1" ht="15" x14ac:dyDescent="0.25">
      <c r="A3843" s="351" t="s">
        <v>8623</v>
      </c>
      <c r="B3843" s="353" t="s">
        <v>998</v>
      </c>
      <c r="C3843" s="353" t="s">
        <v>1189</v>
      </c>
      <c r="D3843" s="353" t="s">
        <v>5938</v>
      </c>
      <c r="E3843" s="354" t="s">
        <v>5939</v>
      </c>
      <c r="F3843" s="355" t="s">
        <v>291</v>
      </c>
      <c r="G3843" s="368">
        <v>1</v>
      </c>
    </row>
    <row r="3844" spans="1:7" s="54" customFormat="1" ht="15" x14ac:dyDescent="0.25">
      <c r="A3844" s="351" t="s">
        <v>8624</v>
      </c>
      <c r="B3844" s="353" t="s">
        <v>998</v>
      </c>
      <c r="C3844" s="369" t="s">
        <v>1190</v>
      </c>
      <c r="D3844" s="369" t="s">
        <v>5942</v>
      </c>
      <c r="E3844" s="370" t="s">
        <v>5943</v>
      </c>
      <c r="F3844" s="355" t="s">
        <v>291</v>
      </c>
      <c r="G3844" s="368">
        <v>1</v>
      </c>
    </row>
    <row r="3845" spans="1:7" s="54" customFormat="1" ht="15" x14ac:dyDescent="0.25">
      <c r="A3845" s="351" t="s">
        <v>8625</v>
      </c>
      <c r="B3845" s="353" t="s">
        <v>998</v>
      </c>
      <c r="C3845" s="353" t="s">
        <v>1191</v>
      </c>
      <c r="D3845" s="353" t="s">
        <v>5945</v>
      </c>
      <c r="E3845" s="354" t="s">
        <v>5946</v>
      </c>
      <c r="F3845" s="355" t="s">
        <v>248</v>
      </c>
      <c r="G3845" s="366">
        <v>0.1</v>
      </c>
    </row>
    <row r="3846" spans="1:7" s="54" customFormat="1" ht="22.5" x14ac:dyDescent="0.25">
      <c r="A3846" s="351" t="s">
        <v>8626</v>
      </c>
      <c r="B3846" s="353" t="s">
        <v>998</v>
      </c>
      <c r="C3846" s="353" t="s">
        <v>2639</v>
      </c>
      <c r="D3846" s="353" t="s">
        <v>8498</v>
      </c>
      <c r="E3846" s="354" t="s">
        <v>8499</v>
      </c>
      <c r="F3846" s="355" t="s">
        <v>164</v>
      </c>
      <c r="G3846" s="366">
        <v>0.1</v>
      </c>
    </row>
    <row r="3847" spans="1:7" s="54" customFormat="1" ht="22.5" x14ac:dyDescent="0.25">
      <c r="A3847" s="351" t="s">
        <v>8627</v>
      </c>
      <c r="B3847" s="353" t="s">
        <v>998</v>
      </c>
      <c r="C3847" s="353" t="s">
        <v>3749</v>
      </c>
      <c r="D3847" s="353" t="s">
        <v>6025</v>
      </c>
      <c r="E3847" s="354" t="s">
        <v>6026</v>
      </c>
      <c r="F3847" s="355" t="s">
        <v>248</v>
      </c>
      <c r="G3847" s="368">
        <v>1</v>
      </c>
    </row>
    <row r="3848" spans="1:7" s="54" customFormat="1" ht="22.5" x14ac:dyDescent="0.25">
      <c r="A3848" s="351" t="s">
        <v>8628</v>
      </c>
      <c r="B3848" s="353" t="s">
        <v>998</v>
      </c>
      <c r="C3848" s="353" t="s">
        <v>3752</v>
      </c>
      <c r="D3848" s="353" t="s">
        <v>8553</v>
      </c>
      <c r="E3848" s="354" t="s">
        <v>8554</v>
      </c>
      <c r="F3848" s="355" t="s">
        <v>168</v>
      </c>
      <c r="G3848" s="368">
        <v>10</v>
      </c>
    </row>
    <row r="3849" spans="1:7" s="54" customFormat="1" ht="15" x14ac:dyDescent="0.25">
      <c r="A3849" s="557" t="s">
        <v>8629</v>
      </c>
      <c r="B3849" s="558"/>
      <c r="C3849" s="558"/>
      <c r="D3849" s="558"/>
      <c r="E3849" s="558"/>
      <c r="F3849" s="559"/>
      <c r="G3849" s="359"/>
    </row>
    <row r="3850" spans="1:7" s="54" customFormat="1" ht="15" x14ac:dyDescent="0.25">
      <c r="A3850" s="347" t="s">
        <v>1106</v>
      </c>
      <c r="B3850" s="556"/>
      <c r="C3850" s="556"/>
      <c r="D3850" s="556"/>
      <c r="E3850" s="348" t="s">
        <v>8630</v>
      </c>
      <c r="F3850" s="349"/>
      <c r="G3850" s="350"/>
    </row>
    <row r="3851" spans="1:7" s="54" customFormat="1" ht="22.5" x14ac:dyDescent="0.25">
      <c r="A3851" s="351" t="s">
        <v>8631</v>
      </c>
      <c r="B3851" s="353" t="s">
        <v>1000</v>
      </c>
      <c r="C3851" s="353" t="s">
        <v>2402</v>
      </c>
      <c r="D3851" s="353" t="s">
        <v>286</v>
      </c>
      <c r="E3851" s="354" t="s">
        <v>287</v>
      </c>
      <c r="F3851" s="355" t="s">
        <v>217</v>
      </c>
      <c r="G3851" s="368">
        <v>2</v>
      </c>
    </row>
    <row r="3852" spans="1:7" s="54" customFormat="1" ht="22.5" x14ac:dyDescent="0.25">
      <c r="A3852" s="351" t="s">
        <v>8632</v>
      </c>
      <c r="B3852" s="353" t="s">
        <v>1000</v>
      </c>
      <c r="C3852" s="369" t="s">
        <v>1067</v>
      </c>
      <c r="D3852" s="369" t="s">
        <v>8633</v>
      </c>
      <c r="E3852" s="370" t="s">
        <v>8634</v>
      </c>
      <c r="F3852" s="355" t="s">
        <v>217</v>
      </c>
      <c r="G3852" s="368">
        <v>1</v>
      </c>
    </row>
    <row r="3853" spans="1:7" s="54" customFormat="1" ht="15" x14ac:dyDescent="0.25">
      <c r="A3853" s="351" t="s">
        <v>8635</v>
      </c>
      <c r="B3853" s="353" t="s">
        <v>1000</v>
      </c>
      <c r="C3853" s="353" t="s">
        <v>3382</v>
      </c>
      <c r="D3853" s="353" t="s">
        <v>8636</v>
      </c>
      <c r="E3853" s="354" t="s">
        <v>8637</v>
      </c>
      <c r="F3853" s="355" t="s">
        <v>217</v>
      </c>
      <c r="G3853" s="368">
        <v>1</v>
      </c>
    </row>
    <row r="3854" spans="1:7" s="54" customFormat="1" ht="22.5" x14ac:dyDescent="0.25">
      <c r="A3854" s="351" t="s">
        <v>8638</v>
      </c>
      <c r="B3854" s="353" t="s">
        <v>1000</v>
      </c>
      <c r="C3854" s="353" t="s">
        <v>2410</v>
      </c>
      <c r="D3854" s="353" t="s">
        <v>294</v>
      </c>
      <c r="E3854" s="354" t="s">
        <v>295</v>
      </c>
      <c r="F3854" s="355" t="s">
        <v>217</v>
      </c>
      <c r="G3854" s="368">
        <v>2</v>
      </c>
    </row>
    <row r="3855" spans="1:7" s="54" customFormat="1" ht="15" x14ac:dyDescent="0.25">
      <c r="A3855" s="351" t="s">
        <v>8639</v>
      </c>
      <c r="B3855" s="353" t="s">
        <v>1000</v>
      </c>
      <c r="C3855" s="353" t="s">
        <v>1081</v>
      </c>
      <c r="D3855" s="353" t="s">
        <v>8640</v>
      </c>
      <c r="E3855" s="354" t="s">
        <v>8641</v>
      </c>
      <c r="F3855" s="355" t="s">
        <v>217</v>
      </c>
      <c r="G3855" s="368">
        <v>2</v>
      </c>
    </row>
    <row r="3856" spans="1:7" s="54" customFormat="1" ht="15" x14ac:dyDescent="0.25">
      <c r="A3856" s="351" t="s">
        <v>8642</v>
      </c>
      <c r="B3856" s="353" t="s">
        <v>1000</v>
      </c>
      <c r="C3856" s="353" t="s">
        <v>2421</v>
      </c>
      <c r="D3856" s="353" t="s">
        <v>5938</v>
      </c>
      <c r="E3856" s="354" t="s">
        <v>5939</v>
      </c>
      <c r="F3856" s="355" t="s">
        <v>291</v>
      </c>
      <c r="G3856" s="368">
        <v>4</v>
      </c>
    </row>
    <row r="3857" spans="1:7" s="54" customFormat="1" ht="33.75" x14ac:dyDescent="0.25">
      <c r="A3857" s="351" t="s">
        <v>8643</v>
      </c>
      <c r="B3857" s="353" t="s">
        <v>1000</v>
      </c>
      <c r="C3857" s="369" t="s">
        <v>2398</v>
      </c>
      <c r="D3857" s="369" t="s">
        <v>8644</v>
      </c>
      <c r="E3857" s="370" t="s">
        <v>8645</v>
      </c>
      <c r="F3857" s="355" t="s">
        <v>291</v>
      </c>
      <c r="G3857" s="368">
        <v>4</v>
      </c>
    </row>
    <row r="3858" spans="1:7" s="54" customFormat="1" ht="22.5" x14ac:dyDescent="0.25">
      <c r="A3858" s="351" t="s">
        <v>8646</v>
      </c>
      <c r="B3858" s="353" t="s">
        <v>1000</v>
      </c>
      <c r="C3858" s="353" t="s">
        <v>2429</v>
      </c>
      <c r="D3858" s="353" t="s">
        <v>8446</v>
      </c>
      <c r="E3858" s="354" t="s">
        <v>8447</v>
      </c>
      <c r="F3858" s="355" t="s">
        <v>164</v>
      </c>
      <c r="G3858" s="362">
        <v>0.08</v>
      </c>
    </row>
    <row r="3859" spans="1:7" s="54" customFormat="1" ht="22.5" x14ac:dyDescent="0.25">
      <c r="A3859" s="351" t="s">
        <v>8647</v>
      </c>
      <c r="B3859" s="353" t="s">
        <v>1000</v>
      </c>
      <c r="C3859" s="353" t="s">
        <v>2433</v>
      </c>
      <c r="D3859" s="353" t="s">
        <v>8449</v>
      </c>
      <c r="E3859" s="354" t="s">
        <v>8450</v>
      </c>
      <c r="F3859" s="355" t="s">
        <v>168</v>
      </c>
      <c r="G3859" s="368">
        <v>8</v>
      </c>
    </row>
    <row r="3860" spans="1:7" s="54" customFormat="1" ht="15" x14ac:dyDescent="0.25">
      <c r="A3860" s="351" t="s">
        <v>8648</v>
      </c>
      <c r="B3860" s="353" t="s">
        <v>1000</v>
      </c>
      <c r="C3860" s="353" t="s">
        <v>3441</v>
      </c>
      <c r="D3860" s="353" t="s">
        <v>8649</v>
      </c>
      <c r="E3860" s="354" t="s">
        <v>3561</v>
      </c>
      <c r="F3860" s="355" t="s">
        <v>217</v>
      </c>
      <c r="G3860" s="368">
        <v>5</v>
      </c>
    </row>
    <row r="3861" spans="1:7" s="54" customFormat="1" ht="15" x14ac:dyDescent="0.25">
      <c r="A3861" s="351" t="s">
        <v>8650</v>
      </c>
      <c r="B3861" s="353" t="s">
        <v>1000</v>
      </c>
      <c r="C3861" s="353" t="s">
        <v>3443</v>
      </c>
      <c r="D3861" s="353" t="s">
        <v>3768</v>
      </c>
      <c r="E3861" s="354" t="s">
        <v>3769</v>
      </c>
      <c r="F3861" s="355" t="s">
        <v>217</v>
      </c>
      <c r="G3861" s="368">
        <v>1</v>
      </c>
    </row>
    <row r="3862" spans="1:7" s="54" customFormat="1" ht="15" customHeight="1" x14ac:dyDescent="0.25">
      <c r="A3862" s="351" t="s">
        <v>8651</v>
      </c>
      <c r="B3862" s="353" t="s">
        <v>1000</v>
      </c>
      <c r="C3862" s="353" t="s">
        <v>2438</v>
      </c>
      <c r="D3862" s="353" t="s">
        <v>8455</v>
      </c>
      <c r="E3862" s="354" t="s">
        <v>8456</v>
      </c>
      <c r="F3862" s="355" t="s">
        <v>164</v>
      </c>
      <c r="G3862" s="362">
        <v>0.04</v>
      </c>
    </row>
    <row r="3863" spans="1:7" s="54" customFormat="1" ht="22.5" x14ac:dyDescent="0.25">
      <c r="A3863" s="351" t="s">
        <v>8652</v>
      </c>
      <c r="B3863" s="353" t="s">
        <v>1000</v>
      </c>
      <c r="C3863" s="353" t="s">
        <v>2440</v>
      </c>
      <c r="D3863" s="353" t="s">
        <v>8458</v>
      </c>
      <c r="E3863" s="354" t="s">
        <v>8459</v>
      </c>
      <c r="F3863" s="355" t="s">
        <v>168</v>
      </c>
      <c r="G3863" s="368">
        <v>4</v>
      </c>
    </row>
    <row r="3864" spans="1:7" s="54" customFormat="1" ht="22.5" x14ac:dyDescent="0.25">
      <c r="A3864" s="351" t="s">
        <v>8653</v>
      </c>
      <c r="B3864" s="353" t="s">
        <v>1000</v>
      </c>
      <c r="C3864" s="353" t="s">
        <v>1071</v>
      </c>
      <c r="D3864" s="353" t="s">
        <v>8654</v>
      </c>
      <c r="E3864" s="354" t="s">
        <v>8655</v>
      </c>
      <c r="F3864" s="355" t="s">
        <v>164</v>
      </c>
      <c r="G3864" s="362">
        <v>0.04</v>
      </c>
    </row>
    <row r="3865" spans="1:7" s="54" customFormat="1" ht="22.5" x14ac:dyDescent="0.25">
      <c r="A3865" s="351" t="s">
        <v>8656</v>
      </c>
      <c r="B3865" s="353" t="s">
        <v>1000</v>
      </c>
      <c r="C3865" s="353" t="s">
        <v>3460</v>
      </c>
      <c r="D3865" s="353" t="s">
        <v>8657</v>
      </c>
      <c r="E3865" s="354" t="s">
        <v>8502</v>
      </c>
      <c r="F3865" s="355" t="s">
        <v>168</v>
      </c>
      <c r="G3865" s="368">
        <v>4</v>
      </c>
    </row>
    <row r="3866" spans="1:7" s="54" customFormat="1" ht="22.5" x14ac:dyDescent="0.25">
      <c r="A3866" s="351" t="s">
        <v>8658</v>
      </c>
      <c r="B3866" s="353" t="s">
        <v>1000</v>
      </c>
      <c r="C3866" s="353" t="s">
        <v>1075</v>
      </c>
      <c r="D3866" s="353" t="s">
        <v>8659</v>
      </c>
      <c r="E3866" s="354" t="s">
        <v>8660</v>
      </c>
      <c r="F3866" s="355" t="s">
        <v>164</v>
      </c>
      <c r="G3866" s="362">
        <v>0.06</v>
      </c>
    </row>
    <row r="3867" spans="1:7" s="54" customFormat="1" ht="15" x14ac:dyDescent="0.25">
      <c r="A3867" s="351" t="s">
        <v>8661</v>
      </c>
      <c r="B3867" s="353" t="s">
        <v>1000</v>
      </c>
      <c r="C3867" s="353" t="s">
        <v>3469</v>
      </c>
      <c r="D3867" s="353" t="s">
        <v>8662</v>
      </c>
      <c r="E3867" s="354" t="s">
        <v>8663</v>
      </c>
      <c r="F3867" s="355" t="s">
        <v>248</v>
      </c>
      <c r="G3867" s="366">
        <v>0.4</v>
      </c>
    </row>
    <row r="3868" spans="1:7" s="54" customFormat="1" ht="33.75" x14ac:dyDescent="0.25">
      <c r="A3868" s="351" t="s">
        <v>8664</v>
      </c>
      <c r="B3868" s="353" t="s">
        <v>1000</v>
      </c>
      <c r="C3868" s="353" t="s">
        <v>3471</v>
      </c>
      <c r="D3868" s="353" t="s">
        <v>8665</v>
      </c>
      <c r="E3868" s="354" t="s">
        <v>8666</v>
      </c>
      <c r="F3868" s="355" t="s">
        <v>168</v>
      </c>
      <c r="G3868" s="368">
        <v>6</v>
      </c>
    </row>
    <row r="3869" spans="1:7" s="54" customFormat="1" ht="22.5" x14ac:dyDescent="0.25">
      <c r="A3869" s="351" t="s">
        <v>8667</v>
      </c>
      <c r="B3869" s="353" t="s">
        <v>1000</v>
      </c>
      <c r="C3869" s="353" t="s">
        <v>2474</v>
      </c>
      <c r="D3869" s="353" t="s">
        <v>8668</v>
      </c>
      <c r="E3869" s="354" t="s">
        <v>8669</v>
      </c>
      <c r="F3869" s="355" t="s">
        <v>164</v>
      </c>
      <c r="G3869" s="362">
        <v>7.0000000000000007E-2</v>
      </c>
    </row>
    <row r="3870" spans="1:7" s="54" customFormat="1" ht="33.75" x14ac:dyDescent="0.25">
      <c r="A3870" s="351" t="s">
        <v>8670</v>
      </c>
      <c r="B3870" s="353" t="s">
        <v>1000</v>
      </c>
      <c r="C3870" s="353" t="s">
        <v>3475</v>
      </c>
      <c r="D3870" s="353" t="s">
        <v>8671</v>
      </c>
      <c r="E3870" s="354" t="s">
        <v>8672</v>
      </c>
      <c r="F3870" s="355" t="s">
        <v>168</v>
      </c>
      <c r="G3870" s="368">
        <v>7</v>
      </c>
    </row>
    <row r="3871" spans="1:7" s="54" customFormat="1" ht="22.5" x14ac:dyDescent="0.25">
      <c r="A3871" s="351" t="s">
        <v>8673</v>
      </c>
      <c r="B3871" s="353" t="s">
        <v>1000</v>
      </c>
      <c r="C3871" s="353" t="s">
        <v>3477</v>
      </c>
      <c r="D3871" s="353" t="s">
        <v>8674</v>
      </c>
      <c r="E3871" s="354" t="s">
        <v>8675</v>
      </c>
      <c r="F3871" s="355" t="s">
        <v>217</v>
      </c>
      <c r="G3871" s="368">
        <v>1</v>
      </c>
    </row>
    <row r="3872" spans="1:7" s="54" customFormat="1" ht="22.5" x14ac:dyDescent="0.25">
      <c r="A3872" s="351" t="s">
        <v>8676</v>
      </c>
      <c r="B3872" s="353" t="s">
        <v>1000</v>
      </c>
      <c r="C3872" s="353" t="s">
        <v>2484</v>
      </c>
      <c r="D3872" s="353" t="s">
        <v>8677</v>
      </c>
      <c r="E3872" s="354" t="s">
        <v>8678</v>
      </c>
      <c r="F3872" s="355" t="s">
        <v>217</v>
      </c>
      <c r="G3872" s="368">
        <v>3</v>
      </c>
    </row>
    <row r="3873" spans="1:7" s="54" customFormat="1" ht="22.5" x14ac:dyDescent="0.25">
      <c r="A3873" s="351" t="s">
        <v>8679</v>
      </c>
      <c r="B3873" s="353" t="s">
        <v>1000</v>
      </c>
      <c r="C3873" s="353" t="s">
        <v>8680</v>
      </c>
      <c r="D3873" s="353" t="s">
        <v>8681</v>
      </c>
      <c r="E3873" s="354" t="s">
        <v>8682</v>
      </c>
      <c r="F3873" s="355" t="s">
        <v>217</v>
      </c>
      <c r="G3873" s="368">
        <v>2</v>
      </c>
    </row>
    <row r="3874" spans="1:7" s="54" customFormat="1" ht="15" x14ac:dyDescent="0.25">
      <c r="A3874" s="351" t="s">
        <v>8683</v>
      </c>
      <c r="B3874" s="353" t="s">
        <v>1000</v>
      </c>
      <c r="C3874" s="353" t="s">
        <v>2489</v>
      </c>
      <c r="D3874" s="353" t="s">
        <v>8684</v>
      </c>
      <c r="E3874" s="354" t="s">
        <v>8685</v>
      </c>
      <c r="F3874" s="355" t="s">
        <v>164</v>
      </c>
      <c r="G3874" s="362">
        <v>0.04</v>
      </c>
    </row>
    <row r="3875" spans="1:7" s="54" customFormat="1" ht="22.5" x14ac:dyDescent="0.25">
      <c r="A3875" s="351" t="s">
        <v>8686</v>
      </c>
      <c r="B3875" s="353" t="s">
        <v>1000</v>
      </c>
      <c r="C3875" s="353" t="s">
        <v>2495</v>
      </c>
      <c r="D3875" s="353" t="s">
        <v>8668</v>
      </c>
      <c r="E3875" s="354" t="s">
        <v>8687</v>
      </c>
      <c r="F3875" s="355" t="s">
        <v>164</v>
      </c>
      <c r="G3875" s="362">
        <v>0.04</v>
      </c>
    </row>
    <row r="3876" spans="1:7" s="54" customFormat="1" ht="15" x14ac:dyDescent="0.25">
      <c r="A3876" s="351" t="s">
        <v>8688</v>
      </c>
      <c r="B3876" s="353" t="s">
        <v>1000</v>
      </c>
      <c r="C3876" s="353" t="s">
        <v>2497</v>
      </c>
      <c r="D3876" s="353" t="s">
        <v>8689</v>
      </c>
      <c r="E3876" s="354" t="s">
        <v>8690</v>
      </c>
      <c r="F3876" s="355" t="s">
        <v>248</v>
      </c>
      <c r="G3876" s="366">
        <v>0.8</v>
      </c>
    </row>
    <row r="3877" spans="1:7" s="54" customFormat="1" ht="33.75" x14ac:dyDescent="0.25">
      <c r="A3877" s="351" t="s">
        <v>8691</v>
      </c>
      <c r="B3877" s="353" t="s">
        <v>1000</v>
      </c>
      <c r="C3877" s="353" t="s">
        <v>3490</v>
      </c>
      <c r="D3877" s="353" t="s">
        <v>8671</v>
      </c>
      <c r="E3877" s="354" t="s">
        <v>8672</v>
      </c>
      <c r="F3877" s="355" t="s">
        <v>168</v>
      </c>
      <c r="G3877" s="368">
        <v>4</v>
      </c>
    </row>
    <row r="3878" spans="1:7" s="54" customFormat="1" ht="22.5" x14ac:dyDescent="0.25">
      <c r="A3878" s="351" t="s">
        <v>8692</v>
      </c>
      <c r="B3878" s="353" t="s">
        <v>1000</v>
      </c>
      <c r="C3878" s="353" t="s">
        <v>3493</v>
      </c>
      <c r="D3878" s="353" t="s">
        <v>8693</v>
      </c>
      <c r="E3878" s="354" t="s">
        <v>8694</v>
      </c>
      <c r="F3878" s="355" t="s">
        <v>291</v>
      </c>
      <c r="G3878" s="368">
        <v>4</v>
      </c>
    </row>
    <row r="3879" spans="1:7" s="54" customFormat="1" ht="22.5" x14ac:dyDescent="0.25">
      <c r="A3879" s="351" t="s">
        <v>8695</v>
      </c>
      <c r="B3879" s="353" t="s">
        <v>1000</v>
      </c>
      <c r="C3879" s="353" t="s">
        <v>7496</v>
      </c>
      <c r="D3879" s="353" t="s">
        <v>8696</v>
      </c>
      <c r="E3879" s="354" t="s">
        <v>8697</v>
      </c>
      <c r="F3879" s="355" t="s">
        <v>291</v>
      </c>
      <c r="G3879" s="368">
        <v>4</v>
      </c>
    </row>
    <row r="3880" spans="1:7" s="54" customFormat="1" ht="15" customHeight="1" x14ac:dyDescent="0.25">
      <c r="A3880" s="351" t="s">
        <v>8698</v>
      </c>
      <c r="B3880" s="353" t="s">
        <v>1000</v>
      </c>
      <c r="C3880" s="353" t="s">
        <v>2499</v>
      </c>
      <c r="D3880" s="353" t="s">
        <v>8699</v>
      </c>
      <c r="E3880" s="354" t="s">
        <v>8700</v>
      </c>
      <c r="F3880" s="355" t="s">
        <v>125</v>
      </c>
      <c r="G3880" s="363">
        <v>0.13239999999999999</v>
      </c>
    </row>
    <row r="3881" spans="1:7" s="54" customFormat="1" ht="15" x14ac:dyDescent="0.25">
      <c r="A3881" s="351" t="s">
        <v>8701</v>
      </c>
      <c r="B3881" s="353" t="s">
        <v>1000</v>
      </c>
      <c r="C3881" s="353" t="s">
        <v>2508</v>
      </c>
      <c r="D3881" s="353" t="s">
        <v>8702</v>
      </c>
      <c r="E3881" s="354" t="s">
        <v>8703</v>
      </c>
      <c r="F3881" s="355" t="s">
        <v>125</v>
      </c>
      <c r="G3881" s="363">
        <v>0.13239999999999999</v>
      </c>
    </row>
    <row r="3882" spans="1:7" s="54" customFormat="1" ht="22.5" x14ac:dyDescent="0.25">
      <c r="A3882" s="351" t="s">
        <v>8704</v>
      </c>
      <c r="B3882" s="353" t="s">
        <v>1000</v>
      </c>
      <c r="C3882" s="353" t="s">
        <v>2516</v>
      </c>
      <c r="D3882" s="353" t="s">
        <v>8705</v>
      </c>
      <c r="E3882" s="354" t="s">
        <v>8706</v>
      </c>
      <c r="F3882" s="355" t="s">
        <v>217</v>
      </c>
      <c r="G3882" s="368">
        <v>2</v>
      </c>
    </row>
    <row r="3883" spans="1:7" s="54" customFormat="1" ht="15" x14ac:dyDescent="0.25">
      <c r="A3883" s="351" t="s">
        <v>8707</v>
      </c>
      <c r="B3883" s="353" t="s">
        <v>1000</v>
      </c>
      <c r="C3883" s="353" t="s">
        <v>1085</v>
      </c>
      <c r="D3883" s="353" t="s">
        <v>8708</v>
      </c>
      <c r="E3883" s="354" t="s">
        <v>8709</v>
      </c>
      <c r="F3883" s="355" t="s">
        <v>164</v>
      </c>
      <c r="G3883" s="362">
        <v>0.28999999999999998</v>
      </c>
    </row>
    <row r="3884" spans="1:7" s="54" customFormat="1" ht="15" x14ac:dyDescent="0.25">
      <c r="A3884" s="557" t="s">
        <v>8710</v>
      </c>
      <c r="B3884" s="558"/>
      <c r="C3884" s="558"/>
      <c r="D3884" s="558"/>
      <c r="E3884" s="558"/>
      <c r="F3884" s="559"/>
      <c r="G3884" s="359"/>
    </row>
    <row r="3885" spans="1:7" s="54" customFormat="1" ht="15" x14ac:dyDescent="0.25">
      <c r="A3885" s="347" t="s">
        <v>3539</v>
      </c>
      <c r="B3885" s="556"/>
      <c r="C3885" s="556"/>
      <c r="D3885" s="556"/>
      <c r="E3885" s="348" t="s">
        <v>8711</v>
      </c>
      <c r="F3885" s="349"/>
      <c r="G3885" s="350"/>
    </row>
    <row r="3886" spans="1:7" s="54" customFormat="1" ht="22.5" x14ac:dyDescent="0.25">
      <c r="A3886" s="351" t="s">
        <v>8712</v>
      </c>
      <c r="B3886" s="353" t="s">
        <v>1002</v>
      </c>
      <c r="C3886" s="353" t="s">
        <v>2402</v>
      </c>
      <c r="D3886" s="353" t="s">
        <v>8713</v>
      </c>
      <c r="E3886" s="354" t="s">
        <v>8714</v>
      </c>
      <c r="F3886" s="355" t="s">
        <v>217</v>
      </c>
      <c r="G3886" s="368">
        <v>2</v>
      </c>
    </row>
    <row r="3887" spans="1:7" s="54" customFormat="1" ht="22.5" x14ac:dyDescent="0.25">
      <c r="A3887" s="351" t="s">
        <v>8715</v>
      </c>
      <c r="B3887" s="353" t="s">
        <v>1002</v>
      </c>
      <c r="C3887" s="369" t="s">
        <v>1067</v>
      </c>
      <c r="D3887" s="369" t="s">
        <v>8716</v>
      </c>
      <c r="E3887" s="370" t="s">
        <v>8717</v>
      </c>
      <c r="F3887" s="355" t="s">
        <v>217</v>
      </c>
      <c r="G3887" s="368">
        <v>2</v>
      </c>
    </row>
    <row r="3888" spans="1:7" s="54" customFormat="1" ht="15" x14ac:dyDescent="0.25">
      <c r="A3888" s="351" t="s">
        <v>8718</v>
      </c>
      <c r="B3888" s="353" t="s">
        <v>1002</v>
      </c>
      <c r="C3888" s="353" t="s">
        <v>2410</v>
      </c>
      <c r="D3888" s="353" t="s">
        <v>8719</v>
      </c>
      <c r="E3888" s="354" t="s">
        <v>8720</v>
      </c>
      <c r="F3888" s="355" t="s">
        <v>122</v>
      </c>
      <c r="G3888" s="357">
        <v>0.16200000000000001</v>
      </c>
    </row>
    <row r="3889" spans="1:7" s="54" customFormat="1" ht="22.5" x14ac:dyDescent="0.25">
      <c r="A3889" s="351" t="s">
        <v>8721</v>
      </c>
      <c r="B3889" s="353" t="s">
        <v>1002</v>
      </c>
      <c r="C3889" s="369" t="s">
        <v>1081</v>
      </c>
      <c r="D3889" s="369" t="s">
        <v>8722</v>
      </c>
      <c r="E3889" s="370" t="s">
        <v>8723</v>
      </c>
      <c r="F3889" s="355" t="s">
        <v>217</v>
      </c>
      <c r="G3889" s="368">
        <v>2</v>
      </c>
    </row>
    <row r="3890" spans="1:7" s="54" customFormat="1" ht="15" x14ac:dyDescent="0.25">
      <c r="A3890" s="351" t="s">
        <v>8724</v>
      </c>
      <c r="B3890" s="353" t="s">
        <v>1002</v>
      </c>
      <c r="C3890" s="353" t="s">
        <v>2421</v>
      </c>
      <c r="D3890" s="353" t="s">
        <v>8725</v>
      </c>
      <c r="E3890" s="354" t="s">
        <v>8726</v>
      </c>
      <c r="F3890" s="355" t="s">
        <v>217</v>
      </c>
      <c r="G3890" s="368">
        <v>3</v>
      </c>
    </row>
    <row r="3891" spans="1:7" s="54" customFormat="1" ht="15" customHeight="1" x14ac:dyDescent="0.25">
      <c r="A3891" s="351" t="s">
        <v>8727</v>
      </c>
      <c r="B3891" s="353" t="s">
        <v>1002</v>
      </c>
      <c r="C3891" s="369" t="s">
        <v>2398</v>
      </c>
      <c r="D3891" s="369" t="s">
        <v>8728</v>
      </c>
      <c r="E3891" s="370" t="s">
        <v>8729</v>
      </c>
      <c r="F3891" s="355" t="s">
        <v>217</v>
      </c>
      <c r="G3891" s="368">
        <v>1</v>
      </c>
    </row>
    <row r="3892" spans="1:7" s="54" customFormat="1" ht="15" x14ac:dyDescent="0.25">
      <c r="A3892" s="351" t="s">
        <v>8730</v>
      </c>
      <c r="B3892" s="353" t="s">
        <v>1002</v>
      </c>
      <c r="C3892" s="369" t="s">
        <v>3086</v>
      </c>
      <c r="D3892" s="369" t="s">
        <v>8731</v>
      </c>
      <c r="E3892" s="370" t="s">
        <v>8732</v>
      </c>
      <c r="F3892" s="355" t="s">
        <v>217</v>
      </c>
      <c r="G3892" s="368">
        <v>2</v>
      </c>
    </row>
    <row r="3893" spans="1:7" s="54" customFormat="1" ht="15" x14ac:dyDescent="0.25">
      <c r="A3893" s="351" t="s">
        <v>8733</v>
      </c>
      <c r="B3893" s="353" t="s">
        <v>1002</v>
      </c>
      <c r="C3893" s="353" t="s">
        <v>2429</v>
      </c>
      <c r="D3893" s="353" t="s">
        <v>347</v>
      </c>
      <c r="E3893" s="354" t="s">
        <v>348</v>
      </c>
      <c r="F3893" s="355" t="s">
        <v>217</v>
      </c>
      <c r="G3893" s="368">
        <v>4</v>
      </c>
    </row>
    <row r="3894" spans="1:7" s="54" customFormat="1" ht="15" x14ac:dyDescent="0.25">
      <c r="A3894" s="351" t="s">
        <v>8734</v>
      </c>
      <c r="B3894" s="353" t="s">
        <v>1002</v>
      </c>
      <c r="C3894" s="369" t="s">
        <v>2433</v>
      </c>
      <c r="D3894" s="369" t="s">
        <v>8731</v>
      </c>
      <c r="E3894" s="370" t="s">
        <v>8735</v>
      </c>
      <c r="F3894" s="355" t="s">
        <v>217</v>
      </c>
      <c r="G3894" s="368">
        <v>2</v>
      </c>
    </row>
    <row r="3895" spans="1:7" s="54" customFormat="1" ht="15" x14ac:dyDescent="0.25">
      <c r="A3895" s="351" t="s">
        <v>8736</v>
      </c>
      <c r="B3895" s="353" t="s">
        <v>1002</v>
      </c>
      <c r="C3895" s="369" t="s">
        <v>3441</v>
      </c>
      <c r="D3895" s="369" t="s">
        <v>8731</v>
      </c>
      <c r="E3895" s="370" t="s">
        <v>8737</v>
      </c>
      <c r="F3895" s="355" t="s">
        <v>217</v>
      </c>
      <c r="G3895" s="368">
        <v>2</v>
      </c>
    </row>
    <row r="3896" spans="1:7" s="54" customFormat="1" ht="22.5" x14ac:dyDescent="0.25">
      <c r="A3896" s="351" t="s">
        <v>8738</v>
      </c>
      <c r="B3896" s="353" t="s">
        <v>1002</v>
      </c>
      <c r="C3896" s="353" t="s">
        <v>2438</v>
      </c>
      <c r="D3896" s="353" t="s">
        <v>5848</v>
      </c>
      <c r="E3896" s="354" t="s">
        <v>5849</v>
      </c>
      <c r="F3896" s="355" t="s">
        <v>236</v>
      </c>
      <c r="G3896" s="368">
        <v>2</v>
      </c>
    </row>
    <row r="3897" spans="1:7" s="54" customFormat="1" ht="15" x14ac:dyDescent="0.25">
      <c r="A3897" s="351" t="s">
        <v>8739</v>
      </c>
      <c r="B3897" s="353" t="s">
        <v>1002</v>
      </c>
      <c r="C3897" s="369" t="s">
        <v>2440</v>
      </c>
      <c r="D3897" s="369" t="s">
        <v>8740</v>
      </c>
      <c r="E3897" s="370" t="s">
        <v>8741</v>
      </c>
      <c r="F3897" s="355" t="s">
        <v>217</v>
      </c>
      <c r="G3897" s="368">
        <v>2</v>
      </c>
    </row>
    <row r="3898" spans="1:7" s="54" customFormat="1" ht="15" x14ac:dyDescent="0.25">
      <c r="A3898" s="351" t="s">
        <v>8742</v>
      </c>
      <c r="B3898" s="353" t="s">
        <v>1002</v>
      </c>
      <c r="C3898" s="353" t="s">
        <v>1071</v>
      </c>
      <c r="D3898" s="353" t="s">
        <v>8743</v>
      </c>
      <c r="E3898" s="354" t="s">
        <v>8744</v>
      </c>
      <c r="F3898" s="355" t="s">
        <v>217</v>
      </c>
      <c r="G3898" s="368">
        <v>2</v>
      </c>
    </row>
    <row r="3899" spans="1:7" s="54" customFormat="1" ht="15" x14ac:dyDescent="0.25">
      <c r="A3899" s="351" t="s">
        <v>8745</v>
      </c>
      <c r="B3899" s="353" t="s">
        <v>1002</v>
      </c>
      <c r="C3899" s="353" t="s">
        <v>3460</v>
      </c>
      <c r="D3899" s="353" t="s">
        <v>8746</v>
      </c>
      <c r="E3899" s="354" t="s">
        <v>8747</v>
      </c>
      <c r="F3899" s="355" t="s">
        <v>217</v>
      </c>
      <c r="G3899" s="368">
        <v>2</v>
      </c>
    </row>
    <row r="3900" spans="1:7" s="54" customFormat="1" ht="15" x14ac:dyDescent="0.25">
      <c r="A3900" s="351" t="s">
        <v>8748</v>
      </c>
      <c r="B3900" s="353" t="s">
        <v>1002</v>
      </c>
      <c r="C3900" s="353" t="s">
        <v>1075</v>
      </c>
      <c r="D3900" s="353" t="s">
        <v>347</v>
      </c>
      <c r="E3900" s="354" t="s">
        <v>348</v>
      </c>
      <c r="F3900" s="355" t="s">
        <v>217</v>
      </c>
      <c r="G3900" s="368">
        <v>1</v>
      </c>
    </row>
    <row r="3901" spans="1:7" s="54" customFormat="1" ht="15" x14ac:dyDescent="0.25">
      <c r="A3901" s="351" t="s">
        <v>8749</v>
      </c>
      <c r="B3901" s="353" t="s">
        <v>1002</v>
      </c>
      <c r="C3901" s="369" t="s">
        <v>3469</v>
      </c>
      <c r="D3901" s="369" t="s">
        <v>8731</v>
      </c>
      <c r="E3901" s="370" t="s">
        <v>8750</v>
      </c>
      <c r="F3901" s="355" t="s">
        <v>217</v>
      </c>
      <c r="G3901" s="368">
        <v>1</v>
      </c>
    </row>
    <row r="3902" spans="1:7" s="54" customFormat="1" ht="15" x14ac:dyDescent="0.25">
      <c r="A3902" s="351" t="s">
        <v>8751</v>
      </c>
      <c r="B3902" s="353" t="s">
        <v>1002</v>
      </c>
      <c r="C3902" s="353" t="s">
        <v>2474</v>
      </c>
      <c r="D3902" s="353" t="s">
        <v>353</v>
      </c>
      <c r="E3902" s="354" t="s">
        <v>354</v>
      </c>
      <c r="F3902" s="355" t="s">
        <v>217</v>
      </c>
      <c r="G3902" s="368">
        <v>1</v>
      </c>
    </row>
    <row r="3903" spans="1:7" s="54" customFormat="1" ht="15" x14ac:dyDescent="0.25">
      <c r="A3903" s="351" t="s">
        <v>8752</v>
      </c>
      <c r="B3903" s="353" t="s">
        <v>1002</v>
      </c>
      <c r="C3903" s="353" t="s">
        <v>3475</v>
      </c>
      <c r="D3903" s="353" t="s">
        <v>8753</v>
      </c>
      <c r="E3903" s="354" t="s">
        <v>8754</v>
      </c>
      <c r="F3903" s="355" t="s">
        <v>217</v>
      </c>
      <c r="G3903" s="368">
        <v>1</v>
      </c>
    </row>
    <row r="3904" spans="1:7" s="54" customFormat="1" ht="15" x14ac:dyDescent="0.25">
      <c r="A3904" s="351" t="s">
        <v>8755</v>
      </c>
      <c r="B3904" s="353" t="s">
        <v>1002</v>
      </c>
      <c r="C3904" s="353" t="s">
        <v>2489</v>
      </c>
      <c r="D3904" s="353" t="s">
        <v>284</v>
      </c>
      <c r="E3904" s="354" t="s">
        <v>8756</v>
      </c>
      <c r="F3904" s="355" t="s">
        <v>248</v>
      </c>
      <c r="G3904" s="366">
        <v>0.2</v>
      </c>
    </row>
    <row r="3905" spans="1:7" s="54" customFormat="1" ht="15" customHeight="1" x14ac:dyDescent="0.25">
      <c r="A3905" s="351" t="s">
        <v>8757</v>
      </c>
      <c r="B3905" s="353" t="s">
        <v>1002</v>
      </c>
      <c r="C3905" s="353" t="s">
        <v>3481</v>
      </c>
      <c r="D3905" s="353" t="s">
        <v>8758</v>
      </c>
      <c r="E3905" s="354" t="s">
        <v>8759</v>
      </c>
      <c r="F3905" s="355" t="s">
        <v>217</v>
      </c>
      <c r="G3905" s="368">
        <v>2</v>
      </c>
    </row>
    <row r="3906" spans="1:7" s="54" customFormat="1" ht="15" x14ac:dyDescent="0.25">
      <c r="A3906" s="351" t="s">
        <v>8760</v>
      </c>
      <c r="B3906" s="353" t="s">
        <v>1002</v>
      </c>
      <c r="C3906" s="353" t="s">
        <v>2495</v>
      </c>
      <c r="D3906" s="353" t="s">
        <v>5893</v>
      </c>
      <c r="E3906" s="354" t="s">
        <v>5894</v>
      </c>
      <c r="F3906" s="355" t="s">
        <v>248</v>
      </c>
      <c r="G3906" s="366">
        <v>0.1</v>
      </c>
    </row>
    <row r="3907" spans="1:7" s="54" customFormat="1" ht="15" x14ac:dyDescent="0.25">
      <c r="A3907" s="351" t="s">
        <v>8761</v>
      </c>
      <c r="B3907" s="353" t="s">
        <v>1002</v>
      </c>
      <c r="C3907" s="353" t="s">
        <v>2497</v>
      </c>
      <c r="D3907" s="353" t="s">
        <v>8762</v>
      </c>
      <c r="E3907" s="354" t="s">
        <v>8763</v>
      </c>
      <c r="F3907" s="355" t="s">
        <v>217</v>
      </c>
      <c r="G3907" s="368">
        <v>1</v>
      </c>
    </row>
    <row r="3908" spans="1:7" s="54" customFormat="1" ht="15" x14ac:dyDescent="0.25">
      <c r="A3908" s="351" t="s">
        <v>8764</v>
      </c>
      <c r="B3908" s="353" t="s">
        <v>1002</v>
      </c>
      <c r="C3908" s="353" t="s">
        <v>2499</v>
      </c>
      <c r="D3908" s="353" t="s">
        <v>347</v>
      </c>
      <c r="E3908" s="354" t="s">
        <v>348</v>
      </c>
      <c r="F3908" s="355" t="s">
        <v>217</v>
      </c>
      <c r="G3908" s="368">
        <v>4</v>
      </c>
    </row>
    <row r="3909" spans="1:7" s="54" customFormat="1" ht="15" x14ac:dyDescent="0.25">
      <c r="A3909" s="351" t="s">
        <v>8765</v>
      </c>
      <c r="B3909" s="353" t="s">
        <v>1002</v>
      </c>
      <c r="C3909" s="369" t="s">
        <v>5984</v>
      </c>
      <c r="D3909" s="369" t="s">
        <v>8731</v>
      </c>
      <c r="E3909" s="370" t="s">
        <v>8766</v>
      </c>
      <c r="F3909" s="355" t="s">
        <v>217</v>
      </c>
      <c r="G3909" s="368">
        <v>2</v>
      </c>
    </row>
    <row r="3910" spans="1:7" s="54" customFormat="1" ht="15" x14ac:dyDescent="0.25">
      <c r="A3910" s="351" t="s">
        <v>8767</v>
      </c>
      <c r="B3910" s="353" t="s">
        <v>1002</v>
      </c>
      <c r="C3910" s="369" t="s">
        <v>5988</v>
      </c>
      <c r="D3910" s="369" t="s">
        <v>8731</v>
      </c>
      <c r="E3910" s="370" t="s">
        <v>8768</v>
      </c>
      <c r="F3910" s="355" t="s">
        <v>217</v>
      </c>
      <c r="G3910" s="368">
        <v>2</v>
      </c>
    </row>
    <row r="3911" spans="1:7" s="54" customFormat="1" ht="22.5" x14ac:dyDescent="0.25">
      <c r="A3911" s="351" t="s">
        <v>8769</v>
      </c>
      <c r="B3911" s="353" t="s">
        <v>1002</v>
      </c>
      <c r="C3911" s="353" t="s">
        <v>2508</v>
      </c>
      <c r="D3911" s="353" t="s">
        <v>8770</v>
      </c>
      <c r="E3911" s="354" t="s">
        <v>8771</v>
      </c>
      <c r="F3911" s="355" t="s">
        <v>217</v>
      </c>
      <c r="G3911" s="368">
        <v>1</v>
      </c>
    </row>
    <row r="3912" spans="1:7" s="54" customFormat="1" ht="15" x14ac:dyDescent="0.25">
      <c r="A3912" s="351" t="s">
        <v>8772</v>
      </c>
      <c r="B3912" s="353" t="s">
        <v>1002</v>
      </c>
      <c r="C3912" s="353" t="s">
        <v>5993</v>
      </c>
      <c r="D3912" s="353" t="s">
        <v>8773</v>
      </c>
      <c r="E3912" s="354" t="s">
        <v>8774</v>
      </c>
      <c r="F3912" s="355" t="s">
        <v>217</v>
      </c>
      <c r="G3912" s="368">
        <v>1</v>
      </c>
    </row>
    <row r="3913" spans="1:7" s="54" customFormat="1" ht="15" x14ac:dyDescent="0.25">
      <c r="A3913" s="347" t="s">
        <v>3543</v>
      </c>
      <c r="B3913" s="556"/>
      <c r="C3913" s="556"/>
      <c r="D3913" s="556"/>
      <c r="E3913" s="348" t="s">
        <v>8775</v>
      </c>
      <c r="F3913" s="349"/>
      <c r="G3913" s="350"/>
    </row>
    <row r="3914" spans="1:7" s="54" customFormat="1" ht="22.5" x14ac:dyDescent="0.25">
      <c r="A3914" s="351" t="s">
        <v>8776</v>
      </c>
      <c r="B3914" s="353" t="s">
        <v>1002</v>
      </c>
      <c r="C3914" s="353" t="s">
        <v>2516</v>
      </c>
      <c r="D3914" s="353" t="s">
        <v>286</v>
      </c>
      <c r="E3914" s="354" t="s">
        <v>287</v>
      </c>
      <c r="F3914" s="355" t="s">
        <v>217</v>
      </c>
      <c r="G3914" s="368">
        <v>18</v>
      </c>
    </row>
    <row r="3915" spans="1:7" s="54" customFormat="1" ht="22.5" x14ac:dyDescent="0.25">
      <c r="A3915" s="351" t="s">
        <v>8777</v>
      </c>
      <c r="B3915" s="353" t="s">
        <v>1002</v>
      </c>
      <c r="C3915" s="353" t="s">
        <v>5997</v>
      </c>
      <c r="D3915" s="353" t="s">
        <v>8778</v>
      </c>
      <c r="E3915" s="354" t="s">
        <v>8779</v>
      </c>
      <c r="F3915" s="355" t="s">
        <v>217</v>
      </c>
      <c r="G3915" s="368">
        <v>16</v>
      </c>
    </row>
    <row r="3916" spans="1:7" s="54" customFormat="1" ht="22.5" x14ac:dyDescent="0.25">
      <c r="A3916" s="351" t="s">
        <v>8780</v>
      </c>
      <c r="B3916" s="353" t="s">
        <v>1002</v>
      </c>
      <c r="C3916" s="353" t="s">
        <v>8031</v>
      </c>
      <c r="D3916" s="353" t="s">
        <v>8781</v>
      </c>
      <c r="E3916" s="354" t="s">
        <v>8782</v>
      </c>
      <c r="F3916" s="355" t="s">
        <v>217</v>
      </c>
      <c r="G3916" s="368">
        <v>2</v>
      </c>
    </row>
    <row r="3917" spans="1:7" s="54" customFormat="1" ht="22.5" x14ac:dyDescent="0.25">
      <c r="A3917" s="351" t="s">
        <v>8783</v>
      </c>
      <c r="B3917" s="353" t="s">
        <v>1002</v>
      </c>
      <c r="C3917" s="353" t="s">
        <v>1085</v>
      </c>
      <c r="D3917" s="353" t="s">
        <v>294</v>
      </c>
      <c r="E3917" s="354" t="s">
        <v>295</v>
      </c>
      <c r="F3917" s="355" t="s">
        <v>217</v>
      </c>
      <c r="G3917" s="368">
        <v>20</v>
      </c>
    </row>
    <row r="3918" spans="1:7" s="54" customFormat="1" ht="15" x14ac:dyDescent="0.25">
      <c r="A3918" s="351" t="s">
        <v>8784</v>
      </c>
      <c r="B3918" s="353" t="s">
        <v>1002</v>
      </c>
      <c r="C3918" s="353" t="s">
        <v>1086</v>
      </c>
      <c r="D3918" s="353" t="s">
        <v>5844</v>
      </c>
      <c r="E3918" s="354" t="s">
        <v>8785</v>
      </c>
      <c r="F3918" s="355" t="s">
        <v>217</v>
      </c>
      <c r="G3918" s="368">
        <v>13</v>
      </c>
    </row>
    <row r="3919" spans="1:7" s="54" customFormat="1" ht="22.5" x14ac:dyDescent="0.25">
      <c r="A3919" s="351" t="s">
        <v>8786</v>
      </c>
      <c r="B3919" s="353" t="s">
        <v>1002</v>
      </c>
      <c r="C3919" s="353" t="s">
        <v>6001</v>
      </c>
      <c r="D3919" s="353" t="s">
        <v>8787</v>
      </c>
      <c r="E3919" s="354" t="s">
        <v>8788</v>
      </c>
      <c r="F3919" s="355" t="s">
        <v>217</v>
      </c>
      <c r="G3919" s="368">
        <v>7</v>
      </c>
    </row>
    <row r="3920" spans="1:7" s="54" customFormat="1" ht="15" customHeight="1" x14ac:dyDescent="0.25">
      <c r="A3920" s="351" t="s">
        <v>8789</v>
      </c>
      <c r="B3920" s="353" t="s">
        <v>1002</v>
      </c>
      <c r="C3920" s="353" t="s">
        <v>1088</v>
      </c>
      <c r="D3920" s="353" t="s">
        <v>404</v>
      </c>
      <c r="E3920" s="354" t="s">
        <v>405</v>
      </c>
      <c r="F3920" s="355" t="s">
        <v>217</v>
      </c>
      <c r="G3920" s="368">
        <v>18</v>
      </c>
    </row>
    <row r="3921" spans="1:7" s="54" customFormat="1" ht="33.75" x14ac:dyDescent="0.25">
      <c r="A3921" s="351" t="s">
        <v>8790</v>
      </c>
      <c r="B3921" s="353" t="s">
        <v>1002</v>
      </c>
      <c r="C3921" s="353" t="s">
        <v>1091</v>
      </c>
      <c r="D3921" s="353" t="s">
        <v>8791</v>
      </c>
      <c r="E3921" s="354" t="s">
        <v>8792</v>
      </c>
      <c r="F3921" s="355" t="s">
        <v>217</v>
      </c>
      <c r="G3921" s="368">
        <v>14</v>
      </c>
    </row>
    <row r="3922" spans="1:7" s="54" customFormat="1" ht="33.75" x14ac:dyDescent="0.25">
      <c r="A3922" s="351" t="s">
        <v>8793</v>
      </c>
      <c r="B3922" s="353" t="s">
        <v>1002</v>
      </c>
      <c r="C3922" s="353" t="s">
        <v>1094</v>
      </c>
      <c r="D3922" s="353" t="s">
        <v>8794</v>
      </c>
      <c r="E3922" s="354" t="s">
        <v>8795</v>
      </c>
      <c r="F3922" s="355" t="s">
        <v>217</v>
      </c>
      <c r="G3922" s="368">
        <v>4</v>
      </c>
    </row>
    <row r="3923" spans="1:7" s="54" customFormat="1" ht="15" x14ac:dyDescent="0.25">
      <c r="A3923" s="351" t="s">
        <v>8796</v>
      </c>
      <c r="B3923" s="353" t="s">
        <v>1002</v>
      </c>
      <c r="C3923" s="353" t="s">
        <v>1096</v>
      </c>
      <c r="D3923" s="353" t="s">
        <v>8797</v>
      </c>
      <c r="E3923" s="354" t="s">
        <v>8798</v>
      </c>
      <c r="F3923" s="355" t="s">
        <v>248</v>
      </c>
      <c r="G3923" s="366">
        <v>0.1</v>
      </c>
    </row>
    <row r="3924" spans="1:7" s="54" customFormat="1" ht="22.5" x14ac:dyDescent="0.25">
      <c r="A3924" s="351" t="s">
        <v>8799</v>
      </c>
      <c r="B3924" s="353" t="s">
        <v>1002</v>
      </c>
      <c r="C3924" s="353" t="s">
        <v>1099</v>
      </c>
      <c r="D3924" s="353" t="s">
        <v>8800</v>
      </c>
      <c r="E3924" s="354" t="s">
        <v>8801</v>
      </c>
      <c r="F3924" s="355" t="s">
        <v>217</v>
      </c>
      <c r="G3924" s="368">
        <v>1</v>
      </c>
    </row>
    <row r="3925" spans="1:7" s="54" customFormat="1" ht="15" x14ac:dyDescent="0.25">
      <c r="A3925" s="351" t="s">
        <v>8802</v>
      </c>
      <c r="B3925" s="353" t="s">
        <v>1002</v>
      </c>
      <c r="C3925" s="353" t="s">
        <v>1103</v>
      </c>
      <c r="D3925" s="353" t="s">
        <v>5893</v>
      </c>
      <c r="E3925" s="354" t="s">
        <v>5894</v>
      </c>
      <c r="F3925" s="355" t="s">
        <v>248</v>
      </c>
      <c r="G3925" s="366">
        <v>0.2</v>
      </c>
    </row>
    <row r="3926" spans="1:7" s="54" customFormat="1" ht="22.5" x14ac:dyDescent="0.25">
      <c r="A3926" s="351" t="s">
        <v>8803</v>
      </c>
      <c r="B3926" s="353" t="s">
        <v>1002</v>
      </c>
      <c r="C3926" s="353" t="s">
        <v>1106</v>
      </c>
      <c r="D3926" s="353" t="s">
        <v>8804</v>
      </c>
      <c r="E3926" s="354" t="s">
        <v>8805</v>
      </c>
      <c r="F3926" s="355" t="s">
        <v>217</v>
      </c>
      <c r="G3926" s="368">
        <v>2</v>
      </c>
    </row>
    <row r="3927" spans="1:7" s="54" customFormat="1" ht="15" x14ac:dyDescent="0.25">
      <c r="A3927" s="351" t="s">
        <v>8806</v>
      </c>
      <c r="B3927" s="353" t="s">
        <v>1002</v>
      </c>
      <c r="C3927" s="353" t="s">
        <v>1109</v>
      </c>
      <c r="D3927" s="353" t="s">
        <v>284</v>
      </c>
      <c r="E3927" s="354" t="s">
        <v>285</v>
      </c>
      <c r="F3927" s="355" t="s">
        <v>248</v>
      </c>
      <c r="G3927" s="366">
        <v>0.2</v>
      </c>
    </row>
    <row r="3928" spans="1:7" s="54" customFormat="1" ht="22.5" x14ac:dyDescent="0.25">
      <c r="A3928" s="351" t="s">
        <v>8807</v>
      </c>
      <c r="B3928" s="353" t="s">
        <v>1002</v>
      </c>
      <c r="C3928" s="353" t="s">
        <v>3539</v>
      </c>
      <c r="D3928" s="353" t="s">
        <v>8808</v>
      </c>
      <c r="E3928" s="354" t="s">
        <v>8809</v>
      </c>
      <c r="F3928" s="355" t="s">
        <v>217</v>
      </c>
      <c r="G3928" s="368">
        <v>2</v>
      </c>
    </row>
    <row r="3929" spans="1:7" s="54" customFormat="1" ht="15" x14ac:dyDescent="0.25">
      <c r="A3929" s="351" t="s">
        <v>8810</v>
      </c>
      <c r="B3929" s="353" t="s">
        <v>1002</v>
      </c>
      <c r="C3929" s="353" t="s">
        <v>1112</v>
      </c>
      <c r="D3929" s="353" t="s">
        <v>292</v>
      </c>
      <c r="E3929" s="354" t="s">
        <v>293</v>
      </c>
      <c r="F3929" s="355" t="s">
        <v>248</v>
      </c>
      <c r="G3929" s="366">
        <v>0.2</v>
      </c>
    </row>
    <row r="3930" spans="1:7" s="54" customFormat="1" ht="22.5" x14ac:dyDescent="0.25">
      <c r="A3930" s="351" t="s">
        <v>8811</v>
      </c>
      <c r="B3930" s="353" t="s">
        <v>1002</v>
      </c>
      <c r="C3930" s="353" t="s">
        <v>2556</v>
      </c>
      <c r="D3930" s="353" t="s">
        <v>8812</v>
      </c>
      <c r="E3930" s="354" t="s">
        <v>8813</v>
      </c>
      <c r="F3930" s="355" t="s">
        <v>217</v>
      </c>
      <c r="G3930" s="368">
        <v>2</v>
      </c>
    </row>
    <row r="3931" spans="1:7" s="54" customFormat="1" ht="22.5" x14ac:dyDescent="0.25">
      <c r="A3931" s="351" t="s">
        <v>8814</v>
      </c>
      <c r="B3931" s="353" t="s">
        <v>1002</v>
      </c>
      <c r="C3931" s="353" t="s">
        <v>1115</v>
      </c>
      <c r="D3931" s="353" t="s">
        <v>404</v>
      </c>
      <c r="E3931" s="354" t="s">
        <v>405</v>
      </c>
      <c r="F3931" s="355" t="s">
        <v>217</v>
      </c>
      <c r="G3931" s="368">
        <v>2</v>
      </c>
    </row>
    <row r="3932" spans="1:7" s="54" customFormat="1" ht="15" x14ac:dyDescent="0.25">
      <c r="A3932" s="351" t="s">
        <v>8815</v>
      </c>
      <c r="B3932" s="353" t="s">
        <v>1002</v>
      </c>
      <c r="C3932" s="353" t="s">
        <v>1118</v>
      </c>
      <c r="D3932" s="353" t="s">
        <v>8816</v>
      </c>
      <c r="E3932" s="354" t="s">
        <v>8817</v>
      </c>
      <c r="F3932" s="355" t="s">
        <v>217</v>
      </c>
      <c r="G3932" s="368">
        <v>2</v>
      </c>
    </row>
    <row r="3933" spans="1:7" s="54" customFormat="1" ht="22.5" x14ac:dyDescent="0.25">
      <c r="A3933" s="351" t="s">
        <v>8818</v>
      </c>
      <c r="B3933" s="353" t="s">
        <v>1002</v>
      </c>
      <c r="C3933" s="353" t="s">
        <v>1140</v>
      </c>
      <c r="D3933" s="353" t="s">
        <v>294</v>
      </c>
      <c r="E3933" s="354" t="s">
        <v>295</v>
      </c>
      <c r="F3933" s="355" t="s">
        <v>217</v>
      </c>
      <c r="G3933" s="368">
        <v>3</v>
      </c>
    </row>
    <row r="3934" spans="1:7" s="54" customFormat="1" ht="15" x14ac:dyDescent="0.25">
      <c r="A3934" s="351" t="s">
        <v>8819</v>
      </c>
      <c r="B3934" s="353" t="s">
        <v>1002</v>
      </c>
      <c r="C3934" s="353" t="s">
        <v>1144</v>
      </c>
      <c r="D3934" s="353" t="s">
        <v>8816</v>
      </c>
      <c r="E3934" s="354" t="s">
        <v>8820</v>
      </c>
      <c r="F3934" s="355" t="s">
        <v>217</v>
      </c>
      <c r="G3934" s="368">
        <v>2</v>
      </c>
    </row>
    <row r="3935" spans="1:7" s="54" customFormat="1" ht="15" x14ac:dyDescent="0.25">
      <c r="A3935" s="351" t="s">
        <v>8821</v>
      </c>
      <c r="B3935" s="353" t="s">
        <v>1002</v>
      </c>
      <c r="C3935" s="353" t="s">
        <v>1146</v>
      </c>
      <c r="D3935" s="353" t="s">
        <v>8816</v>
      </c>
      <c r="E3935" s="354" t="s">
        <v>8822</v>
      </c>
      <c r="F3935" s="355" t="s">
        <v>217</v>
      </c>
      <c r="G3935" s="368">
        <v>1</v>
      </c>
    </row>
    <row r="3936" spans="1:7" s="54" customFormat="1" ht="22.5" x14ac:dyDescent="0.25">
      <c r="A3936" s="351" t="s">
        <v>8823</v>
      </c>
      <c r="B3936" s="353" t="s">
        <v>1002</v>
      </c>
      <c r="C3936" s="353" t="s">
        <v>3646</v>
      </c>
      <c r="D3936" s="353" t="s">
        <v>286</v>
      </c>
      <c r="E3936" s="354" t="s">
        <v>287</v>
      </c>
      <c r="F3936" s="355" t="s">
        <v>217</v>
      </c>
      <c r="G3936" s="368">
        <v>5</v>
      </c>
    </row>
    <row r="3937" spans="1:7" s="54" customFormat="1" ht="15" x14ac:dyDescent="0.25">
      <c r="A3937" s="351" t="s">
        <v>8824</v>
      </c>
      <c r="B3937" s="353" t="s">
        <v>1002</v>
      </c>
      <c r="C3937" s="353" t="s">
        <v>3648</v>
      </c>
      <c r="D3937" s="353" t="s">
        <v>8816</v>
      </c>
      <c r="E3937" s="354" t="s">
        <v>8825</v>
      </c>
      <c r="F3937" s="355" t="s">
        <v>217</v>
      </c>
      <c r="G3937" s="368">
        <v>5</v>
      </c>
    </row>
    <row r="3938" spans="1:7" s="54" customFormat="1" ht="15" x14ac:dyDescent="0.25">
      <c r="A3938" s="351" t="s">
        <v>8826</v>
      </c>
      <c r="B3938" s="353" t="s">
        <v>1002</v>
      </c>
      <c r="C3938" s="353" t="s">
        <v>1151</v>
      </c>
      <c r="D3938" s="353" t="s">
        <v>319</v>
      </c>
      <c r="E3938" s="354" t="s">
        <v>320</v>
      </c>
      <c r="F3938" s="355" t="s">
        <v>217</v>
      </c>
      <c r="G3938" s="368">
        <v>12</v>
      </c>
    </row>
    <row r="3939" spans="1:7" s="54" customFormat="1" ht="15" x14ac:dyDescent="0.25">
      <c r="A3939" s="351" t="s">
        <v>8827</v>
      </c>
      <c r="B3939" s="353" t="s">
        <v>1002</v>
      </c>
      <c r="C3939" s="353" t="s">
        <v>1153</v>
      </c>
      <c r="D3939" s="353" t="s">
        <v>8828</v>
      </c>
      <c r="E3939" s="354" t="s">
        <v>8829</v>
      </c>
      <c r="F3939" s="355" t="s">
        <v>217</v>
      </c>
      <c r="G3939" s="368">
        <v>4</v>
      </c>
    </row>
    <row r="3940" spans="1:7" s="54" customFormat="1" ht="15" x14ac:dyDescent="0.25">
      <c r="A3940" s="351" t="s">
        <v>8830</v>
      </c>
      <c r="B3940" s="353" t="s">
        <v>1002</v>
      </c>
      <c r="C3940" s="353" t="s">
        <v>1155</v>
      </c>
      <c r="D3940" s="353" t="s">
        <v>8831</v>
      </c>
      <c r="E3940" s="354" t="s">
        <v>8832</v>
      </c>
      <c r="F3940" s="355" t="s">
        <v>217</v>
      </c>
      <c r="G3940" s="368">
        <v>8</v>
      </c>
    </row>
    <row r="3941" spans="1:7" s="54" customFormat="1" ht="15" x14ac:dyDescent="0.25">
      <c r="A3941" s="351" t="s">
        <v>8833</v>
      </c>
      <c r="B3941" s="353" t="s">
        <v>1002</v>
      </c>
      <c r="C3941" s="353" t="s">
        <v>2583</v>
      </c>
      <c r="D3941" s="353" t="s">
        <v>282</v>
      </c>
      <c r="E3941" s="354" t="s">
        <v>283</v>
      </c>
      <c r="F3941" s="355" t="s">
        <v>217</v>
      </c>
      <c r="G3941" s="368">
        <v>4</v>
      </c>
    </row>
    <row r="3942" spans="1:7" s="54" customFormat="1" ht="15" customHeight="1" x14ac:dyDescent="0.25">
      <c r="A3942" s="351" t="s">
        <v>8834</v>
      </c>
      <c r="B3942" s="353" t="s">
        <v>1002</v>
      </c>
      <c r="C3942" s="369" t="s">
        <v>3659</v>
      </c>
      <c r="D3942" s="369" t="s">
        <v>8835</v>
      </c>
      <c r="E3942" s="370" t="s">
        <v>8836</v>
      </c>
      <c r="F3942" s="355" t="s">
        <v>217</v>
      </c>
      <c r="G3942" s="368">
        <v>1</v>
      </c>
    </row>
    <row r="3943" spans="1:7" s="54" customFormat="1" ht="15" customHeight="1" x14ac:dyDescent="0.25">
      <c r="A3943" s="351" t="s">
        <v>8837</v>
      </c>
      <c r="B3943" s="353" t="s">
        <v>1002</v>
      </c>
      <c r="C3943" s="369" t="s">
        <v>3661</v>
      </c>
      <c r="D3943" s="369" t="s">
        <v>8838</v>
      </c>
      <c r="E3943" s="370" t="s">
        <v>8839</v>
      </c>
      <c r="F3943" s="355" t="s">
        <v>217</v>
      </c>
      <c r="G3943" s="368">
        <v>1</v>
      </c>
    </row>
    <row r="3944" spans="1:7" s="54" customFormat="1" ht="15" x14ac:dyDescent="0.25">
      <c r="A3944" s="351" t="s">
        <v>8840</v>
      </c>
      <c r="B3944" s="353" t="s">
        <v>1002</v>
      </c>
      <c r="C3944" s="369" t="s">
        <v>3663</v>
      </c>
      <c r="D3944" s="369" t="s">
        <v>8841</v>
      </c>
      <c r="E3944" s="370" t="s">
        <v>8842</v>
      </c>
      <c r="F3944" s="355" t="s">
        <v>217</v>
      </c>
      <c r="G3944" s="368">
        <v>1</v>
      </c>
    </row>
    <row r="3945" spans="1:7" s="54" customFormat="1" ht="15" x14ac:dyDescent="0.25">
      <c r="A3945" s="351" t="s">
        <v>8843</v>
      </c>
      <c r="B3945" s="353" t="s">
        <v>1002</v>
      </c>
      <c r="C3945" s="369" t="s">
        <v>8844</v>
      </c>
      <c r="D3945" s="369" t="s">
        <v>8845</v>
      </c>
      <c r="E3945" s="370" t="s">
        <v>8846</v>
      </c>
      <c r="F3945" s="355" t="s">
        <v>217</v>
      </c>
      <c r="G3945" s="368">
        <v>1</v>
      </c>
    </row>
    <row r="3946" spans="1:7" s="54" customFormat="1" ht="22.5" x14ac:dyDescent="0.25">
      <c r="A3946" s="351" t="s">
        <v>8847</v>
      </c>
      <c r="B3946" s="353" t="s">
        <v>1002</v>
      </c>
      <c r="C3946" s="353" t="s">
        <v>1168</v>
      </c>
      <c r="D3946" s="353" t="s">
        <v>8848</v>
      </c>
      <c r="E3946" s="354" t="s">
        <v>8849</v>
      </c>
      <c r="F3946" s="355" t="s">
        <v>217</v>
      </c>
      <c r="G3946" s="368">
        <v>4</v>
      </c>
    </row>
    <row r="3947" spans="1:7" s="54" customFormat="1" ht="22.5" x14ac:dyDescent="0.25">
      <c r="A3947" s="351" t="s">
        <v>8850</v>
      </c>
      <c r="B3947" s="353" t="s">
        <v>1002</v>
      </c>
      <c r="C3947" s="369" t="s">
        <v>1172</v>
      </c>
      <c r="D3947" s="369" t="s">
        <v>8851</v>
      </c>
      <c r="E3947" s="370" t="s">
        <v>8852</v>
      </c>
      <c r="F3947" s="355" t="s">
        <v>217</v>
      </c>
      <c r="G3947" s="368">
        <v>4</v>
      </c>
    </row>
    <row r="3948" spans="1:7" s="54" customFormat="1" ht="15" x14ac:dyDescent="0.25">
      <c r="A3948" s="351" t="s">
        <v>8853</v>
      </c>
      <c r="B3948" s="353" t="s">
        <v>1002</v>
      </c>
      <c r="C3948" s="353" t="s">
        <v>2598</v>
      </c>
      <c r="D3948" s="353" t="s">
        <v>5938</v>
      </c>
      <c r="E3948" s="354" t="s">
        <v>5939</v>
      </c>
      <c r="F3948" s="355" t="s">
        <v>291</v>
      </c>
      <c r="G3948" s="368">
        <v>16</v>
      </c>
    </row>
    <row r="3949" spans="1:7" s="54" customFormat="1" ht="15" x14ac:dyDescent="0.25">
      <c r="A3949" s="351" t="s">
        <v>8854</v>
      </c>
      <c r="B3949" s="353" t="s">
        <v>1002</v>
      </c>
      <c r="C3949" s="353" t="s">
        <v>3671</v>
      </c>
      <c r="D3949" s="353" t="s">
        <v>8855</v>
      </c>
      <c r="E3949" s="354" t="s">
        <v>8856</v>
      </c>
      <c r="F3949" s="355" t="s">
        <v>217</v>
      </c>
      <c r="G3949" s="368">
        <v>16</v>
      </c>
    </row>
    <row r="3950" spans="1:7" s="54" customFormat="1" ht="15" x14ac:dyDescent="0.25">
      <c r="A3950" s="351" t="s">
        <v>8857</v>
      </c>
      <c r="B3950" s="353" t="s">
        <v>1002</v>
      </c>
      <c r="C3950" s="353" t="s">
        <v>2603</v>
      </c>
      <c r="D3950" s="353" t="s">
        <v>3835</v>
      </c>
      <c r="E3950" s="354" t="s">
        <v>3836</v>
      </c>
      <c r="F3950" s="355" t="s">
        <v>291</v>
      </c>
      <c r="G3950" s="368">
        <v>16</v>
      </c>
    </row>
    <row r="3951" spans="1:7" s="54" customFormat="1" ht="15" x14ac:dyDescent="0.25">
      <c r="A3951" s="351" t="s">
        <v>8858</v>
      </c>
      <c r="B3951" s="353" t="s">
        <v>1002</v>
      </c>
      <c r="C3951" s="353" t="s">
        <v>3676</v>
      </c>
      <c r="D3951" s="353" t="s">
        <v>8859</v>
      </c>
      <c r="E3951" s="354" t="s">
        <v>8860</v>
      </c>
      <c r="F3951" s="355" t="s">
        <v>291</v>
      </c>
      <c r="G3951" s="368">
        <v>16</v>
      </c>
    </row>
    <row r="3952" spans="1:7" s="54" customFormat="1" ht="22.5" x14ac:dyDescent="0.25">
      <c r="A3952" s="351" t="s">
        <v>8861</v>
      </c>
      <c r="B3952" s="353" t="s">
        <v>1002</v>
      </c>
      <c r="C3952" s="353" t="s">
        <v>1186</v>
      </c>
      <c r="D3952" s="353" t="s">
        <v>8862</v>
      </c>
      <c r="E3952" s="354" t="s">
        <v>8863</v>
      </c>
      <c r="F3952" s="355" t="s">
        <v>164</v>
      </c>
      <c r="G3952" s="362">
        <v>0.12</v>
      </c>
    </row>
    <row r="3953" spans="1:7" s="54" customFormat="1" ht="22.5" x14ac:dyDescent="0.25">
      <c r="A3953" s="351" t="s">
        <v>8864</v>
      </c>
      <c r="B3953" s="353" t="s">
        <v>1002</v>
      </c>
      <c r="C3953" s="353" t="s">
        <v>2611</v>
      </c>
      <c r="D3953" s="353" t="s">
        <v>8865</v>
      </c>
      <c r="E3953" s="354" t="s">
        <v>8866</v>
      </c>
      <c r="F3953" s="355" t="s">
        <v>168</v>
      </c>
      <c r="G3953" s="368">
        <v>12</v>
      </c>
    </row>
    <row r="3954" spans="1:7" s="54" customFormat="1" ht="33.75" x14ac:dyDescent="0.25">
      <c r="A3954" s="351" t="s">
        <v>8867</v>
      </c>
      <c r="B3954" s="353" t="s">
        <v>1002</v>
      </c>
      <c r="C3954" s="353" t="s">
        <v>3682</v>
      </c>
      <c r="D3954" s="353" t="s">
        <v>8868</v>
      </c>
      <c r="E3954" s="354" t="s">
        <v>8869</v>
      </c>
      <c r="F3954" s="355" t="s">
        <v>217</v>
      </c>
      <c r="G3954" s="368">
        <v>10</v>
      </c>
    </row>
    <row r="3955" spans="1:7" s="54" customFormat="1" ht="22.5" x14ac:dyDescent="0.25">
      <c r="A3955" s="351" t="s">
        <v>8870</v>
      </c>
      <c r="B3955" s="353" t="s">
        <v>1002</v>
      </c>
      <c r="C3955" s="353" t="s">
        <v>2613</v>
      </c>
      <c r="D3955" s="353" t="s">
        <v>3429</v>
      </c>
      <c r="E3955" s="354" t="s">
        <v>3430</v>
      </c>
      <c r="F3955" s="355" t="s">
        <v>164</v>
      </c>
      <c r="G3955" s="362">
        <v>0.45</v>
      </c>
    </row>
    <row r="3956" spans="1:7" s="54" customFormat="1" ht="22.5" x14ac:dyDescent="0.25">
      <c r="A3956" s="351" t="s">
        <v>8871</v>
      </c>
      <c r="B3956" s="353" t="s">
        <v>1002</v>
      </c>
      <c r="C3956" s="353" t="s">
        <v>3700</v>
      </c>
      <c r="D3956" s="353" t="s">
        <v>3434</v>
      </c>
      <c r="E3956" s="354" t="s">
        <v>3435</v>
      </c>
      <c r="F3956" s="355" t="s">
        <v>168</v>
      </c>
      <c r="G3956" s="368">
        <v>45</v>
      </c>
    </row>
    <row r="3957" spans="1:7" s="54" customFormat="1" ht="33.75" x14ac:dyDescent="0.25">
      <c r="A3957" s="351" t="s">
        <v>8872</v>
      </c>
      <c r="B3957" s="353" t="s">
        <v>1002</v>
      </c>
      <c r="C3957" s="353" t="s">
        <v>8873</v>
      </c>
      <c r="D3957" s="353" t="s">
        <v>8874</v>
      </c>
      <c r="E3957" s="354" t="s">
        <v>8875</v>
      </c>
      <c r="F3957" s="355" t="s">
        <v>217</v>
      </c>
      <c r="G3957" s="368">
        <v>16</v>
      </c>
    </row>
    <row r="3958" spans="1:7" s="54" customFormat="1" ht="22.5" x14ac:dyDescent="0.25">
      <c r="A3958" s="351" t="s">
        <v>8876</v>
      </c>
      <c r="B3958" s="353" t="s">
        <v>1002</v>
      </c>
      <c r="C3958" s="353" t="s">
        <v>2620</v>
      </c>
      <c r="D3958" s="353" t="s">
        <v>3447</v>
      </c>
      <c r="E3958" s="354" t="s">
        <v>3448</v>
      </c>
      <c r="F3958" s="355" t="s">
        <v>164</v>
      </c>
      <c r="G3958" s="366">
        <v>0.6</v>
      </c>
    </row>
    <row r="3959" spans="1:7" s="54" customFormat="1" ht="22.5" x14ac:dyDescent="0.25">
      <c r="A3959" s="351" t="s">
        <v>8877</v>
      </c>
      <c r="B3959" s="353" t="s">
        <v>1002</v>
      </c>
      <c r="C3959" s="353" t="s">
        <v>2622</v>
      </c>
      <c r="D3959" s="353" t="s">
        <v>3454</v>
      </c>
      <c r="E3959" s="354" t="s">
        <v>3455</v>
      </c>
      <c r="F3959" s="355" t="s">
        <v>168</v>
      </c>
      <c r="G3959" s="368">
        <v>60</v>
      </c>
    </row>
    <row r="3960" spans="1:7" s="54" customFormat="1" ht="33.75" x14ac:dyDescent="0.25">
      <c r="A3960" s="351" t="s">
        <v>8878</v>
      </c>
      <c r="B3960" s="353" t="s">
        <v>1002</v>
      </c>
      <c r="C3960" s="353" t="s">
        <v>3704</v>
      </c>
      <c r="D3960" s="353" t="s">
        <v>8879</v>
      </c>
      <c r="E3960" s="354" t="s">
        <v>8880</v>
      </c>
      <c r="F3960" s="355" t="s">
        <v>217</v>
      </c>
      <c r="G3960" s="368">
        <v>14</v>
      </c>
    </row>
    <row r="3961" spans="1:7" s="54" customFormat="1" ht="22.5" x14ac:dyDescent="0.25">
      <c r="A3961" s="351" t="s">
        <v>8881</v>
      </c>
      <c r="B3961" s="353" t="s">
        <v>1002</v>
      </c>
      <c r="C3961" s="353" t="s">
        <v>2624</v>
      </c>
      <c r="D3961" s="353" t="s">
        <v>3457</v>
      </c>
      <c r="E3961" s="354" t="s">
        <v>3458</v>
      </c>
      <c r="F3961" s="355" t="s">
        <v>164</v>
      </c>
      <c r="G3961" s="362">
        <v>0.86</v>
      </c>
    </row>
    <row r="3962" spans="1:7" s="54" customFormat="1" ht="22.5" x14ac:dyDescent="0.25">
      <c r="A3962" s="351" t="s">
        <v>8882</v>
      </c>
      <c r="B3962" s="353" t="s">
        <v>1002</v>
      </c>
      <c r="C3962" s="353" t="s">
        <v>7334</v>
      </c>
      <c r="D3962" s="353" t="s">
        <v>8883</v>
      </c>
      <c r="E3962" s="354" t="s">
        <v>8884</v>
      </c>
      <c r="F3962" s="355" t="s">
        <v>168</v>
      </c>
      <c r="G3962" s="368">
        <v>18</v>
      </c>
    </row>
    <row r="3963" spans="1:7" s="54" customFormat="1" ht="22.5" x14ac:dyDescent="0.25">
      <c r="A3963" s="351" t="s">
        <v>8885</v>
      </c>
      <c r="B3963" s="353" t="s">
        <v>1002</v>
      </c>
      <c r="C3963" s="353" t="s">
        <v>6115</v>
      </c>
      <c r="D3963" s="353" t="s">
        <v>8886</v>
      </c>
      <c r="E3963" s="354" t="s">
        <v>8887</v>
      </c>
      <c r="F3963" s="355" t="s">
        <v>168</v>
      </c>
      <c r="G3963" s="368">
        <v>28</v>
      </c>
    </row>
    <row r="3964" spans="1:7" s="54" customFormat="1" ht="33.75" x14ac:dyDescent="0.25">
      <c r="A3964" s="351" t="s">
        <v>8888</v>
      </c>
      <c r="B3964" s="353" t="s">
        <v>1002</v>
      </c>
      <c r="C3964" s="353" t="s">
        <v>6119</v>
      </c>
      <c r="D3964" s="353" t="s">
        <v>8889</v>
      </c>
      <c r="E3964" s="354" t="s">
        <v>8890</v>
      </c>
      <c r="F3964" s="355" t="s">
        <v>217</v>
      </c>
      <c r="G3964" s="368">
        <v>20</v>
      </c>
    </row>
    <row r="3965" spans="1:7" s="54" customFormat="1" ht="22.5" x14ac:dyDescent="0.25">
      <c r="A3965" s="351" t="s">
        <v>8891</v>
      </c>
      <c r="B3965" s="353" t="s">
        <v>1002</v>
      </c>
      <c r="C3965" s="353" t="s">
        <v>6123</v>
      </c>
      <c r="D3965" s="353" t="s">
        <v>8892</v>
      </c>
      <c r="E3965" s="354" t="s">
        <v>8893</v>
      </c>
      <c r="F3965" s="355" t="s">
        <v>217</v>
      </c>
      <c r="G3965" s="368">
        <v>20</v>
      </c>
    </row>
    <row r="3966" spans="1:7" s="54" customFormat="1" ht="22.5" x14ac:dyDescent="0.25">
      <c r="A3966" s="351" t="s">
        <v>8894</v>
      </c>
      <c r="B3966" s="353" t="s">
        <v>1002</v>
      </c>
      <c r="C3966" s="353" t="s">
        <v>2631</v>
      </c>
      <c r="D3966" s="353" t="s">
        <v>8895</v>
      </c>
      <c r="E3966" s="354" t="s">
        <v>8896</v>
      </c>
      <c r="F3966" s="355" t="s">
        <v>290</v>
      </c>
      <c r="G3966" s="368">
        <v>3</v>
      </c>
    </row>
    <row r="3967" spans="1:7" s="54" customFormat="1" ht="22.5" x14ac:dyDescent="0.25">
      <c r="A3967" s="351" t="s">
        <v>8897</v>
      </c>
      <c r="B3967" s="353" t="s">
        <v>1002</v>
      </c>
      <c r="C3967" s="353" t="s">
        <v>2633</v>
      </c>
      <c r="D3967" s="353" t="s">
        <v>8898</v>
      </c>
      <c r="E3967" s="354" t="s">
        <v>8899</v>
      </c>
      <c r="F3967" s="355" t="s">
        <v>217</v>
      </c>
      <c r="G3967" s="368">
        <v>6</v>
      </c>
    </row>
    <row r="3968" spans="1:7" s="54" customFormat="1" ht="22.5" x14ac:dyDescent="0.25">
      <c r="A3968" s="351" t="s">
        <v>8900</v>
      </c>
      <c r="B3968" s="353" t="s">
        <v>1002</v>
      </c>
      <c r="C3968" s="353" t="s">
        <v>1189</v>
      </c>
      <c r="D3968" s="353" t="s">
        <v>288</v>
      </c>
      <c r="E3968" s="354" t="s">
        <v>289</v>
      </c>
      <c r="F3968" s="355" t="s">
        <v>290</v>
      </c>
      <c r="G3968" s="368">
        <v>16</v>
      </c>
    </row>
    <row r="3969" spans="1:7" s="54" customFormat="1" ht="22.5" x14ac:dyDescent="0.25">
      <c r="A3969" s="351" t="s">
        <v>8901</v>
      </c>
      <c r="B3969" s="353" t="s">
        <v>1002</v>
      </c>
      <c r="C3969" s="353" t="s">
        <v>1190</v>
      </c>
      <c r="D3969" s="353" t="s">
        <v>8902</v>
      </c>
      <c r="E3969" s="354" t="s">
        <v>8903</v>
      </c>
      <c r="F3969" s="355" t="s">
        <v>217</v>
      </c>
      <c r="G3969" s="368">
        <v>32</v>
      </c>
    </row>
    <row r="3970" spans="1:7" s="54" customFormat="1" ht="22.5" x14ac:dyDescent="0.25">
      <c r="A3970" s="351" t="s">
        <v>8904</v>
      </c>
      <c r="B3970" s="353" t="s">
        <v>1002</v>
      </c>
      <c r="C3970" s="353" t="s">
        <v>2639</v>
      </c>
      <c r="D3970" s="353" t="s">
        <v>296</v>
      </c>
      <c r="E3970" s="354" t="s">
        <v>297</v>
      </c>
      <c r="F3970" s="355" t="s">
        <v>290</v>
      </c>
      <c r="G3970" s="368">
        <v>7</v>
      </c>
    </row>
    <row r="3971" spans="1:7" s="54" customFormat="1" ht="22.5" x14ac:dyDescent="0.25">
      <c r="A3971" s="351" t="s">
        <v>8905</v>
      </c>
      <c r="B3971" s="353" t="s">
        <v>1002</v>
      </c>
      <c r="C3971" s="353" t="s">
        <v>3749</v>
      </c>
      <c r="D3971" s="353" t="s">
        <v>8610</v>
      </c>
      <c r="E3971" s="354" t="s">
        <v>6017</v>
      </c>
      <c r="F3971" s="355" t="s">
        <v>217</v>
      </c>
      <c r="G3971" s="368">
        <v>14</v>
      </c>
    </row>
    <row r="3972" spans="1:7" s="54" customFormat="1" ht="22.5" x14ac:dyDescent="0.25">
      <c r="A3972" s="351" t="s">
        <v>8906</v>
      </c>
      <c r="B3972" s="353" t="s">
        <v>1002</v>
      </c>
      <c r="C3972" s="353" t="s">
        <v>2646</v>
      </c>
      <c r="D3972" s="353" t="s">
        <v>296</v>
      </c>
      <c r="E3972" s="354" t="s">
        <v>297</v>
      </c>
      <c r="F3972" s="355" t="s">
        <v>290</v>
      </c>
      <c r="G3972" s="368">
        <v>15</v>
      </c>
    </row>
    <row r="3973" spans="1:7" s="54" customFormat="1" ht="22.5" x14ac:dyDescent="0.25">
      <c r="A3973" s="351" t="s">
        <v>8907</v>
      </c>
      <c r="B3973" s="353" t="s">
        <v>1002</v>
      </c>
      <c r="C3973" s="353" t="s">
        <v>2648</v>
      </c>
      <c r="D3973" s="353" t="s">
        <v>8908</v>
      </c>
      <c r="E3973" s="354" t="s">
        <v>8909</v>
      </c>
      <c r="F3973" s="355" t="s">
        <v>217</v>
      </c>
      <c r="G3973" s="368">
        <v>30</v>
      </c>
    </row>
    <row r="3974" spans="1:7" s="54" customFormat="1" ht="15" x14ac:dyDescent="0.25">
      <c r="A3974" s="351" t="s">
        <v>8910</v>
      </c>
      <c r="B3974" s="353" t="s">
        <v>1002</v>
      </c>
      <c r="C3974" s="353" t="s">
        <v>1200</v>
      </c>
      <c r="D3974" s="353" t="s">
        <v>183</v>
      </c>
      <c r="E3974" s="354" t="s">
        <v>184</v>
      </c>
      <c r="F3974" s="355" t="s">
        <v>125</v>
      </c>
      <c r="G3974" s="357">
        <v>0.77100000000000002</v>
      </c>
    </row>
    <row r="3975" spans="1:7" s="54" customFormat="1" ht="22.5" x14ac:dyDescent="0.25">
      <c r="A3975" s="351" t="s">
        <v>8911</v>
      </c>
      <c r="B3975" s="353" t="s">
        <v>1002</v>
      </c>
      <c r="C3975" s="353" t="s">
        <v>1211</v>
      </c>
      <c r="D3975" s="353" t="s">
        <v>8912</v>
      </c>
      <c r="E3975" s="354" t="s">
        <v>8913</v>
      </c>
      <c r="F3975" s="355" t="s">
        <v>125</v>
      </c>
      <c r="G3975" s="357">
        <v>0.77100000000000002</v>
      </c>
    </row>
    <row r="3976" spans="1:7" s="54" customFormat="1" ht="22.5" x14ac:dyDescent="0.25">
      <c r="A3976" s="351" t="s">
        <v>8914</v>
      </c>
      <c r="B3976" s="353" t="s">
        <v>1002</v>
      </c>
      <c r="C3976" s="353" t="s">
        <v>2658</v>
      </c>
      <c r="D3976" s="353" t="s">
        <v>3499</v>
      </c>
      <c r="E3976" s="354" t="s">
        <v>3500</v>
      </c>
      <c r="F3976" s="355" t="s">
        <v>164</v>
      </c>
      <c r="G3976" s="362">
        <v>0.12</v>
      </c>
    </row>
    <row r="3977" spans="1:7" s="54" customFormat="1" ht="15" customHeight="1" x14ac:dyDescent="0.25">
      <c r="A3977" s="351" t="s">
        <v>8915</v>
      </c>
      <c r="B3977" s="353" t="s">
        <v>1002</v>
      </c>
      <c r="C3977" s="353" t="s">
        <v>2673</v>
      </c>
      <c r="D3977" s="353" t="s">
        <v>400</v>
      </c>
      <c r="E3977" s="354" t="s">
        <v>401</v>
      </c>
      <c r="F3977" s="355" t="s">
        <v>164</v>
      </c>
      <c r="G3977" s="362">
        <v>0.45</v>
      </c>
    </row>
    <row r="3978" spans="1:7" s="54" customFormat="1" ht="22.5" x14ac:dyDescent="0.25">
      <c r="A3978" s="351" t="s">
        <v>8916</v>
      </c>
      <c r="B3978" s="353" t="s">
        <v>1002</v>
      </c>
      <c r="C3978" s="353" t="s">
        <v>2677</v>
      </c>
      <c r="D3978" s="353" t="s">
        <v>398</v>
      </c>
      <c r="E3978" s="354" t="s">
        <v>399</v>
      </c>
      <c r="F3978" s="355" t="s">
        <v>164</v>
      </c>
      <c r="G3978" s="362">
        <v>1.46</v>
      </c>
    </row>
    <row r="3979" spans="1:7" s="54" customFormat="1" ht="22.5" x14ac:dyDescent="0.25">
      <c r="A3979" s="351" t="s">
        <v>8917</v>
      </c>
      <c r="B3979" s="353" t="s">
        <v>1002</v>
      </c>
      <c r="C3979" s="353" t="s">
        <v>2682</v>
      </c>
      <c r="D3979" s="353" t="s">
        <v>316</v>
      </c>
      <c r="E3979" s="354" t="s">
        <v>317</v>
      </c>
      <c r="F3979" s="355" t="s">
        <v>251</v>
      </c>
      <c r="G3979" s="366">
        <v>20.3</v>
      </c>
    </row>
    <row r="3980" spans="1:7" s="54" customFormat="1" ht="22.5" x14ac:dyDescent="0.25">
      <c r="A3980" s="351" t="s">
        <v>8918</v>
      </c>
      <c r="B3980" s="353" t="s">
        <v>1002</v>
      </c>
      <c r="C3980" s="353" t="s">
        <v>3809</v>
      </c>
      <c r="D3980" s="353" t="s">
        <v>8919</v>
      </c>
      <c r="E3980" s="354" t="s">
        <v>8920</v>
      </c>
      <c r="F3980" s="355" t="s">
        <v>251</v>
      </c>
      <c r="G3980" s="362">
        <v>4.95</v>
      </c>
    </row>
    <row r="3981" spans="1:7" s="54" customFormat="1" ht="22.5" x14ac:dyDescent="0.25">
      <c r="A3981" s="351" t="s">
        <v>8921</v>
      </c>
      <c r="B3981" s="353" t="s">
        <v>1002</v>
      </c>
      <c r="C3981" s="353" t="s">
        <v>6183</v>
      </c>
      <c r="D3981" s="353" t="s">
        <v>8922</v>
      </c>
      <c r="E3981" s="354" t="s">
        <v>8923</v>
      </c>
      <c r="F3981" s="355" t="s">
        <v>251</v>
      </c>
      <c r="G3981" s="366">
        <v>6.6</v>
      </c>
    </row>
    <row r="3982" spans="1:7" s="54" customFormat="1" ht="22.5" x14ac:dyDescent="0.25">
      <c r="A3982" s="351" t="s">
        <v>8924</v>
      </c>
      <c r="B3982" s="353" t="s">
        <v>1002</v>
      </c>
      <c r="C3982" s="353" t="s">
        <v>6187</v>
      </c>
      <c r="D3982" s="353" t="s">
        <v>8925</v>
      </c>
      <c r="E3982" s="354" t="s">
        <v>8926</v>
      </c>
      <c r="F3982" s="355" t="s">
        <v>251</v>
      </c>
      <c r="G3982" s="366">
        <v>4.4000000000000004</v>
      </c>
    </row>
    <row r="3983" spans="1:7" s="54" customFormat="1" ht="22.5" x14ac:dyDescent="0.25">
      <c r="A3983" s="351" t="s">
        <v>8927</v>
      </c>
      <c r="B3983" s="353" t="s">
        <v>1002</v>
      </c>
      <c r="C3983" s="353" t="s">
        <v>6191</v>
      </c>
      <c r="D3983" s="353" t="s">
        <v>8928</v>
      </c>
      <c r="E3983" s="354" t="s">
        <v>8929</v>
      </c>
      <c r="F3983" s="355" t="s">
        <v>251</v>
      </c>
      <c r="G3983" s="362">
        <v>1.32</v>
      </c>
    </row>
    <row r="3984" spans="1:7" s="54" customFormat="1" ht="22.5" x14ac:dyDescent="0.25">
      <c r="A3984" s="351" t="s">
        <v>8930</v>
      </c>
      <c r="B3984" s="353" t="s">
        <v>1002</v>
      </c>
      <c r="C3984" s="353" t="s">
        <v>8931</v>
      </c>
      <c r="D3984" s="353" t="s">
        <v>8932</v>
      </c>
      <c r="E3984" s="354" t="s">
        <v>8933</v>
      </c>
      <c r="F3984" s="355" t="s">
        <v>251</v>
      </c>
      <c r="G3984" s="366">
        <v>17.600000000000001</v>
      </c>
    </row>
    <row r="3985" spans="1:7" s="54" customFormat="1" ht="15" x14ac:dyDescent="0.25">
      <c r="A3985" s="351" t="s">
        <v>8934</v>
      </c>
      <c r="B3985" s="353" t="s">
        <v>1002</v>
      </c>
      <c r="C3985" s="353" t="s">
        <v>8935</v>
      </c>
      <c r="D3985" s="353" t="s">
        <v>8936</v>
      </c>
      <c r="E3985" s="354" t="s">
        <v>8937</v>
      </c>
      <c r="F3985" s="355" t="s">
        <v>251</v>
      </c>
      <c r="G3985" s="366">
        <v>1.8</v>
      </c>
    </row>
    <row r="3986" spans="1:7" s="54" customFormat="1" ht="15" x14ac:dyDescent="0.25">
      <c r="A3986" s="347" t="s">
        <v>3547</v>
      </c>
      <c r="B3986" s="556"/>
      <c r="C3986" s="556"/>
      <c r="D3986" s="556"/>
      <c r="E3986" s="348" t="s">
        <v>8938</v>
      </c>
      <c r="F3986" s="349"/>
      <c r="G3986" s="350"/>
    </row>
    <row r="3987" spans="1:7" s="54" customFormat="1" ht="15" x14ac:dyDescent="0.25">
      <c r="A3987" s="351" t="s">
        <v>8939</v>
      </c>
      <c r="B3987" s="353" t="s">
        <v>1002</v>
      </c>
      <c r="C3987" s="353" t="s">
        <v>1224</v>
      </c>
      <c r="D3987" s="353" t="s">
        <v>282</v>
      </c>
      <c r="E3987" s="354" t="s">
        <v>283</v>
      </c>
      <c r="F3987" s="355" t="s">
        <v>217</v>
      </c>
      <c r="G3987" s="368">
        <v>1</v>
      </c>
    </row>
    <row r="3988" spans="1:7" s="54" customFormat="1" ht="33.75" x14ac:dyDescent="0.25">
      <c r="A3988" s="351" t="s">
        <v>8940</v>
      </c>
      <c r="B3988" s="353" t="s">
        <v>1002</v>
      </c>
      <c r="C3988" s="369" t="s">
        <v>1225</v>
      </c>
      <c r="D3988" s="369" t="s">
        <v>8941</v>
      </c>
      <c r="E3988" s="370" t="s">
        <v>8942</v>
      </c>
      <c r="F3988" s="355" t="s">
        <v>291</v>
      </c>
      <c r="G3988" s="368">
        <v>1</v>
      </c>
    </row>
    <row r="3989" spans="1:7" s="54" customFormat="1" ht="15" x14ac:dyDescent="0.25">
      <c r="A3989" s="557" t="s">
        <v>8943</v>
      </c>
      <c r="B3989" s="558"/>
      <c r="C3989" s="558"/>
      <c r="D3989" s="558"/>
      <c r="E3989" s="558"/>
      <c r="F3989" s="559"/>
      <c r="G3989" s="346"/>
    </row>
    <row r="3990" spans="1:7" s="54" customFormat="1" ht="15" x14ac:dyDescent="0.25">
      <c r="A3990" s="347" t="s">
        <v>2556</v>
      </c>
      <c r="B3990" s="556"/>
      <c r="C3990" s="556"/>
      <c r="D3990" s="556"/>
      <c r="E3990" s="348" t="s">
        <v>8944</v>
      </c>
      <c r="F3990" s="349"/>
      <c r="G3990" s="350"/>
    </row>
    <row r="3991" spans="1:7" s="54" customFormat="1" ht="22.5" x14ac:dyDescent="0.25">
      <c r="A3991" s="351" t="s">
        <v>8945</v>
      </c>
      <c r="B3991" s="353" t="s">
        <v>1004</v>
      </c>
      <c r="C3991" s="353" t="s">
        <v>2402</v>
      </c>
      <c r="D3991" s="353" t="s">
        <v>8946</v>
      </c>
      <c r="E3991" s="354" t="s">
        <v>8947</v>
      </c>
      <c r="F3991" s="355" t="s">
        <v>100</v>
      </c>
      <c r="G3991" s="357">
        <v>2.5000000000000001E-2</v>
      </c>
    </row>
    <row r="3992" spans="1:7" s="54" customFormat="1" ht="22.5" x14ac:dyDescent="0.25">
      <c r="A3992" s="351" t="s">
        <v>8948</v>
      </c>
      <c r="B3992" s="353" t="s">
        <v>1004</v>
      </c>
      <c r="C3992" s="353" t="s">
        <v>2410</v>
      </c>
      <c r="D3992" s="353" t="s">
        <v>8949</v>
      </c>
      <c r="E3992" s="354" t="s">
        <v>8950</v>
      </c>
      <c r="F3992" s="355" t="s">
        <v>106</v>
      </c>
      <c r="G3992" s="362">
        <v>43.75</v>
      </c>
    </row>
    <row r="3993" spans="1:7" s="54" customFormat="1" ht="15" x14ac:dyDescent="0.25">
      <c r="A3993" s="351" t="s">
        <v>8951</v>
      </c>
      <c r="B3993" s="353" t="s">
        <v>1004</v>
      </c>
      <c r="C3993" s="353" t="s">
        <v>2421</v>
      </c>
      <c r="D3993" s="353" t="s">
        <v>8952</v>
      </c>
      <c r="E3993" s="354" t="s">
        <v>8953</v>
      </c>
      <c r="F3993" s="355" t="s">
        <v>100</v>
      </c>
      <c r="G3993" s="357">
        <v>2.5000000000000001E-2</v>
      </c>
    </row>
    <row r="3994" spans="1:7" s="54" customFormat="1" ht="33.75" x14ac:dyDescent="0.25">
      <c r="A3994" s="351" t="s">
        <v>8954</v>
      </c>
      <c r="B3994" s="353" t="s">
        <v>1004</v>
      </c>
      <c r="C3994" s="353" t="s">
        <v>2429</v>
      </c>
      <c r="D3994" s="353" t="s">
        <v>8946</v>
      </c>
      <c r="E3994" s="354" t="s">
        <v>8955</v>
      </c>
      <c r="F3994" s="355" t="s">
        <v>100</v>
      </c>
      <c r="G3994" s="362">
        <v>0.02</v>
      </c>
    </row>
    <row r="3995" spans="1:7" s="54" customFormat="1" ht="33.75" x14ac:dyDescent="0.25">
      <c r="A3995" s="351" t="s">
        <v>8956</v>
      </c>
      <c r="B3995" s="353" t="s">
        <v>1004</v>
      </c>
      <c r="C3995" s="353" t="s">
        <v>2438</v>
      </c>
      <c r="D3995" s="353" t="s">
        <v>8946</v>
      </c>
      <c r="E3995" s="354" t="s">
        <v>8955</v>
      </c>
      <c r="F3995" s="355" t="s">
        <v>100</v>
      </c>
      <c r="G3995" s="363">
        <v>1.9699999999999999E-2</v>
      </c>
    </row>
    <row r="3996" spans="1:7" s="54" customFormat="1" ht="15" customHeight="1" x14ac:dyDescent="0.25">
      <c r="A3996" s="351" t="s">
        <v>8957</v>
      </c>
      <c r="B3996" s="353" t="s">
        <v>1004</v>
      </c>
      <c r="C3996" s="353" t="s">
        <v>1071</v>
      </c>
      <c r="D3996" s="353" t="s">
        <v>8958</v>
      </c>
      <c r="E3996" s="354" t="s">
        <v>8959</v>
      </c>
      <c r="F3996" s="355" t="s">
        <v>106</v>
      </c>
      <c r="G3996" s="357">
        <v>34.475000000000001</v>
      </c>
    </row>
    <row r="3997" spans="1:7" s="54" customFormat="1" ht="22.5" x14ac:dyDescent="0.25">
      <c r="A3997" s="351" t="s">
        <v>8960</v>
      </c>
      <c r="B3997" s="353" t="s">
        <v>1004</v>
      </c>
      <c r="C3997" s="353" t="s">
        <v>1075</v>
      </c>
      <c r="D3997" s="353" t="s">
        <v>8961</v>
      </c>
      <c r="E3997" s="354" t="s">
        <v>8962</v>
      </c>
      <c r="F3997" s="355" t="s">
        <v>100</v>
      </c>
      <c r="G3997" s="363">
        <v>1.9699999999999999E-2</v>
      </c>
    </row>
    <row r="3998" spans="1:7" s="54" customFormat="1" ht="22.5" x14ac:dyDescent="0.25">
      <c r="A3998" s="351" t="s">
        <v>8963</v>
      </c>
      <c r="B3998" s="353" t="s">
        <v>1004</v>
      </c>
      <c r="C3998" s="353" t="s">
        <v>2474</v>
      </c>
      <c r="D3998" s="353" t="s">
        <v>8964</v>
      </c>
      <c r="E3998" s="354" t="s">
        <v>8965</v>
      </c>
      <c r="F3998" s="355" t="s">
        <v>217</v>
      </c>
      <c r="G3998" s="368">
        <v>2</v>
      </c>
    </row>
    <row r="3999" spans="1:7" s="54" customFormat="1" ht="15" x14ac:dyDescent="0.25">
      <c r="A3999" s="351" t="s">
        <v>8966</v>
      </c>
      <c r="B3999" s="353" t="s">
        <v>1004</v>
      </c>
      <c r="C3999" s="353" t="s">
        <v>3475</v>
      </c>
      <c r="D3999" s="353" t="s">
        <v>8967</v>
      </c>
      <c r="E3999" s="354" t="s">
        <v>8968</v>
      </c>
      <c r="F3999" s="355" t="s">
        <v>111</v>
      </c>
      <c r="G3999" s="357">
        <v>0.61199999999999999</v>
      </c>
    </row>
    <row r="4000" spans="1:7" s="54" customFormat="1" ht="15" x14ac:dyDescent="0.25">
      <c r="A4000" s="351" t="s">
        <v>8969</v>
      </c>
      <c r="B4000" s="353" t="s">
        <v>1004</v>
      </c>
      <c r="C4000" s="353" t="s">
        <v>2489</v>
      </c>
      <c r="D4000" s="353" t="s">
        <v>8970</v>
      </c>
      <c r="E4000" s="354" t="s">
        <v>8971</v>
      </c>
      <c r="F4000" s="355" t="s">
        <v>217</v>
      </c>
      <c r="G4000" s="368">
        <v>4</v>
      </c>
    </row>
    <row r="4001" spans="1:7" s="54" customFormat="1" ht="15" x14ac:dyDescent="0.25">
      <c r="A4001" s="351" t="s">
        <v>8972</v>
      </c>
      <c r="B4001" s="353" t="s">
        <v>1004</v>
      </c>
      <c r="C4001" s="353" t="s">
        <v>2495</v>
      </c>
      <c r="D4001" s="353" t="s">
        <v>8973</v>
      </c>
      <c r="E4001" s="354" t="s">
        <v>8974</v>
      </c>
      <c r="F4001" s="355" t="s">
        <v>217</v>
      </c>
      <c r="G4001" s="368">
        <v>4</v>
      </c>
    </row>
    <row r="4002" spans="1:7" s="54" customFormat="1" ht="15" x14ac:dyDescent="0.25">
      <c r="A4002" s="351" t="s">
        <v>8975</v>
      </c>
      <c r="B4002" s="353" t="s">
        <v>1004</v>
      </c>
      <c r="C4002" s="353" t="s">
        <v>2497</v>
      </c>
      <c r="D4002" s="353" t="s">
        <v>8976</v>
      </c>
      <c r="E4002" s="354" t="s">
        <v>8977</v>
      </c>
      <c r="F4002" s="355" t="s">
        <v>217</v>
      </c>
      <c r="G4002" s="368">
        <v>4</v>
      </c>
    </row>
    <row r="4003" spans="1:7" s="54" customFormat="1" ht="15" x14ac:dyDescent="0.25">
      <c r="A4003" s="351" t="s">
        <v>8978</v>
      </c>
      <c r="B4003" s="353" t="s">
        <v>1004</v>
      </c>
      <c r="C4003" s="353" t="s">
        <v>3490</v>
      </c>
      <c r="D4003" s="353" t="s">
        <v>8979</v>
      </c>
      <c r="E4003" s="354" t="s">
        <v>8980</v>
      </c>
      <c r="F4003" s="355" t="s">
        <v>243</v>
      </c>
      <c r="G4003" s="362">
        <v>0.08</v>
      </c>
    </row>
    <row r="4004" spans="1:7" s="54" customFormat="1" ht="15" x14ac:dyDescent="0.25">
      <c r="A4004" s="351" t="s">
        <v>8981</v>
      </c>
      <c r="B4004" s="353" t="s">
        <v>1004</v>
      </c>
      <c r="C4004" s="353" t="s">
        <v>2499</v>
      </c>
      <c r="D4004" s="353" t="s">
        <v>516</v>
      </c>
      <c r="E4004" s="354" t="s">
        <v>517</v>
      </c>
      <c r="F4004" s="355" t="s">
        <v>495</v>
      </c>
      <c r="G4004" s="357">
        <v>0.47199999999999998</v>
      </c>
    </row>
    <row r="4005" spans="1:7" s="54" customFormat="1" ht="15" x14ac:dyDescent="0.25">
      <c r="A4005" s="351" t="s">
        <v>8982</v>
      </c>
      <c r="B4005" s="353" t="s">
        <v>1004</v>
      </c>
      <c r="C4005" s="353" t="s">
        <v>5984</v>
      </c>
      <c r="D4005" s="353" t="s">
        <v>8983</v>
      </c>
      <c r="E4005" s="354" t="s">
        <v>228</v>
      </c>
      <c r="F4005" s="355" t="s">
        <v>111</v>
      </c>
      <c r="G4005" s="357">
        <v>5.1920000000000002</v>
      </c>
    </row>
    <row r="4006" spans="1:7" s="54" customFormat="1" ht="15" x14ac:dyDescent="0.25">
      <c r="A4006" s="351" t="s">
        <v>8984</v>
      </c>
      <c r="B4006" s="353" t="s">
        <v>1004</v>
      </c>
      <c r="C4006" s="353" t="s">
        <v>2508</v>
      </c>
      <c r="D4006" s="353" t="s">
        <v>8985</v>
      </c>
      <c r="E4006" s="354" t="s">
        <v>8986</v>
      </c>
      <c r="F4006" s="355" t="s">
        <v>346</v>
      </c>
      <c r="G4006" s="357">
        <v>6.6000000000000003E-2</v>
      </c>
    </row>
    <row r="4007" spans="1:7" s="54" customFormat="1" ht="15" x14ac:dyDescent="0.25">
      <c r="A4007" s="351" t="s">
        <v>8987</v>
      </c>
      <c r="B4007" s="353" t="s">
        <v>1004</v>
      </c>
      <c r="C4007" s="353" t="s">
        <v>5993</v>
      </c>
      <c r="D4007" s="353" t="s">
        <v>8988</v>
      </c>
      <c r="E4007" s="354" t="s">
        <v>8989</v>
      </c>
      <c r="F4007" s="355" t="s">
        <v>251</v>
      </c>
      <c r="G4007" s="366">
        <v>6.6</v>
      </c>
    </row>
    <row r="4008" spans="1:7" s="54" customFormat="1" ht="22.5" x14ac:dyDescent="0.25">
      <c r="A4008" s="351" t="s">
        <v>8990</v>
      </c>
      <c r="B4008" s="353" t="s">
        <v>1004</v>
      </c>
      <c r="C4008" s="353" t="s">
        <v>2516</v>
      </c>
      <c r="D4008" s="353" t="s">
        <v>8991</v>
      </c>
      <c r="E4008" s="354" t="s">
        <v>8992</v>
      </c>
      <c r="F4008" s="355" t="s">
        <v>243</v>
      </c>
      <c r="G4008" s="362">
        <v>0.06</v>
      </c>
    </row>
    <row r="4009" spans="1:7" s="54" customFormat="1" ht="15" x14ac:dyDescent="0.25">
      <c r="A4009" s="351" t="s">
        <v>8993</v>
      </c>
      <c r="B4009" s="353" t="s">
        <v>1004</v>
      </c>
      <c r="C4009" s="353" t="s">
        <v>1085</v>
      </c>
      <c r="D4009" s="353" t="s">
        <v>8994</v>
      </c>
      <c r="E4009" s="354" t="s">
        <v>8995</v>
      </c>
      <c r="F4009" s="355" t="s">
        <v>111</v>
      </c>
      <c r="G4009" s="362">
        <v>0.18</v>
      </c>
    </row>
    <row r="4010" spans="1:7" s="54" customFormat="1" ht="15" x14ac:dyDescent="0.25">
      <c r="A4010" s="351" t="s">
        <v>8996</v>
      </c>
      <c r="B4010" s="353" t="s">
        <v>1004</v>
      </c>
      <c r="C4010" s="353" t="s">
        <v>1086</v>
      </c>
      <c r="D4010" s="353" t="s">
        <v>8997</v>
      </c>
      <c r="E4010" s="354" t="s">
        <v>828</v>
      </c>
      <c r="F4010" s="355" t="s">
        <v>328</v>
      </c>
      <c r="G4010" s="357">
        <v>7.1999999999999995E-2</v>
      </c>
    </row>
    <row r="4011" spans="1:7" s="54" customFormat="1" ht="22.5" x14ac:dyDescent="0.25">
      <c r="A4011" s="351" t="s">
        <v>8998</v>
      </c>
      <c r="B4011" s="353" t="s">
        <v>1004</v>
      </c>
      <c r="C4011" s="353" t="s">
        <v>1088</v>
      </c>
      <c r="D4011" s="353" t="s">
        <v>8999</v>
      </c>
      <c r="E4011" s="354" t="s">
        <v>9000</v>
      </c>
      <c r="F4011" s="355" t="s">
        <v>125</v>
      </c>
      <c r="G4011" s="363">
        <v>1.44E-2</v>
      </c>
    </row>
    <row r="4012" spans="1:7" s="54" customFormat="1" ht="15" x14ac:dyDescent="0.25">
      <c r="A4012" s="351" t="s">
        <v>9001</v>
      </c>
      <c r="B4012" s="353" t="s">
        <v>1004</v>
      </c>
      <c r="C4012" s="353" t="s">
        <v>1096</v>
      </c>
      <c r="D4012" s="353" t="s">
        <v>628</v>
      </c>
      <c r="E4012" s="354" t="s">
        <v>629</v>
      </c>
      <c r="F4012" s="355" t="s">
        <v>125</v>
      </c>
      <c r="G4012" s="363">
        <v>1.44E-2</v>
      </c>
    </row>
    <row r="4013" spans="1:7" s="54" customFormat="1" ht="15" x14ac:dyDescent="0.25">
      <c r="A4013" s="360"/>
      <c r="B4013" s="560" t="s">
        <v>9002</v>
      </c>
      <c r="C4013" s="561"/>
      <c r="D4013" s="561"/>
      <c r="E4013" s="562"/>
      <c r="F4013" s="361"/>
      <c r="G4013" s="361"/>
    </row>
    <row r="4014" spans="1:7" s="54" customFormat="1" ht="22.5" x14ac:dyDescent="0.25">
      <c r="A4014" s="351" t="s">
        <v>9003</v>
      </c>
      <c r="B4014" s="353" t="s">
        <v>1004</v>
      </c>
      <c r="C4014" s="353" t="s">
        <v>1103</v>
      </c>
      <c r="D4014" s="353" t="s">
        <v>9004</v>
      </c>
      <c r="E4014" s="354" t="s">
        <v>9005</v>
      </c>
      <c r="F4014" s="355" t="s">
        <v>243</v>
      </c>
      <c r="G4014" s="362">
        <v>0.01</v>
      </c>
    </row>
    <row r="4015" spans="1:7" s="54" customFormat="1" ht="22.5" x14ac:dyDescent="0.25">
      <c r="A4015" s="351" t="s">
        <v>9006</v>
      </c>
      <c r="B4015" s="353" t="s">
        <v>1004</v>
      </c>
      <c r="C4015" s="353" t="s">
        <v>1109</v>
      </c>
      <c r="D4015" s="353" t="s">
        <v>8991</v>
      </c>
      <c r="E4015" s="354" t="s">
        <v>8992</v>
      </c>
      <c r="F4015" s="355" t="s">
        <v>243</v>
      </c>
      <c r="G4015" s="362">
        <v>0.01</v>
      </c>
    </row>
    <row r="4016" spans="1:7" s="54" customFormat="1" ht="15" x14ac:dyDescent="0.25">
      <c r="A4016" s="351" t="s">
        <v>9007</v>
      </c>
      <c r="B4016" s="353" t="s">
        <v>1004</v>
      </c>
      <c r="C4016" s="353" t="s">
        <v>1112</v>
      </c>
      <c r="D4016" s="353" t="s">
        <v>9008</v>
      </c>
      <c r="E4016" s="354" t="s">
        <v>9009</v>
      </c>
      <c r="F4016" s="355" t="s">
        <v>423</v>
      </c>
      <c r="G4016" s="368">
        <v>1</v>
      </c>
    </row>
    <row r="4017" spans="1:7" s="54" customFormat="1" ht="15" customHeight="1" x14ac:dyDescent="0.25">
      <c r="A4017" s="351" t="s">
        <v>9010</v>
      </c>
      <c r="B4017" s="353" t="s">
        <v>1004</v>
      </c>
      <c r="C4017" s="353" t="s">
        <v>1115</v>
      </c>
      <c r="D4017" s="353" t="s">
        <v>9011</v>
      </c>
      <c r="E4017" s="354" t="s">
        <v>9012</v>
      </c>
      <c r="F4017" s="355" t="s">
        <v>346</v>
      </c>
      <c r="G4017" s="357">
        <v>0.16500000000000001</v>
      </c>
    </row>
    <row r="4018" spans="1:7" s="54" customFormat="1" ht="22.5" x14ac:dyDescent="0.25">
      <c r="A4018" s="351" t="s">
        <v>9013</v>
      </c>
      <c r="B4018" s="353" t="s">
        <v>1004</v>
      </c>
      <c r="C4018" s="353" t="s">
        <v>1118</v>
      </c>
      <c r="D4018" s="353" t="s">
        <v>9014</v>
      </c>
      <c r="E4018" s="354" t="s">
        <v>9015</v>
      </c>
      <c r="F4018" s="355" t="s">
        <v>252</v>
      </c>
      <c r="G4018" s="363">
        <v>0.16830000000000001</v>
      </c>
    </row>
    <row r="4019" spans="1:7" s="54" customFormat="1" ht="22.5" x14ac:dyDescent="0.25">
      <c r="A4019" s="351" t="s">
        <v>9016</v>
      </c>
      <c r="B4019" s="353" t="s">
        <v>1004</v>
      </c>
      <c r="C4019" s="353" t="s">
        <v>1140</v>
      </c>
      <c r="D4019" s="353" t="s">
        <v>255</v>
      </c>
      <c r="E4019" s="354" t="s">
        <v>256</v>
      </c>
      <c r="F4019" s="355" t="s">
        <v>164</v>
      </c>
      <c r="G4019" s="366">
        <v>0.1</v>
      </c>
    </row>
    <row r="4020" spans="1:7" s="54" customFormat="1" ht="15" x14ac:dyDescent="0.25">
      <c r="A4020" s="351" t="s">
        <v>9017</v>
      </c>
      <c r="B4020" s="353" t="s">
        <v>1004</v>
      </c>
      <c r="C4020" s="353" t="s">
        <v>1144</v>
      </c>
      <c r="D4020" s="353" t="s">
        <v>9018</v>
      </c>
      <c r="E4020" s="354" t="s">
        <v>9019</v>
      </c>
      <c r="F4020" s="355" t="s">
        <v>252</v>
      </c>
      <c r="G4020" s="363">
        <v>1.0200000000000001E-2</v>
      </c>
    </row>
    <row r="4021" spans="1:7" s="54" customFormat="1" ht="15" x14ac:dyDescent="0.25">
      <c r="A4021" s="351" t="s">
        <v>9020</v>
      </c>
      <c r="B4021" s="353" t="s">
        <v>1004</v>
      </c>
      <c r="C4021" s="353" t="s">
        <v>3646</v>
      </c>
      <c r="D4021" s="353" t="s">
        <v>9021</v>
      </c>
      <c r="E4021" s="354" t="s">
        <v>9022</v>
      </c>
      <c r="F4021" s="355" t="s">
        <v>9023</v>
      </c>
      <c r="G4021" s="368">
        <v>1</v>
      </c>
    </row>
    <row r="4022" spans="1:7" s="54" customFormat="1" ht="22.5" x14ac:dyDescent="0.25">
      <c r="A4022" s="351" t="s">
        <v>9024</v>
      </c>
      <c r="B4022" s="353" t="s">
        <v>1004</v>
      </c>
      <c r="C4022" s="353" t="s">
        <v>3648</v>
      </c>
      <c r="D4022" s="353" t="s">
        <v>9025</v>
      </c>
      <c r="E4022" s="354" t="s">
        <v>9026</v>
      </c>
      <c r="F4022" s="355" t="s">
        <v>217</v>
      </c>
      <c r="G4022" s="368">
        <v>1</v>
      </c>
    </row>
    <row r="4023" spans="1:7" s="54" customFormat="1" ht="15" x14ac:dyDescent="0.25">
      <c r="A4023" s="351" t="s">
        <v>9027</v>
      </c>
      <c r="B4023" s="353" t="s">
        <v>1004</v>
      </c>
      <c r="C4023" s="353" t="s">
        <v>1151</v>
      </c>
      <c r="D4023" s="353" t="s">
        <v>7524</v>
      </c>
      <c r="E4023" s="354" t="s">
        <v>7525</v>
      </c>
      <c r="F4023" s="355" t="s">
        <v>217</v>
      </c>
      <c r="G4023" s="368">
        <v>1</v>
      </c>
    </row>
    <row r="4024" spans="1:7" s="54" customFormat="1" ht="15" x14ac:dyDescent="0.25">
      <c r="A4024" s="351" t="s">
        <v>9028</v>
      </c>
      <c r="B4024" s="353" t="s">
        <v>1004</v>
      </c>
      <c r="C4024" s="353" t="s">
        <v>1153</v>
      </c>
      <c r="D4024" s="353" t="s">
        <v>9029</v>
      </c>
      <c r="E4024" s="354" t="s">
        <v>504</v>
      </c>
      <c r="F4024" s="355" t="s">
        <v>243</v>
      </c>
      <c r="G4024" s="362">
        <v>0.01</v>
      </c>
    </row>
    <row r="4025" spans="1:7" ht="14.25" customHeight="1" x14ac:dyDescent="0.2">
      <c r="A4025" s="351" t="s">
        <v>9030</v>
      </c>
      <c r="B4025" s="353" t="s">
        <v>1004</v>
      </c>
      <c r="C4025" s="353" t="s">
        <v>2583</v>
      </c>
      <c r="D4025" s="353" t="s">
        <v>7460</v>
      </c>
      <c r="E4025" s="354" t="s">
        <v>7795</v>
      </c>
      <c r="F4025" s="355" t="s">
        <v>217</v>
      </c>
      <c r="G4025" s="368">
        <v>1</v>
      </c>
    </row>
    <row r="4026" spans="1:7" ht="14.25" customHeight="1" x14ac:dyDescent="0.2">
      <c r="A4026" s="351" t="s">
        <v>9031</v>
      </c>
      <c r="B4026" s="353" t="s">
        <v>1004</v>
      </c>
      <c r="C4026" s="353" t="s">
        <v>3659</v>
      </c>
      <c r="D4026" s="369" t="s">
        <v>9032</v>
      </c>
      <c r="E4026" s="370" t="s">
        <v>9033</v>
      </c>
      <c r="F4026" s="355" t="s">
        <v>217</v>
      </c>
      <c r="G4026" s="368">
        <v>1</v>
      </c>
    </row>
    <row r="4027" spans="1:7" ht="14.25" customHeight="1" x14ac:dyDescent="0.2">
      <c r="A4027" s="351" t="s">
        <v>9034</v>
      </c>
      <c r="B4027" s="353" t="s">
        <v>1004</v>
      </c>
      <c r="C4027" s="353" t="s">
        <v>1168</v>
      </c>
      <c r="D4027" s="353" t="s">
        <v>430</v>
      </c>
      <c r="E4027" s="354" t="s">
        <v>431</v>
      </c>
      <c r="F4027" s="355" t="s">
        <v>217</v>
      </c>
      <c r="G4027" s="368">
        <v>1</v>
      </c>
    </row>
    <row r="4028" spans="1:7" ht="14.25" customHeight="1" x14ac:dyDescent="0.2">
      <c r="A4028" s="351" t="s">
        <v>9035</v>
      </c>
      <c r="B4028" s="353" t="s">
        <v>1004</v>
      </c>
      <c r="C4028" s="353" t="s">
        <v>1172</v>
      </c>
      <c r="D4028" s="353" t="s">
        <v>9036</v>
      </c>
      <c r="E4028" s="354" t="s">
        <v>9037</v>
      </c>
      <c r="F4028" s="355" t="s">
        <v>217</v>
      </c>
      <c r="G4028" s="368">
        <v>1</v>
      </c>
    </row>
    <row r="4029" spans="1:7" ht="14.25" customHeight="1" x14ac:dyDescent="0.2">
      <c r="A4029" s="351" t="s">
        <v>9038</v>
      </c>
      <c r="B4029" s="353" t="s">
        <v>1004</v>
      </c>
      <c r="C4029" s="353" t="s">
        <v>2598</v>
      </c>
      <c r="D4029" s="353" t="s">
        <v>249</v>
      </c>
      <c r="E4029" s="354" t="s">
        <v>250</v>
      </c>
      <c r="F4029" s="355" t="s">
        <v>164</v>
      </c>
      <c r="G4029" s="366">
        <v>0.8</v>
      </c>
    </row>
    <row r="4030" spans="1:7" ht="14.25" customHeight="1" x14ac:dyDescent="0.2">
      <c r="A4030" s="351" t="s">
        <v>9039</v>
      </c>
      <c r="B4030" s="353" t="s">
        <v>1004</v>
      </c>
      <c r="C4030" s="353" t="s">
        <v>3671</v>
      </c>
      <c r="D4030" s="353" t="s">
        <v>7330</v>
      </c>
      <c r="E4030" s="354" t="s">
        <v>402</v>
      </c>
      <c r="F4030" s="355" t="s">
        <v>168</v>
      </c>
      <c r="G4030" s="362">
        <v>80.959999999999994</v>
      </c>
    </row>
    <row r="4031" spans="1:7" ht="14.25" customHeight="1" x14ac:dyDescent="0.2">
      <c r="A4031" s="351" t="s">
        <v>9040</v>
      </c>
      <c r="B4031" s="353" t="s">
        <v>1004</v>
      </c>
      <c r="C4031" s="353" t="s">
        <v>3673</v>
      </c>
      <c r="D4031" s="353" t="s">
        <v>9041</v>
      </c>
      <c r="E4031" s="354" t="s">
        <v>9042</v>
      </c>
      <c r="F4031" s="355" t="s">
        <v>243</v>
      </c>
      <c r="G4031" s="366">
        <v>1.4</v>
      </c>
    </row>
    <row r="4032" spans="1:7" ht="14.25" customHeight="1" x14ac:dyDescent="0.2">
      <c r="A4032" s="351" t="s">
        <v>9043</v>
      </c>
      <c r="B4032" s="353" t="s">
        <v>1004</v>
      </c>
      <c r="C4032" s="353" t="s">
        <v>6080</v>
      </c>
      <c r="D4032" s="353" t="s">
        <v>9044</v>
      </c>
      <c r="E4032" s="354" t="s">
        <v>9045</v>
      </c>
      <c r="F4032" s="355" t="s">
        <v>164</v>
      </c>
      <c r="G4032" s="362">
        <v>0.04</v>
      </c>
    </row>
    <row r="4033" spans="1:7" ht="14.25" customHeight="1" x14ac:dyDescent="0.2">
      <c r="A4033" s="351" t="s">
        <v>9046</v>
      </c>
      <c r="B4033" s="353" t="s">
        <v>1004</v>
      </c>
      <c r="C4033" s="353" t="s">
        <v>6084</v>
      </c>
      <c r="D4033" s="353" t="s">
        <v>9047</v>
      </c>
      <c r="E4033" s="354" t="s">
        <v>9048</v>
      </c>
      <c r="F4033" s="355" t="s">
        <v>164</v>
      </c>
      <c r="G4033" s="362">
        <v>0.04</v>
      </c>
    </row>
    <row r="4034" spans="1:7" ht="14.25" customHeight="1" x14ac:dyDescent="0.2">
      <c r="A4034" s="351" t="s">
        <v>9049</v>
      </c>
      <c r="B4034" s="353" t="s">
        <v>1004</v>
      </c>
      <c r="C4034" s="353" t="s">
        <v>6088</v>
      </c>
      <c r="D4034" s="353" t="s">
        <v>9050</v>
      </c>
      <c r="E4034" s="354" t="s">
        <v>9051</v>
      </c>
      <c r="F4034" s="355" t="s">
        <v>243</v>
      </c>
      <c r="G4034" s="362">
        <v>0.02</v>
      </c>
    </row>
    <row r="4035" spans="1:7" ht="14.25" customHeight="1" x14ac:dyDescent="0.2">
      <c r="A4035" s="351" t="s">
        <v>9052</v>
      </c>
      <c r="B4035" s="353" t="s">
        <v>1004</v>
      </c>
      <c r="C4035" s="353" t="s">
        <v>6091</v>
      </c>
      <c r="D4035" s="353" t="s">
        <v>9053</v>
      </c>
      <c r="E4035" s="354" t="s">
        <v>9054</v>
      </c>
      <c r="F4035" s="355" t="s">
        <v>243</v>
      </c>
      <c r="G4035" s="366">
        <v>0.1</v>
      </c>
    </row>
    <row r="4036" spans="1:7" ht="14.25" customHeight="1" x14ac:dyDescent="0.2">
      <c r="A4036" s="557" t="s">
        <v>9055</v>
      </c>
      <c r="B4036" s="558"/>
      <c r="C4036" s="558"/>
      <c r="D4036" s="558"/>
      <c r="E4036" s="558"/>
      <c r="F4036" s="559"/>
      <c r="G4036" s="359"/>
    </row>
    <row r="4037" spans="1:7" ht="14.25" customHeight="1" x14ac:dyDescent="0.2">
      <c r="A4037" s="347" t="s">
        <v>1118</v>
      </c>
      <c r="B4037" s="556"/>
      <c r="C4037" s="556"/>
      <c r="D4037" s="556"/>
      <c r="E4037" s="348" t="s">
        <v>9056</v>
      </c>
      <c r="F4037" s="349"/>
      <c r="G4037" s="350"/>
    </row>
    <row r="4038" spans="1:7" ht="14.25" customHeight="1" x14ac:dyDescent="0.2">
      <c r="A4038" s="351" t="s">
        <v>9057</v>
      </c>
      <c r="B4038" s="353" t="s">
        <v>1006</v>
      </c>
      <c r="C4038" s="353" t="s">
        <v>2402</v>
      </c>
      <c r="D4038" s="353" t="s">
        <v>3835</v>
      </c>
      <c r="E4038" s="354" t="s">
        <v>3836</v>
      </c>
      <c r="F4038" s="355" t="s">
        <v>291</v>
      </c>
      <c r="G4038" s="368">
        <v>1</v>
      </c>
    </row>
    <row r="4039" spans="1:7" ht="14.25" customHeight="1" x14ac:dyDescent="0.2">
      <c r="A4039" s="351" t="s">
        <v>9058</v>
      </c>
      <c r="B4039" s="353" t="s">
        <v>1006</v>
      </c>
      <c r="C4039" s="369" t="s">
        <v>1067</v>
      </c>
      <c r="D4039" s="369" t="s">
        <v>9059</v>
      </c>
      <c r="E4039" s="370" t="s">
        <v>9060</v>
      </c>
      <c r="F4039" s="355" t="s">
        <v>291</v>
      </c>
      <c r="G4039" s="368">
        <v>1</v>
      </c>
    </row>
    <row r="4040" spans="1:7" ht="14.25" customHeight="1" x14ac:dyDescent="0.2">
      <c r="A4040" s="351" t="s">
        <v>9061</v>
      </c>
      <c r="B4040" s="353" t="s">
        <v>1006</v>
      </c>
      <c r="C4040" s="353" t="s">
        <v>2410</v>
      </c>
      <c r="D4040" s="353" t="s">
        <v>5938</v>
      </c>
      <c r="E4040" s="354" t="s">
        <v>5939</v>
      </c>
      <c r="F4040" s="355" t="s">
        <v>291</v>
      </c>
      <c r="G4040" s="368">
        <v>1</v>
      </c>
    </row>
    <row r="4041" spans="1:7" ht="14.25" customHeight="1" x14ac:dyDescent="0.2">
      <c r="A4041" s="351" t="s">
        <v>9062</v>
      </c>
      <c r="B4041" s="353" t="s">
        <v>1006</v>
      </c>
      <c r="C4041" s="369" t="s">
        <v>1081</v>
      </c>
      <c r="D4041" s="369" t="s">
        <v>9063</v>
      </c>
      <c r="E4041" s="370" t="s">
        <v>303</v>
      </c>
      <c r="F4041" s="355" t="s">
        <v>291</v>
      </c>
      <c r="G4041" s="368">
        <v>1</v>
      </c>
    </row>
    <row r="4042" spans="1:7" ht="14.25" customHeight="1" x14ac:dyDescent="0.2">
      <c r="A4042" s="351" t="s">
        <v>9064</v>
      </c>
      <c r="B4042" s="353" t="s">
        <v>1006</v>
      </c>
      <c r="C4042" s="353" t="s">
        <v>2421</v>
      </c>
      <c r="D4042" s="353" t="s">
        <v>9065</v>
      </c>
      <c r="E4042" s="354" t="s">
        <v>9066</v>
      </c>
      <c r="F4042" s="355" t="s">
        <v>217</v>
      </c>
      <c r="G4042" s="368">
        <v>2</v>
      </c>
    </row>
    <row r="4043" spans="1:7" ht="14.25" customHeight="1" x14ac:dyDescent="0.2">
      <c r="A4043" s="351" t="s">
        <v>9067</v>
      </c>
      <c r="B4043" s="353" t="s">
        <v>1006</v>
      </c>
      <c r="C4043" s="369" t="s">
        <v>2398</v>
      </c>
      <c r="D4043" s="369" t="s">
        <v>9068</v>
      </c>
      <c r="E4043" s="370" t="s">
        <v>9069</v>
      </c>
      <c r="F4043" s="355" t="s">
        <v>217</v>
      </c>
      <c r="G4043" s="368">
        <v>2</v>
      </c>
    </row>
    <row r="4044" spans="1:7" ht="14.25" customHeight="1" x14ac:dyDescent="0.2">
      <c r="A4044" s="351" t="s">
        <v>9070</v>
      </c>
      <c r="B4044" s="353" t="s">
        <v>1006</v>
      </c>
      <c r="C4044" s="353" t="s">
        <v>2429</v>
      </c>
      <c r="D4044" s="353" t="s">
        <v>9071</v>
      </c>
      <c r="E4044" s="354" t="s">
        <v>9072</v>
      </c>
      <c r="F4044" s="355" t="s">
        <v>291</v>
      </c>
      <c r="G4044" s="368">
        <v>2</v>
      </c>
    </row>
    <row r="4045" spans="1:7" ht="14.25" customHeight="1" x14ac:dyDescent="0.2">
      <c r="A4045" s="351" t="s">
        <v>9073</v>
      </c>
      <c r="B4045" s="353" t="s">
        <v>1006</v>
      </c>
      <c r="C4045" s="369" t="s">
        <v>2433</v>
      </c>
      <c r="D4045" s="369" t="s">
        <v>9074</v>
      </c>
      <c r="E4045" s="370" t="s">
        <v>9075</v>
      </c>
      <c r="F4045" s="355" t="s">
        <v>217</v>
      </c>
      <c r="G4045" s="368">
        <v>1</v>
      </c>
    </row>
    <row r="4046" spans="1:7" ht="14.25" customHeight="1" x14ac:dyDescent="0.2">
      <c r="A4046" s="351" t="s">
        <v>9076</v>
      </c>
      <c r="B4046" s="353" t="s">
        <v>1006</v>
      </c>
      <c r="C4046" s="369" t="s">
        <v>3441</v>
      </c>
      <c r="D4046" s="369" t="s">
        <v>9077</v>
      </c>
      <c r="E4046" s="370" t="s">
        <v>9078</v>
      </c>
      <c r="F4046" s="355" t="s">
        <v>217</v>
      </c>
      <c r="G4046" s="368">
        <v>1</v>
      </c>
    </row>
    <row r="4047" spans="1:7" ht="14.25" customHeight="1" x14ac:dyDescent="0.2">
      <c r="A4047" s="351" t="s">
        <v>9079</v>
      </c>
      <c r="B4047" s="353" t="s">
        <v>1006</v>
      </c>
      <c r="C4047" s="369" t="s">
        <v>3443</v>
      </c>
      <c r="D4047" s="369" t="s">
        <v>9080</v>
      </c>
      <c r="E4047" s="370" t="s">
        <v>9081</v>
      </c>
      <c r="F4047" s="355" t="s">
        <v>217</v>
      </c>
      <c r="G4047" s="368">
        <v>1</v>
      </c>
    </row>
    <row r="4048" spans="1:7" ht="14.25" customHeight="1" x14ac:dyDescent="0.2">
      <c r="A4048" s="351" t="s">
        <v>9082</v>
      </c>
      <c r="B4048" s="353" t="s">
        <v>1006</v>
      </c>
      <c r="C4048" s="369" t="s">
        <v>3988</v>
      </c>
      <c r="D4048" s="369" t="s">
        <v>9083</v>
      </c>
      <c r="E4048" s="370" t="s">
        <v>9084</v>
      </c>
      <c r="F4048" s="355" t="s">
        <v>217</v>
      </c>
      <c r="G4048" s="368">
        <v>1</v>
      </c>
    </row>
    <row r="4049" spans="1:7" ht="14.25" customHeight="1" x14ac:dyDescent="0.2">
      <c r="A4049" s="351" t="s">
        <v>9085</v>
      </c>
      <c r="B4049" s="353" t="s">
        <v>1006</v>
      </c>
      <c r="C4049" s="353" t="s">
        <v>2438</v>
      </c>
      <c r="D4049" s="353" t="s">
        <v>456</v>
      </c>
      <c r="E4049" s="354" t="s">
        <v>457</v>
      </c>
      <c r="F4049" s="355" t="s">
        <v>217</v>
      </c>
      <c r="G4049" s="368">
        <v>1</v>
      </c>
    </row>
    <row r="4050" spans="1:7" ht="14.25" customHeight="1" x14ac:dyDescent="0.2">
      <c r="A4050" s="351" t="s">
        <v>9086</v>
      </c>
      <c r="B4050" s="353" t="s">
        <v>1006</v>
      </c>
      <c r="C4050" s="369" t="s">
        <v>2440</v>
      </c>
      <c r="D4050" s="369" t="s">
        <v>9087</v>
      </c>
      <c r="E4050" s="370" t="s">
        <v>9088</v>
      </c>
      <c r="F4050" s="355" t="s">
        <v>217</v>
      </c>
      <c r="G4050" s="368">
        <v>1</v>
      </c>
    </row>
    <row r="4051" spans="1:7" ht="14.25" customHeight="1" x14ac:dyDescent="0.2">
      <c r="A4051" s="351" t="s">
        <v>9089</v>
      </c>
      <c r="B4051" s="353" t="s">
        <v>1006</v>
      </c>
      <c r="C4051" s="353" t="s">
        <v>1071</v>
      </c>
      <c r="D4051" s="353" t="s">
        <v>419</v>
      </c>
      <c r="E4051" s="354" t="s">
        <v>420</v>
      </c>
      <c r="F4051" s="355" t="s">
        <v>217</v>
      </c>
      <c r="G4051" s="368">
        <v>4</v>
      </c>
    </row>
    <row r="4052" spans="1:7" ht="14.25" customHeight="1" x14ac:dyDescent="0.2">
      <c r="A4052" s="351" t="s">
        <v>9090</v>
      </c>
      <c r="B4052" s="353" t="s">
        <v>1006</v>
      </c>
      <c r="C4052" s="369" t="s">
        <v>3460</v>
      </c>
      <c r="D4052" s="369" t="s">
        <v>9087</v>
      </c>
      <c r="E4052" s="370" t="s">
        <v>9091</v>
      </c>
      <c r="F4052" s="355" t="s">
        <v>217</v>
      </c>
      <c r="G4052" s="368">
        <v>3</v>
      </c>
    </row>
    <row r="4053" spans="1:7" ht="14.25" customHeight="1" x14ac:dyDescent="0.2">
      <c r="A4053" s="351" t="s">
        <v>9092</v>
      </c>
      <c r="B4053" s="353" t="s">
        <v>1006</v>
      </c>
      <c r="C4053" s="369" t="s">
        <v>3462</v>
      </c>
      <c r="D4053" s="369" t="s">
        <v>9093</v>
      </c>
      <c r="E4053" s="370" t="s">
        <v>9094</v>
      </c>
      <c r="F4053" s="355" t="s">
        <v>217</v>
      </c>
      <c r="G4053" s="368">
        <v>1</v>
      </c>
    </row>
    <row r="4054" spans="1:7" ht="14.25" customHeight="1" x14ac:dyDescent="0.2">
      <c r="A4054" s="351" t="s">
        <v>9095</v>
      </c>
      <c r="B4054" s="353" t="s">
        <v>1006</v>
      </c>
      <c r="C4054" s="353" t="s">
        <v>1075</v>
      </c>
      <c r="D4054" s="353" t="s">
        <v>9096</v>
      </c>
      <c r="E4054" s="354" t="s">
        <v>9097</v>
      </c>
      <c r="F4054" s="355" t="s">
        <v>217</v>
      </c>
      <c r="G4054" s="368">
        <v>7</v>
      </c>
    </row>
    <row r="4055" spans="1:7" ht="14.25" customHeight="1" x14ac:dyDescent="0.2">
      <c r="A4055" s="351" t="s">
        <v>9098</v>
      </c>
      <c r="B4055" s="353" t="s">
        <v>1006</v>
      </c>
      <c r="C4055" s="369" t="s">
        <v>3469</v>
      </c>
      <c r="D4055" s="369" t="s">
        <v>9099</v>
      </c>
      <c r="E4055" s="370" t="s">
        <v>9100</v>
      </c>
      <c r="F4055" s="355" t="s">
        <v>291</v>
      </c>
      <c r="G4055" s="368">
        <v>3</v>
      </c>
    </row>
    <row r="4056" spans="1:7" ht="14.25" customHeight="1" x14ac:dyDescent="0.2">
      <c r="A4056" s="351" t="s">
        <v>9101</v>
      </c>
      <c r="B4056" s="353" t="s">
        <v>1006</v>
      </c>
      <c r="C4056" s="369" t="s">
        <v>3471</v>
      </c>
      <c r="D4056" s="369" t="s">
        <v>9102</v>
      </c>
      <c r="E4056" s="370" t="s">
        <v>9103</v>
      </c>
      <c r="F4056" s="355" t="s">
        <v>217</v>
      </c>
      <c r="G4056" s="368">
        <v>4</v>
      </c>
    </row>
    <row r="4057" spans="1:7" ht="14.25" customHeight="1" x14ac:dyDescent="0.2">
      <c r="A4057" s="347" t="s">
        <v>1121</v>
      </c>
      <c r="B4057" s="556"/>
      <c r="C4057" s="556"/>
      <c r="D4057" s="556"/>
      <c r="E4057" s="348" t="s">
        <v>9104</v>
      </c>
      <c r="F4057" s="349"/>
      <c r="G4057" s="350"/>
    </row>
    <row r="4058" spans="1:7" ht="14.25" customHeight="1" x14ac:dyDescent="0.2">
      <c r="A4058" s="351" t="s">
        <v>9105</v>
      </c>
      <c r="B4058" s="353" t="s">
        <v>1006</v>
      </c>
      <c r="C4058" s="353" t="s">
        <v>2474</v>
      </c>
      <c r="D4058" s="353" t="s">
        <v>277</v>
      </c>
      <c r="E4058" s="354" t="s">
        <v>278</v>
      </c>
      <c r="F4058" s="355" t="s">
        <v>164</v>
      </c>
      <c r="G4058" s="362">
        <v>0.75</v>
      </c>
    </row>
    <row r="4059" spans="1:7" ht="14.25" customHeight="1" x14ac:dyDescent="0.2">
      <c r="A4059" s="351" t="s">
        <v>9106</v>
      </c>
      <c r="B4059" s="353" t="s">
        <v>1006</v>
      </c>
      <c r="C4059" s="353" t="s">
        <v>3475</v>
      </c>
      <c r="D4059" s="353" t="s">
        <v>9107</v>
      </c>
      <c r="E4059" s="354" t="s">
        <v>9108</v>
      </c>
      <c r="F4059" s="355" t="s">
        <v>252</v>
      </c>
      <c r="G4059" s="363">
        <v>1.0200000000000001E-2</v>
      </c>
    </row>
    <row r="4060" spans="1:7" ht="14.25" customHeight="1" x14ac:dyDescent="0.2">
      <c r="A4060" s="351" t="s">
        <v>9109</v>
      </c>
      <c r="B4060" s="353" t="s">
        <v>1006</v>
      </c>
      <c r="C4060" s="353" t="s">
        <v>3477</v>
      </c>
      <c r="D4060" s="353" t="s">
        <v>9110</v>
      </c>
      <c r="E4060" s="354" t="s">
        <v>9111</v>
      </c>
      <c r="F4060" s="355" t="s">
        <v>168</v>
      </c>
      <c r="G4060" s="366">
        <v>66.3</v>
      </c>
    </row>
    <row r="4061" spans="1:7" ht="14.25" customHeight="1" x14ac:dyDescent="0.2">
      <c r="A4061" s="351" t="s">
        <v>9112</v>
      </c>
      <c r="B4061" s="353" t="s">
        <v>1006</v>
      </c>
      <c r="C4061" s="353" t="s">
        <v>2489</v>
      </c>
      <c r="D4061" s="353" t="s">
        <v>9113</v>
      </c>
      <c r="E4061" s="354" t="s">
        <v>9114</v>
      </c>
      <c r="F4061" s="355" t="s">
        <v>164</v>
      </c>
      <c r="G4061" s="362">
        <v>1.1499999999999999</v>
      </c>
    </row>
    <row r="4062" spans="1:7" ht="14.25" customHeight="1" x14ac:dyDescent="0.2">
      <c r="A4062" s="351" t="s">
        <v>9115</v>
      </c>
      <c r="B4062" s="353" t="s">
        <v>1006</v>
      </c>
      <c r="C4062" s="353" t="s">
        <v>3481</v>
      </c>
      <c r="D4062" s="353" t="s">
        <v>9116</v>
      </c>
      <c r="E4062" s="354" t="s">
        <v>9117</v>
      </c>
      <c r="F4062" s="355" t="s">
        <v>449</v>
      </c>
      <c r="G4062" s="363">
        <v>2.0400000000000001E-2</v>
      </c>
    </row>
    <row r="4063" spans="1:7" ht="14.25" customHeight="1" x14ac:dyDescent="0.2">
      <c r="A4063" s="351" t="s">
        <v>9118</v>
      </c>
      <c r="B4063" s="353" t="s">
        <v>1006</v>
      </c>
      <c r="C4063" s="353" t="s">
        <v>3483</v>
      </c>
      <c r="D4063" s="353" t="s">
        <v>9116</v>
      </c>
      <c r="E4063" s="354" t="s">
        <v>9119</v>
      </c>
      <c r="F4063" s="355" t="s">
        <v>449</v>
      </c>
      <c r="G4063" s="363">
        <v>9.69E-2</v>
      </c>
    </row>
    <row r="4064" spans="1:7" ht="14.25" customHeight="1" x14ac:dyDescent="0.2">
      <c r="A4064" s="563" t="s">
        <v>9120</v>
      </c>
      <c r="B4064" s="564"/>
      <c r="C4064" s="564"/>
      <c r="D4064" s="564"/>
      <c r="E4064" s="564"/>
      <c r="F4064" s="565"/>
      <c r="G4064" s="345"/>
    </row>
    <row r="4065" spans="1:7" ht="14.25" customHeight="1" x14ac:dyDescent="0.2">
      <c r="A4065" s="557" t="s">
        <v>9121</v>
      </c>
      <c r="B4065" s="558"/>
      <c r="C4065" s="558"/>
      <c r="D4065" s="558"/>
      <c r="E4065" s="558"/>
      <c r="F4065" s="559"/>
      <c r="G4065" s="346"/>
    </row>
    <row r="4066" spans="1:7" ht="14.25" customHeight="1" x14ac:dyDescent="0.2">
      <c r="A4066" s="347" t="s">
        <v>1144</v>
      </c>
      <c r="B4066" s="556"/>
      <c r="C4066" s="556"/>
      <c r="D4066" s="556"/>
      <c r="E4066" s="348" t="s">
        <v>1068</v>
      </c>
      <c r="F4066" s="349"/>
      <c r="G4066" s="350"/>
    </row>
    <row r="4067" spans="1:7" ht="14.25" customHeight="1" x14ac:dyDescent="0.2">
      <c r="A4067" s="351" t="s">
        <v>9122</v>
      </c>
      <c r="B4067" s="353" t="s">
        <v>16</v>
      </c>
      <c r="C4067" s="353" t="s">
        <v>2402</v>
      </c>
      <c r="D4067" s="353" t="s">
        <v>8946</v>
      </c>
      <c r="E4067" s="354" t="s">
        <v>8947</v>
      </c>
      <c r="F4067" s="355" t="s">
        <v>100</v>
      </c>
      <c r="G4067" s="357">
        <v>1.2999999999999999E-2</v>
      </c>
    </row>
    <row r="4068" spans="1:7" ht="14.25" customHeight="1" x14ac:dyDescent="0.2">
      <c r="A4068" s="351" t="s">
        <v>9123</v>
      </c>
      <c r="B4068" s="353" t="s">
        <v>16</v>
      </c>
      <c r="C4068" s="353" t="s">
        <v>2410</v>
      </c>
      <c r="D4068" s="353" t="s">
        <v>8949</v>
      </c>
      <c r="E4068" s="354" t="s">
        <v>8950</v>
      </c>
      <c r="F4068" s="355" t="s">
        <v>106</v>
      </c>
      <c r="G4068" s="363">
        <v>23.362500000000001</v>
      </c>
    </row>
    <row r="4069" spans="1:7" ht="14.25" customHeight="1" x14ac:dyDescent="0.2">
      <c r="A4069" s="351" t="s">
        <v>9124</v>
      </c>
      <c r="B4069" s="353" t="s">
        <v>16</v>
      </c>
      <c r="C4069" s="353" t="s">
        <v>2421</v>
      </c>
      <c r="D4069" s="353" t="s">
        <v>8952</v>
      </c>
      <c r="E4069" s="354" t="s">
        <v>8953</v>
      </c>
      <c r="F4069" s="355" t="s">
        <v>100</v>
      </c>
      <c r="G4069" s="363">
        <v>1.34E-2</v>
      </c>
    </row>
    <row r="4070" spans="1:7" ht="14.25" customHeight="1" x14ac:dyDescent="0.2">
      <c r="A4070" s="351" t="s">
        <v>9125</v>
      </c>
      <c r="B4070" s="353" t="s">
        <v>16</v>
      </c>
      <c r="C4070" s="353" t="s">
        <v>2429</v>
      </c>
      <c r="D4070" s="353" t="s">
        <v>3339</v>
      </c>
      <c r="E4070" s="354" t="s">
        <v>3340</v>
      </c>
      <c r="F4070" s="355" t="s">
        <v>100</v>
      </c>
      <c r="G4070" s="363">
        <v>6.13E-2</v>
      </c>
    </row>
    <row r="4071" spans="1:7" ht="14.25" customHeight="1" x14ac:dyDescent="0.2">
      <c r="A4071" s="351" t="s">
        <v>9126</v>
      </c>
      <c r="B4071" s="353" t="s">
        <v>16</v>
      </c>
      <c r="C4071" s="353" t="s">
        <v>2438</v>
      </c>
      <c r="D4071" s="353" t="s">
        <v>258</v>
      </c>
      <c r="E4071" s="354" t="s">
        <v>259</v>
      </c>
      <c r="F4071" s="355" t="s">
        <v>116</v>
      </c>
      <c r="G4071" s="363">
        <v>1.89E-2</v>
      </c>
    </row>
    <row r="4072" spans="1:7" ht="14.25" customHeight="1" x14ac:dyDescent="0.2">
      <c r="A4072" s="351" t="s">
        <v>9127</v>
      </c>
      <c r="B4072" s="353" t="s">
        <v>16</v>
      </c>
      <c r="C4072" s="353" t="s">
        <v>1071</v>
      </c>
      <c r="D4072" s="353" t="s">
        <v>467</v>
      </c>
      <c r="E4072" s="354" t="s">
        <v>468</v>
      </c>
      <c r="F4072" s="355" t="s">
        <v>100</v>
      </c>
      <c r="G4072" s="356">
        <v>5.0520000000000002E-2</v>
      </c>
    </row>
    <row r="4073" spans="1:7" ht="14.25" customHeight="1" x14ac:dyDescent="0.2">
      <c r="A4073" s="351" t="s">
        <v>9128</v>
      </c>
      <c r="B4073" s="353" t="s">
        <v>16</v>
      </c>
      <c r="C4073" s="353" t="s">
        <v>1075</v>
      </c>
      <c r="D4073" s="353" t="s">
        <v>262</v>
      </c>
      <c r="E4073" s="354" t="s">
        <v>263</v>
      </c>
      <c r="F4073" s="355" t="s">
        <v>116</v>
      </c>
      <c r="G4073" s="363">
        <v>0.1263</v>
      </c>
    </row>
    <row r="4074" spans="1:7" ht="14.25" customHeight="1" x14ac:dyDescent="0.2">
      <c r="A4074" s="351" t="s">
        <v>9129</v>
      </c>
      <c r="B4074" s="353" t="s">
        <v>16</v>
      </c>
      <c r="C4074" s="353" t="s">
        <v>2474</v>
      </c>
      <c r="D4074" s="353" t="s">
        <v>3347</v>
      </c>
      <c r="E4074" s="354" t="s">
        <v>3348</v>
      </c>
      <c r="F4074" s="355" t="s">
        <v>100</v>
      </c>
      <c r="G4074" s="356">
        <v>5.0520000000000002E-2</v>
      </c>
    </row>
    <row r="4075" spans="1:7" ht="14.25" customHeight="1" x14ac:dyDescent="0.2">
      <c r="A4075" s="351" t="s">
        <v>9130</v>
      </c>
      <c r="B4075" s="353" t="s">
        <v>16</v>
      </c>
      <c r="C4075" s="353" t="s">
        <v>2489</v>
      </c>
      <c r="D4075" s="353" t="s">
        <v>3350</v>
      </c>
      <c r="E4075" s="354" t="s">
        <v>3351</v>
      </c>
      <c r="F4075" s="355" t="s">
        <v>100</v>
      </c>
      <c r="G4075" s="356">
        <v>5.0520000000000002E-2</v>
      </c>
    </row>
    <row r="4076" spans="1:7" ht="14.25" customHeight="1" x14ac:dyDescent="0.2">
      <c r="A4076" s="347" t="s">
        <v>1146</v>
      </c>
      <c r="B4076" s="556"/>
      <c r="C4076" s="556"/>
      <c r="D4076" s="556"/>
      <c r="E4076" s="348" t="s">
        <v>9002</v>
      </c>
      <c r="F4076" s="349"/>
      <c r="G4076" s="350"/>
    </row>
    <row r="4077" spans="1:7" ht="14.25" customHeight="1" x14ac:dyDescent="0.2">
      <c r="A4077" s="351" t="s">
        <v>9131</v>
      </c>
      <c r="B4077" s="353" t="s">
        <v>16</v>
      </c>
      <c r="C4077" s="353" t="s">
        <v>2495</v>
      </c>
      <c r="D4077" s="353" t="s">
        <v>9132</v>
      </c>
      <c r="E4077" s="354" t="s">
        <v>9133</v>
      </c>
      <c r="F4077" s="355" t="s">
        <v>346</v>
      </c>
      <c r="G4077" s="362">
        <v>0.06</v>
      </c>
    </row>
    <row r="4078" spans="1:7" ht="14.25" customHeight="1" x14ac:dyDescent="0.2">
      <c r="A4078" s="351" t="s">
        <v>9134</v>
      </c>
      <c r="B4078" s="353" t="s">
        <v>16</v>
      </c>
      <c r="C4078" s="353" t="s">
        <v>2497</v>
      </c>
      <c r="D4078" s="353" t="s">
        <v>9135</v>
      </c>
      <c r="E4078" s="354" t="s">
        <v>815</v>
      </c>
      <c r="F4078" s="355" t="s">
        <v>168</v>
      </c>
      <c r="G4078" s="362">
        <v>60.48</v>
      </c>
    </row>
    <row r="4079" spans="1:7" ht="14.25" customHeight="1" x14ac:dyDescent="0.2">
      <c r="A4079" s="351" t="s">
        <v>9136</v>
      </c>
      <c r="B4079" s="353" t="s">
        <v>16</v>
      </c>
      <c r="C4079" s="353" t="s">
        <v>2499</v>
      </c>
      <c r="D4079" s="353" t="s">
        <v>9137</v>
      </c>
      <c r="E4079" s="354" t="s">
        <v>9138</v>
      </c>
      <c r="F4079" s="355" t="s">
        <v>164</v>
      </c>
      <c r="G4079" s="366">
        <v>7.6</v>
      </c>
    </row>
    <row r="4080" spans="1:7" ht="14.25" customHeight="1" x14ac:dyDescent="0.2">
      <c r="A4080" s="351" t="s">
        <v>9139</v>
      </c>
      <c r="B4080" s="353" t="s">
        <v>16</v>
      </c>
      <c r="C4080" s="353" t="s">
        <v>5984</v>
      </c>
      <c r="D4080" s="353" t="s">
        <v>9140</v>
      </c>
      <c r="E4080" s="354" t="s">
        <v>9141</v>
      </c>
      <c r="F4080" s="355" t="s">
        <v>449</v>
      </c>
      <c r="G4080" s="363">
        <v>0.24479999999999999</v>
      </c>
    </row>
    <row r="4081" spans="1:7" ht="14.25" customHeight="1" x14ac:dyDescent="0.2">
      <c r="A4081" s="351" t="s">
        <v>9142</v>
      </c>
      <c r="B4081" s="353" t="s">
        <v>16</v>
      </c>
      <c r="C4081" s="353" t="s">
        <v>5988</v>
      </c>
      <c r="D4081" s="353" t="s">
        <v>9140</v>
      </c>
      <c r="E4081" s="354" t="s">
        <v>9143</v>
      </c>
      <c r="F4081" s="355" t="s">
        <v>449</v>
      </c>
      <c r="G4081" s="363">
        <v>0.3468</v>
      </c>
    </row>
    <row r="4082" spans="1:7" ht="14.25" customHeight="1" x14ac:dyDescent="0.2">
      <c r="A4082" s="351" t="s">
        <v>9144</v>
      </c>
      <c r="B4082" s="353" t="s">
        <v>16</v>
      </c>
      <c r="C4082" s="353" t="s">
        <v>7859</v>
      </c>
      <c r="D4082" s="353" t="s">
        <v>9140</v>
      </c>
      <c r="E4082" s="354" t="s">
        <v>9145</v>
      </c>
      <c r="F4082" s="355" t="s">
        <v>449</v>
      </c>
      <c r="G4082" s="363">
        <v>0.18360000000000001</v>
      </c>
    </row>
    <row r="4083" spans="1:7" ht="14.25" customHeight="1" x14ac:dyDescent="0.2">
      <c r="A4083" s="351" t="s">
        <v>9146</v>
      </c>
      <c r="B4083" s="353" t="s">
        <v>16</v>
      </c>
      <c r="C4083" s="353" t="s">
        <v>2508</v>
      </c>
      <c r="D4083" s="353" t="s">
        <v>460</v>
      </c>
      <c r="E4083" s="354" t="s">
        <v>461</v>
      </c>
      <c r="F4083" s="355" t="s">
        <v>164</v>
      </c>
      <c r="G4083" s="366">
        <v>3.4</v>
      </c>
    </row>
    <row r="4084" spans="1:7" ht="14.25" customHeight="1" x14ac:dyDescent="0.2">
      <c r="A4084" s="351" t="s">
        <v>9147</v>
      </c>
      <c r="B4084" s="353" t="s">
        <v>16</v>
      </c>
      <c r="C4084" s="353" t="s">
        <v>5993</v>
      </c>
      <c r="D4084" s="353" t="s">
        <v>8983</v>
      </c>
      <c r="E4084" s="354" t="s">
        <v>228</v>
      </c>
      <c r="F4084" s="355" t="s">
        <v>111</v>
      </c>
      <c r="G4084" s="366">
        <v>3.2</v>
      </c>
    </row>
    <row r="4085" spans="1:7" ht="14.25" customHeight="1" x14ac:dyDescent="0.2">
      <c r="A4085" s="351" t="s">
        <v>9148</v>
      </c>
      <c r="B4085" s="353" t="s">
        <v>16</v>
      </c>
      <c r="C4085" s="353" t="s">
        <v>2516</v>
      </c>
      <c r="D4085" s="353" t="s">
        <v>462</v>
      </c>
      <c r="E4085" s="354" t="s">
        <v>463</v>
      </c>
      <c r="F4085" s="355" t="s">
        <v>164</v>
      </c>
      <c r="G4085" s="366">
        <v>3.4</v>
      </c>
    </row>
    <row r="4086" spans="1:7" ht="14.25" customHeight="1" x14ac:dyDescent="0.2">
      <c r="A4086" s="351" t="s">
        <v>9149</v>
      </c>
      <c r="B4086" s="353" t="s">
        <v>16</v>
      </c>
      <c r="C4086" s="353" t="s">
        <v>5997</v>
      </c>
      <c r="D4086" s="353" t="s">
        <v>8997</v>
      </c>
      <c r="E4086" s="354" t="s">
        <v>828</v>
      </c>
      <c r="F4086" s="355" t="s">
        <v>328</v>
      </c>
      <c r="G4086" s="366">
        <v>0.3</v>
      </c>
    </row>
    <row r="4087" spans="1:7" ht="14.25" customHeight="1" x14ac:dyDescent="0.2">
      <c r="A4087" s="351" t="s">
        <v>9150</v>
      </c>
      <c r="B4087" s="353" t="s">
        <v>16</v>
      </c>
      <c r="C4087" s="353" t="s">
        <v>1085</v>
      </c>
      <c r="D4087" s="353" t="s">
        <v>239</v>
      </c>
      <c r="E4087" s="354" t="s">
        <v>240</v>
      </c>
      <c r="F4087" s="355" t="s">
        <v>217</v>
      </c>
      <c r="G4087" s="368">
        <v>1</v>
      </c>
    </row>
    <row r="4088" spans="1:7" ht="14.25" customHeight="1" x14ac:dyDescent="0.2">
      <c r="A4088" s="351" t="s">
        <v>9151</v>
      </c>
      <c r="B4088" s="353" t="s">
        <v>16</v>
      </c>
      <c r="C4088" s="353" t="s">
        <v>1086</v>
      </c>
      <c r="D4088" s="353" t="s">
        <v>2434</v>
      </c>
      <c r="E4088" s="354" t="s">
        <v>9152</v>
      </c>
      <c r="F4088" s="355" t="s">
        <v>217</v>
      </c>
      <c r="G4088" s="368">
        <v>1</v>
      </c>
    </row>
    <row r="4089" spans="1:7" ht="14.25" customHeight="1" x14ac:dyDescent="0.2">
      <c r="A4089" s="351" t="s">
        <v>9153</v>
      </c>
      <c r="B4089" s="353" t="s">
        <v>16</v>
      </c>
      <c r="C4089" s="353" t="s">
        <v>1088</v>
      </c>
      <c r="D4089" s="353" t="s">
        <v>9154</v>
      </c>
      <c r="E4089" s="354" t="s">
        <v>9155</v>
      </c>
      <c r="F4089" s="355" t="s">
        <v>217</v>
      </c>
      <c r="G4089" s="368">
        <v>2</v>
      </c>
    </row>
    <row r="4090" spans="1:7" ht="14.25" customHeight="1" x14ac:dyDescent="0.2">
      <c r="A4090" s="351" t="s">
        <v>9156</v>
      </c>
      <c r="B4090" s="353" t="s">
        <v>16</v>
      </c>
      <c r="C4090" s="369" t="s">
        <v>1091</v>
      </c>
      <c r="D4090" s="369" t="s">
        <v>9157</v>
      </c>
      <c r="E4090" s="370" t="s">
        <v>9158</v>
      </c>
      <c r="F4090" s="355" t="s">
        <v>217</v>
      </c>
      <c r="G4090" s="368">
        <v>2</v>
      </c>
    </row>
    <row r="4091" spans="1:7" ht="14.25" customHeight="1" x14ac:dyDescent="0.2">
      <c r="A4091" s="351" t="s">
        <v>9159</v>
      </c>
      <c r="B4091" s="353" t="s">
        <v>16</v>
      </c>
      <c r="C4091" s="353" t="s">
        <v>1096</v>
      </c>
      <c r="D4091" s="353" t="s">
        <v>2411</v>
      </c>
      <c r="E4091" s="354" t="s">
        <v>2412</v>
      </c>
      <c r="F4091" s="355" t="s">
        <v>217</v>
      </c>
      <c r="G4091" s="368">
        <v>6</v>
      </c>
    </row>
    <row r="4092" spans="1:7" ht="14.25" customHeight="1" x14ac:dyDescent="0.2">
      <c r="A4092" s="351" t="s">
        <v>9160</v>
      </c>
      <c r="B4092" s="353" t="s">
        <v>16</v>
      </c>
      <c r="C4092" s="369" t="s">
        <v>1099</v>
      </c>
      <c r="D4092" s="369" t="s">
        <v>9161</v>
      </c>
      <c r="E4092" s="370" t="s">
        <v>9162</v>
      </c>
      <c r="F4092" s="355" t="s">
        <v>217</v>
      </c>
      <c r="G4092" s="368">
        <v>6</v>
      </c>
    </row>
    <row r="4093" spans="1:7" ht="14.25" customHeight="1" x14ac:dyDescent="0.2">
      <c r="A4093" s="351" t="s">
        <v>9163</v>
      </c>
      <c r="B4093" s="353" t="s">
        <v>16</v>
      </c>
      <c r="C4093" s="353" t="s">
        <v>1103</v>
      </c>
      <c r="D4093" s="353" t="s">
        <v>9164</v>
      </c>
      <c r="E4093" s="354" t="s">
        <v>9165</v>
      </c>
      <c r="F4093" s="355" t="s">
        <v>217</v>
      </c>
      <c r="G4093" s="368">
        <v>6</v>
      </c>
    </row>
    <row r="4094" spans="1:7" ht="14.25" customHeight="1" x14ac:dyDescent="0.2">
      <c r="A4094" s="351" t="s">
        <v>9166</v>
      </c>
      <c r="B4094" s="353" t="s">
        <v>16</v>
      </c>
      <c r="C4094" s="353" t="s">
        <v>1106</v>
      </c>
      <c r="D4094" s="353" t="s">
        <v>2434</v>
      </c>
      <c r="E4094" s="354" t="s">
        <v>2435</v>
      </c>
      <c r="F4094" s="355" t="s">
        <v>217</v>
      </c>
      <c r="G4094" s="368">
        <v>6</v>
      </c>
    </row>
    <row r="4095" spans="1:7" ht="14.25" customHeight="1" x14ac:dyDescent="0.2">
      <c r="A4095" s="351" t="s">
        <v>9167</v>
      </c>
      <c r="B4095" s="353" t="s">
        <v>16</v>
      </c>
      <c r="C4095" s="353" t="s">
        <v>9168</v>
      </c>
      <c r="D4095" s="353" t="s">
        <v>9169</v>
      </c>
      <c r="E4095" s="354" t="s">
        <v>9170</v>
      </c>
      <c r="F4095" s="355" t="s">
        <v>217</v>
      </c>
      <c r="G4095" s="368">
        <v>6</v>
      </c>
    </row>
    <row r="4096" spans="1:7" ht="14.25" customHeight="1" x14ac:dyDescent="0.2">
      <c r="A4096" s="351" t="s">
        <v>9171</v>
      </c>
      <c r="B4096" s="353" t="s">
        <v>16</v>
      </c>
      <c r="C4096" s="353" t="s">
        <v>1109</v>
      </c>
      <c r="D4096" s="353" t="s">
        <v>2422</v>
      </c>
      <c r="E4096" s="354" t="s">
        <v>2423</v>
      </c>
      <c r="F4096" s="355" t="s">
        <v>217</v>
      </c>
      <c r="G4096" s="368">
        <v>2</v>
      </c>
    </row>
    <row r="4097" spans="1:7" ht="14.25" customHeight="1" x14ac:dyDescent="0.2">
      <c r="A4097" s="351" t="s">
        <v>9172</v>
      </c>
      <c r="B4097" s="353" t="s">
        <v>16</v>
      </c>
      <c r="C4097" s="369" t="s">
        <v>3539</v>
      </c>
      <c r="D4097" s="369" t="s">
        <v>2426</v>
      </c>
      <c r="E4097" s="370" t="s">
        <v>9173</v>
      </c>
      <c r="F4097" s="355" t="s">
        <v>217</v>
      </c>
      <c r="G4097" s="368">
        <v>2</v>
      </c>
    </row>
    <row r="4098" spans="1:7" ht="14.25" customHeight="1" x14ac:dyDescent="0.2">
      <c r="A4098" s="351" t="s">
        <v>9174</v>
      </c>
      <c r="B4098" s="353" t="s">
        <v>16</v>
      </c>
      <c r="C4098" s="353" t="s">
        <v>1112</v>
      </c>
      <c r="D4098" s="353" t="s">
        <v>7356</v>
      </c>
      <c r="E4098" s="354" t="s">
        <v>7357</v>
      </c>
      <c r="F4098" s="355" t="s">
        <v>217</v>
      </c>
      <c r="G4098" s="368">
        <v>1</v>
      </c>
    </row>
    <row r="4099" spans="1:7" ht="14.25" customHeight="1" x14ac:dyDescent="0.2">
      <c r="A4099" s="351" t="s">
        <v>9175</v>
      </c>
      <c r="B4099" s="353" t="s">
        <v>16</v>
      </c>
      <c r="C4099" s="353" t="s">
        <v>2556</v>
      </c>
      <c r="D4099" s="353" t="s">
        <v>2434</v>
      </c>
      <c r="E4099" s="354" t="s">
        <v>9152</v>
      </c>
      <c r="F4099" s="355" t="s">
        <v>217</v>
      </c>
      <c r="G4099" s="368">
        <v>1</v>
      </c>
    </row>
    <row r="4100" spans="1:7" ht="14.25" customHeight="1" x14ac:dyDescent="0.2">
      <c r="A4100" s="351" t="s">
        <v>9176</v>
      </c>
      <c r="B4100" s="353" t="s">
        <v>16</v>
      </c>
      <c r="C4100" s="353" t="s">
        <v>1115</v>
      </c>
      <c r="D4100" s="353" t="s">
        <v>2422</v>
      </c>
      <c r="E4100" s="354" t="s">
        <v>2423</v>
      </c>
      <c r="F4100" s="355" t="s">
        <v>217</v>
      </c>
      <c r="G4100" s="368">
        <v>1</v>
      </c>
    </row>
    <row r="4101" spans="1:7" ht="14.25" customHeight="1" x14ac:dyDescent="0.2">
      <c r="A4101" s="351" t="s">
        <v>9177</v>
      </c>
      <c r="B4101" s="353" t="s">
        <v>16</v>
      </c>
      <c r="C4101" s="369" t="s">
        <v>1118</v>
      </c>
      <c r="D4101" s="369" t="s">
        <v>2426</v>
      </c>
      <c r="E4101" s="370" t="s">
        <v>2427</v>
      </c>
      <c r="F4101" s="355" t="s">
        <v>217</v>
      </c>
      <c r="G4101" s="368">
        <v>1</v>
      </c>
    </row>
    <row r="4102" spans="1:7" ht="14.25" customHeight="1" x14ac:dyDescent="0.2">
      <c r="A4102" s="351" t="s">
        <v>9178</v>
      </c>
      <c r="B4102" s="353" t="s">
        <v>16</v>
      </c>
      <c r="C4102" s="353" t="s">
        <v>1140</v>
      </c>
      <c r="D4102" s="353" t="s">
        <v>2450</v>
      </c>
      <c r="E4102" s="354" t="s">
        <v>2451</v>
      </c>
      <c r="F4102" s="355" t="s">
        <v>217</v>
      </c>
      <c r="G4102" s="368">
        <v>2</v>
      </c>
    </row>
    <row r="4103" spans="1:7" ht="14.25" customHeight="1" x14ac:dyDescent="0.2">
      <c r="A4103" s="351" t="s">
        <v>9179</v>
      </c>
      <c r="B4103" s="353" t="s">
        <v>16</v>
      </c>
      <c r="C4103" s="369" t="s">
        <v>1144</v>
      </c>
      <c r="D4103" s="369" t="s">
        <v>2454</v>
      </c>
      <c r="E4103" s="370" t="s">
        <v>9180</v>
      </c>
      <c r="F4103" s="355" t="s">
        <v>217</v>
      </c>
      <c r="G4103" s="368">
        <v>2</v>
      </c>
    </row>
    <row r="4104" spans="1:7" ht="14.25" customHeight="1" x14ac:dyDescent="0.2">
      <c r="A4104" s="351" t="s">
        <v>9181</v>
      </c>
      <c r="B4104" s="353" t="s">
        <v>16</v>
      </c>
      <c r="C4104" s="353" t="s">
        <v>3646</v>
      </c>
      <c r="D4104" s="353" t="s">
        <v>2929</v>
      </c>
      <c r="E4104" s="354" t="s">
        <v>2930</v>
      </c>
      <c r="F4104" s="355" t="s">
        <v>217</v>
      </c>
      <c r="G4104" s="368">
        <v>1</v>
      </c>
    </row>
    <row r="4105" spans="1:7" ht="14.25" customHeight="1" x14ac:dyDescent="0.2">
      <c r="A4105" s="351" t="s">
        <v>9182</v>
      </c>
      <c r="B4105" s="353" t="s">
        <v>16</v>
      </c>
      <c r="C4105" s="353" t="s">
        <v>3648</v>
      </c>
      <c r="D4105" s="353" t="s">
        <v>9183</v>
      </c>
      <c r="E4105" s="354" t="s">
        <v>9184</v>
      </c>
      <c r="F4105" s="355" t="s">
        <v>217</v>
      </c>
      <c r="G4105" s="368">
        <v>1</v>
      </c>
    </row>
    <row r="4106" spans="1:7" ht="14.25" customHeight="1" x14ac:dyDescent="0.2">
      <c r="A4106" s="351" t="s">
        <v>9185</v>
      </c>
      <c r="B4106" s="353" t="s">
        <v>16</v>
      </c>
      <c r="C4106" s="353" t="s">
        <v>1151</v>
      </c>
      <c r="D4106" s="353" t="s">
        <v>2475</v>
      </c>
      <c r="E4106" s="354" t="s">
        <v>2476</v>
      </c>
      <c r="F4106" s="355" t="s">
        <v>217</v>
      </c>
      <c r="G4106" s="368">
        <v>6</v>
      </c>
    </row>
    <row r="4107" spans="1:7" ht="14.25" customHeight="1" x14ac:dyDescent="0.2">
      <c r="A4107" s="351" t="s">
        <v>9186</v>
      </c>
      <c r="B4107" s="353" t="s">
        <v>16</v>
      </c>
      <c r="C4107" s="369" t="s">
        <v>1153</v>
      </c>
      <c r="D4107" s="369" t="s">
        <v>2586</v>
      </c>
      <c r="E4107" s="370" t="s">
        <v>2587</v>
      </c>
      <c r="F4107" s="355" t="s">
        <v>217</v>
      </c>
      <c r="G4107" s="368">
        <v>1</v>
      </c>
    </row>
    <row r="4108" spans="1:7" ht="14.25" customHeight="1" x14ac:dyDescent="0.2">
      <c r="A4108" s="351" t="s">
        <v>9187</v>
      </c>
      <c r="B4108" s="353" t="s">
        <v>16</v>
      </c>
      <c r="C4108" s="369" t="s">
        <v>1155</v>
      </c>
      <c r="D4108" s="369" t="s">
        <v>2533</v>
      </c>
      <c r="E4108" s="370" t="s">
        <v>2534</v>
      </c>
      <c r="F4108" s="355" t="s">
        <v>217</v>
      </c>
      <c r="G4108" s="368">
        <v>5</v>
      </c>
    </row>
    <row r="4109" spans="1:7" ht="14.25" customHeight="1" x14ac:dyDescent="0.2">
      <c r="A4109" s="351" t="s">
        <v>9188</v>
      </c>
      <c r="B4109" s="353" t="s">
        <v>16</v>
      </c>
      <c r="C4109" s="353" t="s">
        <v>2583</v>
      </c>
      <c r="D4109" s="353" t="s">
        <v>9189</v>
      </c>
      <c r="E4109" s="354" t="s">
        <v>9190</v>
      </c>
      <c r="F4109" s="355" t="s">
        <v>217</v>
      </c>
      <c r="G4109" s="368">
        <v>1</v>
      </c>
    </row>
    <row r="4110" spans="1:7" ht="14.25" customHeight="1" x14ac:dyDescent="0.2">
      <c r="A4110" s="351" t="s">
        <v>9191</v>
      </c>
      <c r="B4110" s="353" t="s">
        <v>16</v>
      </c>
      <c r="C4110" s="369" t="s">
        <v>3659</v>
      </c>
      <c r="D4110" s="369" t="s">
        <v>9192</v>
      </c>
      <c r="E4110" s="370" t="s">
        <v>9193</v>
      </c>
      <c r="F4110" s="355" t="s">
        <v>217</v>
      </c>
      <c r="G4110" s="368">
        <v>1</v>
      </c>
    </row>
    <row r="4111" spans="1:7" ht="14.25" customHeight="1" x14ac:dyDescent="0.2">
      <c r="A4111" s="351" t="s">
        <v>9194</v>
      </c>
      <c r="B4111" s="353" t="s">
        <v>16</v>
      </c>
      <c r="C4111" s="353" t="s">
        <v>1168</v>
      </c>
      <c r="D4111" s="353" t="s">
        <v>445</v>
      </c>
      <c r="E4111" s="354" t="s">
        <v>446</v>
      </c>
      <c r="F4111" s="355" t="s">
        <v>217</v>
      </c>
      <c r="G4111" s="368">
        <v>1</v>
      </c>
    </row>
    <row r="4112" spans="1:7" ht="14.25" customHeight="1" x14ac:dyDescent="0.2">
      <c r="A4112" s="351" t="s">
        <v>9195</v>
      </c>
      <c r="B4112" s="353" t="s">
        <v>16</v>
      </c>
      <c r="C4112" s="369" t="s">
        <v>1172</v>
      </c>
      <c r="D4112" s="369" t="s">
        <v>9196</v>
      </c>
      <c r="E4112" s="370" t="s">
        <v>9197</v>
      </c>
      <c r="F4112" s="355" t="s">
        <v>217</v>
      </c>
      <c r="G4112" s="368">
        <v>1</v>
      </c>
    </row>
    <row r="4113" spans="1:7" ht="14.25" customHeight="1" x14ac:dyDescent="0.2">
      <c r="A4113" s="351" t="s">
        <v>9198</v>
      </c>
      <c r="B4113" s="353" t="s">
        <v>16</v>
      </c>
      <c r="C4113" s="353" t="s">
        <v>2598</v>
      </c>
      <c r="D4113" s="353" t="s">
        <v>9199</v>
      </c>
      <c r="E4113" s="354" t="s">
        <v>9200</v>
      </c>
      <c r="F4113" s="355" t="s">
        <v>217</v>
      </c>
      <c r="G4113" s="368">
        <v>55</v>
      </c>
    </row>
    <row r="4114" spans="1:7" ht="14.25" customHeight="1" x14ac:dyDescent="0.2">
      <c r="A4114" s="351" t="s">
        <v>9201</v>
      </c>
      <c r="B4114" s="353" t="s">
        <v>16</v>
      </c>
      <c r="C4114" s="353" t="s">
        <v>3671</v>
      </c>
      <c r="D4114" s="353" t="s">
        <v>9202</v>
      </c>
      <c r="E4114" s="354" t="s">
        <v>9203</v>
      </c>
      <c r="F4114" s="355" t="s">
        <v>122</v>
      </c>
      <c r="G4114" s="362">
        <v>0.01</v>
      </c>
    </row>
    <row r="4115" spans="1:7" ht="14.25" customHeight="1" x14ac:dyDescent="0.2">
      <c r="A4115" s="351" t="s">
        <v>9204</v>
      </c>
      <c r="B4115" s="353" t="s">
        <v>16</v>
      </c>
      <c r="C4115" s="353" t="s">
        <v>2603</v>
      </c>
      <c r="D4115" s="353" t="s">
        <v>9205</v>
      </c>
      <c r="E4115" s="354" t="s">
        <v>9206</v>
      </c>
      <c r="F4115" s="355" t="s">
        <v>122</v>
      </c>
      <c r="G4115" s="362">
        <v>5.25</v>
      </c>
    </row>
    <row r="4116" spans="1:7" ht="14.25" customHeight="1" x14ac:dyDescent="0.2">
      <c r="A4116" s="351" t="s">
        <v>9207</v>
      </c>
      <c r="B4116" s="353" t="s">
        <v>16</v>
      </c>
      <c r="C4116" s="353" t="s">
        <v>3676</v>
      </c>
      <c r="D4116" s="353" t="s">
        <v>9208</v>
      </c>
      <c r="E4116" s="354" t="s">
        <v>9209</v>
      </c>
      <c r="F4116" s="355" t="s">
        <v>217</v>
      </c>
      <c r="G4116" s="368">
        <v>28</v>
      </c>
    </row>
    <row r="4117" spans="1:7" ht="14.25" customHeight="1" x14ac:dyDescent="0.2">
      <c r="A4117" s="351" t="s">
        <v>9210</v>
      </c>
      <c r="B4117" s="353" t="s">
        <v>16</v>
      </c>
      <c r="C4117" s="353" t="s">
        <v>3678</v>
      </c>
      <c r="D4117" s="353" t="s">
        <v>9211</v>
      </c>
      <c r="E4117" s="354" t="s">
        <v>9212</v>
      </c>
      <c r="F4117" s="355" t="s">
        <v>217</v>
      </c>
      <c r="G4117" s="368">
        <v>27</v>
      </c>
    </row>
    <row r="4118" spans="1:7" ht="14.25" customHeight="1" x14ac:dyDescent="0.2">
      <c r="A4118" s="351" t="s">
        <v>9213</v>
      </c>
      <c r="B4118" s="353" t="s">
        <v>16</v>
      </c>
      <c r="C4118" s="353" t="s">
        <v>9214</v>
      </c>
      <c r="D4118" s="353" t="s">
        <v>9215</v>
      </c>
      <c r="E4118" s="354" t="s">
        <v>9216</v>
      </c>
      <c r="F4118" s="355" t="s">
        <v>217</v>
      </c>
      <c r="G4118" s="368">
        <v>28</v>
      </c>
    </row>
    <row r="4119" spans="1:7" ht="14.25" customHeight="1" x14ac:dyDescent="0.2">
      <c r="A4119" s="351" t="s">
        <v>9217</v>
      </c>
      <c r="B4119" s="353" t="s">
        <v>16</v>
      </c>
      <c r="C4119" s="353" t="s">
        <v>9218</v>
      </c>
      <c r="D4119" s="353" t="s">
        <v>9215</v>
      </c>
      <c r="E4119" s="354" t="s">
        <v>9219</v>
      </c>
      <c r="F4119" s="355" t="s">
        <v>217</v>
      </c>
      <c r="G4119" s="368">
        <v>27</v>
      </c>
    </row>
    <row r="4120" spans="1:7" ht="14.25" customHeight="1" x14ac:dyDescent="0.2">
      <c r="A4120" s="351" t="s">
        <v>9220</v>
      </c>
      <c r="B4120" s="353" t="s">
        <v>16</v>
      </c>
      <c r="C4120" s="353" t="s">
        <v>1186</v>
      </c>
      <c r="D4120" s="353" t="s">
        <v>476</v>
      </c>
      <c r="E4120" s="354" t="s">
        <v>477</v>
      </c>
      <c r="F4120" s="355" t="s">
        <v>217</v>
      </c>
      <c r="G4120" s="368">
        <v>55</v>
      </c>
    </row>
    <row r="4121" spans="1:7" ht="14.25" customHeight="1" x14ac:dyDescent="0.2">
      <c r="A4121" s="351" t="s">
        <v>9221</v>
      </c>
      <c r="B4121" s="353" t="s">
        <v>16</v>
      </c>
      <c r="C4121" s="353" t="s">
        <v>2611</v>
      </c>
      <c r="D4121" s="353" t="s">
        <v>9222</v>
      </c>
      <c r="E4121" s="354" t="s">
        <v>9223</v>
      </c>
      <c r="F4121" s="355" t="s">
        <v>217</v>
      </c>
      <c r="G4121" s="368">
        <v>28</v>
      </c>
    </row>
    <row r="4122" spans="1:7" ht="14.25" customHeight="1" x14ac:dyDescent="0.2">
      <c r="A4122" s="351" t="s">
        <v>9224</v>
      </c>
      <c r="B4122" s="353" t="s">
        <v>16</v>
      </c>
      <c r="C4122" s="353" t="s">
        <v>3682</v>
      </c>
      <c r="D4122" s="353" t="s">
        <v>9222</v>
      </c>
      <c r="E4122" s="354" t="s">
        <v>9225</v>
      </c>
      <c r="F4122" s="355" t="s">
        <v>217</v>
      </c>
      <c r="G4122" s="368">
        <v>27</v>
      </c>
    </row>
    <row r="4123" spans="1:7" ht="14.25" customHeight="1" x14ac:dyDescent="0.2">
      <c r="A4123" s="351" t="s">
        <v>9226</v>
      </c>
      <c r="B4123" s="353" t="s">
        <v>16</v>
      </c>
      <c r="C4123" s="353" t="s">
        <v>2613</v>
      </c>
      <c r="D4123" s="353" t="s">
        <v>9227</v>
      </c>
      <c r="E4123" s="354" t="s">
        <v>9228</v>
      </c>
      <c r="F4123" s="355" t="s">
        <v>243</v>
      </c>
      <c r="G4123" s="362">
        <v>0.55000000000000004</v>
      </c>
    </row>
    <row r="4124" spans="1:7" ht="14.25" customHeight="1" x14ac:dyDescent="0.2">
      <c r="A4124" s="351" t="s">
        <v>9229</v>
      </c>
      <c r="B4124" s="353" t="s">
        <v>16</v>
      </c>
      <c r="C4124" s="353" t="s">
        <v>3700</v>
      </c>
      <c r="D4124" s="353" t="s">
        <v>9230</v>
      </c>
      <c r="E4124" s="354" t="s">
        <v>9231</v>
      </c>
      <c r="F4124" s="355" t="s">
        <v>217</v>
      </c>
      <c r="G4124" s="368">
        <v>28</v>
      </c>
    </row>
    <row r="4125" spans="1:7" ht="14.25" customHeight="1" x14ac:dyDescent="0.2">
      <c r="A4125" s="351" t="s">
        <v>9232</v>
      </c>
      <c r="B4125" s="353" t="s">
        <v>16</v>
      </c>
      <c r="C4125" s="353" t="s">
        <v>8873</v>
      </c>
      <c r="D4125" s="353" t="s">
        <v>9230</v>
      </c>
      <c r="E4125" s="354" t="s">
        <v>9233</v>
      </c>
      <c r="F4125" s="355" t="s">
        <v>217</v>
      </c>
      <c r="G4125" s="368">
        <v>27</v>
      </c>
    </row>
    <row r="4126" spans="1:7" ht="14.25" customHeight="1" x14ac:dyDescent="0.2">
      <c r="A4126" s="351" t="s">
        <v>9234</v>
      </c>
      <c r="B4126" s="353" t="s">
        <v>16</v>
      </c>
      <c r="C4126" s="353" t="s">
        <v>2620</v>
      </c>
      <c r="D4126" s="353" t="s">
        <v>9235</v>
      </c>
      <c r="E4126" s="354" t="s">
        <v>9236</v>
      </c>
      <c r="F4126" s="355" t="s">
        <v>243</v>
      </c>
      <c r="G4126" s="366">
        <v>0.4</v>
      </c>
    </row>
    <row r="4127" spans="1:7" ht="14.25" customHeight="1" x14ac:dyDescent="0.2">
      <c r="A4127" s="351" t="s">
        <v>9237</v>
      </c>
      <c r="B4127" s="353" t="s">
        <v>16</v>
      </c>
      <c r="C4127" s="353" t="s">
        <v>2622</v>
      </c>
      <c r="D4127" s="353" t="s">
        <v>9230</v>
      </c>
      <c r="E4127" s="354" t="s">
        <v>9238</v>
      </c>
      <c r="F4127" s="355" t="s">
        <v>217</v>
      </c>
      <c r="G4127" s="368">
        <v>40</v>
      </c>
    </row>
    <row r="4128" spans="1:7" ht="14.25" customHeight="1" x14ac:dyDescent="0.2">
      <c r="A4128" s="351" t="s">
        <v>9239</v>
      </c>
      <c r="B4128" s="353" t="s">
        <v>16</v>
      </c>
      <c r="C4128" s="353" t="s">
        <v>2624</v>
      </c>
      <c r="D4128" s="353" t="s">
        <v>9240</v>
      </c>
      <c r="E4128" s="354" t="s">
        <v>9241</v>
      </c>
      <c r="F4128" s="355" t="s">
        <v>346</v>
      </c>
      <c r="G4128" s="362">
        <v>2.21</v>
      </c>
    </row>
    <row r="4129" spans="1:7" ht="14.25" customHeight="1" x14ac:dyDescent="0.2">
      <c r="A4129" s="351" t="s">
        <v>9242</v>
      </c>
      <c r="B4129" s="353" t="s">
        <v>16</v>
      </c>
      <c r="C4129" s="353" t="s">
        <v>7334</v>
      </c>
      <c r="D4129" s="353" t="s">
        <v>9243</v>
      </c>
      <c r="E4129" s="354" t="s">
        <v>9244</v>
      </c>
      <c r="F4129" s="355" t="s">
        <v>168</v>
      </c>
      <c r="G4129" s="368">
        <v>-2210</v>
      </c>
    </row>
    <row r="4130" spans="1:7" ht="14.25" customHeight="1" x14ac:dyDescent="0.2">
      <c r="A4130" s="351" t="s">
        <v>9245</v>
      </c>
      <c r="B4130" s="353" t="s">
        <v>16</v>
      </c>
      <c r="C4130" s="353" t="s">
        <v>6115</v>
      </c>
      <c r="D4130" s="353" t="s">
        <v>9246</v>
      </c>
      <c r="E4130" s="354" t="s">
        <v>9247</v>
      </c>
      <c r="F4130" s="355" t="s">
        <v>251</v>
      </c>
      <c r="G4130" s="368">
        <v>204</v>
      </c>
    </row>
    <row r="4131" spans="1:7" ht="14.25" customHeight="1" x14ac:dyDescent="0.2">
      <c r="A4131" s="351" t="s">
        <v>9248</v>
      </c>
      <c r="B4131" s="353" t="s">
        <v>16</v>
      </c>
      <c r="C4131" s="353" t="s">
        <v>6119</v>
      </c>
      <c r="D4131" s="353" t="s">
        <v>9249</v>
      </c>
      <c r="E4131" s="354" t="s">
        <v>9250</v>
      </c>
      <c r="F4131" s="355" t="s">
        <v>251</v>
      </c>
      <c r="G4131" s="362">
        <v>21.42</v>
      </c>
    </row>
    <row r="4132" spans="1:7" ht="14.25" customHeight="1" x14ac:dyDescent="0.2">
      <c r="A4132" s="351" t="s">
        <v>9251</v>
      </c>
      <c r="B4132" s="353" t="s">
        <v>16</v>
      </c>
      <c r="C4132" s="353" t="s">
        <v>2631</v>
      </c>
      <c r="D4132" s="353" t="s">
        <v>9252</v>
      </c>
      <c r="E4132" s="354" t="s">
        <v>9253</v>
      </c>
      <c r="F4132" s="355" t="s">
        <v>217</v>
      </c>
      <c r="G4132" s="368">
        <v>120</v>
      </c>
    </row>
    <row r="4133" spans="1:7" ht="14.25" customHeight="1" x14ac:dyDescent="0.2">
      <c r="A4133" s="351" t="s">
        <v>9254</v>
      </c>
      <c r="B4133" s="353" t="s">
        <v>16</v>
      </c>
      <c r="C4133" s="353" t="s">
        <v>2633</v>
      </c>
      <c r="D4133" s="353" t="s">
        <v>9255</v>
      </c>
      <c r="E4133" s="354" t="s">
        <v>9256</v>
      </c>
      <c r="F4133" s="355" t="s">
        <v>217</v>
      </c>
      <c r="G4133" s="368">
        <v>120</v>
      </c>
    </row>
    <row r="4134" spans="1:7" ht="14.25" customHeight="1" x14ac:dyDescent="0.2">
      <c r="A4134" s="351" t="s">
        <v>9257</v>
      </c>
      <c r="B4134" s="353" t="s">
        <v>16</v>
      </c>
      <c r="C4134" s="353" t="s">
        <v>1189</v>
      </c>
      <c r="D4134" s="353" t="s">
        <v>255</v>
      </c>
      <c r="E4134" s="354" t="s">
        <v>256</v>
      </c>
      <c r="F4134" s="355" t="s">
        <v>164</v>
      </c>
      <c r="G4134" s="366">
        <v>22.1</v>
      </c>
    </row>
    <row r="4135" spans="1:7" ht="14.25" customHeight="1" x14ac:dyDescent="0.2">
      <c r="A4135" s="351" t="s">
        <v>9258</v>
      </c>
      <c r="B4135" s="353" t="s">
        <v>16</v>
      </c>
      <c r="C4135" s="353" t="s">
        <v>2639</v>
      </c>
      <c r="D4135" s="353" t="s">
        <v>9259</v>
      </c>
      <c r="E4135" s="354" t="s">
        <v>9260</v>
      </c>
      <c r="F4135" s="355" t="s">
        <v>164</v>
      </c>
      <c r="G4135" s="368">
        <v>1</v>
      </c>
    </row>
    <row r="4136" spans="1:7" ht="14.25" customHeight="1" x14ac:dyDescent="0.2">
      <c r="A4136" s="351" t="s">
        <v>9261</v>
      </c>
      <c r="B4136" s="353" t="s">
        <v>16</v>
      </c>
      <c r="C4136" s="353" t="s">
        <v>3749</v>
      </c>
      <c r="D4136" s="353" t="s">
        <v>9262</v>
      </c>
      <c r="E4136" s="354" t="s">
        <v>9263</v>
      </c>
      <c r="F4136" s="355" t="s">
        <v>252</v>
      </c>
      <c r="G4136" s="363">
        <v>0.2142</v>
      </c>
    </row>
    <row r="4137" spans="1:7" ht="14.25" customHeight="1" x14ac:dyDescent="0.2">
      <c r="A4137" s="351" t="s">
        <v>9264</v>
      </c>
      <c r="B4137" s="353" t="s">
        <v>16</v>
      </c>
      <c r="C4137" s="353" t="s">
        <v>3752</v>
      </c>
      <c r="D4137" s="353" t="s">
        <v>9265</v>
      </c>
      <c r="E4137" s="354" t="s">
        <v>9266</v>
      </c>
      <c r="F4137" s="355" t="s">
        <v>252</v>
      </c>
      <c r="G4137" s="357">
        <v>2.1419999999999999</v>
      </c>
    </row>
    <row r="4138" spans="1:7" ht="14.25" customHeight="1" x14ac:dyDescent="0.2">
      <c r="A4138" s="351" t="s">
        <v>9267</v>
      </c>
      <c r="B4138" s="353" t="s">
        <v>16</v>
      </c>
      <c r="C4138" s="353" t="s">
        <v>2646</v>
      </c>
      <c r="D4138" s="353" t="s">
        <v>3284</v>
      </c>
      <c r="E4138" s="354" t="s">
        <v>3285</v>
      </c>
      <c r="F4138" s="355" t="s">
        <v>243</v>
      </c>
      <c r="G4138" s="366">
        <v>1.1000000000000001</v>
      </c>
    </row>
    <row r="4139" spans="1:7" ht="14.25" customHeight="1" x14ac:dyDescent="0.2">
      <c r="A4139" s="351" t="s">
        <v>9268</v>
      </c>
      <c r="B4139" s="353" t="s">
        <v>16</v>
      </c>
      <c r="C4139" s="353" t="s">
        <v>1200</v>
      </c>
      <c r="D4139" s="353" t="s">
        <v>3291</v>
      </c>
      <c r="E4139" s="354" t="s">
        <v>3292</v>
      </c>
      <c r="F4139" s="355" t="s">
        <v>243</v>
      </c>
      <c r="G4139" s="362">
        <v>0.16</v>
      </c>
    </row>
    <row r="4140" spans="1:7" ht="14.25" customHeight="1" x14ac:dyDescent="0.2">
      <c r="A4140" s="351" t="s">
        <v>9269</v>
      </c>
      <c r="B4140" s="353" t="s">
        <v>16</v>
      </c>
      <c r="C4140" s="353" t="s">
        <v>1204</v>
      </c>
      <c r="D4140" s="353" t="s">
        <v>3288</v>
      </c>
      <c r="E4140" s="354" t="s">
        <v>3289</v>
      </c>
      <c r="F4140" s="355" t="s">
        <v>243</v>
      </c>
      <c r="G4140" s="362">
        <v>1.26</v>
      </c>
    </row>
    <row r="4141" spans="1:7" ht="14.25" customHeight="1" x14ac:dyDescent="0.2">
      <c r="A4141" s="351" t="s">
        <v>9270</v>
      </c>
      <c r="B4141" s="353" t="s">
        <v>16</v>
      </c>
      <c r="C4141" s="353" t="s">
        <v>1211</v>
      </c>
      <c r="D4141" s="353" t="s">
        <v>3284</v>
      </c>
      <c r="E4141" s="354" t="s">
        <v>3285</v>
      </c>
      <c r="F4141" s="355" t="s">
        <v>243</v>
      </c>
      <c r="G4141" s="362">
        <v>0.18</v>
      </c>
    </row>
    <row r="4142" spans="1:7" ht="14.25" customHeight="1" x14ac:dyDescent="0.2">
      <c r="A4142" s="351" t="s">
        <v>9271</v>
      </c>
      <c r="B4142" s="353" t="s">
        <v>16</v>
      </c>
      <c r="C4142" s="353" t="s">
        <v>2658</v>
      </c>
      <c r="D4142" s="353" t="s">
        <v>3296</v>
      </c>
      <c r="E4142" s="354" t="s">
        <v>3297</v>
      </c>
      <c r="F4142" s="355" t="s">
        <v>243</v>
      </c>
      <c r="G4142" s="362">
        <v>0.28000000000000003</v>
      </c>
    </row>
    <row r="4143" spans="1:7" ht="14.25" customHeight="1" x14ac:dyDescent="0.2">
      <c r="A4143" s="351" t="s">
        <v>9272</v>
      </c>
      <c r="B4143" s="353" t="s">
        <v>16</v>
      </c>
      <c r="C4143" s="353" t="s">
        <v>2673</v>
      </c>
      <c r="D4143" s="353" t="s">
        <v>3301</v>
      </c>
      <c r="E4143" s="354" t="s">
        <v>3302</v>
      </c>
      <c r="F4143" s="355" t="s">
        <v>243</v>
      </c>
      <c r="G4143" s="366">
        <v>0.2</v>
      </c>
    </row>
    <row r="4144" spans="1:7" ht="14.25" customHeight="1" x14ac:dyDescent="0.2">
      <c r="A4144" s="351" t="s">
        <v>9273</v>
      </c>
      <c r="B4144" s="353" t="s">
        <v>16</v>
      </c>
      <c r="C4144" s="353" t="s">
        <v>2675</v>
      </c>
      <c r="D4144" s="353" t="s">
        <v>3288</v>
      </c>
      <c r="E4144" s="354" t="s">
        <v>3289</v>
      </c>
      <c r="F4144" s="355" t="s">
        <v>243</v>
      </c>
      <c r="G4144" s="362">
        <v>0.66</v>
      </c>
    </row>
    <row r="4145" spans="1:7" ht="14.25" customHeight="1" x14ac:dyDescent="0.2">
      <c r="A4145" s="351" t="s">
        <v>9274</v>
      </c>
      <c r="B4145" s="353" t="s">
        <v>16</v>
      </c>
      <c r="C4145" s="353" t="s">
        <v>2677</v>
      </c>
      <c r="D4145" s="353" t="s">
        <v>3339</v>
      </c>
      <c r="E4145" s="354" t="s">
        <v>3340</v>
      </c>
      <c r="F4145" s="355" t="s">
        <v>100</v>
      </c>
      <c r="G4145" s="357">
        <v>0.154</v>
      </c>
    </row>
    <row r="4146" spans="1:7" ht="14.25" customHeight="1" x14ac:dyDescent="0.2">
      <c r="A4146" s="351" t="s">
        <v>9275</v>
      </c>
      <c r="B4146" s="353" t="s">
        <v>16</v>
      </c>
      <c r="C4146" s="353" t="s">
        <v>2682</v>
      </c>
      <c r="D4146" s="353" t="s">
        <v>258</v>
      </c>
      <c r="E4146" s="354" t="s">
        <v>259</v>
      </c>
      <c r="F4146" s="355" t="s">
        <v>116</v>
      </c>
      <c r="G4146" s="363">
        <v>4.6199999999999998E-2</v>
      </c>
    </row>
    <row r="4147" spans="1:7" ht="14.25" customHeight="1" x14ac:dyDescent="0.2">
      <c r="A4147" s="351" t="s">
        <v>9276</v>
      </c>
      <c r="B4147" s="353" t="s">
        <v>16</v>
      </c>
      <c r="C4147" s="353" t="s">
        <v>1224</v>
      </c>
      <c r="D4147" s="353" t="s">
        <v>467</v>
      </c>
      <c r="E4147" s="354" t="s">
        <v>468</v>
      </c>
      <c r="F4147" s="355" t="s">
        <v>100</v>
      </c>
      <c r="G4147" s="357">
        <v>0.154</v>
      </c>
    </row>
    <row r="4148" spans="1:7" ht="14.25" customHeight="1" x14ac:dyDescent="0.2">
      <c r="A4148" s="351" t="s">
        <v>9277</v>
      </c>
      <c r="B4148" s="353" t="s">
        <v>16</v>
      </c>
      <c r="C4148" s="353" t="s">
        <v>2707</v>
      </c>
      <c r="D4148" s="353" t="s">
        <v>262</v>
      </c>
      <c r="E4148" s="354" t="s">
        <v>263</v>
      </c>
      <c r="F4148" s="355" t="s">
        <v>116</v>
      </c>
      <c r="G4148" s="363">
        <v>4.6199999999999998E-2</v>
      </c>
    </row>
    <row r="4149" spans="1:7" ht="14.25" customHeight="1" x14ac:dyDescent="0.2">
      <c r="A4149" s="351" t="s">
        <v>9278</v>
      </c>
      <c r="B4149" s="353" t="s">
        <v>16</v>
      </c>
      <c r="C4149" s="353" t="s">
        <v>2711</v>
      </c>
      <c r="D4149" s="353" t="s">
        <v>3347</v>
      </c>
      <c r="E4149" s="354" t="s">
        <v>3348</v>
      </c>
      <c r="F4149" s="355" t="s">
        <v>100</v>
      </c>
      <c r="G4149" s="357">
        <v>0.154</v>
      </c>
    </row>
    <row r="4150" spans="1:7" ht="14.25" customHeight="1" x14ac:dyDescent="0.2">
      <c r="A4150" s="351" t="s">
        <v>9279</v>
      </c>
      <c r="B4150" s="353" t="s">
        <v>16</v>
      </c>
      <c r="C4150" s="353" t="s">
        <v>1230</v>
      </c>
      <c r="D4150" s="353" t="s">
        <v>3350</v>
      </c>
      <c r="E4150" s="354" t="s">
        <v>3351</v>
      </c>
      <c r="F4150" s="355" t="s">
        <v>100</v>
      </c>
      <c r="G4150" s="357">
        <v>0.154</v>
      </c>
    </row>
    <row r="4151" spans="1:7" ht="14.25" customHeight="1" x14ac:dyDescent="0.2">
      <c r="A4151" s="351" t="s">
        <v>9280</v>
      </c>
      <c r="B4151" s="353" t="s">
        <v>16</v>
      </c>
      <c r="C4151" s="353" t="s">
        <v>1238</v>
      </c>
      <c r="D4151" s="353" t="s">
        <v>260</v>
      </c>
      <c r="E4151" s="354" t="s">
        <v>261</v>
      </c>
      <c r="F4151" s="355" t="s">
        <v>164</v>
      </c>
      <c r="G4151" s="366">
        <v>5.5</v>
      </c>
    </row>
    <row r="4152" spans="1:7" ht="14.25" customHeight="1" x14ac:dyDescent="0.2">
      <c r="A4152" s="351" t="s">
        <v>9281</v>
      </c>
      <c r="B4152" s="353" t="s">
        <v>16</v>
      </c>
      <c r="C4152" s="353" t="s">
        <v>1240</v>
      </c>
      <c r="D4152" s="353" t="s">
        <v>3354</v>
      </c>
      <c r="E4152" s="354" t="s">
        <v>478</v>
      </c>
      <c r="F4152" s="355" t="s">
        <v>122</v>
      </c>
      <c r="G4152" s="357">
        <v>0.69299999999999995</v>
      </c>
    </row>
    <row r="4153" spans="1:7" ht="14.25" customHeight="1" x14ac:dyDescent="0.2">
      <c r="A4153" s="351" t="s">
        <v>9282</v>
      </c>
      <c r="B4153" s="353" t="s">
        <v>16</v>
      </c>
      <c r="C4153" s="353" t="s">
        <v>2732</v>
      </c>
      <c r="D4153" s="353" t="s">
        <v>479</v>
      </c>
      <c r="E4153" s="354" t="s">
        <v>480</v>
      </c>
      <c r="F4153" s="355" t="s">
        <v>248</v>
      </c>
      <c r="G4153" s="368">
        <v>4</v>
      </c>
    </row>
    <row r="4154" spans="1:7" ht="14.25" customHeight="1" x14ac:dyDescent="0.2">
      <c r="A4154" s="351" t="s">
        <v>9283</v>
      </c>
      <c r="B4154" s="353" t="s">
        <v>16</v>
      </c>
      <c r="C4154" s="353" t="s">
        <v>8107</v>
      </c>
      <c r="D4154" s="353" t="s">
        <v>9284</v>
      </c>
      <c r="E4154" s="354" t="s">
        <v>9285</v>
      </c>
      <c r="F4154" s="355" t="s">
        <v>122</v>
      </c>
      <c r="G4154" s="357">
        <v>0.377</v>
      </c>
    </row>
    <row r="4155" spans="1:7" ht="14.25" customHeight="1" x14ac:dyDescent="0.2">
      <c r="A4155" s="351" t="s">
        <v>9286</v>
      </c>
      <c r="B4155" s="353" t="s">
        <v>16</v>
      </c>
      <c r="C4155" s="353" t="s">
        <v>2737</v>
      </c>
      <c r="D4155" s="353" t="s">
        <v>264</v>
      </c>
      <c r="E4155" s="354" t="s">
        <v>8411</v>
      </c>
      <c r="F4155" s="355" t="s">
        <v>164</v>
      </c>
      <c r="G4155" s="368">
        <v>10</v>
      </c>
    </row>
    <row r="4156" spans="1:7" ht="14.25" customHeight="1" x14ac:dyDescent="0.2">
      <c r="A4156" s="351" t="s">
        <v>9287</v>
      </c>
      <c r="B4156" s="353" t="s">
        <v>16</v>
      </c>
      <c r="C4156" s="353" t="s">
        <v>2739</v>
      </c>
      <c r="D4156" s="353" t="s">
        <v>8408</v>
      </c>
      <c r="E4156" s="354" t="s">
        <v>8409</v>
      </c>
      <c r="F4156" s="355" t="s">
        <v>122</v>
      </c>
      <c r="G4156" s="357">
        <v>0.39500000000000002</v>
      </c>
    </row>
    <row r="4157" spans="1:7" ht="14.25" customHeight="1" x14ac:dyDescent="0.2">
      <c r="A4157" s="351" t="s">
        <v>9288</v>
      </c>
      <c r="B4157" s="353" t="s">
        <v>16</v>
      </c>
      <c r="C4157" s="353" t="s">
        <v>3865</v>
      </c>
      <c r="D4157" s="353" t="s">
        <v>9289</v>
      </c>
      <c r="E4157" s="354" t="s">
        <v>9290</v>
      </c>
      <c r="F4157" s="355" t="s">
        <v>243</v>
      </c>
      <c r="G4157" s="366">
        <v>0.5</v>
      </c>
    </row>
    <row r="4158" spans="1:7" ht="14.25" customHeight="1" x14ac:dyDescent="0.2">
      <c r="A4158" s="563" t="s">
        <v>9291</v>
      </c>
      <c r="B4158" s="564"/>
      <c r="C4158" s="564"/>
      <c r="D4158" s="564"/>
      <c r="E4158" s="564"/>
      <c r="F4158" s="565"/>
      <c r="G4158" s="345"/>
    </row>
    <row r="4159" spans="1:7" ht="14.25" customHeight="1" x14ac:dyDescent="0.2">
      <c r="A4159" s="557" t="s">
        <v>9292</v>
      </c>
      <c r="B4159" s="558"/>
      <c r="C4159" s="558"/>
      <c r="D4159" s="558"/>
      <c r="E4159" s="558"/>
      <c r="F4159" s="559"/>
      <c r="G4159" s="359"/>
    </row>
    <row r="4160" spans="1:7" ht="14.25" customHeight="1" x14ac:dyDescent="0.2">
      <c r="A4160" s="347" t="s">
        <v>3648</v>
      </c>
      <c r="B4160" s="556"/>
      <c r="C4160" s="556"/>
      <c r="D4160" s="556"/>
      <c r="E4160" s="348" t="s">
        <v>1068</v>
      </c>
      <c r="F4160" s="349"/>
      <c r="G4160" s="350"/>
    </row>
    <row r="4161" spans="1:7" ht="14.25" customHeight="1" x14ac:dyDescent="0.2">
      <c r="A4161" s="351" t="s">
        <v>9293</v>
      </c>
      <c r="B4161" s="353" t="s">
        <v>483</v>
      </c>
      <c r="C4161" s="353" t="s">
        <v>2402</v>
      </c>
      <c r="D4161" s="353" t="s">
        <v>8946</v>
      </c>
      <c r="E4161" s="354" t="s">
        <v>8947</v>
      </c>
      <c r="F4161" s="355" t="s">
        <v>100</v>
      </c>
      <c r="G4161" s="357">
        <v>1.7999999999999999E-2</v>
      </c>
    </row>
    <row r="4162" spans="1:7" ht="14.25" customHeight="1" x14ac:dyDescent="0.2">
      <c r="A4162" s="351" t="s">
        <v>9294</v>
      </c>
      <c r="B4162" s="353" t="s">
        <v>483</v>
      </c>
      <c r="C4162" s="353" t="s">
        <v>2410</v>
      </c>
      <c r="D4162" s="353" t="s">
        <v>8949</v>
      </c>
      <c r="E4162" s="354" t="s">
        <v>8950</v>
      </c>
      <c r="F4162" s="355" t="s">
        <v>106</v>
      </c>
      <c r="G4162" s="366">
        <v>31.5</v>
      </c>
    </row>
    <row r="4163" spans="1:7" ht="14.25" customHeight="1" x14ac:dyDescent="0.2">
      <c r="A4163" s="351" t="s">
        <v>9295</v>
      </c>
      <c r="B4163" s="353" t="s">
        <v>483</v>
      </c>
      <c r="C4163" s="353" t="s">
        <v>2421</v>
      </c>
      <c r="D4163" s="353" t="s">
        <v>8952</v>
      </c>
      <c r="E4163" s="354" t="s">
        <v>8953</v>
      </c>
      <c r="F4163" s="355" t="s">
        <v>100</v>
      </c>
      <c r="G4163" s="357">
        <v>1.7999999999999999E-2</v>
      </c>
    </row>
    <row r="4164" spans="1:7" ht="14.25" customHeight="1" x14ac:dyDescent="0.2">
      <c r="A4164" s="351" t="s">
        <v>9296</v>
      </c>
      <c r="B4164" s="353" t="s">
        <v>483</v>
      </c>
      <c r="C4164" s="353" t="s">
        <v>2429</v>
      </c>
      <c r="D4164" s="353" t="s">
        <v>3339</v>
      </c>
      <c r="E4164" s="354" t="s">
        <v>3340</v>
      </c>
      <c r="F4164" s="355" t="s">
        <v>100</v>
      </c>
      <c r="G4164" s="356">
        <v>0.19152</v>
      </c>
    </row>
    <row r="4165" spans="1:7" ht="14.25" customHeight="1" x14ac:dyDescent="0.2">
      <c r="A4165" s="351" t="s">
        <v>9297</v>
      </c>
      <c r="B4165" s="353" t="s">
        <v>483</v>
      </c>
      <c r="C4165" s="353" t="s">
        <v>2438</v>
      </c>
      <c r="D4165" s="353" t="s">
        <v>258</v>
      </c>
      <c r="E4165" s="354" t="s">
        <v>259</v>
      </c>
      <c r="F4165" s="355" t="s">
        <v>116</v>
      </c>
      <c r="G4165" s="363">
        <v>6.4799999999999996E-2</v>
      </c>
    </row>
    <row r="4166" spans="1:7" ht="14.25" customHeight="1" x14ac:dyDescent="0.2">
      <c r="A4166" s="351" t="s">
        <v>9298</v>
      </c>
      <c r="B4166" s="353" t="s">
        <v>483</v>
      </c>
      <c r="C4166" s="353" t="s">
        <v>1071</v>
      </c>
      <c r="D4166" s="353" t="s">
        <v>467</v>
      </c>
      <c r="E4166" s="354" t="s">
        <v>468</v>
      </c>
      <c r="F4166" s="355" t="s">
        <v>100</v>
      </c>
      <c r="G4166" s="363">
        <v>0.15840000000000001</v>
      </c>
    </row>
    <row r="4167" spans="1:7" ht="14.25" customHeight="1" x14ac:dyDescent="0.2">
      <c r="A4167" s="351" t="s">
        <v>9299</v>
      </c>
      <c r="B4167" s="353" t="s">
        <v>483</v>
      </c>
      <c r="C4167" s="353" t="s">
        <v>1075</v>
      </c>
      <c r="D4167" s="353" t="s">
        <v>262</v>
      </c>
      <c r="E4167" s="354" t="s">
        <v>263</v>
      </c>
      <c r="F4167" s="355" t="s">
        <v>116</v>
      </c>
      <c r="G4167" s="357">
        <v>0.39600000000000002</v>
      </c>
    </row>
    <row r="4168" spans="1:7" ht="14.25" customHeight="1" x14ac:dyDescent="0.2">
      <c r="A4168" s="351" t="s">
        <v>9300</v>
      </c>
      <c r="B4168" s="353" t="s">
        <v>483</v>
      </c>
      <c r="C4168" s="353" t="s">
        <v>3469</v>
      </c>
      <c r="D4168" s="353" t="s">
        <v>8983</v>
      </c>
      <c r="E4168" s="354" t="s">
        <v>228</v>
      </c>
      <c r="F4168" s="355" t="s">
        <v>111</v>
      </c>
      <c r="G4168" s="368">
        <v>54</v>
      </c>
    </row>
    <row r="4169" spans="1:7" ht="14.25" customHeight="1" x14ac:dyDescent="0.2">
      <c r="A4169" s="351" t="s">
        <v>9301</v>
      </c>
      <c r="B4169" s="353" t="s">
        <v>483</v>
      </c>
      <c r="C4169" s="353" t="s">
        <v>2474</v>
      </c>
      <c r="D4169" s="353" t="s">
        <v>3347</v>
      </c>
      <c r="E4169" s="354" t="s">
        <v>3348</v>
      </c>
      <c r="F4169" s="355" t="s">
        <v>100</v>
      </c>
      <c r="G4169" s="363">
        <v>0.15840000000000001</v>
      </c>
    </row>
    <row r="4170" spans="1:7" ht="14.25" customHeight="1" x14ac:dyDescent="0.2">
      <c r="A4170" s="351" t="s">
        <v>9302</v>
      </c>
      <c r="B4170" s="353" t="s">
        <v>483</v>
      </c>
      <c r="C4170" s="353" t="s">
        <v>3475</v>
      </c>
      <c r="D4170" s="353" t="s">
        <v>3350</v>
      </c>
      <c r="E4170" s="354" t="s">
        <v>3351</v>
      </c>
      <c r="F4170" s="355" t="s">
        <v>100</v>
      </c>
      <c r="G4170" s="363">
        <v>0.15840000000000001</v>
      </c>
    </row>
    <row r="4171" spans="1:7" ht="14.25" customHeight="1" x14ac:dyDescent="0.2">
      <c r="A4171" s="347" t="s">
        <v>3650</v>
      </c>
      <c r="B4171" s="556"/>
      <c r="C4171" s="556"/>
      <c r="D4171" s="556"/>
      <c r="E4171" s="348" t="s">
        <v>514</v>
      </c>
      <c r="F4171" s="349"/>
      <c r="G4171" s="350"/>
    </row>
    <row r="4172" spans="1:7" ht="14.25" customHeight="1" x14ac:dyDescent="0.2">
      <c r="A4172" s="351" t="s">
        <v>9303</v>
      </c>
      <c r="B4172" s="353" t="s">
        <v>483</v>
      </c>
      <c r="C4172" s="353" t="s">
        <v>2489</v>
      </c>
      <c r="D4172" s="353" t="s">
        <v>516</v>
      </c>
      <c r="E4172" s="354" t="s">
        <v>517</v>
      </c>
      <c r="F4172" s="355" t="s">
        <v>495</v>
      </c>
      <c r="G4172" s="366">
        <v>1.8</v>
      </c>
    </row>
    <row r="4173" spans="1:7" ht="14.25" customHeight="1" x14ac:dyDescent="0.2">
      <c r="A4173" s="351" t="s">
        <v>9304</v>
      </c>
      <c r="B4173" s="353" t="s">
        <v>483</v>
      </c>
      <c r="C4173" s="353" t="s">
        <v>3481</v>
      </c>
      <c r="D4173" s="353" t="s">
        <v>8983</v>
      </c>
      <c r="E4173" s="354" t="s">
        <v>228</v>
      </c>
      <c r="F4173" s="355" t="s">
        <v>111</v>
      </c>
      <c r="G4173" s="366">
        <v>19.8</v>
      </c>
    </row>
    <row r="4174" spans="1:7" ht="14.25" customHeight="1" x14ac:dyDescent="0.2">
      <c r="A4174" s="351" t="s">
        <v>9305</v>
      </c>
      <c r="B4174" s="353" t="s">
        <v>483</v>
      </c>
      <c r="C4174" s="353" t="s">
        <v>2495</v>
      </c>
      <c r="D4174" s="353" t="s">
        <v>518</v>
      </c>
      <c r="E4174" s="354" t="s">
        <v>519</v>
      </c>
      <c r="F4174" s="355" t="s">
        <v>164</v>
      </c>
      <c r="G4174" s="362">
        <v>2.73</v>
      </c>
    </row>
    <row r="4175" spans="1:7" ht="14.25" customHeight="1" x14ac:dyDescent="0.2">
      <c r="A4175" s="351" t="s">
        <v>9306</v>
      </c>
      <c r="B4175" s="353" t="s">
        <v>483</v>
      </c>
      <c r="C4175" s="353" t="s">
        <v>2497</v>
      </c>
      <c r="D4175" s="353" t="s">
        <v>9307</v>
      </c>
      <c r="E4175" s="354" t="s">
        <v>9308</v>
      </c>
      <c r="F4175" s="355" t="s">
        <v>168</v>
      </c>
      <c r="G4175" s="366">
        <v>40.799999999999997</v>
      </c>
    </row>
    <row r="4176" spans="1:7" ht="14.25" customHeight="1" x14ac:dyDescent="0.2">
      <c r="A4176" s="351" t="s">
        <v>9309</v>
      </c>
      <c r="B4176" s="353" t="s">
        <v>483</v>
      </c>
      <c r="C4176" s="353" t="s">
        <v>3490</v>
      </c>
      <c r="D4176" s="353" t="s">
        <v>9310</v>
      </c>
      <c r="E4176" s="354" t="s">
        <v>9311</v>
      </c>
      <c r="F4176" s="355" t="s">
        <v>251</v>
      </c>
      <c r="G4176" s="357">
        <v>23.765999999999998</v>
      </c>
    </row>
    <row r="4177" spans="1:7" ht="14.25" customHeight="1" x14ac:dyDescent="0.2">
      <c r="A4177" s="351" t="s">
        <v>9312</v>
      </c>
      <c r="B4177" s="353" t="s">
        <v>483</v>
      </c>
      <c r="C4177" s="353" t="s">
        <v>2499</v>
      </c>
      <c r="D4177" s="353" t="s">
        <v>9313</v>
      </c>
      <c r="E4177" s="354" t="s">
        <v>9314</v>
      </c>
      <c r="F4177" s="355" t="s">
        <v>290</v>
      </c>
      <c r="G4177" s="368">
        <v>4</v>
      </c>
    </row>
    <row r="4178" spans="1:7" ht="14.25" customHeight="1" x14ac:dyDescent="0.2">
      <c r="A4178" s="351" t="s">
        <v>9315</v>
      </c>
      <c r="B4178" s="353" t="s">
        <v>483</v>
      </c>
      <c r="C4178" s="353" t="s">
        <v>2508</v>
      </c>
      <c r="D4178" s="353" t="s">
        <v>9316</v>
      </c>
      <c r="E4178" s="354" t="s">
        <v>9317</v>
      </c>
      <c r="F4178" s="355" t="s">
        <v>290</v>
      </c>
      <c r="G4178" s="368">
        <v>24</v>
      </c>
    </row>
    <row r="4179" spans="1:7" ht="14.25" customHeight="1" x14ac:dyDescent="0.2">
      <c r="A4179" s="351" t="s">
        <v>9318</v>
      </c>
      <c r="B4179" s="353" t="s">
        <v>483</v>
      </c>
      <c r="C4179" s="353" t="s">
        <v>2516</v>
      </c>
      <c r="D4179" s="353" t="s">
        <v>9319</v>
      </c>
      <c r="E4179" s="354" t="s">
        <v>9320</v>
      </c>
      <c r="F4179" s="355" t="s">
        <v>217</v>
      </c>
      <c r="G4179" s="368">
        <v>4</v>
      </c>
    </row>
    <row r="4180" spans="1:7" ht="14.25" customHeight="1" x14ac:dyDescent="0.2">
      <c r="A4180" s="351" t="s">
        <v>9321</v>
      </c>
      <c r="B4180" s="353" t="s">
        <v>483</v>
      </c>
      <c r="C4180" s="353" t="s">
        <v>5997</v>
      </c>
      <c r="D4180" s="353" t="s">
        <v>9322</v>
      </c>
      <c r="E4180" s="354" t="s">
        <v>9323</v>
      </c>
      <c r="F4180" s="355" t="s">
        <v>217</v>
      </c>
      <c r="G4180" s="368">
        <v>4</v>
      </c>
    </row>
    <row r="4181" spans="1:7" ht="14.25" customHeight="1" x14ac:dyDescent="0.2">
      <c r="A4181" s="351" t="s">
        <v>9324</v>
      </c>
      <c r="B4181" s="353" t="s">
        <v>483</v>
      </c>
      <c r="C4181" s="353" t="s">
        <v>1085</v>
      </c>
      <c r="D4181" s="353" t="s">
        <v>9325</v>
      </c>
      <c r="E4181" s="354" t="s">
        <v>9326</v>
      </c>
      <c r="F4181" s="355" t="s">
        <v>217</v>
      </c>
      <c r="G4181" s="368">
        <v>7</v>
      </c>
    </row>
    <row r="4182" spans="1:7" ht="14.25" customHeight="1" x14ac:dyDescent="0.2">
      <c r="A4182" s="351" t="s">
        <v>9327</v>
      </c>
      <c r="B4182" s="353" t="s">
        <v>483</v>
      </c>
      <c r="C4182" s="353" t="s">
        <v>1086</v>
      </c>
      <c r="D4182" s="353" t="s">
        <v>9328</v>
      </c>
      <c r="E4182" s="354" t="s">
        <v>9329</v>
      </c>
      <c r="F4182" s="355" t="s">
        <v>248</v>
      </c>
      <c r="G4182" s="366">
        <v>0.7</v>
      </c>
    </row>
    <row r="4183" spans="1:7" ht="14.25" customHeight="1" x14ac:dyDescent="0.2">
      <c r="A4183" s="351" t="s">
        <v>9330</v>
      </c>
      <c r="B4183" s="353" t="s">
        <v>483</v>
      </c>
      <c r="C4183" s="353" t="s">
        <v>1088</v>
      </c>
      <c r="D4183" s="353" t="s">
        <v>9331</v>
      </c>
      <c r="E4183" s="354" t="s">
        <v>9332</v>
      </c>
      <c r="F4183" s="355" t="s">
        <v>164</v>
      </c>
      <c r="G4183" s="362">
        <v>0.16</v>
      </c>
    </row>
    <row r="4184" spans="1:7" ht="14.25" customHeight="1" x14ac:dyDescent="0.2">
      <c r="A4184" s="351" t="s">
        <v>9333</v>
      </c>
      <c r="B4184" s="353" t="s">
        <v>483</v>
      </c>
      <c r="C4184" s="353" t="s">
        <v>1091</v>
      </c>
      <c r="D4184" s="353" t="s">
        <v>529</v>
      </c>
      <c r="E4184" s="354" t="s">
        <v>530</v>
      </c>
      <c r="F4184" s="355" t="s">
        <v>168</v>
      </c>
      <c r="G4184" s="362">
        <v>11.11</v>
      </c>
    </row>
    <row r="4185" spans="1:7" ht="14.25" customHeight="1" x14ac:dyDescent="0.2">
      <c r="A4185" s="351" t="s">
        <v>9334</v>
      </c>
      <c r="B4185" s="353" t="s">
        <v>483</v>
      </c>
      <c r="C4185" s="353" t="s">
        <v>1094</v>
      </c>
      <c r="D4185" s="353" t="s">
        <v>9335</v>
      </c>
      <c r="E4185" s="354" t="s">
        <v>9336</v>
      </c>
      <c r="F4185" s="355" t="s">
        <v>168</v>
      </c>
      <c r="G4185" s="362">
        <v>5.05</v>
      </c>
    </row>
    <row r="4186" spans="1:7" ht="14.25" customHeight="1" x14ac:dyDescent="0.2">
      <c r="A4186" s="351" t="s">
        <v>9337</v>
      </c>
      <c r="B4186" s="353" t="s">
        <v>483</v>
      </c>
      <c r="C4186" s="353" t="s">
        <v>7987</v>
      </c>
      <c r="D4186" s="353" t="s">
        <v>9338</v>
      </c>
      <c r="E4186" s="354" t="s">
        <v>9339</v>
      </c>
      <c r="F4186" s="355" t="s">
        <v>217</v>
      </c>
      <c r="G4186" s="368">
        <v>1</v>
      </c>
    </row>
    <row r="4187" spans="1:7" ht="14.25" customHeight="1" x14ac:dyDescent="0.2">
      <c r="A4187" s="351" t="s">
        <v>9340</v>
      </c>
      <c r="B4187" s="353" t="s">
        <v>483</v>
      </c>
      <c r="C4187" s="353" t="s">
        <v>1096</v>
      </c>
      <c r="D4187" s="353" t="s">
        <v>9341</v>
      </c>
      <c r="E4187" s="354" t="s">
        <v>9342</v>
      </c>
      <c r="F4187" s="355" t="s">
        <v>164</v>
      </c>
      <c r="G4187" s="362">
        <v>0.05</v>
      </c>
    </row>
    <row r="4188" spans="1:7" ht="14.25" customHeight="1" x14ac:dyDescent="0.2">
      <c r="A4188" s="351" t="s">
        <v>9343</v>
      </c>
      <c r="B4188" s="353" t="s">
        <v>483</v>
      </c>
      <c r="C4188" s="353" t="s">
        <v>1099</v>
      </c>
      <c r="D4188" s="353" t="s">
        <v>9344</v>
      </c>
      <c r="E4188" s="354" t="s">
        <v>9345</v>
      </c>
      <c r="F4188" s="355" t="s">
        <v>168</v>
      </c>
      <c r="G4188" s="362">
        <v>5.05</v>
      </c>
    </row>
    <row r="4189" spans="1:7" ht="14.25" customHeight="1" x14ac:dyDescent="0.2">
      <c r="A4189" s="351" t="s">
        <v>9346</v>
      </c>
      <c r="B4189" s="353" t="s">
        <v>483</v>
      </c>
      <c r="C4189" s="353" t="s">
        <v>3508</v>
      </c>
      <c r="D4189" s="353" t="s">
        <v>9347</v>
      </c>
      <c r="E4189" s="354" t="s">
        <v>9348</v>
      </c>
      <c r="F4189" s="355" t="s">
        <v>217</v>
      </c>
      <c r="G4189" s="368">
        <v>1</v>
      </c>
    </row>
    <row r="4190" spans="1:7" ht="14.25" customHeight="1" x14ac:dyDescent="0.2">
      <c r="A4190" s="351" t="s">
        <v>9349</v>
      </c>
      <c r="B4190" s="353" t="s">
        <v>483</v>
      </c>
      <c r="C4190" s="353" t="s">
        <v>1103</v>
      </c>
      <c r="D4190" s="353" t="s">
        <v>8684</v>
      </c>
      <c r="E4190" s="354" t="s">
        <v>8685</v>
      </c>
      <c r="F4190" s="355" t="s">
        <v>164</v>
      </c>
      <c r="G4190" s="357">
        <v>0.115</v>
      </c>
    </row>
    <row r="4191" spans="1:7" ht="14.25" customHeight="1" x14ac:dyDescent="0.2">
      <c r="A4191" s="351" t="s">
        <v>9350</v>
      </c>
      <c r="B4191" s="353" t="s">
        <v>483</v>
      </c>
      <c r="C4191" s="353" t="s">
        <v>1106</v>
      </c>
      <c r="D4191" s="353" t="s">
        <v>9351</v>
      </c>
      <c r="E4191" s="354" t="s">
        <v>9352</v>
      </c>
      <c r="F4191" s="355" t="s">
        <v>251</v>
      </c>
      <c r="G4191" s="362">
        <v>1.1499999999999999</v>
      </c>
    </row>
    <row r="4192" spans="1:7" ht="14.25" customHeight="1" x14ac:dyDescent="0.2">
      <c r="A4192" s="351" t="s">
        <v>9353</v>
      </c>
      <c r="B4192" s="353" t="s">
        <v>483</v>
      </c>
      <c r="C4192" s="353" t="s">
        <v>1109</v>
      </c>
      <c r="D4192" s="353" t="s">
        <v>522</v>
      </c>
      <c r="E4192" s="354" t="s">
        <v>523</v>
      </c>
      <c r="F4192" s="355" t="s">
        <v>524</v>
      </c>
      <c r="G4192" s="368">
        <v>12</v>
      </c>
    </row>
    <row r="4193" spans="1:7" ht="14.25" customHeight="1" x14ac:dyDescent="0.2">
      <c r="A4193" s="351" t="s">
        <v>9354</v>
      </c>
      <c r="B4193" s="353" t="s">
        <v>483</v>
      </c>
      <c r="C4193" s="353" t="s">
        <v>3539</v>
      </c>
      <c r="D4193" s="353" t="s">
        <v>9355</v>
      </c>
      <c r="E4193" s="354" t="s">
        <v>9356</v>
      </c>
      <c r="F4193" s="355" t="s">
        <v>217</v>
      </c>
      <c r="G4193" s="368">
        <v>9</v>
      </c>
    </row>
    <row r="4194" spans="1:7" ht="14.25" customHeight="1" x14ac:dyDescent="0.2">
      <c r="A4194" s="351" t="s">
        <v>9357</v>
      </c>
      <c r="B4194" s="353" t="s">
        <v>483</v>
      </c>
      <c r="C4194" s="353" t="s">
        <v>3543</v>
      </c>
      <c r="D4194" s="353" t="s">
        <v>9358</v>
      </c>
      <c r="E4194" s="354" t="s">
        <v>525</v>
      </c>
      <c r="F4194" s="355" t="s">
        <v>217</v>
      </c>
      <c r="G4194" s="368">
        <v>9</v>
      </c>
    </row>
    <row r="4195" spans="1:7" ht="14.25" customHeight="1" x14ac:dyDescent="0.2">
      <c r="A4195" s="351" t="s">
        <v>9359</v>
      </c>
      <c r="B4195" s="353" t="s">
        <v>483</v>
      </c>
      <c r="C4195" s="353" t="s">
        <v>3547</v>
      </c>
      <c r="D4195" s="353" t="s">
        <v>9360</v>
      </c>
      <c r="E4195" s="354" t="s">
        <v>526</v>
      </c>
      <c r="F4195" s="355" t="s">
        <v>291</v>
      </c>
      <c r="G4195" s="368">
        <v>12</v>
      </c>
    </row>
    <row r="4196" spans="1:7" ht="14.25" customHeight="1" x14ac:dyDescent="0.2">
      <c r="A4196" s="351" t="s">
        <v>9361</v>
      </c>
      <c r="B4196" s="353" t="s">
        <v>483</v>
      </c>
      <c r="C4196" s="353" t="s">
        <v>1112</v>
      </c>
      <c r="D4196" s="353" t="s">
        <v>9132</v>
      </c>
      <c r="E4196" s="354" t="s">
        <v>9133</v>
      </c>
      <c r="F4196" s="355" t="s">
        <v>346</v>
      </c>
      <c r="G4196" s="357">
        <v>2E-3</v>
      </c>
    </row>
    <row r="4197" spans="1:7" ht="14.25" customHeight="1" x14ac:dyDescent="0.2">
      <c r="A4197" s="351" t="s">
        <v>9362</v>
      </c>
      <c r="B4197" s="353" t="s">
        <v>483</v>
      </c>
      <c r="C4197" s="353" t="s">
        <v>2556</v>
      </c>
      <c r="D4197" s="353" t="s">
        <v>9135</v>
      </c>
      <c r="E4197" s="354" t="s">
        <v>815</v>
      </c>
      <c r="F4197" s="355" t="s">
        <v>168</v>
      </c>
      <c r="G4197" s="357">
        <v>2.016</v>
      </c>
    </row>
    <row r="4198" spans="1:7" ht="14.25" customHeight="1" x14ac:dyDescent="0.2">
      <c r="A4198" s="351" t="s">
        <v>9363</v>
      </c>
      <c r="B4198" s="353" t="s">
        <v>483</v>
      </c>
      <c r="C4198" s="353" t="s">
        <v>1115</v>
      </c>
      <c r="D4198" s="353" t="s">
        <v>9364</v>
      </c>
      <c r="E4198" s="354" t="s">
        <v>9365</v>
      </c>
      <c r="F4198" s="355" t="s">
        <v>346</v>
      </c>
      <c r="G4198" s="357">
        <v>4.0000000000000001E-3</v>
      </c>
    </row>
    <row r="4199" spans="1:7" ht="14.25" customHeight="1" x14ac:dyDescent="0.2">
      <c r="A4199" s="351" t="s">
        <v>9366</v>
      </c>
      <c r="B4199" s="353" t="s">
        <v>483</v>
      </c>
      <c r="C4199" s="353" t="s">
        <v>1118</v>
      </c>
      <c r="D4199" s="353" t="s">
        <v>9367</v>
      </c>
      <c r="E4199" s="354" t="s">
        <v>9368</v>
      </c>
      <c r="F4199" s="355" t="s">
        <v>168</v>
      </c>
      <c r="G4199" s="357">
        <v>4.032</v>
      </c>
    </row>
    <row r="4200" spans="1:7" ht="14.25" customHeight="1" x14ac:dyDescent="0.2">
      <c r="A4200" s="351" t="s">
        <v>9369</v>
      </c>
      <c r="B4200" s="353" t="s">
        <v>483</v>
      </c>
      <c r="C4200" s="353" t="s">
        <v>1140</v>
      </c>
      <c r="D4200" s="353" t="s">
        <v>9370</v>
      </c>
      <c r="E4200" s="354" t="s">
        <v>9371</v>
      </c>
      <c r="F4200" s="355" t="s">
        <v>217</v>
      </c>
      <c r="G4200" s="368">
        <v>2</v>
      </c>
    </row>
    <row r="4201" spans="1:7" ht="14.25" customHeight="1" x14ac:dyDescent="0.2">
      <c r="A4201" s="351" t="s">
        <v>9372</v>
      </c>
      <c r="B4201" s="353" t="s">
        <v>483</v>
      </c>
      <c r="C4201" s="353" t="s">
        <v>1144</v>
      </c>
      <c r="D4201" s="353" t="s">
        <v>9373</v>
      </c>
      <c r="E4201" s="354" t="s">
        <v>9374</v>
      </c>
      <c r="F4201" s="355" t="s">
        <v>217</v>
      </c>
      <c r="G4201" s="368">
        <v>2</v>
      </c>
    </row>
    <row r="4202" spans="1:7" ht="14.25" customHeight="1" x14ac:dyDescent="0.2">
      <c r="A4202" s="351" t="s">
        <v>9375</v>
      </c>
      <c r="B4202" s="353" t="s">
        <v>483</v>
      </c>
      <c r="C4202" s="353" t="s">
        <v>3646</v>
      </c>
      <c r="D4202" s="353" t="s">
        <v>9376</v>
      </c>
      <c r="E4202" s="354" t="s">
        <v>9377</v>
      </c>
      <c r="F4202" s="355" t="s">
        <v>217</v>
      </c>
      <c r="G4202" s="368">
        <v>2</v>
      </c>
    </row>
    <row r="4203" spans="1:7" ht="14.25" customHeight="1" x14ac:dyDescent="0.2">
      <c r="A4203" s="351" t="s">
        <v>9378</v>
      </c>
      <c r="B4203" s="353" t="s">
        <v>483</v>
      </c>
      <c r="C4203" s="353" t="s">
        <v>3648</v>
      </c>
      <c r="D4203" s="353" t="s">
        <v>9379</v>
      </c>
      <c r="E4203" s="354" t="s">
        <v>9380</v>
      </c>
      <c r="F4203" s="355" t="s">
        <v>217</v>
      </c>
      <c r="G4203" s="368">
        <v>2</v>
      </c>
    </row>
    <row r="4204" spans="1:7" ht="14.25" customHeight="1" x14ac:dyDescent="0.2">
      <c r="A4204" s="351" t="s">
        <v>9381</v>
      </c>
      <c r="B4204" s="353" t="s">
        <v>483</v>
      </c>
      <c r="C4204" s="353" t="s">
        <v>1151</v>
      </c>
      <c r="D4204" s="353" t="s">
        <v>9382</v>
      </c>
      <c r="E4204" s="354" t="s">
        <v>9383</v>
      </c>
      <c r="F4204" s="355" t="s">
        <v>164</v>
      </c>
      <c r="G4204" s="362">
        <v>2.73</v>
      </c>
    </row>
    <row r="4205" spans="1:7" ht="14.25" customHeight="1" x14ac:dyDescent="0.2">
      <c r="A4205" s="351" t="s">
        <v>9384</v>
      </c>
      <c r="B4205" s="353" t="s">
        <v>483</v>
      </c>
      <c r="C4205" s="353" t="s">
        <v>1153</v>
      </c>
      <c r="D4205" s="353" t="s">
        <v>9385</v>
      </c>
      <c r="E4205" s="354" t="s">
        <v>9386</v>
      </c>
      <c r="F4205" s="355" t="s">
        <v>252</v>
      </c>
      <c r="G4205" s="357">
        <v>0.27800000000000002</v>
      </c>
    </row>
    <row r="4206" spans="1:7" ht="14.25" customHeight="1" x14ac:dyDescent="0.2">
      <c r="A4206" s="351" t="s">
        <v>9387</v>
      </c>
      <c r="B4206" s="353" t="s">
        <v>483</v>
      </c>
      <c r="C4206" s="353" t="s">
        <v>2583</v>
      </c>
      <c r="D4206" s="353" t="s">
        <v>9388</v>
      </c>
      <c r="E4206" s="354" t="s">
        <v>9389</v>
      </c>
      <c r="F4206" s="355" t="s">
        <v>248</v>
      </c>
      <c r="G4206" s="366">
        <v>0.1</v>
      </c>
    </row>
    <row r="4207" spans="1:7" ht="14.25" customHeight="1" x14ac:dyDescent="0.2">
      <c r="A4207" s="351" t="s">
        <v>9390</v>
      </c>
      <c r="B4207" s="353" t="s">
        <v>483</v>
      </c>
      <c r="C4207" s="353" t="s">
        <v>1168</v>
      </c>
      <c r="D4207" s="353" t="s">
        <v>531</v>
      </c>
      <c r="E4207" s="354" t="s">
        <v>9391</v>
      </c>
      <c r="F4207" s="355" t="s">
        <v>164</v>
      </c>
      <c r="G4207" s="366">
        <v>0.4</v>
      </c>
    </row>
    <row r="4208" spans="1:7" ht="14.25" customHeight="1" x14ac:dyDescent="0.2">
      <c r="A4208" s="351" t="s">
        <v>9392</v>
      </c>
      <c r="B4208" s="353" t="s">
        <v>483</v>
      </c>
      <c r="C4208" s="353" t="s">
        <v>2598</v>
      </c>
      <c r="D4208" s="353" t="s">
        <v>9393</v>
      </c>
      <c r="E4208" s="354" t="s">
        <v>9394</v>
      </c>
      <c r="F4208" s="355" t="s">
        <v>164</v>
      </c>
      <c r="G4208" s="362">
        <v>2.33</v>
      </c>
    </row>
    <row r="4209" spans="1:7" ht="14.25" customHeight="1" x14ac:dyDescent="0.2">
      <c r="A4209" s="351" t="s">
        <v>9395</v>
      </c>
      <c r="B4209" s="353" t="s">
        <v>483</v>
      </c>
      <c r="C4209" s="353" t="s">
        <v>2603</v>
      </c>
      <c r="D4209" s="353" t="s">
        <v>8708</v>
      </c>
      <c r="E4209" s="354" t="s">
        <v>8709</v>
      </c>
      <c r="F4209" s="355" t="s">
        <v>164</v>
      </c>
      <c r="G4209" s="362">
        <v>2.73</v>
      </c>
    </row>
    <row r="4210" spans="1:7" ht="14.25" customHeight="1" x14ac:dyDescent="0.2">
      <c r="A4210" s="351" t="s">
        <v>9396</v>
      </c>
      <c r="B4210" s="353" t="s">
        <v>483</v>
      </c>
      <c r="C4210" s="353" t="s">
        <v>1186</v>
      </c>
      <c r="D4210" s="353" t="s">
        <v>183</v>
      </c>
      <c r="E4210" s="354" t="s">
        <v>9397</v>
      </c>
      <c r="F4210" s="355" t="s">
        <v>125</v>
      </c>
      <c r="G4210" s="362">
        <v>0.03</v>
      </c>
    </row>
    <row r="4211" spans="1:7" ht="14.25" customHeight="1" x14ac:dyDescent="0.2">
      <c r="A4211" s="351" t="s">
        <v>9398</v>
      </c>
      <c r="B4211" s="353" t="s">
        <v>483</v>
      </c>
      <c r="C4211" s="353" t="s">
        <v>2613</v>
      </c>
      <c r="D4211" s="353" t="s">
        <v>186</v>
      </c>
      <c r="E4211" s="354" t="s">
        <v>187</v>
      </c>
      <c r="F4211" s="355" t="s">
        <v>125</v>
      </c>
      <c r="G4211" s="362">
        <v>0.03</v>
      </c>
    </row>
    <row r="4212" spans="1:7" ht="14.25" customHeight="1" x14ac:dyDescent="0.2">
      <c r="A4212" s="351" t="s">
        <v>9399</v>
      </c>
      <c r="B4212" s="353" t="s">
        <v>483</v>
      </c>
      <c r="C4212" s="353" t="s">
        <v>2620</v>
      </c>
      <c r="D4212" s="353" t="s">
        <v>9400</v>
      </c>
      <c r="E4212" s="354" t="s">
        <v>9401</v>
      </c>
      <c r="F4212" s="355" t="s">
        <v>217</v>
      </c>
      <c r="G4212" s="368">
        <v>1</v>
      </c>
    </row>
    <row r="4213" spans="1:7" ht="14.25" customHeight="1" x14ac:dyDescent="0.2">
      <c r="A4213" s="351" t="s">
        <v>9402</v>
      </c>
      <c r="B4213" s="353" t="s">
        <v>483</v>
      </c>
      <c r="C4213" s="369" t="s">
        <v>2622</v>
      </c>
      <c r="D4213" s="369" t="s">
        <v>9403</v>
      </c>
      <c r="E4213" s="370" t="s">
        <v>9404</v>
      </c>
      <c r="F4213" s="355" t="s">
        <v>217</v>
      </c>
      <c r="G4213" s="368">
        <v>1</v>
      </c>
    </row>
    <row r="4214" spans="1:7" ht="14.25" customHeight="1" x14ac:dyDescent="0.2">
      <c r="A4214" s="351" t="s">
        <v>9405</v>
      </c>
      <c r="B4214" s="353" t="s">
        <v>483</v>
      </c>
      <c r="C4214" s="353" t="s">
        <v>2624</v>
      </c>
      <c r="D4214" s="353" t="s">
        <v>464</v>
      </c>
      <c r="E4214" s="354" t="s">
        <v>9406</v>
      </c>
      <c r="F4214" s="355" t="s">
        <v>346</v>
      </c>
      <c r="G4214" s="357">
        <v>0.27300000000000002</v>
      </c>
    </row>
    <row r="4215" spans="1:7" ht="14.25" customHeight="1" x14ac:dyDescent="0.2">
      <c r="A4215" s="351" t="s">
        <v>9407</v>
      </c>
      <c r="B4215" s="353" t="s">
        <v>483</v>
      </c>
      <c r="C4215" s="353" t="s">
        <v>7334</v>
      </c>
      <c r="D4215" s="353" t="s">
        <v>9408</v>
      </c>
      <c r="E4215" s="354" t="s">
        <v>9409</v>
      </c>
      <c r="F4215" s="355" t="s">
        <v>164</v>
      </c>
      <c r="G4215" s="363">
        <v>2.8664999999999998</v>
      </c>
    </row>
    <row r="4216" spans="1:7" ht="14.25" customHeight="1" x14ac:dyDescent="0.2">
      <c r="A4216" s="351" t="s">
        <v>9410</v>
      </c>
      <c r="B4216" s="353" t="s">
        <v>483</v>
      </c>
      <c r="C4216" s="353" t="s">
        <v>2631</v>
      </c>
      <c r="D4216" s="353" t="s">
        <v>9411</v>
      </c>
      <c r="E4216" s="354" t="s">
        <v>9412</v>
      </c>
      <c r="F4216" s="355" t="s">
        <v>217</v>
      </c>
      <c r="G4216" s="368">
        <v>1</v>
      </c>
    </row>
    <row r="4217" spans="1:7" ht="14.25" customHeight="1" x14ac:dyDescent="0.2">
      <c r="A4217" s="351" t="s">
        <v>9413</v>
      </c>
      <c r="B4217" s="353" t="s">
        <v>483</v>
      </c>
      <c r="C4217" s="353" t="s">
        <v>2633</v>
      </c>
      <c r="D4217" s="353" t="s">
        <v>9414</v>
      </c>
      <c r="E4217" s="354" t="s">
        <v>9415</v>
      </c>
      <c r="F4217" s="355" t="s">
        <v>217</v>
      </c>
      <c r="G4217" s="368">
        <v>1</v>
      </c>
    </row>
    <row r="4218" spans="1:7" ht="14.25" customHeight="1" x14ac:dyDescent="0.2">
      <c r="A4218" s="351" t="s">
        <v>9416</v>
      </c>
      <c r="B4218" s="353" t="s">
        <v>483</v>
      </c>
      <c r="C4218" s="353" t="s">
        <v>1189</v>
      </c>
      <c r="D4218" s="353" t="s">
        <v>9417</v>
      </c>
      <c r="E4218" s="354" t="s">
        <v>9418</v>
      </c>
      <c r="F4218" s="355" t="s">
        <v>217</v>
      </c>
      <c r="G4218" s="368">
        <v>1</v>
      </c>
    </row>
    <row r="4219" spans="1:7" ht="14.25" customHeight="1" x14ac:dyDescent="0.2">
      <c r="A4219" s="351" t="s">
        <v>9419</v>
      </c>
      <c r="B4219" s="353" t="s">
        <v>483</v>
      </c>
      <c r="C4219" s="353" t="s">
        <v>1190</v>
      </c>
      <c r="D4219" s="353" t="s">
        <v>9420</v>
      </c>
      <c r="E4219" s="354" t="s">
        <v>9421</v>
      </c>
      <c r="F4219" s="355" t="s">
        <v>217</v>
      </c>
      <c r="G4219" s="368">
        <v>1</v>
      </c>
    </row>
    <row r="4220" spans="1:7" ht="14.25" customHeight="1" x14ac:dyDescent="0.2">
      <c r="A4220" s="351" t="s">
        <v>9422</v>
      </c>
      <c r="B4220" s="353" t="s">
        <v>483</v>
      </c>
      <c r="C4220" s="353" t="s">
        <v>2639</v>
      </c>
      <c r="D4220" s="353" t="s">
        <v>9423</v>
      </c>
      <c r="E4220" s="354" t="s">
        <v>9424</v>
      </c>
      <c r="F4220" s="355" t="s">
        <v>382</v>
      </c>
      <c r="G4220" s="368">
        <v>1</v>
      </c>
    </row>
    <row r="4221" spans="1:7" ht="14.25" customHeight="1" x14ac:dyDescent="0.2">
      <c r="A4221" s="351" t="s">
        <v>9425</v>
      </c>
      <c r="B4221" s="353" t="s">
        <v>483</v>
      </c>
      <c r="C4221" s="353" t="s">
        <v>3749</v>
      </c>
      <c r="D4221" s="353" t="s">
        <v>9426</v>
      </c>
      <c r="E4221" s="354" t="s">
        <v>9427</v>
      </c>
      <c r="F4221" s="355" t="s">
        <v>217</v>
      </c>
      <c r="G4221" s="368">
        <v>1</v>
      </c>
    </row>
    <row r="4222" spans="1:7" ht="14.25" customHeight="1" x14ac:dyDescent="0.2">
      <c r="A4222" s="347" t="s">
        <v>3652</v>
      </c>
      <c r="B4222" s="556"/>
      <c r="C4222" s="556"/>
      <c r="D4222" s="556"/>
      <c r="E4222" s="348" t="s">
        <v>9428</v>
      </c>
      <c r="F4222" s="349"/>
      <c r="G4222" s="350"/>
    </row>
    <row r="4223" spans="1:7" ht="14.25" customHeight="1" x14ac:dyDescent="0.2">
      <c r="A4223" s="351" t="s">
        <v>9429</v>
      </c>
      <c r="B4223" s="353" t="s">
        <v>483</v>
      </c>
      <c r="C4223" s="353" t="s">
        <v>2646</v>
      </c>
      <c r="D4223" s="353" t="s">
        <v>9430</v>
      </c>
      <c r="E4223" s="354" t="s">
        <v>9431</v>
      </c>
      <c r="F4223" s="355" t="s">
        <v>164</v>
      </c>
      <c r="G4223" s="362">
        <v>0.16</v>
      </c>
    </row>
    <row r="4224" spans="1:7" ht="14.25" customHeight="1" x14ac:dyDescent="0.2">
      <c r="A4224" s="351" t="s">
        <v>9432</v>
      </c>
      <c r="B4224" s="353" t="s">
        <v>483</v>
      </c>
      <c r="C4224" s="353" t="s">
        <v>2648</v>
      </c>
      <c r="D4224" s="353" t="s">
        <v>9433</v>
      </c>
      <c r="E4224" s="354" t="s">
        <v>9434</v>
      </c>
      <c r="F4224" s="355" t="s">
        <v>168</v>
      </c>
      <c r="G4224" s="362">
        <v>16.16</v>
      </c>
    </row>
    <row r="4225" spans="1:7" ht="14.25" customHeight="1" x14ac:dyDescent="0.2">
      <c r="A4225" s="351" t="s">
        <v>9435</v>
      </c>
      <c r="B4225" s="353" t="s">
        <v>483</v>
      </c>
      <c r="C4225" s="353" t="s">
        <v>1200</v>
      </c>
      <c r="D4225" s="353" t="s">
        <v>9436</v>
      </c>
      <c r="E4225" s="354" t="s">
        <v>9437</v>
      </c>
      <c r="F4225" s="355" t="s">
        <v>164</v>
      </c>
      <c r="G4225" s="362">
        <v>0.16</v>
      </c>
    </row>
    <row r="4226" spans="1:7" ht="14.25" customHeight="1" x14ac:dyDescent="0.2">
      <c r="A4226" s="351" t="s">
        <v>9438</v>
      </c>
      <c r="B4226" s="353" t="s">
        <v>483</v>
      </c>
      <c r="C4226" s="353" t="s">
        <v>1211</v>
      </c>
      <c r="D4226" s="353" t="s">
        <v>8708</v>
      </c>
      <c r="E4226" s="354" t="s">
        <v>8709</v>
      </c>
      <c r="F4226" s="355" t="s">
        <v>164</v>
      </c>
      <c r="G4226" s="362">
        <v>0.16</v>
      </c>
    </row>
    <row r="4227" spans="1:7" ht="14.25" customHeight="1" x14ac:dyDescent="0.2">
      <c r="A4227" s="351" t="s">
        <v>9439</v>
      </c>
      <c r="B4227" s="353" t="s">
        <v>483</v>
      </c>
      <c r="C4227" s="353" t="s">
        <v>2658</v>
      </c>
      <c r="D4227" s="353" t="s">
        <v>183</v>
      </c>
      <c r="E4227" s="354" t="s">
        <v>9397</v>
      </c>
      <c r="F4227" s="355" t="s">
        <v>125</v>
      </c>
      <c r="G4227" s="362">
        <v>7.0000000000000007E-2</v>
      </c>
    </row>
    <row r="4228" spans="1:7" ht="14.25" customHeight="1" x14ac:dyDescent="0.2">
      <c r="A4228" s="351" t="s">
        <v>9440</v>
      </c>
      <c r="B4228" s="353" t="s">
        <v>483</v>
      </c>
      <c r="C4228" s="353" t="s">
        <v>2673</v>
      </c>
      <c r="D4228" s="353" t="s">
        <v>186</v>
      </c>
      <c r="E4228" s="354" t="s">
        <v>187</v>
      </c>
      <c r="F4228" s="355" t="s">
        <v>125</v>
      </c>
      <c r="G4228" s="362">
        <v>7.0000000000000007E-2</v>
      </c>
    </row>
    <row r="4229" spans="1:7" ht="14.25" customHeight="1" x14ac:dyDescent="0.2">
      <c r="A4229" s="351" t="s">
        <v>9441</v>
      </c>
      <c r="B4229" s="353" t="s">
        <v>483</v>
      </c>
      <c r="C4229" s="353" t="s">
        <v>2677</v>
      </c>
      <c r="D4229" s="353" t="s">
        <v>9442</v>
      </c>
      <c r="E4229" s="354" t="s">
        <v>9443</v>
      </c>
      <c r="F4229" s="355" t="s">
        <v>217</v>
      </c>
      <c r="G4229" s="368">
        <v>1</v>
      </c>
    </row>
    <row r="4230" spans="1:7" ht="14.25" customHeight="1" x14ac:dyDescent="0.2">
      <c r="A4230" s="351" t="s">
        <v>9444</v>
      </c>
      <c r="B4230" s="353" t="s">
        <v>483</v>
      </c>
      <c r="C4230" s="353" t="s">
        <v>3804</v>
      </c>
      <c r="D4230" s="353" t="s">
        <v>9445</v>
      </c>
      <c r="E4230" s="354" t="s">
        <v>9446</v>
      </c>
      <c r="F4230" s="355" t="s">
        <v>217</v>
      </c>
      <c r="G4230" s="368">
        <v>1</v>
      </c>
    </row>
    <row r="4231" spans="1:7" ht="14.25" customHeight="1" x14ac:dyDescent="0.2">
      <c r="A4231" s="557" t="s">
        <v>9447</v>
      </c>
      <c r="B4231" s="558"/>
      <c r="C4231" s="558"/>
      <c r="D4231" s="558"/>
      <c r="E4231" s="558"/>
      <c r="F4231" s="559"/>
      <c r="G4231" s="359"/>
    </row>
    <row r="4232" spans="1:7" ht="14.25" customHeight="1" x14ac:dyDescent="0.2">
      <c r="A4232" s="347" t="s">
        <v>1153</v>
      </c>
      <c r="B4232" s="556"/>
      <c r="C4232" s="556"/>
      <c r="D4232" s="556"/>
      <c r="E4232" s="348" t="s">
        <v>1068</v>
      </c>
      <c r="F4232" s="349"/>
      <c r="G4232" s="350"/>
    </row>
    <row r="4233" spans="1:7" ht="14.25" customHeight="1" x14ac:dyDescent="0.2">
      <c r="A4233" s="351" t="s">
        <v>9448</v>
      </c>
      <c r="B4233" s="352" t="s">
        <v>9449</v>
      </c>
      <c r="C4233" s="353" t="s">
        <v>2402</v>
      </c>
      <c r="D4233" s="353" t="s">
        <v>8946</v>
      </c>
      <c r="E4233" s="354" t="s">
        <v>8947</v>
      </c>
      <c r="F4233" s="355" t="s">
        <v>100</v>
      </c>
      <c r="G4233" s="357">
        <v>4.5999999999999999E-2</v>
      </c>
    </row>
    <row r="4234" spans="1:7" ht="14.25" customHeight="1" x14ac:dyDescent="0.2">
      <c r="A4234" s="351" t="s">
        <v>9450</v>
      </c>
      <c r="B4234" s="352" t="s">
        <v>9449</v>
      </c>
      <c r="C4234" s="353" t="s">
        <v>2410</v>
      </c>
      <c r="D4234" s="353" t="s">
        <v>8949</v>
      </c>
      <c r="E4234" s="354" t="s">
        <v>8950</v>
      </c>
      <c r="F4234" s="355" t="s">
        <v>106</v>
      </c>
      <c r="G4234" s="366">
        <v>80.5</v>
      </c>
    </row>
    <row r="4235" spans="1:7" ht="14.25" customHeight="1" x14ac:dyDescent="0.2">
      <c r="A4235" s="351" t="s">
        <v>9451</v>
      </c>
      <c r="B4235" s="352" t="s">
        <v>9449</v>
      </c>
      <c r="C4235" s="353" t="s">
        <v>2421</v>
      </c>
      <c r="D4235" s="353" t="s">
        <v>8952</v>
      </c>
      <c r="E4235" s="354" t="s">
        <v>8953</v>
      </c>
      <c r="F4235" s="355" t="s">
        <v>100</v>
      </c>
      <c r="G4235" s="357">
        <v>4.5999999999999999E-2</v>
      </c>
    </row>
    <row r="4236" spans="1:7" ht="14.25" customHeight="1" x14ac:dyDescent="0.2">
      <c r="A4236" s="351" t="s">
        <v>9452</v>
      </c>
      <c r="B4236" s="352" t="s">
        <v>9449</v>
      </c>
      <c r="C4236" s="353" t="s">
        <v>2429</v>
      </c>
      <c r="D4236" s="353" t="s">
        <v>3339</v>
      </c>
      <c r="E4236" s="354" t="s">
        <v>3340</v>
      </c>
      <c r="F4236" s="355" t="s">
        <v>100</v>
      </c>
      <c r="G4236" s="356">
        <v>0.42542000000000002</v>
      </c>
    </row>
    <row r="4237" spans="1:7" ht="14.25" customHeight="1" x14ac:dyDescent="0.2">
      <c r="A4237" s="351" t="s">
        <v>9453</v>
      </c>
      <c r="B4237" s="352" t="s">
        <v>9449</v>
      </c>
      <c r="C4237" s="353" t="s">
        <v>2438</v>
      </c>
      <c r="D4237" s="353" t="s">
        <v>258</v>
      </c>
      <c r="E4237" s="354" t="s">
        <v>259</v>
      </c>
      <c r="F4237" s="355" t="s">
        <v>116</v>
      </c>
      <c r="G4237" s="363">
        <v>0.14580000000000001</v>
      </c>
    </row>
    <row r="4238" spans="1:7" ht="14.25" customHeight="1" x14ac:dyDescent="0.2">
      <c r="A4238" s="351" t="s">
        <v>9454</v>
      </c>
      <c r="B4238" s="352" t="s">
        <v>9449</v>
      </c>
      <c r="C4238" s="353" t="s">
        <v>1071</v>
      </c>
      <c r="D4238" s="353" t="s">
        <v>467</v>
      </c>
      <c r="E4238" s="354" t="s">
        <v>468</v>
      </c>
      <c r="F4238" s="355" t="s">
        <v>100</v>
      </c>
      <c r="G4238" s="357">
        <v>0.35199999999999998</v>
      </c>
    </row>
    <row r="4239" spans="1:7" ht="14.25" customHeight="1" x14ac:dyDescent="0.2">
      <c r="A4239" s="351" t="s">
        <v>9455</v>
      </c>
      <c r="B4239" s="352" t="s">
        <v>9449</v>
      </c>
      <c r="C4239" s="353" t="s">
        <v>1075</v>
      </c>
      <c r="D4239" s="353" t="s">
        <v>262</v>
      </c>
      <c r="E4239" s="354" t="s">
        <v>263</v>
      </c>
      <c r="F4239" s="355" t="s">
        <v>116</v>
      </c>
      <c r="G4239" s="362">
        <v>0.88</v>
      </c>
    </row>
    <row r="4240" spans="1:7" ht="14.25" customHeight="1" x14ac:dyDescent="0.2">
      <c r="A4240" s="351" t="s">
        <v>9456</v>
      </c>
      <c r="B4240" s="352" t="s">
        <v>9449</v>
      </c>
      <c r="C4240" s="353" t="s">
        <v>2474</v>
      </c>
      <c r="D4240" s="353" t="s">
        <v>3347</v>
      </c>
      <c r="E4240" s="354" t="s">
        <v>3348</v>
      </c>
      <c r="F4240" s="355" t="s">
        <v>100</v>
      </c>
      <c r="G4240" s="357">
        <v>0.35199999999999998</v>
      </c>
    </row>
    <row r="4241" spans="1:7" ht="14.25" customHeight="1" x14ac:dyDescent="0.2">
      <c r="A4241" s="351" t="s">
        <v>9457</v>
      </c>
      <c r="B4241" s="352" t="s">
        <v>9449</v>
      </c>
      <c r="C4241" s="353" t="s">
        <v>2489</v>
      </c>
      <c r="D4241" s="353" t="s">
        <v>3350</v>
      </c>
      <c r="E4241" s="354" t="s">
        <v>3351</v>
      </c>
      <c r="F4241" s="355" t="s">
        <v>100</v>
      </c>
      <c r="G4241" s="357">
        <v>0.35199999999999998</v>
      </c>
    </row>
    <row r="4242" spans="1:7" ht="14.25" customHeight="1" x14ac:dyDescent="0.2">
      <c r="A4242" s="351" t="s">
        <v>9458</v>
      </c>
      <c r="B4242" s="352" t="s">
        <v>9449</v>
      </c>
      <c r="C4242" s="353" t="s">
        <v>2495</v>
      </c>
      <c r="D4242" s="353" t="s">
        <v>516</v>
      </c>
      <c r="E4242" s="354" t="s">
        <v>517</v>
      </c>
      <c r="F4242" s="355" t="s">
        <v>495</v>
      </c>
      <c r="G4242" s="357">
        <v>3.544</v>
      </c>
    </row>
    <row r="4243" spans="1:7" ht="14.25" customHeight="1" x14ac:dyDescent="0.2">
      <c r="A4243" s="351" t="s">
        <v>9459</v>
      </c>
      <c r="B4243" s="352" t="s">
        <v>9449</v>
      </c>
      <c r="C4243" s="353" t="s">
        <v>2497</v>
      </c>
      <c r="D4243" s="353" t="s">
        <v>8983</v>
      </c>
      <c r="E4243" s="354" t="s">
        <v>228</v>
      </c>
      <c r="F4243" s="355" t="s">
        <v>111</v>
      </c>
      <c r="G4243" s="362">
        <v>38.979999999999997</v>
      </c>
    </row>
    <row r="4244" spans="1:7" ht="14.25" customHeight="1" x14ac:dyDescent="0.2">
      <c r="A4244" s="347" t="s">
        <v>1155</v>
      </c>
      <c r="B4244" s="556"/>
      <c r="C4244" s="556"/>
      <c r="D4244" s="556"/>
      <c r="E4244" s="348" t="s">
        <v>9460</v>
      </c>
      <c r="F4244" s="349"/>
      <c r="G4244" s="350"/>
    </row>
    <row r="4245" spans="1:7" ht="14.25" customHeight="1" x14ac:dyDescent="0.2">
      <c r="A4245" s="351" t="s">
        <v>9461</v>
      </c>
      <c r="B4245" s="352" t="s">
        <v>9449</v>
      </c>
      <c r="C4245" s="353" t="s">
        <v>2499</v>
      </c>
      <c r="D4245" s="353" t="s">
        <v>516</v>
      </c>
      <c r="E4245" s="354" t="s">
        <v>517</v>
      </c>
      <c r="F4245" s="355" t="s">
        <v>495</v>
      </c>
      <c r="G4245" s="357">
        <v>3.544</v>
      </c>
    </row>
    <row r="4246" spans="1:7" ht="14.25" customHeight="1" x14ac:dyDescent="0.2">
      <c r="A4246" s="351" t="s">
        <v>9462</v>
      </c>
      <c r="B4246" s="352" t="s">
        <v>9449</v>
      </c>
      <c r="C4246" s="353" t="s">
        <v>5984</v>
      </c>
      <c r="D4246" s="353" t="s">
        <v>8983</v>
      </c>
      <c r="E4246" s="354" t="s">
        <v>228</v>
      </c>
      <c r="F4246" s="355" t="s">
        <v>111</v>
      </c>
      <c r="G4246" s="357">
        <v>38.984000000000002</v>
      </c>
    </row>
    <row r="4247" spans="1:7" ht="14.25" customHeight="1" x14ac:dyDescent="0.2">
      <c r="A4247" s="351" t="s">
        <v>9463</v>
      </c>
      <c r="B4247" s="352" t="s">
        <v>9449</v>
      </c>
      <c r="C4247" s="353" t="s">
        <v>2508</v>
      </c>
      <c r="D4247" s="353" t="s">
        <v>9464</v>
      </c>
      <c r="E4247" s="354" t="s">
        <v>9465</v>
      </c>
      <c r="F4247" s="355" t="s">
        <v>346</v>
      </c>
      <c r="G4247" s="357">
        <v>7.5999999999999998E-2</v>
      </c>
    </row>
    <row r="4248" spans="1:7" ht="14.25" customHeight="1" x14ac:dyDescent="0.2">
      <c r="A4248" s="351" t="s">
        <v>9466</v>
      </c>
      <c r="B4248" s="352" t="s">
        <v>9449</v>
      </c>
      <c r="C4248" s="353" t="s">
        <v>5993</v>
      </c>
      <c r="D4248" s="353" t="s">
        <v>9467</v>
      </c>
      <c r="E4248" s="354" t="s">
        <v>9468</v>
      </c>
      <c r="F4248" s="355" t="s">
        <v>168</v>
      </c>
      <c r="G4248" s="362">
        <v>76.680000000000007</v>
      </c>
    </row>
    <row r="4249" spans="1:7" ht="14.25" customHeight="1" x14ac:dyDescent="0.2">
      <c r="A4249" s="351" t="s">
        <v>9469</v>
      </c>
      <c r="B4249" s="352" t="s">
        <v>9449</v>
      </c>
      <c r="C4249" s="353" t="s">
        <v>2516</v>
      </c>
      <c r="D4249" s="353" t="s">
        <v>345</v>
      </c>
      <c r="E4249" s="354" t="s">
        <v>9470</v>
      </c>
      <c r="F4249" s="355" t="s">
        <v>346</v>
      </c>
      <c r="G4249" s="357">
        <v>0.312</v>
      </c>
    </row>
    <row r="4250" spans="1:7" ht="14.25" customHeight="1" x14ac:dyDescent="0.2">
      <c r="A4250" s="351" t="s">
        <v>9471</v>
      </c>
      <c r="B4250" s="352" t="s">
        <v>9449</v>
      </c>
      <c r="C4250" s="353" t="s">
        <v>5997</v>
      </c>
      <c r="D4250" s="353" t="s">
        <v>9472</v>
      </c>
      <c r="E4250" s="354" t="s">
        <v>486</v>
      </c>
      <c r="F4250" s="355" t="s">
        <v>168</v>
      </c>
      <c r="G4250" s="366">
        <v>314.5</v>
      </c>
    </row>
    <row r="4251" spans="1:7" ht="14.25" customHeight="1" x14ac:dyDescent="0.2">
      <c r="A4251" s="351" t="s">
        <v>9473</v>
      </c>
      <c r="B4251" s="352" t="s">
        <v>9449</v>
      </c>
      <c r="C4251" s="353" t="s">
        <v>1085</v>
      </c>
      <c r="D4251" s="353" t="s">
        <v>3499</v>
      </c>
      <c r="E4251" s="354" t="s">
        <v>3500</v>
      </c>
      <c r="F4251" s="355" t="s">
        <v>164</v>
      </c>
      <c r="G4251" s="362">
        <v>0.76</v>
      </c>
    </row>
    <row r="4252" spans="1:7" ht="14.25" customHeight="1" x14ac:dyDescent="0.2">
      <c r="A4252" s="351" t="s">
        <v>9474</v>
      </c>
      <c r="B4252" s="352" t="s">
        <v>9449</v>
      </c>
      <c r="C4252" s="353" t="s">
        <v>1088</v>
      </c>
      <c r="D4252" s="353" t="s">
        <v>9475</v>
      </c>
      <c r="E4252" s="354" t="s">
        <v>9476</v>
      </c>
      <c r="F4252" s="355" t="s">
        <v>346</v>
      </c>
      <c r="G4252" s="357">
        <v>5.5E-2</v>
      </c>
    </row>
    <row r="4253" spans="1:7" ht="14.25" customHeight="1" x14ac:dyDescent="0.2">
      <c r="A4253" s="351" t="s">
        <v>9477</v>
      </c>
      <c r="B4253" s="352" t="s">
        <v>9449</v>
      </c>
      <c r="C4253" s="353" t="s">
        <v>1091</v>
      </c>
      <c r="D4253" s="353" t="s">
        <v>9478</v>
      </c>
      <c r="E4253" s="354" t="s">
        <v>9479</v>
      </c>
      <c r="F4253" s="355" t="s">
        <v>251</v>
      </c>
      <c r="G4253" s="362">
        <v>55.39</v>
      </c>
    </row>
    <row r="4254" spans="1:7" ht="14.25" customHeight="1" x14ac:dyDescent="0.2">
      <c r="A4254" s="351" t="s">
        <v>9480</v>
      </c>
      <c r="B4254" s="352" t="s">
        <v>9449</v>
      </c>
      <c r="C4254" s="353" t="s">
        <v>1096</v>
      </c>
      <c r="D4254" s="353" t="s">
        <v>8684</v>
      </c>
      <c r="E4254" s="354" t="s">
        <v>8685</v>
      </c>
      <c r="F4254" s="355" t="s">
        <v>164</v>
      </c>
      <c r="G4254" s="366">
        <v>1.4</v>
      </c>
    </row>
    <row r="4255" spans="1:7" ht="14.25" customHeight="1" x14ac:dyDescent="0.2">
      <c r="A4255" s="351" t="s">
        <v>9481</v>
      </c>
      <c r="B4255" s="352" t="s">
        <v>9449</v>
      </c>
      <c r="C4255" s="353" t="s">
        <v>1103</v>
      </c>
      <c r="D4255" s="353" t="s">
        <v>9482</v>
      </c>
      <c r="E4255" s="354" t="s">
        <v>9483</v>
      </c>
      <c r="F4255" s="355" t="s">
        <v>9484</v>
      </c>
      <c r="G4255" s="368">
        <v>1</v>
      </c>
    </row>
    <row r="4256" spans="1:7" ht="14.25" customHeight="1" x14ac:dyDescent="0.2">
      <c r="A4256" s="351" t="s">
        <v>9485</v>
      </c>
      <c r="B4256" s="352" t="s">
        <v>9449</v>
      </c>
      <c r="C4256" s="353" t="s">
        <v>1109</v>
      </c>
      <c r="D4256" s="353" t="s">
        <v>9486</v>
      </c>
      <c r="E4256" s="354" t="s">
        <v>9487</v>
      </c>
      <c r="F4256" s="355" t="s">
        <v>217</v>
      </c>
      <c r="G4256" s="368">
        <v>1</v>
      </c>
    </row>
    <row r="4257" spans="1:7" ht="14.25" customHeight="1" x14ac:dyDescent="0.2">
      <c r="A4257" s="351" t="s">
        <v>9488</v>
      </c>
      <c r="B4257" s="352" t="s">
        <v>9449</v>
      </c>
      <c r="C4257" s="353" t="s">
        <v>3539</v>
      </c>
      <c r="D4257" s="353" t="s">
        <v>9489</v>
      </c>
      <c r="E4257" s="354" t="s">
        <v>9490</v>
      </c>
      <c r="F4257" s="355" t="s">
        <v>217</v>
      </c>
      <c r="G4257" s="368">
        <v>1</v>
      </c>
    </row>
    <row r="4258" spans="1:7" ht="14.25" customHeight="1" x14ac:dyDescent="0.2">
      <c r="A4258" s="351" t="s">
        <v>9491</v>
      </c>
      <c r="B4258" s="352" t="s">
        <v>9449</v>
      </c>
      <c r="C4258" s="353" t="s">
        <v>1112</v>
      </c>
      <c r="D4258" s="353" t="s">
        <v>9492</v>
      </c>
      <c r="E4258" s="354" t="s">
        <v>9493</v>
      </c>
      <c r="F4258" s="355" t="s">
        <v>217</v>
      </c>
      <c r="G4258" s="368">
        <v>6</v>
      </c>
    </row>
    <row r="4259" spans="1:7" ht="14.25" customHeight="1" x14ac:dyDescent="0.2">
      <c r="A4259" s="351" t="s">
        <v>9494</v>
      </c>
      <c r="B4259" s="352" t="s">
        <v>9449</v>
      </c>
      <c r="C4259" s="353" t="s">
        <v>2556</v>
      </c>
      <c r="D4259" s="353" t="s">
        <v>9495</v>
      </c>
      <c r="E4259" s="354" t="s">
        <v>489</v>
      </c>
      <c r="F4259" s="355" t="s">
        <v>217</v>
      </c>
      <c r="G4259" s="368">
        <v>6</v>
      </c>
    </row>
    <row r="4260" spans="1:7" ht="14.25" customHeight="1" x14ac:dyDescent="0.2">
      <c r="A4260" s="351" t="s">
        <v>9496</v>
      </c>
      <c r="B4260" s="352" t="s">
        <v>9449</v>
      </c>
      <c r="C4260" s="353" t="s">
        <v>3589</v>
      </c>
      <c r="D4260" s="353" t="s">
        <v>9497</v>
      </c>
      <c r="E4260" s="354" t="s">
        <v>492</v>
      </c>
      <c r="F4260" s="355" t="s">
        <v>217</v>
      </c>
      <c r="G4260" s="368">
        <v>7</v>
      </c>
    </row>
    <row r="4261" spans="1:7" ht="14.25" customHeight="1" x14ac:dyDescent="0.2">
      <c r="A4261" s="351" t="s">
        <v>9498</v>
      </c>
      <c r="B4261" s="352" t="s">
        <v>9449</v>
      </c>
      <c r="C4261" s="353" t="s">
        <v>3591</v>
      </c>
      <c r="D4261" s="353" t="s">
        <v>9499</v>
      </c>
      <c r="E4261" s="354" t="s">
        <v>9500</v>
      </c>
      <c r="F4261" s="355" t="s">
        <v>217</v>
      </c>
      <c r="G4261" s="368">
        <v>4</v>
      </c>
    </row>
    <row r="4262" spans="1:7" ht="14.25" customHeight="1" x14ac:dyDescent="0.2">
      <c r="A4262" s="351" t="s">
        <v>9501</v>
      </c>
      <c r="B4262" s="352" t="s">
        <v>9449</v>
      </c>
      <c r="C4262" s="353" t="s">
        <v>1115</v>
      </c>
      <c r="D4262" s="353" t="s">
        <v>9502</v>
      </c>
      <c r="E4262" s="354" t="s">
        <v>9503</v>
      </c>
      <c r="F4262" s="355" t="s">
        <v>217</v>
      </c>
      <c r="G4262" s="368">
        <v>2</v>
      </c>
    </row>
    <row r="4263" spans="1:7" ht="14.25" customHeight="1" x14ac:dyDescent="0.2">
      <c r="A4263" s="351" t="s">
        <v>9504</v>
      </c>
      <c r="B4263" s="352" t="s">
        <v>9449</v>
      </c>
      <c r="C4263" s="353" t="s">
        <v>1118</v>
      </c>
      <c r="D4263" s="353" t="s">
        <v>9505</v>
      </c>
      <c r="E4263" s="354" t="s">
        <v>9506</v>
      </c>
      <c r="F4263" s="355" t="s">
        <v>217</v>
      </c>
      <c r="G4263" s="368">
        <v>2</v>
      </c>
    </row>
    <row r="4264" spans="1:7" ht="14.25" customHeight="1" x14ac:dyDescent="0.2">
      <c r="A4264" s="351" t="s">
        <v>9507</v>
      </c>
      <c r="B4264" s="352" t="s">
        <v>9449</v>
      </c>
      <c r="C4264" s="353" t="s">
        <v>1140</v>
      </c>
      <c r="D4264" s="353" t="s">
        <v>487</v>
      </c>
      <c r="E4264" s="354" t="s">
        <v>488</v>
      </c>
      <c r="F4264" s="355" t="s">
        <v>217</v>
      </c>
      <c r="G4264" s="368">
        <v>1</v>
      </c>
    </row>
    <row r="4265" spans="1:7" ht="14.25" customHeight="1" x14ac:dyDescent="0.2">
      <c r="A4265" s="351" t="s">
        <v>9508</v>
      </c>
      <c r="B4265" s="352" t="s">
        <v>9449</v>
      </c>
      <c r="C4265" s="353" t="s">
        <v>1144</v>
      </c>
      <c r="D4265" s="353" t="s">
        <v>9509</v>
      </c>
      <c r="E4265" s="354" t="s">
        <v>9510</v>
      </c>
      <c r="F4265" s="355" t="s">
        <v>217</v>
      </c>
      <c r="G4265" s="368">
        <v>1</v>
      </c>
    </row>
    <row r="4266" spans="1:7" ht="14.25" customHeight="1" x14ac:dyDescent="0.2">
      <c r="A4266" s="351" t="s">
        <v>9511</v>
      </c>
      <c r="B4266" s="352" t="s">
        <v>9449</v>
      </c>
      <c r="C4266" s="353" t="s">
        <v>3646</v>
      </c>
      <c r="D4266" s="353" t="s">
        <v>493</v>
      </c>
      <c r="E4266" s="354" t="s">
        <v>494</v>
      </c>
      <c r="F4266" s="355" t="s">
        <v>495</v>
      </c>
      <c r="G4266" s="363">
        <v>1.5942000000000001</v>
      </c>
    </row>
    <row r="4267" spans="1:7" ht="14.25" customHeight="1" x14ac:dyDescent="0.2">
      <c r="A4267" s="351" t="s">
        <v>9512</v>
      </c>
      <c r="B4267" s="352" t="s">
        <v>9449</v>
      </c>
      <c r="C4267" s="353" t="s">
        <v>3648</v>
      </c>
      <c r="D4267" s="353" t="s">
        <v>9513</v>
      </c>
      <c r="E4267" s="354" t="s">
        <v>496</v>
      </c>
      <c r="F4267" s="355" t="s">
        <v>122</v>
      </c>
      <c r="G4267" s="357">
        <v>1.4350000000000001</v>
      </c>
    </row>
    <row r="4268" spans="1:7" ht="14.25" customHeight="1" x14ac:dyDescent="0.2">
      <c r="A4268" s="351" t="s">
        <v>9514</v>
      </c>
      <c r="B4268" s="352" t="s">
        <v>9449</v>
      </c>
      <c r="C4268" s="353" t="s">
        <v>3650</v>
      </c>
      <c r="D4268" s="353" t="s">
        <v>9515</v>
      </c>
      <c r="E4268" s="354" t="s">
        <v>497</v>
      </c>
      <c r="F4268" s="355" t="s">
        <v>111</v>
      </c>
      <c r="G4268" s="363">
        <v>5.4199999999999998E-2</v>
      </c>
    </row>
    <row r="4269" spans="1:7" ht="14.25" customHeight="1" x14ac:dyDescent="0.2">
      <c r="A4269" s="351" t="s">
        <v>9516</v>
      </c>
      <c r="B4269" s="352" t="s">
        <v>9449</v>
      </c>
      <c r="C4269" s="353" t="s">
        <v>3652</v>
      </c>
      <c r="D4269" s="353" t="s">
        <v>3421</v>
      </c>
      <c r="E4269" s="354" t="s">
        <v>203</v>
      </c>
      <c r="F4269" s="355" t="s">
        <v>111</v>
      </c>
      <c r="G4269" s="363">
        <v>0.15939999999999999</v>
      </c>
    </row>
    <row r="4270" spans="1:7" ht="14.25" customHeight="1" x14ac:dyDescent="0.2">
      <c r="A4270" s="351" t="s">
        <v>9517</v>
      </c>
      <c r="B4270" s="352" t="s">
        <v>9449</v>
      </c>
      <c r="C4270" s="353" t="s">
        <v>7576</v>
      </c>
      <c r="D4270" s="353" t="s">
        <v>9518</v>
      </c>
      <c r="E4270" s="354" t="s">
        <v>499</v>
      </c>
      <c r="F4270" s="355" t="s">
        <v>168</v>
      </c>
      <c r="G4270" s="357">
        <v>9.2460000000000004</v>
      </c>
    </row>
    <row r="4271" spans="1:7" ht="14.25" customHeight="1" x14ac:dyDescent="0.2">
      <c r="A4271" s="351" t="s">
        <v>9519</v>
      </c>
      <c r="B4271" s="352" t="s">
        <v>9449</v>
      </c>
      <c r="C4271" s="353" t="s">
        <v>7579</v>
      </c>
      <c r="D4271" s="353" t="s">
        <v>9520</v>
      </c>
      <c r="E4271" s="354" t="s">
        <v>498</v>
      </c>
      <c r="F4271" s="355" t="s">
        <v>168</v>
      </c>
      <c r="G4271" s="366">
        <v>15.3</v>
      </c>
    </row>
    <row r="4272" spans="1:7" ht="14.25" customHeight="1" x14ac:dyDescent="0.2">
      <c r="A4272" s="351" t="s">
        <v>9521</v>
      </c>
      <c r="B4272" s="352" t="s">
        <v>9449</v>
      </c>
      <c r="C4272" s="353" t="s">
        <v>7582</v>
      </c>
      <c r="D4272" s="353" t="s">
        <v>9522</v>
      </c>
      <c r="E4272" s="354" t="s">
        <v>9523</v>
      </c>
      <c r="F4272" s="355" t="s">
        <v>122</v>
      </c>
      <c r="G4272" s="362">
        <v>0.09</v>
      </c>
    </row>
    <row r="4273" spans="1:7" ht="14.25" customHeight="1" x14ac:dyDescent="0.2">
      <c r="A4273" s="351" t="s">
        <v>9524</v>
      </c>
      <c r="B4273" s="352" t="s">
        <v>9449</v>
      </c>
      <c r="C4273" s="353" t="s">
        <v>9525</v>
      </c>
      <c r="D4273" s="353" t="s">
        <v>9526</v>
      </c>
      <c r="E4273" s="354" t="s">
        <v>500</v>
      </c>
      <c r="F4273" s="355" t="s">
        <v>217</v>
      </c>
      <c r="G4273" s="368">
        <v>9</v>
      </c>
    </row>
    <row r="4274" spans="1:7" ht="14.25" customHeight="1" x14ac:dyDescent="0.2">
      <c r="A4274" s="351" t="s">
        <v>9527</v>
      </c>
      <c r="B4274" s="352" t="s">
        <v>9449</v>
      </c>
      <c r="C4274" s="353" t="s">
        <v>1151</v>
      </c>
      <c r="D4274" s="353" t="s">
        <v>9492</v>
      </c>
      <c r="E4274" s="354" t="s">
        <v>9493</v>
      </c>
      <c r="F4274" s="355" t="s">
        <v>217</v>
      </c>
      <c r="G4274" s="368">
        <v>3</v>
      </c>
    </row>
    <row r="4275" spans="1:7" ht="14.25" customHeight="1" x14ac:dyDescent="0.2">
      <c r="A4275" s="351" t="s">
        <v>9528</v>
      </c>
      <c r="B4275" s="352" t="s">
        <v>9449</v>
      </c>
      <c r="C4275" s="353" t="s">
        <v>1153</v>
      </c>
      <c r="D4275" s="353" t="s">
        <v>9529</v>
      </c>
      <c r="E4275" s="354" t="s">
        <v>9530</v>
      </c>
      <c r="F4275" s="355" t="s">
        <v>217</v>
      </c>
      <c r="G4275" s="368">
        <v>3</v>
      </c>
    </row>
    <row r="4276" spans="1:7" ht="14.25" customHeight="1" x14ac:dyDescent="0.2">
      <c r="A4276" s="351" t="s">
        <v>9531</v>
      </c>
      <c r="B4276" s="352" t="s">
        <v>9449</v>
      </c>
      <c r="C4276" s="353" t="s">
        <v>1155</v>
      </c>
      <c r="D4276" s="353" t="s">
        <v>9532</v>
      </c>
      <c r="E4276" s="354" t="s">
        <v>9533</v>
      </c>
      <c r="F4276" s="355" t="s">
        <v>217</v>
      </c>
      <c r="G4276" s="368">
        <v>4</v>
      </c>
    </row>
    <row r="4277" spans="1:7" ht="14.25" customHeight="1" x14ac:dyDescent="0.2">
      <c r="A4277" s="351" t="s">
        <v>9534</v>
      </c>
      <c r="B4277" s="352" t="s">
        <v>9449</v>
      </c>
      <c r="C4277" s="353" t="s">
        <v>2583</v>
      </c>
      <c r="D4277" s="353" t="s">
        <v>9535</v>
      </c>
      <c r="E4277" s="354" t="s">
        <v>9536</v>
      </c>
      <c r="F4277" s="355" t="s">
        <v>217</v>
      </c>
      <c r="G4277" s="368">
        <v>1</v>
      </c>
    </row>
    <row r="4278" spans="1:7" ht="14.25" customHeight="1" x14ac:dyDescent="0.2">
      <c r="A4278" s="351" t="s">
        <v>9537</v>
      </c>
      <c r="B4278" s="352" t="s">
        <v>9449</v>
      </c>
      <c r="C4278" s="353" t="s">
        <v>3659</v>
      </c>
      <c r="D4278" s="353" t="s">
        <v>8902</v>
      </c>
      <c r="E4278" s="354" t="s">
        <v>8903</v>
      </c>
      <c r="F4278" s="355" t="s">
        <v>217</v>
      </c>
      <c r="G4278" s="368">
        <v>2</v>
      </c>
    </row>
    <row r="4279" spans="1:7" ht="14.25" customHeight="1" x14ac:dyDescent="0.2">
      <c r="A4279" s="351" t="s">
        <v>9538</v>
      </c>
      <c r="B4279" s="352" t="s">
        <v>9449</v>
      </c>
      <c r="C4279" s="369" t="s">
        <v>3661</v>
      </c>
      <c r="D4279" s="369" t="s">
        <v>9539</v>
      </c>
      <c r="E4279" s="370" t="s">
        <v>9540</v>
      </c>
      <c r="F4279" s="355" t="s">
        <v>217</v>
      </c>
      <c r="G4279" s="368">
        <v>1</v>
      </c>
    </row>
    <row r="4280" spans="1:7" ht="14.25" customHeight="1" x14ac:dyDescent="0.2">
      <c r="A4280" s="351" t="s">
        <v>9541</v>
      </c>
      <c r="B4280" s="352" t="s">
        <v>9449</v>
      </c>
      <c r="C4280" s="353" t="s">
        <v>1168</v>
      </c>
      <c r="D4280" s="353" t="s">
        <v>9542</v>
      </c>
      <c r="E4280" s="354" t="s">
        <v>9543</v>
      </c>
      <c r="F4280" s="355" t="s">
        <v>217</v>
      </c>
      <c r="G4280" s="368">
        <v>6</v>
      </c>
    </row>
    <row r="4281" spans="1:7" ht="14.25" customHeight="1" x14ac:dyDescent="0.2">
      <c r="A4281" s="351" t="s">
        <v>9544</v>
      </c>
      <c r="B4281" s="352" t="s">
        <v>9449</v>
      </c>
      <c r="C4281" s="353" t="s">
        <v>2598</v>
      </c>
      <c r="D4281" s="353" t="s">
        <v>345</v>
      </c>
      <c r="E4281" s="354" t="s">
        <v>9470</v>
      </c>
      <c r="F4281" s="355" t="s">
        <v>346</v>
      </c>
      <c r="G4281" s="366">
        <v>0.3</v>
      </c>
    </row>
    <row r="4282" spans="1:7" ht="14.25" customHeight="1" x14ac:dyDescent="0.2">
      <c r="A4282" s="351" t="s">
        <v>9545</v>
      </c>
      <c r="B4282" s="352" t="s">
        <v>9449</v>
      </c>
      <c r="C4282" s="353" t="s">
        <v>3671</v>
      </c>
      <c r="D4282" s="353" t="s">
        <v>9546</v>
      </c>
      <c r="E4282" s="354" t="s">
        <v>485</v>
      </c>
      <c r="F4282" s="355" t="s">
        <v>168</v>
      </c>
      <c r="G4282" s="366">
        <v>302.39999999999998</v>
      </c>
    </row>
    <row r="4283" spans="1:7" ht="14.25" customHeight="1" x14ac:dyDescent="0.2">
      <c r="A4283" s="351" t="s">
        <v>9547</v>
      </c>
      <c r="B4283" s="352" t="s">
        <v>9449</v>
      </c>
      <c r="C4283" s="353" t="s">
        <v>2603</v>
      </c>
      <c r="D4283" s="353" t="s">
        <v>9475</v>
      </c>
      <c r="E4283" s="354" t="s">
        <v>9476</v>
      </c>
      <c r="F4283" s="355" t="s">
        <v>346</v>
      </c>
      <c r="G4283" s="357">
        <v>5.5E-2</v>
      </c>
    </row>
    <row r="4284" spans="1:7" ht="14.25" customHeight="1" x14ac:dyDescent="0.2">
      <c r="A4284" s="351" t="s">
        <v>9548</v>
      </c>
      <c r="B4284" s="352" t="s">
        <v>9449</v>
      </c>
      <c r="C4284" s="353" t="s">
        <v>3676</v>
      </c>
      <c r="D4284" s="353" t="s">
        <v>9549</v>
      </c>
      <c r="E4284" s="354" t="s">
        <v>9550</v>
      </c>
      <c r="F4284" s="355" t="s">
        <v>168</v>
      </c>
      <c r="G4284" s="362">
        <v>55.39</v>
      </c>
    </row>
    <row r="4285" spans="1:7" ht="14.25" customHeight="1" x14ac:dyDescent="0.2">
      <c r="A4285" s="351" t="s">
        <v>9551</v>
      </c>
      <c r="B4285" s="352" t="s">
        <v>9449</v>
      </c>
      <c r="C4285" s="353" t="s">
        <v>1186</v>
      </c>
      <c r="D4285" s="353" t="s">
        <v>9552</v>
      </c>
      <c r="E4285" s="354" t="s">
        <v>9553</v>
      </c>
      <c r="F4285" s="355" t="s">
        <v>346</v>
      </c>
      <c r="G4285" s="362">
        <v>0.14000000000000001</v>
      </c>
    </row>
    <row r="4286" spans="1:7" ht="14.25" customHeight="1" x14ac:dyDescent="0.2">
      <c r="A4286" s="351" t="s">
        <v>9554</v>
      </c>
      <c r="B4286" s="352" t="s">
        <v>9449</v>
      </c>
      <c r="C4286" s="353" t="s">
        <v>2611</v>
      </c>
      <c r="D4286" s="353" t="s">
        <v>9555</v>
      </c>
      <c r="E4286" s="354" t="s">
        <v>9556</v>
      </c>
      <c r="F4286" s="355" t="s">
        <v>168</v>
      </c>
      <c r="G4286" s="366">
        <v>140.6</v>
      </c>
    </row>
    <row r="4287" spans="1:7" ht="14.25" customHeight="1" x14ac:dyDescent="0.2">
      <c r="A4287" s="351" t="s">
        <v>9557</v>
      </c>
      <c r="B4287" s="352" t="s">
        <v>9449</v>
      </c>
      <c r="C4287" s="353" t="s">
        <v>2613</v>
      </c>
      <c r="D4287" s="353" t="s">
        <v>9558</v>
      </c>
      <c r="E4287" s="354" t="s">
        <v>9559</v>
      </c>
      <c r="F4287" s="355" t="s">
        <v>164</v>
      </c>
      <c r="G4287" s="366">
        <v>1.4</v>
      </c>
    </row>
    <row r="4288" spans="1:7" ht="14.25" customHeight="1" x14ac:dyDescent="0.2">
      <c r="A4288" s="351" t="s">
        <v>9560</v>
      </c>
      <c r="B4288" s="352" t="s">
        <v>9449</v>
      </c>
      <c r="C4288" s="353" t="s">
        <v>2620</v>
      </c>
      <c r="D4288" s="353" t="s">
        <v>9482</v>
      </c>
      <c r="E4288" s="354" t="s">
        <v>9483</v>
      </c>
      <c r="F4288" s="355" t="s">
        <v>9484</v>
      </c>
      <c r="G4288" s="368">
        <v>13</v>
      </c>
    </row>
    <row r="4289" spans="1:7" ht="14.25" customHeight="1" x14ac:dyDescent="0.2">
      <c r="A4289" s="351" t="s">
        <v>9561</v>
      </c>
      <c r="B4289" s="352" t="s">
        <v>9449</v>
      </c>
      <c r="C4289" s="353" t="s">
        <v>2622</v>
      </c>
      <c r="D4289" s="353" t="s">
        <v>9562</v>
      </c>
      <c r="E4289" s="354" t="s">
        <v>9563</v>
      </c>
      <c r="F4289" s="355" t="s">
        <v>122</v>
      </c>
      <c r="G4289" s="357">
        <v>7.0000000000000001E-3</v>
      </c>
    </row>
    <row r="4290" spans="1:7" ht="14.25" customHeight="1" x14ac:dyDescent="0.2">
      <c r="A4290" s="347" t="s">
        <v>1157</v>
      </c>
      <c r="B4290" s="556"/>
      <c r="C4290" s="556"/>
      <c r="D4290" s="556"/>
      <c r="E4290" s="348" t="s">
        <v>9564</v>
      </c>
      <c r="F4290" s="349"/>
      <c r="G4290" s="350"/>
    </row>
    <row r="4291" spans="1:7" ht="14.25" customHeight="1" x14ac:dyDescent="0.2">
      <c r="A4291" s="351" t="s">
        <v>9565</v>
      </c>
      <c r="B4291" s="352" t="s">
        <v>9449</v>
      </c>
      <c r="C4291" s="353" t="s">
        <v>2624</v>
      </c>
      <c r="D4291" s="353" t="s">
        <v>490</v>
      </c>
      <c r="E4291" s="354" t="s">
        <v>491</v>
      </c>
      <c r="F4291" s="355" t="s">
        <v>217</v>
      </c>
      <c r="G4291" s="368">
        <v>2</v>
      </c>
    </row>
    <row r="4292" spans="1:7" ht="14.25" customHeight="1" x14ac:dyDescent="0.2">
      <c r="A4292" s="351" t="s">
        <v>9566</v>
      </c>
      <c r="B4292" s="352" t="s">
        <v>9449</v>
      </c>
      <c r="C4292" s="353" t="s">
        <v>7334</v>
      </c>
      <c r="D4292" s="353" t="s">
        <v>9567</v>
      </c>
      <c r="E4292" s="354" t="s">
        <v>9568</v>
      </c>
      <c r="F4292" s="355" t="s">
        <v>217</v>
      </c>
      <c r="G4292" s="368">
        <v>-2</v>
      </c>
    </row>
    <row r="4293" spans="1:7" ht="14.25" customHeight="1" x14ac:dyDescent="0.2">
      <c r="A4293" s="351" t="s">
        <v>9569</v>
      </c>
      <c r="B4293" s="352" t="s">
        <v>9449</v>
      </c>
      <c r="C4293" s="353" t="s">
        <v>6115</v>
      </c>
      <c r="D4293" s="353" t="s">
        <v>9570</v>
      </c>
      <c r="E4293" s="354" t="s">
        <v>9571</v>
      </c>
      <c r="F4293" s="355" t="s">
        <v>217</v>
      </c>
      <c r="G4293" s="368">
        <v>2</v>
      </c>
    </row>
    <row r="4294" spans="1:7" ht="14.25" customHeight="1" x14ac:dyDescent="0.2">
      <c r="A4294" s="351" t="s">
        <v>9572</v>
      </c>
      <c r="B4294" s="352" t="s">
        <v>9449</v>
      </c>
      <c r="C4294" s="353" t="s">
        <v>2631</v>
      </c>
      <c r="D4294" s="353" t="s">
        <v>288</v>
      </c>
      <c r="E4294" s="354" t="s">
        <v>289</v>
      </c>
      <c r="F4294" s="355" t="s">
        <v>290</v>
      </c>
      <c r="G4294" s="368">
        <v>1</v>
      </c>
    </row>
    <row r="4295" spans="1:7" ht="14.25" customHeight="1" x14ac:dyDescent="0.2">
      <c r="A4295" s="351" t="s">
        <v>9573</v>
      </c>
      <c r="B4295" s="352" t="s">
        <v>9449</v>
      </c>
      <c r="C4295" s="353" t="s">
        <v>2633</v>
      </c>
      <c r="D4295" s="353" t="s">
        <v>8902</v>
      </c>
      <c r="E4295" s="354" t="s">
        <v>8903</v>
      </c>
      <c r="F4295" s="355" t="s">
        <v>217</v>
      </c>
      <c r="G4295" s="368">
        <v>2</v>
      </c>
    </row>
    <row r="4296" spans="1:7" ht="14.25" customHeight="1" x14ac:dyDescent="0.2">
      <c r="A4296" s="351" t="s">
        <v>9574</v>
      </c>
      <c r="B4296" s="352" t="s">
        <v>9449</v>
      </c>
      <c r="C4296" s="353" t="s">
        <v>3742</v>
      </c>
      <c r="D4296" s="353" t="s">
        <v>9575</v>
      </c>
      <c r="E4296" s="354" t="s">
        <v>9576</v>
      </c>
      <c r="F4296" s="355" t="s">
        <v>217</v>
      </c>
      <c r="G4296" s="368">
        <v>2</v>
      </c>
    </row>
    <row r="4297" spans="1:7" ht="14.25" customHeight="1" x14ac:dyDescent="0.2">
      <c r="A4297" s="351" t="s">
        <v>9577</v>
      </c>
      <c r="B4297" s="352" t="s">
        <v>9449</v>
      </c>
      <c r="C4297" s="353" t="s">
        <v>1189</v>
      </c>
      <c r="D4297" s="353" t="s">
        <v>288</v>
      </c>
      <c r="E4297" s="354" t="s">
        <v>289</v>
      </c>
      <c r="F4297" s="355" t="s">
        <v>290</v>
      </c>
      <c r="G4297" s="366">
        <v>1.5</v>
      </c>
    </row>
    <row r="4298" spans="1:7" ht="14.25" customHeight="1" x14ac:dyDescent="0.2">
      <c r="A4298" s="351" t="s">
        <v>9578</v>
      </c>
      <c r="B4298" s="352" t="s">
        <v>9449</v>
      </c>
      <c r="C4298" s="353" t="s">
        <v>1190</v>
      </c>
      <c r="D4298" s="353" t="s">
        <v>5963</v>
      </c>
      <c r="E4298" s="354" t="s">
        <v>5964</v>
      </c>
      <c r="F4298" s="355" t="s">
        <v>217</v>
      </c>
      <c r="G4298" s="368">
        <v>3</v>
      </c>
    </row>
    <row r="4299" spans="1:7" ht="14.25" customHeight="1" x14ac:dyDescent="0.2">
      <c r="A4299" s="351" t="s">
        <v>9579</v>
      </c>
      <c r="B4299" s="352" t="s">
        <v>9449</v>
      </c>
      <c r="C4299" s="353" t="s">
        <v>2639</v>
      </c>
      <c r="D4299" s="353" t="s">
        <v>9580</v>
      </c>
      <c r="E4299" s="354" t="s">
        <v>9581</v>
      </c>
      <c r="F4299" s="355" t="s">
        <v>290</v>
      </c>
      <c r="G4299" s="368">
        <v>2</v>
      </c>
    </row>
    <row r="4300" spans="1:7" ht="14.25" customHeight="1" x14ac:dyDescent="0.2">
      <c r="A4300" s="351" t="s">
        <v>9582</v>
      </c>
      <c r="B4300" s="352" t="s">
        <v>9449</v>
      </c>
      <c r="C4300" s="353" t="s">
        <v>3749</v>
      </c>
      <c r="D4300" s="353" t="s">
        <v>9583</v>
      </c>
      <c r="E4300" s="354" t="s">
        <v>9584</v>
      </c>
      <c r="F4300" s="355" t="s">
        <v>217</v>
      </c>
      <c r="G4300" s="368">
        <v>4</v>
      </c>
    </row>
    <row r="4301" spans="1:7" ht="14.25" customHeight="1" x14ac:dyDescent="0.2">
      <c r="A4301" s="351" t="s">
        <v>9585</v>
      </c>
      <c r="B4301" s="352" t="s">
        <v>9449</v>
      </c>
      <c r="C4301" s="353" t="s">
        <v>3752</v>
      </c>
      <c r="D4301" s="353" t="s">
        <v>9586</v>
      </c>
      <c r="E4301" s="354" t="s">
        <v>9587</v>
      </c>
      <c r="F4301" s="355" t="s">
        <v>217</v>
      </c>
      <c r="G4301" s="368">
        <v>1</v>
      </c>
    </row>
    <row r="4302" spans="1:7" ht="14.25" customHeight="1" x14ac:dyDescent="0.2">
      <c r="A4302" s="351" t="s">
        <v>9588</v>
      </c>
      <c r="B4302" s="352" t="s">
        <v>9449</v>
      </c>
      <c r="C4302" s="353" t="s">
        <v>3754</v>
      </c>
      <c r="D4302" s="353" t="s">
        <v>9589</v>
      </c>
      <c r="E4302" s="354" t="s">
        <v>9590</v>
      </c>
      <c r="F4302" s="355" t="s">
        <v>217</v>
      </c>
      <c r="G4302" s="368">
        <v>3</v>
      </c>
    </row>
    <row r="4303" spans="1:7" ht="14.25" customHeight="1" x14ac:dyDescent="0.2">
      <c r="A4303" s="351" t="s">
        <v>9591</v>
      </c>
      <c r="B4303" s="352" t="s">
        <v>9449</v>
      </c>
      <c r="C4303" s="353" t="s">
        <v>2646</v>
      </c>
      <c r="D4303" s="353" t="s">
        <v>9542</v>
      </c>
      <c r="E4303" s="354" t="s">
        <v>9543</v>
      </c>
      <c r="F4303" s="355" t="s">
        <v>217</v>
      </c>
      <c r="G4303" s="368">
        <v>3</v>
      </c>
    </row>
    <row r="4304" spans="1:7" ht="14.25" customHeight="1" x14ac:dyDescent="0.2">
      <c r="A4304" s="351" t="s">
        <v>9592</v>
      </c>
      <c r="B4304" s="352" t="s">
        <v>9449</v>
      </c>
      <c r="C4304" s="353" t="s">
        <v>1200</v>
      </c>
      <c r="D4304" s="353" t="s">
        <v>9593</v>
      </c>
      <c r="E4304" s="354" t="s">
        <v>9594</v>
      </c>
      <c r="F4304" s="355" t="s">
        <v>217</v>
      </c>
      <c r="G4304" s="368">
        <v>6</v>
      </c>
    </row>
    <row r="4305" spans="1:7" ht="14.25" customHeight="1" x14ac:dyDescent="0.2">
      <c r="A4305" s="351" t="s">
        <v>9595</v>
      </c>
      <c r="B4305" s="352" t="s">
        <v>9449</v>
      </c>
      <c r="C4305" s="353" t="s">
        <v>1211</v>
      </c>
      <c r="D4305" s="353" t="s">
        <v>345</v>
      </c>
      <c r="E4305" s="354" t="s">
        <v>484</v>
      </c>
      <c r="F4305" s="355" t="s">
        <v>346</v>
      </c>
      <c r="G4305" s="357">
        <v>1.2E-2</v>
      </c>
    </row>
    <row r="4306" spans="1:7" ht="14.25" customHeight="1" x14ac:dyDescent="0.2">
      <c r="A4306" s="351" t="s">
        <v>9596</v>
      </c>
      <c r="B4306" s="352" t="s">
        <v>9449</v>
      </c>
      <c r="C4306" s="353" t="s">
        <v>1213</v>
      </c>
      <c r="D4306" s="353" t="s">
        <v>9546</v>
      </c>
      <c r="E4306" s="354" t="s">
        <v>485</v>
      </c>
      <c r="F4306" s="355" t="s">
        <v>168</v>
      </c>
      <c r="G4306" s="366">
        <v>12.1</v>
      </c>
    </row>
    <row r="4307" spans="1:7" ht="14.25" customHeight="1" x14ac:dyDescent="0.2">
      <c r="A4307" s="351" t="s">
        <v>9597</v>
      </c>
      <c r="B4307" s="352" t="s">
        <v>9449</v>
      </c>
      <c r="C4307" s="353" t="s">
        <v>2658</v>
      </c>
      <c r="D4307" s="353" t="s">
        <v>400</v>
      </c>
      <c r="E4307" s="354" t="s">
        <v>401</v>
      </c>
      <c r="F4307" s="355" t="s">
        <v>164</v>
      </c>
      <c r="G4307" s="362">
        <v>0.12</v>
      </c>
    </row>
    <row r="4308" spans="1:7" ht="14.25" customHeight="1" x14ac:dyDescent="0.2">
      <c r="A4308" s="347" t="s">
        <v>1161</v>
      </c>
      <c r="B4308" s="556"/>
      <c r="C4308" s="556"/>
      <c r="D4308" s="556"/>
      <c r="E4308" s="348" t="s">
        <v>9598</v>
      </c>
      <c r="F4308" s="349"/>
      <c r="G4308" s="350"/>
    </row>
    <row r="4309" spans="1:7" ht="14.25" customHeight="1" x14ac:dyDescent="0.2">
      <c r="A4309" s="351" t="s">
        <v>9599</v>
      </c>
      <c r="B4309" s="352" t="s">
        <v>9449</v>
      </c>
      <c r="C4309" s="353" t="s">
        <v>1224</v>
      </c>
      <c r="D4309" s="353" t="s">
        <v>467</v>
      </c>
      <c r="E4309" s="354" t="s">
        <v>468</v>
      </c>
      <c r="F4309" s="355" t="s">
        <v>100</v>
      </c>
      <c r="G4309" s="363">
        <v>8.8800000000000004E-2</v>
      </c>
    </row>
    <row r="4310" spans="1:7" ht="14.25" customHeight="1" x14ac:dyDescent="0.2">
      <c r="A4310" s="351" t="s">
        <v>9600</v>
      </c>
      <c r="B4310" s="352" t="s">
        <v>9449</v>
      </c>
      <c r="C4310" s="353" t="s">
        <v>2707</v>
      </c>
      <c r="D4310" s="353" t="s">
        <v>262</v>
      </c>
      <c r="E4310" s="354" t="s">
        <v>263</v>
      </c>
      <c r="F4310" s="355" t="s">
        <v>116</v>
      </c>
      <c r="G4310" s="357">
        <v>0.222</v>
      </c>
    </row>
    <row r="4311" spans="1:7" ht="14.25" customHeight="1" x14ac:dyDescent="0.2">
      <c r="A4311" s="351" t="s">
        <v>9601</v>
      </c>
      <c r="B4311" s="352" t="s">
        <v>9449</v>
      </c>
      <c r="C4311" s="353" t="s">
        <v>2711</v>
      </c>
      <c r="D4311" s="353" t="s">
        <v>469</v>
      </c>
      <c r="E4311" s="354" t="s">
        <v>470</v>
      </c>
      <c r="F4311" s="355" t="s">
        <v>116</v>
      </c>
      <c r="G4311" s="357">
        <v>0.88800000000000001</v>
      </c>
    </row>
    <row r="4312" spans="1:7" ht="14.25" customHeight="1" x14ac:dyDescent="0.2">
      <c r="A4312" s="351" t="s">
        <v>9602</v>
      </c>
      <c r="B4312" s="352" t="s">
        <v>9449</v>
      </c>
      <c r="C4312" s="353" t="s">
        <v>1230</v>
      </c>
      <c r="D4312" s="353" t="s">
        <v>9603</v>
      </c>
      <c r="E4312" s="354" t="s">
        <v>9604</v>
      </c>
      <c r="F4312" s="355" t="s">
        <v>100</v>
      </c>
      <c r="G4312" s="357">
        <v>0.39400000000000002</v>
      </c>
    </row>
    <row r="4313" spans="1:7" ht="14.25" customHeight="1" x14ac:dyDescent="0.2">
      <c r="A4313" s="351" t="s">
        <v>9605</v>
      </c>
      <c r="B4313" s="352" t="s">
        <v>9449</v>
      </c>
      <c r="C4313" s="353" t="s">
        <v>2737</v>
      </c>
      <c r="D4313" s="353" t="s">
        <v>467</v>
      </c>
      <c r="E4313" s="354" t="s">
        <v>468</v>
      </c>
      <c r="F4313" s="355" t="s">
        <v>100</v>
      </c>
      <c r="G4313" s="356">
        <v>1.536E-2</v>
      </c>
    </row>
    <row r="4314" spans="1:7" ht="14.25" customHeight="1" x14ac:dyDescent="0.2">
      <c r="A4314" s="351" t="s">
        <v>9606</v>
      </c>
      <c r="B4314" s="352" t="s">
        <v>9449</v>
      </c>
      <c r="C4314" s="353" t="s">
        <v>2741</v>
      </c>
      <c r="D4314" s="353" t="s">
        <v>262</v>
      </c>
      <c r="E4314" s="354" t="s">
        <v>263</v>
      </c>
      <c r="F4314" s="355" t="s">
        <v>116</v>
      </c>
      <c r="G4314" s="363">
        <v>3.8399999999999997E-2</v>
      </c>
    </row>
    <row r="4315" spans="1:7" ht="14.25" customHeight="1" x14ac:dyDescent="0.2">
      <c r="A4315" s="351" t="s">
        <v>9607</v>
      </c>
      <c r="B4315" s="352" t="s">
        <v>9449</v>
      </c>
      <c r="C4315" s="353" t="s">
        <v>8113</v>
      </c>
      <c r="D4315" s="353" t="s">
        <v>8983</v>
      </c>
      <c r="E4315" s="354" t="s">
        <v>228</v>
      </c>
      <c r="F4315" s="355" t="s">
        <v>111</v>
      </c>
      <c r="G4315" s="362">
        <v>143.22</v>
      </c>
    </row>
    <row r="4316" spans="1:7" ht="14.25" customHeight="1" x14ac:dyDescent="0.2">
      <c r="A4316" s="351" t="s">
        <v>9608</v>
      </c>
      <c r="B4316" s="352" t="s">
        <v>9449</v>
      </c>
      <c r="C4316" s="353" t="s">
        <v>2753</v>
      </c>
      <c r="D4316" s="353" t="s">
        <v>469</v>
      </c>
      <c r="E4316" s="354" t="s">
        <v>470</v>
      </c>
      <c r="F4316" s="355" t="s">
        <v>116</v>
      </c>
      <c r="G4316" s="363">
        <v>0.15359999999999999</v>
      </c>
    </row>
    <row r="4317" spans="1:7" ht="14.25" customHeight="1" x14ac:dyDescent="0.2">
      <c r="A4317" s="351" t="s">
        <v>9609</v>
      </c>
      <c r="B4317" s="352" t="s">
        <v>9449</v>
      </c>
      <c r="C4317" s="353" t="s">
        <v>1251</v>
      </c>
      <c r="D4317" s="353" t="s">
        <v>9610</v>
      </c>
      <c r="E4317" s="354" t="s">
        <v>9611</v>
      </c>
      <c r="F4317" s="355" t="s">
        <v>116</v>
      </c>
      <c r="G4317" s="363">
        <v>0.31319999999999998</v>
      </c>
    </row>
    <row r="4318" spans="1:7" ht="14.25" customHeight="1" x14ac:dyDescent="0.2">
      <c r="A4318" s="351" t="s">
        <v>9612</v>
      </c>
      <c r="B4318" s="352" t="s">
        <v>9449</v>
      </c>
      <c r="C4318" s="353" t="s">
        <v>1252</v>
      </c>
      <c r="D4318" s="353" t="s">
        <v>9613</v>
      </c>
      <c r="E4318" s="354" t="s">
        <v>130</v>
      </c>
      <c r="F4318" s="355" t="s">
        <v>111</v>
      </c>
      <c r="G4318" s="362">
        <v>31.79</v>
      </c>
    </row>
    <row r="4319" spans="1:7" ht="14.25" customHeight="1" x14ac:dyDescent="0.2">
      <c r="A4319" s="351" t="s">
        <v>9614</v>
      </c>
      <c r="B4319" s="352" t="s">
        <v>9449</v>
      </c>
      <c r="C4319" s="353" t="s">
        <v>1253</v>
      </c>
      <c r="D4319" s="353" t="s">
        <v>9615</v>
      </c>
      <c r="E4319" s="354" t="s">
        <v>9616</v>
      </c>
      <c r="F4319" s="355" t="s">
        <v>122</v>
      </c>
      <c r="G4319" s="357">
        <v>2.5369999999999999</v>
      </c>
    </row>
    <row r="4320" spans="1:7" ht="14.25" customHeight="1" x14ac:dyDescent="0.2">
      <c r="A4320" s="351" t="s">
        <v>9617</v>
      </c>
      <c r="B4320" s="352" t="s">
        <v>9449</v>
      </c>
      <c r="C4320" s="353" t="s">
        <v>1257</v>
      </c>
      <c r="D4320" s="353" t="s">
        <v>229</v>
      </c>
      <c r="E4320" s="354" t="s">
        <v>230</v>
      </c>
      <c r="F4320" s="355" t="s">
        <v>122</v>
      </c>
      <c r="G4320" s="357">
        <v>5.6000000000000001E-2</v>
      </c>
    </row>
    <row r="4321" spans="1:7" ht="14.25" customHeight="1" x14ac:dyDescent="0.2">
      <c r="A4321" s="351" t="s">
        <v>9618</v>
      </c>
      <c r="B4321" s="352" t="s">
        <v>9449</v>
      </c>
      <c r="C4321" s="353" t="s">
        <v>1258</v>
      </c>
      <c r="D4321" s="353" t="s">
        <v>9619</v>
      </c>
      <c r="E4321" s="354" t="s">
        <v>9620</v>
      </c>
      <c r="F4321" s="355" t="s">
        <v>122</v>
      </c>
      <c r="G4321" s="357">
        <v>5.6000000000000001E-2</v>
      </c>
    </row>
    <row r="4322" spans="1:7" ht="14.25" customHeight="1" x14ac:dyDescent="0.2">
      <c r="A4322" s="557" t="s">
        <v>9621</v>
      </c>
      <c r="B4322" s="558"/>
      <c r="C4322" s="558"/>
      <c r="D4322" s="558"/>
      <c r="E4322" s="558"/>
      <c r="F4322" s="559"/>
      <c r="G4322" s="346"/>
    </row>
    <row r="4323" spans="1:7" ht="14.25" customHeight="1" x14ac:dyDescent="0.2">
      <c r="A4323" s="347" t="s">
        <v>3659</v>
      </c>
      <c r="B4323" s="556"/>
      <c r="C4323" s="556"/>
      <c r="D4323" s="556"/>
      <c r="E4323" s="348" t="s">
        <v>9622</v>
      </c>
      <c r="F4323" s="349"/>
      <c r="G4323" s="350"/>
    </row>
    <row r="4324" spans="1:7" ht="14.25" customHeight="1" x14ac:dyDescent="0.2">
      <c r="A4324" s="360"/>
      <c r="B4324" s="560" t="s">
        <v>1068</v>
      </c>
      <c r="C4324" s="561"/>
      <c r="D4324" s="561"/>
      <c r="E4324" s="562"/>
      <c r="F4324" s="361"/>
      <c r="G4324" s="361"/>
    </row>
    <row r="4325" spans="1:7" ht="14.25" customHeight="1" x14ac:dyDescent="0.2">
      <c r="A4325" s="351" t="s">
        <v>9623</v>
      </c>
      <c r="B4325" s="353" t="s">
        <v>532</v>
      </c>
      <c r="C4325" s="353" t="s">
        <v>2402</v>
      </c>
      <c r="D4325" s="353" t="s">
        <v>8946</v>
      </c>
      <c r="E4325" s="354" t="s">
        <v>8947</v>
      </c>
      <c r="F4325" s="355" t="s">
        <v>100</v>
      </c>
      <c r="G4325" s="362">
        <v>0.24</v>
      </c>
    </row>
    <row r="4326" spans="1:7" ht="14.25" customHeight="1" x14ac:dyDescent="0.2">
      <c r="A4326" s="351" t="s">
        <v>9624</v>
      </c>
      <c r="B4326" s="353" t="s">
        <v>532</v>
      </c>
      <c r="C4326" s="353" t="s">
        <v>2410</v>
      </c>
      <c r="D4326" s="353" t="s">
        <v>8949</v>
      </c>
      <c r="E4326" s="354" t="s">
        <v>8950</v>
      </c>
      <c r="F4326" s="355" t="s">
        <v>106</v>
      </c>
      <c r="G4326" s="368">
        <v>420</v>
      </c>
    </row>
    <row r="4327" spans="1:7" ht="14.25" customHeight="1" x14ac:dyDescent="0.2">
      <c r="A4327" s="351" t="s">
        <v>9625</v>
      </c>
      <c r="B4327" s="353" t="s">
        <v>532</v>
      </c>
      <c r="C4327" s="353" t="s">
        <v>2421</v>
      </c>
      <c r="D4327" s="353" t="s">
        <v>8952</v>
      </c>
      <c r="E4327" s="354" t="s">
        <v>8953</v>
      </c>
      <c r="F4327" s="355" t="s">
        <v>100</v>
      </c>
      <c r="G4327" s="362">
        <v>0.24</v>
      </c>
    </row>
    <row r="4328" spans="1:7" ht="14.25" customHeight="1" x14ac:dyDescent="0.2">
      <c r="A4328" s="351" t="s">
        <v>9626</v>
      </c>
      <c r="B4328" s="353" t="s">
        <v>532</v>
      </c>
      <c r="C4328" s="353" t="s">
        <v>2429</v>
      </c>
      <c r="D4328" s="353" t="s">
        <v>3339</v>
      </c>
      <c r="E4328" s="354" t="s">
        <v>3340</v>
      </c>
      <c r="F4328" s="355" t="s">
        <v>100</v>
      </c>
      <c r="G4328" s="356">
        <v>1.04786</v>
      </c>
    </row>
    <row r="4329" spans="1:7" ht="14.25" customHeight="1" x14ac:dyDescent="0.2">
      <c r="A4329" s="351" t="s">
        <v>9627</v>
      </c>
      <c r="B4329" s="353" t="s">
        <v>532</v>
      </c>
      <c r="C4329" s="353" t="s">
        <v>2438</v>
      </c>
      <c r="D4329" s="353" t="s">
        <v>258</v>
      </c>
      <c r="E4329" s="354" t="s">
        <v>259</v>
      </c>
      <c r="F4329" s="355" t="s">
        <v>116</v>
      </c>
      <c r="G4329" s="363">
        <v>0.34139999999999998</v>
      </c>
    </row>
    <row r="4330" spans="1:7" ht="14.25" customHeight="1" x14ac:dyDescent="0.2">
      <c r="A4330" s="351" t="s">
        <v>9628</v>
      </c>
      <c r="B4330" s="353" t="s">
        <v>532</v>
      </c>
      <c r="C4330" s="353" t="s">
        <v>1071</v>
      </c>
      <c r="D4330" s="353" t="s">
        <v>467</v>
      </c>
      <c r="E4330" s="354" t="s">
        <v>468</v>
      </c>
      <c r="F4330" s="355" t="s">
        <v>100</v>
      </c>
      <c r="G4330" s="363">
        <v>0.86560000000000004</v>
      </c>
    </row>
    <row r="4331" spans="1:7" ht="14.25" customHeight="1" x14ac:dyDescent="0.2">
      <c r="A4331" s="351" t="s">
        <v>9629</v>
      </c>
      <c r="B4331" s="353" t="s">
        <v>532</v>
      </c>
      <c r="C4331" s="353" t="s">
        <v>1075</v>
      </c>
      <c r="D4331" s="353" t="s">
        <v>262</v>
      </c>
      <c r="E4331" s="354" t="s">
        <v>263</v>
      </c>
      <c r="F4331" s="355" t="s">
        <v>116</v>
      </c>
      <c r="G4331" s="357">
        <v>2.1640000000000001</v>
      </c>
    </row>
    <row r="4332" spans="1:7" ht="14.25" customHeight="1" x14ac:dyDescent="0.2">
      <c r="A4332" s="351" t="s">
        <v>9630</v>
      </c>
      <c r="B4332" s="353" t="s">
        <v>532</v>
      </c>
      <c r="C4332" s="353" t="s">
        <v>2474</v>
      </c>
      <c r="D4332" s="353" t="s">
        <v>3347</v>
      </c>
      <c r="E4332" s="354" t="s">
        <v>3348</v>
      </c>
      <c r="F4332" s="355" t="s">
        <v>100</v>
      </c>
      <c r="G4332" s="363">
        <v>0.86560000000000004</v>
      </c>
    </row>
    <row r="4333" spans="1:7" ht="14.25" customHeight="1" x14ac:dyDescent="0.2">
      <c r="A4333" s="351" t="s">
        <v>9631</v>
      </c>
      <c r="B4333" s="353" t="s">
        <v>532</v>
      </c>
      <c r="C4333" s="353" t="s">
        <v>3475</v>
      </c>
      <c r="D4333" s="353" t="s">
        <v>3350</v>
      </c>
      <c r="E4333" s="354" t="s">
        <v>3351</v>
      </c>
      <c r="F4333" s="355" t="s">
        <v>100</v>
      </c>
      <c r="G4333" s="363">
        <v>0.86560000000000004</v>
      </c>
    </row>
    <row r="4334" spans="1:7" ht="14.25" customHeight="1" x14ac:dyDescent="0.2">
      <c r="A4334" s="360"/>
      <c r="B4334" s="560" t="s">
        <v>9632</v>
      </c>
      <c r="C4334" s="561"/>
      <c r="D4334" s="561"/>
      <c r="E4334" s="562"/>
      <c r="F4334" s="361"/>
      <c r="G4334" s="361"/>
    </row>
    <row r="4335" spans="1:7" ht="14.25" customHeight="1" x14ac:dyDescent="0.2">
      <c r="A4335" s="351" t="s">
        <v>9633</v>
      </c>
      <c r="B4335" s="353" t="s">
        <v>532</v>
      </c>
      <c r="C4335" s="353" t="s">
        <v>2489</v>
      </c>
      <c r="D4335" s="353" t="s">
        <v>9634</v>
      </c>
      <c r="E4335" s="354" t="s">
        <v>9635</v>
      </c>
      <c r="F4335" s="355" t="s">
        <v>111</v>
      </c>
      <c r="G4335" s="357">
        <v>3.1440000000000001</v>
      </c>
    </row>
    <row r="4336" spans="1:7" ht="14.25" customHeight="1" x14ac:dyDescent="0.2">
      <c r="A4336" s="351" t="s">
        <v>9636</v>
      </c>
      <c r="B4336" s="353" t="s">
        <v>532</v>
      </c>
      <c r="C4336" s="353" t="s">
        <v>3481</v>
      </c>
      <c r="D4336" s="353" t="s">
        <v>8983</v>
      </c>
      <c r="E4336" s="354" t="s">
        <v>228</v>
      </c>
      <c r="F4336" s="355" t="s">
        <v>111</v>
      </c>
      <c r="G4336" s="357">
        <v>3.7730000000000001</v>
      </c>
    </row>
    <row r="4337" spans="1:7" ht="14.25" customHeight="1" x14ac:dyDescent="0.2">
      <c r="A4337" s="351" t="s">
        <v>9637</v>
      </c>
      <c r="B4337" s="353" t="s">
        <v>532</v>
      </c>
      <c r="C4337" s="353" t="s">
        <v>2495</v>
      </c>
      <c r="D4337" s="353" t="s">
        <v>9638</v>
      </c>
      <c r="E4337" s="354" t="s">
        <v>9639</v>
      </c>
      <c r="F4337" s="355" t="s">
        <v>111</v>
      </c>
      <c r="G4337" s="357">
        <v>0.91600000000000004</v>
      </c>
    </row>
    <row r="4338" spans="1:7" ht="14.25" customHeight="1" x14ac:dyDescent="0.2">
      <c r="A4338" s="351" t="s">
        <v>9640</v>
      </c>
      <c r="B4338" s="353" t="s">
        <v>532</v>
      </c>
      <c r="C4338" s="353" t="s">
        <v>2497</v>
      </c>
      <c r="D4338" s="353" t="s">
        <v>8011</v>
      </c>
      <c r="E4338" s="354" t="s">
        <v>8012</v>
      </c>
      <c r="F4338" s="355" t="s">
        <v>111</v>
      </c>
      <c r="G4338" s="363">
        <v>1.1908000000000001</v>
      </c>
    </row>
    <row r="4339" spans="1:7" ht="14.25" customHeight="1" x14ac:dyDescent="0.2">
      <c r="A4339" s="351" t="s">
        <v>9641</v>
      </c>
      <c r="B4339" s="353" t="s">
        <v>532</v>
      </c>
      <c r="C4339" s="353" t="s">
        <v>2499</v>
      </c>
      <c r="D4339" s="353" t="s">
        <v>9610</v>
      </c>
      <c r="E4339" s="354" t="s">
        <v>9611</v>
      </c>
      <c r="F4339" s="355" t="s">
        <v>116</v>
      </c>
      <c r="G4339" s="363">
        <v>7.85E-2</v>
      </c>
    </row>
    <row r="4340" spans="1:7" ht="14.25" customHeight="1" x14ac:dyDescent="0.2">
      <c r="A4340" s="351" t="s">
        <v>9642</v>
      </c>
      <c r="B4340" s="353" t="s">
        <v>532</v>
      </c>
      <c r="C4340" s="353" t="s">
        <v>5984</v>
      </c>
      <c r="D4340" s="353" t="s">
        <v>9613</v>
      </c>
      <c r="E4340" s="354" t="s">
        <v>130</v>
      </c>
      <c r="F4340" s="355" t="s">
        <v>111</v>
      </c>
      <c r="G4340" s="357">
        <v>7.968</v>
      </c>
    </row>
    <row r="4341" spans="1:7" ht="14.25" customHeight="1" x14ac:dyDescent="0.2">
      <c r="A4341" s="351" t="s">
        <v>9643</v>
      </c>
      <c r="B4341" s="353" t="s">
        <v>532</v>
      </c>
      <c r="C4341" s="353" t="s">
        <v>5988</v>
      </c>
      <c r="D4341" s="353" t="s">
        <v>9644</v>
      </c>
      <c r="E4341" s="354" t="s">
        <v>587</v>
      </c>
      <c r="F4341" s="355" t="s">
        <v>122</v>
      </c>
      <c r="G4341" s="363">
        <v>0.63590000000000002</v>
      </c>
    </row>
    <row r="4342" spans="1:7" ht="14.25" customHeight="1" x14ac:dyDescent="0.2">
      <c r="A4342" s="351" t="s">
        <v>9645</v>
      </c>
      <c r="B4342" s="353" t="s">
        <v>532</v>
      </c>
      <c r="C4342" s="353" t="s">
        <v>2508</v>
      </c>
      <c r="D4342" s="353" t="s">
        <v>229</v>
      </c>
      <c r="E4342" s="354" t="s">
        <v>230</v>
      </c>
      <c r="F4342" s="355" t="s">
        <v>122</v>
      </c>
      <c r="G4342" s="357">
        <v>3.2000000000000001E-2</v>
      </c>
    </row>
    <row r="4343" spans="1:7" ht="14.25" customHeight="1" x14ac:dyDescent="0.2">
      <c r="A4343" s="351" t="s">
        <v>9646</v>
      </c>
      <c r="B4343" s="353" t="s">
        <v>532</v>
      </c>
      <c r="C4343" s="353" t="s">
        <v>5993</v>
      </c>
      <c r="D4343" s="353" t="s">
        <v>1637</v>
      </c>
      <c r="E4343" s="354" t="s">
        <v>231</v>
      </c>
      <c r="F4343" s="355" t="s">
        <v>122</v>
      </c>
      <c r="G4343" s="357">
        <v>3.2000000000000001E-2</v>
      </c>
    </row>
    <row r="4344" spans="1:7" ht="14.25" customHeight="1" x14ac:dyDescent="0.2">
      <c r="A4344" s="360"/>
      <c r="B4344" s="560" t="s">
        <v>852</v>
      </c>
      <c r="C4344" s="561"/>
      <c r="D4344" s="561"/>
      <c r="E4344" s="562"/>
      <c r="F4344" s="361"/>
      <c r="G4344" s="361"/>
    </row>
    <row r="4345" spans="1:7" ht="14.25" customHeight="1" x14ac:dyDescent="0.2">
      <c r="A4345" s="351" t="s">
        <v>9647</v>
      </c>
      <c r="B4345" s="353" t="s">
        <v>532</v>
      </c>
      <c r="C4345" s="369" t="s">
        <v>2516</v>
      </c>
      <c r="D4345" s="369" t="s">
        <v>8753</v>
      </c>
      <c r="E4345" s="370" t="s">
        <v>9648</v>
      </c>
      <c r="F4345" s="355" t="s">
        <v>508</v>
      </c>
      <c r="G4345" s="368">
        <v>1</v>
      </c>
    </row>
    <row r="4346" spans="1:7" ht="14.25" customHeight="1" x14ac:dyDescent="0.2">
      <c r="A4346" s="351" t="s">
        <v>9649</v>
      </c>
      <c r="B4346" s="353" t="s">
        <v>532</v>
      </c>
      <c r="C4346" s="369" t="s">
        <v>1085</v>
      </c>
      <c r="D4346" s="369" t="s">
        <v>9650</v>
      </c>
      <c r="E4346" s="370" t="s">
        <v>9651</v>
      </c>
      <c r="F4346" s="355" t="s">
        <v>508</v>
      </c>
      <c r="G4346" s="368">
        <v>1</v>
      </c>
    </row>
    <row r="4347" spans="1:7" ht="14.25" customHeight="1" x14ac:dyDescent="0.2">
      <c r="A4347" s="351" t="s">
        <v>9652</v>
      </c>
      <c r="B4347" s="353" t="s">
        <v>532</v>
      </c>
      <c r="C4347" s="369" t="s">
        <v>1088</v>
      </c>
      <c r="D4347" s="369" t="s">
        <v>9653</v>
      </c>
      <c r="E4347" s="370" t="s">
        <v>9654</v>
      </c>
      <c r="F4347" s="355" t="s">
        <v>508</v>
      </c>
      <c r="G4347" s="368">
        <v>1</v>
      </c>
    </row>
    <row r="4348" spans="1:7" ht="14.25" customHeight="1" x14ac:dyDescent="0.2">
      <c r="A4348" s="351" t="s">
        <v>9655</v>
      </c>
      <c r="B4348" s="353" t="s">
        <v>532</v>
      </c>
      <c r="C4348" s="369" t="s">
        <v>1096</v>
      </c>
      <c r="D4348" s="369" t="s">
        <v>9656</v>
      </c>
      <c r="E4348" s="370" t="s">
        <v>9657</v>
      </c>
      <c r="F4348" s="355" t="s">
        <v>217</v>
      </c>
      <c r="G4348" s="368">
        <v>4</v>
      </c>
    </row>
    <row r="4349" spans="1:7" ht="14.25" customHeight="1" x14ac:dyDescent="0.2">
      <c r="A4349" s="351" t="s">
        <v>9658</v>
      </c>
      <c r="B4349" s="353" t="s">
        <v>532</v>
      </c>
      <c r="C4349" s="369" t="s">
        <v>1103</v>
      </c>
      <c r="D4349" s="369" t="s">
        <v>9659</v>
      </c>
      <c r="E4349" s="370" t="s">
        <v>9660</v>
      </c>
      <c r="F4349" s="355" t="s">
        <v>217</v>
      </c>
      <c r="G4349" s="368">
        <v>1</v>
      </c>
    </row>
    <row r="4350" spans="1:7" ht="14.25" customHeight="1" x14ac:dyDescent="0.2">
      <c r="A4350" s="360"/>
      <c r="B4350" s="560" t="s">
        <v>9002</v>
      </c>
      <c r="C4350" s="561"/>
      <c r="D4350" s="561"/>
      <c r="E4350" s="562"/>
      <c r="F4350" s="361"/>
      <c r="G4350" s="361"/>
    </row>
    <row r="4351" spans="1:7" ht="14.25" customHeight="1" x14ac:dyDescent="0.2">
      <c r="A4351" s="351" t="s">
        <v>9661</v>
      </c>
      <c r="B4351" s="353" t="s">
        <v>532</v>
      </c>
      <c r="C4351" s="353" t="s">
        <v>1109</v>
      </c>
      <c r="D4351" s="353" t="s">
        <v>9662</v>
      </c>
      <c r="E4351" s="354" t="s">
        <v>9663</v>
      </c>
      <c r="F4351" s="355" t="s">
        <v>217</v>
      </c>
      <c r="G4351" s="368">
        <v>1</v>
      </c>
    </row>
    <row r="4352" spans="1:7" ht="14.25" customHeight="1" x14ac:dyDescent="0.2">
      <c r="A4352" s="351" t="s">
        <v>9664</v>
      </c>
      <c r="B4352" s="353" t="s">
        <v>532</v>
      </c>
      <c r="C4352" s="353" t="s">
        <v>1112</v>
      </c>
      <c r="D4352" s="353" t="s">
        <v>9665</v>
      </c>
      <c r="E4352" s="354" t="s">
        <v>9666</v>
      </c>
      <c r="F4352" s="355" t="s">
        <v>217</v>
      </c>
      <c r="G4352" s="368">
        <v>2</v>
      </c>
    </row>
    <row r="4353" spans="1:7" ht="14.25" customHeight="1" x14ac:dyDescent="0.2">
      <c r="A4353" s="347" t="s">
        <v>3661</v>
      </c>
      <c r="B4353" s="556"/>
      <c r="C4353" s="556"/>
      <c r="D4353" s="556"/>
      <c r="E4353" s="348" t="s">
        <v>1068</v>
      </c>
      <c r="F4353" s="349"/>
      <c r="G4353" s="350"/>
    </row>
    <row r="4354" spans="1:7" ht="14.25" customHeight="1" x14ac:dyDescent="0.2">
      <c r="A4354" s="351" t="s">
        <v>9667</v>
      </c>
      <c r="B4354" s="353" t="s">
        <v>532</v>
      </c>
      <c r="C4354" s="353" t="s">
        <v>1115</v>
      </c>
      <c r="D4354" s="353" t="s">
        <v>8946</v>
      </c>
      <c r="E4354" s="354" t="s">
        <v>8947</v>
      </c>
      <c r="F4354" s="355" t="s">
        <v>100</v>
      </c>
      <c r="G4354" s="357">
        <v>5.6000000000000001E-2</v>
      </c>
    </row>
    <row r="4355" spans="1:7" ht="14.25" customHeight="1" x14ac:dyDescent="0.2">
      <c r="A4355" s="351" t="s">
        <v>9668</v>
      </c>
      <c r="B4355" s="353" t="s">
        <v>532</v>
      </c>
      <c r="C4355" s="353" t="s">
        <v>1140</v>
      </c>
      <c r="D4355" s="353" t="s">
        <v>8949</v>
      </c>
      <c r="E4355" s="354" t="s">
        <v>8950</v>
      </c>
      <c r="F4355" s="355" t="s">
        <v>106</v>
      </c>
      <c r="G4355" s="368">
        <v>98</v>
      </c>
    </row>
    <row r="4356" spans="1:7" ht="14.25" customHeight="1" x14ac:dyDescent="0.2">
      <c r="A4356" s="351" t="s">
        <v>9669</v>
      </c>
      <c r="B4356" s="353" t="s">
        <v>532</v>
      </c>
      <c r="C4356" s="353" t="s">
        <v>3646</v>
      </c>
      <c r="D4356" s="353" t="s">
        <v>8952</v>
      </c>
      <c r="E4356" s="354" t="s">
        <v>8953</v>
      </c>
      <c r="F4356" s="355" t="s">
        <v>100</v>
      </c>
      <c r="G4356" s="357">
        <v>5.6000000000000001E-2</v>
      </c>
    </row>
    <row r="4357" spans="1:7" ht="14.25" customHeight="1" x14ac:dyDescent="0.2">
      <c r="A4357" s="351" t="s">
        <v>9670</v>
      </c>
      <c r="B4357" s="353" t="s">
        <v>532</v>
      </c>
      <c r="C4357" s="353" t="s">
        <v>1151</v>
      </c>
      <c r="D4357" s="353" t="s">
        <v>3339</v>
      </c>
      <c r="E4357" s="354" t="s">
        <v>3340</v>
      </c>
      <c r="F4357" s="355" t="s">
        <v>100</v>
      </c>
      <c r="G4357" s="356">
        <v>1.04786</v>
      </c>
    </row>
    <row r="4358" spans="1:7" ht="14.25" customHeight="1" x14ac:dyDescent="0.2">
      <c r="A4358" s="351" t="s">
        <v>9671</v>
      </c>
      <c r="B4358" s="353" t="s">
        <v>532</v>
      </c>
      <c r="C4358" s="353" t="s">
        <v>2583</v>
      </c>
      <c r="D4358" s="353" t="s">
        <v>258</v>
      </c>
      <c r="E4358" s="354" t="s">
        <v>259</v>
      </c>
      <c r="F4358" s="355" t="s">
        <v>116</v>
      </c>
      <c r="G4358" s="363">
        <v>0.34139999999999998</v>
      </c>
    </row>
    <row r="4359" spans="1:7" ht="14.25" customHeight="1" x14ac:dyDescent="0.2">
      <c r="A4359" s="351" t="s">
        <v>9672</v>
      </c>
      <c r="B4359" s="353" t="s">
        <v>532</v>
      </c>
      <c r="C4359" s="353" t="s">
        <v>1168</v>
      </c>
      <c r="D4359" s="353" t="s">
        <v>467</v>
      </c>
      <c r="E4359" s="354" t="s">
        <v>468</v>
      </c>
      <c r="F4359" s="355" t="s">
        <v>100</v>
      </c>
      <c r="G4359" s="363">
        <v>0.86560000000000004</v>
      </c>
    </row>
    <row r="4360" spans="1:7" ht="14.25" customHeight="1" x14ac:dyDescent="0.2">
      <c r="A4360" s="351" t="s">
        <v>9673</v>
      </c>
      <c r="B4360" s="353" t="s">
        <v>532</v>
      </c>
      <c r="C4360" s="353" t="s">
        <v>2598</v>
      </c>
      <c r="D4360" s="353" t="s">
        <v>262</v>
      </c>
      <c r="E4360" s="354" t="s">
        <v>263</v>
      </c>
      <c r="F4360" s="355" t="s">
        <v>116</v>
      </c>
      <c r="G4360" s="357">
        <v>2.1640000000000001</v>
      </c>
    </row>
    <row r="4361" spans="1:7" ht="14.25" customHeight="1" x14ac:dyDescent="0.2">
      <c r="A4361" s="351" t="s">
        <v>9674</v>
      </c>
      <c r="B4361" s="353" t="s">
        <v>532</v>
      </c>
      <c r="C4361" s="353" t="s">
        <v>2603</v>
      </c>
      <c r="D4361" s="353" t="s">
        <v>3347</v>
      </c>
      <c r="E4361" s="354" t="s">
        <v>3348</v>
      </c>
      <c r="F4361" s="355" t="s">
        <v>100</v>
      </c>
      <c r="G4361" s="363">
        <v>0.86560000000000004</v>
      </c>
    </row>
    <row r="4362" spans="1:7" ht="14.25" customHeight="1" x14ac:dyDescent="0.2">
      <c r="A4362" s="351" t="s">
        <v>9675</v>
      </c>
      <c r="B4362" s="353" t="s">
        <v>532</v>
      </c>
      <c r="C4362" s="353" t="s">
        <v>3676</v>
      </c>
      <c r="D4362" s="353" t="s">
        <v>3350</v>
      </c>
      <c r="E4362" s="354" t="s">
        <v>3351</v>
      </c>
      <c r="F4362" s="355" t="s">
        <v>100</v>
      </c>
      <c r="G4362" s="363">
        <v>0.86560000000000004</v>
      </c>
    </row>
    <row r="4363" spans="1:7" ht="14.25" customHeight="1" x14ac:dyDescent="0.2">
      <c r="A4363" s="347" t="s">
        <v>3663</v>
      </c>
      <c r="B4363" s="556"/>
      <c r="C4363" s="556"/>
      <c r="D4363" s="556"/>
      <c r="E4363" s="348" t="s">
        <v>9676</v>
      </c>
      <c r="F4363" s="349"/>
      <c r="G4363" s="350"/>
    </row>
    <row r="4364" spans="1:7" ht="14.25" customHeight="1" x14ac:dyDescent="0.2">
      <c r="A4364" s="351" t="s">
        <v>9677</v>
      </c>
      <c r="B4364" s="353" t="s">
        <v>532</v>
      </c>
      <c r="C4364" s="353" t="s">
        <v>1186</v>
      </c>
      <c r="D4364" s="353" t="s">
        <v>516</v>
      </c>
      <c r="E4364" s="354" t="s">
        <v>517</v>
      </c>
      <c r="F4364" s="355" t="s">
        <v>495</v>
      </c>
      <c r="G4364" s="366">
        <v>21.6</v>
      </c>
    </row>
    <row r="4365" spans="1:7" ht="14.25" customHeight="1" x14ac:dyDescent="0.2">
      <c r="A4365" s="351" t="s">
        <v>9678</v>
      </c>
      <c r="B4365" s="353" t="s">
        <v>532</v>
      </c>
      <c r="C4365" s="353" t="s">
        <v>2611</v>
      </c>
      <c r="D4365" s="353" t="s">
        <v>8983</v>
      </c>
      <c r="E4365" s="354" t="s">
        <v>228</v>
      </c>
      <c r="F4365" s="355" t="s">
        <v>111</v>
      </c>
      <c r="G4365" s="366">
        <v>237.6</v>
      </c>
    </row>
    <row r="4366" spans="1:7" ht="14.25" customHeight="1" x14ac:dyDescent="0.2">
      <c r="A4366" s="351" t="s">
        <v>9679</v>
      </c>
      <c r="B4366" s="353" t="s">
        <v>532</v>
      </c>
      <c r="C4366" s="353" t="s">
        <v>2613</v>
      </c>
      <c r="D4366" s="353" t="s">
        <v>538</v>
      </c>
      <c r="E4366" s="354" t="s">
        <v>539</v>
      </c>
      <c r="F4366" s="355" t="s">
        <v>164</v>
      </c>
      <c r="G4366" s="368">
        <v>6</v>
      </c>
    </row>
    <row r="4367" spans="1:7" ht="14.25" customHeight="1" x14ac:dyDescent="0.2">
      <c r="A4367" s="351" t="s">
        <v>9680</v>
      </c>
      <c r="B4367" s="353" t="s">
        <v>532</v>
      </c>
      <c r="C4367" s="353" t="s">
        <v>3700</v>
      </c>
      <c r="D4367" s="353" t="s">
        <v>9681</v>
      </c>
      <c r="E4367" s="354" t="s">
        <v>9682</v>
      </c>
      <c r="F4367" s="355" t="s">
        <v>168</v>
      </c>
      <c r="G4367" s="368">
        <v>606</v>
      </c>
    </row>
    <row r="4368" spans="1:7" ht="14.25" customHeight="1" x14ac:dyDescent="0.2">
      <c r="A4368" s="351" t="s">
        <v>9683</v>
      </c>
      <c r="B4368" s="353" t="s">
        <v>532</v>
      </c>
      <c r="C4368" s="353" t="s">
        <v>2620</v>
      </c>
      <c r="D4368" s="353" t="s">
        <v>9552</v>
      </c>
      <c r="E4368" s="354" t="s">
        <v>9553</v>
      </c>
      <c r="F4368" s="355" t="s">
        <v>346</v>
      </c>
      <c r="G4368" s="357">
        <v>1.4999999999999999E-2</v>
      </c>
    </row>
    <row r="4369" spans="1:7" ht="14.25" customHeight="1" x14ac:dyDescent="0.2">
      <c r="A4369" s="351" t="s">
        <v>9684</v>
      </c>
      <c r="B4369" s="353" t="s">
        <v>532</v>
      </c>
      <c r="C4369" s="353" t="s">
        <v>2622</v>
      </c>
      <c r="D4369" s="353" t="s">
        <v>9555</v>
      </c>
      <c r="E4369" s="354" t="s">
        <v>9556</v>
      </c>
      <c r="F4369" s="355" t="s">
        <v>168</v>
      </c>
      <c r="G4369" s="362">
        <v>15.06</v>
      </c>
    </row>
    <row r="4370" spans="1:7" ht="14.25" customHeight="1" x14ac:dyDescent="0.2">
      <c r="A4370" s="351" t="s">
        <v>9685</v>
      </c>
      <c r="B4370" s="353" t="s">
        <v>532</v>
      </c>
      <c r="C4370" s="353" t="s">
        <v>2624</v>
      </c>
      <c r="D4370" s="353" t="s">
        <v>8684</v>
      </c>
      <c r="E4370" s="354" t="s">
        <v>8685</v>
      </c>
      <c r="F4370" s="355" t="s">
        <v>164</v>
      </c>
      <c r="G4370" s="362">
        <v>0.15</v>
      </c>
    </row>
    <row r="4371" spans="1:7" ht="14.25" customHeight="1" x14ac:dyDescent="0.2">
      <c r="A4371" s="351" t="s">
        <v>9686</v>
      </c>
      <c r="B4371" s="353" t="s">
        <v>532</v>
      </c>
      <c r="C4371" s="353" t="s">
        <v>2631</v>
      </c>
      <c r="D4371" s="353" t="s">
        <v>9482</v>
      </c>
      <c r="E4371" s="354" t="s">
        <v>9483</v>
      </c>
      <c r="F4371" s="355" t="s">
        <v>9484</v>
      </c>
      <c r="G4371" s="368">
        <v>3</v>
      </c>
    </row>
    <row r="4372" spans="1:7" ht="14.25" customHeight="1" x14ac:dyDescent="0.2">
      <c r="A4372" s="351" t="s">
        <v>9687</v>
      </c>
      <c r="B4372" s="353" t="s">
        <v>532</v>
      </c>
      <c r="C4372" s="353" t="s">
        <v>2633</v>
      </c>
      <c r="D4372" s="353" t="s">
        <v>9562</v>
      </c>
      <c r="E4372" s="354" t="s">
        <v>9563</v>
      </c>
      <c r="F4372" s="355" t="s">
        <v>122</v>
      </c>
      <c r="G4372" s="357">
        <v>2E-3</v>
      </c>
    </row>
    <row r="4373" spans="1:7" ht="14.25" customHeight="1" x14ac:dyDescent="0.2">
      <c r="A4373" s="351" t="s">
        <v>9688</v>
      </c>
      <c r="B4373" s="353" t="s">
        <v>532</v>
      </c>
      <c r="C4373" s="353" t="s">
        <v>1189</v>
      </c>
      <c r="D4373" s="353" t="s">
        <v>9689</v>
      </c>
      <c r="E4373" s="354" t="s">
        <v>9690</v>
      </c>
      <c r="F4373" s="355" t="s">
        <v>495</v>
      </c>
      <c r="G4373" s="357">
        <v>0.60299999999999998</v>
      </c>
    </row>
    <row r="4374" spans="1:7" ht="14.25" customHeight="1" x14ac:dyDescent="0.2">
      <c r="A4374" s="351" t="s">
        <v>9691</v>
      </c>
      <c r="B4374" s="353" t="s">
        <v>532</v>
      </c>
      <c r="C4374" s="353" t="s">
        <v>1190</v>
      </c>
      <c r="D4374" s="353" t="s">
        <v>9692</v>
      </c>
      <c r="E4374" s="354" t="s">
        <v>9693</v>
      </c>
      <c r="F4374" s="355" t="s">
        <v>111</v>
      </c>
      <c r="G4374" s="356">
        <v>-1.2421800000000001</v>
      </c>
    </row>
    <row r="4375" spans="1:7" ht="14.25" customHeight="1" x14ac:dyDescent="0.2">
      <c r="A4375" s="351" t="s">
        <v>9694</v>
      </c>
      <c r="B4375" s="353" t="s">
        <v>532</v>
      </c>
      <c r="C4375" s="353" t="s">
        <v>1191</v>
      </c>
      <c r="D4375" s="353" t="s">
        <v>9513</v>
      </c>
      <c r="E4375" s="354" t="s">
        <v>496</v>
      </c>
      <c r="F4375" s="355" t="s">
        <v>122</v>
      </c>
      <c r="G4375" s="363">
        <v>0.11459999999999999</v>
      </c>
    </row>
    <row r="4376" spans="1:7" ht="14.25" customHeight="1" x14ac:dyDescent="0.2">
      <c r="A4376" s="351" t="s">
        <v>9695</v>
      </c>
      <c r="B4376" s="353" t="s">
        <v>532</v>
      </c>
      <c r="C4376" s="353" t="s">
        <v>1193</v>
      </c>
      <c r="D4376" s="353" t="s">
        <v>9515</v>
      </c>
      <c r="E4376" s="354" t="s">
        <v>497</v>
      </c>
      <c r="F4376" s="355" t="s">
        <v>111</v>
      </c>
      <c r="G4376" s="363">
        <v>2.29E-2</v>
      </c>
    </row>
    <row r="4377" spans="1:7" ht="14.25" customHeight="1" x14ac:dyDescent="0.2">
      <c r="A4377" s="351" t="s">
        <v>9696</v>
      </c>
      <c r="B4377" s="353" t="s">
        <v>532</v>
      </c>
      <c r="C4377" s="353" t="s">
        <v>1197</v>
      </c>
      <c r="D4377" s="353" t="s">
        <v>9697</v>
      </c>
      <c r="E4377" s="354" t="s">
        <v>9698</v>
      </c>
      <c r="F4377" s="355" t="s">
        <v>217</v>
      </c>
      <c r="G4377" s="368">
        <v>4</v>
      </c>
    </row>
    <row r="4378" spans="1:7" ht="14.25" customHeight="1" x14ac:dyDescent="0.2">
      <c r="A4378" s="351" t="s">
        <v>9699</v>
      </c>
      <c r="B4378" s="353" t="s">
        <v>532</v>
      </c>
      <c r="C4378" s="353" t="s">
        <v>9700</v>
      </c>
      <c r="D4378" s="353" t="s">
        <v>9520</v>
      </c>
      <c r="E4378" s="354" t="s">
        <v>498</v>
      </c>
      <c r="F4378" s="355" t="s">
        <v>168</v>
      </c>
      <c r="G4378" s="357">
        <v>4.149</v>
      </c>
    </row>
    <row r="4379" spans="1:7" ht="14.25" customHeight="1" x14ac:dyDescent="0.2">
      <c r="A4379" s="351" t="s">
        <v>9701</v>
      </c>
      <c r="B4379" s="353" t="s">
        <v>532</v>
      </c>
      <c r="C4379" s="353" t="s">
        <v>9702</v>
      </c>
      <c r="D4379" s="353" t="s">
        <v>9703</v>
      </c>
      <c r="E4379" s="354" t="s">
        <v>9704</v>
      </c>
      <c r="F4379" s="355" t="s">
        <v>217</v>
      </c>
      <c r="G4379" s="368">
        <v>4</v>
      </c>
    </row>
    <row r="4380" spans="1:7" ht="14.25" customHeight="1" x14ac:dyDescent="0.2">
      <c r="A4380" s="351" t="s">
        <v>9705</v>
      </c>
      <c r="B4380" s="353" t="s">
        <v>532</v>
      </c>
      <c r="C4380" s="353" t="s">
        <v>9706</v>
      </c>
      <c r="D4380" s="353" t="s">
        <v>9707</v>
      </c>
      <c r="E4380" s="354" t="s">
        <v>9708</v>
      </c>
      <c r="F4380" s="355" t="s">
        <v>217</v>
      </c>
      <c r="G4380" s="368">
        <v>4</v>
      </c>
    </row>
    <row r="4381" spans="1:7" ht="14.25" customHeight="1" x14ac:dyDescent="0.2">
      <c r="A4381" s="351" t="s">
        <v>9709</v>
      </c>
      <c r="B4381" s="353" t="s">
        <v>532</v>
      </c>
      <c r="C4381" s="353" t="s">
        <v>9710</v>
      </c>
      <c r="D4381" s="353" t="s">
        <v>9711</v>
      </c>
      <c r="E4381" s="354" t="s">
        <v>9712</v>
      </c>
      <c r="F4381" s="355" t="s">
        <v>217</v>
      </c>
      <c r="G4381" s="368">
        <v>4</v>
      </c>
    </row>
    <row r="4382" spans="1:7" ht="14.25" customHeight="1" x14ac:dyDescent="0.2">
      <c r="A4382" s="351" t="s">
        <v>9713</v>
      </c>
      <c r="B4382" s="353" t="s">
        <v>532</v>
      </c>
      <c r="C4382" s="353" t="s">
        <v>9714</v>
      </c>
      <c r="D4382" s="353" t="s">
        <v>9526</v>
      </c>
      <c r="E4382" s="354" t="s">
        <v>500</v>
      </c>
      <c r="F4382" s="355" t="s">
        <v>217</v>
      </c>
      <c r="G4382" s="368">
        <v>26</v>
      </c>
    </row>
    <row r="4383" spans="1:7" ht="14.25" customHeight="1" x14ac:dyDescent="0.2">
      <c r="A4383" s="351" t="s">
        <v>9715</v>
      </c>
      <c r="B4383" s="353" t="s">
        <v>532</v>
      </c>
      <c r="C4383" s="353" t="s">
        <v>2639</v>
      </c>
      <c r="D4383" s="353" t="s">
        <v>9716</v>
      </c>
      <c r="E4383" s="354" t="s">
        <v>9717</v>
      </c>
      <c r="F4383" s="355" t="s">
        <v>217</v>
      </c>
      <c r="G4383" s="368">
        <v>26</v>
      </c>
    </row>
    <row r="4384" spans="1:7" ht="14.25" customHeight="1" x14ac:dyDescent="0.2">
      <c r="A4384" s="351" t="s">
        <v>9718</v>
      </c>
      <c r="B4384" s="353" t="s">
        <v>532</v>
      </c>
      <c r="C4384" s="353" t="s">
        <v>3749</v>
      </c>
      <c r="D4384" s="353" t="s">
        <v>8997</v>
      </c>
      <c r="E4384" s="354" t="s">
        <v>828</v>
      </c>
      <c r="F4384" s="355" t="s">
        <v>328</v>
      </c>
      <c r="G4384" s="357">
        <v>0.33800000000000002</v>
      </c>
    </row>
    <row r="4385" spans="1:7" ht="14.25" customHeight="1" x14ac:dyDescent="0.2">
      <c r="A4385" s="557" t="s">
        <v>9719</v>
      </c>
      <c r="B4385" s="558"/>
      <c r="C4385" s="558"/>
      <c r="D4385" s="558"/>
      <c r="E4385" s="558"/>
      <c r="F4385" s="559"/>
      <c r="G4385" s="359"/>
    </row>
    <row r="4386" spans="1:7" ht="14.25" customHeight="1" x14ac:dyDescent="0.2">
      <c r="A4386" s="347" t="s">
        <v>1172</v>
      </c>
      <c r="B4386" s="556"/>
      <c r="C4386" s="556"/>
      <c r="D4386" s="556"/>
      <c r="E4386" s="348" t="s">
        <v>1068</v>
      </c>
      <c r="F4386" s="349"/>
      <c r="G4386" s="350"/>
    </row>
    <row r="4387" spans="1:7" ht="14.25" customHeight="1" x14ac:dyDescent="0.2">
      <c r="A4387" s="351" t="s">
        <v>9720</v>
      </c>
      <c r="B4387" s="353" t="s">
        <v>515</v>
      </c>
      <c r="C4387" s="353" t="s">
        <v>2402</v>
      </c>
      <c r="D4387" s="353" t="s">
        <v>8946</v>
      </c>
      <c r="E4387" s="354" t="s">
        <v>8947</v>
      </c>
      <c r="F4387" s="355" t="s">
        <v>100</v>
      </c>
      <c r="G4387" s="357">
        <v>0.14599999999999999</v>
      </c>
    </row>
    <row r="4388" spans="1:7" ht="14.25" customHeight="1" x14ac:dyDescent="0.2">
      <c r="A4388" s="351" t="s">
        <v>9721</v>
      </c>
      <c r="B4388" s="353" t="s">
        <v>515</v>
      </c>
      <c r="C4388" s="353" t="s">
        <v>2410</v>
      </c>
      <c r="D4388" s="353" t="s">
        <v>8949</v>
      </c>
      <c r="E4388" s="354" t="s">
        <v>8950</v>
      </c>
      <c r="F4388" s="355" t="s">
        <v>106</v>
      </c>
      <c r="G4388" s="366">
        <v>255.5</v>
      </c>
    </row>
    <row r="4389" spans="1:7" ht="14.25" customHeight="1" x14ac:dyDescent="0.2">
      <c r="A4389" s="351" t="s">
        <v>9722</v>
      </c>
      <c r="B4389" s="353" t="s">
        <v>515</v>
      </c>
      <c r="C4389" s="353" t="s">
        <v>2421</v>
      </c>
      <c r="D4389" s="353" t="s">
        <v>8952</v>
      </c>
      <c r="E4389" s="354" t="s">
        <v>8953</v>
      </c>
      <c r="F4389" s="355" t="s">
        <v>100</v>
      </c>
      <c r="G4389" s="357">
        <v>0.14599999999999999</v>
      </c>
    </row>
    <row r="4390" spans="1:7" ht="14.25" customHeight="1" x14ac:dyDescent="0.2">
      <c r="A4390" s="351" t="s">
        <v>9723</v>
      </c>
      <c r="B4390" s="353" t="s">
        <v>515</v>
      </c>
      <c r="C4390" s="353" t="s">
        <v>2429</v>
      </c>
      <c r="D4390" s="353" t="s">
        <v>3339</v>
      </c>
      <c r="E4390" s="354" t="s">
        <v>3340</v>
      </c>
      <c r="F4390" s="355" t="s">
        <v>100</v>
      </c>
      <c r="G4390" s="357">
        <v>0.48499999999999999</v>
      </c>
    </row>
    <row r="4391" spans="1:7" ht="14.25" customHeight="1" x14ac:dyDescent="0.2">
      <c r="A4391" s="351" t="s">
        <v>9724</v>
      </c>
      <c r="B4391" s="353" t="s">
        <v>515</v>
      </c>
      <c r="C4391" s="353" t="s">
        <v>2438</v>
      </c>
      <c r="D4391" s="353" t="s">
        <v>258</v>
      </c>
      <c r="E4391" s="354" t="s">
        <v>259</v>
      </c>
      <c r="F4391" s="355" t="s">
        <v>116</v>
      </c>
      <c r="G4391" s="362">
        <v>0.15</v>
      </c>
    </row>
    <row r="4392" spans="1:7" ht="14.25" customHeight="1" x14ac:dyDescent="0.2">
      <c r="A4392" s="351" t="s">
        <v>9725</v>
      </c>
      <c r="B4392" s="353" t="s">
        <v>515</v>
      </c>
      <c r="C4392" s="353" t="s">
        <v>1071</v>
      </c>
      <c r="D4392" s="353" t="s">
        <v>467</v>
      </c>
      <c r="E4392" s="354" t="s">
        <v>468</v>
      </c>
      <c r="F4392" s="355" t="s">
        <v>100</v>
      </c>
      <c r="G4392" s="366">
        <v>0.4</v>
      </c>
    </row>
    <row r="4393" spans="1:7" ht="14.25" customHeight="1" x14ac:dyDescent="0.2">
      <c r="A4393" s="351" t="s">
        <v>9726</v>
      </c>
      <c r="B4393" s="353" t="s">
        <v>515</v>
      </c>
      <c r="C4393" s="353" t="s">
        <v>1075</v>
      </c>
      <c r="D4393" s="353" t="s">
        <v>262</v>
      </c>
      <c r="E4393" s="354" t="s">
        <v>263</v>
      </c>
      <c r="F4393" s="355" t="s">
        <v>116</v>
      </c>
      <c r="G4393" s="368">
        <v>1</v>
      </c>
    </row>
    <row r="4394" spans="1:7" ht="14.25" customHeight="1" x14ac:dyDescent="0.2">
      <c r="A4394" s="351" t="s">
        <v>9727</v>
      </c>
      <c r="B4394" s="353" t="s">
        <v>515</v>
      </c>
      <c r="C4394" s="353" t="s">
        <v>2474</v>
      </c>
      <c r="D4394" s="353" t="s">
        <v>3347</v>
      </c>
      <c r="E4394" s="354" t="s">
        <v>3348</v>
      </c>
      <c r="F4394" s="355" t="s">
        <v>100</v>
      </c>
      <c r="G4394" s="366">
        <v>0.4</v>
      </c>
    </row>
    <row r="4395" spans="1:7" ht="14.25" customHeight="1" x14ac:dyDescent="0.2">
      <c r="A4395" s="351" t="s">
        <v>9728</v>
      </c>
      <c r="B4395" s="353" t="s">
        <v>515</v>
      </c>
      <c r="C4395" s="353" t="s">
        <v>3475</v>
      </c>
      <c r="D4395" s="353" t="s">
        <v>3350</v>
      </c>
      <c r="E4395" s="354" t="s">
        <v>3351</v>
      </c>
      <c r="F4395" s="355" t="s">
        <v>100</v>
      </c>
      <c r="G4395" s="366">
        <v>0.4</v>
      </c>
    </row>
    <row r="4396" spans="1:7" ht="14.25" customHeight="1" x14ac:dyDescent="0.2">
      <c r="A4396" s="347" t="s">
        <v>1174</v>
      </c>
      <c r="B4396" s="556"/>
      <c r="C4396" s="556"/>
      <c r="D4396" s="556"/>
      <c r="E4396" s="348" t="s">
        <v>9676</v>
      </c>
      <c r="F4396" s="349"/>
      <c r="G4396" s="350"/>
    </row>
    <row r="4397" spans="1:7" ht="14.25" customHeight="1" x14ac:dyDescent="0.2">
      <c r="A4397" s="351" t="s">
        <v>9729</v>
      </c>
      <c r="B4397" s="353" t="s">
        <v>515</v>
      </c>
      <c r="C4397" s="353" t="s">
        <v>2489</v>
      </c>
      <c r="D4397" s="353" t="s">
        <v>9730</v>
      </c>
      <c r="E4397" s="354" t="s">
        <v>9731</v>
      </c>
      <c r="F4397" s="355" t="s">
        <v>116</v>
      </c>
      <c r="G4397" s="363">
        <v>0.84179999999999999</v>
      </c>
    </row>
    <row r="4398" spans="1:7" ht="14.25" customHeight="1" x14ac:dyDescent="0.2">
      <c r="A4398" s="351" t="s">
        <v>9732</v>
      </c>
      <c r="B4398" s="353" t="s">
        <v>515</v>
      </c>
      <c r="C4398" s="353" t="s">
        <v>3481</v>
      </c>
      <c r="D4398" s="353" t="s">
        <v>1606</v>
      </c>
      <c r="E4398" s="354" t="s">
        <v>324</v>
      </c>
      <c r="F4398" s="355" t="s">
        <v>111</v>
      </c>
      <c r="G4398" s="363">
        <v>9.64E-2</v>
      </c>
    </row>
    <row r="4399" spans="1:7" ht="14.25" customHeight="1" x14ac:dyDescent="0.2">
      <c r="A4399" s="351" t="s">
        <v>9733</v>
      </c>
      <c r="B4399" s="353" t="s">
        <v>515</v>
      </c>
      <c r="C4399" s="353" t="s">
        <v>3483</v>
      </c>
      <c r="D4399" s="353" t="s">
        <v>9734</v>
      </c>
      <c r="E4399" s="354" t="s">
        <v>590</v>
      </c>
      <c r="F4399" s="355" t="s">
        <v>111</v>
      </c>
      <c r="G4399" s="368">
        <v>20</v>
      </c>
    </row>
    <row r="4400" spans="1:7" ht="14.25" customHeight="1" x14ac:dyDescent="0.2">
      <c r="A4400" s="351" t="s">
        <v>9735</v>
      </c>
      <c r="B4400" s="353" t="s">
        <v>515</v>
      </c>
      <c r="C4400" s="353" t="s">
        <v>7802</v>
      </c>
      <c r="D4400" s="353" t="s">
        <v>9736</v>
      </c>
      <c r="E4400" s="354" t="s">
        <v>9737</v>
      </c>
      <c r="F4400" s="355" t="s">
        <v>217</v>
      </c>
      <c r="G4400" s="368">
        <v>37</v>
      </c>
    </row>
    <row r="4401" spans="1:7" ht="14.25" customHeight="1" x14ac:dyDescent="0.2">
      <c r="A4401" s="351" t="s">
        <v>9738</v>
      </c>
      <c r="B4401" s="353" t="s">
        <v>515</v>
      </c>
      <c r="C4401" s="353" t="s">
        <v>7805</v>
      </c>
      <c r="D4401" s="353" t="s">
        <v>9739</v>
      </c>
      <c r="E4401" s="354" t="s">
        <v>9740</v>
      </c>
      <c r="F4401" s="355" t="s">
        <v>217</v>
      </c>
      <c r="G4401" s="368">
        <v>25</v>
      </c>
    </row>
    <row r="4402" spans="1:7" ht="14.25" customHeight="1" x14ac:dyDescent="0.2">
      <c r="A4402" s="351" t="s">
        <v>9741</v>
      </c>
      <c r="B4402" s="353" t="s">
        <v>515</v>
      </c>
      <c r="C4402" s="353" t="s">
        <v>2495</v>
      </c>
      <c r="D4402" s="353" t="s">
        <v>9742</v>
      </c>
      <c r="E4402" s="354" t="s">
        <v>9743</v>
      </c>
      <c r="F4402" s="355" t="s">
        <v>116</v>
      </c>
      <c r="G4402" s="357">
        <v>3.5999999999999997E-2</v>
      </c>
    </row>
    <row r="4403" spans="1:7" ht="14.25" customHeight="1" x14ac:dyDescent="0.2">
      <c r="A4403" s="351" t="s">
        <v>9744</v>
      </c>
      <c r="B4403" s="353" t="s">
        <v>515</v>
      </c>
      <c r="C4403" s="353" t="s">
        <v>2497</v>
      </c>
      <c r="D4403" s="353" t="s">
        <v>9745</v>
      </c>
      <c r="E4403" s="354" t="s">
        <v>9746</v>
      </c>
      <c r="F4403" s="355" t="s">
        <v>111</v>
      </c>
      <c r="G4403" s="366">
        <v>0.9</v>
      </c>
    </row>
    <row r="4404" spans="1:7" ht="14.25" customHeight="1" x14ac:dyDescent="0.2">
      <c r="A4404" s="351" t="s">
        <v>9747</v>
      </c>
      <c r="B4404" s="353" t="s">
        <v>515</v>
      </c>
      <c r="C4404" s="353" t="s">
        <v>3490</v>
      </c>
      <c r="D4404" s="353" t="s">
        <v>9748</v>
      </c>
      <c r="E4404" s="354" t="s">
        <v>9749</v>
      </c>
      <c r="F4404" s="355" t="s">
        <v>217</v>
      </c>
      <c r="G4404" s="368">
        <v>3</v>
      </c>
    </row>
    <row r="4405" spans="1:7" ht="14.25" customHeight="1" x14ac:dyDescent="0.2">
      <c r="A4405" s="351" t="s">
        <v>9750</v>
      </c>
      <c r="B4405" s="353" t="s">
        <v>515</v>
      </c>
      <c r="C4405" s="353" t="s">
        <v>3493</v>
      </c>
      <c r="D4405" s="353" t="s">
        <v>9751</v>
      </c>
      <c r="E4405" s="354" t="s">
        <v>9752</v>
      </c>
      <c r="F4405" s="355" t="s">
        <v>217</v>
      </c>
      <c r="G4405" s="368">
        <v>3</v>
      </c>
    </row>
    <row r="4406" spans="1:7" ht="14.25" customHeight="1" x14ac:dyDescent="0.2">
      <c r="A4406" s="351" t="s">
        <v>9753</v>
      </c>
      <c r="B4406" s="353" t="s">
        <v>515</v>
      </c>
      <c r="C4406" s="353" t="s">
        <v>7496</v>
      </c>
      <c r="D4406" s="353" t="s">
        <v>9754</v>
      </c>
      <c r="E4406" s="354" t="s">
        <v>9755</v>
      </c>
      <c r="F4406" s="355" t="s">
        <v>217</v>
      </c>
      <c r="G4406" s="368">
        <v>3</v>
      </c>
    </row>
    <row r="4407" spans="1:7" ht="14.25" customHeight="1" x14ac:dyDescent="0.2">
      <c r="A4407" s="360"/>
      <c r="B4407" s="560" t="s">
        <v>9756</v>
      </c>
      <c r="C4407" s="561"/>
      <c r="D4407" s="561"/>
      <c r="E4407" s="562"/>
      <c r="F4407" s="361"/>
      <c r="G4407" s="361"/>
    </row>
    <row r="4408" spans="1:7" ht="14.25" customHeight="1" x14ac:dyDescent="0.2">
      <c r="A4408" s="351" t="s">
        <v>9757</v>
      </c>
      <c r="B4408" s="353" t="s">
        <v>515</v>
      </c>
      <c r="C4408" s="353" t="s">
        <v>2499</v>
      </c>
      <c r="D4408" s="353" t="s">
        <v>516</v>
      </c>
      <c r="E4408" s="354" t="s">
        <v>517</v>
      </c>
      <c r="F4408" s="355" t="s">
        <v>495</v>
      </c>
      <c r="G4408" s="368">
        <v>2</v>
      </c>
    </row>
    <row r="4409" spans="1:7" ht="14.25" customHeight="1" x14ac:dyDescent="0.2">
      <c r="A4409" s="351" t="s">
        <v>9758</v>
      </c>
      <c r="B4409" s="353" t="s">
        <v>515</v>
      </c>
      <c r="C4409" s="353" t="s">
        <v>5984</v>
      </c>
      <c r="D4409" s="353" t="s">
        <v>9759</v>
      </c>
      <c r="E4409" s="354" t="s">
        <v>9760</v>
      </c>
      <c r="F4409" s="355" t="s">
        <v>111</v>
      </c>
      <c r="G4409" s="368">
        <v>22</v>
      </c>
    </row>
    <row r="4410" spans="1:7" ht="14.25" customHeight="1" x14ac:dyDescent="0.2">
      <c r="A4410" s="351" t="s">
        <v>9761</v>
      </c>
      <c r="B4410" s="353" t="s">
        <v>515</v>
      </c>
      <c r="C4410" s="353" t="s">
        <v>2508</v>
      </c>
      <c r="D4410" s="353" t="s">
        <v>9762</v>
      </c>
      <c r="E4410" s="354" t="s">
        <v>9763</v>
      </c>
      <c r="F4410" s="355" t="s">
        <v>346</v>
      </c>
      <c r="G4410" s="357">
        <v>0.14599999999999999</v>
      </c>
    </row>
    <row r="4411" spans="1:7" ht="14.25" customHeight="1" x14ac:dyDescent="0.2">
      <c r="A4411" s="351" t="s">
        <v>9764</v>
      </c>
      <c r="B4411" s="353" t="s">
        <v>515</v>
      </c>
      <c r="C4411" s="353" t="s">
        <v>5993</v>
      </c>
      <c r="D4411" s="353" t="s">
        <v>9765</v>
      </c>
      <c r="E4411" s="354" t="s">
        <v>9766</v>
      </c>
      <c r="F4411" s="355" t="s">
        <v>122</v>
      </c>
      <c r="G4411" s="356">
        <v>-0.18687999999999999</v>
      </c>
    </row>
    <row r="4412" spans="1:7" ht="14.25" customHeight="1" x14ac:dyDescent="0.2">
      <c r="A4412" s="351" t="s">
        <v>9767</v>
      </c>
      <c r="B4412" s="353" t="s">
        <v>515</v>
      </c>
      <c r="C4412" s="353" t="s">
        <v>7505</v>
      </c>
      <c r="D4412" s="353" t="s">
        <v>9768</v>
      </c>
      <c r="E4412" s="354" t="s">
        <v>9769</v>
      </c>
      <c r="F4412" s="355" t="s">
        <v>122</v>
      </c>
      <c r="G4412" s="356">
        <v>-1.3140000000000001E-2</v>
      </c>
    </row>
    <row r="4413" spans="1:7" ht="14.25" customHeight="1" x14ac:dyDescent="0.2">
      <c r="A4413" s="351" t="s">
        <v>9770</v>
      </c>
      <c r="B4413" s="353" t="s">
        <v>515</v>
      </c>
      <c r="C4413" s="353" t="s">
        <v>7508</v>
      </c>
      <c r="D4413" s="353" t="s">
        <v>9771</v>
      </c>
      <c r="E4413" s="354" t="s">
        <v>533</v>
      </c>
      <c r="F4413" s="355" t="s">
        <v>217</v>
      </c>
      <c r="G4413" s="368">
        <v>48</v>
      </c>
    </row>
    <row r="4414" spans="1:7" ht="14.25" customHeight="1" x14ac:dyDescent="0.2">
      <c r="A4414" s="351" t="s">
        <v>9772</v>
      </c>
      <c r="B4414" s="353" t="s">
        <v>515</v>
      </c>
      <c r="C4414" s="353" t="s">
        <v>7512</v>
      </c>
      <c r="D4414" s="353" t="s">
        <v>9773</v>
      </c>
      <c r="E4414" s="354" t="s">
        <v>9774</v>
      </c>
      <c r="F4414" s="355" t="s">
        <v>291</v>
      </c>
      <c r="G4414" s="362">
        <v>25.11</v>
      </c>
    </row>
    <row r="4415" spans="1:7" ht="14.25" customHeight="1" x14ac:dyDescent="0.2">
      <c r="A4415" s="351" t="s">
        <v>9775</v>
      </c>
      <c r="B4415" s="353" t="s">
        <v>515</v>
      </c>
      <c r="C4415" s="353" t="s">
        <v>9776</v>
      </c>
      <c r="D4415" s="353" t="s">
        <v>9777</v>
      </c>
      <c r="E4415" s="354" t="s">
        <v>9778</v>
      </c>
      <c r="F4415" s="355" t="s">
        <v>168</v>
      </c>
      <c r="G4415" s="366">
        <v>147.5</v>
      </c>
    </row>
    <row r="4416" spans="1:7" ht="14.25" customHeight="1" x14ac:dyDescent="0.2">
      <c r="A4416" s="351" t="s">
        <v>9779</v>
      </c>
      <c r="B4416" s="353" t="s">
        <v>515</v>
      </c>
      <c r="C4416" s="353" t="s">
        <v>2516</v>
      </c>
      <c r="D4416" s="353" t="s">
        <v>9780</v>
      </c>
      <c r="E4416" s="354" t="s">
        <v>9781</v>
      </c>
      <c r="F4416" s="355" t="s">
        <v>346</v>
      </c>
      <c r="G4416" s="357">
        <v>0.14599999999999999</v>
      </c>
    </row>
    <row r="4417" spans="1:7" ht="14.25" customHeight="1" x14ac:dyDescent="0.2">
      <c r="A4417" s="351" t="s">
        <v>9782</v>
      </c>
      <c r="B4417" s="353" t="s">
        <v>515</v>
      </c>
      <c r="C4417" s="353" t="s">
        <v>5997</v>
      </c>
      <c r="D4417" s="353" t="s">
        <v>9765</v>
      </c>
      <c r="E4417" s="354" t="s">
        <v>9766</v>
      </c>
      <c r="F4417" s="355" t="s">
        <v>122</v>
      </c>
      <c r="G4417" s="356">
        <v>-0.20877999999999999</v>
      </c>
    </row>
    <row r="4418" spans="1:7" ht="14.25" customHeight="1" x14ac:dyDescent="0.2">
      <c r="A4418" s="351" t="s">
        <v>9783</v>
      </c>
      <c r="B4418" s="353" t="s">
        <v>515</v>
      </c>
      <c r="C4418" s="353" t="s">
        <v>8031</v>
      </c>
      <c r="D4418" s="353" t="s">
        <v>9768</v>
      </c>
      <c r="E4418" s="354" t="s">
        <v>9769</v>
      </c>
      <c r="F4418" s="355" t="s">
        <v>122</v>
      </c>
      <c r="G4418" s="356">
        <v>-1.4599999999999999E-3</v>
      </c>
    </row>
    <row r="4419" spans="1:7" ht="14.25" customHeight="1" x14ac:dyDescent="0.2">
      <c r="A4419" s="351" t="s">
        <v>9784</v>
      </c>
      <c r="B4419" s="353" t="s">
        <v>515</v>
      </c>
      <c r="C4419" s="353" t="s">
        <v>8046</v>
      </c>
      <c r="D4419" s="353" t="s">
        <v>9771</v>
      </c>
      <c r="E4419" s="354" t="s">
        <v>533</v>
      </c>
      <c r="F4419" s="355" t="s">
        <v>217</v>
      </c>
      <c r="G4419" s="368">
        <v>48</v>
      </c>
    </row>
    <row r="4420" spans="1:7" ht="14.25" customHeight="1" x14ac:dyDescent="0.2">
      <c r="A4420" s="351" t="s">
        <v>9785</v>
      </c>
      <c r="B4420" s="353" t="s">
        <v>515</v>
      </c>
      <c r="C4420" s="353" t="s">
        <v>8090</v>
      </c>
      <c r="D4420" s="353" t="s">
        <v>9786</v>
      </c>
      <c r="E4420" s="354" t="s">
        <v>9787</v>
      </c>
      <c r="F4420" s="355" t="s">
        <v>291</v>
      </c>
      <c r="G4420" s="362">
        <v>25.11</v>
      </c>
    </row>
    <row r="4421" spans="1:7" ht="14.25" customHeight="1" x14ac:dyDescent="0.2">
      <c r="A4421" s="351" t="s">
        <v>9788</v>
      </c>
      <c r="B4421" s="353" t="s">
        <v>515</v>
      </c>
      <c r="C4421" s="353" t="s">
        <v>8248</v>
      </c>
      <c r="D4421" s="353" t="s">
        <v>9789</v>
      </c>
      <c r="E4421" s="354" t="s">
        <v>9790</v>
      </c>
      <c r="F4421" s="355" t="s">
        <v>168</v>
      </c>
      <c r="G4421" s="366">
        <v>147.5</v>
      </c>
    </row>
    <row r="4422" spans="1:7" ht="14.25" customHeight="1" x14ac:dyDescent="0.2">
      <c r="A4422" s="351" t="s">
        <v>9791</v>
      </c>
      <c r="B4422" s="353" t="s">
        <v>515</v>
      </c>
      <c r="C4422" s="353" t="s">
        <v>1085</v>
      </c>
      <c r="D4422" s="353" t="s">
        <v>9792</v>
      </c>
      <c r="E4422" s="354" t="s">
        <v>9793</v>
      </c>
      <c r="F4422" s="355" t="s">
        <v>346</v>
      </c>
      <c r="G4422" s="357">
        <v>0.14599999999999999</v>
      </c>
    </row>
    <row r="4423" spans="1:7" ht="14.25" customHeight="1" x14ac:dyDescent="0.2">
      <c r="A4423" s="351" t="s">
        <v>9794</v>
      </c>
      <c r="B4423" s="353" t="s">
        <v>515</v>
      </c>
      <c r="C4423" s="353" t="s">
        <v>1086</v>
      </c>
      <c r="D4423" s="353" t="s">
        <v>9765</v>
      </c>
      <c r="E4423" s="354" t="s">
        <v>9766</v>
      </c>
      <c r="F4423" s="355" t="s">
        <v>122</v>
      </c>
      <c r="G4423" s="357">
        <v>-0.219</v>
      </c>
    </row>
    <row r="4424" spans="1:7" ht="14.25" customHeight="1" x14ac:dyDescent="0.2">
      <c r="A4424" s="351" t="s">
        <v>9795</v>
      </c>
      <c r="B4424" s="353" t="s">
        <v>515</v>
      </c>
      <c r="C4424" s="353" t="s">
        <v>6001</v>
      </c>
      <c r="D4424" s="353" t="s">
        <v>9768</v>
      </c>
      <c r="E4424" s="354" t="s">
        <v>9769</v>
      </c>
      <c r="F4424" s="355" t="s">
        <v>122</v>
      </c>
      <c r="G4424" s="356">
        <v>-1.4599999999999999E-3</v>
      </c>
    </row>
    <row r="4425" spans="1:7" ht="14.25" customHeight="1" x14ac:dyDescent="0.2">
      <c r="A4425" s="351" t="s">
        <v>9796</v>
      </c>
      <c r="B4425" s="353" t="s">
        <v>515</v>
      </c>
      <c r="C4425" s="353" t="s">
        <v>7979</v>
      </c>
      <c r="D4425" s="353" t="s">
        <v>9771</v>
      </c>
      <c r="E4425" s="354" t="s">
        <v>533</v>
      </c>
      <c r="F4425" s="355" t="s">
        <v>217</v>
      </c>
      <c r="G4425" s="368">
        <v>48</v>
      </c>
    </row>
    <row r="4426" spans="1:7" ht="14.25" customHeight="1" x14ac:dyDescent="0.2">
      <c r="A4426" s="351" t="s">
        <v>9797</v>
      </c>
      <c r="B4426" s="353" t="s">
        <v>515</v>
      </c>
      <c r="C4426" s="353" t="s">
        <v>7981</v>
      </c>
      <c r="D4426" s="353" t="s">
        <v>9798</v>
      </c>
      <c r="E4426" s="354" t="s">
        <v>9799</v>
      </c>
      <c r="F4426" s="355" t="s">
        <v>291</v>
      </c>
      <c r="G4426" s="362">
        <v>25.11</v>
      </c>
    </row>
    <row r="4427" spans="1:7" ht="14.25" customHeight="1" x14ac:dyDescent="0.2">
      <c r="A4427" s="351" t="s">
        <v>9800</v>
      </c>
      <c r="B4427" s="353" t="s">
        <v>515</v>
      </c>
      <c r="C4427" s="353" t="s">
        <v>8393</v>
      </c>
      <c r="D4427" s="353" t="s">
        <v>9801</v>
      </c>
      <c r="E4427" s="354" t="s">
        <v>9802</v>
      </c>
      <c r="F4427" s="355" t="s">
        <v>168</v>
      </c>
      <c r="G4427" s="362">
        <v>73.73</v>
      </c>
    </row>
    <row r="4428" spans="1:7" ht="14.25" customHeight="1" x14ac:dyDescent="0.2">
      <c r="A4428" s="351" t="s">
        <v>9803</v>
      </c>
      <c r="B4428" s="353" t="s">
        <v>515</v>
      </c>
      <c r="C4428" s="353" t="s">
        <v>9804</v>
      </c>
      <c r="D4428" s="353" t="s">
        <v>9805</v>
      </c>
      <c r="E4428" s="354" t="s">
        <v>9806</v>
      </c>
      <c r="F4428" s="355" t="s">
        <v>168</v>
      </c>
      <c r="G4428" s="362">
        <v>73.73</v>
      </c>
    </row>
    <row r="4429" spans="1:7" ht="14.25" customHeight="1" x14ac:dyDescent="0.2">
      <c r="A4429" s="351" t="s">
        <v>9807</v>
      </c>
      <c r="B4429" s="353" t="s">
        <v>515</v>
      </c>
      <c r="C4429" s="353" t="s">
        <v>9808</v>
      </c>
      <c r="D4429" s="353" t="s">
        <v>9809</v>
      </c>
      <c r="E4429" s="354" t="s">
        <v>9810</v>
      </c>
      <c r="F4429" s="355" t="s">
        <v>217</v>
      </c>
      <c r="G4429" s="368">
        <v>4</v>
      </c>
    </row>
    <row r="4430" spans="1:7" ht="14.25" customHeight="1" x14ac:dyDescent="0.2">
      <c r="A4430" s="351" t="s">
        <v>9811</v>
      </c>
      <c r="B4430" s="353" t="s">
        <v>515</v>
      </c>
      <c r="C4430" s="353" t="s">
        <v>9812</v>
      </c>
      <c r="D4430" s="353" t="s">
        <v>9813</v>
      </c>
      <c r="E4430" s="354" t="s">
        <v>9814</v>
      </c>
      <c r="F4430" s="355" t="s">
        <v>217</v>
      </c>
      <c r="G4430" s="368">
        <v>4</v>
      </c>
    </row>
    <row r="4431" spans="1:7" ht="14.25" customHeight="1" x14ac:dyDescent="0.2">
      <c r="A4431" s="351" t="s">
        <v>9815</v>
      </c>
      <c r="B4431" s="353" t="s">
        <v>515</v>
      </c>
      <c r="C4431" s="353" t="s">
        <v>9816</v>
      </c>
      <c r="D4431" s="353" t="s">
        <v>9817</v>
      </c>
      <c r="E4431" s="354" t="s">
        <v>9818</v>
      </c>
      <c r="F4431" s="355" t="s">
        <v>217</v>
      </c>
      <c r="G4431" s="368">
        <v>8</v>
      </c>
    </row>
    <row r="4432" spans="1:7" ht="14.25" customHeight="1" x14ac:dyDescent="0.2">
      <c r="A4432" s="351" t="s">
        <v>9819</v>
      </c>
      <c r="B4432" s="353" t="s">
        <v>515</v>
      </c>
      <c r="C4432" s="353" t="s">
        <v>9820</v>
      </c>
      <c r="D4432" s="353" t="s">
        <v>9821</v>
      </c>
      <c r="E4432" s="354" t="s">
        <v>9822</v>
      </c>
      <c r="F4432" s="355" t="s">
        <v>217</v>
      </c>
      <c r="G4432" s="368">
        <v>8</v>
      </c>
    </row>
    <row r="4433" spans="1:7" ht="14.25" customHeight="1" x14ac:dyDescent="0.2">
      <c r="A4433" s="351" t="s">
        <v>9823</v>
      </c>
      <c r="B4433" s="353" t="s">
        <v>515</v>
      </c>
      <c r="C4433" s="353" t="s">
        <v>9824</v>
      </c>
      <c r="D4433" s="353" t="s">
        <v>9765</v>
      </c>
      <c r="E4433" s="354" t="s">
        <v>9766</v>
      </c>
      <c r="F4433" s="355" t="s">
        <v>122</v>
      </c>
      <c r="G4433" s="363">
        <v>0.44569999999999999</v>
      </c>
    </row>
    <row r="4434" spans="1:7" ht="14.25" customHeight="1" x14ac:dyDescent="0.2">
      <c r="A4434" s="351" t="s">
        <v>9825</v>
      </c>
      <c r="B4434" s="353" t="s">
        <v>515</v>
      </c>
      <c r="C4434" s="353" t="s">
        <v>9826</v>
      </c>
      <c r="D4434" s="353" t="s">
        <v>9215</v>
      </c>
      <c r="E4434" s="354" t="s">
        <v>9827</v>
      </c>
      <c r="F4434" s="355" t="s">
        <v>217</v>
      </c>
      <c r="G4434" s="368">
        <v>68</v>
      </c>
    </row>
    <row r="4435" spans="1:7" ht="14.25" customHeight="1" x14ac:dyDescent="0.2">
      <c r="A4435" s="351" t="s">
        <v>9828</v>
      </c>
      <c r="B4435" s="353" t="s">
        <v>515</v>
      </c>
      <c r="C4435" s="353" t="s">
        <v>9829</v>
      </c>
      <c r="D4435" s="353" t="s">
        <v>9215</v>
      </c>
      <c r="E4435" s="354" t="s">
        <v>9830</v>
      </c>
      <c r="F4435" s="355" t="s">
        <v>217</v>
      </c>
      <c r="G4435" s="368">
        <v>42</v>
      </c>
    </row>
    <row r="4436" spans="1:7" ht="14.25" customHeight="1" x14ac:dyDescent="0.2">
      <c r="A4436" s="351" t="s">
        <v>9831</v>
      </c>
      <c r="B4436" s="353" t="s">
        <v>515</v>
      </c>
      <c r="C4436" s="353" t="s">
        <v>9832</v>
      </c>
      <c r="D4436" s="353" t="s">
        <v>9215</v>
      </c>
      <c r="E4436" s="354" t="s">
        <v>9833</v>
      </c>
      <c r="F4436" s="355" t="s">
        <v>217</v>
      </c>
      <c r="G4436" s="368">
        <v>40</v>
      </c>
    </row>
    <row r="4437" spans="1:7" ht="14.25" customHeight="1" x14ac:dyDescent="0.2">
      <c r="A4437" s="351" t="s">
        <v>9834</v>
      </c>
      <c r="B4437" s="353" t="s">
        <v>515</v>
      </c>
      <c r="C4437" s="353" t="s">
        <v>9835</v>
      </c>
      <c r="D4437" s="353" t="s">
        <v>9836</v>
      </c>
      <c r="E4437" s="354" t="s">
        <v>9837</v>
      </c>
      <c r="F4437" s="355" t="s">
        <v>217</v>
      </c>
      <c r="G4437" s="368">
        <v>288</v>
      </c>
    </row>
    <row r="4438" spans="1:7" ht="14.25" customHeight="1" x14ac:dyDescent="0.2">
      <c r="A4438" s="351" t="s">
        <v>9838</v>
      </c>
      <c r="B4438" s="353" t="s">
        <v>515</v>
      </c>
      <c r="C4438" s="353" t="s">
        <v>9839</v>
      </c>
      <c r="D4438" s="353" t="s">
        <v>9840</v>
      </c>
      <c r="E4438" s="354" t="s">
        <v>9841</v>
      </c>
      <c r="F4438" s="355" t="s">
        <v>217</v>
      </c>
      <c r="G4438" s="368">
        <v>12</v>
      </c>
    </row>
    <row r="4439" spans="1:7" ht="14.25" customHeight="1" x14ac:dyDescent="0.2">
      <c r="A4439" s="351" t="s">
        <v>9842</v>
      </c>
      <c r="B4439" s="353" t="s">
        <v>515</v>
      </c>
      <c r="C4439" s="353" t="s">
        <v>9843</v>
      </c>
      <c r="D4439" s="353" t="s">
        <v>9840</v>
      </c>
      <c r="E4439" s="354" t="s">
        <v>9844</v>
      </c>
      <c r="F4439" s="355" t="s">
        <v>217</v>
      </c>
      <c r="G4439" s="368">
        <v>12</v>
      </c>
    </row>
    <row r="4440" spans="1:7" ht="14.25" customHeight="1" x14ac:dyDescent="0.2">
      <c r="A4440" s="351" t="s">
        <v>9845</v>
      </c>
      <c r="B4440" s="353" t="s">
        <v>515</v>
      </c>
      <c r="C4440" s="353" t="s">
        <v>9846</v>
      </c>
      <c r="D4440" s="353" t="s">
        <v>9840</v>
      </c>
      <c r="E4440" s="354" t="s">
        <v>9847</v>
      </c>
      <c r="F4440" s="355" t="s">
        <v>217</v>
      </c>
      <c r="G4440" s="368">
        <v>25</v>
      </c>
    </row>
    <row r="4441" spans="1:7" ht="14.25" customHeight="1" x14ac:dyDescent="0.2">
      <c r="A4441" s="351" t="s">
        <v>9848</v>
      </c>
      <c r="B4441" s="353" t="s">
        <v>515</v>
      </c>
      <c r="C4441" s="353" t="s">
        <v>9849</v>
      </c>
      <c r="D4441" s="353" t="s">
        <v>9840</v>
      </c>
      <c r="E4441" s="354" t="s">
        <v>9850</v>
      </c>
      <c r="F4441" s="355" t="s">
        <v>217</v>
      </c>
      <c r="G4441" s="368">
        <v>25</v>
      </c>
    </row>
    <row r="4442" spans="1:7" ht="14.25" customHeight="1" x14ac:dyDescent="0.2">
      <c r="A4442" s="351" t="s">
        <v>9851</v>
      </c>
      <c r="B4442" s="353" t="s">
        <v>515</v>
      </c>
      <c r="C4442" s="353" t="s">
        <v>9852</v>
      </c>
      <c r="D4442" s="353" t="s">
        <v>9853</v>
      </c>
      <c r="E4442" s="354" t="s">
        <v>9854</v>
      </c>
      <c r="F4442" s="355" t="s">
        <v>243</v>
      </c>
      <c r="G4442" s="362">
        <v>1.44</v>
      </c>
    </row>
    <row r="4443" spans="1:7" ht="14.25" customHeight="1" x14ac:dyDescent="0.2">
      <c r="A4443" s="351" t="s">
        <v>9855</v>
      </c>
      <c r="B4443" s="353" t="s">
        <v>515</v>
      </c>
      <c r="C4443" s="353" t="s">
        <v>9856</v>
      </c>
      <c r="D4443" s="353" t="s">
        <v>9857</v>
      </c>
      <c r="E4443" s="354" t="s">
        <v>9858</v>
      </c>
      <c r="F4443" s="355" t="s">
        <v>217</v>
      </c>
      <c r="G4443" s="368">
        <v>144</v>
      </c>
    </row>
    <row r="4444" spans="1:7" ht="14.25" customHeight="1" x14ac:dyDescent="0.2">
      <c r="A4444" s="351" t="s">
        <v>9859</v>
      </c>
      <c r="B4444" s="353" t="s">
        <v>515</v>
      </c>
      <c r="C4444" s="353" t="s">
        <v>9860</v>
      </c>
      <c r="D4444" s="353" t="s">
        <v>9861</v>
      </c>
      <c r="E4444" s="354" t="s">
        <v>9862</v>
      </c>
      <c r="F4444" s="355" t="s">
        <v>217</v>
      </c>
      <c r="G4444" s="368">
        <v>12</v>
      </c>
    </row>
    <row r="4445" spans="1:7" ht="14.25" customHeight="1" x14ac:dyDescent="0.2">
      <c r="A4445" s="351" t="s">
        <v>9863</v>
      </c>
      <c r="B4445" s="353" t="s">
        <v>515</v>
      </c>
      <c r="C4445" s="353" t="s">
        <v>9864</v>
      </c>
      <c r="D4445" s="353" t="s">
        <v>9861</v>
      </c>
      <c r="E4445" s="354" t="s">
        <v>9865</v>
      </c>
      <c r="F4445" s="355" t="s">
        <v>217</v>
      </c>
      <c r="G4445" s="368">
        <v>12</v>
      </c>
    </row>
    <row r="4446" spans="1:7" ht="14.25" customHeight="1" x14ac:dyDescent="0.2">
      <c r="A4446" s="351" t="s">
        <v>9866</v>
      </c>
      <c r="B4446" s="353" t="s">
        <v>515</v>
      </c>
      <c r="C4446" s="353" t="s">
        <v>9867</v>
      </c>
      <c r="D4446" s="353" t="s">
        <v>9861</v>
      </c>
      <c r="E4446" s="354" t="s">
        <v>9868</v>
      </c>
      <c r="F4446" s="355" t="s">
        <v>217</v>
      </c>
      <c r="G4446" s="368">
        <v>24</v>
      </c>
    </row>
    <row r="4447" spans="1:7" ht="14.25" customHeight="1" x14ac:dyDescent="0.2">
      <c r="A4447" s="351" t="s">
        <v>9869</v>
      </c>
      <c r="B4447" s="353" t="s">
        <v>515</v>
      </c>
      <c r="C4447" s="353" t="s">
        <v>9870</v>
      </c>
      <c r="D4447" s="353" t="s">
        <v>9861</v>
      </c>
      <c r="E4447" s="354" t="s">
        <v>9871</v>
      </c>
      <c r="F4447" s="355" t="s">
        <v>217</v>
      </c>
      <c r="G4447" s="368">
        <v>24</v>
      </c>
    </row>
    <row r="4448" spans="1:7" ht="14.25" customHeight="1" x14ac:dyDescent="0.2">
      <c r="A4448" s="351" t="s">
        <v>9872</v>
      </c>
      <c r="B4448" s="353" t="s">
        <v>515</v>
      </c>
      <c r="C4448" s="353" t="s">
        <v>9873</v>
      </c>
      <c r="D4448" s="353" t="s">
        <v>9874</v>
      </c>
      <c r="E4448" s="354" t="s">
        <v>9875</v>
      </c>
      <c r="F4448" s="355" t="s">
        <v>217</v>
      </c>
      <c r="G4448" s="368">
        <v>144</v>
      </c>
    </row>
    <row r="4449" spans="1:7" ht="14.25" customHeight="1" x14ac:dyDescent="0.2">
      <c r="A4449" s="351" t="s">
        <v>9876</v>
      </c>
      <c r="B4449" s="353" t="s">
        <v>515</v>
      </c>
      <c r="C4449" s="353" t="s">
        <v>1088</v>
      </c>
      <c r="D4449" s="353" t="s">
        <v>398</v>
      </c>
      <c r="E4449" s="354" t="s">
        <v>399</v>
      </c>
      <c r="F4449" s="355" t="s">
        <v>164</v>
      </c>
      <c r="G4449" s="362">
        <v>1.46</v>
      </c>
    </row>
    <row r="4450" spans="1:7" ht="14.25" customHeight="1" x14ac:dyDescent="0.2">
      <c r="A4450" s="351" t="s">
        <v>9877</v>
      </c>
      <c r="B4450" s="353" t="s">
        <v>515</v>
      </c>
      <c r="C4450" s="353" t="s">
        <v>1096</v>
      </c>
      <c r="D4450" s="353" t="s">
        <v>400</v>
      </c>
      <c r="E4450" s="354" t="s">
        <v>401</v>
      </c>
      <c r="F4450" s="355" t="s">
        <v>164</v>
      </c>
      <c r="G4450" s="362">
        <v>2.92</v>
      </c>
    </row>
    <row r="4451" spans="1:7" ht="14.25" customHeight="1" x14ac:dyDescent="0.2">
      <c r="A4451" s="351" t="s">
        <v>9878</v>
      </c>
      <c r="B4451" s="353" t="s">
        <v>515</v>
      </c>
      <c r="C4451" s="353" t="s">
        <v>1103</v>
      </c>
      <c r="D4451" s="353" t="s">
        <v>9879</v>
      </c>
      <c r="E4451" s="354" t="s">
        <v>9880</v>
      </c>
      <c r="F4451" s="355" t="s">
        <v>217</v>
      </c>
      <c r="G4451" s="368">
        <v>1</v>
      </c>
    </row>
    <row r="4452" spans="1:7" ht="14.25" customHeight="1" x14ac:dyDescent="0.2">
      <c r="A4452" s="351" t="s">
        <v>9881</v>
      </c>
      <c r="B4452" s="353" t="s">
        <v>515</v>
      </c>
      <c r="C4452" s="369" t="s">
        <v>1106</v>
      </c>
      <c r="D4452" s="369" t="s">
        <v>9882</v>
      </c>
      <c r="E4452" s="370" t="s">
        <v>9883</v>
      </c>
      <c r="F4452" s="355" t="s">
        <v>217</v>
      </c>
      <c r="G4452" s="368">
        <v>1</v>
      </c>
    </row>
    <row r="4453" spans="1:7" ht="14.25" customHeight="1" x14ac:dyDescent="0.2">
      <c r="A4453" s="563" t="s">
        <v>9884</v>
      </c>
      <c r="B4453" s="564"/>
      <c r="C4453" s="564"/>
      <c r="D4453" s="564"/>
      <c r="E4453" s="564"/>
      <c r="F4453" s="565"/>
      <c r="G4453" s="345"/>
    </row>
    <row r="4454" spans="1:7" ht="14.25" customHeight="1" x14ac:dyDescent="0.2">
      <c r="A4454" s="557" t="s">
        <v>9885</v>
      </c>
      <c r="B4454" s="558"/>
      <c r="C4454" s="558"/>
      <c r="D4454" s="558"/>
      <c r="E4454" s="558"/>
      <c r="F4454" s="559"/>
      <c r="G4454" s="359"/>
    </row>
    <row r="4455" spans="1:7" ht="14.25" customHeight="1" x14ac:dyDescent="0.2">
      <c r="A4455" s="347" t="s">
        <v>3671</v>
      </c>
      <c r="B4455" s="556"/>
      <c r="C4455" s="556"/>
      <c r="D4455" s="556"/>
      <c r="E4455" s="348" t="s">
        <v>1068</v>
      </c>
      <c r="F4455" s="349"/>
      <c r="G4455" s="350"/>
    </row>
    <row r="4456" spans="1:7" ht="14.25" customHeight="1" x14ac:dyDescent="0.2">
      <c r="A4456" s="351" t="s">
        <v>9886</v>
      </c>
      <c r="B4456" s="353" t="s">
        <v>471</v>
      </c>
      <c r="C4456" s="353" t="s">
        <v>2402</v>
      </c>
      <c r="D4456" s="353" t="s">
        <v>9887</v>
      </c>
      <c r="E4456" s="354" t="s">
        <v>9888</v>
      </c>
      <c r="F4456" s="355" t="s">
        <v>100</v>
      </c>
      <c r="G4456" s="363">
        <v>3.9232</v>
      </c>
    </row>
    <row r="4457" spans="1:7" ht="14.25" customHeight="1" x14ac:dyDescent="0.2">
      <c r="A4457" s="351" t="s">
        <v>9889</v>
      </c>
      <c r="B4457" s="353" t="s">
        <v>471</v>
      </c>
      <c r="C4457" s="353" t="s">
        <v>2410</v>
      </c>
      <c r="D4457" s="353" t="s">
        <v>9890</v>
      </c>
      <c r="E4457" s="354" t="s">
        <v>9891</v>
      </c>
      <c r="F4457" s="355" t="s">
        <v>100</v>
      </c>
      <c r="G4457" s="363">
        <v>3.9232</v>
      </c>
    </row>
    <row r="4458" spans="1:7" ht="14.25" customHeight="1" x14ac:dyDescent="0.2">
      <c r="A4458" s="351" t="s">
        <v>9892</v>
      </c>
      <c r="B4458" s="353" t="s">
        <v>471</v>
      </c>
      <c r="C4458" s="353" t="s">
        <v>2421</v>
      </c>
      <c r="D4458" s="353" t="s">
        <v>9893</v>
      </c>
      <c r="E4458" s="354" t="s">
        <v>9894</v>
      </c>
      <c r="F4458" s="355" t="s">
        <v>100</v>
      </c>
      <c r="G4458" s="363">
        <v>3.9232</v>
      </c>
    </row>
    <row r="4459" spans="1:7" ht="14.25" customHeight="1" x14ac:dyDescent="0.2">
      <c r="A4459" s="351" t="s">
        <v>9895</v>
      </c>
      <c r="B4459" s="353" t="s">
        <v>471</v>
      </c>
      <c r="C4459" s="353" t="s">
        <v>2429</v>
      </c>
      <c r="D4459" s="353" t="s">
        <v>8949</v>
      </c>
      <c r="E4459" s="354" t="s">
        <v>8950</v>
      </c>
      <c r="F4459" s="355" t="s">
        <v>106</v>
      </c>
      <c r="G4459" s="362">
        <v>6865.67</v>
      </c>
    </row>
    <row r="4460" spans="1:7" ht="14.25" customHeight="1" x14ac:dyDescent="0.2">
      <c r="A4460" s="351" t="s">
        <v>9896</v>
      </c>
      <c r="B4460" s="353" t="s">
        <v>471</v>
      </c>
      <c r="C4460" s="353" t="s">
        <v>2438</v>
      </c>
      <c r="D4460" s="353" t="s">
        <v>8007</v>
      </c>
      <c r="E4460" s="354" t="s">
        <v>8008</v>
      </c>
      <c r="F4460" s="355" t="s">
        <v>116</v>
      </c>
      <c r="G4460" s="356">
        <v>41.043419999999998</v>
      </c>
    </row>
    <row r="4461" spans="1:7" ht="14.25" customHeight="1" x14ac:dyDescent="0.2">
      <c r="A4461" s="347" t="s">
        <v>3673</v>
      </c>
      <c r="B4461" s="556"/>
      <c r="C4461" s="556"/>
      <c r="D4461" s="556"/>
      <c r="E4461" s="348" t="s">
        <v>9897</v>
      </c>
      <c r="F4461" s="349"/>
      <c r="G4461" s="350"/>
    </row>
    <row r="4462" spans="1:7" ht="14.25" customHeight="1" x14ac:dyDescent="0.2">
      <c r="A4462" s="351" t="s">
        <v>9898</v>
      </c>
      <c r="B4462" s="353" t="s">
        <v>471</v>
      </c>
      <c r="C4462" s="353" t="s">
        <v>1071</v>
      </c>
      <c r="D4462" s="353" t="s">
        <v>9899</v>
      </c>
      <c r="E4462" s="354" t="s">
        <v>9900</v>
      </c>
      <c r="F4462" s="355" t="s">
        <v>116</v>
      </c>
      <c r="G4462" s="356">
        <v>2.5267300000000001</v>
      </c>
    </row>
    <row r="4463" spans="1:7" ht="14.25" customHeight="1" x14ac:dyDescent="0.2">
      <c r="A4463" s="351" t="s">
        <v>9901</v>
      </c>
      <c r="B4463" s="353" t="s">
        <v>471</v>
      </c>
      <c r="C4463" s="353" t="s">
        <v>3460</v>
      </c>
      <c r="D4463" s="353" t="s">
        <v>8983</v>
      </c>
      <c r="E4463" s="354" t="s">
        <v>228</v>
      </c>
      <c r="F4463" s="355" t="s">
        <v>111</v>
      </c>
      <c r="G4463" s="363">
        <v>277.94029999999998</v>
      </c>
    </row>
    <row r="4464" spans="1:7" ht="14.25" customHeight="1" x14ac:dyDescent="0.2">
      <c r="A4464" s="351" t="s">
        <v>9902</v>
      </c>
      <c r="B4464" s="353" t="s">
        <v>471</v>
      </c>
      <c r="C4464" s="353" t="s">
        <v>1075</v>
      </c>
      <c r="D4464" s="353" t="s">
        <v>9903</v>
      </c>
      <c r="E4464" s="354" t="s">
        <v>9904</v>
      </c>
      <c r="F4464" s="355" t="s">
        <v>535</v>
      </c>
      <c r="G4464" s="356">
        <v>2.5267300000000001</v>
      </c>
    </row>
    <row r="4465" spans="1:7" ht="14.25" customHeight="1" x14ac:dyDescent="0.2">
      <c r="A4465" s="351" t="s">
        <v>9905</v>
      </c>
      <c r="B4465" s="353" t="s">
        <v>471</v>
      </c>
      <c r="C4465" s="353" t="s">
        <v>3469</v>
      </c>
      <c r="D4465" s="353" t="s">
        <v>8099</v>
      </c>
      <c r="E4465" s="354" t="s">
        <v>8100</v>
      </c>
      <c r="F4465" s="355" t="s">
        <v>111</v>
      </c>
      <c r="G4465" s="366">
        <v>515.5</v>
      </c>
    </row>
    <row r="4466" spans="1:7" ht="14.25" customHeight="1" x14ac:dyDescent="0.2">
      <c r="A4466" s="351" t="s">
        <v>9906</v>
      </c>
      <c r="B4466" s="353" t="s">
        <v>471</v>
      </c>
      <c r="C4466" s="353" t="s">
        <v>2474</v>
      </c>
      <c r="D4466" s="353" t="s">
        <v>714</v>
      </c>
      <c r="E4466" s="354" t="s">
        <v>715</v>
      </c>
      <c r="F4466" s="355" t="s">
        <v>122</v>
      </c>
      <c r="G4466" s="363">
        <v>1.7686999999999999</v>
      </c>
    </row>
    <row r="4467" spans="1:7" ht="14.25" customHeight="1" x14ac:dyDescent="0.2">
      <c r="A4467" s="351" t="s">
        <v>9907</v>
      </c>
      <c r="B4467" s="353" t="s">
        <v>471</v>
      </c>
      <c r="C4467" s="353" t="s">
        <v>3475</v>
      </c>
      <c r="D4467" s="353" t="s">
        <v>9908</v>
      </c>
      <c r="E4467" s="354" t="s">
        <v>9909</v>
      </c>
      <c r="F4467" s="355" t="s">
        <v>122</v>
      </c>
      <c r="G4467" s="357">
        <v>1.8220000000000001</v>
      </c>
    </row>
    <row r="4468" spans="1:7" ht="14.25" customHeight="1" x14ac:dyDescent="0.2">
      <c r="A4468" s="351" t="s">
        <v>9910</v>
      </c>
      <c r="B4468" s="353" t="s">
        <v>471</v>
      </c>
      <c r="C4468" s="353" t="s">
        <v>2489</v>
      </c>
      <c r="D4468" s="353" t="s">
        <v>718</v>
      </c>
      <c r="E4468" s="354" t="s">
        <v>719</v>
      </c>
      <c r="F4468" s="355" t="s">
        <v>535</v>
      </c>
      <c r="G4468" s="356">
        <v>2.5267300000000001</v>
      </c>
    </row>
    <row r="4469" spans="1:7" ht="14.25" customHeight="1" x14ac:dyDescent="0.2">
      <c r="A4469" s="351" t="s">
        <v>9911</v>
      </c>
      <c r="B4469" s="353" t="s">
        <v>471</v>
      </c>
      <c r="C4469" s="353" t="s">
        <v>3481</v>
      </c>
      <c r="D4469" s="353" t="s">
        <v>9908</v>
      </c>
      <c r="E4469" s="354" t="s">
        <v>9909</v>
      </c>
      <c r="F4469" s="355" t="s">
        <v>122</v>
      </c>
      <c r="G4469" s="367">
        <v>2.7288699999999999E-2</v>
      </c>
    </row>
    <row r="4470" spans="1:7" ht="14.25" customHeight="1" x14ac:dyDescent="0.2">
      <c r="A4470" s="351" t="s">
        <v>9912</v>
      </c>
      <c r="B4470" s="353" t="s">
        <v>471</v>
      </c>
      <c r="C4470" s="353" t="s">
        <v>3483</v>
      </c>
      <c r="D4470" s="353" t="s">
        <v>9913</v>
      </c>
      <c r="E4470" s="354" t="s">
        <v>732</v>
      </c>
      <c r="F4470" s="355" t="s">
        <v>122</v>
      </c>
      <c r="G4470" s="365">
        <v>244.08211800000001</v>
      </c>
    </row>
    <row r="4471" spans="1:7" ht="14.25" customHeight="1" x14ac:dyDescent="0.2">
      <c r="A4471" s="347" t="s">
        <v>6080</v>
      </c>
      <c r="B4471" s="556"/>
      <c r="C4471" s="556"/>
      <c r="D4471" s="556"/>
      <c r="E4471" s="348" t="s">
        <v>9914</v>
      </c>
      <c r="F4471" s="349"/>
      <c r="G4471" s="350"/>
    </row>
    <row r="4472" spans="1:7" ht="14.25" customHeight="1" x14ac:dyDescent="0.2">
      <c r="A4472" s="351" t="s">
        <v>9915</v>
      </c>
      <c r="B4472" s="353" t="s">
        <v>471</v>
      </c>
      <c r="C4472" s="353" t="s">
        <v>2495</v>
      </c>
      <c r="D4472" s="353" t="s">
        <v>9916</v>
      </c>
      <c r="E4472" s="354" t="s">
        <v>9917</v>
      </c>
      <c r="F4472" s="355" t="s">
        <v>535</v>
      </c>
      <c r="G4472" s="356">
        <v>5.6765699999999999</v>
      </c>
    </row>
    <row r="4473" spans="1:7" ht="14.25" customHeight="1" x14ac:dyDescent="0.2">
      <c r="A4473" s="351" t="s">
        <v>9918</v>
      </c>
      <c r="B4473" s="353" t="s">
        <v>471</v>
      </c>
      <c r="C4473" s="353" t="s">
        <v>2499</v>
      </c>
      <c r="D4473" s="353" t="s">
        <v>9919</v>
      </c>
      <c r="E4473" s="354" t="s">
        <v>9920</v>
      </c>
      <c r="F4473" s="355" t="s">
        <v>535</v>
      </c>
      <c r="G4473" s="356">
        <v>-5.6765699999999999</v>
      </c>
    </row>
    <row r="4474" spans="1:7" ht="14.25" customHeight="1" x14ac:dyDescent="0.2">
      <c r="A4474" s="351" t="s">
        <v>9921</v>
      </c>
      <c r="B4474" s="353" t="s">
        <v>471</v>
      </c>
      <c r="C4474" s="353" t="s">
        <v>2508</v>
      </c>
      <c r="D4474" s="353" t="s">
        <v>9922</v>
      </c>
      <c r="E4474" s="354" t="s">
        <v>9923</v>
      </c>
      <c r="F4474" s="355" t="s">
        <v>131</v>
      </c>
      <c r="G4474" s="357">
        <v>567.65700000000004</v>
      </c>
    </row>
    <row r="4475" spans="1:7" ht="14.25" customHeight="1" x14ac:dyDescent="0.2">
      <c r="A4475" s="351" t="s">
        <v>9924</v>
      </c>
      <c r="B4475" s="353" t="s">
        <v>471</v>
      </c>
      <c r="C4475" s="353" t="s">
        <v>5993</v>
      </c>
      <c r="D4475" s="353" t="s">
        <v>8983</v>
      </c>
      <c r="E4475" s="354" t="s">
        <v>228</v>
      </c>
      <c r="F4475" s="355" t="s">
        <v>111</v>
      </c>
      <c r="G4475" s="356">
        <v>-28.382850000000001</v>
      </c>
    </row>
    <row r="4476" spans="1:7" ht="14.25" customHeight="1" x14ac:dyDescent="0.2">
      <c r="A4476" s="351" t="s">
        <v>9925</v>
      </c>
      <c r="B4476" s="353" t="s">
        <v>471</v>
      </c>
      <c r="C4476" s="353" t="s">
        <v>7505</v>
      </c>
      <c r="D4476" s="353" t="s">
        <v>9926</v>
      </c>
      <c r="E4476" s="354" t="s">
        <v>9927</v>
      </c>
      <c r="F4476" s="355" t="s">
        <v>111</v>
      </c>
      <c r="G4476" s="356">
        <v>28.382850000000001</v>
      </c>
    </row>
    <row r="4477" spans="1:7" ht="14.25" customHeight="1" x14ac:dyDescent="0.2">
      <c r="A4477" s="351" t="s">
        <v>9928</v>
      </c>
      <c r="B4477" s="353" t="s">
        <v>471</v>
      </c>
      <c r="C4477" s="353" t="s">
        <v>7508</v>
      </c>
      <c r="D4477" s="353" t="s">
        <v>9929</v>
      </c>
      <c r="E4477" s="354" t="s">
        <v>9930</v>
      </c>
      <c r="F4477" s="355" t="s">
        <v>147</v>
      </c>
      <c r="G4477" s="368">
        <v>5790</v>
      </c>
    </row>
    <row r="4478" spans="1:7" ht="14.25" customHeight="1" x14ac:dyDescent="0.2">
      <c r="A4478" s="351" t="s">
        <v>9931</v>
      </c>
      <c r="B4478" s="353" t="s">
        <v>471</v>
      </c>
      <c r="C4478" s="353" t="s">
        <v>2516</v>
      </c>
      <c r="D4478" s="353" t="s">
        <v>9899</v>
      </c>
      <c r="E4478" s="354" t="s">
        <v>9900</v>
      </c>
      <c r="F4478" s="355" t="s">
        <v>116</v>
      </c>
      <c r="G4478" s="363">
        <v>3.9735999999999998</v>
      </c>
    </row>
    <row r="4479" spans="1:7" ht="14.25" customHeight="1" x14ac:dyDescent="0.2">
      <c r="A4479" s="351" t="s">
        <v>9932</v>
      </c>
      <c r="B4479" s="353" t="s">
        <v>471</v>
      </c>
      <c r="C4479" s="353" t="s">
        <v>5997</v>
      </c>
      <c r="D4479" s="353" t="s">
        <v>227</v>
      </c>
      <c r="E4479" s="354" t="s">
        <v>228</v>
      </c>
      <c r="F4479" s="355" t="s">
        <v>111</v>
      </c>
      <c r="G4479" s="357">
        <v>437.096</v>
      </c>
    </row>
    <row r="4480" spans="1:7" ht="14.25" customHeight="1" x14ac:dyDescent="0.2">
      <c r="A4480" s="347" t="s">
        <v>6084</v>
      </c>
      <c r="B4480" s="556"/>
      <c r="C4480" s="556"/>
      <c r="D4480" s="556"/>
      <c r="E4480" s="348" t="s">
        <v>9933</v>
      </c>
      <c r="F4480" s="349"/>
      <c r="G4480" s="350"/>
    </row>
    <row r="4481" spans="1:7" ht="14.25" customHeight="1" x14ac:dyDescent="0.2">
      <c r="A4481" s="351" t="s">
        <v>9934</v>
      </c>
      <c r="B4481" s="353" t="s">
        <v>471</v>
      </c>
      <c r="C4481" s="353" t="s">
        <v>1085</v>
      </c>
      <c r="D4481" s="353" t="s">
        <v>9916</v>
      </c>
      <c r="E4481" s="354" t="s">
        <v>9917</v>
      </c>
      <c r="F4481" s="355" t="s">
        <v>535</v>
      </c>
      <c r="G4481" s="356">
        <v>5.0639999999999998E-2</v>
      </c>
    </row>
    <row r="4482" spans="1:7" ht="14.25" customHeight="1" x14ac:dyDescent="0.2">
      <c r="A4482" s="351" t="s">
        <v>9935</v>
      </c>
      <c r="B4482" s="353" t="s">
        <v>471</v>
      </c>
      <c r="C4482" s="353" t="s">
        <v>1088</v>
      </c>
      <c r="D4482" s="353" t="s">
        <v>714</v>
      </c>
      <c r="E4482" s="354" t="s">
        <v>715</v>
      </c>
      <c r="F4482" s="355" t="s">
        <v>122</v>
      </c>
      <c r="G4482" s="363">
        <v>3.5400000000000001E-2</v>
      </c>
    </row>
    <row r="4483" spans="1:7" ht="14.25" customHeight="1" x14ac:dyDescent="0.2">
      <c r="A4483" s="351" t="s">
        <v>9936</v>
      </c>
      <c r="B4483" s="353" t="s">
        <v>471</v>
      </c>
      <c r="C4483" s="353" t="s">
        <v>1091</v>
      </c>
      <c r="D4483" s="353" t="s">
        <v>9908</v>
      </c>
      <c r="E4483" s="354" t="s">
        <v>9909</v>
      </c>
      <c r="F4483" s="355" t="s">
        <v>122</v>
      </c>
      <c r="G4483" s="363">
        <v>3.6499999999999998E-2</v>
      </c>
    </row>
    <row r="4484" spans="1:7" ht="14.25" customHeight="1" x14ac:dyDescent="0.2">
      <c r="A4484" s="351" t="s">
        <v>9937</v>
      </c>
      <c r="B4484" s="353" t="s">
        <v>471</v>
      </c>
      <c r="C4484" s="353" t="s">
        <v>1096</v>
      </c>
      <c r="D4484" s="353" t="s">
        <v>9938</v>
      </c>
      <c r="E4484" s="354" t="s">
        <v>9939</v>
      </c>
      <c r="F4484" s="355" t="s">
        <v>535</v>
      </c>
      <c r="G4484" s="356">
        <v>5.0639999999999998E-2</v>
      </c>
    </row>
    <row r="4485" spans="1:7" ht="14.25" customHeight="1" x14ac:dyDescent="0.2">
      <c r="A4485" s="351" t="s">
        <v>9940</v>
      </c>
      <c r="B4485" s="353" t="s">
        <v>471</v>
      </c>
      <c r="C4485" s="353" t="s">
        <v>1099</v>
      </c>
      <c r="D4485" s="353" t="s">
        <v>9908</v>
      </c>
      <c r="E4485" s="354" t="s">
        <v>9909</v>
      </c>
      <c r="F4485" s="355" t="s">
        <v>122</v>
      </c>
      <c r="G4485" s="367">
        <v>5.4690000000000001E-4</v>
      </c>
    </row>
    <row r="4486" spans="1:7" ht="14.25" customHeight="1" x14ac:dyDescent="0.2">
      <c r="A4486" s="351" t="s">
        <v>9941</v>
      </c>
      <c r="B4486" s="353" t="s">
        <v>471</v>
      </c>
      <c r="C4486" s="353" t="s">
        <v>3508</v>
      </c>
      <c r="D4486" s="353" t="s">
        <v>9913</v>
      </c>
      <c r="E4486" s="354" t="s">
        <v>732</v>
      </c>
      <c r="F4486" s="355" t="s">
        <v>122</v>
      </c>
      <c r="G4486" s="365">
        <v>4.8513120000000001</v>
      </c>
    </row>
    <row r="4487" spans="1:7" ht="14.25" customHeight="1" x14ac:dyDescent="0.2">
      <c r="A4487" s="351" t="s">
        <v>9942</v>
      </c>
      <c r="B4487" s="353" t="s">
        <v>471</v>
      </c>
      <c r="C4487" s="353" t="s">
        <v>1103</v>
      </c>
      <c r="D4487" s="353" t="s">
        <v>9943</v>
      </c>
      <c r="E4487" s="354" t="s">
        <v>9944</v>
      </c>
      <c r="F4487" s="355" t="s">
        <v>535</v>
      </c>
      <c r="G4487" s="356">
        <v>5.0639999999999998E-2</v>
      </c>
    </row>
    <row r="4488" spans="1:7" ht="14.25" customHeight="1" x14ac:dyDescent="0.2">
      <c r="A4488" s="351" t="s">
        <v>9945</v>
      </c>
      <c r="B4488" s="353" t="s">
        <v>471</v>
      </c>
      <c r="C4488" s="353" t="s">
        <v>1106</v>
      </c>
      <c r="D4488" s="353" t="s">
        <v>9908</v>
      </c>
      <c r="E4488" s="354" t="s">
        <v>9909</v>
      </c>
      <c r="F4488" s="355" t="s">
        <v>122</v>
      </c>
      <c r="G4488" s="367">
        <v>1.5190000000000001E-4</v>
      </c>
    </row>
    <row r="4489" spans="1:7" ht="14.25" customHeight="1" x14ac:dyDescent="0.2">
      <c r="A4489" s="351" t="s">
        <v>9946</v>
      </c>
      <c r="B4489" s="353" t="s">
        <v>471</v>
      </c>
      <c r="C4489" s="353" t="s">
        <v>9168</v>
      </c>
      <c r="D4489" s="353" t="s">
        <v>9913</v>
      </c>
      <c r="E4489" s="354" t="s">
        <v>732</v>
      </c>
      <c r="F4489" s="355" t="s">
        <v>122</v>
      </c>
      <c r="G4489" s="365">
        <v>1.2862560000000001</v>
      </c>
    </row>
    <row r="4490" spans="1:7" ht="14.25" customHeight="1" x14ac:dyDescent="0.2">
      <c r="A4490" s="351" t="s">
        <v>9947</v>
      </c>
      <c r="B4490" s="353" t="s">
        <v>471</v>
      </c>
      <c r="C4490" s="353" t="s">
        <v>1109</v>
      </c>
      <c r="D4490" s="353" t="s">
        <v>714</v>
      </c>
      <c r="E4490" s="354" t="s">
        <v>715</v>
      </c>
      <c r="F4490" s="355" t="s">
        <v>122</v>
      </c>
      <c r="G4490" s="363">
        <v>1.52E-2</v>
      </c>
    </row>
    <row r="4491" spans="1:7" ht="14.25" customHeight="1" x14ac:dyDescent="0.2">
      <c r="A4491" s="351" t="s">
        <v>9948</v>
      </c>
      <c r="B4491" s="353" t="s">
        <v>471</v>
      </c>
      <c r="C4491" s="353" t="s">
        <v>3539</v>
      </c>
      <c r="D4491" s="353" t="s">
        <v>9908</v>
      </c>
      <c r="E4491" s="354" t="s">
        <v>9909</v>
      </c>
      <c r="F4491" s="355" t="s">
        <v>122</v>
      </c>
      <c r="G4491" s="363">
        <v>1.5699999999999999E-2</v>
      </c>
    </row>
    <row r="4492" spans="1:7" ht="14.25" customHeight="1" x14ac:dyDescent="0.2">
      <c r="A4492" s="351" t="s">
        <v>9949</v>
      </c>
      <c r="B4492" s="353" t="s">
        <v>471</v>
      </c>
      <c r="C4492" s="353" t="s">
        <v>1112</v>
      </c>
      <c r="D4492" s="353" t="s">
        <v>9950</v>
      </c>
      <c r="E4492" s="354" t="s">
        <v>9951</v>
      </c>
      <c r="F4492" s="355" t="s">
        <v>535</v>
      </c>
      <c r="G4492" s="356">
        <v>5.0639999999999998E-2</v>
      </c>
    </row>
    <row r="4493" spans="1:7" ht="14.25" customHeight="1" x14ac:dyDescent="0.2">
      <c r="A4493" s="351" t="s">
        <v>9952</v>
      </c>
      <c r="B4493" s="353" t="s">
        <v>471</v>
      </c>
      <c r="C4493" s="353" t="s">
        <v>2556</v>
      </c>
      <c r="D4493" s="353" t="s">
        <v>9908</v>
      </c>
      <c r="E4493" s="354" t="s">
        <v>9909</v>
      </c>
      <c r="F4493" s="355" t="s">
        <v>122</v>
      </c>
      <c r="G4493" s="363">
        <v>5.9999999999999995E-4</v>
      </c>
    </row>
    <row r="4494" spans="1:7" ht="14.25" customHeight="1" x14ac:dyDescent="0.2">
      <c r="A4494" s="351" t="s">
        <v>9953</v>
      </c>
      <c r="B4494" s="353" t="s">
        <v>471</v>
      </c>
      <c r="C4494" s="353" t="s">
        <v>3589</v>
      </c>
      <c r="D4494" s="353" t="s">
        <v>9913</v>
      </c>
      <c r="E4494" s="354" t="s">
        <v>732</v>
      </c>
      <c r="F4494" s="355" t="s">
        <v>122</v>
      </c>
      <c r="G4494" s="357">
        <v>5.165</v>
      </c>
    </row>
    <row r="4495" spans="1:7" ht="14.25" customHeight="1" x14ac:dyDescent="0.2">
      <c r="A4495" s="351" t="s">
        <v>9954</v>
      </c>
      <c r="B4495" s="353" t="s">
        <v>471</v>
      </c>
      <c r="C4495" s="353" t="s">
        <v>1115</v>
      </c>
      <c r="D4495" s="353" t="s">
        <v>9955</v>
      </c>
      <c r="E4495" s="354" t="s">
        <v>9956</v>
      </c>
      <c r="F4495" s="355" t="s">
        <v>535</v>
      </c>
      <c r="G4495" s="356">
        <v>5.0639999999999998E-2</v>
      </c>
    </row>
    <row r="4496" spans="1:7" ht="14.25" customHeight="1" x14ac:dyDescent="0.2">
      <c r="A4496" s="351" t="s">
        <v>9957</v>
      </c>
      <c r="B4496" s="353" t="s">
        <v>471</v>
      </c>
      <c r="C4496" s="353" t="s">
        <v>1118</v>
      </c>
      <c r="D4496" s="353" t="s">
        <v>9958</v>
      </c>
      <c r="E4496" s="354" t="s">
        <v>9959</v>
      </c>
      <c r="F4496" s="355" t="s">
        <v>147</v>
      </c>
      <c r="G4496" s="366">
        <v>55.7</v>
      </c>
    </row>
    <row r="4497" spans="1:7" ht="14.25" customHeight="1" x14ac:dyDescent="0.2">
      <c r="A4497" s="347" t="s">
        <v>6088</v>
      </c>
      <c r="B4497" s="556"/>
      <c r="C4497" s="556"/>
      <c r="D4497" s="556"/>
      <c r="E4497" s="348" t="s">
        <v>9960</v>
      </c>
      <c r="F4497" s="349"/>
      <c r="G4497" s="350"/>
    </row>
    <row r="4498" spans="1:7" ht="14.25" customHeight="1" x14ac:dyDescent="0.2">
      <c r="A4498" s="351" t="s">
        <v>9961</v>
      </c>
      <c r="B4498" s="353" t="s">
        <v>471</v>
      </c>
      <c r="C4498" s="353" t="s">
        <v>1140</v>
      </c>
      <c r="D4498" s="353" t="s">
        <v>9916</v>
      </c>
      <c r="E4498" s="354" t="s">
        <v>9917</v>
      </c>
      <c r="F4498" s="355" t="s">
        <v>535</v>
      </c>
      <c r="G4498" s="356">
        <v>1.12741</v>
      </c>
    </row>
    <row r="4499" spans="1:7" ht="14.25" customHeight="1" x14ac:dyDescent="0.2">
      <c r="A4499" s="351" t="s">
        <v>9962</v>
      </c>
      <c r="B4499" s="353" t="s">
        <v>471</v>
      </c>
      <c r="C4499" s="353" t="s">
        <v>3646</v>
      </c>
      <c r="D4499" s="353" t="s">
        <v>714</v>
      </c>
      <c r="E4499" s="354" t="s">
        <v>715</v>
      </c>
      <c r="F4499" s="355" t="s">
        <v>122</v>
      </c>
      <c r="G4499" s="363">
        <v>0.78920000000000001</v>
      </c>
    </row>
    <row r="4500" spans="1:7" ht="14.25" customHeight="1" x14ac:dyDescent="0.2">
      <c r="A4500" s="351" t="s">
        <v>9963</v>
      </c>
      <c r="B4500" s="353" t="s">
        <v>471</v>
      </c>
      <c r="C4500" s="353" t="s">
        <v>3648</v>
      </c>
      <c r="D4500" s="353" t="s">
        <v>9908</v>
      </c>
      <c r="E4500" s="354" t="s">
        <v>9909</v>
      </c>
      <c r="F4500" s="355" t="s">
        <v>122</v>
      </c>
      <c r="G4500" s="363">
        <v>0.81289999999999996</v>
      </c>
    </row>
    <row r="4501" spans="1:7" ht="14.25" customHeight="1" x14ac:dyDescent="0.2">
      <c r="A4501" s="351" t="s">
        <v>9964</v>
      </c>
      <c r="B4501" s="353" t="s">
        <v>471</v>
      </c>
      <c r="C4501" s="353" t="s">
        <v>1151</v>
      </c>
      <c r="D4501" s="353" t="s">
        <v>9938</v>
      </c>
      <c r="E4501" s="354" t="s">
        <v>9939</v>
      </c>
      <c r="F4501" s="355" t="s">
        <v>535</v>
      </c>
      <c r="G4501" s="356">
        <v>1.12741</v>
      </c>
    </row>
    <row r="4502" spans="1:7" ht="14.25" customHeight="1" x14ac:dyDescent="0.2">
      <c r="A4502" s="351" t="s">
        <v>9965</v>
      </c>
      <c r="B4502" s="353" t="s">
        <v>471</v>
      </c>
      <c r="C4502" s="353" t="s">
        <v>1153</v>
      </c>
      <c r="D4502" s="353" t="s">
        <v>9908</v>
      </c>
      <c r="E4502" s="354" t="s">
        <v>9909</v>
      </c>
      <c r="F4502" s="355" t="s">
        <v>122</v>
      </c>
      <c r="G4502" s="365">
        <v>1.2175999999999999E-2</v>
      </c>
    </row>
    <row r="4503" spans="1:7" ht="14.25" customHeight="1" x14ac:dyDescent="0.2">
      <c r="A4503" s="351" t="s">
        <v>9966</v>
      </c>
      <c r="B4503" s="353" t="s">
        <v>471</v>
      </c>
      <c r="C4503" s="353" t="s">
        <v>1155</v>
      </c>
      <c r="D4503" s="353" t="s">
        <v>9913</v>
      </c>
      <c r="E4503" s="354" t="s">
        <v>732</v>
      </c>
      <c r="F4503" s="355" t="s">
        <v>122</v>
      </c>
      <c r="G4503" s="365">
        <v>108.005878</v>
      </c>
    </row>
    <row r="4504" spans="1:7" ht="14.25" customHeight="1" x14ac:dyDescent="0.2">
      <c r="A4504" s="351" t="s">
        <v>9967</v>
      </c>
      <c r="B4504" s="353" t="s">
        <v>471</v>
      </c>
      <c r="C4504" s="353" t="s">
        <v>2583</v>
      </c>
      <c r="D4504" s="353" t="s">
        <v>9943</v>
      </c>
      <c r="E4504" s="354" t="s">
        <v>9944</v>
      </c>
      <c r="F4504" s="355" t="s">
        <v>535</v>
      </c>
      <c r="G4504" s="356">
        <v>1.12741</v>
      </c>
    </row>
    <row r="4505" spans="1:7" ht="14.25" customHeight="1" x14ac:dyDescent="0.2">
      <c r="A4505" s="351" t="s">
        <v>9968</v>
      </c>
      <c r="B4505" s="353" t="s">
        <v>471</v>
      </c>
      <c r="C4505" s="353" t="s">
        <v>3659</v>
      </c>
      <c r="D4505" s="353" t="s">
        <v>9908</v>
      </c>
      <c r="E4505" s="354" t="s">
        <v>9909</v>
      </c>
      <c r="F4505" s="355" t="s">
        <v>122</v>
      </c>
      <c r="G4505" s="363">
        <v>3.3999999999999998E-3</v>
      </c>
    </row>
    <row r="4506" spans="1:7" ht="14.25" customHeight="1" x14ac:dyDescent="0.2">
      <c r="A4506" s="351" t="s">
        <v>9969</v>
      </c>
      <c r="B4506" s="353" t="s">
        <v>471</v>
      </c>
      <c r="C4506" s="353" t="s">
        <v>3661</v>
      </c>
      <c r="D4506" s="353" t="s">
        <v>9913</v>
      </c>
      <c r="E4506" s="354" t="s">
        <v>732</v>
      </c>
      <c r="F4506" s="355" t="s">
        <v>122</v>
      </c>
      <c r="G4506" s="362">
        <v>28.64</v>
      </c>
    </row>
    <row r="4507" spans="1:7" ht="14.25" customHeight="1" x14ac:dyDescent="0.2">
      <c r="A4507" s="351" t="s">
        <v>9970</v>
      </c>
      <c r="B4507" s="353" t="s">
        <v>471</v>
      </c>
      <c r="C4507" s="353" t="s">
        <v>1168</v>
      </c>
      <c r="D4507" s="353" t="s">
        <v>714</v>
      </c>
      <c r="E4507" s="354" t="s">
        <v>715</v>
      </c>
      <c r="F4507" s="355" t="s">
        <v>122</v>
      </c>
      <c r="G4507" s="363">
        <v>0.3382</v>
      </c>
    </row>
    <row r="4508" spans="1:7" ht="14.25" customHeight="1" x14ac:dyDescent="0.2">
      <c r="A4508" s="351" t="s">
        <v>9971</v>
      </c>
      <c r="B4508" s="353" t="s">
        <v>471</v>
      </c>
      <c r="C4508" s="353" t="s">
        <v>1172</v>
      </c>
      <c r="D4508" s="353" t="s">
        <v>9908</v>
      </c>
      <c r="E4508" s="354" t="s">
        <v>9909</v>
      </c>
      <c r="F4508" s="355" t="s">
        <v>122</v>
      </c>
      <c r="G4508" s="363">
        <v>0.3483</v>
      </c>
    </row>
    <row r="4509" spans="1:7" ht="14.25" customHeight="1" x14ac:dyDescent="0.2">
      <c r="A4509" s="351" t="s">
        <v>9972</v>
      </c>
      <c r="B4509" s="353" t="s">
        <v>471</v>
      </c>
      <c r="C4509" s="353" t="s">
        <v>2598</v>
      </c>
      <c r="D4509" s="353" t="s">
        <v>9950</v>
      </c>
      <c r="E4509" s="354" t="s">
        <v>9951</v>
      </c>
      <c r="F4509" s="355" t="s">
        <v>535</v>
      </c>
      <c r="G4509" s="356">
        <v>1.12741</v>
      </c>
    </row>
    <row r="4510" spans="1:7" ht="14.25" customHeight="1" x14ac:dyDescent="0.2">
      <c r="A4510" s="351" t="s">
        <v>9973</v>
      </c>
      <c r="B4510" s="353" t="s">
        <v>471</v>
      </c>
      <c r="C4510" s="353" t="s">
        <v>3671</v>
      </c>
      <c r="D4510" s="353" t="s">
        <v>9908</v>
      </c>
      <c r="E4510" s="354" t="s">
        <v>9909</v>
      </c>
      <c r="F4510" s="355" t="s">
        <v>122</v>
      </c>
      <c r="G4510" s="363">
        <v>1.3100000000000001E-2</v>
      </c>
    </row>
    <row r="4511" spans="1:7" ht="14.25" customHeight="1" x14ac:dyDescent="0.2">
      <c r="A4511" s="351" t="s">
        <v>9974</v>
      </c>
      <c r="B4511" s="353" t="s">
        <v>471</v>
      </c>
      <c r="C4511" s="353" t="s">
        <v>3673</v>
      </c>
      <c r="D4511" s="353" t="s">
        <v>9913</v>
      </c>
      <c r="E4511" s="354" t="s">
        <v>732</v>
      </c>
      <c r="F4511" s="355" t="s">
        <v>122</v>
      </c>
      <c r="G4511" s="368">
        <v>115</v>
      </c>
    </row>
    <row r="4512" spans="1:7" ht="14.25" customHeight="1" x14ac:dyDescent="0.2">
      <c r="A4512" s="351" t="s">
        <v>9975</v>
      </c>
      <c r="B4512" s="353" t="s">
        <v>471</v>
      </c>
      <c r="C4512" s="353" t="s">
        <v>2603</v>
      </c>
      <c r="D4512" s="353" t="s">
        <v>9955</v>
      </c>
      <c r="E4512" s="354" t="s">
        <v>9956</v>
      </c>
      <c r="F4512" s="355" t="s">
        <v>535</v>
      </c>
      <c r="G4512" s="356">
        <v>1.12741</v>
      </c>
    </row>
    <row r="4513" spans="1:7" ht="14.25" customHeight="1" x14ac:dyDescent="0.2">
      <c r="A4513" s="351" t="s">
        <v>9976</v>
      </c>
      <c r="B4513" s="353" t="s">
        <v>471</v>
      </c>
      <c r="C4513" s="353" t="s">
        <v>3676</v>
      </c>
      <c r="D4513" s="353" t="s">
        <v>9958</v>
      </c>
      <c r="E4513" s="354" t="s">
        <v>9959</v>
      </c>
      <c r="F4513" s="355" t="s">
        <v>147</v>
      </c>
      <c r="G4513" s="368">
        <v>1240</v>
      </c>
    </row>
    <row r="4514" spans="1:7" ht="14.25" customHeight="1" x14ac:dyDescent="0.2">
      <c r="A4514" s="347" t="s">
        <v>6091</v>
      </c>
      <c r="B4514" s="556"/>
      <c r="C4514" s="556"/>
      <c r="D4514" s="556"/>
      <c r="E4514" s="348" t="s">
        <v>9977</v>
      </c>
      <c r="F4514" s="349"/>
      <c r="G4514" s="350"/>
    </row>
    <row r="4515" spans="1:7" ht="14.25" customHeight="1" x14ac:dyDescent="0.2">
      <c r="A4515" s="351" t="s">
        <v>9978</v>
      </c>
      <c r="B4515" s="353" t="s">
        <v>471</v>
      </c>
      <c r="C4515" s="353" t="s">
        <v>1186</v>
      </c>
      <c r="D4515" s="353" t="s">
        <v>9979</v>
      </c>
      <c r="E4515" s="354" t="s">
        <v>9980</v>
      </c>
      <c r="F4515" s="355" t="s">
        <v>535</v>
      </c>
      <c r="G4515" s="366">
        <v>2.4</v>
      </c>
    </row>
    <row r="4516" spans="1:7" ht="14.25" customHeight="1" x14ac:dyDescent="0.2">
      <c r="A4516" s="351" t="s">
        <v>9981</v>
      </c>
      <c r="B4516" s="353" t="s">
        <v>471</v>
      </c>
      <c r="C4516" s="353" t="s">
        <v>2613</v>
      </c>
      <c r="D4516" s="353" t="s">
        <v>9982</v>
      </c>
      <c r="E4516" s="354" t="s">
        <v>9983</v>
      </c>
      <c r="F4516" s="355" t="s">
        <v>535</v>
      </c>
      <c r="G4516" s="366">
        <v>2.4</v>
      </c>
    </row>
    <row r="4517" spans="1:7" ht="14.25" customHeight="1" x14ac:dyDescent="0.2">
      <c r="A4517" s="351" t="s">
        <v>9984</v>
      </c>
      <c r="B4517" s="353" t="s">
        <v>471</v>
      </c>
      <c r="C4517" s="353" t="s">
        <v>2620</v>
      </c>
      <c r="D4517" s="353" t="s">
        <v>9919</v>
      </c>
      <c r="E4517" s="354" t="s">
        <v>9985</v>
      </c>
      <c r="F4517" s="355" t="s">
        <v>535</v>
      </c>
      <c r="G4517" s="366">
        <v>-2.4</v>
      </c>
    </row>
    <row r="4518" spans="1:7" ht="14.25" customHeight="1" x14ac:dyDescent="0.2">
      <c r="A4518" s="351" t="s">
        <v>9986</v>
      </c>
      <c r="B4518" s="353" t="s">
        <v>471</v>
      </c>
      <c r="C4518" s="353" t="s">
        <v>2624</v>
      </c>
      <c r="D4518" s="353" t="s">
        <v>9899</v>
      </c>
      <c r="E4518" s="354" t="s">
        <v>9900</v>
      </c>
      <c r="F4518" s="355" t="s">
        <v>116</v>
      </c>
      <c r="G4518" s="366">
        <v>3.6</v>
      </c>
    </row>
    <row r="4519" spans="1:7" ht="14.25" customHeight="1" x14ac:dyDescent="0.2">
      <c r="A4519" s="351" t="s">
        <v>9987</v>
      </c>
      <c r="B4519" s="353" t="s">
        <v>471</v>
      </c>
      <c r="C4519" s="353" t="s">
        <v>7334</v>
      </c>
      <c r="D4519" s="353" t="s">
        <v>8983</v>
      </c>
      <c r="E4519" s="354" t="s">
        <v>228</v>
      </c>
      <c r="F4519" s="355" t="s">
        <v>111</v>
      </c>
      <c r="G4519" s="368">
        <v>396</v>
      </c>
    </row>
    <row r="4520" spans="1:7" ht="14.25" customHeight="1" x14ac:dyDescent="0.2">
      <c r="A4520" s="351" t="s">
        <v>9988</v>
      </c>
      <c r="B4520" s="353" t="s">
        <v>471</v>
      </c>
      <c r="C4520" s="353" t="s">
        <v>2631</v>
      </c>
      <c r="D4520" s="353" t="s">
        <v>9989</v>
      </c>
      <c r="E4520" s="354" t="s">
        <v>9990</v>
      </c>
      <c r="F4520" s="355" t="s">
        <v>125</v>
      </c>
      <c r="G4520" s="368">
        <v>24</v>
      </c>
    </row>
    <row r="4521" spans="1:7" ht="14.25" customHeight="1" x14ac:dyDescent="0.2">
      <c r="A4521" s="351" t="s">
        <v>9991</v>
      </c>
      <c r="B4521" s="353" t="s">
        <v>471</v>
      </c>
      <c r="C4521" s="353" t="s">
        <v>1189</v>
      </c>
      <c r="D4521" s="353" t="s">
        <v>9992</v>
      </c>
      <c r="E4521" s="354" t="s">
        <v>9993</v>
      </c>
      <c r="F4521" s="355" t="s">
        <v>125</v>
      </c>
      <c r="G4521" s="368">
        <v>24</v>
      </c>
    </row>
    <row r="4522" spans="1:7" ht="14.25" customHeight="1" x14ac:dyDescent="0.2">
      <c r="A4522" s="351" t="s">
        <v>9994</v>
      </c>
      <c r="B4522" s="353" t="s">
        <v>471</v>
      </c>
      <c r="C4522" s="353" t="s">
        <v>1190</v>
      </c>
      <c r="D4522" s="353" t="s">
        <v>9995</v>
      </c>
      <c r="E4522" s="354" t="s">
        <v>746</v>
      </c>
      <c r="F4522" s="355" t="s">
        <v>139</v>
      </c>
      <c r="G4522" s="368">
        <v>48</v>
      </c>
    </row>
    <row r="4523" spans="1:7" ht="14.25" customHeight="1" x14ac:dyDescent="0.2">
      <c r="A4523" s="347" t="s">
        <v>9996</v>
      </c>
      <c r="B4523" s="556"/>
      <c r="C4523" s="556"/>
      <c r="D4523" s="556"/>
      <c r="E4523" s="348" t="s">
        <v>9997</v>
      </c>
      <c r="F4523" s="349"/>
      <c r="G4523" s="350"/>
    </row>
    <row r="4524" spans="1:7" ht="14.25" customHeight="1" x14ac:dyDescent="0.2">
      <c r="A4524" s="351" t="s">
        <v>9998</v>
      </c>
      <c r="B4524" s="353" t="s">
        <v>471</v>
      </c>
      <c r="C4524" s="353" t="s">
        <v>2639</v>
      </c>
      <c r="D4524" s="353" t="s">
        <v>9916</v>
      </c>
      <c r="E4524" s="354" t="s">
        <v>9917</v>
      </c>
      <c r="F4524" s="355" t="s">
        <v>535</v>
      </c>
      <c r="G4524" s="356">
        <v>0.32122000000000001</v>
      </c>
    </row>
    <row r="4525" spans="1:7" ht="14.25" customHeight="1" x14ac:dyDescent="0.2">
      <c r="A4525" s="351" t="s">
        <v>9999</v>
      </c>
      <c r="B4525" s="353" t="s">
        <v>471</v>
      </c>
      <c r="C4525" s="353" t="s">
        <v>2646</v>
      </c>
      <c r="D4525" s="353" t="s">
        <v>9919</v>
      </c>
      <c r="E4525" s="354" t="s">
        <v>10000</v>
      </c>
      <c r="F4525" s="355" t="s">
        <v>535</v>
      </c>
      <c r="G4525" s="356">
        <v>-0.32122000000000001</v>
      </c>
    </row>
    <row r="4526" spans="1:7" ht="14.25" customHeight="1" x14ac:dyDescent="0.2">
      <c r="A4526" s="351" t="s">
        <v>10001</v>
      </c>
      <c r="B4526" s="353" t="s">
        <v>471</v>
      </c>
      <c r="C4526" s="353" t="s">
        <v>1200</v>
      </c>
      <c r="D4526" s="353" t="s">
        <v>9903</v>
      </c>
      <c r="E4526" s="354" t="s">
        <v>9904</v>
      </c>
      <c r="F4526" s="355" t="s">
        <v>535</v>
      </c>
      <c r="G4526" s="356">
        <v>0.32122000000000001</v>
      </c>
    </row>
    <row r="4527" spans="1:7" ht="14.25" customHeight="1" x14ac:dyDescent="0.2">
      <c r="A4527" s="351" t="s">
        <v>10002</v>
      </c>
      <c r="B4527" s="353" t="s">
        <v>471</v>
      </c>
      <c r="C4527" s="353" t="s">
        <v>1204</v>
      </c>
      <c r="D4527" s="353" t="s">
        <v>10003</v>
      </c>
      <c r="E4527" s="354" t="s">
        <v>10004</v>
      </c>
      <c r="F4527" s="355" t="s">
        <v>111</v>
      </c>
      <c r="G4527" s="362">
        <v>65.53</v>
      </c>
    </row>
    <row r="4528" spans="1:7" ht="14.25" customHeight="1" x14ac:dyDescent="0.2">
      <c r="A4528" s="351" t="s">
        <v>10005</v>
      </c>
      <c r="B4528" s="353" t="s">
        <v>471</v>
      </c>
      <c r="C4528" s="353" t="s">
        <v>1211</v>
      </c>
      <c r="D4528" s="353" t="s">
        <v>10006</v>
      </c>
      <c r="E4528" s="354" t="s">
        <v>10007</v>
      </c>
      <c r="F4528" s="355" t="s">
        <v>535</v>
      </c>
      <c r="G4528" s="356">
        <v>-0.32122000000000001</v>
      </c>
    </row>
    <row r="4529" spans="1:7" ht="14.25" customHeight="1" x14ac:dyDescent="0.2">
      <c r="A4529" s="351" t="s">
        <v>10008</v>
      </c>
      <c r="B4529" s="353" t="s">
        <v>471</v>
      </c>
      <c r="C4529" s="353" t="s">
        <v>1213</v>
      </c>
      <c r="D4529" s="353" t="s">
        <v>10003</v>
      </c>
      <c r="E4529" s="354" t="s">
        <v>10004</v>
      </c>
      <c r="F4529" s="355" t="s">
        <v>111</v>
      </c>
      <c r="G4529" s="356">
        <v>-32.76444</v>
      </c>
    </row>
    <row r="4530" spans="1:7" ht="14.25" customHeight="1" x14ac:dyDescent="0.2">
      <c r="A4530" s="347" t="s">
        <v>10009</v>
      </c>
      <c r="B4530" s="556"/>
      <c r="C4530" s="556"/>
      <c r="D4530" s="556"/>
      <c r="E4530" s="348" t="s">
        <v>10010</v>
      </c>
      <c r="F4530" s="349"/>
      <c r="G4530" s="350"/>
    </row>
    <row r="4531" spans="1:7" ht="14.25" customHeight="1" x14ac:dyDescent="0.2">
      <c r="A4531" s="351" t="s">
        <v>10011</v>
      </c>
      <c r="B4531" s="353" t="s">
        <v>471</v>
      </c>
      <c r="C4531" s="353" t="s">
        <v>2658</v>
      </c>
      <c r="D4531" s="353" t="s">
        <v>9916</v>
      </c>
      <c r="E4531" s="354" t="s">
        <v>9917</v>
      </c>
      <c r="F4531" s="355" t="s">
        <v>535</v>
      </c>
      <c r="G4531" s="356">
        <v>1.57857</v>
      </c>
    </row>
    <row r="4532" spans="1:7" ht="14.25" customHeight="1" x14ac:dyDescent="0.2">
      <c r="A4532" s="351" t="s">
        <v>10012</v>
      </c>
      <c r="B4532" s="353" t="s">
        <v>471</v>
      </c>
      <c r="C4532" s="353" t="s">
        <v>2673</v>
      </c>
      <c r="D4532" s="353" t="s">
        <v>714</v>
      </c>
      <c r="E4532" s="354" t="s">
        <v>715</v>
      </c>
      <c r="F4532" s="355" t="s">
        <v>122</v>
      </c>
      <c r="G4532" s="357">
        <v>1.105</v>
      </c>
    </row>
    <row r="4533" spans="1:7" ht="14.25" customHeight="1" x14ac:dyDescent="0.2">
      <c r="A4533" s="351" t="s">
        <v>10013</v>
      </c>
      <c r="B4533" s="353" t="s">
        <v>471</v>
      </c>
      <c r="C4533" s="353" t="s">
        <v>2675</v>
      </c>
      <c r="D4533" s="353" t="s">
        <v>9908</v>
      </c>
      <c r="E4533" s="354" t="s">
        <v>9909</v>
      </c>
      <c r="F4533" s="355" t="s">
        <v>122</v>
      </c>
      <c r="G4533" s="356">
        <v>1.13815</v>
      </c>
    </row>
    <row r="4534" spans="1:7" ht="14.25" customHeight="1" x14ac:dyDescent="0.2">
      <c r="A4534" s="351" t="s">
        <v>10014</v>
      </c>
      <c r="B4534" s="353" t="s">
        <v>471</v>
      </c>
      <c r="C4534" s="353" t="s">
        <v>2677</v>
      </c>
      <c r="D4534" s="353" t="s">
        <v>9938</v>
      </c>
      <c r="E4534" s="354" t="s">
        <v>9939</v>
      </c>
      <c r="F4534" s="355" t="s">
        <v>535</v>
      </c>
      <c r="G4534" s="356">
        <v>1.57857</v>
      </c>
    </row>
    <row r="4535" spans="1:7" ht="14.25" customHeight="1" x14ac:dyDescent="0.2">
      <c r="A4535" s="351" t="s">
        <v>10015</v>
      </c>
      <c r="B4535" s="353" t="s">
        <v>471</v>
      </c>
      <c r="C4535" s="353" t="s">
        <v>3804</v>
      </c>
      <c r="D4535" s="353" t="s">
        <v>9908</v>
      </c>
      <c r="E4535" s="354" t="s">
        <v>9909</v>
      </c>
      <c r="F4535" s="355" t="s">
        <v>122</v>
      </c>
      <c r="G4535" s="365">
        <v>1.7049000000000002E-2</v>
      </c>
    </row>
    <row r="4536" spans="1:7" ht="14.25" customHeight="1" x14ac:dyDescent="0.2">
      <c r="A4536" s="351" t="s">
        <v>10016</v>
      </c>
      <c r="B4536" s="353" t="s">
        <v>471</v>
      </c>
      <c r="C4536" s="353" t="s">
        <v>6177</v>
      </c>
      <c r="D4536" s="353" t="s">
        <v>9913</v>
      </c>
      <c r="E4536" s="354" t="s">
        <v>732</v>
      </c>
      <c r="F4536" s="355" t="s">
        <v>122</v>
      </c>
      <c r="G4536" s="365">
        <v>151.22700599999999</v>
      </c>
    </row>
    <row r="4537" spans="1:7" ht="14.25" customHeight="1" x14ac:dyDescent="0.2">
      <c r="A4537" s="351" t="s">
        <v>10017</v>
      </c>
      <c r="B4537" s="353" t="s">
        <v>471</v>
      </c>
      <c r="C4537" s="353" t="s">
        <v>2682</v>
      </c>
      <c r="D4537" s="353" t="s">
        <v>718</v>
      </c>
      <c r="E4537" s="354" t="s">
        <v>719</v>
      </c>
      <c r="F4537" s="355" t="s">
        <v>535</v>
      </c>
      <c r="G4537" s="356">
        <v>1.57857</v>
      </c>
    </row>
    <row r="4538" spans="1:7" ht="14.25" customHeight="1" x14ac:dyDescent="0.2">
      <c r="A4538" s="351" t="s">
        <v>10018</v>
      </c>
      <c r="B4538" s="353" t="s">
        <v>471</v>
      </c>
      <c r="C4538" s="353" t="s">
        <v>3809</v>
      </c>
      <c r="D4538" s="353" t="s">
        <v>9908</v>
      </c>
      <c r="E4538" s="354" t="s">
        <v>9909</v>
      </c>
      <c r="F4538" s="355" t="s">
        <v>122</v>
      </c>
      <c r="G4538" s="365">
        <v>1.7049000000000002E-2</v>
      </c>
    </row>
    <row r="4539" spans="1:7" ht="14.25" customHeight="1" x14ac:dyDescent="0.2">
      <c r="A4539" s="351" t="s">
        <v>10019</v>
      </c>
      <c r="B4539" s="353" t="s">
        <v>471</v>
      </c>
      <c r="C4539" s="353" t="s">
        <v>6183</v>
      </c>
      <c r="D4539" s="353" t="s">
        <v>9913</v>
      </c>
      <c r="E4539" s="354" t="s">
        <v>732</v>
      </c>
      <c r="F4539" s="355" t="s">
        <v>122</v>
      </c>
      <c r="G4539" s="365">
        <v>152.48986199999999</v>
      </c>
    </row>
    <row r="4540" spans="1:7" ht="14.25" customHeight="1" x14ac:dyDescent="0.2">
      <c r="A4540" s="347" t="s">
        <v>10020</v>
      </c>
      <c r="B4540" s="556"/>
      <c r="C4540" s="556"/>
      <c r="D4540" s="556"/>
      <c r="E4540" s="348" t="s">
        <v>10021</v>
      </c>
      <c r="F4540" s="349"/>
      <c r="G4540" s="350"/>
    </row>
    <row r="4541" spans="1:7" ht="14.25" customHeight="1" x14ac:dyDescent="0.2">
      <c r="A4541" s="351" t="s">
        <v>10022</v>
      </c>
      <c r="B4541" s="353" t="s">
        <v>471</v>
      </c>
      <c r="C4541" s="353" t="s">
        <v>1224</v>
      </c>
      <c r="D4541" s="353" t="s">
        <v>10023</v>
      </c>
      <c r="E4541" s="354" t="s">
        <v>10024</v>
      </c>
      <c r="F4541" s="355" t="s">
        <v>164</v>
      </c>
      <c r="G4541" s="366">
        <v>21.8</v>
      </c>
    </row>
    <row r="4542" spans="1:7" ht="14.25" customHeight="1" x14ac:dyDescent="0.2">
      <c r="A4542" s="351" t="s">
        <v>10025</v>
      </c>
      <c r="B4542" s="353" t="s">
        <v>471</v>
      </c>
      <c r="C4542" s="353" t="s">
        <v>1225</v>
      </c>
      <c r="D4542" s="353" t="s">
        <v>1296</v>
      </c>
      <c r="E4542" s="354" t="s">
        <v>759</v>
      </c>
      <c r="F4542" s="355" t="s">
        <v>111</v>
      </c>
      <c r="G4542" s="362">
        <v>-85.02</v>
      </c>
    </row>
    <row r="4543" spans="1:7" ht="14.25" customHeight="1" x14ac:dyDescent="0.2">
      <c r="A4543" s="351" t="s">
        <v>10026</v>
      </c>
      <c r="B4543" s="353" t="s">
        <v>471</v>
      </c>
      <c r="C4543" s="353" t="s">
        <v>1226</v>
      </c>
      <c r="D4543" s="353" t="s">
        <v>1296</v>
      </c>
      <c r="E4543" s="354" t="s">
        <v>759</v>
      </c>
      <c r="F4543" s="355" t="s">
        <v>111</v>
      </c>
      <c r="G4543" s="363">
        <v>73.117199999999997</v>
      </c>
    </row>
    <row r="4544" spans="1:7" ht="14.25" customHeight="1" x14ac:dyDescent="0.2">
      <c r="A4544" s="351" t="s">
        <v>10027</v>
      </c>
      <c r="B4544" s="353" t="s">
        <v>471</v>
      </c>
      <c r="C4544" s="353" t="s">
        <v>1228</v>
      </c>
      <c r="D4544" s="353" t="s">
        <v>1606</v>
      </c>
      <c r="E4544" s="354" t="s">
        <v>324</v>
      </c>
      <c r="F4544" s="355" t="s">
        <v>111</v>
      </c>
      <c r="G4544" s="357">
        <v>-1.3080000000000001</v>
      </c>
    </row>
    <row r="4545" spans="1:7" ht="14.25" customHeight="1" x14ac:dyDescent="0.2">
      <c r="A4545" s="351" t="s">
        <v>10028</v>
      </c>
      <c r="B4545" s="353" t="s">
        <v>471</v>
      </c>
      <c r="C4545" s="353" t="s">
        <v>7929</v>
      </c>
      <c r="D4545" s="353" t="s">
        <v>1606</v>
      </c>
      <c r="E4545" s="354" t="s">
        <v>324</v>
      </c>
      <c r="F4545" s="355" t="s">
        <v>111</v>
      </c>
      <c r="G4545" s="356">
        <v>0.43164000000000002</v>
      </c>
    </row>
    <row r="4546" spans="1:7" ht="14.25" customHeight="1" x14ac:dyDescent="0.2">
      <c r="A4546" s="351" t="s">
        <v>10029</v>
      </c>
      <c r="B4546" s="353" t="s">
        <v>471</v>
      </c>
      <c r="C4546" s="353" t="s">
        <v>7932</v>
      </c>
      <c r="D4546" s="353" t="s">
        <v>764</v>
      </c>
      <c r="E4546" s="354" t="s">
        <v>765</v>
      </c>
      <c r="F4546" s="355" t="s">
        <v>217</v>
      </c>
      <c r="G4546" s="368">
        <v>2180</v>
      </c>
    </row>
    <row r="4547" spans="1:7" ht="14.25" customHeight="1" x14ac:dyDescent="0.2">
      <c r="A4547" s="351" t="s">
        <v>10030</v>
      </c>
      <c r="B4547" s="353" t="s">
        <v>471</v>
      </c>
      <c r="C4547" s="353" t="s">
        <v>2707</v>
      </c>
      <c r="D4547" s="353" t="s">
        <v>752</v>
      </c>
      <c r="E4547" s="354" t="s">
        <v>753</v>
      </c>
      <c r="F4547" s="355" t="s">
        <v>164</v>
      </c>
      <c r="G4547" s="368">
        <v>12</v>
      </c>
    </row>
    <row r="4548" spans="1:7" ht="14.25" customHeight="1" x14ac:dyDescent="0.2">
      <c r="A4548" s="351" t="s">
        <v>10031</v>
      </c>
      <c r="B4548" s="353" t="s">
        <v>471</v>
      </c>
      <c r="C4548" s="353" t="s">
        <v>2709</v>
      </c>
      <c r="D4548" s="353" t="s">
        <v>755</v>
      </c>
      <c r="E4548" s="354" t="s">
        <v>756</v>
      </c>
      <c r="F4548" s="355" t="s">
        <v>217</v>
      </c>
      <c r="G4548" s="368">
        <v>1200</v>
      </c>
    </row>
    <row r="4549" spans="1:7" ht="14.25" customHeight="1" x14ac:dyDescent="0.2">
      <c r="A4549" s="347" t="s">
        <v>10032</v>
      </c>
      <c r="B4549" s="556"/>
      <c r="C4549" s="556"/>
      <c r="D4549" s="556"/>
      <c r="E4549" s="348" t="s">
        <v>10033</v>
      </c>
      <c r="F4549" s="349"/>
      <c r="G4549" s="350"/>
    </row>
    <row r="4550" spans="1:7" ht="14.25" customHeight="1" x14ac:dyDescent="0.2">
      <c r="A4550" s="351" t="s">
        <v>10034</v>
      </c>
      <c r="B4550" s="353" t="s">
        <v>471</v>
      </c>
      <c r="C4550" s="353" t="s">
        <v>2711</v>
      </c>
      <c r="D4550" s="353" t="s">
        <v>10035</v>
      </c>
      <c r="E4550" s="354" t="s">
        <v>10036</v>
      </c>
      <c r="F4550" s="355" t="s">
        <v>495</v>
      </c>
      <c r="G4550" s="363">
        <v>5.4999999999999997E-3</v>
      </c>
    </row>
    <row r="4551" spans="1:7" ht="14.25" customHeight="1" x14ac:dyDescent="0.2">
      <c r="A4551" s="351" t="s">
        <v>10037</v>
      </c>
      <c r="B4551" s="353" t="s">
        <v>471</v>
      </c>
      <c r="C4551" s="353" t="s">
        <v>8098</v>
      </c>
      <c r="D4551" s="353" t="s">
        <v>10038</v>
      </c>
      <c r="E4551" s="354" t="s">
        <v>10039</v>
      </c>
      <c r="F4551" s="355" t="s">
        <v>217</v>
      </c>
      <c r="G4551" s="368">
        <v>1</v>
      </c>
    </row>
    <row r="4552" spans="1:7" ht="14.25" customHeight="1" x14ac:dyDescent="0.2">
      <c r="A4552" s="351" t="s">
        <v>10040</v>
      </c>
      <c r="B4552" s="353" t="s">
        <v>471</v>
      </c>
      <c r="C4552" s="353" t="s">
        <v>1230</v>
      </c>
      <c r="D4552" s="353" t="s">
        <v>819</v>
      </c>
      <c r="E4552" s="354" t="s">
        <v>820</v>
      </c>
      <c r="F4552" s="355" t="s">
        <v>164</v>
      </c>
      <c r="G4552" s="357">
        <v>5.7050000000000001</v>
      </c>
    </row>
    <row r="4553" spans="1:7" ht="14.25" customHeight="1" x14ac:dyDescent="0.2">
      <c r="A4553" s="351" t="s">
        <v>10041</v>
      </c>
      <c r="B4553" s="353" t="s">
        <v>471</v>
      </c>
      <c r="C4553" s="353" t="s">
        <v>1232</v>
      </c>
      <c r="D4553" s="353" t="s">
        <v>10042</v>
      </c>
      <c r="E4553" s="354" t="s">
        <v>10043</v>
      </c>
      <c r="F4553" s="355" t="s">
        <v>217</v>
      </c>
      <c r="G4553" s="368">
        <v>2</v>
      </c>
    </row>
    <row r="4554" spans="1:7" ht="14.25" customHeight="1" x14ac:dyDescent="0.2">
      <c r="A4554" s="351" t="s">
        <v>10044</v>
      </c>
      <c r="B4554" s="353" t="s">
        <v>471</v>
      </c>
      <c r="C4554" s="353" t="s">
        <v>1234</v>
      </c>
      <c r="D4554" s="353" t="s">
        <v>10038</v>
      </c>
      <c r="E4554" s="354" t="s">
        <v>10045</v>
      </c>
      <c r="F4554" s="355" t="s">
        <v>217</v>
      </c>
      <c r="G4554" s="368">
        <v>1128</v>
      </c>
    </row>
    <row r="4555" spans="1:7" ht="14.25" customHeight="1" x14ac:dyDescent="0.2">
      <c r="A4555" s="351" t="s">
        <v>10046</v>
      </c>
      <c r="B4555" s="353" t="s">
        <v>471</v>
      </c>
      <c r="C4555" s="353" t="s">
        <v>1236</v>
      </c>
      <c r="D4555" s="353" t="s">
        <v>10038</v>
      </c>
      <c r="E4555" s="354" t="s">
        <v>10047</v>
      </c>
      <c r="F4555" s="355" t="s">
        <v>217</v>
      </c>
      <c r="G4555" s="368">
        <v>5</v>
      </c>
    </row>
    <row r="4556" spans="1:7" ht="14.25" customHeight="1" x14ac:dyDescent="0.2">
      <c r="A4556" s="351" t="s">
        <v>10048</v>
      </c>
      <c r="B4556" s="353" t="s">
        <v>471</v>
      </c>
      <c r="C4556" s="353" t="s">
        <v>1238</v>
      </c>
      <c r="D4556" s="353" t="s">
        <v>10049</v>
      </c>
      <c r="E4556" s="354" t="s">
        <v>10050</v>
      </c>
      <c r="F4556" s="355" t="s">
        <v>248</v>
      </c>
      <c r="G4556" s="366">
        <v>0.7</v>
      </c>
    </row>
    <row r="4557" spans="1:7" ht="14.25" customHeight="1" x14ac:dyDescent="0.2">
      <c r="A4557" s="351" t="s">
        <v>10051</v>
      </c>
      <c r="B4557" s="353" t="s">
        <v>471</v>
      </c>
      <c r="C4557" s="353" t="s">
        <v>1240</v>
      </c>
      <c r="D4557" s="353" t="s">
        <v>10038</v>
      </c>
      <c r="E4557" s="354" t="s">
        <v>10052</v>
      </c>
      <c r="F4557" s="355" t="s">
        <v>217</v>
      </c>
      <c r="G4557" s="368">
        <v>7</v>
      </c>
    </row>
    <row r="4558" spans="1:7" ht="14.25" customHeight="1" x14ac:dyDescent="0.2">
      <c r="A4558" s="557" t="s">
        <v>10053</v>
      </c>
      <c r="B4558" s="558"/>
      <c r="C4558" s="558"/>
      <c r="D4558" s="558"/>
      <c r="E4558" s="558"/>
      <c r="F4558" s="559"/>
      <c r="G4558" s="359"/>
    </row>
    <row r="4559" spans="1:7" ht="14.25" customHeight="1" x14ac:dyDescent="0.2">
      <c r="A4559" s="347" t="s">
        <v>3676</v>
      </c>
      <c r="B4559" s="556"/>
      <c r="C4559" s="556"/>
      <c r="D4559" s="556"/>
      <c r="E4559" s="348"/>
      <c r="F4559" s="349"/>
      <c r="G4559" s="350"/>
    </row>
    <row r="4560" spans="1:7" ht="14.25" customHeight="1" x14ac:dyDescent="0.2">
      <c r="A4560" s="351" t="s">
        <v>10054</v>
      </c>
      <c r="B4560" s="353" t="s">
        <v>1015</v>
      </c>
      <c r="C4560" s="353" t="s">
        <v>2402</v>
      </c>
      <c r="D4560" s="353" t="s">
        <v>10055</v>
      </c>
      <c r="E4560" s="354" t="s">
        <v>10056</v>
      </c>
      <c r="F4560" s="355" t="s">
        <v>125</v>
      </c>
      <c r="G4560" s="363">
        <v>151.20140000000001</v>
      </c>
    </row>
    <row r="4561" spans="1:7" ht="14.25" customHeight="1" x14ac:dyDescent="0.2">
      <c r="A4561" s="351" t="s">
        <v>10057</v>
      </c>
      <c r="B4561" s="353" t="s">
        <v>1015</v>
      </c>
      <c r="C4561" s="353" t="s">
        <v>2410</v>
      </c>
      <c r="D4561" s="353" t="s">
        <v>10058</v>
      </c>
      <c r="E4561" s="354" t="s">
        <v>10059</v>
      </c>
      <c r="F4561" s="355" t="s">
        <v>125</v>
      </c>
      <c r="G4561" s="363">
        <v>151.20140000000001</v>
      </c>
    </row>
    <row r="4562" spans="1:7" ht="14.25" customHeight="1" x14ac:dyDescent="0.2">
      <c r="A4562" s="351" t="s">
        <v>10060</v>
      </c>
      <c r="B4562" s="353" t="s">
        <v>1015</v>
      </c>
      <c r="C4562" s="353" t="s">
        <v>2421</v>
      </c>
      <c r="D4562" s="353" t="s">
        <v>10061</v>
      </c>
      <c r="E4562" s="354" t="s">
        <v>10062</v>
      </c>
      <c r="F4562" s="355" t="s">
        <v>125</v>
      </c>
      <c r="G4562" s="363">
        <v>151.20140000000001</v>
      </c>
    </row>
    <row r="4563" spans="1:7" ht="14.25" customHeight="1" x14ac:dyDescent="0.2">
      <c r="A4563" s="351" t="s">
        <v>10063</v>
      </c>
      <c r="B4563" s="353" t="s">
        <v>1015</v>
      </c>
      <c r="C4563" s="353" t="s">
        <v>2429</v>
      </c>
      <c r="D4563" s="353" t="s">
        <v>10064</v>
      </c>
      <c r="E4563" s="354" t="s">
        <v>10065</v>
      </c>
      <c r="F4563" s="355" t="s">
        <v>248</v>
      </c>
      <c r="G4563" s="368">
        <v>17</v>
      </c>
    </row>
    <row r="4564" spans="1:7" ht="14.25" customHeight="1" x14ac:dyDescent="0.2">
      <c r="A4564" s="351" t="s">
        <v>10066</v>
      </c>
      <c r="B4564" s="353" t="s">
        <v>1015</v>
      </c>
      <c r="C4564" s="353" t="s">
        <v>2433</v>
      </c>
      <c r="D4564" s="353" t="s">
        <v>10067</v>
      </c>
      <c r="E4564" s="354" t="s">
        <v>10068</v>
      </c>
      <c r="F4564" s="355" t="s">
        <v>111</v>
      </c>
      <c r="G4564" s="366">
        <v>-193.8</v>
      </c>
    </row>
    <row r="4565" spans="1:7" ht="14.25" customHeight="1" x14ac:dyDescent="0.2">
      <c r="A4565" s="351" t="s">
        <v>10069</v>
      </c>
      <c r="B4565" s="353" t="s">
        <v>1015</v>
      </c>
      <c r="C4565" s="353" t="s">
        <v>3441</v>
      </c>
      <c r="D4565" s="353" t="s">
        <v>10070</v>
      </c>
      <c r="E4565" s="354" t="s">
        <v>10071</v>
      </c>
      <c r="F4565" s="355" t="s">
        <v>111</v>
      </c>
      <c r="G4565" s="362">
        <v>1.02</v>
      </c>
    </row>
    <row r="4566" spans="1:7" ht="14.25" customHeight="1" x14ac:dyDescent="0.2">
      <c r="A4566" s="351" t="s">
        <v>10072</v>
      </c>
      <c r="B4566" s="353" t="s">
        <v>1015</v>
      </c>
      <c r="C4566" s="353" t="s">
        <v>2438</v>
      </c>
      <c r="D4566" s="353" t="s">
        <v>10073</v>
      </c>
      <c r="E4566" s="354" t="s">
        <v>10074</v>
      </c>
      <c r="F4566" s="355" t="s">
        <v>248</v>
      </c>
      <c r="G4566" s="368">
        <v>17</v>
      </c>
    </row>
    <row r="4567" spans="1:7" ht="14.25" customHeight="1" x14ac:dyDescent="0.2">
      <c r="A4567" s="351" t="s">
        <v>10075</v>
      </c>
      <c r="B4567" s="353" t="s">
        <v>1015</v>
      </c>
      <c r="C4567" s="353" t="s">
        <v>2440</v>
      </c>
      <c r="D4567" s="353" t="s">
        <v>776</v>
      </c>
      <c r="E4567" s="354" t="s">
        <v>777</v>
      </c>
      <c r="F4567" s="355" t="s">
        <v>122</v>
      </c>
      <c r="G4567" s="363">
        <v>-5.1000000000000004E-3</v>
      </c>
    </row>
    <row r="4568" spans="1:7" ht="14.25" customHeight="1" x14ac:dyDescent="0.2">
      <c r="A4568" s="351" t="s">
        <v>10076</v>
      </c>
      <c r="B4568" s="353" t="s">
        <v>1015</v>
      </c>
      <c r="C4568" s="353" t="s">
        <v>3451</v>
      </c>
      <c r="D4568" s="353" t="s">
        <v>779</v>
      </c>
      <c r="E4568" s="354" t="s">
        <v>780</v>
      </c>
      <c r="F4568" s="355" t="s">
        <v>131</v>
      </c>
      <c r="G4568" s="362">
        <v>-2.5499999999999998</v>
      </c>
    </row>
    <row r="4569" spans="1:7" ht="14.25" customHeight="1" x14ac:dyDescent="0.2">
      <c r="A4569" s="351" t="s">
        <v>10077</v>
      </c>
      <c r="B4569" s="353" t="s">
        <v>1015</v>
      </c>
      <c r="C4569" s="353" t="s">
        <v>3453</v>
      </c>
      <c r="D4569" s="353" t="s">
        <v>782</v>
      </c>
      <c r="E4569" s="354" t="s">
        <v>783</v>
      </c>
      <c r="F4569" s="355" t="s">
        <v>217</v>
      </c>
      <c r="G4569" s="368">
        <v>-340</v>
      </c>
    </row>
    <row r="4570" spans="1:7" ht="14.25" customHeight="1" x14ac:dyDescent="0.2">
      <c r="A4570" s="351" t="s">
        <v>10078</v>
      </c>
      <c r="B4570" s="353" t="s">
        <v>1015</v>
      </c>
      <c r="C4570" s="353" t="s">
        <v>10079</v>
      </c>
      <c r="D4570" s="353" t="s">
        <v>10080</v>
      </c>
      <c r="E4570" s="354" t="s">
        <v>10081</v>
      </c>
      <c r="F4570" s="355" t="s">
        <v>217</v>
      </c>
      <c r="G4570" s="368">
        <v>71</v>
      </c>
    </row>
    <row r="4571" spans="1:7" ht="14.25" customHeight="1" x14ac:dyDescent="0.2">
      <c r="A4571" s="351" t="s">
        <v>10082</v>
      </c>
      <c r="B4571" s="353" t="s">
        <v>1015</v>
      </c>
      <c r="C4571" s="353" t="s">
        <v>10083</v>
      </c>
      <c r="D4571" s="353" t="s">
        <v>10084</v>
      </c>
      <c r="E4571" s="354" t="s">
        <v>10085</v>
      </c>
      <c r="F4571" s="355" t="s">
        <v>217</v>
      </c>
      <c r="G4571" s="368">
        <v>99</v>
      </c>
    </row>
    <row r="4572" spans="1:7" ht="14.25" customHeight="1" x14ac:dyDescent="0.2">
      <c r="A4572" s="351" t="s">
        <v>10086</v>
      </c>
      <c r="B4572" s="353" t="s">
        <v>1015</v>
      </c>
      <c r="C4572" s="353" t="s">
        <v>1071</v>
      </c>
      <c r="D4572" s="353" t="s">
        <v>10087</v>
      </c>
      <c r="E4572" s="354" t="s">
        <v>10088</v>
      </c>
      <c r="F4572" s="355" t="s">
        <v>248</v>
      </c>
      <c r="G4572" s="368">
        <v>11</v>
      </c>
    </row>
    <row r="4573" spans="1:7" ht="14.25" customHeight="1" x14ac:dyDescent="0.2">
      <c r="A4573" s="351" t="s">
        <v>10089</v>
      </c>
      <c r="B4573" s="353" t="s">
        <v>1015</v>
      </c>
      <c r="C4573" s="353" t="s">
        <v>3460</v>
      </c>
      <c r="D4573" s="353" t="s">
        <v>10090</v>
      </c>
      <c r="E4573" s="354" t="s">
        <v>10068</v>
      </c>
      <c r="F4573" s="355" t="s">
        <v>111</v>
      </c>
      <c r="G4573" s="366">
        <v>-257.39999999999998</v>
      </c>
    </row>
    <row r="4574" spans="1:7" ht="14.25" customHeight="1" x14ac:dyDescent="0.2">
      <c r="A4574" s="351" t="s">
        <v>10091</v>
      </c>
      <c r="B4574" s="353" t="s">
        <v>1015</v>
      </c>
      <c r="C4574" s="353" t="s">
        <v>3462</v>
      </c>
      <c r="D4574" s="353" t="s">
        <v>10070</v>
      </c>
      <c r="E4574" s="354" t="s">
        <v>10071</v>
      </c>
      <c r="F4574" s="355" t="s">
        <v>111</v>
      </c>
      <c r="G4574" s="362">
        <v>14.08</v>
      </c>
    </row>
    <row r="4575" spans="1:7" ht="14.25" customHeight="1" x14ac:dyDescent="0.2">
      <c r="A4575" s="351" t="s">
        <v>10092</v>
      </c>
      <c r="B4575" s="353" t="s">
        <v>1015</v>
      </c>
      <c r="C4575" s="353" t="s">
        <v>1075</v>
      </c>
      <c r="D4575" s="353" t="s">
        <v>10093</v>
      </c>
      <c r="E4575" s="354" t="s">
        <v>10094</v>
      </c>
      <c r="F4575" s="355" t="s">
        <v>248</v>
      </c>
      <c r="G4575" s="368">
        <v>11</v>
      </c>
    </row>
    <row r="4576" spans="1:7" ht="14.25" customHeight="1" x14ac:dyDescent="0.2">
      <c r="A4576" s="351" t="s">
        <v>10095</v>
      </c>
      <c r="B4576" s="353" t="s">
        <v>1015</v>
      </c>
      <c r="C4576" s="353" t="s">
        <v>3469</v>
      </c>
      <c r="D4576" s="353" t="s">
        <v>776</v>
      </c>
      <c r="E4576" s="354" t="s">
        <v>777</v>
      </c>
      <c r="F4576" s="355" t="s">
        <v>122</v>
      </c>
      <c r="G4576" s="363">
        <v>-3.3E-3</v>
      </c>
    </row>
    <row r="4577" spans="1:7" ht="14.25" customHeight="1" x14ac:dyDescent="0.2">
      <c r="A4577" s="351" t="s">
        <v>10096</v>
      </c>
      <c r="B4577" s="353" t="s">
        <v>1015</v>
      </c>
      <c r="C4577" s="353" t="s">
        <v>3471</v>
      </c>
      <c r="D4577" s="353" t="s">
        <v>779</v>
      </c>
      <c r="E4577" s="354" t="s">
        <v>780</v>
      </c>
      <c r="F4577" s="355" t="s">
        <v>131</v>
      </c>
      <c r="G4577" s="362">
        <v>-1.65</v>
      </c>
    </row>
    <row r="4578" spans="1:7" ht="14.25" customHeight="1" x14ac:dyDescent="0.2">
      <c r="A4578" s="351" t="s">
        <v>10097</v>
      </c>
      <c r="B4578" s="353" t="s">
        <v>1015</v>
      </c>
      <c r="C4578" s="353" t="s">
        <v>7635</v>
      </c>
      <c r="D4578" s="353" t="s">
        <v>782</v>
      </c>
      <c r="E4578" s="354" t="s">
        <v>783</v>
      </c>
      <c r="F4578" s="355" t="s">
        <v>217</v>
      </c>
      <c r="G4578" s="368">
        <v>-220</v>
      </c>
    </row>
    <row r="4579" spans="1:7" ht="14.25" customHeight="1" x14ac:dyDescent="0.2">
      <c r="A4579" s="351" t="s">
        <v>10098</v>
      </c>
      <c r="B4579" s="353" t="s">
        <v>1015</v>
      </c>
      <c r="C4579" s="353" t="s">
        <v>7638</v>
      </c>
      <c r="D4579" s="353" t="s">
        <v>10099</v>
      </c>
      <c r="E4579" s="354" t="s">
        <v>10100</v>
      </c>
      <c r="F4579" s="355" t="s">
        <v>217</v>
      </c>
      <c r="G4579" s="368">
        <v>65</v>
      </c>
    </row>
    <row r="4580" spans="1:7" ht="14.25" customHeight="1" x14ac:dyDescent="0.2">
      <c r="A4580" s="351" t="s">
        <v>10101</v>
      </c>
      <c r="B4580" s="353" t="s">
        <v>1015</v>
      </c>
      <c r="C4580" s="353" t="s">
        <v>7640</v>
      </c>
      <c r="D4580" s="353" t="s">
        <v>785</v>
      </c>
      <c r="E4580" s="354" t="s">
        <v>786</v>
      </c>
      <c r="F4580" s="355" t="s">
        <v>217</v>
      </c>
      <c r="G4580" s="368">
        <v>45</v>
      </c>
    </row>
    <row r="4581" spans="1:7" ht="14.25" customHeight="1" x14ac:dyDescent="0.2">
      <c r="A4581" s="351" t="s">
        <v>10102</v>
      </c>
      <c r="B4581" s="353" t="s">
        <v>1015</v>
      </c>
      <c r="C4581" s="353" t="s">
        <v>2474</v>
      </c>
      <c r="D4581" s="353" t="s">
        <v>10103</v>
      </c>
      <c r="E4581" s="354" t="s">
        <v>10104</v>
      </c>
      <c r="F4581" s="355" t="s">
        <v>248</v>
      </c>
      <c r="G4581" s="366">
        <v>43.2</v>
      </c>
    </row>
    <row r="4582" spans="1:7" ht="14.25" customHeight="1" x14ac:dyDescent="0.2">
      <c r="A4582" s="351" t="s">
        <v>10105</v>
      </c>
      <c r="B4582" s="353" t="s">
        <v>1015</v>
      </c>
      <c r="C4582" s="353" t="s">
        <v>3475</v>
      </c>
      <c r="D4582" s="353" t="s">
        <v>10090</v>
      </c>
      <c r="E4582" s="354" t="s">
        <v>10068</v>
      </c>
      <c r="F4582" s="355" t="s">
        <v>111</v>
      </c>
      <c r="G4582" s="362">
        <v>-82.08</v>
      </c>
    </row>
    <row r="4583" spans="1:7" ht="14.25" customHeight="1" x14ac:dyDescent="0.2">
      <c r="A4583" s="351" t="s">
        <v>10106</v>
      </c>
      <c r="B4583" s="353" t="s">
        <v>1015</v>
      </c>
      <c r="C4583" s="353" t="s">
        <v>2489</v>
      </c>
      <c r="D4583" s="353" t="s">
        <v>10107</v>
      </c>
      <c r="E4583" s="354" t="s">
        <v>10108</v>
      </c>
      <c r="F4583" s="355" t="s">
        <v>248</v>
      </c>
      <c r="G4583" s="366">
        <v>43.2</v>
      </c>
    </row>
    <row r="4584" spans="1:7" ht="14.25" customHeight="1" x14ac:dyDescent="0.2">
      <c r="A4584" s="351" t="s">
        <v>10109</v>
      </c>
      <c r="B4584" s="353" t="s">
        <v>1015</v>
      </c>
      <c r="C4584" s="353" t="s">
        <v>3481</v>
      </c>
      <c r="D4584" s="353" t="s">
        <v>10110</v>
      </c>
      <c r="E4584" s="354" t="s">
        <v>10111</v>
      </c>
      <c r="F4584" s="355" t="s">
        <v>217</v>
      </c>
      <c r="G4584" s="368">
        <v>432</v>
      </c>
    </row>
    <row r="4585" spans="1:7" ht="14.25" customHeight="1" x14ac:dyDescent="0.2">
      <c r="A4585" s="351" t="s">
        <v>10112</v>
      </c>
      <c r="B4585" s="353" t="s">
        <v>1015</v>
      </c>
      <c r="C4585" s="353" t="s">
        <v>2495</v>
      </c>
      <c r="D4585" s="353" t="s">
        <v>9989</v>
      </c>
      <c r="E4585" s="354" t="s">
        <v>9990</v>
      </c>
      <c r="F4585" s="355" t="s">
        <v>125</v>
      </c>
      <c r="G4585" s="363">
        <v>150.27019999999999</v>
      </c>
    </row>
    <row r="4586" spans="1:7" ht="14.25" customHeight="1" x14ac:dyDescent="0.2">
      <c r="A4586" s="351" t="s">
        <v>10113</v>
      </c>
      <c r="B4586" s="353" t="s">
        <v>1015</v>
      </c>
      <c r="C4586" s="353" t="s">
        <v>2497</v>
      </c>
      <c r="D4586" s="353" t="s">
        <v>10090</v>
      </c>
      <c r="E4586" s="354" t="s">
        <v>10068</v>
      </c>
      <c r="F4586" s="355" t="s">
        <v>111</v>
      </c>
      <c r="G4586" s="357">
        <v>-2254.0529999999999</v>
      </c>
    </row>
    <row r="4587" spans="1:7" ht="14.25" customHeight="1" x14ac:dyDescent="0.2">
      <c r="A4587" s="351" t="s">
        <v>10114</v>
      </c>
      <c r="B4587" s="353" t="s">
        <v>1015</v>
      </c>
      <c r="C4587" s="353" t="s">
        <v>2499</v>
      </c>
      <c r="D4587" s="353" t="s">
        <v>9992</v>
      </c>
      <c r="E4587" s="354" t="s">
        <v>9993</v>
      </c>
      <c r="F4587" s="355" t="s">
        <v>125</v>
      </c>
      <c r="G4587" s="363">
        <v>150.27019999999999</v>
      </c>
    </row>
    <row r="4588" spans="1:7" ht="14.25" customHeight="1" x14ac:dyDescent="0.2">
      <c r="A4588" s="351" t="s">
        <v>10115</v>
      </c>
      <c r="B4588" s="353" t="s">
        <v>1015</v>
      </c>
      <c r="C4588" s="353" t="s">
        <v>5984</v>
      </c>
      <c r="D4588" s="353" t="s">
        <v>9995</v>
      </c>
      <c r="E4588" s="354" t="s">
        <v>746</v>
      </c>
      <c r="F4588" s="355" t="s">
        <v>139</v>
      </c>
      <c r="G4588" s="363">
        <v>300.54039999999998</v>
      </c>
    </row>
    <row r="4589" spans="1:7" ht="14.25" customHeight="1" x14ac:dyDescent="0.2">
      <c r="A4589" s="351" t="s">
        <v>10116</v>
      </c>
      <c r="B4589" s="353" t="s">
        <v>1015</v>
      </c>
      <c r="C4589" s="353" t="s">
        <v>2508</v>
      </c>
      <c r="D4589" s="353" t="s">
        <v>10117</v>
      </c>
      <c r="E4589" s="354" t="s">
        <v>10118</v>
      </c>
      <c r="F4589" s="355" t="s">
        <v>125</v>
      </c>
      <c r="G4589" s="363">
        <v>0.93120000000000003</v>
      </c>
    </row>
    <row r="4590" spans="1:7" ht="14.25" customHeight="1" x14ac:dyDescent="0.2">
      <c r="A4590" s="351" t="s">
        <v>10119</v>
      </c>
      <c r="B4590" s="353" t="s">
        <v>1015</v>
      </c>
      <c r="C4590" s="353" t="s">
        <v>2516</v>
      </c>
      <c r="D4590" s="353" t="s">
        <v>10120</v>
      </c>
      <c r="E4590" s="354" t="s">
        <v>10121</v>
      </c>
      <c r="F4590" s="355" t="s">
        <v>125</v>
      </c>
      <c r="G4590" s="363">
        <v>0.93120000000000003</v>
      </c>
    </row>
    <row r="4591" spans="1:7" ht="14.25" customHeight="1" x14ac:dyDescent="0.2">
      <c r="A4591" s="351" t="s">
        <v>10122</v>
      </c>
      <c r="B4591" s="353" t="s">
        <v>1015</v>
      </c>
      <c r="C4591" s="353" t="s">
        <v>5997</v>
      </c>
      <c r="D4591" s="353" t="s">
        <v>10090</v>
      </c>
      <c r="E4591" s="354" t="s">
        <v>10068</v>
      </c>
      <c r="F4591" s="355" t="s">
        <v>111</v>
      </c>
      <c r="G4591" s="357">
        <v>-18.623999999999999</v>
      </c>
    </row>
    <row r="4592" spans="1:7" ht="14.25" customHeight="1" x14ac:dyDescent="0.2">
      <c r="A4592" s="351" t="s">
        <v>10123</v>
      </c>
      <c r="B4592" s="353" t="s">
        <v>1015</v>
      </c>
      <c r="C4592" s="353" t="s">
        <v>1085</v>
      </c>
      <c r="D4592" s="353" t="s">
        <v>10124</v>
      </c>
      <c r="E4592" s="354" t="s">
        <v>10125</v>
      </c>
      <c r="F4592" s="355" t="s">
        <v>125</v>
      </c>
      <c r="G4592" s="363">
        <v>0.93120000000000003</v>
      </c>
    </row>
    <row r="4593" spans="1:7" ht="14.25" customHeight="1" x14ac:dyDescent="0.2">
      <c r="A4593" s="351" t="s">
        <v>10126</v>
      </c>
      <c r="B4593" s="353" t="s">
        <v>1015</v>
      </c>
      <c r="C4593" s="353" t="s">
        <v>1086</v>
      </c>
      <c r="D4593" s="353" t="s">
        <v>771</v>
      </c>
      <c r="E4593" s="354" t="s">
        <v>772</v>
      </c>
      <c r="F4593" s="355" t="s">
        <v>328</v>
      </c>
      <c r="G4593" s="365">
        <v>1.564416</v>
      </c>
    </row>
    <row r="4594" spans="1:7" ht="14.25" customHeight="1" x14ac:dyDescent="0.2">
      <c r="A4594" s="557" t="s">
        <v>10127</v>
      </c>
      <c r="B4594" s="558"/>
      <c r="C4594" s="558"/>
      <c r="D4594" s="558"/>
      <c r="E4594" s="558"/>
      <c r="F4594" s="559"/>
      <c r="G4594" s="359"/>
    </row>
    <row r="4595" spans="1:7" ht="14.25" customHeight="1" x14ac:dyDescent="0.2">
      <c r="A4595" s="347" t="s">
        <v>2611</v>
      </c>
      <c r="B4595" s="556"/>
      <c r="C4595" s="556"/>
      <c r="D4595" s="556"/>
      <c r="E4595" s="348"/>
      <c r="F4595" s="349"/>
      <c r="G4595" s="350"/>
    </row>
    <row r="4596" spans="1:7" ht="14.25" customHeight="1" x14ac:dyDescent="0.2">
      <c r="A4596" s="351" t="s">
        <v>10128</v>
      </c>
      <c r="B4596" s="353" t="s">
        <v>1017</v>
      </c>
      <c r="C4596" s="353" t="s">
        <v>2402</v>
      </c>
      <c r="D4596" s="353" t="s">
        <v>10129</v>
      </c>
      <c r="E4596" s="354" t="s">
        <v>10130</v>
      </c>
      <c r="F4596" s="355" t="s">
        <v>116</v>
      </c>
      <c r="G4596" s="356">
        <v>0.30464000000000002</v>
      </c>
    </row>
    <row r="4597" spans="1:7" ht="14.25" customHeight="1" x14ac:dyDescent="0.2">
      <c r="A4597" s="351" t="s">
        <v>10131</v>
      </c>
      <c r="B4597" s="353" t="s">
        <v>1017</v>
      </c>
      <c r="C4597" s="353" t="s">
        <v>1067</v>
      </c>
      <c r="D4597" s="353" t="s">
        <v>10132</v>
      </c>
      <c r="E4597" s="354" t="s">
        <v>10133</v>
      </c>
      <c r="F4597" s="355" t="s">
        <v>111</v>
      </c>
      <c r="G4597" s="362">
        <v>31.07</v>
      </c>
    </row>
    <row r="4598" spans="1:7" ht="14.25" customHeight="1" x14ac:dyDescent="0.2">
      <c r="A4598" s="351" t="s">
        <v>10134</v>
      </c>
      <c r="B4598" s="353" t="s">
        <v>1017</v>
      </c>
      <c r="C4598" s="353" t="s">
        <v>2410</v>
      </c>
      <c r="D4598" s="353" t="s">
        <v>229</v>
      </c>
      <c r="E4598" s="354" t="s">
        <v>230</v>
      </c>
      <c r="F4598" s="355" t="s">
        <v>122</v>
      </c>
      <c r="G4598" s="357">
        <v>1.9039999999999999</v>
      </c>
    </row>
    <row r="4599" spans="1:7" ht="14.25" customHeight="1" x14ac:dyDescent="0.2">
      <c r="A4599" s="351" t="s">
        <v>10135</v>
      </c>
      <c r="B4599" s="353" t="s">
        <v>1017</v>
      </c>
      <c r="C4599" s="353" t="s">
        <v>1081</v>
      </c>
      <c r="D4599" s="353" t="s">
        <v>9619</v>
      </c>
      <c r="E4599" s="354" t="s">
        <v>9620</v>
      </c>
      <c r="F4599" s="355" t="s">
        <v>122</v>
      </c>
      <c r="G4599" s="357">
        <v>1.9039999999999999</v>
      </c>
    </row>
    <row r="4600" spans="1:7" ht="14.25" customHeight="1" x14ac:dyDescent="0.2">
      <c r="A4600" s="351" t="s">
        <v>10136</v>
      </c>
      <c r="B4600" s="353" t="s">
        <v>1017</v>
      </c>
      <c r="C4600" s="353" t="s">
        <v>1187</v>
      </c>
      <c r="D4600" s="353" t="s">
        <v>10137</v>
      </c>
      <c r="E4600" s="354" t="s">
        <v>10138</v>
      </c>
      <c r="F4600" s="355" t="s">
        <v>217</v>
      </c>
      <c r="G4600" s="368">
        <v>11</v>
      </c>
    </row>
    <row r="4601" spans="1:7" ht="14.25" customHeight="1" x14ac:dyDescent="0.2">
      <c r="A4601" s="351" t="s">
        <v>10139</v>
      </c>
      <c r="B4601" s="353" t="s">
        <v>1017</v>
      </c>
      <c r="C4601" s="353" t="s">
        <v>1222</v>
      </c>
      <c r="D4601" s="353" t="s">
        <v>10140</v>
      </c>
      <c r="E4601" s="354" t="s">
        <v>10141</v>
      </c>
      <c r="F4601" s="355" t="s">
        <v>217</v>
      </c>
      <c r="G4601" s="368">
        <v>58</v>
      </c>
    </row>
    <row r="4602" spans="1:7" ht="14.25" customHeight="1" x14ac:dyDescent="0.2">
      <c r="A4602" s="351" t="s">
        <v>10142</v>
      </c>
      <c r="B4602" s="353" t="s">
        <v>1017</v>
      </c>
      <c r="C4602" s="353" t="s">
        <v>1249</v>
      </c>
      <c r="D4602" s="353" t="s">
        <v>10143</v>
      </c>
      <c r="E4602" s="354" t="s">
        <v>10144</v>
      </c>
      <c r="F4602" s="355" t="s">
        <v>217</v>
      </c>
      <c r="G4602" s="368">
        <v>30</v>
      </c>
    </row>
    <row r="4603" spans="1:7" ht="14.25" customHeight="1" x14ac:dyDescent="0.2">
      <c r="A4603" s="351" t="s">
        <v>10145</v>
      </c>
      <c r="B4603" s="353" t="s">
        <v>1017</v>
      </c>
      <c r="C4603" s="353" t="s">
        <v>1276</v>
      </c>
      <c r="D4603" s="353" t="s">
        <v>10146</v>
      </c>
      <c r="E4603" s="354" t="s">
        <v>10147</v>
      </c>
      <c r="F4603" s="355" t="s">
        <v>291</v>
      </c>
      <c r="G4603" s="368">
        <v>1</v>
      </c>
    </row>
    <row r="4604" spans="1:7" ht="14.25" customHeight="1" x14ac:dyDescent="0.2">
      <c r="A4604" s="351" t="s">
        <v>10148</v>
      </c>
      <c r="B4604" s="353" t="s">
        <v>1017</v>
      </c>
      <c r="C4604" s="353" t="s">
        <v>1299</v>
      </c>
      <c r="D4604" s="353" t="s">
        <v>10149</v>
      </c>
      <c r="E4604" s="354" t="s">
        <v>10150</v>
      </c>
      <c r="F4604" s="355" t="s">
        <v>217</v>
      </c>
      <c r="G4604" s="368">
        <v>2</v>
      </c>
    </row>
    <row r="4605" spans="1:7" ht="14.25" customHeight="1" x14ac:dyDescent="0.2">
      <c r="A4605" s="351" t="s">
        <v>10151</v>
      </c>
      <c r="B4605" s="353" t="s">
        <v>1017</v>
      </c>
      <c r="C4605" s="353" t="s">
        <v>1309</v>
      </c>
      <c r="D4605" s="353" t="s">
        <v>10152</v>
      </c>
      <c r="E4605" s="354" t="s">
        <v>10153</v>
      </c>
      <c r="F4605" s="355" t="s">
        <v>217</v>
      </c>
      <c r="G4605" s="368">
        <v>2</v>
      </c>
    </row>
    <row r="4606" spans="1:7" ht="14.25" customHeight="1" x14ac:dyDescent="0.2">
      <c r="A4606" s="351" t="s">
        <v>10154</v>
      </c>
      <c r="B4606" s="353" t="s">
        <v>1017</v>
      </c>
      <c r="C4606" s="353" t="s">
        <v>1411</v>
      </c>
      <c r="D4606" s="353" t="s">
        <v>10146</v>
      </c>
      <c r="E4606" s="354" t="s">
        <v>10155</v>
      </c>
      <c r="F4606" s="355" t="s">
        <v>217</v>
      </c>
      <c r="G4606" s="368">
        <v>2</v>
      </c>
    </row>
    <row r="4607" spans="1:7" ht="14.25" customHeight="1" x14ac:dyDescent="0.2">
      <c r="A4607" s="351" t="s">
        <v>10156</v>
      </c>
      <c r="B4607" s="353" t="s">
        <v>1017</v>
      </c>
      <c r="C4607" s="353" t="s">
        <v>1554</v>
      </c>
      <c r="D4607" s="353" t="s">
        <v>10146</v>
      </c>
      <c r="E4607" s="354" t="s">
        <v>10157</v>
      </c>
      <c r="F4607" s="355" t="s">
        <v>217</v>
      </c>
      <c r="G4607" s="368">
        <v>1</v>
      </c>
    </row>
    <row r="4608" spans="1:7" ht="14.25" customHeight="1" x14ac:dyDescent="0.2">
      <c r="A4608" s="351" t="s">
        <v>10158</v>
      </c>
      <c r="B4608" s="353" t="s">
        <v>1017</v>
      </c>
      <c r="C4608" s="353" t="s">
        <v>1622</v>
      </c>
      <c r="D4608" s="353" t="s">
        <v>10159</v>
      </c>
      <c r="E4608" s="354" t="s">
        <v>10160</v>
      </c>
      <c r="F4608" s="355" t="s">
        <v>217</v>
      </c>
      <c r="G4608" s="368">
        <v>2</v>
      </c>
    </row>
    <row r="4609" spans="1:7" ht="14.25" customHeight="1" x14ac:dyDescent="0.2">
      <c r="A4609" s="351" t="s">
        <v>10161</v>
      </c>
      <c r="B4609" s="353" t="s">
        <v>1017</v>
      </c>
      <c r="C4609" s="353" t="s">
        <v>1806</v>
      </c>
      <c r="D4609" s="353" t="s">
        <v>10162</v>
      </c>
      <c r="E4609" s="354" t="s">
        <v>10163</v>
      </c>
      <c r="F4609" s="355" t="s">
        <v>291</v>
      </c>
      <c r="G4609" s="368">
        <v>2</v>
      </c>
    </row>
    <row r="4610" spans="1:7" ht="14.25" customHeight="1" x14ac:dyDescent="0.2">
      <c r="A4610" s="351" t="s">
        <v>10164</v>
      </c>
      <c r="B4610" s="353" t="s">
        <v>1017</v>
      </c>
      <c r="C4610" s="353" t="s">
        <v>2071</v>
      </c>
      <c r="D4610" s="353" t="s">
        <v>10165</v>
      </c>
      <c r="E4610" s="354" t="s">
        <v>10166</v>
      </c>
      <c r="F4610" s="355" t="s">
        <v>217</v>
      </c>
      <c r="G4610" s="368">
        <v>2</v>
      </c>
    </row>
    <row r="4611" spans="1:7" ht="14.25" customHeight="1" x14ac:dyDescent="0.2">
      <c r="A4611" s="351" t="s">
        <v>10167</v>
      </c>
      <c r="B4611" s="353" t="s">
        <v>1017</v>
      </c>
      <c r="C4611" s="353" t="s">
        <v>2240</v>
      </c>
      <c r="D4611" s="353" t="s">
        <v>10168</v>
      </c>
      <c r="E4611" s="354" t="s">
        <v>10169</v>
      </c>
      <c r="F4611" s="355" t="s">
        <v>217</v>
      </c>
      <c r="G4611" s="368">
        <v>3</v>
      </c>
    </row>
    <row r="4612" spans="1:7" ht="14.25" customHeight="1" x14ac:dyDescent="0.2">
      <c r="A4612" s="351" t="s">
        <v>10170</v>
      </c>
      <c r="B4612" s="353" t="s">
        <v>1017</v>
      </c>
      <c r="C4612" s="353" t="s">
        <v>2329</v>
      </c>
      <c r="D4612" s="353" t="s">
        <v>10171</v>
      </c>
      <c r="E4612" s="354" t="s">
        <v>10172</v>
      </c>
      <c r="F4612" s="355" t="s">
        <v>217</v>
      </c>
      <c r="G4612" s="368">
        <v>1</v>
      </c>
    </row>
    <row r="4613" spans="1:7" ht="14.25" customHeight="1" x14ac:dyDescent="0.2">
      <c r="A4613" s="351" t="s">
        <v>10173</v>
      </c>
      <c r="B4613" s="353" t="s">
        <v>1017</v>
      </c>
      <c r="C4613" s="353" t="s">
        <v>10174</v>
      </c>
      <c r="D4613" s="353" t="s">
        <v>10175</v>
      </c>
      <c r="E4613" s="354" t="s">
        <v>10176</v>
      </c>
      <c r="F4613" s="355" t="s">
        <v>217</v>
      </c>
      <c r="G4613" s="368">
        <v>2</v>
      </c>
    </row>
    <row r="4614" spans="1:7" ht="14.25" customHeight="1" x14ac:dyDescent="0.2">
      <c r="A4614" s="347" t="s">
        <v>3682</v>
      </c>
      <c r="B4614" s="556"/>
      <c r="C4614" s="556"/>
      <c r="D4614" s="556"/>
      <c r="E4614" s="348" t="s">
        <v>10177</v>
      </c>
      <c r="F4614" s="349"/>
      <c r="G4614" s="350"/>
    </row>
    <row r="4615" spans="1:7" ht="14.25" customHeight="1" x14ac:dyDescent="0.2">
      <c r="A4615" s="351" t="s">
        <v>10178</v>
      </c>
      <c r="B4615" s="353" t="s">
        <v>1017</v>
      </c>
      <c r="C4615" s="353" t="s">
        <v>2421</v>
      </c>
      <c r="D4615" s="353" t="s">
        <v>10179</v>
      </c>
      <c r="E4615" s="354" t="s">
        <v>10180</v>
      </c>
      <c r="F4615" s="355" t="s">
        <v>243</v>
      </c>
      <c r="G4615" s="362">
        <v>0.04</v>
      </c>
    </row>
    <row r="4616" spans="1:7" ht="14.25" customHeight="1" x14ac:dyDescent="0.2">
      <c r="A4616" s="351" t="s">
        <v>10181</v>
      </c>
      <c r="B4616" s="353" t="s">
        <v>1017</v>
      </c>
      <c r="C4616" s="353" t="s">
        <v>2398</v>
      </c>
      <c r="D4616" s="353" t="s">
        <v>10182</v>
      </c>
      <c r="E4616" s="354" t="s">
        <v>10183</v>
      </c>
      <c r="F4616" s="355" t="s">
        <v>217</v>
      </c>
      <c r="G4616" s="368">
        <v>1</v>
      </c>
    </row>
    <row r="4617" spans="1:7" ht="14.25" customHeight="1" x14ac:dyDescent="0.2">
      <c r="A4617" s="351" t="s">
        <v>10184</v>
      </c>
      <c r="B4617" s="353" t="s">
        <v>1017</v>
      </c>
      <c r="C4617" s="353" t="s">
        <v>3086</v>
      </c>
      <c r="D4617" s="353" t="s">
        <v>10182</v>
      </c>
      <c r="E4617" s="354" t="s">
        <v>10185</v>
      </c>
      <c r="F4617" s="355" t="s">
        <v>217</v>
      </c>
      <c r="G4617" s="368">
        <v>2</v>
      </c>
    </row>
    <row r="4618" spans="1:7" ht="14.25" customHeight="1" x14ac:dyDescent="0.2">
      <c r="A4618" s="351" t="s">
        <v>10186</v>
      </c>
      <c r="B4618" s="353" t="s">
        <v>1017</v>
      </c>
      <c r="C4618" s="353" t="s">
        <v>3137</v>
      </c>
      <c r="D4618" s="353" t="s">
        <v>10182</v>
      </c>
      <c r="E4618" s="354" t="s">
        <v>10187</v>
      </c>
      <c r="F4618" s="355" t="s">
        <v>217</v>
      </c>
      <c r="G4618" s="368">
        <v>1</v>
      </c>
    </row>
    <row r="4619" spans="1:7" ht="14.25" customHeight="1" x14ac:dyDescent="0.2">
      <c r="A4619" s="351" t="s">
        <v>10188</v>
      </c>
      <c r="B4619" s="353" t="s">
        <v>1017</v>
      </c>
      <c r="C4619" s="353" t="s">
        <v>2429</v>
      </c>
      <c r="D4619" s="353" t="s">
        <v>824</v>
      </c>
      <c r="E4619" s="354" t="s">
        <v>825</v>
      </c>
      <c r="F4619" s="355" t="s">
        <v>243</v>
      </c>
      <c r="G4619" s="362">
        <v>0.05</v>
      </c>
    </row>
    <row r="4620" spans="1:7" ht="14.25" customHeight="1" x14ac:dyDescent="0.2">
      <c r="A4620" s="351" t="s">
        <v>10189</v>
      </c>
      <c r="B4620" s="353" t="s">
        <v>1017</v>
      </c>
      <c r="C4620" s="353" t="s">
        <v>2433</v>
      </c>
      <c r="D4620" s="353" t="s">
        <v>10182</v>
      </c>
      <c r="E4620" s="354" t="s">
        <v>10190</v>
      </c>
      <c r="F4620" s="355" t="s">
        <v>217</v>
      </c>
      <c r="G4620" s="368">
        <v>5</v>
      </c>
    </row>
    <row r="4621" spans="1:7" ht="14.25" customHeight="1" x14ac:dyDescent="0.2">
      <c r="A4621" s="360"/>
      <c r="B4621" s="560" t="s">
        <v>10191</v>
      </c>
      <c r="C4621" s="561"/>
      <c r="D4621" s="561"/>
      <c r="E4621" s="562"/>
      <c r="F4621" s="361"/>
      <c r="G4621" s="361"/>
    </row>
    <row r="4622" spans="1:7" ht="14.25" customHeight="1" x14ac:dyDescent="0.2">
      <c r="A4622" s="351" t="s">
        <v>10192</v>
      </c>
      <c r="B4622" s="353" t="s">
        <v>1017</v>
      </c>
      <c r="C4622" s="353" t="s">
        <v>2438</v>
      </c>
      <c r="D4622" s="353" t="s">
        <v>474</v>
      </c>
      <c r="E4622" s="354" t="s">
        <v>475</v>
      </c>
      <c r="F4622" s="355" t="s">
        <v>243</v>
      </c>
      <c r="G4622" s="362">
        <v>2.2799999999999998</v>
      </c>
    </row>
    <row r="4623" spans="1:7" ht="14.25" customHeight="1" x14ac:dyDescent="0.2">
      <c r="A4623" s="351" t="s">
        <v>10193</v>
      </c>
      <c r="B4623" s="353" t="s">
        <v>1017</v>
      </c>
      <c r="C4623" s="353" t="s">
        <v>1071</v>
      </c>
      <c r="D4623" s="353" t="s">
        <v>794</v>
      </c>
      <c r="E4623" s="354" t="s">
        <v>795</v>
      </c>
      <c r="F4623" s="355" t="s">
        <v>248</v>
      </c>
      <c r="G4623" s="366">
        <v>22.7</v>
      </c>
    </row>
    <row r="4624" spans="1:7" ht="14.25" customHeight="1" x14ac:dyDescent="0.2">
      <c r="A4624" s="351" t="s">
        <v>10194</v>
      </c>
      <c r="B4624" s="353" t="s">
        <v>1017</v>
      </c>
      <c r="C4624" s="353" t="s">
        <v>3460</v>
      </c>
      <c r="D4624" s="353" t="s">
        <v>10195</v>
      </c>
      <c r="E4624" s="354" t="s">
        <v>10196</v>
      </c>
      <c r="F4624" s="355" t="s">
        <v>217</v>
      </c>
      <c r="G4624" s="368">
        <v>227</v>
      </c>
    </row>
    <row r="4625" spans="1:7" ht="14.25" customHeight="1" x14ac:dyDescent="0.2">
      <c r="A4625" s="360"/>
      <c r="B4625" s="560" t="s">
        <v>10197</v>
      </c>
      <c r="C4625" s="561"/>
      <c r="D4625" s="561"/>
      <c r="E4625" s="562"/>
      <c r="F4625" s="361"/>
      <c r="G4625" s="361"/>
    </row>
    <row r="4626" spans="1:7" ht="14.25" customHeight="1" x14ac:dyDescent="0.2">
      <c r="A4626" s="351" t="s">
        <v>10198</v>
      </c>
      <c r="B4626" s="353" t="s">
        <v>1017</v>
      </c>
      <c r="C4626" s="353" t="s">
        <v>1075</v>
      </c>
      <c r="D4626" s="353" t="s">
        <v>474</v>
      </c>
      <c r="E4626" s="354" t="s">
        <v>475</v>
      </c>
      <c r="F4626" s="355" t="s">
        <v>243</v>
      </c>
      <c r="G4626" s="362">
        <v>1.43</v>
      </c>
    </row>
    <row r="4627" spans="1:7" ht="14.25" customHeight="1" x14ac:dyDescent="0.2">
      <c r="A4627" s="351" t="s">
        <v>10199</v>
      </c>
      <c r="B4627" s="353" t="s">
        <v>1017</v>
      </c>
      <c r="C4627" s="353" t="s">
        <v>2474</v>
      </c>
      <c r="D4627" s="353" t="s">
        <v>794</v>
      </c>
      <c r="E4627" s="354" t="s">
        <v>795</v>
      </c>
      <c r="F4627" s="355" t="s">
        <v>248</v>
      </c>
      <c r="G4627" s="366">
        <v>14.2</v>
      </c>
    </row>
    <row r="4628" spans="1:7" ht="14.25" customHeight="1" x14ac:dyDescent="0.2">
      <c r="A4628" s="351" t="s">
        <v>10200</v>
      </c>
      <c r="B4628" s="353" t="s">
        <v>1017</v>
      </c>
      <c r="C4628" s="353" t="s">
        <v>3475</v>
      </c>
      <c r="D4628" s="353" t="s">
        <v>10195</v>
      </c>
      <c r="E4628" s="354" t="s">
        <v>10201</v>
      </c>
      <c r="F4628" s="355" t="s">
        <v>217</v>
      </c>
      <c r="G4628" s="368">
        <v>142</v>
      </c>
    </row>
    <row r="4629" spans="1:7" ht="14.25" customHeight="1" x14ac:dyDescent="0.2">
      <c r="A4629" s="360"/>
      <c r="B4629" s="560" t="s">
        <v>10202</v>
      </c>
      <c r="C4629" s="561"/>
      <c r="D4629" s="561"/>
      <c r="E4629" s="562"/>
      <c r="F4629" s="361"/>
      <c r="G4629" s="361"/>
    </row>
    <row r="4630" spans="1:7" ht="14.25" customHeight="1" x14ac:dyDescent="0.2">
      <c r="A4630" s="351" t="s">
        <v>10203</v>
      </c>
      <c r="B4630" s="353" t="s">
        <v>1017</v>
      </c>
      <c r="C4630" s="353" t="s">
        <v>2489</v>
      </c>
      <c r="D4630" s="353" t="s">
        <v>10204</v>
      </c>
      <c r="E4630" s="354" t="s">
        <v>10205</v>
      </c>
      <c r="F4630" s="355" t="s">
        <v>243</v>
      </c>
      <c r="G4630" s="362">
        <v>0.74</v>
      </c>
    </row>
    <row r="4631" spans="1:7" ht="14.25" customHeight="1" x14ac:dyDescent="0.2">
      <c r="A4631" s="351" t="s">
        <v>10206</v>
      </c>
      <c r="B4631" s="353" t="s">
        <v>1017</v>
      </c>
      <c r="C4631" s="353" t="s">
        <v>3481</v>
      </c>
      <c r="D4631" s="353" t="s">
        <v>10207</v>
      </c>
      <c r="E4631" s="354" t="s">
        <v>10208</v>
      </c>
      <c r="F4631" s="355" t="s">
        <v>291</v>
      </c>
      <c r="G4631" s="368">
        <v>74</v>
      </c>
    </row>
    <row r="4632" spans="1:7" ht="14.25" customHeight="1" x14ac:dyDescent="0.2">
      <c r="A4632" s="351" t="s">
        <v>10209</v>
      </c>
      <c r="B4632" s="353" t="s">
        <v>1017</v>
      </c>
      <c r="C4632" s="353" t="s">
        <v>2495</v>
      </c>
      <c r="D4632" s="353" t="s">
        <v>794</v>
      </c>
      <c r="E4632" s="354" t="s">
        <v>795</v>
      </c>
      <c r="F4632" s="355" t="s">
        <v>248</v>
      </c>
      <c r="G4632" s="366">
        <v>7.3</v>
      </c>
    </row>
    <row r="4633" spans="1:7" ht="14.25" customHeight="1" x14ac:dyDescent="0.2">
      <c r="A4633" s="351" t="s">
        <v>10210</v>
      </c>
      <c r="B4633" s="353" t="s">
        <v>1017</v>
      </c>
      <c r="C4633" s="353" t="s">
        <v>2497</v>
      </c>
      <c r="D4633" s="353" t="s">
        <v>10195</v>
      </c>
      <c r="E4633" s="354" t="s">
        <v>10196</v>
      </c>
      <c r="F4633" s="355" t="s">
        <v>217</v>
      </c>
      <c r="G4633" s="368">
        <v>73</v>
      </c>
    </row>
    <row r="4634" spans="1:7" ht="14.25" customHeight="1" x14ac:dyDescent="0.2">
      <c r="A4634" s="557" t="s">
        <v>10211</v>
      </c>
      <c r="B4634" s="558"/>
      <c r="C4634" s="558"/>
      <c r="D4634" s="558"/>
      <c r="E4634" s="558"/>
      <c r="F4634" s="559"/>
      <c r="G4634" s="346"/>
    </row>
    <row r="4635" spans="1:7" ht="14.25" customHeight="1" x14ac:dyDescent="0.2">
      <c r="A4635" s="347" t="s">
        <v>3700</v>
      </c>
      <c r="B4635" s="556"/>
      <c r="C4635" s="556"/>
      <c r="D4635" s="556"/>
      <c r="E4635" s="348" t="s">
        <v>1068</v>
      </c>
      <c r="F4635" s="349"/>
      <c r="G4635" s="350"/>
    </row>
    <row r="4636" spans="1:7" ht="14.25" customHeight="1" x14ac:dyDescent="0.2">
      <c r="A4636" s="351" t="s">
        <v>10212</v>
      </c>
      <c r="B4636" s="352" t="s">
        <v>10213</v>
      </c>
      <c r="C4636" s="353" t="s">
        <v>2402</v>
      </c>
      <c r="D4636" s="353" t="s">
        <v>8946</v>
      </c>
      <c r="E4636" s="354" t="s">
        <v>8947</v>
      </c>
      <c r="F4636" s="355" t="s">
        <v>100</v>
      </c>
      <c r="G4636" s="365">
        <v>0.77208500000000002</v>
      </c>
    </row>
    <row r="4637" spans="1:7" ht="14.25" customHeight="1" x14ac:dyDescent="0.2">
      <c r="A4637" s="351" t="s">
        <v>10214</v>
      </c>
      <c r="B4637" s="352" t="s">
        <v>10213</v>
      </c>
      <c r="C4637" s="353" t="s">
        <v>2410</v>
      </c>
      <c r="D4637" s="353" t="s">
        <v>8949</v>
      </c>
      <c r="E4637" s="354" t="s">
        <v>8950</v>
      </c>
      <c r="F4637" s="355" t="s">
        <v>106</v>
      </c>
      <c r="G4637" s="357">
        <v>1351.0450000000001</v>
      </c>
    </row>
    <row r="4638" spans="1:7" ht="14.25" customHeight="1" x14ac:dyDescent="0.2">
      <c r="A4638" s="351" t="s">
        <v>10215</v>
      </c>
      <c r="B4638" s="352" t="s">
        <v>10213</v>
      </c>
      <c r="C4638" s="353" t="s">
        <v>2421</v>
      </c>
      <c r="D4638" s="353" t="s">
        <v>8952</v>
      </c>
      <c r="E4638" s="354" t="s">
        <v>8953</v>
      </c>
      <c r="F4638" s="355" t="s">
        <v>100</v>
      </c>
      <c r="G4638" s="365">
        <v>0.77208500000000002</v>
      </c>
    </row>
    <row r="4639" spans="1:7" ht="14.25" customHeight="1" x14ac:dyDescent="0.2">
      <c r="A4639" s="351" t="s">
        <v>10216</v>
      </c>
      <c r="B4639" s="352" t="s">
        <v>10213</v>
      </c>
      <c r="C4639" s="353" t="s">
        <v>2429</v>
      </c>
      <c r="D4639" s="353" t="s">
        <v>3339</v>
      </c>
      <c r="E4639" s="354" t="s">
        <v>3340</v>
      </c>
      <c r="F4639" s="355" t="s">
        <v>100</v>
      </c>
      <c r="G4639" s="365">
        <v>1.573631</v>
      </c>
    </row>
    <row r="4640" spans="1:7" ht="14.25" customHeight="1" x14ac:dyDescent="0.2">
      <c r="A4640" s="351" t="s">
        <v>10217</v>
      </c>
      <c r="B4640" s="352" t="s">
        <v>10213</v>
      </c>
      <c r="C4640" s="353" t="s">
        <v>2438</v>
      </c>
      <c r="D4640" s="353" t="s">
        <v>258</v>
      </c>
      <c r="E4640" s="354" t="s">
        <v>259</v>
      </c>
      <c r="F4640" s="355" t="s">
        <v>116</v>
      </c>
      <c r="G4640" s="356">
        <v>0.55045999999999995</v>
      </c>
    </row>
    <row r="4641" spans="1:7" ht="14.25" customHeight="1" x14ac:dyDescent="0.2">
      <c r="A4641" s="351" t="s">
        <v>10218</v>
      </c>
      <c r="B4641" s="352" t="s">
        <v>10213</v>
      </c>
      <c r="C4641" s="353" t="s">
        <v>1071</v>
      </c>
      <c r="D4641" s="353" t="s">
        <v>467</v>
      </c>
      <c r="E4641" s="354" t="s">
        <v>468</v>
      </c>
      <c r="F4641" s="355" t="s">
        <v>100</v>
      </c>
      <c r="G4641" s="356">
        <v>1.2515099999999999</v>
      </c>
    </row>
    <row r="4642" spans="1:7" ht="14.25" customHeight="1" x14ac:dyDescent="0.2">
      <c r="A4642" s="351" t="s">
        <v>10219</v>
      </c>
      <c r="B4642" s="352" t="s">
        <v>10213</v>
      </c>
      <c r="C4642" s="353" t="s">
        <v>1075</v>
      </c>
      <c r="D4642" s="353" t="s">
        <v>262</v>
      </c>
      <c r="E4642" s="354" t="s">
        <v>263</v>
      </c>
      <c r="F4642" s="355" t="s">
        <v>116</v>
      </c>
      <c r="G4642" s="363">
        <v>3.7715999999999998</v>
      </c>
    </row>
    <row r="4643" spans="1:7" ht="14.25" customHeight="1" x14ac:dyDescent="0.2">
      <c r="A4643" s="351" t="s">
        <v>10220</v>
      </c>
      <c r="B4643" s="352" t="s">
        <v>10213</v>
      </c>
      <c r="C4643" s="353" t="s">
        <v>2474</v>
      </c>
      <c r="D4643" s="353" t="s">
        <v>3347</v>
      </c>
      <c r="E4643" s="354" t="s">
        <v>3348</v>
      </c>
      <c r="F4643" s="355" t="s">
        <v>100</v>
      </c>
      <c r="G4643" s="356">
        <v>1.2515099999999999</v>
      </c>
    </row>
    <row r="4644" spans="1:7" ht="14.25" customHeight="1" x14ac:dyDescent="0.2">
      <c r="A4644" s="351" t="s">
        <v>10221</v>
      </c>
      <c r="B4644" s="352" t="s">
        <v>10213</v>
      </c>
      <c r="C4644" s="353" t="s">
        <v>2489</v>
      </c>
      <c r="D4644" s="353" t="s">
        <v>3350</v>
      </c>
      <c r="E4644" s="354" t="s">
        <v>3351</v>
      </c>
      <c r="F4644" s="355" t="s">
        <v>100</v>
      </c>
      <c r="G4644" s="356">
        <v>1.2515099999999999</v>
      </c>
    </row>
    <row r="4645" spans="1:7" ht="14.25" customHeight="1" x14ac:dyDescent="0.2">
      <c r="A4645" s="347" t="s">
        <v>8873</v>
      </c>
      <c r="B4645" s="556"/>
      <c r="C4645" s="556"/>
      <c r="D4645" s="556"/>
      <c r="E4645" s="348" t="s">
        <v>10222</v>
      </c>
      <c r="F4645" s="349"/>
      <c r="G4645" s="350"/>
    </row>
    <row r="4646" spans="1:7" ht="14.25" customHeight="1" x14ac:dyDescent="0.2">
      <c r="A4646" s="351" t="s">
        <v>10223</v>
      </c>
      <c r="B4646" s="352" t="s">
        <v>10213</v>
      </c>
      <c r="C4646" s="353" t="s">
        <v>2495</v>
      </c>
      <c r="D4646" s="353" t="s">
        <v>520</v>
      </c>
      <c r="E4646" s="354" t="s">
        <v>536</v>
      </c>
      <c r="F4646" s="355" t="s">
        <v>116</v>
      </c>
      <c r="G4646" s="363">
        <v>2.5240999999999998</v>
      </c>
    </row>
    <row r="4647" spans="1:7" ht="14.25" customHeight="1" x14ac:dyDescent="0.2">
      <c r="A4647" s="351" t="s">
        <v>10224</v>
      </c>
      <c r="B4647" s="352" t="s">
        <v>10213</v>
      </c>
      <c r="C4647" s="353" t="s">
        <v>2497</v>
      </c>
      <c r="D4647" s="353" t="s">
        <v>8099</v>
      </c>
      <c r="E4647" s="354" t="s">
        <v>8100</v>
      </c>
      <c r="F4647" s="355" t="s">
        <v>111</v>
      </c>
      <c r="G4647" s="363">
        <v>257.45420000000001</v>
      </c>
    </row>
    <row r="4648" spans="1:7" ht="14.25" customHeight="1" x14ac:dyDescent="0.2">
      <c r="A4648" s="351" t="s">
        <v>10225</v>
      </c>
      <c r="B4648" s="352" t="s">
        <v>10213</v>
      </c>
      <c r="C4648" s="353" t="s">
        <v>2499</v>
      </c>
      <c r="D4648" s="353" t="s">
        <v>10226</v>
      </c>
      <c r="E4648" s="354" t="s">
        <v>10227</v>
      </c>
      <c r="F4648" s="355" t="s">
        <v>116</v>
      </c>
      <c r="G4648" s="357">
        <v>17.029</v>
      </c>
    </row>
    <row r="4649" spans="1:7" ht="14.25" customHeight="1" x14ac:dyDescent="0.2">
      <c r="A4649" s="351" t="s">
        <v>10228</v>
      </c>
      <c r="B4649" s="352" t="s">
        <v>10213</v>
      </c>
      <c r="C4649" s="353" t="s">
        <v>5984</v>
      </c>
      <c r="D4649" s="353" t="s">
        <v>9613</v>
      </c>
      <c r="E4649" s="354" t="s">
        <v>130</v>
      </c>
      <c r="F4649" s="355" t="s">
        <v>111</v>
      </c>
      <c r="G4649" s="363">
        <v>1728.4435000000001</v>
      </c>
    </row>
    <row r="4650" spans="1:7" ht="14.25" customHeight="1" x14ac:dyDescent="0.2">
      <c r="A4650" s="351" t="s">
        <v>10229</v>
      </c>
      <c r="B4650" s="352" t="s">
        <v>10213</v>
      </c>
      <c r="C4650" s="353" t="s">
        <v>5988</v>
      </c>
      <c r="D4650" s="353" t="s">
        <v>10230</v>
      </c>
      <c r="E4650" s="354" t="s">
        <v>10231</v>
      </c>
      <c r="F4650" s="355" t="s">
        <v>111</v>
      </c>
      <c r="G4650" s="366">
        <v>1702.9</v>
      </c>
    </row>
    <row r="4651" spans="1:7" ht="14.25" customHeight="1" x14ac:dyDescent="0.2">
      <c r="A4651" s="351" t="s">
        <v>10232</v>
      </c>
      <c r="B4651" s="352" t="s">
        <v>10213</v>
      </c>
      <c r="C4651" s="353" t="s">
        <v>7859</v>
      </c>
      <c r="D4651" s="353" t="s">
        <v>1175</v>
      </c>
      <c r="E4651" s="354" t="s">
        <v>121</v>
      </c>
      <c r="F4651" s="355" t="s">
        <v>122</v>
      </c>
      <c r="G4651" s="356">
        <v>0.29175000000000001</v>
      </c>
    </row>
    <row r="4652" spans="1:7" ht="14.25" customHeight="1" x14ac:dyDescent="0.2">
      <c r="A4652" s="351" t="s">
        <v>10233</v>
      </c>
      <c r="B4652" s="352" t="s">
        <v>10213</v>
      </c>
      <c r="C4652" s="353" t="s">
        <v>7908</v>
      </c>
      <c r="D4652" s="353" t="s">
        <v>1122</v>
      </c>
      <c r="E4652" s="354" t="s">
        <v>127</v>
      </c>
      <c r="F4652" s="355" t="s">
        <v>122</v>
      </c>
      <c r="G4652" s="357">
        <v>8.1519999999999992</v>
      </c>
    </row>
    <row r="4653" spans="1:7" ht="14.25" customHeight="1" x14ac:dyDescent="0.2">
      <c r="A4653" s="351" t="s">
        <v>10234</v>
      </c>
      <c r="B4653" s="352" t="s">
        <v>10213</v>
      </c>
      <c r="C4653" s="353" t="s">
        <v>10235</v>
      </c>
      <c r="D4653" s="353" t="s">
        <v>1261</v>
      </c>
      <c r="E4653" s="354" t="s">
        <v>1262</v>
      </c>
      <c r="F4653" s="355" t="s">
        <v>122</v>
      </c>
      <c r="G4653" s="363">
        <v>0.57330000000000003</v>
      </c>
    </row>
    <row r="4654" spans="1:7" ht="14.25" customHeight="1" x14ac:dyDescent="0.2">
      <c r="A4654" s="351" t="s">
        <v>10236</v>
      </c>
      <c r="B4654" s="352" t="s">
        <v>10213</v>
      </c>
      <c r="C4654" s="353" t="s">
        <v>10237</v>
      </c>
      <c r="D4654" s="353" t="s">
        <v>1178</v>
      </c>
      <c r="E4654" s="354" t="s">
        <v>1179</v>
      </c>
      <c r="F4654" s="355" t="s">
        <v>122</v>
      </c>
      <c r="G4654" s="363">
        <v>9.2088999999999999</v>
      </c>
    </row>
    <row r="4655" spans="1:7" ht="14.25" customHeight="1" x14ac:dyDescent="0.2">
      <c r="A4655" s="351" t="s">
        <v>10238</v>
      </c>
      <c r="B4655" s="352" t="s">
        <v>10213</v>
      </c>
      <c r="C4655" s="353" t="s">
        <v>10239</v>
      </c>
      <c r="D4655" s="353" t="s">
        <v>1132</v>
      </c>
      <c r="E4655" s="354" t="s">
        <v>1133</v>
      </c>
      <c r="F4655" s="355" t="s">
        <v>122</v>
      </c>
      <c r="G4655" s="363">
        <v>35.378799999999998</v>
      </c>
    </row>
    <row r="4656" spans="1:7" ht="14.25" customHeight="1" x14ac:dyDescent="0.2">
      <c r="A4656" s="351" t="s">
        <v>10240</v>
      </c>
      <c r="B4656" s="352" t="s">
        <v>10213</v>
      </c>
      <c r="C4656" s="353" t="s">
        <v>10241</v>
      </c>
      <c r="D4656" s="353" t="s">
        <v>1136</v>
      </c>
      <c r="E4656" s="354" t="s">
        <v>1137</v>
      </c>
      <c r="F4656" s="355" t="s">
        <v>122</v>
      </c>
      <c r="G4656" s="363">
        <v>68.747299999999996</v>
      </c>
    </row>
    <row r="4657" spans="1:7" ht="14.25" customHeight="1" x14ac:dyDescent="0.2">
      <c r="A4657" s="351" t="s">
        <v>10242</v>
      </c>
      <c r="B4657" s="352" t="s">
        <v>10213</v>
      </c>
      <c r="C4657" s="353" t="s">
        <v>2508</v>
      </c>
      <c r="D4657" s="353" t="s">
        <v>10243</v>
      </c>
      <c r="E4657" s="354" t="s">
        <v>10244</v>
      </c>
      <c r="F4657" s="355" t="s">
        <v>125</v>
      </c>
      <c r="G4657" s="363">
        <v>1.2636000000000001</v>
      </c>
    </row>
    <row r="4658" spans="1:7" ht="14.25" customHeight="1" x14ac:dyDescent="0.2">
      <c r="A4658" s="351" t="s">
        <v>10245</v>
      </c>
      <c r="B4658" s="352" t="s">
        <v>10213</v>
      </c>
      <c r="C4658" s="353" t="s">
        <v>2516</v>
      </c>
      <c r="D4658" s="353" t="s">
        <v>124</v>
      </c>
      <c r="E4658" s="354" t="s">
        <v>8030</v>
      </c>
      <c r="F4658" s="355" t="s">
        <v>125</v>
      </c>
      <c r="G4658" s="363">
        <v>42.097299999999997</v>
      </c>
    </row>
    <row r="4659" spans="1:7" ht="14.25" customHeight="1" x14ac:dyDescent="0.2">
      <c r="A4659" s="351" t="s">
        <v>10246</v>
      </c>
      <c r="B4659" s="352" t="s">
        <v>10213</v>
      </c>
      <c r="C4659" s="353" t="s">
        <v>5997</v>
      </c>
      <c r="D4659" s="353" t="s">
        <v>10247</v>
      </c>
      <c r="E4659" s="354" t="s">
        <v>10248</v>
      </c>
      <c r="F4659" s="355" t="s">
        <v>122</v>
      </c>
      <c r="G4659" s="365">
        <v>-0.67355699999999996</v>
      </c>
    </row>
    <row r="4660" spans="1:7" ht="14.25" customHeight="1" x14ac:dyDescent="0.2">
      <c r="A4660" s="351" t="s">
        <v>10249</v>
      </c>
      <c r="B4660" s="352" t="s">
        <v>10213</v>
      </c>
      <c r="C4660" s="353" t="s">
        <v>8031</v>
      </c>
      <c r="D4660" s="353" t="s">
        <v>10250</v>
      </c>
      <c r="E4660" s="354" t="s">
        <v>10251</v>
      </c>
      <c r="F4660" s="355" t="s">
        <v>122</v>
      </c>
      <c r="G4660" s="365">
        <v>-10.103351999999999</v>
      </c>
    </row>
    <row r="4661" spans="1:7" ht="14.25" customHeight="1" x14ac:dyDescent="0.2">
      <c r="A4661" s="351" t="s">
        <v>10252</v>
      </c>
      <c r="B4661" s="352" t="s">
        <v>10213</v>
      </c>
      <c r="C4661" s="353" t="s">
        <v>8046</v>
      </c>
      <c r="D4661" s="353" t="s">
        <v>10253</v>
      </c>
      <c r="E4661" s="354" t="s">
        <v>10254</v>
      </c>
      <c r="F4661" s="355" t="s">
        <v>122</v>
      </c>
      <c r="G4661" s="365">
        <v>-1.010335</v>
      </c>
    </row>
    <row r="4662" spans="1:7" ht="14.25" customHeight="1" x14ac:dyDescent="0.2">
      <c r="A4662" s="351" t="s">
        <v>10255</v>
      </c>
      <c r="B4662" s="352" t="s">
        <v>10213</v>
      </c>
      <c r="C4662" s="353" t="s">
        <v>8090</v>
      </c>
      <c r="D4662" s="353" t="s">
        <v>10256</v>
      </c>
      <c r="E4662" s="354" t="s">
        <v>10257</v>
      </c>
      <c r="F4662" s="355" t="s">
        <v>139</v>
      </c>
      <c r="G4662" s="368">
        <v>10103</v>
      </c>
    </row>
    <row r="4663" spans="1:7" ht="14.25" customHeight="1" x14ac:dyDescent="0.2">
      <c r="A4663" s="351" t="s">
        <v>10258</v>
      </c>
      <c r="B4663" s="352" t="s">
        <v>10213</v>
      </c>
      <c r="C4663" s="353" t="s">
        <v>1085</v>
      </c>
      <c r="D4663" s="353" t="s">
        <v>8024</v>
      </c>
      <c r="E4663" s="354" t="s">
        <v>8025</v>
      </c>
      <c r="F4663" s="355" t="s">
        <v>125</v>
      </c>
      <c r="G4663" s="357">
        <v>25.236999999999998</v>
      </c>
    </row>
    <row r="4664" spans="1:7" ht="14.25" customHeight="1" x14ac:dyDescent="0.2">
      <c r="A4664" s="351" t="s">
        <v>10259</v>
      </c>
      <c r="B4664" s="352" t="s">
        <v>10213</v>
      </c>
      <c r="C4664" s="353" t="s">
        <v>1086</v>
      </c>
      <c r="D4664" s="353" t="s">
        <v>10260</v>
      </c>
      <c r="E4664" s="354" t="s">
        <v>10261</v>
      </c>
      <c r="F4664" s="355" t="s">
        <v>111</v>
      </c>
      <c r="G4664" s="362">
        <v>78.23</v>
      </c>
    </row>
    <row r="4665" spans="1:7" ht="14.25" customHeight="1" x14ac:dyDescent="0.2">
      <c r="A4665" s="351" t="s">
        <v>10262</v>
      </c>
      <c r="B4665" s="352" t="s">
        <v>10213</v>
      </c>
      <c r="C4665" s="353" t="s">
        <v>1088</v>
      </c>
      <c r="D4665" s="353" t="s">
        <v>10263</v>
      </c>
      <c r="E4665" s="354" t="s">
        <v>10264</v>
      </c>
      <c r="F4665" s="355" t="s">
        <v>164</v>
      </c>
      <c r="G4665" s="357">
        <v>1.175</v>
      </c>
    </row>
    <row r="4666" spans="1:7" ht="14.25" customHeight="1" x14ac:dyDescent="0.2">
      <c r="A4666" s="351" t="s">
        <v>10265</v>
      </c>
      <c r="B4666" s="352" t="s">
        <v>10213</v>
      </c>
      <c r="C4666" s="353" t="s">
        <v>1096</v>
      </c>
      <c r="D4666" s="353" t="s">
        <v>109</v>
      </c>
      <c r="E4666" s="354" t="s">
        <v>10266</v>
      </c>
      <c r="F4666" s="355" t="s">
        <v>111</v>
      </c>
      <c r="G4666" s="362">
        <v>1356.48</v>
      </c>
    </row>
    <row r="4667" spans="1:7" ht="14.25" customHeight="1" x14ac:dyDescent="0.2">
      <c r="A4667" s="351" t="s">
        <v>10267</v>
      </c>
      <c r="B4667" s="352" t="s">
        <v>10213</v>
      </c>
      <c r="C4667" s="353" t="s">
        <v>1099</v>
      </c>
      <c r="D4667" s="353" t="s">
        <v>8011</v>
      </c>
      <c r="E4667" s="354" t="s">
        <v>8012</v>
      </c>
      <c r="F4667" s="355" t="s">
        <v>111</v>
      </c>
      <c r="G4667" s="366">
        <v>513.70000000000005</v>
      </c>
    </row>
    <row r="4668" spans="1:7" ht="14.25" customHeight="1" x14ac:dyDescent="0.2">
      <c r="A4668" s="351" t="s">
        <v>10268</v>
      </c>
      <c r="B4668" s="352" t="s">
        <v>10213</v>
      </c>
      <c r="C4668" s="353" t="s">
        <v>3508</v>
      </c>
      <c r="D4668" s="353" t="s">
        <v>10269</v>
      </c>
      <c r="E4668" s="354" t="s">
        <v>10270</v>
      </c>
      <c r="F4668" s="355" t="s">
        <v>111</v>
      </c>
      <c r="G4668" s="366">
        <v>993.6</v>
      </c>
    </row>
    <row r="4669" spans="1:7" ht="14.25" customHeight="1" x14ac:dyDescent="0.2">
      <c r="A4669" s="351" t="s">
        <v>10271</v>
      </c>
      <c r="B4669" s="352" t="s">
        <v>10213</v>
      </c>
      <c r="C4669" s="353" t="s">
        <v>3511</v>
      </c>
      <c r="D4669" s="353" t="s">
        <v>10272</v>
      </c>
      <c r="E4669" s="354" t="s">
        <v>10273</v>
      </c>
      <c r="F4669" s="355" t="s">
        <v>111</v>
      </c>
      <c r="G4669" s="366">
        <v>119.7</v>
      </c>
    </row>
    <row r="4670" spans="1:7" ht="14.25" customHeight="1" x14ac:dyDescent="0.2">
      <c r="A4670" s="351" t="s">
        <v>10274</v>
      </c>
      <c r="B4670" s="352" t="s">
        <v>10213</v>
      </c>
      <c r="C4670" s="353" t="s">
        <v>1103</v>
      </c>
      <c r="D4670" s="353" t="s">
        <v>109</v>
      </c>
      <c r="E4670" s="354" t="s">
        <v>110</v>
      </c>
      <c r="F4670" s="355" t="s">
        <v>111</v>
      </c>
      <c r="G4670" s="366">
        <v>81.400000000000006</v>
      </c>
    </row>
    <row r="4671" spans="1:7" ht="14.25" customHeight="1" x14ac:dyDescent="0.2">
      <c r="A4671" s="351" t="s">
        <v>10275</v>
      </c>
      <c r="B4671" s="352" t="s">
        <v>10213</v>
      </c>
      <c r="C4671" s="353" t="s">
        <v>1106</v>
      </c>
      <c r="D4671" s="353" t="s">
        <v>10276</v>
      </c>
      <c r="E4671" s="354" t="s">
        <v>114</v>
      </c>
      <c r="F4671" s="355" t="s">
        <v>111</v>
      </c>
      <c r="G4671" s="362">
        <v>105.79</v>
      </c>
    </row>
    <row r="4672" spans="1:7" ht="14.25" customHeight="1" x14ac:dyDescent="0.2">
      <c r="A4672" s="563" t="s">
        <v>10277</v>
      </c>
      <c r="B4672" s="564"/>
      <c r="C4672" s="564"/>
      <c r="D4672" s="564"/>
      <c r="E4672" s="564"/>
      <c r="F4672" s="565"/>
      <c r="G4672" s="345"/>
    </row>
    <row r="4673" spans="1:7" ht="14.25" customHeight="1" x14ac:dyDescent="0.2">
      <c r="A4673" s="347" t="s">
        <v>2622</v>
      </c>
      <c r="B4673" s="556"/>
      <c r="C4673" s="556"/>
      <c r="D4673" s="556"/>
      <c r="E4673" s="348" t="s">
        <v>10278</v>
      </c>
      <c r="F4673" s="349"/>
      <c r="G4673" s="350"/>
    </row>
    <row r="4674" spans="1:7" ht="14.25" customHeight="1" x14ac:dyDescent="0.2">
      <c r="A4674" s="351" t="s">
        <v>10279</v>
      </c>
      <c r="B4674" s="352" t="s">
        <v>10280</v>
      </c>
      <c r="C4674" s="353" t="s">
        <v>2429</v>
      </c>
      <c r="D4674" s="353" t="s">
        <v>10281</v>
      </c>
      <c r="E4674" s="354" t="s">
        <v>10282</v>
      </c>
      <c r="F4674" s="355" t="s">
        <v>116</v>
      </c>
      <c r="G4674" s="363">
        <v>2.2499999999999999E-2</v>
      </c>
    </row>
    <row r="4675" spans="1:7" ht="14.25" customHeight="1" x14ac:dyDescent="0.2">
      <c r="A4675" s="351" t="s">
        <v>10283</v>
      </c>
      <c r="B4675" s="352" t="s">
        <v>10280</v>
      </c>
      <c r="C4675" s="353" t="s">
        <v>2433</v>
      </c>
      <c r="D4675" s="353" t="s">
        <v>10284</v>
      </c>
      <c r="E4675" s="354" t="s">
        <v>10285</v>
      </c>
      <c r="F4675" s="355" t="s">
        <v>217</v>
      </c>
      <c r="G4675" s="368">
        <v>4</v>
      </c>
    </row>
    <row r="4676" spans="1:7" ht="14.25" customHeight="1" x14ac:dyDescent="0.2">
      <c r="A4676" s="351" t="s">
        <v>10286</v>
      </c>
      <c r="B4676" s="352" t="s">
        <v>10280</v>
      </c>
      <c r="C4676" s="353" t="s">
        <v>3441</v>
      </c>
      <c r="D4676" s="353" t="s">
        <v>10287</v>
      </c>
      <c r="E4676" s="354" t="s">
        <v>10288</v>
      </c>
      <c r="F4676" s="355" t="s">
        <v>122</v>
      </c>
      <c r="G4676" s="363">
        <v>1.8E-3</v>
      </c>
    </row>
    <row r="4677" spans="1:7" ht="14.25" customHeight="1" x14ac:dyDescent="0.2">
      <c r="A4677" s="347" t="s">
        <v>3704</v>
      </c>
      <c r="B4677" s="556"/>
      <c r="C4677" s="556"/>
      <c r="D4677" s="556"/>
      <c r="E4677" s="348" t="s">
        <v>10289</v>
      </c>
      <c r="F4677" s="349"/>
      <c r="G4677" s="350"/>
    </row>
    <row r="4678" spans="1:7" ht="14.25" customHeight="1" x14ac:dyDescent="0.2">
      <c r="A4678" s="351" t="s">
        <v>10290</v>
      </c>
      <c r="B4678" s="352" t="s">
        <v>10280</v>
      </c>
      <c r="C4678" s="353" t="s">
        <v>2438</v>
      </c>
      <c r="D4678" s="353" t="s">
        <v>10291</v>
      </c>
      <c r="E4678" s="354" t="s">
        <v>10292</v>
      </c>
      <c r="F4678" s="355" t="s">
        <v>122</v>
      </c>
      <c r="G4678" s="363">
        <v>0.3906</v>
      </c>
    </row>
    <row r="4679" spans="1:7" ht="14.25" customHeight="1" x14ac:dyDescent="0.2">
      <c r="A4679" s="351" t="s">
        <v>10293</v>
      </c>
      <c r="B4679" s="352" t="s">
        <v>10280</v>
      </c>
      <c r="C4679" s="353" t="s">
        <v>2440</v>
      </c>
      <c r="D4679" s="353" t="s">
        <v>10294</v>
      </c>
      <c r="E4679" s="354" t="s">
        <v>10295</v>
      </c>
      <c r="F4679" s="355" t="s">
        <v>168</v>
      </c>
      <c r="G4679" s="368">
        <v>36</v>
      </c>
    </row>
    <row r="4680" spans="1:7" ht="14.25" customHeight="1" x14ac:dyDescent="0.2">
      <c r="A4680" s="351" t="s">
        <v>10296</v>
      </c>
      <c r="B4680" s="352" t="s">
        <v>10280</v>
      </c>
      <c r="C4680" s="353" t="s">
        <v>1071</v>
      </c>
      <c r="D4680" s="353" t="s">
        <v>249</v>
      </c>
      <c r="E4680" s="354" t="s">
        <v>250</v>
      </c>
      <c r="F4680" s="355" t="s">
        <v>164</v>
      </c>
      <c r="G4680" s="366">
        <v>2.5</v>
      </c>
    </row>
    <row r="4681" spans="1:7" ht="14.25" customHeight="1" x14ac:dyDescent="0.2">
      <c r="A4681" s="351" t="s">
        <v>10297</v>
      </c>
      <c r="B4681" s="352" t="s">
        <v>10280</v>
      </c>
      <c r="C4681" s="353" t="s">
        <v>3460</v>
      </c>
      <c r="D4681" s="353" t="s">
        <v>7330</v>
      </c>
      <c r="E4681" s="354" t="s">
        <v>402</v>
      </c>
      <c r="F4681" s="355" t="s">
        <v>168</v>
      </c>
      <c r="G4681" s="368">
        <v>253</v>
      </c>
    </row>
    <row r="4682" spans="1:7" ht="14.25" customHeight="1" x14ac:dyDescent="0.2">
      <c r="A4682" s="351" t="s">
        <v>10298</v>
      </c>
      <c r="B4682" s="352" t="s">
        <v>10280</v>
      </c>
      <c r="C4682" s="353" t="s">
        <v>1075</v>
      </c>
      <c r="D4682" s="353" t="s">
        <v>255</v>
      </c>
      <c r="E4682" s="354" t="s">
        <v>256</v>
      </c>
      <c r="F4682" s="355" t="s">
        <v>164</v>
      </c>
      <c r="G4682" s="366">
        <v>2.5</v>
      </c>
    </row>
    <row r="4683" spans="1:7" ht="14.25" customHeight="1" x14ac:dyDescent="0.2">
      <c r="A4683" s="351" t="s">
        <v>10299</v>
      </c>
      <c r="B4683" s="352" t="s">
        <v>10280</v>
      </c>
      <c r="C4683" s="353" t="s">
        <v>3469</v>
      </c>
      <c r="D4683" s="353" t="s">
        <v>10300</v>
      </c>
      <c r="E4683" s="354" t="s">
        <v>10301</v>
      </c>
      <c r="F4683" s="355" t="s">
        <v>252</v>
      </c>
      <c r="G4683" s="357">
        <v>0.10199999999999999</v>
      </c>
    </row>
    <row r="4684" spans="1:7" ht="14.25" customHeight="1" x14ac:dyDescent="0.2">
      <c r="A4684" s="351" t="s">
        <v>10302</v>
      </c>
      <c r="B4684" s="352" t="s">
        <v>10280</v>
      </c>
      <c r="C4684" s="353" t="s">
        <v>3471</v>
      </c>
      <c r="D4684" s="353" t="s">
        <v>10303</v>
      </c>
      <c r="E4684" s="354" t="s">
        <v>10304</v>
      </c>
      <c r="F4684" s="355" t="s">
        <v>252</v>
      </c>
      <c r="G4684" s="357">
        <v>0.10199999999999999</v>
      </c>
    </row>
    <row r="4685" spans="1:7" ht="14.25" customHeight="1" x14ac:dyDescent="0.2">
      <c r="A4685" s="351" t="s">
        <v>10305</v>
      </c>
      <c r="B4685" s="352" t="s">
        <v>10280</v>
      </c>
      <c r="C4685" s="353" t="s">
        <v>7635</v>
      </c>
      <c r="D4685" s="353" t="s">
        <v>10306</v>
      </c>
      <c r="E4685" s="354" t="s">
        <v>10307</v>
      </c>
      <c r="F4685" s="355" t="s">
        <v>252</v>
      </c>
      <c r="G4685" s="357">
        <v>5.0999999999999997E-2</v>
      </c>
    </row>
    <row r="4686" spans="1:7" ht="14.25" customHeight="1" x14ac:dyDescent="0.2">
      <c r="A4686" s="351" t="s">
        <v>10308</v>
      </c>
      <c r="B4686" s="352" t="s">
        <v>10280</v>
      </c>
      <c r="C4686" s="353" t="s">
        <v>2474</v>
      </c>
      <c r="D4686" s="353" t="s">
        <v>10309</v>
      </c>
      <c r="E4686" s="354" t="s">
        <v>10310</v>
      </c>
      <c r="F4686" s="355" t="s">
        <v>243</v>
      </c>
      <c r="G4686" s="362">
        <v>0.06</v>
      </c>
    </row>
    <row r="4687" spans="1:7" ht="14.25" customHeight="1" x14ac:dyDescent="0.2">
      <c r="A4687" s="351" t="s">
        <v>10311</v>
      </c>
      <c r="B4687" s="352" t="s">
        <v>10280</v>
      </c>
      <c r="C4687" s="353" t="s">
        <v>3475</v>
      </c>
      <c r="D4687" s="353" t="s">
        <v>10312</v>
      </c>
      <c r="E4687" s="354" t="s">
        <v>10313</v>
      </c>
      <c r="F4687" s="355" t="s">
        <v>217</v>
      </c>
      <c r="G4687" s="368">
        <v>6</v>
      </c>
    </row>
    <row r="4688" spans="1:7" ht="14.25" customHeight="1" x14ac:dyDescent="0.2">
      <c r="A4688" s="351" t="s">
        <v>10314</v>
      </c>
      <c r="B4688" s="352" t="s">
        <v>10280</v>
      </c>
      <c r="C4688" s="353" t="s">
        <v>2489</v>
      </c>
      <c r="D4688" s="353" t="s">
        <v>10315</v>
      </c>
      <c r="E4688" s="354" t="s">
        <v>10316</v>
      </c>
      <c r="F4688" s="355" t="s">
        <v>243</v>
      </c>
      <c r="G4688" s="366">
        <v>0.1</v>
      </c>
    </row>
    <row r="4689" spans="1:7" ht="14.25" customHeight="1" x14ac:dyDescent="0.2">
      <c r="A4689" s="351" t="s">
        <v>10317</v>
      </c>
      <c r="B4689" s="352" t="s">
        <v>10280</v>
      </c>
      <c r="C4689" s="353" t="s">
        <v>3481</v>
      </c>
      <c r="D4689" s="353" t="s">
        <v>10312</v>
      </c>
      <c r="E4689" s="354" t="s">
        <v>10313</v>
      </c>
      <c r="F4689" s="355" t="s">
        <v>217</v>
      </c>
      <c r="G4689" s="368">
        <v>10</v>
      </c>
    </row>
    <row r="4690" spans="1:7" ht="14.25" customHeight="1" x14ac:dyDescent="0.2">
      <c r="A4690" s="351" t="s">
        <v>10318</v>
      </c>
      <c r="B4690" s="352" t="s">
        <v>10280</v>
      </c>
      <c r="C4690" s="353" t="s">
        <v>2495</v>
      </c>
      <c r="D4690" s="353" t="s">
        <v>445</v>
      </c>
      <c r="E4690" s="354" t="s">
        <v>446</v>
      </c>
      <c r="F4690" s="355" t="s">
        <v>217</v>
      </c>
      <c r="G4690" s="368">
        <v>1</v>
      </c>
    </row>
    <row r="4691" spans="1:7" ht="14.25" customHeight="1" x14ac:dyDescent="0.2">
      <c r="A4691" s="351" t="s">
        <v>10319</v>
      </c>
      <c r="B4691" s="352" t="s">
        <v>10280</v>
      </c>
      <c r="C4691" s="369" t="s">
        <v>2497</v>
      </c>
      <c r="D4691" s="369" t="s">
        <v>10320</v>
      </c>
      <c r="E4691" s="370" t="s">
        <v>10321</v>
      </c>
      <c r="F4691" s="355" t="s">
        <v>217</v>
      </c>
      <c r="G4691" s="368">
        <v>1</v>
      </c>
    </row>
    <row r="4692" spans="1:7" ht="14.25" customHeight="1" x14ac:dyDescent="0.2">
      <c r="A4692" s="351" t="s">
        <v>10322</v>
      </c>
      <c r="B4692" s="352" t="s">
        <v>10280</v>
      </c>
      <c r="C4692" s="353" t="s">
        <v>2508</v>
      </c>
      <c r="D4692" s="353" t="s">
        <v>9240</v>
      </c>
      <c r="E4692" s="354" t="s">
        <v>9241</v>
      </c>
      <c r="F4692" s="355" t="s">
        <v>346</v>
      </c>
      <c r="G4692" s="362">
        <v>0.11</v>
      </c>
    </row>
    <row r="4693" spans="1:7" ht="14.25" customHeight="1" x14ac:dyDescent="0.2">
      <c r="A4693" s="351" t="s">
        <v>10323</v>
      </c>
      <c r="B4693" s="352" t="s">
        <v>10280</v>
      </c>
      <c r="C4693" s="353" t="s">
        <v>5993</v>
      </c>
      <c r="D4693" s="353" t="s">
        <v>7330</v>
      </c>
      <c r="E4693" s="354" t="s">
        <v>402</v>
      </c>
      <c r="F4693" s="355" t="s">
        <v>168</v>
      </c>
      <c r="G4693" s="366">
        <v>111.3</v>
      </c>
    </row>
    <row r="4694" spans="1:7" ht="14.25" customHeight="1" x14ac:dyDescent="0.2">
      <c r="A4694" s="351" t="s">
        <v>10324</v>
      </c>
      <c r="B4694" s="352" t="s">
        <v>10280</v>
      </c>
      <c r="C4694" s="353" t="s">
        <v>2516</v>
      </c>
      <c r="D4694" s="353" t="s">
        <v>3273</v>
      </c>
      <c r="E4694" s="354" t="s">
        <v>3274</v>
      </c>
      <c r="F4694" s="355" t="s">
        <v>164</v>
      </c>
      <c r="G4694" s="366">
        <v>1.1000000000000001</v>
      </c>
    </row>
    <row r="4695" spans="1:7" ht="14.25" customHeight="1" x14ac:dyDescent="0.2">
      <c r="A4695" s="351" t="s">
        <v>10325</v>
      </c>
      <c r="B4695" s="352" t="s">
        <v>10280</v>
      </c>
      <c r="C4695" s="353" t="s">
        <v>5997</v>
      </c>
      <c r="D4695" s="353" t="s">
        <v>10326</v>
      </c>
      <c r="E4695" s="354" t="s">
        <v>10327</v>
      </c>
      <c r="F4695" s="355" t="s">
        <v>168</v>
      </c>
      <c r="G4695" s="366">
        <v>112.2</v>
      </c>
    </row>
    <row r="4696" spans="1:7" ht="14.25" customHeight="1" x14ac:dyDescent="0.2">
      <c r="A4696" s="351" t="s">
        <v>10328</v>
      </c>
      <c r="B4696" s="352" t="s">
        <v>10280</v>
      </c>
      <c r="C4696" s="353" t="s">
        <v>1085</v>
      </c>
      <c r="D4696" s="353" t="s">
        <v>10329</v>
      </c>
      <c r="E4696" s="354" t="s">
        <v>10330</v>
      </c>
      <c r="F4696" s="355" t="s">
        <v>291</v>
      </c>
      <c r="G4696" s="368">
        <v>1</v>
      </c>
    </row>
    <row r="4697" spans="1:7" ht="14.25" customHeight="1" x14ac:dyDescent="0.2">
      <c r="A4697" s="351" t="s">
        <v>10331</v>
      </c>
      <c r="B4697" s="352" t="s">
        <v>10280</v>
      </c>
      <c r="C4697" s="353" t="s">
        <v>1086</v>
      </c>
      <c r="D4697" s="353" t="s">
        <v>10332</v>
      </c>
      <c r="E4697" s="354" t="s">
        <v>10333</v>
      </c>
      <c r="F4697" s="355" t="s">
        <v>111</v>
      </c>
      <c r="G4697" s="357">
        <v>1.512</v>
      </c>
    </row>
    <row r="4698" spans="1:7" ht="14.25" customHeight="1" x14ac:dyDescent="0.2">
      <c r="A4698" s="351" t="s">
        <v>10334</v>
      </c>
      <c r="B4698" s="352" t="s">
        <v>10280</v>
      </c>
      <c r="C4698" s="353" t="s">
        <v>6001</v>
      </c>
      <c r="D4698" s="353" t="s">
        <v>10284</v>
      </c>
      <c r="E4698" s="354" t="s">
        <v>10285</v>
      </c>
      <c r="F4698" s="355" t="s">
        <v>217</v>
      </c>
      <c r="G4698" s="368">
        <v>1</v>
      </c>
    </row>
    <row r="4699" spans="1:7" ht="14.25" customHeight="1" x14ac:dyDescent="0.2">
      <c r="A4699" s="351" t="s">
        <v>10335</v>
      </c>
      <c r="B4699" s="352" t="s">
        <v>10280</v>
      </c>
      <c r="C4699" s="353" t="s">
        <v>1088</v>
      </c>
      <c r="D4699" s="353" t="s">
        <v>10336</v>
      </c>
      <c r="E4699" s="354" t="s">
        <v>10337</v>
      </c>
      <c r="F4699" s="355" t="s">
        <v>291</v>
      </c>
      <c r="G4699" s="368">
        <v>1</v>
      </c>
    </row>
    <row r="4700" spans="1:7" ht="14.25" customHeight="1" x14ac:dyDescent="0.2">
      <c r="A4700" s="351" t="s">
        <v>10338</v>
      </c>
      <c r="B4700" s="352" t="s">
        <v>10280</v>
      </c>
      <c r="C4700" s="369" t="s">
        <v>1091</v>
      </c>
      <c r="D4700" s="369" t="s">
        <v>10339</v>
      </c>
      <c r="E4700" s="370" t="s">
        <v>10340</v>
      </c>
      <c r="F4700" s="355" t="s">
        <v>217</v>
      </c>
      <c r="G4700" s="368">
        <v>1</v>
      </c>
    </row>
    <row r="4701" spans="1:7" ht="14.25" customHeight="1" x14ac:dyDescent="0.2">
      <c r="A4701" s="351" t="s">
        <v>10341</v>
      </c>
      <c r="B4701" s="352" t="s">
        <v>10280</v>
      </c>
      <c r="C4701" s="353" t="s">
        <v>1096</v>
      </c>
      <c r="D4701" s="353" t="s">
        <v>10342</v>
      </c>
      <c r="E4701" s="354" t="s">
        <v>10343</v>
      </c>
      <c r="F4701" s="355" t="s">
        <v>217</v>
      </c>
      <c r="G4701" s="368">
        <v>1</v>
      </c>
    </row>
    <row r="4702" spans="1:7" ht="14.25" customHeight="1" x14ac:dyDescent="0.2">
      <c r="A4702" s="351" t="s">
        <v>10344</v>
      </c>
      <c r="B4702" s="352" t="s">
        <v>10280</v>
      </c>
      <c r="C4702" s="369" t="s">
        <v>1099</v>
      </c>
      <c r="D4702" s="369" t="s">
        <v>10345</v>
      </c>
      <c r="E4702" s="370" t="s">
        <v>10346</v>
      </c>
      <c r="F4702" s="355" t="s">
        <v>217</v>
      </c>
      <c r="G4702" s="368">
        <v>1</v>
      </c>
    </row>
    <row r="4703" spans="1:7" ht="14.25" customHeight="1" x14ac:dyDescent="0.2">
      <c r="A4703" s="351" t="s">
        <v>10347</v>
      </c>
      <c r="B4703" s="352" t="s">
        <v>10280</v>
      </c>
      <c r="C4703" s="353" t="s">
        <v>1103</v>
      </c>
      <c r="D4703" s="353" t="s">
        <v>10348</v>
      </c>
      <c r="E4703" s="354" t="s">
        <v>10349</v>
      </c>
      <c r="F4703" s="355" t="s">
        <v>217</v>
      </c>
      <c r="G4703" s="368">
        <v>1</v>
      </c>
    </row>
    <row r="4704" spans="1:7" ht="14.25" customHeight="1" x14ac:dyDescent="0.2">
      <c r="A4704" s="351" t="s">
        <v>10350</v>
      </c>
      <c r="B4704" s="352" t="s">
        <v>10280</v>
      </c>
      <c r="C4704" s="369" t="s">
        <v>1106</v>
      </c>
      <c r="D4704" s="369" t="s">
        <v>10339</v>
      </c>
      <c r="E4704" s="370" t="s">
        <v>10351</v>
      </c>
      <c r="F4704" s="355" t="s">
        <v>217</v>
      </c>
      <c r="G4704" s="368">
        <v>1</v>
      </c>
    </row>
    <row r="4705" spans="1:7" ht="14.25" customHeight="1" x14ac:dyDescent="0.2">
      <c r="A4705" s="351" t="s">
        <v>10352</v>
      </c>
      <c r="B4705" s="352" t="s">
        <v>10280</v>
      </c>
      <c r="C4705" s="353" t="s">
        <v>1109</v>
      </c>
      <c r="D4705" s="353" t="s">
        <v>465</v>
      </c>
      <c r="E4705" s="354" t="s">
        <v>466</v>
      </c>
      <c r="F4705" s="355" t="s">
        <v>164</v>
      </c>
      <c r="G4705" s="366">
        <v>0.5</v>
      </c>
    </row>
    <row r="4706" spans="1:7" ht="14.25" customHeight="1" x14ac:dyDescent="0.2">
      <c r="A4706" s="351" t="s">
        <v>10353</v>
      </c>
      <c r="B4706" s="352" t="s">
        <v>10280</v>
      </c>
      <c r="C4706" s="353" t="s">
        <v>3539</v>
      </c>
      <c r="D4706" s="353" t="s">
        <v>10354</v>
      </c>
      <c r="E4706" s="354" t="s">
        <v>10355</v>
      </c>
      <c r="F4706" s="355" t="s">
        <v>168</v>
      </c>
      <c r="G4706" s="368">
        <v>51</v>
      </c>
    </row>
    <row r="4707" spans="1:7" ht="14.25" customHeight="1" x14ac:dyDescent="0.2">
      <c r="A4707" s="351" t="s">
        <v>10356</v>
      </c>
      <c r="B4707" s="352" t="s">
        <v>10280</v>
      </c>
      <c r="C4707" s="353" t="s">
        <v>1112</v>
      </c>
      <c r="D4707" s="353" t="s">
        <v>10357</v>
      </c>
      <c r="E4707" s="354" t="s">
        <v>10358</v>
      </c>
      <c r="F4707" s="355" t="s">
        <v>251</v>
      </c>
      <c r="G4707" s="362">
        <v>6.45</v>
      </c>
    </row>
    <row r="4708" spans="1:7" ht="14.25" customHeight="1" x14ac:dyDescent="0.2">
      <c r="A4708" s="351" t="s">
        <v>10359</v>
      </c>
      <c r="B4708" s="352" t="s">
        <v>10280</v>
      </c>
      <c r="C4708" s="353" t="s">
        <v>2556</v>
      </c>
      <c r="D4708" s="353" t="s">
        <v>3357</v>
      </c>
      <c r="E4708" s="354" t="s">
        <v>481</v>
      </c>
      <c r="F4708" s="355" t="s">
        <v>122</v>
      </c>
      <c r="G4708" s="365">
        <v>8.4824999999999998E-2</v>
      </c>
    </row>
    <row r="4709" spans="1:7" ht="14.25" customHeight="1" x14ac:dyDescent="0.2">
      <c r="A4709" s="351" t="s">
        <v>10360</v>
      </c>
      <c r="B4709" s="352" t="s">
        <v>10280</v>
      </c>
      <c r="C4709" s="353" t="s">
        <v>3589</v>
      </c>
      <c r="D4709" s="353" t="s">
        <v>10361</v>
      </c>
      <c r="E4709" s="354" t="s">
        <v>10362</v>
      </c>
      <c r="F4709" s="355" t="s">
        <v>122</v>
      </c>
      <c r="G4709" s="356">
        <v>8.2320000000000004E-2</v>
      </c>
    </row>
    <row r="4710" spans="1:7" ht="14.25" customHeight="1" x14ac:dyDescent="0.2">
      <c r="A4710" s="351" t="s">
        <v>10363</v>
      </c>
      <c r="B4710" s="352" t="s">
        <v>10280</v>
      </c>
      <c r="C4710" s="353" t="s">
        <v>1115</v>
      </c>
      <c r="D4710" s="353" t="s">
        <v>10364</v>
      </c>
      <c r="E4710" s="354" t="s">
        <v>10365</v>
      </c>
      <c r="F4710" s="355" t="s">
        <v>217</v>
      </c>
      <c r="G4710" s="368">
        <v>1</v>
      </c>
    </row>
    <row r="4711" spans="1:7" ht="14.25" customHeight="1" x14ac:dyDescent="0.2">
      <c r="A4711" s="351" t="s">
        <v>10366</v>
      </c>
      <c r="B4711" s="352" t="s">
        <v>10280</v>
      </c>
      <c r="C4711" s="353" t="s">
        <v>1118</v>
      </c>
      <c r="D4711" s="353" t="s">
        <v>10367</v>
      </c>
      <c r="E4711" s="354" t="s">
        <v>10368</v>
      </c>
      <c r="F4711" s="355" t="s">
        <v>217</v>
      </c>
      <c r="G4711" s="368">
        <v>1</v>
      </c>
    </row>
    <row r="4712" spans="1:7" ht="14.25" customHeight="1" x14ac:dyDescent="0.2">
      <c r="A4712" s="351" t="s">
        <v>10369</v>
      </c>
      <c r="B4712" s="352" t="s">
        <v>10280</v>
      </c>
      <c r="C4712" s="353" t="s">
        <v>1140</v>
      </c>
      <c r="D4712" s="353" t="s">
        <v>239</v>
      </c>
      <c r="E4712" s="354" t="s">
        <v>240</v>
      </c>
      <c r="F4712" s="355" t="s">
        <v>217</v>
      </c>
      <c r="G4712" s="368">
        <v>3</v>
      </c>
    </row>
    <row r="4713" spans="1:7" ht="14.25" customHeight="1" x14ac:dyDescent="0.2">
      <c r="A4713" s="351" t="s">
        <v>10370</v>
      </c>
      <c r="B4713" s="352" t="s">
        <v>10280</v>
      </c>
      <c r="C4713" s="353" t="s">
        <v>1144</v>
      </c>
      <c r="D4713" s="353" t="s">
        <v>10367</v>
      </c>
      <c r="E4713" s="354" t="s">
        <v>10368</v>
      </c>
      <c r="F4713" s="355" t="s">
        <v>217</v>
      </c>
      <c r="G4713" s="368">
        <v>3</v>
      </c>
    </row>
    <row r="4714" spans="1:7" ht="14.25" customHeight="1" x14ac:dyDescent="0.2">
      <c r="A4714" s="351" t="s">
        <v>10371</v>
      </c>
      <c r="B4714" s="352" t="s">
        <v>10280</v>
      </c>
      <c r="C4714" s="353" t="s">
        <v>3646</v>
      </c>
      <c r="D4714" s="353" t="s">
        <v>2475</v>
      </c>
      <c r="E4714" s="354" t="s">
        <v>2476</v>
      </c>
      <c r="F4714" s="355" t="s">
        <v>217</v>
      </c>
      <c r="G4714" s="368">
        <v>40</v>
      </c>
    </row>
    <row r="4715" spans="1:7" ht="14.25" customHeight="1" x14ac:dyDescent="0.2">
      <c r="A4715" s="351" t="s">
        <v>10372</v>
      </c>
      <c r="B4715" s="352" t="s">
        <v>10280</v>
      </c>
      <c r="C4715" s="369" t="s">
        <v>3648</v>
      </c>
      <c r="D4715" s="369" t="s">
        <v>2701</v>
      </c>
      <c r="E4715" s="370" t="s">
        <v>2702</v>
      </c>
      <c r="F4715" s="355" t="s">
        <v>217</v>
      </c>
      <c r="G4715" s="368">
        <v>10</v>
      </c>
    </row>
    <row r="4716" spans="1:7" ht="14.25" customHeight="1" x14ac:dyDescent="0.2">
      <c r="A4716" s="351" t="s">
        <v>10373</v>
      </c>
      <c r="B4716" s="352" t="s">
        <v>10280</v>
      </c>
      <c r="C4716" s="369" t="s">
        <v>3650</v>
      </c>
      <c r="D4716" s="369" t="s">
        <v>10374</v>
      </c>
      <c r="E4716" s="370" t="s">
        <v>10375</v>
      </c>
      <c r="F4716" s="355" t="s">
        <v>217</v>
      </c>
      <c r="G4716" s="368">
        <v>20</v>
      </c>
    </row>
    <row r="4717" spans="1:7" ht="14.25" customHeight="1" x14ac:dyDescent="0.2">
      <c r="A4717" s="351" t="s">
        <v>10376</v>
      </c>
      <c r="B4717" s="352" t="s">
        <v>10280</v>
      </c>
      <c r="C4717" s="369" t="s">
        <v>3652</v>
      </c>
      <c r="D4717" s="369" t="s">
        <v>8315</v>
      </c>
      <c r="E4717" s="370" t="s">
        <v>8316</v>
      </c>
      <c r="F4717" s="355" t="s">
        <v>217</v>
      </c>
      <c r="G4717" s="368">
        <v>10</v>
      </c>
    </row>
    <row r="4718" spans="1:7" ht="14.25" customHeight="1" x14ac:dyDescent="0.2">
      <c r="A4718" s="351" t="s">
        <v>10377</v>
      </c>
      <c r="B4718" s="352" t="s">
        <v>10280</v>
      </c>
      <c r="C4718" s="353" t="s">
        <v>1151</v>
      </c>
      <c r="D4718" s="353" t="s">
        <v>2450</v>
      </c>
      <c r="E4718" s="354" t="s">
        <v>2451</v>
      </c>
      <c r="F4718" s="355" t="s">
        <v>217</v>
      </c>
      <c r="G4718" s="368">
        <v>26</v>
      </c>
    </row>
    <row r="4719" spans="1:7" ht="14.25" customHeight="1" x14ac:dyDescent="0.2">
      <c r="A4719" s="351" t="s">
        <v>10378</v>
      </c>
      <c r="B4719" s="352" t="s">
        <v>10280</v>
      </c>
      <c r="C4719" s="369" t="s">
        <v>1153</v>
      </c>
      <c r="D4719" s="369" t="s">
        <v>10379</v>
      </c>
      <c r="E4719" s="370" t="s">
        <v>10380</v>
      </c>
      <c r="F4719" s="355" t="s">
        <v>217</v>
      </c>
      <c r="G4719" s="368">
        <v>10</v>
      </c>
    </row>
    <row r="4720" spans="1:7" ht="14.25" customHeight="1" x14ac:dyDescent="0.2">
      <c r="A4720" s="351" t="s">
        <v>10381</v>
      </c>
      <c r="B4720" s="352" t="s">
        <v>10280</v>
      </c>
      <c r="C4720" s="369" t="s">
        <v>1155</v>
      </c>
      <c r="D4720" s="369" t="s">
        <v>10379</v>
      </c>
      <c r="E4720" s="370" t="s">
        <v>10382</v>
      </c>
      <c r="F4720" s="355" t="s">
        <v>217</v>
      </c>
      <c r="G4720" s="368">
        <v>6</v>
      </c>
    </row>
    <row r="4721" spans="1:7" ht="14.25" customHeight="1" x14ac:dyDescent="0.2">
      <c r="A4721" s="351" t="s">
        <v>10383</v>
      </c>
      <c r="B4721" s="352" t="s">
        <v>10280</v>
      </c>
      <c r="C4721" s="369" t="s">
        <v>1157</v>
      </c>
      <c r="D4721" s="369" t="s">
        <v>10379</v>
      </c>
      <c r="E4721" s="370" t="s">
        <v>10384</v>
      </c>
      <c r="F4721" s="355" t="s">
        <v>217</v>
      </c>
      <c r="G4721" s="368">
        <v>4</v>
      </c>
    </row>
    <row r="4722" spans="1:7" ht="14.25" customHeight="1" x14ac:dyDescent="0.2">
      <c r="A4722" s="351" t="s">
        <v>10385</v>
      </c>
      <c r="B4722" s="352" t="s">
        <v>10280</v>
      </c>
      <c r="C4722" s="369" t="s">
        <v>1161</v>
      </c>
      <c r="D4722" s="369" t="s">
        <v>10379</v>
      </c>
      <c r="E4722" s="370" t="s">
        <v>10386</v>
      </c>
      <c r="F4722" s="355" t="s">
        <v>217</v>
      </c>
      <c r="G4722" s="368">
        <v>6</v>
      </c>
    </row>
    <row r="4723" spans="1:7" ht="14.25" customHeight="1" x14ac:dyDescent="0.2">
      <c r="A4723" s="351" t="s">
        <v>10387</v>
      </c>
      <c r="B4723" s="352" t="s">
        <v>10280</v>
      </c>
      <c r="C4723" s="353" t="s">
        <v>2583</v>
      </c>
      <c r="D4723" s="353" t="s">
        <v>2443</v>
      </c>
      <c r="E4723" s="354" t="s">
        <v>2444</v>
      </c>
      <c r="F4723" s="355" t="s">
        <v>217</v>
      </c>
      <c r="G4723" s="368">
        <v>2</v>
      </c>
    </row>
    <row r="4724" spans="1:7" ht="14.25" customHeight="1" x14ac:dyDescent="0.2">
      <c r="A4724" s="351" t="s">
        <v>10388</v>
      </c>
      <c r="B4724" s="352" t="s">
        <v>10280</v>
      </c>
      <c r="C4724" s="369" t="s">
        <v>3659</v>
      </c>
      <c r="D4724" s="369" t="s">
        <v>10379</v>
      </c>
      <c r="E4724" s="370" t="s">
        <v>10389</v>
      </c>
      <c r="F4724" s="355" t="s">
        <v>217</v>
      </c>
      <c r="G4724" s="368">
        <v>1</v>
      </c>
    </row>
    <row r="4725" spans="1:7" ht="14.25" customHeight="1" x14ac:dyDescent="0.2">
      <c r="A4725" s="351" t="s">
        <v>10390</v>
      </c>
      <c r="B4725" s="352" t="s">
        <v>10280</v>
      </c>
      <c r="C4725" s="369" t="s">
        <v>3661</v>
      </c>
      <c r="D4725" s="369" t="s">
        <v>10379</v>
      </c>
      <c r="E4725" s="370" t="s">
        <v>10391</v>
      </c>
      <c r="F4725" s="355" t="s">
        <v>217</v>
      </c>
      <c r="G4725" s="368">
        <v>1</v>
      </c>
    </row>
    <row r="4726" spans="1:7" ht="14.25" customHeight="1" x14ac:dyDescent="0.2">
      <c r="A4726" s="347" t="s">
        <v>3706</v>
      </c>
      <c r="B4726" s="556"/>
      <c r="C4726" s="556"/>
      <c r="D4726" s="556"/>
      <c r="E4726" s="348" t="s">
        <v>10392</v>
      </c>
      <c r="F4726" s="349"/>
      <c r="G4726" s="350"/>
    </row>
    <row r="4727" spans="1:7" ht="14.25" customHeight="1" x14ac:dyDescent="0.2">
      <c r="A4727" s="351" t="s">
        <v>10393</v>
      </c>
      <c r="B4727" s="352" t="s">
        <v>10280</v>
      </c>
      <c r="C4727" s="353" t="s">
        <v>1168</v>
      </c>
      <c r="D4727" s="353" t="s">
        <v>349</v>
      </c>
      <c r="E4727" s="354" t="s">
        <v>350</v>
      </c>
      <c r="F4727" s="355" t="s">
        <v>346</v>
      </c>
      <c r="G4727" s="362">
        <v>0.43</v>
      </c>
    </row>
    <row r="4728" spans="1:7" ht="14.25" customHeight="1" x14ac:dyDescent="0.2">
      <c r="A4728" s="351" t="s">
        <v>10394</v>
      </c>
      <c r="B4728" s="352" t="s">
        <v>10280</v>
      </c>
      <c r="C4728" s="353" t="s">
        <v>1172</v>
      </c>
      <c r="D4728" s="353" t="s">
        <v>10395</v>
      </c>
      <c r="E4728" s="354" t="s">
        <v>10396</v>
      </c>
      <c r="F4728" s="355" t="s">
        <v>251</v>
      </c>
      <c r="G4728" s="362">
        <v>43.43</v>
      </c>
    </row>
    <row r="4729" spans="1:7" ht="14.25" customHeight="1" x14ac:dyDescent="0.2">
      <c r="A4729" s="351" t="s">
        <v>10397</v>
      </c>
      <c r="B4729" s="352" t="s">
        <v>10280</v>
      </c>
      <c r="C4729" s="353" t="s">
        <v>2598</v>
      </c>
      <c r="D4729" s="353" t="s">
        <v>404</v>
      </c>
      <c r="E4729" s="354" t="s">
        <v>405</v>
      </c>
      <c r="F4729" s="355" t="s">
        <v>217</v>
      </c>
      <c r="G4729" s="368">
        <v>2</v>
      </c>
    </row>
    <row r="4730" spans="1:7" ht="14.25" customHeight="1" x14ac:dyDescent="0.2">
      <c r="A4730" s="351" t="s">
        <v>10398</v>
      </c>
      <c r="B4730" s="352" t="s">
        <v>10280</v>
      </c>
      <c r="C4730" s="353" t="s">
        <v>3671</v>
      </c>
      <c r="D4730" s="353" t="s">
        <v>10399</v>
      </c>
      <c r="E4730" s="354" t="s">
        <v>10400</v>
      </c>
      <c r="F4730" s="355" t="s">
        <v>217</v>
      </c>
      <c r="G4730" s="368">
        <v>2</v>
      </c>
    </row>
    <row r="4731" spans="1:7" ht="14.25" customHeight="1" x14ac:dyDescent="0.2">
      <c r="A4731" s="563" t="s">
        <v>10663</v>
      </c>
      <c r="B4731" s="564"/>
      <c r="C4731" s="564"/>
      <c r="D4731" s="564"/>
      <c r="E4731" s="564"/>
      <c r="F4731" s="565"/>
      <c r="G4731" s="345"/>
    </row>
    <row r="4732" spans="1:7" ht="14.25" customHeight="1" x14ac:dyDescent="0.2">
      <c r="A4732" s="557" t="s">
        <v>10401</v>
      </c>
      <c r="B4732" s="558"/>
      <c r="C4732" s="558"/>
      <c r="D4732" s="558"/>
      <c r="E4732" s="558"/>
      <c r="F4732" s="559"/>
      <c r="G4732" s="359"/>
    </row>
    <row r="4733" spans="1:7" ht="14.25" customHeight="1" x14ac:dyDescent="0.2">
      <c r="A4733" s="347" t="s">
        <v>7334</v>
      </c>
      <c r="B4733" s="556"/>
      <c r="C4733" s="556"/>
      <c r="D4733" s="556"/>
      <c r="E4733" s="348" t="s">
        <v>3846</v>
      </c>
      <c r="F4733" s="349"/>
      <c r="G4733" s="350"/>
    </row>
    <row r="4734" spans="1:7" ht="14.25" customHeight="1" x14ac:dyDescent="0.2">
      <c r="A4734" s="351" t="s">
        <v>10402</v>
      </c>
      <c r="B4734" s="353" t="s">
        <v>1023</v>
      </c>
      <c r="C4734" s="353" t="s">
        <v>2402</v>
      </c>
      <c r="D4734" s="353" t="s">
        <v>10403</v>
      </c>
      <c r="E4734" s="354" t="s">
        <v>10404</v>
      </c>
      <c r="F4734" s="355" t="s">
        <v>524</v>
      </c>
      <c r="G4734" s="368">
        <v>1</v>
      </c>
    </row>
    <row r="4735" spans="1:7" ht="14.25" customHeight="1" x14ac:dyDescent="0.2">
      <c r="A4735" s="351" t="s">
        <v>10405</v>
      </c>
      <c r="B4735" s="353" t="s">
        <v>1023</v>
      </c>
      <c r="C4735" s="353" t="s">
        <v>2410</v>
      </c>
      <c r="D4735" s="353" t="s">
        <v>10406</v>
      </c>
      <c r="E4735" s="354" t="s">
        <v>10407</v>
      </c>
      <c r="F4735" s="355" t="s">
        <v>217</v>
      </c>
      <c r="G4735" s="368">
        <v>1</v>
      </c>
    </row>
    <row r="4736" spans="1:7" ht="14.25" customHeight="1" x14ac:dyDescent="0.2">
      <c r="A4736" s="351" t="s">
        <v>10408</v>
      </c>
      <c r="B4736" s="353" t="s">
        <v>1023</v>
      </c>
      <c r="C4736" s="353" t="s">
        <v>2421</v>
      </c>
      <c r="D4736" s="353" t="s">
        <v>10409</v>
      </c>
      <c r="E4736" s="354" t="s">
        <v>10410</v>
      </c>
      <c r="F4736" s="355" t="s">
        <v>524</v>
      </c>
      <c r="G4736" s="368">
        <v>1</v>
      </c>
    </row>
    <row r="4737" spans="1:7" ht="14.25" customHeight="1" x14ac:dyDescent="0.2">
      <c r="A4737" s="351" t="s">
        <v>10411</v>
      </c>
      <c r="B4737" s="353" t="s">
        <v>1023</v>
      </c>
      <c r="C4737" s="353" t="s">
        <v>2429</v>
      </c>
      <c r="D4737" s="353" t="s">
        <v>10412</v>
      </c>
      <c r="E4737" s="354" t="s">
        <v>10413</v>
      </c>
      <c r="F4737" s="355" t="s">
        <v>217</v>
      </c>
      <c r="G4737" s="368">
        <v>2</v>
      </c>
    </row>
    <row r="4738" spans="1:7" ht="14.25" customHeight="1" x14ac:dyDescent="0.2">
      <c r="A4738" s="351" t="s">
        <v>10414</v>
      </c>
      <c r="B4738" s="353" t="s">
        <v>1023</v>
      </c>
      <c r="C4738" s="353" t="s">
        <v>2438</v>
      </c>
      <c r="D4738" s="353" t="s">
        <v>10415</v>
      </c>
      <c r="E4738" s="354" t="s">
        <v>10416</v>
      </c>
      <c r="F4738" s="355" t="s">
        <v>10417</v>
      </c>
      <c r="G4738" s="368">
        <v>1</v>
      </c>
    </row>
    <row r="4739" spans="1:7" ht="14.25" customHeight="1" x14ac:dyDescent="0.2">
      <c r="A4739" s="347" t="s">
        <v>6115</v>
      </c>
      <c r="B4739" s="556"/>
      <c r="C4739" s="556"/>
      <c r="D4739" s="556"/>
      <c r="E4739" s="348" t="s">
        <v>10418</v>
      </c>
      <c r="F4739" s="349"/>
      <c r="G4739" s="350"/>
    </row>
    <row r="4740" spans="1:7" ht="14.25" customHeight="1" x14ac:dyDescent="0.2">
      <c r="A4740" s="351" t="s">
        <v>10419</v>
      </c>
      <c r="B4740" s="353" t="s">
        <v>1023</v>
      </c>
      <c r="C4740" s="353" t="s">
        <v>1071</v>
      </c>
      <c r="D4740" s="353" t="s">
        <v>10403</v>
      </c>
      <c r="E4740" s="354" t="s">
        <v>10404</v>
      </c>
      <c r="F4740" s="355" t="s">
        <v>524</v>
      </c>
      <c r="G4740" s="368">
        <v>1</v>
      </c>
    </row>
    <row r="4741" spans="1:7" ht="14.25" customHeight="1" x14ac:dyDescent="0.2">
      <c r="A4741" s="351" t="s">
        <v>10420</v>
      </c>
      <c r="B4741" s="353" t="s">
        <v>1023</v>
      </c>
      <c r="C4741" s="353" t="s">
        <v>1075</v>
      </c>
      <c r="D4741" s="353" t="s">
        <v>10406</v>
      </c>
      <c r="E4741" s="354" t="s">
        <v>10407</v>
      </c>
      <c r="F4741" s="355" t="s">
        <v>217</v>
      </c>
      <c r="G4741" s="368">
        <v>1</v>
      </c>
    </row>
    <row r="4742" spans="1:7" ht="14.25" customHeight="1" x14ac:dyDescent="0.2">
      <c r="A4742" s="351" t="s">
        <v>10421</v>
      </c>
      <c r="B4742" s="353" t="s">
        <v>1023</v>
      </c>
      <c r="C4742" s="353" t="s">
        <v>2474</v>
      </c>
      <c r="D4742" s="353" t="s">
        <v>10409</v>
      </c>
      <c r="E4742" s="354" t="s">
        <v>10410</v>
      </c>
      <c r="F4742" s="355" t="s">
        <v>524</v>
      </c>
      <c r="G4742" s="368">
        <v>1</v>
      </c>
    </row>
    <row r="4743" spans="1:7" ht="14.25" customHeight="1" x14ac:dyDescent="0.2">
      <c r="A4743" s="351" t="s">
        <v>10422</v>
      </c>
      <c r="B4743" s="353" t="s">
        <v>1023</v>
      </c>
      <c r="C4743" s="353" t="s">
        <v>2489</v>
      </c>
      <c r="D4743" s="353" t="s">
        <v>10412</v>
      </c>
      <c r="E4743" s="354" t="s">
        <v>10413</v>
      </c>
      <c r="F4743" s="355" t="s">
        <v>217</v>
      </c>
      <c r="G4743" s="368">
        <v>4</v>
      </c>
    </row>
    <row r="4744" spans="1:7" ht="14.25" customHeight="1" x14ac:dyDescent="0.2">
      <c r="A4744" s="351" t="s">
        <v>10423</v>
      </c>
      <c r="B4744" s="353" t="s">
        <v>1023</v>
      </c>
      <c r="C4744" s="353" t="s">
        <v>2495</v>
      </c>
      <c r="D4744" s="353" t="s">
        <v>10415</v>
      </c>
      <c r="E4744" s="354" t="s">
        <v>10416</v>
      </c>
      <c r="F4744" s="355" t="s">
        <v>10417</v>
      </c>
      <c r="G4744" s="368">
        <v>1</v>
      </c>
    </row>
    <row r="4745" spans="1:7" ht="14.25" customHeight="1" x14ac:dyDescent="0.2">
      <c r="A4745" s="347" t="s">
        <v>6119</v>
      </c>
      <c r="B4745" s="556"/>
      <c r="C4745" s="556"/>
      <c r="D4745" s="556"/>
      <c r="E4745" s="348" t="s">
        <v>10424</v>
      </c>
      <c r="F4745" s="349"/>
      <c r="G4745" s="350"/>
    </row>
    <row r="4746" spans="1:7" ht="14.25" customHeight="1" x14ac:dyDescent="0.2">
      <c r="A4746" s="351" t="s">
        <v>10425</v>
      </c>
      <c r="B4746" s="353" t="s">
        <v>1023</v>
      </c>
      <c r="C4746" s="353" t="s">
        <v>2499</v>
      </c>
      <c r="D4746" s="353" t="s">
        <v>10426</v>
      </c>
      <c r="E4746" s="354" t="s">
        <v>10427</v>
      </c>
      <c r="F4746" s="355" t="s">
        <v>524</v>
      </c>
      <c r="G4746" s="368">
        <v>2</v>
      </c>
    </row>
    <row r="4747" spans="1:7" ht="14.25" customHeight="1" x14ac:dyDescent="0.2">
      <c r="A4747" s="351" t="s">
        <v>10428</v>
      </c>
      <c r="B4747" s="353" t="s">
        <v>1023</v>
      </c>
      <c r="C4747" s="353" t="s">
        <v>2508</v>
      </c>
      <c r="D4747" s="353" t="s">
        <v>10406</v>
      </c>
      <c r="E4747" s="354" t="s">
        <v>10407</v>
      </c>
      <c r="F4747" s="355" t="s">
        <v>217</v>
      </c>
      <c r="G4747" s="368">
        <v>1</v>
      </c>
    </row>
    <row r="4748" spans="1:7" ht="14.25" customHeight="1" x14ac:dyDescent="0.2">
      <c r="A4748" s="351" t="s">
        <v>10429</v>
      </c>
      <c r="B4748" s="353" t="s">
        <v>1023</v>
      </c>
      <c r="C4748" s="353" t="s">
        <v>2516</v>
      </c>
      <c r="D4748" s="353" t="s">
        <v>10409</v>
      </c>
      <c r="E4748" s="354" t="s">
        <v>10410</v>
      </c>
      <c r="F4748" s="355" t="s">
        <v>524</v>
      </c>
      <c r="G4748" s="368">
        <v>1</v>
      </c>
    </row>
    <row r="4749" spans="1:7" ht="14.25" customHeight="1" x14ac:dyDescent="0.2">
      <c r="A4749" s="351" t="s">
        <v>10430</v>
      </c>
      <c r="B4749" s="353" t="s">
        <v>1023</v>
      </c>
      <c r="C4749" s="353" t="s">
        <v>1085</v>
      </c>
      <c r="D4749" s="353" t="s">
        <v>10431</v>
      </c>
      <c r="E4749" s="354" t="s">
        <v>10432</v>
      </c>
      <c r="F4749" s="355" t="s">
        <v>10417</v>
      </c>
      <c r="G4749" s="368">
        <v>1</v>
      </c>
    </row>
    <row r="4750" spans="1:7" ht="14.25" customHeight="1" x14ac:dyDescent="0.2">
      <c r="A4750" s="347" t="s">
        <v>6123</v>
      </c>
      <c r="B4750" s="556"/>
      <c r="C4750" s="556"/>
      <c r="D4750" s="556"/>
      <c r="E4750" s="348" t="s">
        <v>10433</v>
      </c>
      <c r="F4750" s="349"/>
      <c r="G4750" s="350"/>
    </row>
    <row r="4751" spans="1:7" ht="14.25" customHeight="1" x14ac:dyDescent="0.2">
      <c r="A4751" s="351" t="s">
        <v>10434</v>
      </c>
      <c r="B4751" s="353" t="s">
        <v>1023</v>
      </c>
      <c r="C4751" s="353" t="s">
        <v>1088</v>
      </c>
      <c r="D4751" s="353" t="s">
        <v>10403</v>
      </c>
      <c r="E4751" s="354" t="s">
        <v>10404</v>
      </c>
      <c r="F4751" s="355" t="s">
        <v>524</v>
      </c>
      <c r="G4751" s="368">
        <v>1</v>
      </c>
    </row>
    <row r="4752" spans="1:7" ht="14.25" customHeight="1" x14ac:dyDescent="0.2">
      <c r="A4752" s="351" t="s">
        <v>10435</v>
      </c>
      <c r="B4752" s="353" t="s">
        <v>1023</v>
      </c>
      <c r="C4752" s="353" t="s">
        <v>1096</v>
      </c>
      <c r="D4752" s="353" t="s">
        <v>10406</v>
      </c>
      <c r="E4752" s="354" t="s">
        <v>10407</v>
      </c>
      <c r="F4752" s="355" t="s">
        <v>217</v>
      </c>
      <c r="G4752" s="368">
        <v>1</v>
      </c>
    </row>
    <row r="4753" spans="1:7" ht="14.25" customHeight="1" x14ac:dyDescent="0.2">
      <c r="A4753" s="351" t="s">
        <v>10436</v>
      </c>
      <c r="B4753" s="353" t="s">
        <v>1023</v>
      </c>
      <c r="C4753" s="353" t="s">
        <v>1103</v>
      </c>
      <c r="D4753" s="353" t="s">
        <v>10409</v>
      </c>
      <c r="E4753" s="354" t="s">
        <v>10410</v>
      </c>
      <c r="F4753" s="355" t="s">
        <v>524</v>
      </c>
      <c r="G4753" s="368">
        <v>1</v>
      </c>
    </row>
    <row r="4754" spans="1:7" ht="14.25" customHeight="1" x14ac:dyDescent="0.2">
      <c r="A4754" s="351" t="s">
        <v>10437</v>
      </c>
      <c r="B4754" s="353" t="s">
        <v>1023</v>
      </c>
      <c r="C4754" s="353" t="s">
        <v>1109</v>
      </c>
      <c r="D4754" s="353" t="s">
        <v>10412</v>
      </c>
      <c r="E4754" s="354" t="s">
        <v>10413</v>
      </c>
      <c r="F4754" s="355" t="s">
        <v>217</v>
      </c>
      <c r="G4754" s="368">
        <v>2</v>
      </c>
    </row>
    <row r="4755" spans="1:7" ht="14.25" customHeight="1" x14ac:dyDescent="0.2">
      <c r="A4755" s="351" t="s">
        <v>10438</v>
      </c>
      <c r="B4755" s="353" t="s">
        <v>1023</v>
      </c>
      <c r="C4755" s="353" t="s">
        <v>1112</v>
      </c>
      <c r="D4755" s="353" t="s">
        <v>10415</v>
      </c>
      <c r="E4755" s="354" t="s">
        <v>10416</v>
      </c>
      <c r="F4755" s="355" t="s">
        <v>10417</v>
      </c>
      <c r="G4755" s="368">
        <v>1</v>
      </c>
    </row>
    <row r="4756" spans="1:7" ht="14.25" customHeight="1" x14ac:dyDescent="0.2">
      <c r="A4756" s="347" t="s">
        <v>10439</v>
      </c>
      <c r="B4756" s="556"/>
      <c r="C4756" s="556"/>
      <c r="D4756" s="556"/>
      <c r="E4756" s="348" t="s">
        <v>10440</v>
      </c>
      <c r="F4756" s="349"/>
      <c r="G4756" s="350"/>
    </row>
    <row r="4757" spans="1:7" ht="14.25" customHeight="1" x14ac:dyDescent="0.2">
      <c r="A4757" s="351" t="s">
        <v>10441</v>
      </c>
      <c r="B4757" s="353" t="s">
        <v>1023</v>
      </c>
      <c r="C4757" s="353" t="s">
        <v>1115</v>
      </c>
      <c r="D4757" s="353" t="s">
        <v>10426</v>
      </c>
      <c r="E4757" s="354" t="s">
        <v>10427</v>
      </c>
      <c r="F4757" s="355" t="s">
        <v>524</v>
      </c>
      <c r="G4757" s="368">
        <v>1</v>
      </c>
    </row>
    <row r="4758" spans="1:7" ht="14.25" customHeight="1" x14ac:dyDescent="0.2">
      <c r="A4758" s="351" t="s">
        <v>10442</v>
      </c>
      <c r="B4758" s="353" t="s">
        <v>1023</v>
      </c>
      <c r="C4758" s="353" t="s">
        <v>1140</v>
      </c>
      <c r="D4758" s="353" t="s">
        <v>10406</v>
      </c>
      <c r="E4758" s="354" t="s">
        <v>10407</v>
      </c>
      <c r="F4758" s="355" t="s">
        <v>217</v>
      </c>
      <c r="G4758" s="368">
        <v>1</v>
      </c>
    </row>
    <row r="4759" spans="1:7" ht="14.25" customHeight="1" x14ac:dyDescent="0.2">
      <c r="A4759" s="351" t="s">
        <v>10443</v>
      </c>
      <c r="B4759" s="353" t="s">
        <v>1023</v>
      </c>
      <c r="C4759" s="353" t="s">
        <v>3646</v>
      </c>
      <c r="D4759" s="353" t="s">
        <v>10431</v>
      </c>
      <c r="E4759" s="354" t="s">
        <v>10432</v>
      </c>
      <c r="F4759" s="355" t="s">
        <v>10417</v>
      </c>
      <c r="G4759" s="368">
        <v>1</v>
      </c>
    </row>
    <row r="4760" spans="1:7" ht="14.25" customHeight="1" x14ac:dyDescent="0.2">
      <c r="A4760" s="347" t="s">
        <v>10444</v>
      </c>
      <c r="B4760" s="556"/>
      <c r="C4760" s="556"/>
      <c r="D4760" s="556"/>
      <c r="E4760" s="348" t="s">
        <v>10445</v>
      </c>
      <c r="F4760" s="349"/>
      <c r="G4760" s="350"/>
    </row>
    <row r="4761" spans="1:7" ht="14.25" customHeight="1" x14ac:dyDescent="0.2">
      <c r="A4761" s="351" t="s">
        <v>10446</v>
      </c>
      <c r="B4761" s="353" t="s">
        <v>1023</v>
      </c>
      <c r="C4761" s="353" t="s">
        <v>1151</v>
      </c>
      <c r="D4761" s="353" t="s">
        <v>10403</v>
      </c>
      <c r="E4761" s="354" t="s">
        <v>10447</v>
      </c>
      <c r="F4761" s="355" t="s">
        <v>524</v>
      </c>
      <c r="G4761" s="368">
        <v>1</v>
      </c>
    </row>
    <row r="4762" spans="1:7" ht="14.25" customHeight="1" x14ac:dyDescent="0.2">
      <c r="A4762" s="351" t="s">
        <v>10448</v>
      </c>
      <c r="B4762" s="353" t="s">
        <v>1023</v>
      </c>
      <c r="C4762" s="353" t="s">
        <v>2583</v>
      </c>
      <c r="D4762" s="353" t="s">
        <v>10406</v>
      </c>
      <c r="E4762" s="354" t="s">
        <v>10407</v>
      </c>
      <c r="F4762" s="355" t="s">
        <v>217</v>
      </c>
      <c r="G4762" s="368">
        <v>1</v>
      </c>
    </row>
    <row r="4763" spans="1:7" ht="14.25" customHeight="1" x14ac:dyDescent="0.2">
      <c r="A4763" s="351" t="s">
        <v>10449</v>
      </c>
      <c r="B4763" s="353" t="s">
        <v>1023</v>
      </c>
      <c r="C4763" s="353" t="s">
        <v>1168</v>
      </c>
      <c r="D4763" s="353" t="s">
        <v>10409</v>
      </c>
      <c r="E4763" s="354" t="s">
        <v>10410</v>
      </c>
      <c r="F4763" s="355" t="s">
        <v>524</v>
      </c>
      <c r="G4763" s="368">
        <v>1</v>
      </c>
    </row>
    <row r="4764" spans="1:7" ht="14.25" customHeight="1" x14ac:dyDescent="0.2">
      <c r="A4764" s="351" t="s">
        <v>10450</v>
      </c>
      <c r="B4764" s="353" t="s">
        <v>1023</v>
      </c>
      <c r="C4764" s="353" t="s">
        <v>2598</v>
      </c>
      <c r="D4764" s="353" t="s">
        <v>10412</v>
      </c>
      <c r="E4764" s="354" t="s">
        <v>10413</v>
      </c>
      <c r="F4764" s="355" t="s">
        <v>217</v>
      </c>
      <c r="G4764" s="368">
        <v>2</v>
      </c>
    </row>
    <row r="4765" spans="1:7" ht="14.25" customHeight="1" x14ac:dyDescent="0.2">
      <c r="A4765" s="351" t="s">
        <v>10451</v>
      </c>
      <c r="B4765" s="353" t="s">
        <v>1023</v>
      </c>
      <c r="C4765" s="353" t="s">
        <v>2603</v>
      </c>
      <c r="D4765" s="353" t="s">
        <v>10415</v>
      </c>
      <c r="E4765" s="354" t="s">
        <v>10416</v>
      </c>
      <c r="F4765" s="355" t="s">
        <v>10417</v>
      </c>
      <c r="G4765" s="368">
        <v>1</v>
      </c>
    </row>
    <row r="4766" spans="1:7" ht="14.25" customHeight="1" x14ac:dyDescent="0.2">
      <c r="A4766" s="347" t="s">
        <v>10452</v>
      </c>
      <c r="B4766" s="556"/>
      <c r="C4766" s="556"/>
      <c r="D4766" s="556"/>
      <c r="E4766" s="348" t="s">
        <v>10453</v>
      </c>
      <c r="F4766" s="349"/>
      <c r="G4766" s="350"/>
    </row>
    <row r="4767" spans="1:7" ht="14.25" customHeight="1" x14ac:dyDescent="0.2">
      <c r="A4767" s="351" t="s">
        <v>10454</v>
      </c>
      <c r="B4767" s="353" t="s">
        <v>1023</v>
      </c>
      <c r="C4767" s="353" t="s">
        <v>1186</v>
      </c>
      <c r="D4767" s="353" t="s">
        <v>10426</v>
      </c>
      <c r="E4767" s="354" t="s">
        <v>10427</v>
      </c>
      <c r="F4767" s="355" t="s">
        <v>524</v>
      </c>
      <c r="G4767" s="368">
        <v>2</v>
      </c>
    </row>
    <row r="4768" spans="1:7" ht="14.25" customHeight="1" x14ac:dyDescent="0.2">
      <c r="A4768" s="351" t="s">
        <v>10455</v>
      </c>
      <c r="B4768" s="353" t="s">
        <v>1023</v>
      </c>
      <c r="C4768" s="353" t="s">
        <v>2613</v>
      </c>
      <c r="D4768" s="353" t="s">
        <v>10406</v>
      </c>
      <c r="E4768" s="354" t="s">
        <v>10407</v>
      </c>
      <c r="F4768" s="355" t="s">
        <v>217</v>
      </c>
      <c r="G4768" s="368">
        <v>1</v>
      </c>
    </row>
    <row r="4769" spans="1:7" ht="14.25" customHeight="1" x14ac:dyDescent="0.2">
      <c r="A4769" s="351" t="s">
        <v>10456</v>
      </c>
      <c r="B4769" s="353" t="s">
        <v>1023</v>
      </c>
      <c r="C4769" s="353" t="s">
        <v>2620</v>
      </c>
      <c r="D4769" s="353" t="s">
        <v>10409</v>
      </c>
      <c r="E4769" s="354" t="s">
        <v>10410</v>
      </c>
      <c r="F4769" s="355" t="s">
        <v>524</v>
      </c>
      <c r="G4769" s="368">
        <v>1</v>
      </c>
    </row>
    <row r="4770" spans="1:7" ht="14.25" customHeight="1" x14ac:dyDescent="0.2">
      <c r="A4770" s="351" t="s">
        <v>10457</v>
      </c>
      <c r="B4770" s="353" t="s">
        <v>1023</v>
      </c>
      <c r="C4770" s="353" t="s">
        <v>2624</v>
      </c>
      <c r="D4770" s="353" t="s">
        <v>10415</v>
      </c>
      <c r="E4770" s="354" t="s">
        <v>10416</v>
      </c>
      <c r="F4770" s="355" t="s">
        <v>10417</v>
      </c>
      <c r="G4770" s="368">
        <v>1</v>
      </c>
    </row>
    <row r="4771" spans="1:7" ht="14.25" customHeight="1" x14ac:dyDescent="0.2">
      <c r="A4771" s="347" t="s">
        <v>10458</v>
      </c>
      <c r="B4771" s="556"/>
      <c r="C4771" s="556"/>
      <c r="D4771" s="556"/>
      <c r="E4771" s="348" t="s">
        <v>10459</v>
      </c>
      <c r="F4771" s="349"/>
      <c r="G4771" s="350"/>
    </row>
    <row r="4772" spans="1:7" ht="14.25" customHeight="1" x14ac:dyDescent="0.2">
      <c r="A4772" s="351" t="s">
        <v>10460</v>
      </c>
      <c r="B4772" s="353" t="s">
        <v>1023</v>
      </c>
      <c r="C4772" s="353" t="s">
        <v>2631</v>
      </c>
      <c r="D4772" s="353" t="s">
        <v>10426</v>
      </c>
      <c r="E4772" s="354" t="s">
        <v>10427</v>
      </c>
      <c r="F4772" s="355" t="s">
        <v>524</v>
      </c>
      <c r="G4772" s="368">
        <v>2</v>
      </c>
    </row>
    <row r="4773" spans="1:7" ht="14.25" customHeight="1" x14ac:dyDescent="0.2">
      <c r="A4773" s="351" t="s">
        <v>10461</v>
      </c>
      <c r="B4773" s="353" t="s">
        <v>1023</v>
      </c>
      <c r="C4773" s="353" t="s">
        <v>1189</v>
      </c>
      <c r="D4773" s="353" t="s">
        <v>10406</v>
      </c>
      <c r="E4773" s="354" t="s">
        <v>10407</v>
      </c>
      <c r="F4773" s="355" t="s">
        <v>217</v>
      </c>
      <c r="G4773" s="368">
        <v>1</v>
      </c>
    </row>
    <row r="4774" spans="1:7" ht="14.25" customHeight="1" x14ac:dyDescent="0.2">
      <c r="A4774" s="351" t="s">
        <v>10462</v>
      </c>
      <c r="B4774" s="353" t="s">
        <v>1023</v>
      </c>
      <c r="C4774" s="353" t="s">
        <v>2639</v>
      </c>
      <c r="D4774" s="353" t="s">
        <v>10409</v>
      </c>
      <c r="E4774" s="354" t="s">
        <v>10410</v>
      </c>
      <c r="F4774" s="355" t="s">
        <v>524</v>
      </c>
      <c r="G4774" s="368">
        <v>1</v>
      </c>
    </row>
    <row r="4775" spans="1:7" ht="14.25" customHeight="1" x14ac:dyDescent="0.2">
      <c r="A4775" s="351" t="s">
        <v>10463</v>
      </c>
      <c r="B4775" s="353" t="s">
        <v>1023</v>
      </c>
      <c r="C4775" s="353" t="s">
        <v>2646</v>
      </c>
      <c r="D4775" s="353" t="s">
        <v>10415</v>
      </c>
      <c r="E4775" s="354" t="s">
        <v>10416</v>
      </c>
      <c r="F4775" s="355" t="s">
        <v>10417</v>
      </c>
      <c r="G4775" s="368">
        <v>1</v>
      </c>
    </row>
    <row r="4776" spans="1:7" ht="14.25" customHeight="1" x14ac:dyDescent="0.2">
      <c r="A4776" s="347" t="s">
        <v>10464</v>
      </c>
      <c r="B4776" s="556"/>
      <c r="C4776" s="556"/>
      <c r="D4776" s="556"/>
      <c r="E4776" s="348" t="s">
        <v>10465</v>
      </c>
      <c r="F4776" s="349"/>
      <c r="G4776" s="350"/>
    </row>
    <row r="4777" spans="1:7" ht="14.25" customHeight="1" x14ac:dyDescent="0.2">
      <c r="A4777" s="351" t="s">
        <v>10466</v>
      </c>
      <c r="B4777" s="353" t="s">
        <v>1023</v>
      </c>
      <c r="C4777" s="353" t="s">
        <v>1200</v>
      </c>
      <c r="D4777" s="353" t="s">
        <v>10426</v>
      </c>
      <c r="E4777" s="354" t="s">
        <v>10427</v>
      </c>
      <c r="F4777" s="355" t="s">
        <v>524</v>
      </c>
      <c r="G4777" s="368">
        <v>2</v>
      </c>
    </row>
    <row r="4778" spans="1:7" ht="14.25" customHeight="1" x14ac:dyDescent="0.2">
      <c r="A4778" s="351" t="s">
        <v>10467</v>
      </c>
      <c r="B4778" s="353" t="s">
        <v>1023</v>
      </c>
      <c r="C4778" s="353" t="s">
        <v>1211</v>
      </c>
      <c r="D4778" s="353" t="s">
        <v>10406</v>
      </c>
      <c r="E4778" s="354" t="s">
        <v>10407</v>
      </c>
      <c r="F4778" s="355" t="s">
        <v>217</v>
      </c>
      <c r="G4778" s="368">
        <v>1</v>
      </c>
    </row>
    <row r="4779" spans="1:7" ht="14.25" customHeight="1" x14ac:dyDescent="0.2">
      <c r="A4779" s="351" t="s">
        <v>10468</v>
      </c>
      <c r="B4779" s="353" t="s">
        <v>1023</v>
      </c>
      <c r="C4779" s="353" t="s">
        <v>2658</v>
      </c>
      <c r="D4779" s="353" t="s">
        <v>10409</v>
      </c>
      <c r="E4779" s="354" t="s">
        <v>10410</v>
      </c>
      <c r="F4779" s="355" t="s">
        <v>524</v>
      </c>
      <c r="G4779" s="368">
        <v>1</v>
      </c>
    </row>
    <row r="4780" spans="1:7" ht="14.25" customHeight="1" x14ac:dyDescent="0.2">
      <c r="A4780" s="351" t="s">
        <v>10469</v>
      </c>
      <c r="B4780" s="353" t="s">
        <v>1023</v>
      </c>
      <c r="C4780" s="353" t="s">
        <v>2673</v>
      </c>
      <c r="D4780" s="353" t="s">
        <v>10431</v>
      </c>
      <c r="E4780" s="354" t="s">
        <v>10432</v>
      </c>
      <c r="F4780" s="355" t="s">
        <v>10417</v>
      </c>
      <c r="G4780" s="368">
        <v>1</v>
      </c>
    </row>
    <row r="4781" spans="1:7" ht="14.25" customHeight="1" x14ac:dyDescent="0.2">
      <c r="A4781" s="351" t="s">
        <v>10470</v>
      </c>
      <c r="B4781" s="353" t="s">
        <v>1023</v>
      </c>
      <c r="C4781" s="353" t="s">
        <v>2677</v>
      </c>
      <c r="D4781" s="353" t="s">
        <v>10415</v>
      </c>
      <c r="E4781" s="354" t="s">
        <v>10416</v>
      </c>
      <c r="F4781" s="355" t="s">
        <v>10417</v>
      </c>
      <c r="G4781" s="368">
        <v>1</v>
      </c>
    </row>
    <row r="4782" spans="1:7" ht="14.25" customHeight="1" x14ac:dyDescent="0.2">
      <c r="A4782" s="347" t="s">
        <v>10471</v>
      </c>
      <c r="B4782" s="556"/>
      <c r="C4782" s="556"/>
      <c r="D4782" s="556"/>
      <c r="E4782" s="348" t="s">
        <v>10472</v>
      </c>
      <c r="F4782" s="349"/>
      <c r="G4782" s="350"/>
    </row>
    <row r="4783" spans="1:7" ht="14.25" customHeight="1" x14ac:dyDescent="0.2">
      <c r="A4783" s="351" t="s">
        <v>10473</v>
      </c>
      <c r="B4783" s="353" t="s">
        <v>1023</v>
      </c>
      <c r="C4783" s="353" t="s">
        <v>2682</v>
      </c>
      <c r="D4783" s="353" t="s">
        <v>10474</v>
      </c>
      <c r="E4783" s="354" t="s">
        <v>10475</v>
      </c>
      <c r="F4783" s="355" t="s">
        <v>524</v>
      </c>
      <c r="G4783" s="368">
        <v>1</v>
      </c>
    </row>
    <row r="4784" spans="1:7" ht="14.25" customHeight="1" x14ac:dyDescent="0.2">
      <c r="A4784" s="351" t="s">
        <v>10476</v>
      </c>
      <c r="B4784" s="353" t="s">
        <v>1023</v>
      </c>
      <c r="C4784" s="353" t="s">
        <v>1224</v>
      </c>
      <c r="D4784" s="353" t="s">
        <v>10406</v>
      </c>
      <c r="E4784" s="354" t="s">
        <v>10407</v>
      </c>
      <c r="F4784" s="355" t="s">
        <v>217</v>
      </c>
      <c r="G4784" s="368">
        <v>1</v>
      </c>
    </row>
    <row r="4785" spans="1:7" ht="14.25" customHeight="1" x14ac:dyDescent="0.2">
      <c r="A4785" s="351" t="s">
        <v>10477</v>
      </c>
      <c r="B4785" s="353" t="s">
        <v>1023</v>
      </c>
      <c r="C4785" s="353" t="s">
        <v>2707</v>
      </c>
      <c r="D4785" s="353" t="s">
        <v>10409</v>
      </c>
      <c r="E4785" s="354" t="s">
        <v>10410</v>
      </c>
      <c r="F4785" s="355" t="s">
        <v>524</v>
      </c>
      <c r="G4785" s="368">
        <v>1</v>
      </c>
    </row>
    <row r="4786" spans="1:7" ht="14.25" customHeight="1" x14ac:dyDescent="0.2">
      <c r="A4786" s="351" t="s">
        <v>10478</v>
      </c>
      <c r="B4786" s="353" t="s">
        <v>1023</v>
      </c>
      <c r="C4786" s="353" t="s">
        <v>2711</v>
      </c>
      <c r="D4786" s="353" t="s">
        <v>10412</v>
      </c>
      <c r="E4786" s="354" t="s">
        <v>10413</v>
      </c>
      <c r="F4786" s="355" t="s">
        <v>217</v>
      </c>
      <c r="G4786" s="368">
        <v>9</v>
      </c>
    </row>
    <row r="4787" spans="1:7" ht="14.25" customHeight="1" x14ac:dyDescent="0.2">
      <c r="A4787" s="351" t="s">
        <v>10479</v>
      </c>
      <c r="B4787" s="353" t="s">
        <v>1023</v>
      </c>
      <c r="C4787" s="353" t="s">
        <v>1230</v>
      </c>
      <c r="D4787" s="353" t="s">
        <v>10431</v>
      </c>
      <c r="E4787" s="354" t="s">
        <v>10432</v>
      </c>
      <c r="F4787" s="355" t="s">
        <v>10417</v>
      </c>
      <c r="G4787" s="368">
        <v>1</v>
      </c>
    </row>
    <row r="4788" spans="1:7" ht="14.25" customHeight="1" x14ac:dyDescent="0.2">
      <c r="A4788" s="347" t="s">
        <v>10480</v>
      </c>
      <c r="B4788" s="556"/>
      <c r="C4788" s="556"/>
      <c r="D4788" s="556"/>
      <c r="E4788" s="348" t="s">
        <v>4837</v>
      </c>
      <c r="F4788" s="349"/>
      <c r="G4788" s="350"/>
    </row>
    <row r="4789" spans="1:7" ht="14.25" customHeight="1" x14ac:dyDescent="0.2">
      <c r="A4789" s="351" t="s">
        <v>10481</v>
      </c>
      <c r="B4789" s="353" t="s">
        <v>1023</v>
      </c>
      <c r="C4789" s="353" t="s">
        <v>1238</v>
      </c>
      <c r="D4789" s="353" t="s">
        <v>10415</v>
      </c>
      <c r="E4789" s="354" t="s">
        <v>10416</v>
      </c>
      <c r="F4789" s="355" t="s">
        <v>10417</v>
      </c>
      <c r="G4789" s="368">
        <v>1</v>
      </c>
    </row>
    <row r="4790" spans="1:7" ht="14.25" customHeight="1" x14ac:dyDescent="0.2">
      <c r="A4790" s="347" t="s">
        <v>10482</v>
      </c>
      <c r="B4790" s="556"/>
      <c r="C4790" s="556"/>
      <c r="D4790" s="556"/>
      <c r="E4790" s="348" t="s">
        <v>4888</v>
      </c>
      <c r="F4790" s="349"/>
      <c r="G4790" s="350"/>
    </row>
    <row r="4791" spans="1:7" ht="14.25" customHeight="1" x14ac:dyDescent="0.2">
      <c r="A4791" s="351" t="s">
        <v>10483</v>
      </c>
      <c r="B4791" s="353" t="s">
        <v>1023</v>
      </c>
      <c r="C4791" s="353" t="s">
        <v>2732</v>
      </c>
      <c r="D4791" s="353" t="s">
        <v>10415</v>
      </c>
      <c r="E4791" s="354" t="s">
        <v>10416</v>
      </c>
      <c r="F4791" s="355" t="s">
        <v>10417</v>
      </c>
      <c r="G4791" s="368">
        <v>1</v>
      </c>
    </row>
    <row r="4792" spans="1:7" ht="14.25" customHeight="1" x14ac:dyDescent="0.2">
      <c r="A4792" s="347" t="s">
        <v>10484</v>
      </c>
      <c r="B4792" s="556"/>
      <c r="C4792" s="556"/>
      <c r="D4792" s="556"/>
      <c r="E4792" s="348" t="s">
        <v>4931</v>
      </c>
      <c r="F4792" s="349"/>
      <c r="G4792" s="350"/>
    </row>
    <row r="4793" spans="1:7" ht="14.25" customHeight="1" x14ac:dyDescent="0.2">
      <c r="A4793" s="351" t="s">
        <v>10485</v>
      </c>
      <c r="B4793" s="353" t="s">
        <v>1023</v>
      </c>
      <c r="C4793" s="353" t="s">
        <v>2737</v>
      </c>
      <c r="D4793" s="353" t="s">
        <v>10415</v>
      </c>
      <c r="E4793" s="354" t="s">
        <v>10416</v>
      </c>
      <c r="F4793" s="355" t="s">
        <v>10417</v>
      </c>
      <c r="G4793" s="368">
        <v>1</v>
      </c>
    </row>
    <row r="4794" spans="1:7" ht="14.25" customHeight="1" x14ac:dyDescent="0.2">
      <c r="A4794" s="347" t="s">
        <v>10486</v>
      </c>
      <c r="B4794" s="556"/>
      <c r="C4794" s="556"/>
      <c r="D4794" s="556"/>
      <c r="E4794" s="348" t="s">
        <v>4960</v>
      </c>
      <c r="F4794" s="349"/>
      <c r="G4794" s="350"/>
    </row>
    <row r="4795" spans="1:7" ht="14.25" customHeight="1" x14ac:dyDescent="0.2">
      <c r="A4795" s="351" t="s">
        <v>10487</v>
      </c>
      <c r="B4795" s="353" t="s">
        <v>1023</v>
      </c>
      <c r="C4795" s="353" t="s">
        <v>2741</v>
      </c>
      <c r="D4795" s="353" t="s">
        <v>10415</v>
      </c>
      <c r="E4795" s="354" t="s">
        <v>10416</v>
      </c>
      <c r="F4795" s="355" t="s">
        <v>10417</v>
      </c>
      <c r="G4795" s="368">
        <v>1</v>
      </c>
    </row>
    <row r="4796" spans="1:7" ht="14.25" customHeight="1" x14ac:dyDescent="0.2">
      <c r="A4796" s="347" t="s">
        <v>10488</v>
      </c>
      <c r="B4796" s="556"/>
      <c r="C4796" s="556"/>
      <c r="D4796" s="556"/>
      <c r="E4796" s="348" t="s">
        <v>5003</v>
      </c>
      <c r="F4796" s="349"/>
      <c r="G4796" s="350"/>
    </row>
    <row r="4797" spans="1:7" ht="14.25" customHeight="1" x14ac:dyDescent="0.2">
      <c r="A4797" s="351" t="s">
        <v>10489</v>
      </c>
      <c r="B4797" s="353" t="s">
        <v>1023</v>
      </c>
      <c r="C4797" s="353" t="s">
        <v>2753</v>
      </c>
      <c r="D4797" s="353" t="s">
        <v>10415</v>
      </c>
      <c r="E4797" s="354" t="s">
        <v>10416</v>
      </c>
      <c r="F4797" s="355" t="s">
        <v>10417</v>
      </c>
      <c r="G4797" s="368">
        <v>1</v>
      </c>
    </row>
    <row r="4798" spans="1:7" ht="14.25" customHeight="1" x14ac:dyDescent="0.2">
      <c r="A4798" s="347" t="s">
        <v>10490</v>
      </c>
      <c r="B4798" s="556"/>
      <c r="C4798" s="556"/>
      <c r="D4798" s="556"/>
      <c r="E4798" s="348" t="s">
        <v>5055</v>
      </c>
      <c r="F4798" s="349"/>
      <c r="G4798" s="350"/>
    </row>
    <row r="4799" spans="1:7" ht="14.25" customHeight="1" x14ac:dyDescent="0.2">
      <c r="A4799" s="351" t="s">
        <v>10491</v>
      </c>
      <c r="B4799" s="353" t="s">
        <v>1023</v>
      </c>
      <c r="C4799" s="353" t="s">
        <v>1251</v>
      </c>
      <c r="D4799" s="353" t="s">
        <v>10415</v>
      </c>
      <c r="E4799" s="354" t="s">
        <v>10416</v>
      </c>
      <c r="F4799" s="355" t="s">
        <v>10417</v>
      </c>
      <c r="G4799" s="368">
        <v>1</v>
      </c>
    </row>
    <row r="4800" spans="1:7" ht="14.25" customHeight="1" x14ac:dyDescent="0.2">
      <c r="A4800" s="347" t="s">
        <v>10492</v>
      </c>
      <c r="B4800" s="556"/>
      <c r="C4800" s="556"/>
      <c r="D4800" s="556"/>
      <c r="E4800" s="348" t="s">
        <v>10493</v>
      </c>
      <c r="F4800" s="349"/>
      <c r="G4800" s="350"/>
    </row>
    <row r="4801" spans="1:7" ht="14.25" customHeight="1" x14ac:dyDescent="0.2">
      <c r="A4801" s="351" t="s">
        <v>10494</v>
      </c>
      <c r="B4801" s="353" t="s">
        <v>1023</v>
      </c>
      <c r="C4801" s="353" t="s">
        <v>1257</v>
      </c>
      <c r="D4801" s="353" t="s">
        <v>10415</v>
      </c>
      <c r="E4801" s="354" t="s">
        <v>10416</v>
      </c>
      <c r="F4801" s="355" t="s">
        <v>10417</v>
      </c>
      <c r="G4801" s="368">
        <v>1</v>
      </c>
    </row>
    <row r="4802" spans="1:7" ht="14.25" customHeight="1" x14ac:dyDescent="0.2">
      <c r="A4802" s="347" t="s">
        <v>10495</v>
      </c>
      <c r="B4802" s="556"/>
      <c r="C4802" s="556"/>
      <c r="D4802" s="556"/>
      <c r="E4802" s="348" t="s">
        <v>5153</v>
      </c>
      <c r="F4802" s="349"/>
      <c r="G4802" s="350"/>
    </row>
    <row r="4803" spans="1:7" ht="14.25" customHeight="1" x14ac:dyDescent="0.2">
      <c r="A4803" s="351" t="s">
        <v>10496</v>
      </c>
      <c r="B4803" s="353" t="s">
        <v>1023</v>
      </c>
      <c r="C4803" s="353" t="s">
        <v>1269</v>
      </c>
      <c r="D4803" s="353" t="s">
        <v>10415</v>
      </c>
      <c r="E4803" s="354" t="s">
        <v>10416</v>
      </c>
      <c r="F4803" s="355" t="s">
        <v>10417</v>
      </c>
      <c r="G4803" s="368">
        <v>1</v>
      </c>
    </row>
    <row r="4804" spans="1:7" ht="14.25" customHeight="1" x14ac:dyDescent="0.2">
      <c r="A4804" s="347" t="s">
        <v>10497</v>
      </c>
      <c r="B4804" s="556"/>
      <c r="C4804" s="556"/>
      <c r="D4804" s="556"/>
      <c r="E4804" s="348" t="s">
        <v>5181</v>
      </c>
      <c r="F4804" s="349"/>
      <c r="G4804" s="350"/>
    </row>
    <row r="4805" spans="1:7" ht="14.25" customHeight="1" x14ac:dyDescent="0.2">
      <c r="A4805" s="351" t="s">
        <v>10498</v>
      </c>
      <c r="B4805" s="353" t="s">
        <v>1023</v>
      </c>
      <c r="C4805" s="353" t="s">
        <v>2772</v>
      </c>
      <c r="D4805" s="353" t="s">
        <v>10415</v>
      </c>
      <c r="E4805" s="354" t="s">
        <v>10416</v>
      </c>
      <c r="F4805" s="355" t="s">
        <v>10417</v>
      </c>
      <c r="G4805" s="368">
        <v>1</v>
      </c>
    </row>
    <row r="4806" spans="1:7" ht="14.25" customHeight="1" x14ac:dyDescent="0.2">
      <c r="A4806" s="347" t="s">
        <v>10499</v>
      </c>
      <c r="B4806" s="556"/>
      <c r="C4806" s="556"/>
      <c r="D4806" s="556"/>
      <c r="E4806" s="348" t="s">
        <v>5629</v>
      </c>
      <c r="F4806" s="349"/>
      <c r="G4806" s="350"/>
    </row>
    <row r="4807" spans="1:7" ht="14.25" customHeight="1" x14ac:dyDescent="0.2">
      <c r="A4807" s="351" t="s">
        <v>10500</v>
      </c>
      <c r="B4807" s="353" t="s">
        <v>1023</v>
      </c>
      <c r="C4807" s="353" t="s">
        <v>2776</v>
      </c>
      <c r="D4807" s="353" t="s">
        <v>10415</v>
      </c>
      <c r="E4807" s="354" t="s">
        <v>10416</v>
      </c>
      <c r="F4807" s="355" t="s">
        <v>10417</v>
      </c>
      <c r="G4807" s="368">
        <v>1</v>
      </c>
    </row>
    <row r="4808" spans="1:7" ht="14.25" customHeight="1" x14ac:dyDescent="0.2">
      <c r="A4808" s="347" t="s">
        <v>10501</v>
      </c>
      <c r="B4808" s="556"/>
      <c r="C4808" s="556"/>
      <c r="D4808" s="556"/>
      <c r="E4808" s="348" t="s">
        <v>5681</v>
      </c>
      <c r="F4808" s="349"/>
      <c r="G4808" s="350"/>
    </row>
    <row r="4809" spans="1:7" ht="14.25" customHeight="1" x14ac:dyDescent="0.2">
      <c r="A4809" s="351" t="s">
        <v>10502</v>
      </c>
      <c r="B4809" s="353" t="s">
        <v>1023</v>
      </c>
      <c r="C4809" s="353" t="s">
        <v>2780</v>
      </c>
      <c r="D4809" s="353" t="s">
        <v>10415</v>
      </c>
      <c r="E4809" s="354" t="s">
        <v>10416</v>
      </c>
      <c r="F4809" s="355" t="s">
        <v>10417</v>
      </c>
      <c r="G4809" s="368">
        <v>1</v>
      </c>
    </row>
    <row r="4810" spans="1:7" ht="14.25" customHeight="1" x14ac:dyDescent="0.2">
      <c r="A4810" s="347" t="s">
        <v>10503</v>
      </c>
      <c r="B4810" s="556"/>
      <c r="C4810" s="556"/>
      <c r="D4810" s="556"/>
      <c r="E4810" s="348" t="s">
        <v>5726</v>
      </c>
      <c r="F4810" s="349"/>
      <c r="G4810" s="350"/>
    </row>
    <row r="4811" spans="1:7" ht="14.25" customHeight="1" x14ac:dyDescent="0.2">
      <c r="A4811" s="351" t="s">
        <v>10504</v>
      </c>
      <c r="B4811" s="353" t="s">
        <v>1023</v>
      </c>
      <c r="C4811" s="353" t="s">
        <v>2793</v>
      </c>
      <c r="D4811" s="353" t="s">
        <v>10415</v>
      </c>
      <c r="E4811" s="354" t="s">
        <v>10416</v>
      </c>
      <c r="F4811" s="355" t="s">
        <v>10417</v>
      </c>
      <c r="G4811" s="368">
        <v>1</v>
      </c>
    </row>
    <row r="4812" spans="1:7" ht="14.25" customHeight="1" x14ac:dyDescent="0.2">
      <c r="A4812" s="347" t="s">
        <v>10505</v>
      </c>
      <c r="B4812" s="556"/>
      <c r="C4812" s="556"/>
      <c r="D4812" s="556"/>
      <c r="E4812" s="348" t="s">
        <v>10506</v>
      </c>
      <c r="F4812" s="349"/>
      <c r="G4812" s="350"/>
    </row>
    <row r="4813" spans="1:7" ht="14.25" customHeight="1" x14ac:dyDescent="0.2">
      <c r="A4813" s="351" t="s">
        <v>10507</v>
      </c>
      <c r="B4813" s="353" t="s">
        <v>1023</v>
      </c>
      <c r="C4813" s="353" t="s">
        <v>2797</v>
      </c>
      <c r="D4813" s="353" t="s">
        <v>10415</v>
      </c>
      <c r="E4813" s="354" t="s">
        <v>10416</v>
      </c>
      <c r="F4813" s="355" t="s">
        <v>10417</v>
      </c>
      <c r="G4813" s="368">
        <v>9</v>
      </c>
    </row>
    <row r="4814" spans="1:7" ht="14.25" customHeight="1" x14ac:dyDescent="0.2">
      <c r="A4814" s="347" t="s">
        <v>10508</v>
      </c>
      <c r="B4814" s="556"/>
      <c r="C4814" s="556"/>
      <c r="D4814" s="556"/>
      <c r="E4814" s="348" t="s">
        <v>5817</v>
      </c>
      <c r="F4814" s="349"/>
      <c r="G4814" s="350"/>
    </row>
    <row r="4815" spans="1:7" ht="14.25" customHeight="1" x14ac:dyDescent="0.2">
      <c r="A4815" s="351" t="s">
        <v>10509</v>
      </c>
      <c r="B4815" s="353" t="s">
        <v>1023</v>
      </c>
      <c r="C4815" s="353" t="s">
        <v>1278</v>
      </c>
      <c r="D4815" s="353" t="s">
        <v>10510</v>
      </c>
      <c r="E4815" s="354" t="s">
        <v>10511</v>
      </c>
      <c r="F4815" s="355" t="s">
        <v>217</v>
      </c>
      <c r="G4815" s="368">
        <v>2</v>
      </c>
    </row>
    <row r="4816" spans="1:7" ht="14.25" customHeight="1" x14ac:dyDescent="0.2">
      <c r="A4816" s="347" t="s">
        <v>10512</v>
      </c>
      <c r="B4816" s="556"/>
      <c r="C4816" s="556"/>
      <c r="D4816" s="556"/>
      <c r="E4816" s="348" t="s">
        <v>5372</v>
      </c>
      <c r="F4816" s="349"/>
      <c r="G4816" s="350"/>
    </row>
    <row r="4817" spans="1:7" ht="14.25" customHeight="1" x14ac:dyDescent="0.2">
      <c r="A4817" s="351" t="s">
        <v>10513</v>
      </c>
      <c r="B4817" s="353" t="s">
        <v>1023</v>
      </c>
      <c r="C4817" s="353" t="s">
        <v>2813</v>
      </c>
      <c r="D4817" s="353" t="s">
        <v>10431</v>
      </c>
      <c r="E4817" s="354" t="s">
        <v>10432</v>
      </c>
      <c r="F4817" s="355" t="s">
        <v>10417</v>
      </c>
      <c r="G4817" s="368">
        <v>1</v>
      </c>
    </row>
    <row r="4818" spans="1:7" ht="14.25" customHeight="1" x14ac:dyDescent="0.2">
      <c r="A4818" s="347" t="s">
        <v>10514</v>
      </c>
      <c r="B4818" s="556"/>
      <c r="C4818" s="556"/>
      <c r="D4818" s="556"/>
      <c r="E4818" s="348" t="s">
        <v>5423</v>
      </c>
      <c r="F4818" s="349"/>
      <c r="G4818" s="350"/>
    </row>
    <row r="4819" spans="1:7" ht="14.25" customHeight="1" x14ac:dyDescent="0.2">
      <c r="A4819" s="351" t="s">
        <v>10515</v>
      </c>
      <c r="B4819" s="353" t="s">
        <v>1023</v>
      </c>
      <c r="C4819" s="353" t="s">
        <v>1282</v>
      </c>
      <c r="D4819" s="353" t="s">
        <v>10516</v>
      </c>
      <c r="E4819" s="354" t="s">
        <v>10517</v>
      </c>
      <c r="F4819" s="355" t="s">
        <v>217</v>
      </c>
      <c r="G4819" s="368">
        <v>1</v>
      </c>
    </row>
    <row r="4820" spans="1:7" ht="14.25" customHeight="1" x14ac:dyDescent="0.2">
      <c r="A4820" s="351" t="s">
        <v>10518</v>
      </c>
      <c r="B4820" s="353" t="s">
        <v>1023</v>
      </c>
      <c r="C4820" s="353" t="s">
        <v>1292</v>
      </c>
      <c r="D4820" s="353" t="s">
        <v>10431</v>
      </c>
      <c r="E4820" s="354" t="s">
        <v>10432</v>
      </c>
      <c r="F4820" s="355" t="s">
        <v>10417</v>
      </c>
      <c r="G4820" s="368">
        <v>1</v>
      </c>
    </row>
    <row r="4821" spans="1:7" ht="14.25" customHeight="1" x14ac:dyDescent="0.2">
      <c r="A4821" s="347" t="s">
        <v>10519</v>
      </c>
      <c r="B4821" s="556"/>
      <c r="C4821" s="556"/>
      <c r="D4821" s="556"/>
      <c r="E4821" s="348" t="s">
        <v>5311</v>
      </c>
      <c r="F4821" s="349"/>
      <c r="G4821" s="350"/>
    </row>
    <row r="4822" spans="1:7" ht="14.25" customHeight="1" x14ac:dyDescent="0.2">
      <c r="A4822" s="351" t="s">
        <v>10520</v>
      </c>
      <c r="B4822" s="353" t="s">
        <v>1023</v>
      </c>
      <c r="C4822" s="353" t="s">
        <v>2832</v>
      </c>
      <c r="D4822" s="353" t="s">
        <v>10431</v>
      </c>
      <c r="E4822" s="354" t="s">
        <v>10432</v>
      </c>
      <c r="F4822" s="355" t="s">
        <v>10417</v>
      </c>
      <c r="G4822" s="368">
        <v>1</v>
      </c>
    </row>
    <row r="4823" spans="1:7" ht="14.25" customHeight="1" x14ac:dyDescent="0.2">
      <c r="A4823" s="347" t="s">
        <v>10521</v>
      </c>
      <c r="B4823" s="556"/>
      <c r="C4823" s="556"/>
      <c r="D4823" s="556"/>
      <c r="E4823" s="348" t="s">
        <v>10522</v>
      </c>
      <c r="F4823" s="349"/>
      <c r="G4823" s="350"/>
    </row>
    <row r="4824" spans="1:7" ht="14.25" customHeight="1" x14ac:dyDescent="0.2">
      <c r="A4824" s="351" t="s">
        <v>10523</v>
      </c>
      <c r="B4824" s="353" t="s">
        <v>1023</v>
      </c>
      <c r="C4824" s="353" t="s">
        <v>2838</v>
      </c>
      <c r="D4824" s="353" t="s">
        <v>10431</v>
      </c>
      <c r="E4824" s="354" t="s">
        <v>10432</v>
      </c>
      <c r="F4824" s="355" t="s">
        <v>10417</v>
      </c>
      <c r="G4824" s="368">
        <v>1</v>
      </c>
    </row>
    <row r="4825" spans="1:7" ht="14.25" customHeight="1" x14ac:dyDescent="0.2">
      <c r="A4825" s="347" t="s">
        <v>10524</v>
      </c>
      <c r="B4825" s="556"/>
      <c r="C4825" s="556"/>
      <c r="D4825" s="556"/>
      <c r="E4825" s="348" t="s">
        <v>5579</v>
      </c>
      <c r="F4825" s="349"/>
      <c r="G4825" s="350"/>
    </row>
    <row r="4826" spans="1:7" ht="14.25" customHeight="1" x14ac:dyDescent="0.2">
      <c r="A4826" s="351" t="s">
        <v>10525</v>
      </c>
      <c r="B4826" s="353" t="s">
        <v>1023</v>
      </c>
      <c r="C4826" s="353" t="s">
        <v>2843</v>
      </c>
      <c r="D4826" s="353" t="s">
        <v>10431</v>
      </c>
      <c r="E4826" s="354" t="s">
        <v>10432</v>
      </c>
      <c r="F4826" s="355" t="s">
        <v>10417</v>
      </c>
      <c r="G4826" s="368">
        <v>1</v>
      </c>
    </row>
    <row r="4827" spans="1:7" ht="14.25" customHeight="1" x14ac:dyDescent="0.2">
      <c r="A4827" s="557" t="s">
        <v>10526</v>
      </c>
      <c r="B4827" s="558"/>
      <c r="C4827" s="558"/>
      <c r="D4827" s="558"/>
      <c r="E4827" s="558"/>
      <c r="F4827" s="559"/>
      <c r="G4827" s="359"/>
    </row>
    <row r="4828" spans="1:7" ht="14.25" customHeight="1" x14ac:dyDescent="0.2">
      <c r="A4828" s="347" t="s">
        <v>2633</v>
      </c>
      <c r="B4828" s="556"/>
      <c r="C4828" s="556"/>
      <c r="D4828" s="556"/>
      <c r="E4828" s="348" t="s">
        <v>10527</v>
      </c>
      <c r="F4828" s="349"/>
      <c r="G4828" s="350"/>
    </row>
    <row r="4829" spans="1:7" ht="14.25" customHeight="1" x14ac:dyDescent="0.2">
      <c r="A4829" s="351" t="s">
        <v>10528</v>
      </c>
      <c r="B4829" s="353" t="s">
        <v>1025</v>
      </c>
      <c r="C4829" s="353" t="s">
        <v>2402</v>
      </c>
      <c r="D4829" s="353" t="s">
        <v>10529</v>
      </c>
      <c r="E4829" s="354" t="s">
        <v>10530</v>
      </c>
      <c r="F4829" s="355" t="s">
        <v>10531</v>
      </c>
      <c r="G4829" s="368">
        <v>9</v>
      </c>
    </row>
    <row r="4830" spans="1:7" ht="14.25" customHeight="1" x14ac:dyDescent="0.2">
      <c r="A4830" s="351" t="s">
        <v>10532</v>
      </c>
      <c r="B4830" s="353" t="s">
        <v>1025</v>
      </c>
      <c r="C4830" s="353" t="s">
        <v>2410</v>
      </c>
      <c r="D4830" s="353" t="s">
        <v>10533</v>
      </c>
      <c r="E4830" s="354" t="s">
        <v>10534</v>
      </c>
      <c r="F4830" s="355" t="s">
        <v>10531</v>
      </c>
      <c r="G4830" s="368">
        <v>1</v>
      </c>
    </row>
    <row r="4831" spans="1:7" ht="14.25" customHeight="1" x14ac:dyDescent="0.2">
      <c r="A4831" s="351" t="s">
        <v>10535</v>
      </c>
      <c r="B4831" s="353" t="s">
        <v>1025</v>
      </c>
      <c r="C4831" s="353" t="s">
        <v>2421</v>
      </c>
      <c r="D4831" s="353" t="s">
        <v>10536</v>
      </c>
      <c r="E4831" s="354" t="s">
        <v>10537</v>
      </c>
      <c r="F4831" s="355" t="s">
        <v>10531</v>
      </c>
      <c r="G4831" s="368">
        <v>9</v>
      </c>
    </row>
    <row r="4832" spans="1:7" ht="14.25" customHeight="1" x14ac:dyDescent="0.2">
      <c r="A4832" s="351" t="s">
        <v>10538</v>
      </c>
      <c r="B4832" s="353" t="s">
        <v>1025</v>
      </c>
      <c r="C4832" s="353" t="s">
        <v>2429</v>
      </c>
      <c r="D4832" s="353" t="s">
        <v>10539</v>
      </c>
      <c r="E4832" s="354" t="s">
        <v>10540</v>
      </c>
      <c r="F4832" s="355" t="s">
        <v>10531</v>
      </c>
      <c r="G4832" s="368">
        <v>1</v>
      </c>
    </row>
    <row r="4833" spans="1:7" ht="14.25" customHeight="1" x14ac:dyDescent="0.2">
      <c r="A4833" s="351" t="s">
        <v>10541</v>
      </c>
      <c r="B4833" s="353" t="s">
        <v>1025</v>
      </c>
      <c r="C4833" s="353" t="s">
        <v>2438</v>
      </c>
      <c r="D4833" s="353" t="s">
        <v>10542</v>
      </c>
      <c r="E4833" s="354" t="s">
        <v>10543</v>
      </c>
      <c r="F4833" s="355" t="s">
        <v>10531</v>
      </c>
      <c r="G4833" s="368">
        <v>9</v>
      </c>
    </row>
    <row r="4834" spans="1:7" ht="14.25" customHeight="1" x14ac:dyDescent="0.2">
      <c r="A4834" s="351" t="s">
        <v>10544</v>
      </c>
      <c r="B4834" s="353" t="s">
        <v>1025</v>
      </c>
      <c r="C4834" s="353" t="s">
        <v>1071</v>
      </c>
      <c r="D4834" s="353" t="s">
        <v>10545</v>
      </c>
      <c r="E4834" s="354" t="s">
        <v>10546</v>
      </c>
      <c r="F4834" s="355" t="s">
        <v>10531</v>
      </c>
      <c r="G4834" s="368">
        <v>1</v>
      </c>
    </row>
    <row r="4835" spans="1:7" ht="14.25" customHeight="1" x14ac:dyDescent="0.2">
      <c r="A4835" s="347" t="s">
        <v>3742</v>
      </c>
      <c r="B4835" s="556"/>
      <c r="C4835" s="556"/>
      <c r="D4835" s="556"/>
      <c r="E4835" s="348" t="s">
        <v>10547</v>
      </c>
      <c r="F4835" s="349"/>
      <c r="G4835" s="350"/>
    </row>
    <row r="4836" spans="1:7" ht="14.25" customHeight="1" x14ac:dyDescent="0.2">
      <c r="A4836" s="351" t="s">
        <v>10548</v>
      </c>
      <c r="B4836" s="353" t="s">
        <v>1025</v>
      </c>
      <c r="C4836" s="353" t="s">
        <v>1075</v>
      </c>
      <c r="D4836" s="353" t="s">
        <v>10549</v>
      </c>
      <c r="E4836" s="354" t="s">
        <v>10550</v>
      </c>
      <c r="F4836" s="355" t="s">
        <v>217</v>
      </c>
      <c r="G4836" s="368">
        <v>2</v>
      </c>
    </row>
    <row r="4837" spans="1:7" ht="14.25" customHeight="1" x14ac:dyDescent="0.2">
      <c r="A4837" s="351" t="s">
        <v>10551</v>
      </c>
      <c r="B4837" s="353" t="s">
        <v>1025</v>
      </c>
      <c r="C4837" s="353" t="s">
        <v>2474</v>
      </c>
      <c r="D4837" s="353" t="s">
        <v>10552</v>
      </c>
      <c r="E4837" s="354" t="s">
        <v>10553</v>
      </c>
      <c r="F4837" s="355" t="s">
        <v>217</v>
      </c>
      <c r="G4837" s="368">
        <v>2</v>
      </c>
    </row>
    <row r="4838" spans="1:7" ht="14.25" customHeight="1" x14ac:dyDescent="0.2">
      <c r="A4838" s="351" t="s">
        <v>10554</v>
      </c>
      <c r="B4838" s="353" t="s">
        <v>1025</v>
      </c>
      <c r="C4838" s="353" t="s">
        <v>2489</v>
      </c>
      <c r="D4838" s="353" t="s">
        <v>10555</v>
      </c>
      <c r="E4838" s="354" t="s">
        <v>10556</v>
      </c>
      <c r="F4838" s="355" t="s">
        <v>524</v>
      </c>
      <c r="G4838" s="368">
        <v>2</v>
      </c>
    </row>
    <row r="4839" spans="1:7" ht="14.25" customHeight="1" x14ac:dyDescent="0.2">
      <c r="A4839" s="351" t="s">
        <v>10557</v>
      </c>
      <c r="B4839" s="353" t="s">
        <v>1025</v>
      </c>
      <c r="C4839" s="353" t="s">
        <v>2495</v>
      </c>
      <c r="D4839" s="353" t="s">
        <v>10558</v>
      </c>
      <c r="E4839" s="354" t="s">
        <v>10559</v>
      </c>
      <c r="F4839" s="355" t="s">
        <v>217</v>
      </c>
      <c r="G4839" s="368">
        <v>2</v>
      </c>
    </row>
    <row r="4840" spans="1:7" ht="14.25" customHeight="1" x14ac:dyDescent="0.2">
      <c r="A4840" s="351" t="s">
        <v>10560</v>
      </c>
      <c r="B4840" s="353" t="s">
        <v>1025</v>
      </c>
      <c r="C4840" s="353" t="s">
        <v>2499</v>
      </c>
      <c r="D4840" s="353" t="s">
        <v>10561</v>
      </c>
      <c r="E4840" s="354" t="s">
        <v>10562</v>
      </c>
      <c r="F4840" s="355" t="s">
        <v>217</v>
      </c>
      <c r="G4840" s="368">
        <v>2</v>
      </c>
    </row>
    <row r="4841" spans="1:7" ht="14.25" customHeight="1" x14ac:dyDescent="0.2">
      <c r="A4841" s="351" t="s">
        <v>10563</v>
      </c>
      <c r="B4841" s="353" t="s">
        <v>1025</v>
      </c>
      <c r="C4841" s="353" t="s">
        <v>2508</v>
      </c>
      <c r="D4841" s="353" t="s">
        <v>10564</v>
      </c>
      <c r="E4841" s="354" t="s">
        <v>10565</v>
      </c>
      <c r="F4841" s="355" t="s">
        <v>10531</v>
      </c>
      <c r="G4841" s="368">
        <v>1</v>
      </c>
    </row>
    <row r="4842" spans="1:7" ht="14.25" customHeight="1" x14ac:dyDescent="0.2">
      <c r="A4842" s="351" t="s">
        <v>10566</v>
      </c>
      <c r="B4842" s="353" t="s">
        <v>1025</v>
      </c>
      <c r="C4842" s="353" t="s">
        <v>2516</v>
      </c>
      <c r="D4842" s="353" t="s">
        <v>10567</v>
      </c>
      <c r="E4842" s="354" t="s">
        <v>10568</v>
      </c>
      <c r="F4842" s="355" t="s">
        <v>10531</v>
      </c>
      <c r="G4842" s="368">
        <v>1</v>
      </c>
    </row>
    <row r="4843" spans="1:7" ht="14.25" customHeight="1" x14ac:dyDescent="0.2">
      <c r="A4843" s="351" t="s">
        <v>10569</v>
      </c>
      <c r="B4843" s="353" t="s">
        <v>1025</v>
      </c>
      <c r="C4843" s="353" t="s">
        <v>1085</v>
      </c>
      <c r="D4843" s="353" t="s">
        <v>10570</v>
      </c>
      <c r="E4843" s="354" t="s">
        <v>10571</v>
      </c>
      <c r="F4843" s="355" t="s">
        <v>10531</v>
      </c>
      <c r="G4843" s="368">
        <v>1</v>
      </c>
    </row>
    <row r="4844" spans="1:7" ht="14.25" customHeight="1" x14ac:dyDescent="0.2">
      <c r="A4844" s="351" t="s">
        <v>10572</v>
      </c>
      <c r="B4844" s="353" t="s">
        <v>1025</v>
      </c>
      <c r="C4844" s="353" t="s">
        <v>1088</v>
      </c>
      <c r="D4844" s="353" t="s">
        <v>10573</v>
      </c>
      <c r="E4844" s="354" t="s">
        <v>10574</v>
      </c>
      <c r="F4844" s="355" t="s">
        <v>10531</v>
      </c>
      <c r="G4844" s="368">
        <v>1</v>
      </c>
    </row>
    <row r="4845" spans="1:7" ht="14.25" customHeight="1" x14ac:dyDescent="0.2">
      <c r="A4845" s="351" t="s">
        <v>10575</v>
      </c>
      <c r="B4845" s="353" t="s">
        <v>1025</v>
      </c>
      <c r="C4845" s="353" t="s">
        <v>1096</v>
      </c>
      <c r="D4845" s="353" t="s">
        <v>10576</v>
      </c>
      <c r="E4845" s="354" t="s">
        <v>10577</v>
      </c>
      <c r="F4845" s="355" t="s">
        <v>10531</v>
      </c>
      <c r="G4845" s="368">
        <v>1</v>
      </c>
    </row>
    <row r="4846" spans="1:7" ht="14.25" customHeight="1" x14ac:dyDescent="0.2">
      <c r="A4846" s="351" t="s">
        <v>10578</v>
      </c>
      <c r="B4846" s="353" t="s">
        <v>1025</v>
      </c>
      <c r="C4846" s="353" t="s">
        <v>1103</v>
      </c>
      <c r="D4846" s="353" t="s">
        <v>10579</v>
      </c>
      <c r="E4846" s="354" t="s">
        <v>10580</v>
      </c>
      <c r="F4846" s="355" t="s">
        <v>291</v>
      </c>
      <c r="G4846" s="368">
        <v>1</v>
      </c>
    </row>
    <row r="4847" spans="1:7" ht="14.25" customHeight="1" x14ac:dyDescent="0.2">
      <c r="A4847" s="351" t="s">
        <v>10581</v>
      </c>
      <c r="B4847" s="353" t="s">
        <v>1025</v>
      </c>
      <c r="C4847" s="353" t="s">
        <v>1109</v>
      </c>
      <c r="D4847" s="353" t="s">
        <v>10582</v>
      </c>
      <c r="E4847" s="354" t="s">
        <v>10583</v>
      </c>
      <c r="F4847" s="355" t="s">
        <v>291</v>
      </c>
      <c r="G4847" s="368">
        <v>1</v>
      </c>
    </row>
    <row r="4848" spans="1:7" ht="14.25" customHeight="1" x14ac:dyDescent="0.2">
      <c r="A4848" s="351" t="s">
        <v>10584</v>
      </c>
      <c r="B4848" s="353" t="s">
        <v>1025</v>
      </c>
      <c r="C4848" s="353" t="s">
        <v>1112</v>
      </c>
      <c r="D4848" s="353" t="s">
        <v>10585</v>
      </c>
      <c r="E4848" s="354" t="s">
        <v>10586</v>
      </c>
      <c r="F4848" s="355" t="s">
        <v>291</v>
      </c>
      <c r="G4848" s="368">
        <v>1</v>
      </c>
    </row>
    <row r="4849" spans="1:7" ht="14.25" customHeight="1" x14ac:dyDescent="0.2">
      <c r="A4849" s="557" t="s">
        <v>10587</v>
      </c>
      <c r="B4849" s="558"/>
      <c r="C4849" s="558"/>
      <c r="D4849" s="558"/>
      <c r="E4849" s="558"/>
      <c r="F4849" s="559"/>
      <c r="G4849" s="359"/>
    </row>
    <row r="4850" spans="1:7" ht="14.25" customHeight="1" x14ac:dyDescent="0.2">
      <c r="A4850" s="347" t="s">
        <v>1190</v>
      </c>
      <c r="B4850" s="556"/>
      <c r="C4850" s="556"/>
      <c r="D4850" s="556"/>
      <c r="E4850" s="348" t="s">
        <v>10588</v>
      </c>
      <c r="F4850" s="349"/>
      <c r="G4850" s="350"/>
    </row>
    <row r="4851" spans="1:7" ht="14.25" customHeight="1" x14ac:dyDescent="0.2">
      <c r="A4851" s="351" t="s">
        <v>10589</v>
      </c>
      <c r="B4851" s="353" t="s">
        <v>1027</v>
      </c>
      <c r="C4851" s="353" t="s">
        <v>2402</v>
      </c>
      <c r="D4851" s="353" t="s">
        <v>10590</v>
      </c>
      <c r="E4851" s="354" t="s">
        <v>10591</v>
      </c>
      <c r="F4851" s="355" t="s">
        <v>10592</v>
      </c>
      <c r="G4851" s="368">
        <v>21</v>
      </c>
    </row>
    <row r="4852" spans="1:7" ht="14.25" customHeight="1" x14ac:dyDescent="0.2">
      <c r="A4852" s="351" t="s">
        <v>10593</v>
      </c>
      <c r="B4852" s="353" t="s">
        <v>1027</v>
      </c>
      <c r="C4852" s="353" t="s">
        <v>2410</v>
      </c>
      <c r="D4852" s="353" t="s">
        <v>10594</v>
      </c>
      <c r="E4852" s="354" t="s">
        <v>10595</v>
      </c>
      <c r="F4852" s="355" t="s">
        <v>217</v>
      </c>
      <c r="G4852" s="368">
        <v>385</v>
      </c>
    </row>
    <row r="4853" spans="1:7" ht="14.25" customHeight="1" x14ac:dyDescent="0.2">
      <c r="A4853" s="351" t="s">
        <v>10596</v>
      </c>
      <c r="B4853" s="353" t="s">
        <v>1027</v>
      </c>
      <c r="C4853" s="353" t="s">
        <v>2421</v>
      </c>
      <c r="D4853" s="353" t="s">
        <v>10597</v>
      </c>
      <c r="E4853" s="354" t="s">
        <v>10598</v>
      </c>
      <c r="F4853" s="355" t="s">
        <v>217</v>
      </c>
      <c r="G4853" s="368">
        <v>423</v>
      </c>
    </row>
    <row r="4854" spans="1:7" ht="14.25" customHeight="1" x14ac:dyDescent="0.2">
      <c r="A4854" s="351" t="s">
        <v>10599</v>
      </c>
      <c r="B4854" s="353" t="s">
        <v>1027</v>
      </c>
      <c r="C4854" s="353" t="s">
        <v>2429</v>
      </c>
      <c r="D4854" s="353" t="s">
        <v>10600</v>
      </c>
      <c r="E4854" s="354" t="s">
        <v>10601</v>
      </c>
      <c r="F4854" s="355" t="s">
        <v>10602</v>
      </c>
      <c r="G4854" s="368">
        <v>11</v>
      </c>
    </row>
    <row r="4855" spans="1:7" ht="14.25" customHeight="1" x14ac:dyDescent="0.2">
      <c r="A4855" s="351" t="s">
        <v>10603</v>
      </c>
      <c r="B4855" s="353" t="s">
        <v>1027</v>
      </c>
      <c r="C4855" s="353" t="s">
        <v>2438</v>
      </c>
      <c r="D4855" s="353" t="s">
        <v>10604</v>
      </c>
      <c r="E4855" s="354" t="s">
        <v>10605</v>
      </c>
      <c r="F4855" s="355" t="s">
        <v>7841</v>
      </c>
      <c r="G4855" s="368">
        <v>5</v>
      </c>
    </row>
    <row r="4856" spans="1:7" ht="14.25" customHeight="1" x14ac:dyDescent="0.2">
      <c r="A4856" s="557" t="s">
        <v>10606</v>
      </c>
      <c r="B4856" s="558"/>
      <c r="C4856" s="558"/>
      <c r="D4856" s="558"/>
      <c r="E4856" s="558"/>
      <c r="F4856" s="559"/>
      <c r="G4856" s="359"/>
    </row>
    <row r="4857" spans="1:7" ht="14.25" customHeight="1" x14ac:dyDescent="0.2">
      <c r="A4857" s="347" t="s">
        <v>3749</v>
      </c>
      <c r="B4857" s="556"/>
      <c r="C4857" s="556"/>
      <c r="D4857" s="556"/>
      <c r="E4857" s="348" t="s">
        <v>10607</v>
      </c>
      <c r="F4857" s="349"/>
      <c r="G4857" s="350"/>
    </row>
    <row r="4858" spans="1:7" ht="14.25" customHeight="1" x14ac:dyDescent="0.2">
      <c r="A4858" s="351" t="s">
        <v>10608</v>
      </c>
      <c r="B4858" s="353" t="s">
        <v>1029</v>
      </c>
      <c r="C4858" s="353" t="s">
        <v>2402</v>
      </c>
      <c r="D4858" s="353" t="s">
        <v>10609</v>
      </c>
      <c r="E4858" s="354" t="s">
        <v>10610</v>
      </c>
      <c r="F4858" s="355" t="s">
        <v>10531</v>
      </c>
      <c r="G4858" s="368">
        <v>1</v>
      </c>
    </row>
    <row r="4859" spans="1:7" ht="14.25" customHeight="1" x14ac:dyDescent="0.2">
      <c r="A4859" s="351" t="s">
        <v>10611</v>
      </c>
      <c r="B4859" s="353" t="s">
        <v>1029</v>
      </c>
      <c r="C4859" s="353" t="s">
        <v>2410</v>
      </c>
      <c r="D4859" s="353" t="s">
        <v>10612</v>
      </c>
      <c r="E4859" s="354" t="s">
        <v>10613</v>
      </c>
      <c r="F4859" s="355" t="s">
        <v>423</v>
      </c>
      <c r="G4859" s="368">
        <v>148</v>
      </c>
    </row>
    <row r="4860" spans="1:7" ht="14.25" customHeight="1" x14ac:dyDescent="0.2">
      <c r="A4860" s="557" t="s">
        <v>10614</v>
      </c>
      <c r="B4860" s="558"/>
      <c r="C4860" s="558"/>
      <c r="D4860" s="558"/>
      <c r="E4860" s="558"/>
      <c r="F4860" s="559"/>
      <c r="G4860" s="359"/>
    </row>
    <row r="4861" spans="1:7" ht="14.25" customHeight="1" x14ac:dyDescent="0.2">
      <c r="A4861" s="347" t="s">
        <v>2648</v>
      </c>
      <c r="B4861" s="556"/>
      <c r="C4861" s="556"/>
      <c r="D4861" s="556"/>
      <c r="E4861" s="348" t="s">
        <v>10615</v>
      </c>
      <c r="F4861" s="349"/>
      <c r="G4861" s="350"/>
    </row>
    <row r="4862" spans="1:7" ht="14.25" customHeight="1" x14ac:dyDescent="0.2">
      <c r="A4862" s="351" t="s">
        <v>10616</v>
      </c>
      <c r="B4862" s="353" t="s">
        <v>1031</v>
      </c>
      <c r="C4862" s="353" t="s">
        <v>2402</v>
      </c>
      <c r="D4862" s="353" t="s">
        <v>10617</v>
      </c>
      <c r="E4862" s="354" t="s">
        <v>10618</v>
      </c>
      <c r="F4862" s="355" t="s">
        <v>524</v>
      </c>
      <c r="G4862" s="368">
        <v>1</v>
      </c>
    </row>
    <row r="4863" spans="1:7" ht="14.25" customHeight="1" x14ac:dyDescent="0.2">
      <c r="A4863" s="351" t="s">
        <v>10619</v>
      </c>
      <c r="B4863" s="353" t="s">
        <v>1031</v>
      </c>
      <c r="C4863" s="353" t="s">
        <v>2410</v>
      </c>
      <c r="D4863" s="353" t="s">
        <v>10620</v>
      </c>
      <c r="E4863" s="354" t="s">
        <v>10621</v>
      </c>
      <c r="F4863" s="355" t="s">
        <v>382</v>
      </c>
      <c r="G4863" s="368">
        <v>1</v>
      </c>
    </row>
    <row r="4864" spans="1:7" ht="14.25" customHeight="1" x14ac:dyDescent="0.2">
      <c r="A4864" s="351" t="s">
        <v>10622</v>
      </c>
      <c r="B4864" s="353" t="s">
        <v>1031</v>
      </c>
      <c r="C4864" s="353" t="s">
        <v>2421</v>
      </c>
      <c r="D4864" s="353" t="s">
        <v>10623</v>
      </c>
      <c r="E4864" s="354" t="s">
        <v>10624</v>
      </c>
      <c r="F4864" s="355" t="s">
        <v>382</v>
      </c>
      <c r="G4864" s="368">
        <v>1</v>
      </c>
    </row>
    <row r="4865" spans="1:7" ht="14.25" customHeight="1" x14ac:dyDescent="0.2">
      <c r="A4865" s="351" t="s">
        <v>10625</v>
      </c>
      <c r="B4865" s="353" t="s">
        <v>1031</v>
      </c>
      <c r="C4865" s="353" t="s">
        <v>2429</v>
      </c>
      <c r="D4865" s="353" t="s">
        <v>10626</v>
      </c>
      <c r="E4865" s="354" t="s">
        <v>10627</v>
      </c>
      <c r="F4865" s="355" t="s">
        <v>524</v>
      </c>
      <c r="G4865" s="368">
        <v>1</v>
      </c>
    </row>
    <row r="4866" spans="1:7" ht="14.25" customHeight="1" x14ac:dyDescent="0.2">
      <c r="A4866" s="351" t="s">
        <v>10628</v>
      </c>
      <c r="B4866" s="353" t="s">
        <v>1031</v>
      </c>
      <c r="C4866" s="353" t="s">
        <v>2438</v>
      </c>
      <c r="D4866" s="353" t="s">
        <v>10629</v>
      </c>
      <c r="E4866" s="354" t="s">
        <v>10630</v>
      </c>
      <c r="F4866" s="355" t="s">
        <v>382</v>
      </c>
      <c r="G4866" s="368">
        <v>1</v>
      </c>
    </row>
    <row r="4867" spans="1:7" ht="14.25" customHeight="1" x14ac:dyDescent="0.2">
      <c r="A4867" s="351" t="s">
        <v>10631</v>
      </c>
      <c r="B4867" s="353" t="s">
        <v>1031</v>
      </c>
      <c r="C4867" s="353" t="s">
        <v>1071</v>
      </c>
      <c r="D4867" s="353" t="s">
        <v>10632</v>
      </c>
      <c r="E4867" s="354" t="s">
        <v>10633</v>
      </c>
      <c r="F4867" s="355" t="s">
        <v>524</v>
      </c>
      <c r="G4867" s="368">
        <v>1</v>
      </c>
    </row>
    <row r="4868" spans="1:7" ht="14.25" customHeight="1" x14ac:dyDescent="0.2">
      <c r="A4868" s="351" t="s">
        <v>10634</v>
      </c>
      <c r="B4868" s="353" t="s">
        <v>1031</v>
      </c>
      <c r="C4868" s="353" t="s">
        <v>1075</v>
      </c>
      <c r="D4868" s="353" t="s">
        <v>10635</v>
      </c>
      <c r="E4868" s="354" t="s">
        <v>10636</v>
      </c>
      <c r="F4868" s="355" t="s">
        <v>382</v>
      </c>
      <c r="G4868" s="368">
        <v>1</v>
      </c>
    </row>
    <row r="4869" spans="1:7" ht="14.25" customHeight="1" x14ac:dyDescent="0.2">
      <c r="A4869" s="351" t="s">
        <v>10637</v>
      </c>
      <c r="B4869" s="353" t="s">
        <v>1031</v>
      </c>
      <c r="C4869" s="353" t="s">
        <v>2474</v>
      </c>
      <c r="D4869" s="353" t="s">
        <v>10638</v>
      </c>
      <c r="E4869" s="354" t="s">
        <v>10639</v>
      </c>
      <c r="F4869" s="355" t="s">
        <v>524</v>
      </c>
      <c r="G4869" s="368">
        <v>1</v>
      </c>
    </row>
    <row r="4870" spans="1:7" ht="14.25" customHeight="1" x14ac:dyDescent="0.2">
      <c r="A4870" s="351" t="s">
        <v>10640</v>
      </c>
      <c r="B4870" s="353" t="s">
        <v>1031</v>
      </c>
      <c r="C4870" s="353" t="s">
        <v>2489</v>
      </c>
      <c r="D4870" s="353" t="s">
        <v>10641</v>
      </c>
      <c r="E4870" s="354" t="s">
        <v>10642</v>
      </c>
      <c r="F4870" s="355" t="s">
        <v>382</v>
      </c>
      <c r="G4870" s="368">
        <v>1</v>
      </c>
    </row>
    <row r="4871" spans="1:7" ht="14.25" customHeight="1" x14ac:dyDescent="0.2">
      <c r="A4871" s="557" t="s">
        <v>10643</v>
      </c>
      <c r="B4871" s="558"/>
      <c r="C4871" s="558"/>
      <c r="D4871" s="558"/>
      <c r="E4871" s="558"/>
      <c r="F4871" s="559"/>
      <c r="G4871" s="359"/>
    </row>
    <row r="4872" spans="1:7" ht="14.25" customHeight="1" x14ac:dyDescent="0.2">
      <c r="A4872" s="347" t="s">
        <v>1204</v>
      </c>
      <c r="B4872" s="556"/>
      <c r="C4872" s="556"/>
      <c r="D4872" s="556"/>
      <c r="E4872" s="348" t="s">
        <v>10644</v>
      </c>
      <c r="F4872" s="349"/>
      <c r="G4872" s="350"/>
    </row>
    <row r="4873" spans="1:7" ht="14.25" customHeight="1" x14ac:dyDescent="0.2">
      <c r="A4873" s="351" t="s">
        <v>10645</v>
      </c>
      <c r="B4873" s="353" t="s">
        <v>1033</v>
      </c>
      <c r="C4873" s="353" t="s">
        <v>2402</v>
      </c>
      <c r="D4873" s="353" t="s">
        <v>10646</v>
      </c>
      <c r="E4873" s="354" t="s">
        <v>10647</v>
      </c>
      <c r="F4873" s="355" t="s">
        <v>10648</v>
      </c>
      <c r="G4873" s="368">
        <v>1</v>
      </c>
    </row>
    <row r="4874" spans="1:7" ht="14.25" customHeight="1" x14ac:dyDescent="0.2">
      <c r="A4874" s="351" t="s">
        <v>10649</v>
      </c>
      <c r="B4874" s="353" t="s">
        <v>1033</v>
      </c>
      <c r="C4874" s="353" t="s">
        <v>2410</v>
      </c>
      <c r="D4874" s="353" t="s">
        <v>10650</v>
      </c>
      <c r="E4874" s="354" t="s">
        <v>10651</v>
      </c>
      <c r="F4874" s="355" t="s">
        <v>10652</v>
      </c>
      <c r="G4874" s="368">
        <v>-7</v>
      </c>
    </row>
    <row r="4875" spans="1:7" ht="14.25" customHeight="1" x14ac:dyDescent="0.2">
      <c r="A4875" s="351" t="s">
        <v>10653</v>
      </c>
      <c r="B4875" s="353" t="s">
        <v>1033</v>
      </c>
      <c r="C4875" s="353" t="s">
        <v>2421</v>
      </c>
      <c r="D4875" s="353" t="s">
        <v>10654</v>
      </c>
      <c r="E4875" s="354" t="s">
        <v>10655</v>
      </c>
      <c r="F4875" s="355" t="s">
        <v>217</v>
      </c>
      <c r="G4875" s="368">
        <v>1</v>
      </c>
    </row>
    <row r="4876" spans="1:7" ht="14.25" customHeight="1" x14ac:dyDescent="0.2">
      <c r="A4876" s="351" t="s">
        <v>10656</v>
      </c>
      <c r="B4876" s="353" t="s">
        <v>1033</v>
      </c>
      <c r="C4876" s="353" t="s">
        <v>2429</v>
      </c>
      <c r="D4876" s="353" t="s">
        <v>10657</v>
      </c>
      <c r="E4876" s="354" t="s">
        <v>10658</v>
      </c>
      <c r="F4876" s="355" t="s">
        <v>10648</v>
      </c>
      <c r="G4876" s="368">
        <v>2</v>
      </c>
    </row>
    <row r="4877" spans="1:7" ht="14.25" customHeight="1" x14ac:dyDescent="0.2">
      <c r="A4877" s="351" t="s">
        <v>10659</v>
      </c>
      <c r="B4877" s="353" t="s">
        <v>1033</v>
      </c>
      <c r="C4877" s="353" t="s">
        <v>2438</v>
      </c>
      <c r="D4877" s="353" t="s">
        <v>10660</v>
      </c>
      <c r="E4877" s="354" t="s">
        <v>10661</v>
      </c>
      <c r="F4877" s="355" t="s">
        <v>10652</v>
      </c>
      <c r="G4877" s="368">
        <v>-16</v>
      </c>
    </row>
  </sheetData>
  <mergeCells count="412">
    <mergeCell ref="B4808:D4808"/>
    <mergeCell ref="B4810:D4810"/>
    <mergeCell ref="B4812:D4812"/>
    <mergeCell ref="B4814:D4814"/>
    <mergeCell ref="B4816:D4816"/>
    <mergeCell ref="B4818:D4818"/>
    <mergeCell ref="B4821:D4821"/>
    <mergeCell ref="B4823:D4823"/>
    <mergeCell ref="B4825:D4825"/>
    <mergeCell ref="A4871:F4871"/>
    <mergeCell ref="B4872:D4872"/>
    <mergeCell ref="A4827:F4827"/>
    <mergeCell ref="B4828:D4828"/>
    <mergeCell ref="B4835:D4835"/>
    <mergeCell ref="A4849:F4849"/>
    <mergeCell ref="B4850:D4850"/>
    <mergeCell ref="A4856:F4856"/>
    <mergeCell ref="B4857:D4857"/>
    <mergeCell ref="A4860:F4860"/>
    <mergeCell ref="B4861:D4861"/>
    <mergeCell ref="B4796:D4796"/>
    <mergeCell ref="B4798:D4798"/>
    <mergeCell ref="B4800:D4800"/>
    <mergeCell ref="B4802:D4802"/>
    <mergeCell ref="B4804:D4804"/>
    <mergeCell ref="B4806:D4806"/>
    <mergeCell ref="B4745:D4745"/>
    <mergeCell ref="B4750:D4750"/>
    <mergeCell ref="B4756:D4756"/>
    <mergeCell ref="B4760:D4760"/>
    <mergeCell ref="B4766:D4766"/>
    <mergeCell ref="B4771:D4771"/>
    <mergeCell ref="B4776:D4776"/>
    <mergeCell ref="B4782:D4782"/>
    <mergeCell ref="B4788:D4788"/>
    <mergeCell ref="B4790:D4790"/>
    <mergeCell ref="B4792:D4792"/>
    <mergeCell ref="B4794:D4794"/>
    <mergeCell ref="A4672:F4672"/>
    <mergeCell ref="B4673:D4673"/>
    <mergeCell ref="B4677:D4677"/>
    <mergeCell ref="B4726:D4726"/>
    <mergeCell ref="A4731:F4731"/>
    <mergeCell ref="A4732:F4732"/>
    <mergeCell ref="B4733:D4733"/>
    <mergeCell ref="B4739:D4739"/>
    <mergeCell ref="A4594:F4594"/>
    <mergeCell ref="B4595:D4595"/>
    <mergeCell ref="B4614:D4614"/>
    <mergeCell ref="B4621:E4621"/>
    <mergeCell ref="B4625:E4625"/>
    <mergeCell ref="B4629:E4629"/>
    <mergeCell ref="A4634:F4634"/>
    <mergeCell ref="B4635:D4635"/>
    <mergeCell ref="B4645:D4645"/>
    <mergeCell ref="B4480:D4480"/>
    <mergeCell ref="B4497:D4497"/>
    <mergeCell ref="B4514:D4514"/>
    <mergeCell ref="B4523:D4523"/>
    <mergeCell ref="B4530:D4530"/>
    <mergeCell ref="B4540:D4540"/>
    <mergeCell ref="B4549:D4549"/>
    <mergeCell ref="A4558:F4558"/>
    <mergeCell ref="B4559:D4559"/>
    <mergeCell ref="B4386:D4386"/>
    <mergeCell ref="B4396:D4396"/>
    <mergeCell ref="B4407:E4407"/>
    <mergeCell ref="A4453:F4453"/>
    <mergeCell ref="A4454:F4454"/>
    <mergeCell ref="B4455:D4455"/>
    <mergeCell ref="B4461:D4461"/>
    <mergeCell ref="B4471:D4471"/>
    <mergeCell ref="B4323:D4323"/>
    <mergeCell ref="B4324:E4324"/>
    <mergeCell ref="B4334:E4334"/>
    <mergeCell ref="B4344:E4344"/>
    <mergeCell ref="B4350:E4350"/>
    <mergeCell ref="B4353:D4353"/>
    <mergeCell ref="B4363:D4363"/>
    <mergeCell ref="A4385:F4385"/>
    <mergeCell ref="B4171:D4171"/>
    <mergeCell ref="B4222:D4222"/>
    <mergeCell ref="A4231:F4231"/>
    <mergeCell ref="B4232:D4232"/>
    <mergeCell ref="B4244:D4244"/>
    <mergeCell ref="B4290:D4290"/>
    <mergeCell ref="B4308:D4308"/>
    <mergeCell ref="A4322:F4322"/>
    <mergeCell ref="A4065:F4065"/>
    <mergeCell ref="B4066:D4066"/>
    <mergeCell ref="B4076:D4076"/>
    <mergeCell ref="A4158:F4158"/>
    <mergeCell ref="A4159:F4159"/>
    <mergeCell ref="B4160:D4160"/>
    <mergeCell ref="B3990:D3990"/>
    <mergeCell ref="B4013:E4013"/>
    <mergeCell ref="A4036:F4036"/>
    <mergeCell ref="B4037:D4037"/>
    <mergeCell ref="B4057:D4057"/>
    <mergeCell ref="A4064:F4064"/>
    <mergeCell ref="A3733:F3733"/>
    <mergeCell ref="B3734:D3734"/>
    <mergeCell ref="B3751:D3751"/>
    <mergeCell ref="A3758:F3758"/>
    <mergeCell ref="B3759:D3759"/>
    <mergeCell ref="B3789:D3789"/>
    <mergeCell ref="B3805:D3805"/>
    <mergeCell ref="B2921:E2921"/>
    <mergeCell ref="B2925:E2925"/>
    <mergeCell ref="B2938:E2938"/>
    <mergeCell ref="B2947:E2947"/>
    <mergeCell ref="B2973:E2973"/>
    <mergeCell ref="B2980:E2980"/>
    <mergeCell ref="B2987:E2987"/>
    <mergeCell ref="B2993:E2993"/>
    <mergeCell ref="B2996:E2996"/>
    <mergeCell ref="B2452:D2452"/>
    <mergeCell ref="B2463:E2463"/>
    <mergeCell ref="A2481:F2481"/>
    <mergeCell ref="B2482:D2482"/>
    <mergeCell ref="B2483:E2483"/>
    <mergeCell ref="B2493:E2493"/>
    <mergeCell ref="B2511:E2511"/>
    <mergeCell ref="B1896:D1896"/>
    <mergeCell ref="B1919:D1919"/>
    <mergeCell ref="B1944:D1944"/>
    <mergeCell ref="B1971:D1971"/>
    <mergeCell ref="B2002:D2002"/>
    <mergeCell ref="B2024:D2024"/>
    <mergeCell ref="B2036:D2036"/>
    <mergeCell ref="B2060:D2060"/>
    <mergeCell ref="B2119:D2119"/>
    <mergeCell ref="B2327:D2327"/>
    <mergeCell ref="B2336:D2336"/>
    <mergeCell ref="B2346:D2346"/>
    <mergeCell ref="A2360:F2360"/>
    <mergeCell ref="B2361:D2361"/>
    <mergeCell ref="B2404:D2404"/>
    <mergeCell ref="B2215:D2215"/>
    <mergeCell ref="B2239:D2239"/>
    <mergeCell ref="B885:E885"/>
    <mergeCell ref="B890:E890"/>
    <mergeCell ref="B895:E895"/>
    <mergeCell ref="B1096:D1096"/>
    <mergeCell ref="A1113:F1113"/>
    <mergeCell ref="B1114:D1114"/>
    <mergeCell ref="B1115:E1115"/>
    <mergeCell ref="B1191:E1191"/>
    <mergeCell ref="B1261:D1261"/>
    <mergeCell ref="B982:E982"/>
    <mergeCell ref="B988:E988"/>
    <mergeCell ref="B994:E994"/>
    <mergeCell ref="B1000:D1000"/>
    <mergeCell ref="B1020:D1020"/>
    <mergeCell ref="B1043:E1043"/>
    <mergeCell ref="B1049:D1049"/>
    <mergeCell ref="B1076:E1076"/>
    <mergeCell ref="B1086:D1086"/>
    <mergeCell ref="B941:E941"/>
    <mergeCell ref="B947:E947"/>
    <mergeCell ref="B954:E954"/>
    <mergeCell ref="B960:E960"/>
    <mergeCell ref="B963:E963"/>
    <mergeCell ref="B969:E969"/>
    <mergeCell ref="B805:E805"/>
    <mergeCell ref="B816:E816"/>
    <mergeCell ref="B827:E827"/>
    <mergeCell ref="B838:E838"/>
    <mergeCell ref="B846:E846"/>
    <mergeCell ref="B854:E854"/>
    <mergeCell ref="B862:E862"/>
    <mergeCell ref="B870:E870"/>
    <mergeCell ref="B877:E877"/>
    <mergeCell ref="B140:D140"/>
    <mergeCell ref="B394:E394"/>
    <mergeCell ref="B409:E409"/>
    <mergeCell ref="B417:E417"/>
    <mergeCell ref="B419:E419"/>
    <mergeCell ref="B434:E434"/>
    <mergeCell ref="B455:E455"/>
    <mergeCell ref="B252:E252"/>
    <mergeCell ref="B256:D256"/>
    <mergeCell ref="B257:E257"/>
    <mergeCell ref="B271:E271"/>
    <mergeCell ref="B298:E298"/>
    <mergeCell ref="B316:E316"/>
    <mergeCell ref="B333:E333"/>
    <mergeCell ref="B351:D351"/>
    <mergeCell ref="B352:E352"/>
    <mergeCell ref="B367:E367"/>
    <mergeCell ref="B378:E378"/>
    <mergeCell ref="A3:G3"/>
    <mergeCell ref="A5:G5"/>
    <mergeCell ref="A7:A9"/>
    <mergeCell ref="E7:E9"/>
    <mergeCell ref="F7:F9"/>
    <mergeCell ref="G7:G9"/>
    <mergeCell ref="B7:D9"/>
    <mergeCell ref="A11:F11"/>
    <mergeCell ref="A12:F12"/>
    <mergeCell ref="B10:C10"/>
    <mergeCell ref="B13:D13"/>
    <mergeCell ref="A16:F16"/>
    <mergeCell ref="A17:F17"/>
    <mergeCell ref="B18:D18"/>
    <mergeCell ref="B19:E19"/>
    <mergeCell ref="B27:E27"/>
    <mergeCell ref="B32:E32"/>
    <mergeCell ref="B40:E40"/>
    <mergeCell ref="B45:E45"/>
    <mergeCell ref="B53:E53"/>
    <mergeCell ref="B141:E141"/>
    <mergeCell ref="B146:E146"/>
    <mergeCell ref="B151:D151"/>
    <mergeCell ref="B181:D181"/>
    <mergeCell ref="B225:D225"/>
    <mergeCell ref="B244:E244"/>
    <mergeCell ref="B60:E60"/>
    <mergeCell ref="B62:D62"/>
    <mergeCell ref="B63:E63"/>
    <mergeCell ref="B69:E69"/>
    <mergeCell ref="B74:E74"/>
    <mergeCell ref="B81:D81"/>
    <mergeCell ref="B82:E82"/>
    <mergeCell ref="B87:E87"/>
    <mergeCell ref="B92:E92"/>
    <mergeCell ref="B99:D99"/>
    <mergeCell ref="B100:E100"/>
    <mergeCell ref="B107:E107"/>
    <mergeCell ref="B115:E115"/>
    <mergeCell ref="B120:D120"/>
    <mergeCell ref="B121:E121"/>
    <mergeCell ref="B126:E126"/>
    <mergeCell ref="B135:E135"/>
    <mergeCell ref="B564:D564"/>
    <mergeCell ref="B603:D603"/>
    <mergeCell ref="B604:E604"/>
    <mergeCell ref="B616:E616"/>
    <mergeCell ref="B626:E626"/>
    <mergeCell ref="B632:E632"/>
    <mergeCell ref="A637:F637"/>
    <mergeCell ref="B472:E472"/>
    <mergeCell ref="B483:E483"/>
    <mergeCell ref="B495:D495"/>
    <mergeCell ref="B638:D638"/>
    <mergeCell ref="B639:E639"/>
    <mergeCell ref="B649:E649"/>
    <mergeCell ref="B665:E665"/>
    <mergeCell ref="B906:E906"/>
    <mergeCell ref="B913:E913"/>
    <mergeCell ref="B920:E920"/>
    <mergeCell ref="B927:E927"/>
    <mergeCell ref="B930:E930"/>
    <mergeCell ref="B668:E668"/>
    <mergeCell ref="B680:E680"/>
    <mergeCell ref="B688:E688"/>
    <mergeCell ref="B695:E695"/>
    <mergeCell ref="B702:E702"/>
    <mergeCell ref="B714:E714"/>
    <mergeCell ref="B722:E722"/>
    <mergeCell ref="B728:E728"/>
    <mergeCell ref="B734:E734"/>
    <mergeCell ref="B742:E742"/>
    <mergeCell ref="B755:E755"/>
    <mergeCell ref="B769:E769"/>
    <mergeCell ref="B779:E779"/>
    <mergeCell ref="B786:E786"/>
    <mergeCell ref="B794:E794"/>
    <mergeCell ref="B976:E976"/>
    <mergeCell ref="B1344:E1344"/>
    <mergeCell ref="B1366:D1366"/>
    <mergeCell ref="B1294:E1294"/>
    <mergeCell ref="B1314:D1314"/>
    <mergeCell ref="B1391:E1391"/>
    <mergeCell ref="B1412:D1412"/>
    <mergeCell ref="B1444:E1444"/>
    <mergeCell ref="B1468:D1468"/>
    <mergeCell ref="B1496:E1496"/>
    <mergeCell ref="B1516:D1516"/>
    <mergeCell ref="B1548:E1548"/>
    <mergeCell ref="B1568:D1568"/>
    <mergeCell ref="B1598:E1598"/>
    <mergeCell ref="B1618:D1618"/>
    <mergeCell ref="B2093:D2093"/>
    <mergeCell ref="B2144:D2144"/>
    <mergeCell ref="B2191:D2191"/>
    <mergeCell ref="B2261:D2261"/>
    <mergeCell ref="B2283:D2283"/>
    <mergeCell ref="B2305:D2305"/>
    <mergeCell ref="B1651:E1651"/>
    <mergeCell ref="B1675:D1675"/>
    <mergeCell ref="B1702:E1702"/>
    <mergeCell ref="B1722:D1722"/>
    <mergeCell ref="B1759:E1759"/>
    <mergeCell ref="B1783:D1783"/>
    <mergeCell ref="B1825:E1825"/>
    <mergeCell ref="B1846:D1846"/>
    <mergeCell ref="B1874:D1874"/>
    <mergeCell ref="B2522:E2522"/>
    <mergeCell ref="B2533:E2533"/>
    <mergeCell ref="B2545:E2545"/>
    <mergeCell ref="B2551:E2551"/>
    <mergeCell ref="B2558:E2558"/>
    <mergeCell ref="B2564:E2564"/>
    <mergeCell ref="B2567:E2567"/>
    <mergeCell ref="B2570:E2570"/>
    <mergeCell ref="B2579:E2579"/>
    <mergeCell ref="B2590:E2590"/>
    <mergeCell ref="B2602:E2602"/>
    <mergeCell ref="B2721:E2721"/>
    <mergeCell ref="B2724:E2724"/>
    <mergeCell ref="B2727:E2727"/>
    <mergeCell ref="B2739:E2739"/>
    <mergeCell ref="B2754:E2754"/>
    <mergeCell ref="B2764:E2764"/>
    <mergeCell ref="B2767:E2767"/>
    <mergeCell ref="B2613:E2613"/>
    <mergeCell ref="B2623:E2623"/>
    <mergeCell ref="B2636:E2636"/>
    <mergeCell ref="B2648:E2648"/>
    <mergeCell ref="B2663:E2663"/>
    <mergeCell ref="B2675:E2675"/>
    <mergeCell ref="B2688:E2688"/>
    <mergeCell ref="B2703:E2703"/>
    <mergeCell ref="B2713:E2713"/>
    <mergeCell ref="B2770:E2770"/>
    <mergeCell ref="B2773:E2773"/>
    <mergeCell ref="B2782:E2782"/>
    <mergeCell ref="B2789:E2789"/>
    <mergeCell ref="B2804:E2804"/>
    <mergeCell ref="B2817:E2817"/>
    <mergeCell ref="B2836:E2836"/>
    <mergeCell ref="B2913:E2913"/>
    <mergeCell ref="B2917:E2917"/>
    <mergeCell ref="B2853:E2853"/>
    <mergeCell ref="B2865:E2865"/>
    <mergeCell ref="B2870:E2870"/>
    <mergeCell ref="B2875:E2875"/>
    <mergeCell ref="B2879:E2879"/>
    <mergeCell ref="B2891:E2891"/>
    <mergeCell ref="B2902:E2902"/>
    <mergeCell ref="B2904:E2904"/>
    <mergeCell ref="B2910:E2910"/>
    <mergeCell ref="B3000:E3000"/>
    <mergeCell ref="B3015:E3015"/>
    <mergeCell ref="B3023:E3023"/>
    <mergeCell ref="B3033:E3033"/>
    <mergeCell ref="B3038:E3038"/>
    <mergeCell ref="B3040:E3040"/>
    <mergeCell ref="B3042:E3042"/>
    <mergeCell ref="B3044:E3044"/>
    <mergeCell ref="B3057:E3057"/>
    <mergeCell ref="B3060:E3060"/>
    <mergeCell ref="B3068:E3068"/>
    <mergeCell ref="A3083:F3083"/>
    <mergeCell ref="B3084:D3084"/>
    <mergeCell ref="A3159:F3159"/>
    <mergeCell ref="A3160:F3160"/>
    <mergeCell ref="B3161:D3161"/>
    <mergeCell ref="A3208:F3208"/>
    <mergeCell ref="B3209:D3209"/>
    <mergeCell ref="A3268:F3268"/>
    <mergeCell ref="B3269:D3269"/>
    <mergeCell ref="B3283:E3283"/>
    <mergeCell ref="B3289:E3289"/>
    <mergeCell ref="A3353:F3353"/>
    <mergeCell ref="B3354:D3354"/>
    <mergeCell ref="B3375:D3375"/>
    <mergeCell ref="B3395:D3395"/>
    <mergeCell ref="B3453:E3453"/>
    <mergeCell ref="B3419:D3419"/>
    <mergeCell ref="A3434:F3434"/>
    <mergeCell ref="B3435:D3435"/>
    <mergeCell ref="A3450:F3450"/>
    <mergeCell ref="A3451:F3451"/>
    <mergeCell ref="B3452:D3452"/>
    <mergeCell ref="B3459:E3459"/>
    <mergeCell ref="B3465:E3465"/>
    <mergeCell ref="B3470:E3470"/>
    <mergeCell ref="B3473:E3473"/>
    <mergeCell ref="B3478:E3478"/>
    <mergeCell ref="B3488:E3488"/>
    <mergeCell ref="B3492:D3492"/>
    <mergeCell ref="B3503:D3503"/>
    <mergeCell ref="B3651:D3651"/>
    <mergeCell ref="B3529:E3529"/>
    <mergeCell ref="B3533:D3533"/>
    <mergeCell ref="B3534:E3534"/>
    <mergeCell ref="B3573:E3573"/>
    <mergeCell ref="B3602:E3602"/>
    <mergeCell ref="B3616:E3616"/>
    <mergeCell ref="B3637:D3637"/>
    <mergeCell ref="B3638:E3638"/>
    <mergeCell ref="A3650:F3650"/>
    <mergeCell ref="B3652:E3652"/>
    <mergeCell ref="B3660:E3660"/>
    <mergeCell ref="B3675:D3675"/>
    <mergeCell ref="B3680:E3680"/>
    <mergeCell ref="B3690:E3690"/>
    <mergeCell ref="B3695:D3695"/>
    <mergeCell ref="B3696:E3696"/>
    <mergeCell ref="B3703:E3703"/>
    <mergeCell ref="B3710:D3710"/>
    <mergeCell ref="B3714:D3714"/>
    <mergeCell ref="B3829:D3829"/>
    <mergeCell ref="A3849:F3849"/>
    <mergeCell ref="B3850:D3850"/>
    <mergeCell ref="A3884:F3884"/>
    <mergeCell ref="B3885:D3885"/>
    <mergeCell ref="B3913:D3913"/>
    <mergeCell ref="B3986:D3986"/>
    <mergeCell ref="A3989:F3989"/>
  </mergeCells>
  <pageMargins left="0.69999998807907104" right="0.69999998807907104" top="0.75" bottom="0.75" header="0.30000001192092901" footer="0.30000001192092901"/>
  <pageSetup paperSize="9" scale="68" fitToHeight="0" orientation="portrait" r:id="rId1"/>
  <headerFooter>
    <oddFooter>&amp;RСтраница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483CE-F177-423C-BD30-C2E32B392FB4}">
  <sheetPr>
    <pageSetUpPr fitToPage="1"/>
  </sheetPr>
  <dimension ref="A1:V101"/>
  <sheetViews>
    <sheetView topLeftCell="A82" workbookViewId="0">
      <selection activeCell="Y88" sqref="Y88"/>
    </sheetView>
  </sheetViews>
  <sheetFormatPr defaultColWidth="9.140625" defaultRowHeight="11.25" customHeight="1" x14ac:dyDescent="0.2"/>
  <cols>
    <col min="1" max="1" width="6.7109375" style="286" customWidth="1"/>
    <col min="2" max="2" width="22.140625" style="286" customWidth="1"/>
    <col min="3" max="3" width="32.7109375" style="286" customWidth="1"/>
    <col min="4" max="8" width="20.28515625" style="286" customWidth="1"/>
    <col min="9" max="9" width="113.85546875" style="287" hidden="1" customWidth="1"/>
    <col min="10" max="10" width="136" style="287" hidden="1" customWidth="1"/>
    <col min="11" max="11" width="156.28515625" style="287" hidden="1" customWidth="1"/>
    <col min="12" max="12" width="163" style="287" hidden="1" customWidth="1"/>
    <col min="13" max="14" width="54.85546875" style="287" hidden="1" customWidth="1"/>
    <col min="15" max="15" width="53" style="287" hidden="1" customWidth="1"/>
    <col min="16" max="17" width="81.140625" style="287" hidden="1" customWidth="1"/>
    <col min="18" max="18" width="81.85546875" style="287" hidden="1" customWidth="1"/>
    <col min="19" max="19" width="81.140625" style="287" hidden="1" customWidth="1"/>
    <col min="20" max="20" width="53" style="287" hidden="1" customWidth="1"/>
    <col min="21" max="21" width="81.140625" style="287" hidden="1" customWidth="1"/>
    <col min="22" max="16384" width="9.140625" style="286"/>
  </cols>
  <sheetData>
    <row r="1" spans="1:10" s="1" customFormat="1" ht="15" x14ac:dyDescent="0.25">
      <c r="H1" s="256" t="s">
        <v>0</v>
      </c>
    </row>
    <row r="2" spans="1:10" s="1" customFormat="1" ht="15" x14ac:dyDescent="0.25">
      <c r="A2" s="257"/>
      <c r="B2" s="257"/>
      <c r="C2" s="257"/>
      <c r="D2" s="257"/>
      <c r="E2" s="257"/>
      <c r="F2" s="257"/>
      <c r="G2" s="257"/>
      <c r="H2" s="256" t="s">
        <v>1</v>
      </c>
    </row>
    <row r="3" spans="1:10" s="1" customFormat="1" ht="15" x14ac:dyDescent="0.25">
      <c r="A3" s="257"/>
      <c r="B3" s="257"/>
      <c r="C3" s="257"/>
      <c r="D3" s="257"/>
      <c r="E3" s="257"/>
      <c r="F3" s="257"/>
      <c r="G3" s="257"/>
      <c r="H3" s="256"/>
    </row>
    <row r="4" spans="1:10" s="1" customFormat="1" ht="15" x14ac:dyDescent="0.25">
      <c r="A4" s="257"/>
      <c r="B4" s="257" t="s">
        <v>2</v>
      </c>
      <c r="C4" s="587" t="s">
        <v>967</v>
      </c>
      <c r="D4" s="587"/>
      <c r="E4" s="587"/>
      <c r="F4" s="587"/>
      <c r="G4" s="587"/>
      <c r="H4" s="257"/>
      <c r="I4" s="258" t="s">
        <v>967</v>
      </c>
    </row>
    <row r="5" spans="1:10" s="1" customFormat="1" ht="10.5" customHeight="1" x14ac:dyDescent="0.25">
      <c r="A5" s="257"/>
      <c r="B5" s="257"/>
      <c r="C5" s="588" t="s">
        <v>3</v>
      </c>
      <c r="D5" s="588"/>
      <c r="E5" s="588"/>
      <c r="F5" s="588"/>
      <c r="G5" s="588"/>
      <c r="H5" s="257"/>
    </row>
    <row r="6" spans="1:10" s="1" customFormat="1" ht="17.25" customHeight="1" x14ac:dyDescent="0.25">
      <c r="A6" s="257"/>
      <c r="B6" s="257" t="s">
        <v>959</v>
      </c>
      <c r="C6" s="259"/>
      <c r="D6" s="259"/>
      <c r="E6" s="259"/>
      <c r="F6" s="259"/>
      <c r="G6" s="259"/>
      <c r="H6" s="257"/>
    </row>
    <row r="7" spans="1:10" s="1" customFormat="1" ht="17.25" customHeight="1" x14ac:dyDescent="0.25">
      <c r="A7" s="257"/>
      <c r="B7" s="257"/>
      <c r="C7" s="259"/>
      <c r="D7" s="259"/>
      <c r="E7" s="259"/>
      <c r="F7" s="260" t="s">
        <v>1046</v>
      </c>
      <c r="G7" s="294" t="s">
        <v>1058</v>
      </c>
      <c r="H7" s="257"/>
    </row>
    <row r="8" spans="1:10" s="1" customFormat="1" ht="17.25" customHeight="1" x14ac:dyDescent="0.25">
      <c r="A8" s="257"/>
      <c r="B8" s="261" t="s">
        <v>1047</v>
      </c>
      <c r="C8" s="259"/>
      <c r="D8" s="259"/>
      <c r="E8" s="259"/>
      <c r="F8" s="259"/>
      <c r="G8" s="259"/>
      <c r="H8" s="257"/>
    </row>
    <row r="9" spans="1:10" s="1" customFormat="1" ht="17.25" customHeight="1" x14ac:dyDescent="0.25">
      <c r="A9" s="257"/>
      <c r="B9" s="257"/>
      <c r="C9" s="589"/>
      <c r="D9" s="589"/>
      <c r="E9" s="589"/>
      <c r="F9" s="589"/>
      <c r="G9" s="589"/>
      <c r="H9" s="257"/>
    </row>
    <row r="10" spans="1:10" s="1" customFormat="1" ht="11.25" customHeight="1" x14ac:dyDescent="0.25">
      <c r="A10" s="262"/>
      <c r="B10" s="262"/>
      <c r="C10" s="588" t="s">
        <v>4</v>
      </c>
      <c r="D10" s="588"/>
      <c r="E10" s="588"/>
      <c r="F10" s="588"/>
      <c r="G10" s="588"/>
      <c r="H10" s="262"/>
    </row>
    <row r="11" spans="1:10" s="1" customFormat="1" ht="11.25" customHeight="1" x14ac:dyDescent="0.25">
      <c r="A11" s="262"/>
      <c r="B11" s="262"/>
      <c r="C11" s="259"/>
      <c r="D11" s="259"/>
      <c r="E11" s="259"/>
      <c r="F11" s="259"/>
      <c r="G11" s="259"/>
      <c r="H11" s="262"/>
    </row>
    <row r="12" spans="1:10" s="1" customFormat="1" ht="18" x14ac:dyDescent="0.25">
      <c r="A12" s="262"/>
      <c r="B12" s="590" t="s">
        <v>1048</v>
      </c>
      <c r="C12" s="590"/>
      <c r="D12" s="590"/>
      <c r="E12" s="590"/>
      <c r="F12" s="590"/>
      <c r="G12" s="590"/>
      <c r="H12" s="262"/>
    </row>
    <row r="13" spans="1:10" s="1" customFormat="1" ht="11.25" customHeight="1" x14ac:dyDescent="0.25">
      <c r="A13" s="262"/>
      <c r="B13" s="262"/>
      <c r="C13" s="259"/>
      <c r="D13" s="259"/>
      <c r="E13" s="259"/>
      <c r="F13" s="259"/>
      <c r="G13" s="259"/>
      <c r="H13" s="262"/>
    </row>
    <row r="14" spans="1:10" s="1" customFormat="1" ht="11.25" customHeight="1" x14ac:dyDescent="0.25">
      <c r="A14" s="262"/>
      <c r="B14" s="262"/>
      <c r="C14" s="259"/>
      <c r="D14" s="259"/>
      <c r="E14" s="259"/>
      <c r="F14" s="259"/>
      <c r="G14" s="259"/>
      <c r="H14" s="262"/>
    </row>
    <row r="15" spans="1:10" s="1" customFormat="1" ht="11.25" customHeight="1" x14ac:dyDescent="0.25">
      <c r="A15" s="262"/>
      <c r="B15" s="262"/>
      <c r="C15" s="259"/>
      <c r="D15" s="259"/>
      <c r="E15" s="259"/>
      <c r="F15" s="259"/>
      <c r="G15" s="259"/>
      <c r="H15" s="262"/>
    </row>
    <row r="16" spans="1:10" s="1" customFormat="1" ht="15" x14ac:dyDescent="0.25">
      <c r="A16" s="258"/>
      <c r="B16" s="586" t="s">
        <v>971</v>
      </c>
      <c r="C16" s="586"/>
      <c r="D16" s="586"/>
      <c r="E16" s="586"/>
      <c r="F16" s="586"/>
      <c r="G16" s="586"/>
      <c r="H16" s="258"/>
      <c r="J16" s="258" t="s">
        <v>971</v>
      </c>
    </row>
    <row r="17" spans="1:13" s="1" customFormat="1" ht="13.5" customHeight="1" x14ac:dyDescent="0.25">
      <c r="A17" s="263"/>
      <c r="B17" s="591" t="s">
        <v>5</v>
      </c>
      <c r="C17" s="591"/>
      <c r="D17" s="591"/>
      <c r="E17" s="591"/>
      <c r="F17" s="591"/>
      <c r="G17" s="591"/>
      <c r="H17" s="263"/>
    </row>
    <row r="18" spans="1:13" s="1" customFormat="1" ht="9.75" customHeight="1" x14ac:dyDescent="0.25">
      <c r="A18" s="257"/>
      <c r="B18" s="257"/>
      <c r="C18" s="257"/>
      <c r="D18" s="264"/>
      <c r="E18" s="264"/>
      <c r="F18" s="264"/>
      <c r="G18" s="265"/>
      <c r="H18" s="265"/>
    </row>
    <row r="19" spans="1:13" s="1" customFormat="1" ht="15" x14ac:dyDescent="0.25">
      <c r="A19" s="266"/>
      <c r="B19" s="592" t="s">
        <v>1049</v>
      </c>
      <c r="C19" s="592"/>
      <c r="D19" s="592"/>
      <c r="E19" s="592"/>
      <c r="F19" s="592"/>
      <c r="G19" s="592"/>
      <c r="H19" s="592"/>
      <c r="K19" s="258" t="s">
        <v>1049</v>
      </c>
    </row>
    <row r="20" spans="1:13" s="1" customFormat="1" ht="9.75" customHeight="1" x14ac:dyDescent="0.25">
      <c r="A20" s="257"/>
      <c r="B20" s="257"/>
      <c r="C20" s="257"/>
      <c r="D20" s="259"/>
      <c r="E20" s="259"/>
      <c r="F20" s="259"/>
      <c r="G20" s="259"/>
      <c r="H20" s="259"/>
    </row>
    <row r="21" spans="1:13" s="1" customFormat="1" ht="16.5" customHeight="1" x14ac:dyDescent="0.25">
      <c r="A21" s="593" t="s">
        <v>6</v>
      </c>
      <c r="B21" s="593" t="s">
        <v>7</v>
      </c>
      <c r="C21" s="593" t="s">
        <v>8</v>
      </c>
      <c r="D21" s="596" t="s">
        <v>960</v>
      </c>
      <c r="E21" s="597"/>
      <c r="F21" s="597"/>
      <c r="G21" s="597"/>
      <c r="H21" s="598"/>
    </row>
    <row r="22" spans="1:13" s="1" customFormat="1" ht="52.5" customHeight="1" x14ac:dyDescent="0.25">
      <c r="A22" s="594"/>
      <c r="B22" s="594"/>
      <c r="C22" s="594"/>
      <c r="D22" s="593" t="s">
        <v>10</v>
      </c>
      <c r="E22" s="593" t="s">
        <v>11</v>
      </c>
      <c r="F22" s="593" t="s">
        <v>12</v>
      </c>
      <c r="G22" s="593" t="s">
        <v>13</v>
      </c>
      <c r="H22" s="593" t="s">
        <v>14</v>
      </c>
    </row>
    <row r="23" spans="1:13" s="1" customFormat="1" ht="3.75" customHeight="1" x14ac:dyDescent="0.25">
      <c r="A23" s="595"/>
      <c r="B23" s="595"/>
      <c r="C23" s="595"/>
      <c r="D23" s="595"/>
      <c r="E23" s="595"/>
      <c r="F23" s="595"/>
      <c r="G23" s="595"/>
      <c r="H23" s="595"/>
    </row>
    <row r="24" spans="1:13" s="1" customFormat="1" ht="15" x14ac:dyDescent="0.25">
      <c r="A24" s="267">
        <v>1</v>
      </c>
      <c r="B24" s="267">
        <v>2</v>
      </c>
      <c r="C24" s="267">
        <v>3</v>
      </c>
      <c r="D24" s="267">
        <v>4</v>
      </c>
      <c r="E24" s="267">
        <v>5</v>
      </c>
      <c r="F24" s="267">
        <v>6</v>
      </c>
      <c r="G24" s="267">
        <v>7</v>
      </c>
      <c r="H24" s="267">
        <v>8</v>
      </c>
    </row>
    <row r="25" spans="1:13" s="1" customFormat="1" ht="15" x14ac:dyDescent="0.25">
      <c r="A25" s="599" t="s">
        <v>974</v>
      </c>
      <c r="B25" s="600"/>
      <c r="C25" s="600"/>
      <c r="D25" s="600"/>
      <c r="E25" s="600"/>
      <c r="F25" s="600"/>
      <c r="G25" s="600"/>
      <c r="H25" s="601"/>
      <c r="L25" s="268" t="s">
        <v>974</v>
      </c>
    </row>
    <row r="26" spans="1:13" s="1" customFormat="1" ht="22.5" x14ac:dyDescent="0.25">
      <c r="A26" s="269">
        <v>1</v>
      </c>
      <c r="B26" s="270" t="s">
        <v>1050</v>
      </c>
      <c r="C26" s="270" t="s">
        <v>976</v>
      </c>
      <c r="D26" s="271">
        <v>1130114.6399999999</v>
      </c>
      <c r="E26" s="271"/>
      <c r="F26" s="271"/>
      <c r="G26" s="271"/>
      <c r="H26" s="271">
        <v>1130114.6399999999</v>
      </c>
      <c r="L26" s="268"/>
    </row>
    <row r="27" spans="1:13" s="1" customFormat="1" ht="23.25" x14ac:dyDescent="0.25">
      <c r="A27" s="272"/>
      <c r="B27" s="602" t="s">
        <v>977</v>
      </c>
      <c r="C27" s="603"/>
      <c r="D27" s="273">
        <v>1130114.6399999999</v>
      </c>
      <c r="E27" s="273"/>
      <c r="F27" s="274"/>
      <c r="G27" s="274"/>
      <c r="H27" s="274">
        <v>1130114.6399999999</v>
      </c>
      <c r="L27" s="268"/>
      <c r="M27" s="275" t="s">
        <v>977</v>
      </c>
    </row>
    <row r="28" spans="1:13" s="1" customFormat="1" ht="15" x14ac:dyDescent="0.25">
      <c r="A28" s="599" t="s">
        <v>978</v>
      </c>
      <c r="B28" s="600"/>
      <c r="C28" s="600"/>
      <c r="D28" s="600"/>
      <c r="E28" s="600"/>
      <c r="F28" s="600"/>
      <c r="G28" s="600"/>
      <c r="H28" s="601"/>
      <c r="L28" s="268" t="s">
        <v>978</v>
      </c>
      <c r="M28" s="275"/>
    </row>
    <row r="29" spans="1:13" s="1" customFormat="1" ht="22.5" x14ac:dyDescent="0.25">
      <c r="A29" s="269">
        <v>2</v>
      </c>
      <c r="B29" s="270" t="s">
        <v>1051</v>
      </c>
      <c r="C29" s="270" t="s">
        <v>980</v>
      </c>
      <c r="D29" s="271">
        <v>230977537.90000001</v>
      </c>
      <c r="E29" s="271">
        <v>24868.05</v>
      </c>
      <c r="F29" s="271"/>
      <c r="G29" s="271"/>
      <c r="H29" s="271">
        <v>231002405.94999999</v>
      </c>
      <c r="L29" s="268"/>
      <c r="M29" s="275"/>
    </row>
    <row r="30" spans="1:13" s="1" customFormat="1" ht="22.5" x14ac:dyDescent="0.25">
      <c r="A30" s="269">
        <v>3</v>
      </c>
      <c r="B30" s="270" t="s">
        <v>99</v>
      </c>
      <c r="C30" s="270" t="s">
        <v>981</v>
      </c>
      <c r="D30" s="271">
        <v>40000.370000000003</v>
      </c>
      <c r="E30" s="271">
        <v>22379056.050000001</v>
      </c>
      <c r="F30" s="271">
        <v>315606.23</v>
      </c>
      <c r="G30" s="271"/>
      <c r="H30" s="271">
        <v>22734662.649999999</v>
      </c>
      <c r="L30" s="268"/>
      <c r="M30" s="275"/>
    </row>
    <row r="31" spans="1:13" s="1" customFormat="1" ht="15" x14ac:dyDescent="0.25">
      <c r="A31" s="269">
        <v>4</v>
      </c>
      <c r="B31" s="270" t="s">
        <v>281</v>
      </c>
      <c r="C31" s="270" t="s">
        <v>982</v>
      </c>
      <c r="D31" s="271">
        <v>45128280.609999999</v>
      </c>
      <c r="E31" s="271">
        <v>2859537.63</v>
      </c>
      <c r="F31" s="271">
        <v>22290321.379999999</v>
      </c>
      <c r="G31" s="271"/>
      <c r="H31" s="271">
        <v>70278139.620000005</v>
      </c>
      <c r="L31" s="268"/>
      <c r="M31" s="275"/>
    </row>
    <row r="32" spans="1:13" s="1" customFormat="1" ht="15" x14ac:dyDescent="0.25">
      <c r="A32" s="269">
        <v>5</v>
      </c>
      <c r="B32" s="270" t="s">
        <v>329</v>
      </c>
      <c r="C32" s="270" t="s">
        <v>983</v>
      </c>
      <c r="D32" s="271">
        <v>8828451.8000000007</v>
      </c>
      <c r="E32" s="271">
        <v>69088.570000000007</v>
      </c>
      <c r="F32" s="271">
        <v>1176923.5900000001</v>
      </c>
      <c r="G32" s="271"/>
      <c r="H32" s="271">
        <v>10074463.960000001</v>
      </c>
      <c r="L32" s="268"/>
      <c r="M32" s="275"/>
    </row>
    <row r="33" spans="1:13" s="1" customFormat="1" ht="15" x14ac:dyDescent="0.25">
      <c r="A33" s="269">
        <v>6</v>
      </c>
      <c r="B33" s="270" t="s">
        <v>235</v>
      </c>
      <c r="C33" s="270" t="s">
        <v>961</v>
      </c>
      <c r="D33" s="271">
        <v>575879.64</v>
      </c>
      <c r="E33" s="271">
        <v>747798.94</v>
      </c>
      <c r="F33" s="271">
        <v>44807468.460000001</v>
      </c>
      <c r="G33" s="271"/>
      <c r="H33" s="271">
        <v>46131147.039999999</v>
      </c>
      <c r="L33" s="268"/>
      <c r="M33" s="275"/>
    </row>
    <row r="34" spans="1:13" s="1" customFormat="1" ht="33.75" x14ac:dyDescent="0.25">
      <c r="A34" s="269">
        <v>7</v>
      </c>
      <c r="B34" s="270" t="s">
        <v>356</v>
      </c>
      <c r="C34" s="270" t="s">
        <v>984</v>
      </c>
      <c r="D34" s="271"/>
      <c r="E34" s="271">
        <v>4426114.66</v>
      </c>
      <c r="F34" s="271">
        <v>1732679.32</v>
      </c>
      <c r="G34" s="271"/>
      <c r="H34" s="271">
        <v>6158793.9800000004</v>
      </c>
      <c r="L34" s="268"/>
      <c r="M34" s="275"/>
    </row>
    <row r="35" spans="1:13" s="1" customFormat="1" ht="15" x14ac:dyDescent="0.25">
      <c r="A35" s="269">
        <v>8</v>
      </c>
      <c r="B35" s="270" t="s">
        <v>275</v>
      </c>
      <c r="C35" s="270" t="s">
        <v>985</v>
      </c>
      <c r="D35" s="271"/>
      <c r="E35" s="271">
        <v>2644398.14</v>
      </c>
      <c r="F35" s="271">
        <v>669109.64</v>
      </c>
      <c r="G35" s="271"/>
      <c r="H35" s="271">
        <v>3313507.78</v>
      </c>
      <c r="L35" s="268"/>
      <c r="M35" s="275"/>
    </row>
    <row r="36" spans="1:13" s="1" customFormat="1" ht="22.5" x14ac:dyDescent="0.25">
      <c r="A36" s="269">
        <v>9</v>
      </c>
      <c r="B36" s="270" t="s">
        <v>406</v>
      </c>
      <c r="C36" s="270" t="s">
        <v>986</v>
      </c>
      <c r="D36" s="271"/>
      <c r="E36" s="271">
        <v>1785104.48</v>
      </c>
      <c r="F36" s="271">
        <v>237115.82</v>
      </c>
      <c r="G36" s="271"/>
      <c r="H36" s="271">
        <v>2022220.3</v>
      </c>
      <c r="L36" s="268"/>
      <c r="M36" s="275"/>
    </row>
    <row r="37" spans="1:13" s="1" customFormat="1" ht="22.5" x14ac:dyDescent="0.25">
      <c r="A37" s="269">
        <v>10</v>
      </c>
      <c r="B37" s="270" t="s">
        <v>438</v>
      </c>
      <c r="C37" s="270" t="s">
        <v>987</v>
      </c>
      <c r="D37" s="271">
        <v>8857</v>
      </c>
      <c r="E37" s="271">
        <v>1029806.11</v>
      </c>
      <c r="F37" s="271">
        <v>824433.26</v>
      </c>
      <c r="G37" s="271"/>
      <c r="H37" s="271">
        <v>1863096.37</v>
      </c>
      <c r="L37" s="268"/>
      <c r="M37" s="275"/>
    </row>
    <row r="38" spans="1:13" s="1" customFormat="1" ht="22.5" x14ac:dyDescent="0.25">
      <c r="A38" s="269">
        <v>11</v>
      </c>
      <c r="B38" s="270" t="s">
        <v>501</v>
      </c>
      <c r="C38" s="270" t="s">
        <v>988</v>
      </c>
      <c r="D38" s="271"/>
      <c r="E38" s="271">
        <v>4798709.09</v>
      </c>
      <c r="F38" s="271">
        <v>999163.51</v>
      </c>
      <c r="G38" s="271"/>
      <c r="H38" s="271">
        <v>5797872.5999999996</v>
      </c>
      <c r="L38" s="268"/>
      <c r="M38" s="275"/>
    </row>
    <row r="39" spans="1:13" s="1" customFormat="1" ht="15" x14ac:dyDescent="0.25">
      <c r="A39" s="269">
        <v>12</v>
      </c>
      <c r="B39" s="270" t="s">
        <v>854</v>
      </c>
      <c r="C39" s="270" t="s">
        <v>989</v>
      </c>
      <c r="D39" s="271">
        <v>55759.35</v>
      </c>
      <c r="E39" s="271">
        <v>1399180.94</v>
      </c>
      <c r="F39" s="271">
        <v>6529153.8700000001</v>
      </c>
      <c r="G39" s="271"/>
      <c r="H39" s="271">
        <v>7984094.1600000001</v>
      </c>
      <c r="L39" s="268"/>
      <c r="M39" s="275"/>
    </row>
    <row r="40" spans="1:13" s="1" customFormat="1" ht="23.25" x14ac:dyDescent="0.25">
      <c r="A40" s="272"/>
      <c r="B40" s="602" t="s">
        <v>990</v>
      </c>
      <c r="C40" s="603"/>
      <c r="D40" s="273">
        <v>285614766.67000002</v>
      </c>
      <c r="E40" s="273">
        <v>42163662.659999996</v>
      </c>
      <c r="F40" s="274">
        <v>79581975.079999998</v>
      </c>
      <c r="G40" s="274"/>
      <c r="H40" s="274">
        <v>407360404.41000003</v>
      </c>
      <c r="L40" s="268"/>
      <c r="M40" s="275" t="s">
        <v>990</v>
      </c>
    </row>
    <row r="41" spans="1:13" s="1" customFormat="1" ht="15" x14ac:dyDescent="0.25">
      <c r="A41" s="599" t="s">
        <v>991</v>
      </c>
      <c r="B41" s="600"/>
      <c r="C41" s="600"/>
      <c r="D41" s="600"/>
      <c r="E41" s="600"/>
      <c r="F41" s="600"/>
      <c r="G41" s="600"/>
      <c r="H41" s="601"/>
      <c r="L41" s="268" t="s">
        <v>991</v>
      </c>
      <c r="M41" s="275"/>
    </row>
    <row r="42" spans="1:13" s="1" customFormat="1" ht="22.5" x14ac:dyDescent="0.25">
      <c r="A42" s="269">
        <v>13</v>
      </c>
      <c r="B42" s="270" t="s">
        <v>1052</v>
      </c>
      <c r="C42" s="270" t="s">
        <v>993</v>
      </c>
      <c r="D42" s="271">
        <v>5643459.3700000001</v>
      </c>
      <c r="E42" s="271">
        <v>50117.07</v>
      </c>
      <c r="F42" s="271">
        <v>43333.72</v>
      </c>
      <c r="G42" s="271"/>
      <c r="H42" s="271">
        <v>5736910.1600000001</v>
      </c>
      <c r="L42" s="268"/>
      <c r="M42" s="275"/>
    </row>
    <row r="43" spans="1:13" s="1" customFormat="1" ht="15" x14ac:dyDescent="0.25">
      <c r="A43" s="269">
        <v>14</v>
      </c>
      <c r="B43" s="270" t="s">
        <v>994</v>
      </c>
      <c r="C43" s="270" t="s">
        <v>995</v>
      </c>
      <c r="D43" s="271">
        <v>87618.21</v>
      </c>
      <c r="E43" s="271">
        <v>334363.17</v>
      </c>
      <c r="F43" s="271">
        <v>77397.3</v>
      </c>
      <c r="G43" s="271"/>
      <c r="H43" s="271">
        <v>499378.68</v>
      </c>
      <c r="L43" s="268"/>
      <c r="M43" s="275"/>
    </row>
    <row r="44" spans="1:13" s="1" customFormat="1" ht="15" x14ac:dyDescent="0.25">
      <c r="A44" s="269">
        <v>15</v>
      </c>
      <c r="B44" s="270" t="s">
        <v>996</v>
      </c>
      <c r="C44" s="270" t="s">
        <v>997</v>
      </c>
      <c r="D44" s="271">
        <v>103053.52</v>
      </c>
      <c r="E44" s="271">
        <v>26774.66</v>
      </c>
      <c r="F44" s="271">
        <v>15600.07</v>
      </c>
      <c r="G44" s="271"/>
      <c r="H44" s="271">
        <v>145428.25</v>
      </c>
      <c r="L44" s="268"/>
      <c r="M44" s="275"/>
    </row>
    <row r="45" spans="1:13" s="1" customFormat="1" ht="22.5" x14ac:dyDescent="0.25">
      <c r="A45" s="269">
        <v>16</v>
      </c>
      <c r="B45" s="270" t="s">
        <v>998</v>
      </c>
      <c r="C45" s="270" t="s">
        <v>999</v>
      </c>
      <c r="D45" s="271">
        <v>439416.36</v>
      </c>
      <c r="E45" s="271"/>
      <c r="F45" s="271">
        <v>32238.66</v>
      </c>
      <c r="G45" s="271"/>
      <c r="H45" s="271">
        <v>471655.02</v>
      </c>
      <c r="L45" s="268"/>
      <c r="M45" s="275"/>
    </row>
    <row r="46" spans="1:13" s="1" customFormat="1" ht="15" x14ac:dyDescent="0.25">
      <c r="A46" s="269">
        <v>17</v>
      </c>
      <c r="B46" s="270" t="s">
        <v>1000</v>
      </c>
      <c r="C46" s="270" t="s">
        <v>1001</v>
      </c>
      <c r="D46" s="271">
        <v>157713.03</v>
      </c>
      <c r="E46" s="271"/>
      <c r="F46" s="271">
        <v>30679.79</v>
      </c>
      <c r="G46" s="271"/>
      <c r="H46" s="271">
        <v>188392.82</v>
      </c>
      <c r="L46" s="268"/>
      <c r="M46" s="275"/>
    </row>
    <row r="47" spans="1:13" s="1" customFormat="1" ht="15" x14ac:dyDescent="0.25">
      <c r="A47" s="269">
        <v>18</v>
      </c>
      <c r="B47" s="270" t="s">
        <v>1002</v>
      </c>
      <c r="C47" s="270" t="s">
        <v>1003</v>
      </c>
      <c r="D47" s="271">
        <v>2587755.61</v>
      </c>
      <c r="E47" s="271">
        <v>300608.48</v>
      </c>
      <c r="F47" s="271">
        <v>6093872.7400000002</v>
      </c>
      <c r="G47" s="271"/>
      <c r="H47" s="271">
        <v>8982236.8300000001</v>
      </c>
      <c r="L47" s="268"/>
      <c r="M47" s="275"/>
    </row>
    <row r="48" spans="1:13" s="1" customFormat="1" ht="15" x14ac:dyDescent="0.25">
      <c r="A48" s="269">
        <v>19</v>
      </c>
      <c r="B48" s="270" t="s">
        <v>1004</v>
      </c>
      <c r="C48" s="270" t="s">
        <v>1005</v>
      </c>
      <c r="D48" s="271">
        <v>127027.08</v>
      </c>
      <c r="E48" s="271">
        <v>87671.6</v>
      </c>
      <c r="F48" s="271">
        <v>9363.27</v>
      </c>
      <c r="G48" s="271"/>
      <c r="H48" s="271">
        <v>224061.95</v>
      </c>
      <c r="L48" s="268"/>
      <c r="M48" s="275"/>
    </row>
    <row r="49" spans="1:22" s="1" customFormat="1" ht="22.5" x14ac:dyDescent="0.25">
      <c r="A49" s="269">
        <v>20</v>
      </c>
      <c r="B49" s="270" t="s">
        <v>1006</v>
      </c>
      <c r="C49" s="270" t="s">
        <v>1007</v>
      </c>
      <c r="D49" s="271">
        <v>778.99</v>
      </c>
      <c r="E49" s="271">
        <v>104451.76</v>
      </c>
      <c r="F49" s="271">
        <v>155925.72</v>
      </c>
      <c r="G49" s="271"/>
      <c r="H49" s="271">
        <v>261156.47</v>
      </c>
      <c r="L49" s="268"/>
      <c r="M49" s="275"/>
    </row>
    <row r="50" spans="1:22" s="1" customFormat="1" ht="23.25" x14ac:dyDescent="0.25">
      <c r="A50" s="272"/>
      <c r="B50" s="602" t="s">
        <v>1008</v>
      </c>
      <c r="C50" s="603"/>
      <c r="D50" s="273">
        <v>9146822.1699999999</v>
      </c>
      <c r="E50" s="273">
        <v>903986.74</v>
      </c>
      <c r="F50" s="274">
        <v>6458411.2699999996</v>
      </c>
      <c r="G50" s="274"/>
      <c r="H50" s="274">
        <v>16509220.18</v>
      </c>
      <c r="L50" s="268"/>
      <c r="M50" s="275" t="s">
        <v>1008</v>
      </c>
    </row>
    <row r="51" spans="1:22" s="1" customFormat="1" ht="15" x14ac:dyDescent="0.25">
      <c r="A51" s="599" t="s">
        <v>15</v>
      </c>
      <c r="B51" s="600"/>
      <c r="C51" s="600"/>
      <c r="D51" s="600"/>
      <c r="E51" s="600"/>
      <c r="F51" s="600"/>
      <c r="G51" s="600"/>
      <c r="H51" s="601"/>
      <c r="L51" s="268" t="s">
        <v>15</v>
      </c>
      <c r="M51" s="275"/>
    </row>
    <row r="52" spans="1:22" s="1" customFormat="1" ht="15" x14ac:dyDescent="0.25">
      <c r="A52" s="269">
        <v>21</v>
      </c>
      <c r="B52" s="270" t="s">
        <v>16</v>
      </c>
      <c r="C52" s="270" t="s">
        <v>1009</v>
      </c>
      <c r="D52" s="271">
        <v>1172318.45</v>
      </c>
      <c r="E52" s="271">
        <v>7976798.25</v>
      </c>
      <c r="F52" s="271">
        <v>37652.129999999997</v>
      </c>
      <c r="G52" s="271"/>
      <c r="H52" s="271">
        <v>9186768.8300000001</v>
      </c>
      <c r="L52" s="268"/>
      <c r="M52" s="275"/>
    </row>
    <row r="53" spans="1:22" s="1" customFormat="1" ht="15" x14ac:dyDescent="0.25">
      <c r="A53" s="272"/>
      <c r="B53" s="602" t="s">
        <v>17</v>
      </c>
      <c r="C53" s="603"/>
      <c r="D53" s="273">
        <v>1172318.45</v>
      </c>
      <c r="E53" s="273">
        <v>7976798.25</v>
      </c>
      <c r="F53" s="274">
        <v>37652.129999999997</v>
      </c>
      <c r="G53" s="274"/>
      <c r="H53" s="274">
        <v>9186768.8300000001</v>
      </c>
      <c r="L53" s="268"/>
      <c r="M53" s="275" t="s">
        <v>17</v>
      </c>
    </row>
    <row r="54" spans="1:22" s="1" customFormat="1" ht="15" x14ac:dyDescent="0.25">
      <c r="A54" s="599" t="s">
        <v>18</v>
      </c>
      <c r="B54" s="600"/>
      <c r="C54" s="600"/>
      <c r="D54" s="600"/>
      <c r="E54" s="600"/>
      <c r="F54" s="600"/>
      <c r="G54" s="600"/>
      <c r="H54" s="601"/>
      <c r="L54" s="268" t="s">
        <v>18</v>
      </c>
      <c r="M54" s="275"/>
    </row>
    <row r="55" spans="1:22" s="1" customFormat="1" ht="15" x14ac:dyDescent="0.25">
      <c r="A55" s="269">
        <v>22</v>
      </c>
      <c r="B55" s="270" t="s">
        <v>483</v>
      </c>
      <c r="C55" s="270" t="s">
        <v>1010</v>
      </c>
      <c r="D55" s="271">
        <v>745176.45</v>
      </c>
      <c r="E55" s="271">
        <v>124295.76</v>
      </c>
      <c r="F55" s="271">
        <v>220770.18</v>
      </c>
      <c r="G55" s="271"/>
      <c r="H55" s="271">
        <v>1090242.3899999999</v>
      </c>
      <c r="L55" s="268"/>
      <c r="M55" s="275"/>
    </row>
    <row r="56" spans="1:22" s="1" customFormat="1" ht="22.5" x14ac:dyDescent="0.25">
      <c r="A56" s="269">
        <v>23</v>
      </c>
      <c r="B56" s="270" t="s">
        <v>1053</v>
      </c>
      <c r="C56" s="270" t="s">
        <v>482</v>
      </c>
      <c r="D56" s="271">
        <v>4764246.79</v>
      </c>
      <c r="E56" s="271"/>
      <c r="F56" s="271">
        <v>61757.41</v>
      </c>
      <c r="G56" s="271"/>
      <c r="H56" s="271">
        <v>4826004.2</v>
      </c>
      <c r="L56" s="268"/>
      <c r="M56" s="275"/>
    </row>
    <row r="57" spans="1:22" s="1" customFormat="1" ht="15" x14ac:dyDescent="0.25">
      <c r="A57" s="269">
        <v>24</v>
      </c>
      <c r="B57" s="270" t="s">
        <v>532</v>
      </c>
      <c r="C57" s="270" t="s">
        <v>537</v>
      </c>
      <c r="D57" s="271">
        <v>3303893.13</v>
      </c>
      <c r="E57" s="271">
        <v>200869.68</v>
      </c>
      <c r="F57" s="271">
        <v>2068135.15</v>
      </c>
      <c r="G57" s="271"/>
      <c r="H57" s="271">
        <v>5572897.96</v>
      </c>
      <c r="L57" s="268"/>
      <c r="M57" s="275"/>
    </row>
    <row r="58" spans="1:22" s="1" customFormat="1" ht="15" x14ac:dyDescent="0.25">
      <c r="A58" s="269">
        <v>25</v>
      </c>
      <c r="B58" s="270" t="s">
        <v>515</v>
      </c>
      <c r="C58" s="270" t="s">
        <v>1012</v>
      </c>
      <c r="D58" s="271">
        <v>4435912.58</v>
      </c>
      <c r="E58" s="271">
        <v>4582.78</v>
      </c>
      <c r="F58" s="271">
        <v>87614.32</v>
      </c>
      <c r="G58" s="271"/>
      <c r="H58" s="271">
        <v>4528109.68</v>
      </c>
      <c r="L58" s="268"/>
      <c r="M58" s="275"/>
    </row>
    <row r="59" spans="1:22" s="1" customFormat="1" ht="34.5" x14ac:dyDescent="0.25">
      <c r="A59" s="272"/>
      <c r="B59" s="602" t="s">
        <v>19</v>
      </c>
      <c r="C59" s="603"/>
      <c r="D59" s="273">
        <v>13249228.949999999</v>
      </c>
      <c r="E59" s="273">
        <v>329748.21999999997</v>
      </c>
      <c r="F59" s="274">
        <v>2438277.06</v>
      </c>
      <c r="G59" s="274"/>
      <c r="H59" s="274">
        <v>16017254.23</v>
      </c>
      <c r="L59" s="268"/>
      <c r="M59" s="275" t="s">
        <v>19</v>
      </c>
    </row>
    <row r="60" spans="1:22" s="1" customFormat="1" ht="15" x14ac:dyDescent="0.25">
      <c r="A60" s="599" t="s">
        <v>20</v>
      </c>
      <c r="B60" s="600"/>
      <c r="C60" s="600"/>
      <c r="D60" s="600"/>
      <c r="E60" s="600"/>
      <c r="F60" s="600"/>
      <c r="G60" s="600"/>
      <c r="H60" s="601"/>
      <c r="L60" s="268" t="s">
        <v>20</v>
      </c>
      <c r="M60" s="275"/>
      <c r="V60" s="217" t="s">
        <v>1013</v>
      </c>
    </row>
    <row r="61" spans="1:22" s="1" customFormat="1" ht="15" x14ac:dyDescent="0.25">
      <c r="A61" s="269">
        <v>26</v>
      </c>
      <c r="B61" s="270" t="s">
        <v>471</v>
      </c>
      <c r="C61" s="270" t="s">
        <v>1014</v>
      </c>
      <c r="D61" s="271">
        <v>48365846.210000001</v>
      </c>
      <c r="E61" s="271"/>
      <c r="F61" s="271"/>
      <c r="G61" s="271"/>
      <c r="H61" s="271">
        <v>48365846.210000001</v>
      </c>
      <c r="L61" s="268"/>
      <c r="M61" s="275"/>
    </row>
    <row r="62" spans="1:22" s="1" customFormat="1" ht="15" x14ac:dyDescent="0.25">
      <c r="A62" s="269">
        <v>27</v>
      </c>
      <c r="B62" s="270" t="s">
        <v>1015</v>
      </c>
      <c r="C62" s="270" t="s">
        <v>1016</v>
      </c>
      <c r="D62" s="271">
        <v>13599545.539999999</v>
      </c>
      <c r="E62" s="271"/>
      <c r="F62" s="271"/>
      <c r="G62" s="271"/>
      <c r="H62" s="271">
        <v>13599545.539999999</v>
      </c>
      <c r="L62" s="268"/>
      <c r="M62" s="275"/>
    </row>
    <row r="63" spans="1:22" s="1" customFormat="1" ht="15" x14ac:dyDescent="0.25">
      <c r="A63" s="269">
        <v>28</v>
      </c>
      <c r="B63" s="270" t="s">
        <v>1017</v>
      </c>
      <c r="C63" s="270" t="s">
        <v>1018</v>
      </c>
      <c r="D63" s="271">
        <v>7170396.0300000003</v>
      </c>
      <c r="E63" s="271">
        <v>149073.62</v>
      </c>
      <c r="F63" s="271"/>
      <c r="G63" s="271"/>
      <c r="H63" s="271">
        <v>7319469.6500000004</v>
      </c>
      <c r="L63" s="268"/>
      <c r="M63" s="275"/>
    </row>
    <row r="64" spans="1:22" s="1" customFormat="1" ht="22.5" x14ac:dyDescent="0.25">
      <c r="A64" s="269">
        <v>29</v>
      </c>
      <c r="B64" s="270" t="s">
        <v>1054</v>
      </c>
      <c r="C64" s="270" t="s">
        <v>1020</v>
      </c>
      <c r="D64" s="271">
        <v>51487204.950000003</v>
      </c>
      <c r="E64" s="271"/>
      <c r="F64" s="271"/>
      <c r="G64" s="271"/>
      <c r="H64" s="271">
        <v>51487204.950000003</v>
      </c>
      <c r="L64" s="268"/>
      <c r="M64" s="275"/>
    </row>
    <row r="65" spans="1:14" s="1" customFormat="1" ht="15" x14ac:dyDescent="0.25">
      <c r="A65" s="272"/>
      <c r="B65" s="602" t="s">
        <v>21</v>
      </c>
      <c r="C65" s="603"/>
      <c r="D65" s="273">
        <v>120622992.73</v>
      </c>
      <c r="E65" s="273">
        <v>149073.62</v>
      </c>
      <c r="F65" s="274"/>
      <c r="G65" s="274"/>
      <c r="H65" s="274">
        <v>120772066.34999999</v>
      </c>
      <c r="L65" s="268"/>
      <c r="M65" s="275" t="s">
        <v>21</v>
      </c>
    </row>
    <row r="66" spans="1:14" s="1" customFormat="1" ht="15" x14ac:dyDescent="0.25">
      <c r="A66" s="272"/>
      <c r="B66" s="604" t="s">
        <v>22</v>
      </c>
      <c r="C66" s="605"/>
      <c r="D66" s="273">
        <v>430936243.61000001</v>
      </c>
      <c r="E66" s="273">
        <v>51523269.490000002</v>
      </c>
      <c r="F66" s="274">
        <v>88516315.540000007</v>
      </c>
      <c r="G66" s="274"/>
      <c r="H66" s="274">
        <v>570975828.63999999</v>
      </c>
      <c r="L66" s="268"/>
      <c r="M66" s="275"/>
      <c r="N66" s="276" t="s">
        <v>22</v>
      </c>
    </row>
    <row r="67" spans="1:14" s="1" customFormat="1" ht="15" x14ac:dyDescent="0.25">
      <c r="A67" s="599" t="s">
        <v>23</v>
      </c>
      <c r="B67" s="600"/>
      <c r="C67" s="600"/>
      <c r="D67" s="600"/>
      <c r="E67" s="600"/>
      <c r="F67" s="600"/>
      <c r="G67" s="600"/>
      <c r="H67" s="601"/>
      <c r="L67" s="268" t="s">
        <v>23</v>
      </c>
      <c r="M67" s="275"/>
      <c r="N67" s="276"/>
    </row>
    <row r="68" spans="1:14" s="1" customFormat="1" ht="22.5" x14ac:dyDescent="0.25">
      <c r="A68" s="269">
        <v>30</v>
      </c>
      <c r="B68" s="270" t="s">
        <v>1055</v>
      </c>
      <c r="C68" s="270" t="s">
        <v>85</v>
      </c>
      <c r="D68" s="271">
        <v>437552.81</v>
      </c>
      <c r="E68" s="271">
        <v>837051.2</v>
      </c>
      <c r="F68" s="271">
        <v>705039.72</v>
      </c>
      <c r="G68" s="271"/>
      <c r="H68" s="271">
        <v>1979643.73</v>
      </c>
      <c r="L68" s="268"/>
      <c r="M68" s="275"/>
      <c r="N68" s="276"/>
    </row>
    <row r="69" spans="1:14" s="1" customFormat="1" ht="15" x14ac:dyDescent="0.25">
      <c r="A69" s="272"/>
      <c r="B69" s="602" t="s">
        <v>1022</v>
      </c>
      <c r="C69" s="603"/>
      <c r="D69" s="273">
        <v>437552.81</v>
      </c>
      <c r="E69" s="273">
        <v>837051.2</v>
      </c>
      <c r="F69" s="274">
        <v>705039.72</v>
      </c>
      <c r="G69" s="274"/>
      <c r="H69" s="274">
        <v>1979643.73</v>
      </c>
      <c r="L69" s="268"/>
      <c r="M69" s="275" t="s">
        <v>1022</v>
      </c>
      <c r="N69" s="276"/>
    </row>
    <row r="70" spans="1:14" s="1" customFormat="1" ht="15" x14ac:dyDescent="0.25">
      <c r="A70" s="272"/>
      <c r="B70" s="604" t="s">
        <v>24</v>
      </c>
      <c r="C70" s="605"/>
      <c r="D70" s="273">
        <v>431373796.42000002</v>
      </c>
      <c r="E70" s="273">
        <v>52360320.689999998</v>
      </c>
      <c r="F70" s="274">
        <v>89221355.260000005</v>
      </c>
      <c r="G70" s="274"/>
      <c r="H70" s="274">
        <v>572955472.37</v>
      </c>
      <c r="L70" s="268"/>
      <c r="M70" s="275"/>
      <c r="N70" s="276" t="s">
        <v>24</v>
      </c>
    </row>
    <row r="71" spans="1:14" s="1" customFormat="1" ht="15" x14ac:dyDescent="0.25">
      <c r="A71" s="599" t="s">
        <v>25</v>
      </c>
      <c r="B71" s="600"/>
      <c r="C71" s="600"/>
      <c r="D71" s="600"/>
      <c r="E71" s="600"/>
      <c r="F71" s="600"/>
      <c r="G71" s="600"/>
      <c r="H71" s="601"/>
      <c r="L71" s="268" t="s">
        <v>25</v>
      </c>
      <c r="M71" s="275"/>
      <c r="N71" s="276"/>
    </row>
    <row r="72" spans="1:14" s="1" customFormat="1" ht="22.5" x14ac:dyDescent="0.25">
      <c r="A72" s="269">
        <v>31</v>
      </c>
      <c r="B72" s="270" t="s">
        <v>1023</v>
      </c>
      <c r="C72" s="270" t="s">
        <v>1024</v>
      </c>
      <c r="D72" s="271"/>
      <c r="E72" s="271"/>
      <c r="F72" s="271"/>
      <c r="G72" s="271">
        <v>2332139.48</v>
      </c>
      <c r="H72" s="271">
        <v>2332139.48</v>
      </c>
      <c r="L72" s="268"/>
      <c r="M72" s="275"/>
      <c r="N72" s="276"/>
    </row>
    <row r="73" spans="1:14" s="1" customFormat="1" ht="22.5" x14ac:dyDescent="0.25">
      <c r="A73" s="269">
        <v>32</v>
      </c>
      <c r="B73" s="270" t="s">
        <v>1025</v>
      </c>
      <c r="C73" s="270" t="s">
        <v>1026</v>
      </c>
      <c r="D73" s="271"/>
      <c r="E73" s="271"/>
      <c r="F73" s="271"/>
      <c r="G73" s="271">
        <v>4854666.12</v>
      </c>
      <c r="H73" s="271">
        <v>4854666.12</v>
      </c>
      <c r="L73" s="268"/>
      <c r="M73" s="275"/>
      <c r="N73" s="276"/>
    </row>
    <row r="74" spans="1:14" s="1" customFormat="1" ht="22.5" x14ac:dyDescent="0.25">
      <c r="A74" s="269">
        <v>33</v>
      </c>
      <c r="B74" s="270" t="s">
        <v>1027</v>
      </c>
      <c r="C74" s="270" t="s">
        <v>1028</v>
      </c>
      <c r="D74" s="271"/>
      <c r="E74" s="271"/>
      <c r="F74" s="271"/>
      <c r="G74" s="271">
        <v>1542454.9</v>
      </c>
      <c r="H74" s="271">
        <v>1542454.9</v>
      </c>
      <c r="L74" s="268"/>
      <c r="M74" s="275"/>
      <c r="N74" s="276"/>
    </row>
    <row r="75" spans="1:14" s="1" customFormat="1" ht="15" x14ac:dyDescent="0.25">
      <c r="A75" s="269">
        <v>34</v>
      </c>
      <c r="B75" s="270" t="s">
        <v>1029</v>
      </c>
      <c r="C75" s="270" t="s">
        <v>1030</v>
      </c>
      <c r="D75" s="271"/>
      <c r="E75" s="271"/>
      <c r="F75" s="271"/>
      <c r="G75" s="271">
        <v>681764.69</v>
      </c>
      <c r="H75" s="271">
        <v>681764.69</v>
      </c>
      <c r="L75" s="268"/>
      <c r="M75" s="275"/>
      <c r="N75" s="276"/>
    </row>
    <row r="76" spans="1:14" s="1" customFormat="1" ht="22.5" x14ac:dyDescent="0.25">
      <c r="A76" s="269">
        <v>35</v>
      </c>
      <c r="B76" s="270" t="s">
        <v>1031</v>
      </c>
      <c r="C76" s="270" t="s">
        <v>1032</v>
      </c>
      <c r="D76" s="271"/>
      <c r="E76" s="271"/>
      <c r="F76" s="271"/>
      <c r="G76" s="271">
        <v>1789953.57</v>
      </c>
      <c r="H76" s="271">
        <v>1789953.57</v>
      </c>
      <c r="L76" s="268"/>
      <c r="M76" s="275"/>
      <c r="N76" s="276"/>
    </row>
    <row r="77" spans="1:14" s="1" customFormat="1" ht="22.5" x14ac:dyDescent="0.25">
      <c r="A77" s="269">
        <v>36</v>
      </c>
      <c r="B77" s="270" t="s">
        <v>1033</v>
      </c>
      <c r="C77" s="270" t="s">
        <v>1034</v>
      </c>
      <c r="D77" s="271"/>
      <c r="E77" s="271"/>
      <c r="F77" s="271"/>
      <c r="G77" s="271">
        <v>1357706.9</v>
      </c>
      <c r="H77" s="271">
        <v>1357706.9</v>
      </c>
      <c r="L77" s="268"/>
      <c r="M77" s="275"/>
      <c r="N77" s="276"/>
    </row>
    <row r="78" spans="1:14" s="1" customFormat="1" ht="15" x14ac:dyDescent="0.25">
      <c r="A78" s="272"/>
      <c r="B78" s="602" t="s">
        <v>26</v>
      </c>
      <c r="C78" s="603"/>
      <c r="D78" s="273"/>
      <c r="E78" s="273"/>
      <c r="F78" s="274"/>
      <c r="G78" s="274">
        <v>12558685.66</v>
      </c>
      <c r="H78" s="274">
        <v>12558685.66</v>
      </c>
      <c r="L78" s="268"/>
      <c r="M78" s="275" t="s">
        <v>26</v>
      </c>
      <c r="N78" s="276"/>
    </row>
    <row r="79" spans="1:14" s="1" customFormat="1" ht="15" x14ac:dyDescent="0.25">
      <c r="A79" s="272"/>
      <c r="B79" s="604" t="s">
        <v>27</v>
      </c>
      <c r="C79" s="605"/>
      <c r="D79" s="273">
        <v>431373796.42000002</v>
      </c>
      <c r="E79" s="273">
        <v>52360320.689999998</v>
      </c>
      <c r="F79" s="274">
        <v>89221355.260000005</v>
      </c>
      <c r="G79" s="274">
        <v>12558685.66</v>
      </c>
      <c r="H79" s="274">
        <v>585514158.02999997</v>
      </c>
      <c r="L79" s="268"/>
      <c r="M79" s="275"/>
      <c r="N79" s="276" t="s">
        <v>27</v>
      </c>
    </row>
    <row r="80" spans="1:14" s="1" customFormat="1" ht="48.75" x14ac:dyDescent="0.25">
      <c r="A80" s="599" t="s">
        <v>31</v>
      </c>
      <c r="B80" s="600"/>
      <c r="C80" s="600"/>
      <c r="D80" s="600"/>
      <c r="E80" s="600"/>
      <c r="F80" s="600"/>
      <c r="G80" s="600"/>
      <c r="H80" s="601"/>
      <c r="L80" s="268" t="s">
        <v>31</v>
      </c>
      <c r="M80" s="275"/>
      <c r="N80" s="276"/>
    </row>
    <row r="81" spans="1:21" s="1" customFormat="1" ht="15" x14ac:dyDescent="0.25">
      <c r="A81" s="272"/>
      <c r="B81" s="604" t="s">
        <v>33</v>
      </c>
      <c r="C81" s="605"/>
      <c r="D81" s="273">
        <v>431373796.42000002</v>
      </c>
      <c r="E81" s="273">
        <v>52360320.689999998</v>
      </c>
      <c r="F81" s="274">
        <v>89221355.260000005</v>
      </c>
      <c r="G81" s="274">
        <v>12558685.66</v>
      </c>
      <c r="H81" s="274">
        <v>585514158.02999997</v>
      </c>
      <c r="L81" s="268"/>
      <c r="M81" s="275"/>
      <c r="N81" s="276" t="s">
        <v>33</v>
      </c>
    </row>
    <row r="82" spans="1:21" s="1" customFormat="1" ht="15" x14ac:dyDescent="0.25">
      <c r="A82" s="599" t="s">
        <v>34</v>
      </c>
      <c r="B82" s="600"/>
      <c r="C82" s="600"/>
      <c r="D82" s="600"/>
      <c r="E82" s="600"/>
      <c r="F82" s="600"/>
      <c r="G82" s="600"/>
      <c r="H82" s="601"/>
      <c r="L82" s="268" t="s">
        <v>34</v>
      </c>
      <c r="M82" s="275"/>
      <c r="N82" s="276"/>
    </row>
    <row r="83" spans="1:21" s="1" customFormat="1" ht="33.75" x14ac:dyDescent="0.25">
      <c r="A83" s="269">
        <v>38</v>
      </c>
      <c r="B83" s="270" t="s">
        <v>1037</v>
      </c>
      <c r="C83" s="270" t="s">
        <v>73</v>
      </c>
      <c r="D83" s="271">
        <v>4313737.96</v>
      </c>
      <c r="E83" s="271">
        <v>523603.21</v>
      </c>
      <c r="F83" s="271">
        <v>892213.55</v>
      </c>
      <c r="G83" s="271">
        <v>125586.86</v>
      </c>
      <c r="H83" s="271">
        <v>5855141.5800000001</v>
      </c>
      <c r="L83" s="268"/>
      <c r="M83" s="275"/>
      <c r="N83" s="276"/>
    </row>
    <row r="84" spans="1:21" s="1" customFormat="1" ht="15" x14ac:dyDescent="0.25">
      <c r="A84" s="267"/>
      <c r="B84" s="270"/>
      <c r="C84" s="270"/>
      <c r="D84" s="271" t="s">
        <v>74</v>
      </c>
      <c r="E84" s="271" t="s">
        <v>75</v>
      </c>
      <c r="F84" s="271" t="s">
        <v>76</v>
      </c>
      <c r="G84" s="271" t="s">
        <v>77</v>
      </c>
      <c r="H84" s="271"/>
      <c r="L84" s="268"/>
      <c r="M84" s="275"/>
      <c r="N84" s="276"/>
    </row>
    <row r="85" spans="1:21" s="1" customFormat="1" ht="15" x14ac:dyDescent="0.25">
      <c r="A85" s="272"/>
      <c r="B85" s="602" t="s">
        <v>36</v>
      </c>
      <c r="C85" s="603"/>
      <c r="D85" s="273">
        <v>4313737.96</v>
      </c>
      <c r="E85" s="273">
        <v>523603.21</v>
      </c>
      <c r="F85" s="274">
        <v>892213.55</v>
      </c>
      <c r="G85" s="274">
        <v>125586.86</v>
      </c>
      <c r="H85" s="274">
        <v>5855141.5800000001</v>
      </c>
      <c r="L85" s="268"/>
      <c r="M85" s="275" t="s">
        <v>36</v>
      </c>
      <c r="N85" s="276"/>
    </row>
    <row r="86" spans="1:21" s="1" customFormat="1" ht="15" x14ac:dyDescent="0.25">
      <c r="A86" s="272"/>
      <c r="B86" s="604" t="s">
        <v>37</v>
      </c>
      <c r="C86" s="605"/>
      <c r="D86" s="273">
        <v>435687534.38</v>
      </c>
      <c r="E86" s="273">
        <v>52883923.899999999</v>
      </c>
      <c r="F86" s="274">
        <v>90113568.810000002</v>
      </c>
      <c r="G86" s="274">
        <v>12684272.52</v>
      </c>
      <c r="H86" s="274">
        <v>591369299.61000001</v>
      </c>
      <c r="L86" s="268"/>
      <c r="M86" s="275"/>
      <c r="N86" s="276" t="s">
        <v>37</v>
      </c>
    </row>
    <row r="87" spans="1:21" s="1" customFormat="1" ht="15" x14ac:dyDescent="0.25">
      <c r="A87" s="599" t="s">
        <v>38</v>
      </c>
      <c r="B87" s="600"/>
      <c r="C87" s="600"/>
      <c r="D87" s="600"/>
      <c r="E87" s="600"/>
      <c r="F87" s="600"/>
      <c r="G87" s="600"/>
      <c r="H87" s="601"/>
      <c r="L87" s="268" t="s">
        <v>38</v>
      </c>
      <c r="M87" s="275"/>
      <c r="N87" s="276"/>
    </row>
    <row r="88" spans="1:21" s="1" customFormat="1" ht="56.25" x14ac:dyDescent="0.25">
      <c r="A88" s="269">
        <v>40</v>
      </c>
      <c r="B88" s="270" t="s">
        <v>1038</v>
      </c>
      <c r="C88" s="270" t="s">
        <v>1056</v>
      </c>
      <c r="D88" s="271">
        <v>87137506.879999995</v>
      </c>
      <c r="E88" s="271">
        <v>10576784.779999999</v>
      </c>
      <c r="F88" s="271">
        <v>18022713.760000002</v>
      </c>
      <c r="G88" s="271">
        <v>2536854.5</v>
      </c>
      <c r="H88" s="271">
        <v>118273859.92</v>
      </c>
      <c r="L88" s="268"/>
      <c r="M88" s="275"/>
      <c r="N88" s="276"/>
    </row>
    <row r="89" spans="1:21" s="1" customFormat="1" ht="15" x14ac:dyDescent="0.25">
      <c r="A89" s="267"/>
      <c r="B89" s="270"/>
      <c r="C89" s="270"/>
      <c r="D89" s="271" t="s">
        <v>39</v>
      </c>
      <c r="E89" s="271" t="s">
        <v>40</v>
      </c>
      <c r="F89" s="271" t="s">
        <v>41</v>
      </c>
      <c r="G89" s="271" t="s">
        <v>1057</v>
      </c>
      <c r="H89" s="271"/>
      <c r="L89" s="268"/>
      <c r="M89" s="275"/>
      <c r="N89" s="276"/>
    </row>
    <row r="90" spans="1:21" s="1" customFormat="1" ht="15" x14ac:dyDescent="0.25">
      <c r="A90" s="272"/>
      <c r="B90" s="602" t="s">
        <v>42</v>
      </c>
      <c r="C90" s="603"/>
      <c r="D90" s="273">
        <v>87137506.879999995</v>
      </c>
      <c r="E90" s="273">
        <v>10576784.779999999</v>
      </c>
      <c r="F90" s="274">
        <v>18022713.760000002</v>
      </c>
      <c r="G90" s="274">
        <v>2536854.5</v>
      </c>
      <c r="H90" s="274">
        <v>118273859.92</v>
      </c>
      <c r="L90" s="268"/>
      <c r="M90" s="275" t="s">
        <v>42</v>
      </c>
      <c r="N90" s="276"/>
    </row>
    <row r="91" spans="1:21" s="1" customFormat="1" ht="15" x14ac:dyDescent="0.25">
      <c r="A91" s="272"/>
      <c r="B91" s="604" t="s">
        <v>43</v>
      </c>
      <c r="C91" s="605"/>
      <c r="D91" s="273">
        <v>522825041.25999999</v>
      </c>
      <c r="E91" s="273">
        <v>63460708.68</v>
      </c>
      <c r="F91" s="274">
        <v>108136282.56999999</v>
      </c>
      <c r="G91" s="274">
        <v>15221127.02</v>
      </c>
      <c r="H91" s="274">
        <v>709643159.52999997</v>
      </c>
      <c r="L91" s="268"/>
      <c r="M91" s="275"/>
      <c r="N91" s="276" t="s">
        <v>43</v>
      </c>
    </row>
    <row r="94" spans="1:21" s="281" customFormat="1" x14ac:dyDescent="0.25">
      <c r="A94" s="277" t="s">
        <v>80</v>
      </c>
      <c r="B94" s="278"/>
      <c r="C94" s="606"/>
      <c r="D94" s="606"/>
      <c r="E94" s="607" t="s">
        <v>81</v>
      </c>
      <c r="F94" s="607"/>
      <c r="G94" s="607"/>
      <c r="H94" s="607"/>
      <c r="I94" s="279"/>
      <c r="J94" s="279"/>
      <c r="K94" s="279"/>
      <c r="L94" s="279"/>
      <c r="M94" s="279"/>
      <c r="N94" s="279"/>
      <c r="O94" s="279" t="s">
        <v>84</v>
      </c>
      <c r="P94" s="280" t="s">
        <v>81</v>
      </c>
      <c r="Q94" s="279"/>
      <c r="R94" s="279"/>
      <c r="S94" s="279"/>
      <c r="T94" s="279"/>
      <c r="U94" s="279"/>
    </row>
    <row r="95" spans="1:21" s="284" customFormat="1" ht="18.75" customHeight="1" x14ac:dyDescent="0.25">
      <c r="A95" s="282"/>
      <c r="B95" s="282"/>
      <c r="C95" s="591" t="s">
        <v>44</v>
      </c>
      <c r="D95" s="591"/>
      <c r="E95" s="591"/>
      <c r="F95" s="591"/>
      <c r="G95" s="591"/>
      <c r="H95" s="591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</row>
    <row r="96" spans="1:21" s="281" customFormat="1" ht="15" x14ac:dyDescent="0.25">
      <c r="A96" s="277" t="s">
        <v>82</v>
      </c>
      <c r="B96" s="278"/>
      <c r="C96" s="1"/>
      <c r="D96" s="285"/>
      <c r="E96" s="607" t="s">
        <v>81</v>
      </c>
      <c r="F96" s="607"/>
      <c r="G96" s="607"/>
      <c r="H96" s="607"/>
      <c r="I96" s="279"/>
      <c r="J96" s="279"/>
      <c r="K96" s="279"/>
      <c r="L96" s="279"/>
      <c r="M96" s="279"/>
      <c r="N96" s="279"/>
      <c r="O96" s="279"/>
      <c r="P96" s="279"/>
      <c r="Q96" s="280" t="s">
        <v>81</v>
      </c>
      <c r="R96" s="279"/>
      <c r="S96" s="279"/>
      <c r="T96" s="279"/>
      <c r="U96" s="279"/>
    </row>
    <row r="97" spans="1:21" s="284" customFormat="1" ht="18.75" customHeight="1" x14ac:dyDescent="0.25">
      <c r="A97" s="282"/>
      <c r="B97" s="282"/>
      <c r="C97" s="591" t="s">
        <v>44</v>
      </c>
      <c r="D97" s="591"/>
      <c r="E97" s="591"/>
      <c r="F97" s="591"/>
      <c r="G97" s="591"/>
      <c r="H97" s="591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</row>
    <row r="98" spans="1:21" s="281" customFormat="1" x14ac:dyDescent="0.25">
      <c r="A98" s="609" t="s">
        <v>83</v>
      </c>
      <c r="B98" s="609"/>
      <c r="C98" s="609"/>
      <c r="D98" s="609"/>
      <c r="E98" s="607" t="s">
        <v>81</v>
      </c>
      <c r="F98" s="607"/>
      <c r="G98" s="607"/>
      <c r="H98" s="607"/>
      <c r="I98" s="279"/>
      <c r="J98" s="279"/>
      <c r="K98" s="279"/>
      <c r="L98" s="279"/>
      <c r="M98" s="279"/>
      <c r="N98" s="279"/>
      <c r="O98" s="279"/>
      <c r="P98" s="279"/>
      <c r="Q98" s="279"/>
      <c r="R98" s="280" t="s">
        <v>83</v>
      </c>
      <c r="S98" s="280" t="s">
        <v>81</v>
      </c>
      <c r="T98" s="279"/>
      <c r="U98" s="279"/>
    </row>
    <row r="99" spans="1:21" s="284" customFormat="1" ht="18.75" customHeight="1" x14ac:dyDescent="0.25">
      <c r="A99" s="282"/>
      <c r="B99" s="282"/>
      <c r="C99" s="591" t="s">
        <v>44</v>
      </c>
      <c r="D99" s="591"/>
      <c r="E99" s="591"/>
      <c r="F99" s="591"/>
      <c r="G99" s="591"/>
      <c r="H99" s="591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</row>
    <row r="100" spans="1:21" s="281" customFormat="1" x14ac:dyDescent="0.25">
      <c r="A100" s="277" t="s">
        <v>2</v>
      </c>
      <c r="B100" s="278"/>
      <c r="C100" s="608"/>
      <c r="D100" s="608"/>
      <c r="E100" s="607" t="s">
        <v>81</v>
      </c>
      <c r="F100" s="607"/>
      <c r="G100" s="607"/>
      <c r="H100" s="607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80" t="s">
        <v>84</v>
      </c>
      <c r="U100" s="280" t="s">
        <v>81</v>
      </c>
    </row>
    <row r="101" spans="1:21" s="284" customFormat="1" ht="18.75" customHeight="1" x14ac:dyDescent="0.25">
      <c r="A101" s="282"/>
      <c r="B101" s="282"/>
      <c r="C101" s="591" t="s">
        <v>45</v>
      </c>
      <c r="D101" s="591"/>
      <c r="E101" s="591"/>
      <c r="F101" s="591"/>
      <c r="G101" s="591"/>
      <c r="H101" s="591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</row>
  </sheetData>
  <mergeCells count="55">
    <mergeCell ref="C100:D100"/>
    <mergeCell ref="E100:H100"/>
    <mergeCell ref="C101:H101"/>
    <mergeCell ref="C95:H95"/>
    <mergeCell ref="E96:H96"/>
    <mergeCell ref="C97:H97"/>
    <mergeCell ref="A98:D98"/>
    <mergeCell ref="E98:H98"/>
    <mergeCell ref="C99:H99"/>
    <mergeCell ref="B86:C86"/>
    <mergeCell ref="A87:H87"/>
    <mergeCell ref="B90:C90"/>
    <mergeCell ref="B91:C91"/>
    <mergeCell ref="C94:D94"/>
    <mergeCell ref="E94:H94"/>
    <mergeCell ref="B85:C85"/>
    <mergeCell ref="B65:C65"/>
    <mergeCell ref="B66:C66"/>
    <mergeCell ref="A67:H67"/>
    <mergeCell ref="B69:C69"/>
    <mergeCell ref="B70:C70"/>
    <mergeCell ref="A71:H71"/>
    <mergeCell ref="B78:C78"/>
    <mergeCell ref="B79:C79"/>
    <mergeCell ref="A80:H80"/>
    <mergeCell ref="B81:C81"/>
    <mergeCell ref="A82:H82"/>
    <mergeCell ref="A60:H60"/>
    <mergeCell ref="H22:H23"/>
    <mergeCell ref="A25:H25"/>
    <mergeCell ref="B27:C27"/>
    <mergeCell ref="A28:H28"/>
    <mergeCell ref="B40:C40"/>
    <mergeCell ref="A41:H41"/>
    <mergeCell ref="B50:C50"/>
    <mergeCell ref="A51:H51"/>
    <mergeCell ref="B53:C53"/>
    <mergeCell ref="A54:H54"/>
    <mergeCell ref="B59:C59"/>
    <mergeCell ref="B17:G17"/>
    <mergeCell ref="B19:H19"/>
    <mergeCell ref="A21:A23"/>
    <mergeCell ref="B21:B23"/>
    <mergeCell ref="C21:C23"/>
    <mergeCell ref="D21:H21"/>
    <mergeCell ref="D22:D23"/>
    <mergeCell ref="E22:E23"/>
    <mergeCell ref="F22:F23"/>
    <mergeCell ref="G22:G23"/>
    <mergeCell ref="B16:G16"/>
    <mergeCell ref="C4:G4"/>
    <mergeCell ref="C5:G5"/>
    <mergeCell ref="C9:G9"/>
    <mergeCell ref="C10:G10"/>
    <mergeCell ref="B12:G12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6" fitToHeight="0" orientation="landscape" r:id="rId1"/>
  <headerFooter>
    <oddFooter>&amp;RСтраница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4F639-CB02-4E0C-A57A-96313A3B6FFB}">
  <sheetPr>
    <pageSetUpPr fitToPage="1"/>
  </sheetPr>
  <dimension ref="A1:U91"/>
  <sheetViews>
    <sheetView workbookViewId="0">
      <selection activeCell="B30" sqref="B30:C30"/>
    </sheetView>
  </sheetViews>
  <sheetFormatPr defaultColWidth="9.140625" defaultRowHeight="11.25" customHeight="1" x14ac:dyDescent="0.2"/>
  <cols>
    <col min="1" max="1" width="6.7109375" style="430" customWidth="1"/>
    <col min="2" max="2" width="22.140625" style="430" customWidth="1"/>
    <col min="3" max="3" width="32.7109375" style="430" customWidth="1"/>
    <col min="4" max="8" width="20.28515625" style="430" customWidth="1"/>
    <col min="9" max="9" width="113.85546875" style="431" hidden="1" customWidth="1"/>
    <col min="10" max="10" width="136" style="431" hidden="1" customWidth="1"/>
    <col min="11" max="11" width="156.28515625" style="431" hidden="1" customWidth="1"/>
    <col min="12" max="12" width="163" style="431" hidden="1" customWidth="1"/>
    <col min="13" max="14" width="54.85546875" style="431" hidden="1" customWidth="1"/>
    <col min="15" max="15" width="53" style="431" hidden="1" customWidth="1"/>
    <col min="16" max="17" width="81.140625" style="431" hidden="1" customWidth="1"/>
    <col min="18" max="18" width="81.85546875" style="431" hidden="1" customWidth="1"/>
    <col min="19" max="19" width="81.140625" style="431" hidden="1" customWidth="1"/>
    <col min="20" max="20" width="53" style="431" hidden="1" customWidth="1"/>
    <col min="21" max="21" width="81.140625" style="431" hidden="1" customWidth="1"/>
    <col min="22" max="16384" width="9.140625" style="430"/>
  </cols>
  <sheetData>
    <row r="1" spans="1:10" s="1" customFormat="1" ht="15" x14ac:dyDescent="0.25">
      <c r="H1" s="401" t="s">
        <v>0</v>
      </c>
    </row>
    <row r="2" spans="1:10" s="1" customFormat="1" ht="15" x14ac:dyDescent="0.25">
      <c r="A2" s="402"/>
      <c r="B2" s="402"/>
      <c r="C2" s="402"/>
      <c r="D2" s="402"/>
      <c r="E2" s="402"/>
      <c r="F2" s="402"/>
      <c r="G2" s="402"/>
      <c r="H2" s="401" t="s">
        <v>1</v>
      </c>
    </row>
    <row r="3" spans="1:10" s="1" customFormat="1" ht="15" x14ac:dyDescent="0.25">
      <c r="A3" s="402"/>
      <c r="B3" s="402"/>
      <c r="C3" s="402"/>
      <c r="D3" s="402"/>
      <c r="E3" s="402"/>
      <c r="F3" s="402"/>
      <c r="G3" s="402"/>
      <c r="H3" s="401"/>
    </row>
    <row r="4" spans="1:10" s="1" customFormat="1" ht="15" x14ac:dyDescent="0.25">
      <c r="A4" s="402"/>
      <c r="B4" s="402" t="s">
        <v>2</v>
      </c>
      <c r="C4" s="611" t="s">
        <v>967</v>
      </c>
      <c r="D4" s="611"/>
      <c r="E4" s="611"/>
      <c r="F4" s="611"/>
      <c r="G4" s="611"/>
      <c r="H4" s="402"/>
      <c r="I4" s="403" t="s">
        <v>967</v>
      </c>
    </row>
    <row r="5" spans="1:10" s="1" customFormat="1" ht="10.5" customHeight="1" x14ac:dyDescent="0.25">
      <c r="A5" s="402"/>
      <c r="B5" s="402"/>
      <c r="C5" s="612" t="s">
        <v>3</v>
      </c>
      <c r="D5" s="612"/>
      <c r="E5" s="612"/>
      <c r="F5" s="612"/>
      <c r="G5" s="612"/>
      <c r="H5" s="402"/>
    </row>
    <row r="6" spans="1:10" s="1" customFormat="1" ht="17.25" customHeight="1" x14ac:dyDescent="0.25">
      <c r="A6" s="402"/>
      <c r="B6" s="402" t="s">
        <v>959</v>
      </c>
      <c r="C6" s="404"/>
      <c r="D6" s="404"/>
      <c r="E6" s="404"/>
      <c r="F6" s="404"/>
      <c r="G6" s="404"/>
      <c r="H6" s="402"/>
    </row>
    <row r="7" spans="1:10" s="1" customFormat="1" ht="17.25" customHeight="1" x14ac:dyDescent="0.25">
      <c r="A7" s="402"/>
      <c r="B7" s="402"/>
      <c r="C7" s="404"/>
      <c r="D7" s="404"/>
      <c r="E7" s="404"/>
      <c r="F7" s="404"/>
      <c r="G7" s="404"/>
      <c r="H7" s="402"/>
    </row>
    <row r="8" spans="1:10" s="1" customFormat="1" ht="17.25" customHeight="1" x14ac:dyDescent="0.25">
      <c r="A8" s="402"/>
      <c r="B8" s="405" t="s">
        <v>10673</v>
      </c>
      <c r="C8" s="404"/>
      <c r="D8" s="404"/>
      <c r="E8" s="404"/>
      <c r="F8" s="404"/>
      <c r="G8" s="404"/>
      <c r="H8" s="402"/>
    </row>
    <row r="9" spans="1:10" s="1" customFormat="1" ht="17.25" customHeight="1" x14ac:dyDescent="0.25">
      <c r="A9" s="402"/>
      <c r="B9" s="402"/>
      <c r="C9" s="613"/>
      <c r="D9" s="613"/>
      <c r="E9" s="613"/>
      <c r="F9" s="613"/>
      <c r="G9" s="613"/>
      <c r="H9" s="402"/>
    </row>
    <row r="10" spans="1:10" s="1" customFormat="1" ht="11.25" customHeight="1" x14ac:dyDescent="0.25">
      <c r="A10" s="406"/>
      <c r="B10" s="406"/>
      <c r="C10" s="612" t="s">
        <v>4</v>
      </c>
      <c r="D10" s="612"/>
      <c r="E10" s="612"/>
      <c r="F10" s="612"/>
      <c r="G10" s="612"/>
      <c r="H10" s="406"/>
    </row>
    <row r="11" spans="1:10" s="1" customFormat="1" ht="11.25" customHeight="1" x14ac:dyDescent="0.25">
      <c r="A11" s="406"/>
      <c r="B11" s="406"/>
      <c r="C11" s="404"/>
      <c r="D11" s="404"/>
      <c r="E11" s="404"/>
      <c r="F11" s="404"/>
      <c r="G11" s="404"/>
      <c r="H11" s="406"/>
    </row>
    <row r="12" spans="1:10" s="1" customFormat="1" ht="18" x14ac:dyDescent="0.25">
      <c r="A12" s="406"/>
      <c r="B12" s="614" t="s">
        <v>46</v>
      </c>
      <c r="C12" s="614"/>
      <c r="D12" s="614"/>
      <c r="E12" s="614"/>
      <c r="F12" s="614"/>
      <c r="G12" s="614"/>
      <c r="H12" s="406"/>
    </row>
    <row r="13" spans="1:10" s="1" customFormat="1" ht="11.25" customHeight="1" x14ac:dyDescent="0.25">
      <c r="A13" s="406"/>
      <c r="B13" s="406"/>
      <c r="C13" s="404"/>
      <c r="D13" s="404"/>
      <c r="E13" s="404"/>
      <c r="F13" s="404"/>
      <c r="G13" s="404"/>
      <c r="H13" s="406"/>
    </row>
    <row r="14" spans="1:10" s="1" customFormat="1" ht="11.25" customHeight="1" x14ac:dyDescent="0.25">
      <c r="A14" s="406"/>
      <c r="B14" s="406"/>
      <c r="C14" s="404"/>
      <c r="D14" s="404"/>
      <c r="E14" s="404"/>
      <c r="F14" s="404"/>
      <c r="G14" s="404"/>
      <c r="H14" s="406"/>
    </row>
    <row r="15" spans="1:10" s="1" customFormat="1" ht="11.25" customHeight="1" x14ac:dyDescent="0.25">
      <c r="A15" s="406"/>
      <c r="B15" s="406"/>
      <c r="C15" s="404"/>
      <c r="D15" s="404"/>
      <c r="E15" s="404"/>
      <c r="F15" s="404"/>
      <c r="G15" s="404"/>
      <c r="H15" s="406"/>
    </row>
    <row r="16" spans="1:10" s="1" customFormat="1" ht="15" x14ac:dyDescent="0.25">
      <c r="A16" s="403"/>
      <c r="B16" s="610" t="s">
        <v>971</v>
      </c>
      <c r="C16" s="610"/>
      <c r="D16" s="610"/>
      <c r="E16" s="610"/>
      <c r="F16" s="610"/>
      <c r="G16" s="610"/>
      <c r="H16" s="403"/>
      <c r="J16" s="403" t="s">
        <v>971</v>
      </c>
    </row>
    <row r="17" spans="1:13" s="1" customFormat="1" ht="13.5" customHeight="1" x14ac:dyDescent="0.25">
      <c r="A17" s="407"/>
      <c r="B17" s="618" t="s">
        <v>5</v>
      </c>
      <c r="C17" s="618"/>
      <c r="D17" s="618"/>
      <c r="E17" s="618"/>
      <c r="F17" s="618"/>
      <c r="G17" s="618"/>
      <c r="H17" s="407"/>
    </row>
    <row r="18" spans="1:13" s="1" customFormat="1" ht="9.75" customHeight="1" x14ac:dyDescent="0.25">
      <c r="A18" s="402"/>
      <c r="B18" s="402"/>
      <c r="C18" s="402"/>
      <c r="D18" s="408"/>
      <c r="E18" s="408"/>
      <c r="F18" s="408"/>
      <c r="G18" s="409"/>
      <c r="H18" s="409"/>
    </row>
    <row r="19" spans="1:13" s="1" customFormat="1" ht="15" x14ac:dyDescent="0.25">
      <c r="A19" s="410"/>
      <c r="B19" s="619" t="s">
        <v>972</v>
      </c>
      <c r="C19" s="619"/>
      <c r="D19" s="619"/>
      <c r="E19" s="619"/>
      <c r="F19" s="619"/>
      <c r="G19" s="619"/>
      <c r="H19" s="619"/>
      <c r="K19" s="403" t="s">
        <v>972</v>
      </c>
    </row>
    <row r="20" spans="1:13" s="1" customFormat="1" ht="9.75" customHeight="1" x14ac:dyDescent="0.25">
      <c r="A20" s="402"/>
      <c r="B20" s="402"/>
      <c r="C20" s="402"/>
      <c r="D20" s="404"/>
      <c r="E20" s="404"/>
      <c r="F20" s="404"/>
      <c r="G20" s="404"/>
      <c r="H20" s="404"/>
    </row>
    <row r="21" spans="1:13" s="1" customFormat="1" ht="16.5" customHeight="1" x14ac:dyDescent="0.25">
      <c r="A21" s="620" t="s">
        <v>6</v>
      </c>
      <c r="B21" s="620" t="s">
        <v>7</v>
      </c>
      <c r="C21" s="620" t="s">
        <v>8</v>
      </c>
      <c r="D21" s="623" t="s">
        <v>9</v>
      </c>
      <c r="E21" s="624"/>
      <c r="F21" s="624"/>
      <c r="G21" s="624"/>
      <c r="H21" s="625"/>
    </row>
    <row r="22" spans="1:13" s="1" customFormat="1" ht="52.5" customHeight="1" x14ac:dyDescent="0.25">
      <c r="A22" s="621"/>
      <c r="B22" s="621"/>
      <c r="C22" s="621"/>
      <c r="D22" s="620" t="s">
        <v>10</v>
      </c>
      <c r="E22" s="620" t="s">
        <v>11</v>
      </c>
      <c r="F22" s="620" t="s">
        <v>12</v>
      </c>
      <c r="G22" s="620" t="s">
        <v>13</v>
      </c>
      <c r="H22" s="620" t="s">
        <v>14</v>
      </c>
    </row>
    <row r="23" spans="1:13" s="1" customFormat="1" ht="3.75" customHeight="1" x14ac:dyDescent="0.25">
      <c r="A23" s="622"/>
      <c r="B23" s="622"/>
      <c r="C23" s="622"/>
      <c r="D23" s="622"/>
      <c r="E23" s="622"/>
      <c r="F23" s="622"/>
      <c r="G23" s="622"/>
      <c r="H23" s="622"/>
    </row>
    <row r="24" spans="1:13" s="1" customFormat="1" ht="15" x14ac:dyDescent="0.25">
      <c r="A24" s="411">
        <v>1</v>
      </c>
      <c r="B24" s="411">
        <v>2</v>
      </c>
      <c r="C24" s="411">
        <v>3</v>
      </c>
      <c r="D24" s="411">
        <v>4</v>
      </c>
      <c r="E24" s="411">
        <v>5</v>
      </c>
      <c r="F24" s="411">
        <v>6</v>
      </c>
      <c r="G24" s="411">
        <v>7</v>
      </c>
      <c r="H24" s="411">
        <v>8</v>
      </c>
    </row>
    <row r="25" spans="1:13" s="1" customFormat="1" ht="15" x14ac:dyDescent="0.25">
      <c r="A25" s="615" t="s">
        <v>974</v>
      </c>
      <c r="B25" s="616"/>
      <c r="C25" s="616"/>
      <c r="D25" s="616"/>
      <c r="E25" s="616"/>
      <c r="F25" s="616"/>
      <c r="G25" s="616"/>
      <c r="H25" s="617"/>
      <c r="L25" s="412" t="s">
        <v>974</v>
      </c>
    </row>
    <row r="26" spans="1:13" s="1" customFormat="1" ht="15" x14ac:dyDescent="0.25">
      <c r="A26" s="413">
        <v>1</v>
      </c>
      <c r="B26" s="414" t="s">
        <v>10674</v>
      </c>
      <c r="C26" s="414" t="s">
        <v>976</v>
      </c>
      <c r="D26" s="415">
        <v>2840.82</v>
      </c>
      <c r="E26" s="415"/>
      <c r="F26" s="415"/>
      <c r="G26" s="415"/>
      <c r="H26" s="415">
        <v>2840.82</v>
      </c>
      <c r="L26" s="412"/>
    </row>
    <row r="27" spans="1:13" s="1" customFormat="1" ht="23.25" x14ac:dyDescent="0.25">
      <c r="A27" s="416"/>
      <c r="B27" s="626" t="s">
        <v>977</v>
      </c>
      <c r="C27" s="627"/>
      <c r="D27" s="417">
        <v>2840.82</v>
      </c>
      <c r="E27" s="417"/>
      <c r="F27" s="418"/>
      <c r="G27" s="418"/>
      <c r="H27" s="418">
        <v>2840.82</v>
      </c>
      <c r="L27" s="412"/>
      <c r="M27" s="419" t="s">
        <v>977</v>
      </c>
    </row>
    <row r="28" spans="1:13" s="1" customFormat="1" ht="15" x14ac:dyDescent="0.25">
      <c r="A28" s="615" t="s">
        <v>978</v>
      </c>
      <c r="B28" s="616"/>
      <c r="C28" s="616"/>
      <c r="D28" s="616"/>
      <c r="E28" s="616"/>
      <c r="F28" s="616"/>
      <c r="G28" s="616"/>
      <c r="H28" s="617"/>
      <c r="L28" s="412" t="s">
        <v>978</v>
      </c>
      <c r="M28" s="419"/>
    </row>
    <row r="29" spans="1:13" s="1" customFormat="1" ht="15" x14ac:dyDescent="0.25">
      <c r="A29" s="413">
        <v>2</v>
      </c>
      <c r="B29" s="414" t="s">
        <v>10675</v>
      </c>
      <c r="C29" s="414" t="s">
        <v>10676</v>
      </c>
      <c r="D29" s="415">
        <v>420920.3</v>
      </c>
      <c r="E29" s="415">
        <v>42163.67</v>
      </c>
      <c r="F29" s="415">
        <v>79581.97</v>
      </c>
      <c r="G29" s="415"/>
      <c r="H29" s="415">
        <v>542665.93999999994</v>
      </c>
      <c r="L29" s="412"/>
      <c r="M29" s="419"/>
    </row>
    <row r="30" spans="1:13" s="1" customFormat="1" ht="23.25" x14ac:dyDescent="0.25">
      <c r="A30" s="416"/>
      <c r="B30" s="626" t="s">
        <v>990</v>
      </c>
      <c r="C30" s="627"/>
      <c r="D30" s="417">
        <v>420920.3</v>
      </c>
      <c r="E30" s="417">
        <v>42163.67</v>
      </c>
      <c r="F30" s="418">
        <v>79581.97</v>
      </c>
      <c r="G30" s="418"/>
      <c r="H30" s="418">
        <v>542665.93999999994</v>
      </c>
      <c r="L30" s="412"/>
      <c r="M30" s="419" t="s">
        <v>990</v>
      </c>
    </row>
    <row r="31" spans="1:13" s="1" customFormat="1" ht="15" x14ac:dyDescent="0.25">
      <c r="A31" s="615" t="s">
        <v>991</v>
      </c>
      <c r="B31" s="616"/>
      <c r="C31" s="616"/>
      <c r="D31" s="616"/>
      <c r="E31" s="616"/>
      <c r="F31" s="616"/>
      <c r="G31" s="616"/>
      <c r="H31" s="617"/>
      <c r="L31" s="412" t="s">
        <v>991</v>
      </c>
      <c r="M31" s="419"/>
    </row>
    <row r="32" spans="1:13" s="1" customFormat="1" ht="15" x14ac:dyDescent="0.25">
      <c r="A32" s="413">
        <v>3</v>
      </c>
      <c r="B32" s="414" t="s">
        <v>10677</v>
      </c>
      <c r="C32" s="414" t="s">
        <v>534</v>
      </c>
      <c r="D32" s="415">
        <v>10290.84</v>
      </c>
      <c r="E32" s="415">
        <v>903.98</v>
      </c>
      <c r="F32" s="415">
        <v>6458.41</v>
      </c>
      <c r="G32" s="415"/>
      <c r="H32" s="415">
        <v>17653.23</v>
      </c>
      <c r="L32" s="412"/>
      <c r="M32" s="419"/>
    </row>
    <row r="33" spans="1:14" s="1" customFormat="1" ht="23.25" x14ac:dyDescent="0.25">
      <c r="A33" s="416"/>
      <c r="B33" s="626" t="s">
        <v>1008</v>
      </c>
      <c r="C33" s="627"/>
      <c r="D33" s="417">
        <v>10290.84</v>
      </c>
      <c r="E33" s="417">
        <v>903.98</v>
      </c>
      <c r="F33" s="418">
        <v>6458.41</v>
      </c>
      <c r="G33" s="418"/>
      <c r="H33" s="418">
        <v>17653.23</v>
      </c>
      <c r="L33" s="412"/>
      <c r="M33" s="419" t="s">
        <v>1008</v>
      </c>
    </row>
    <row r="34" spans="1:14" s="1" customFormat="1" ht="15" x14ac:dyDescent="0.25">
      <c r="A34" s="615" t="s">
        <v>15</v>
      </c>
      <c r="B34" s="616"/>
      <c r="C34" s="616"/>
      <c r="D34" s="616"/>
      <c r="E34" s="616"/>
      <c r="F34" s="616"/>
      <c r="G34" s="616"/>
      <c r="H34" s="617"/>
      <c r="L34" s="412" t="s">
        <v>15</v>
      </c>
      <c r="M34" s="419"/>
    </row>
    <row r="35" spans="1:14" s="1" customFormat="1" ht="15" x14ac:dyDescent="0.25">
      <c r="A35" s="413">
        <v>4</v>
      </c>
      <c r="B35" s="414" t="s">
        <v>10678</v>
      </c>
      <c r="C35" s="414" t="s">
        <v>1009</v>
      </c>
      <c r="D35" s="415">
        <v>1172.32</v>
      </c>
      <c r="E35" s="415">
        <v>7976.8</v>
      </c>
      <c r="F35" s="415">
        <v>37.65</v>
      </c>
      <c r="G35" s="415"/>
      <c r="H35" s="415">
        <v>9186.77</v>
      </c>
      <c r="L35" s="412"/>
      <c r="M35" s="419"/>
    </row>
    <row r="36" spans="1:14" s="1" customFormat="1" ht="15" x14ac:dyDescent="0.25">
      <c r="A36" s="416"/>
      <c r="B36" s="626" t="s">
        <v>17</v>
      </c>
      <c r="C36" s="627"/>
      <c r="D36" s="417">
        <v>1172.32</v>
      </c>
      <c r="E36" s="417">
        <v>7976.8</v>
      </c>
      <c r="F36" s="418">
        <v>37.65</v>
      </c>
      <c r="G36" s="418"/>
      <c r="H36" s="418">
        <v>9186.77</v>
      </c>
      <c r="L36" s="412"/>
      <c r="M36" s="419" t="s">
        <v>17</v>
      </c>
    </row>
    <row r="37" spans="1:14" s="1" customFormat="1" ht="15" x14ac:dyDescent="0.25">
      <c r="A37" s="615" t="s">
        <v>18</v>
      </c>
      <c r="B37" s="616"/>
      <c r="C37" s="616"/>
      <c r="D37" s="616"/>
      <c r="E37" s="616"/>
      <c r="F37" s="616"/>
      <c r="G37" s="616"/>
      <c r="H37" s="617"/>
      <c r="L37" s="412" t="s">
        <v>18</v>
      </c>
      <c r="M37" s="419"/>
    </row>
    <row r="38" spans="1:14" s="1" customFormat="1" ht="15" x14ac:dyDescent="0.25">
      <c r="A38" s="413">
        <v>5</v>
      </c>
      <c r="B38" s="414" t="s">
        <v>10679</v>
      </c>
      <c r="C38" s="414" t="s">
        <v>10680</v>
      </c>
      <c r="D38" s="415">
        <v>13371.53</v>
      </c>
      <c r="E38" s="415">
        <v>844.77</v>
      </c>
      <c r="F38" s="415">
        <v>14627.69</v>
      </c>
      <c r="G38" s="415"/>
      <c r="H38" s="415">
        <v>28843.99</v>
      </c>
      <c r="L38" s="412"/>
      <c r="M38" s="419"/>
    </row>
    <row r="39" spans="1:14" s="1" customFormat="1" ht="34.5" x14ac:dyDescent="0.25">
      <c r="A39" s="416"/>
      <c r="B39" s="626" t="s">
        <v>19</v>
      </c>
      <c r="C39" s="627"/>
      <c r="D39" s="417">
        <v>13371.53</v>
      </c>
      <c r="E39" s="417">
        <v>844.77</v>
      </c>
      <c r="F39" s="418">
        <v>14627.69</v>
      </c>
      <c r="G39" s="418"/>
      <c r="H39" s="418">
        <v>28843.99</v>
      </c>
      <c r="L39" s="412"/>
      <c r="M39" s="419" t="s">
        <v>19</v>
      </c>
    </row>
    <row r="40" spans="1:14" s="1" customFormat="1" ht="15" x14ac:dyDescent="0.25">
      <c r="A40" s="615" t="s">
        <v>20</v>
      </c>
      <c r="B40" s="616"/>
      <c r="C40" s="616"/>
      <c r="D40" s="616"/>
      <c r="E40" s="616"/>
      <c r="F40" s="616"/>
      <c r="G40" s="616"/>
      <c r="H40" s="617"/>
      <c r="L40" s="412" t="s">
        <v>20</v>
      </c>
      <c r="M40" s="419"/>
    </row>
    <row r="41" spans="1:14" s="1" customFormat="1" ht="22.5" x14ac:dyDescent="0.25">
      <c r="A41" s="413">
        <v>6</v>
      </c>
      <c r="B41" s="414" t="s">
        <v>10681</v>
      </c>
      <c r="C41" s="414" t="s">
        <v>9884</v>
      </c>
      <c r="D41" s="415">
        <v>132350.37</v>
      </c>
      <c r="E41" s="415">
        <v>149.07</v>
      </c>
      <c r="F41" s="415"/>
      <c r="G41" s="415"/>
      <c r="H41" s="415">
        <v>132499.44</v>
      </c>
      <c r="L41" s="412"/>
      <c r="M41" s="419"/>
    </row>
    <row r="42" spans="1:14" s="1" customFormat="1" ht="15" x14ac:dyDescent="0.25">
      <c r="A42" s="416"/>
      <c r="B42" s="626" t="s">
        <v>21</v>
      </c>
      <c r="C42" s="627"/>
      <c r="D42" s="417">
        <v>132350.37</v>
      </c>
      <c r="E42" s="417">
        <v>149.07</v>
      </c>
      <c r="F42" s="418"/>
      <c r="G42" s="418"/>
      <c r="H42" s="418">
        <v>132499.44</v>
      </c>
      <c r="L42" s="412"/>
      <c r="M42" s="419" t="s">
        <v>21</v>
      </c>
    </row>
    <row r="43" spans="1:14" s="1" customFormat="1" ht="15" x14ac:dyDescent="0.25">
      <c r="A43" s="416"/>
      <c r="B43" s="628" t="s">
        <v>22</v>
      </c>
      <c r="C43" s="629"/>
      <c r="D43" s="417">
        <v>580946.18000000005</v>
      </c>
      <c r="E43" s="417">
        <v>52038.29</v>
      </c>
      <c r="F43" s="418">
        <v>100705.72</v>
      </c>
      <c r="G43" s="418"/>
      <c r="H43" s="418">
        <v>733690.19</v>
      </c>
      <c r="L43" s="412"/>
      <c r="M43" s="419"/>
      <c r="N43" s="420" t="s">
        <v>22</v>
      </c>
    </row>
    <row r="44" spans="1:14" s="1" customFormat="1" ht="15" x14ac:dyDescent="0.25">
      <c r="A44" s="615" t="s">
        <v>23</v>
      </c>
      <c r="B44" s="616"/>
      <c r="C44" s="616"/>
      <c r="D44" s="616"/>
      <c r="E44" s="616"/>
      <c r="F44" s="616"/>
      <c r="G44" s="616"/>
      <c r="H44" s="617"/>
      <c r="L44" s="412" t="s">
        <v>23</v>
      </c>
      <c r="M44" s="419"/>
      <c r="N44" s="420"/>
    </row>
    <row r="45" spans="1:14" s="1" customFormat="1" ht="15" x14ac:dyDescent="0.25">
      <c r="A45" s="413">
        <v>7</v>
      </c>
      <c r="B45" s="414" t="s">
        <v>10682</v>
      </c>
      <c r="C45" s="414" t="s">
        <v>85</v>
      </c>
      <c r="D45" s="415">
        <v>3641.41</v>
      </c>
      <c r="E45" s="415">
        <v>837.05</v>
      </c>
      <c r="F45" s="415">
        <v>705.04</v>
      </c>
      <c r="G45" s="415"/>
      <c r="H45" s="415">
        <v>5183.5</v>
      </c>
      <c r="L45" s="412"/>
      <c r="M45" s="419"/>
      <c r="N45" s="420"/>
    </row>
    <row r="46" spans="1:14" s="1" customFormat="1" ht="15" x14ac:dyDescent="0.25">
      <c r="A46" s="416"/>
      <c r="B46" s="626" t="s">
        <v>1022</v>
      </c>
      <c r="C46" s="627"/>
      <c r="D46" s="417">
        <v>3641.41</v>
      </c>
      <c r="E46" s="417">
        <v>837.05</v>
      </c>
      <c r="F46" s="418">
        <v>705.04</v>
      </c>
      <c r="G46" s="418"/>
      <c r="H46" s="418">
        <v>5183.5</v>
      </c>
      <c r="L46" s="412"/>
      <c r="M46" s="419" t="s">
        <v>1022</v>
      </c>
      <c r="N46" s="420"/>
    </row>
    <row r="47" spans="1:14" s="1" customFormat="1" ht="15" x14ac:dyDescent="0.25">
      <c r="A47" s="416"/>
      <c r="B47" s="628" t="s">
        <v>24</v>
      </c>
      <c r="C47" s="629"/>
      <c r="D47" s="417">
        <v>584587.59</v>
      </c>
      <c r="E47" s="417">
        <v>52875.34</v>
      </c>
      <c r="F47" s="418">
        <v>101410.76</v>
      </c>
      <c r="G47" s="418"/>
      <c r="H47" s="418">
        <v>738873.69</v>
      </c>
      <c r="L47" s="412"/>
      <c r="M47" s="419"/>
      <c r="N47" s="420" t="s">
        <v>24</v>
      </c>
    </row>
    <row r="48" spans="1:14" s="1" customFormat="1" ht="15" x14ac:dyDescent="0.25">
      <c r="A48" s="615" t="s">
        <v>25</v>
      </c>
      <c r="B48" s="616"/>
      <c r="C48" s="616"/>
      <c r="D48" s="616"/>
      <c r="E48" s="616"/>
      <c r="F48" s="616"/>
      <c r="G48" s="616"/>
      <c r="H48" s="617"/>
      <c r="L48" s="412" t="s">
        <v>25</v>
      </c>
      <c r="M48" s="419"/>
      <c r="N48" s="420"/>
    </row>
    <row r="49" spans="1:14" s="1" customFormat="1" ht="15" x14ac:dyDescent="0.25">
      <c r="A49" s="413">
        <v>8</v>
      </c>
      <c r="B49" s="414" t="s">
        <v>10683</v>
      </c>
      <c r="C49" s="414" t="s">
        <v>10684</v>
      </c>
      <c r="D49" s="415"/>
      <c r="E49" s="415"/>
      <c r="F49" s="415"/>
      <c r="G49" s="415">
        <v>12558.68</v>
      </c>
      <c r="H49" s="415">
        <v>12558.68</v>
      </c>
      <c r="L49" s="412"/>
      <c r="M49" s="419"/>
      <c r="N49" s="420"/>
    </row>
    <row r="50" spans="1:14" s="1" customFormat="1" ht="78.75" x14ac:dyDescent="0.25">
      <c r="A50" s="413">
        <v>9</v>
      </c>
      <c r="B50" s="414" t="s">
        <v>10685</v>
      </c>
      <c r="C50" s="414" t="s">
        <v>10686</v>
      </c>
      <c r="D50" s="415"/>
      <c r="E50" s="415"/>
      <c r="F50" s="415"/>
      <c r="G50" s="415">
        <v>694.55</v>
      </c>
      <c r="H50" s="415">
        <v>694.55</v>
      </c>
      <c r="L50" s="412"/>
      <c r="M50" s="419"/>
      <c r="N50" s="420"/>
    </row>
    <row r="51" spans="1:14" s="1" customFormat="1" ht="78.75" x14ac:dyDescent="0.25">
      <c r="A51" s="413">
        <v>10</v>
      </c>
      <c r="B51" s="414" t="s">
        <v>10687</v>
      </c>
      <c r="C51" s="414" t="s">
        <v>10688</v>
      </c>
      <c r="D51" s="415"/>
      <c r="E51" s="415"/>
      <c r="F51" s="415"/>
      <c r="G51" s="415">
        <v>518.91</v>
      </c>
      <c r="H51" s="415">
        <v>518.91</v>
      </c>
      <c r="L51" s="412"/>
      <c r="M51" s="419"/>
      <c r="N51" s="420"/>
    </row>
    <row r="52" spans="1:14" s="1" customFormat="1" ht="67.5" x14ac:dyDescent="0.25">
      <c r="A52" s="413">
        <v>11</v>
      </c>
      <c r="B52" s="414" t="s">
        <v>10689</v>
      </c>
      <c r="C52" s="414" t="s">
        <v>10690</v>
      </c>
      <c r="D52" s="415"/>
      <c r="E52" s="415"/>
      <c r="F52" s="415"/>
      <c r="G52" s="415">
        <v>4162.8100000000004</v>
      </c>
      <c r="H52" s="415">
        <v>4162.8100000000004</v>
      </c>
      <c r="L52" s="412"/>
      <c r="M52" s="419"/>
      <c r="N52" s="420"/>
    </row>
    <row r="53" spans="1:14" s="1" customFormat="1" ht="56.25" x14ac:dyDescent="0.25">
      <c r="A53" s="413">
        <v>12</v>
      </c>
      <c r="B53" s="414" t="s">
        <v>10691</v>
      </c>
      <c r="C53" s="414" t="s">
        <v>10692</v>
      </c>
      <c r="D53" s="415"/>
      <c r="E53" s="415"/>
      <c r="F53" s="415"/>
      <c r="G53" s="415">
        <v>132.66999999999999</v>
      </c>
      <c r="H53" s="415">
        <v>132.66999999999999</v>
      </c>
      <c r="L53" s="412"/>
      <c r="M53" s="419"/>
      <c r="N53" s="420"/>
    </row>
    <row r="54" spans="1:14" s="1" customFormat="1" ht="22.5" x14ac:dyDescent="0.25">
      <c r="A54" s="413">
        <v>13</v>
      </c>
      <c r="B54" s="414" t="s">
        <v>10693</v>
      </c>
      <c r="C54" s="414" t="s">
        <v>10694</v>
      </c>
      <c r="D54" s="415"/>
      <c r="E54" s="415"/>
      <c r="F54" s="415"/>
      <c r="G54" s="415">
        <v>49</v>
      </c>
      <c r="H54" s="415">
        <v>49</v>
      </c>
      <c r="L54" s="412"/>
      <c r="M54" s="419"/>
      <c r="N54" s="420"/>
    </row>
    <row r="55" spans="1:14" s="1" customFormat="1" ht="22.5" x14ac:dyDescent="0.25">
      <c r="A55" s="413">
        <v>14</v>
      </c>
      <c r="B55" s="414" t="s">
        <v>1035</v>
      </c>
      <c r="C55" s="414" t="s">
        <v>1036</v>
      </c>
      <c r="D55" s="415"/>
      <c r="E55" s="415"/>
      <c r="F55" s="415"/>
      <c r="G55" s="415">
        <v>509.64</v>
      </c>
      <c r="H55" s="415">
        <v>509.64</v>
      </c>
      <c r="L55" s="412"/>
      <c r="M55" s="419"/>
      <c r="N55" s="420"/>
    </row>
    <row r="56" spans="1:14" s="1" customFormat="1" ht="15" x14ac:dyDescent="0.25">
      <c r="A56" s="416"/>
      <c r="B56" s="626" t="s">
        <v>26</v>
      </c>
      <c r="C56" s="627"/>
      <c r="D56" s="417"/>
      <c r="E56" s="417"/>
      <c r="F56" s="418"/>
      <c r="G56" s="418">
        <v>18626.259999999998</v>
      </c>
      <c r="H56" s="418">
        <v>18626.259999999998</v>
      </c>
      <c r="L56" s="412"/>
      <c r="M56" s="419" t="s">
        <v>26</v>
      </c>
      <c r="N56" s="420"/>
    </row>
    <row r="57" spans="1:14" s="1" customFormat="1" ht="15" x14ac:dyDescent="0.25">
      <c r="A57" s="416"/>
      <c r="B57" s="628" t="s">
        <v>27</v>
      </c>
      <c r="C57" s="629"/>
      <c r="D57" s="417">
        <v>584587.59</v>
      </c>
      <c r="E57" s="417">
        <v>52875.34</v>
      </c>
      <c r="F57" s="418">
        <v>101410.76</v>
      </c>
      <c r="G57" s="418">
        <v>18626.259999999998</v>
      </c>
      <c r="H57" s="418">
        <v>757499.95</v>
      </c>
      <c r="L57" s="412"/>
      <c r="M57" s="419"/>
      <c r="N57" s="420" t="s">
        <v>27</v>
      </c>
    </row>
    <row r="58" spans="1:14" s="1" customFormat="1" ht="15" x14ac:dyDescent="0.25">
      <c r="A58" s="615" t="s">
        <v>28</v>
      </c>
      <c r="B58" s="616"/>
      <c r="C58" s="616"/>
      <c r="D58" s="616"/>
      <c r="E58" s="616"/>
      <c r="F58" s="616"/>
      <c r="G58" s="616"/>
      <c r="H58" s="617"/>
      <c r="L58" s="412" t="s">
        <v>28</v>
      </c>
      <c r="M58" s="419"/>
      <c r="N58" s="420"/>
    </row>
    <row r="59" spans="1:14" s="1" customFormat="1" ht="45" x14ac:dyDescent="0.25">
      <c r="A59" s="413">
        <v>15</v>
      </c>
      <c r="B59" s="414" t="s">
        <v>29</v>
      </c>
      <c r="C59" s="414" t="s">
        <v>10695</v>
      </c>
      <c r="D59" s="415"/>
      <c r="E59" s="415"/>
      <c r="F59" s="415"/>
      <c r="G59" s="415">
        <v>13710.75</v>
      </c>
      <c r="H59" s="415">
        <v>13710.75</v>
      </c>
      <c r="L59" s="412"/>
      <c r="M59" s="419"/>
      <c r="N59" s="420"/>
    </row>
    <row r="60" spans="1:14" s="1" customFormat="1" ht="15" x14ac:dyDescent="0.25">
      <c r="A60" s="411"/>
      <c r="B60" s="414"/>
      <c r="C60" s="414"/>
      <c r="D60" s="415"/>
      <c r="E60" s="415"/>
      <c r="F60" s="415"/>
      <c r="G60" s="415" t="s">
        <v>10696</v>
      </c>
      <c r="H60" s="415"/>
      <c r="L60" s="412"/>
      <c r="M60" s="419"/>
      <c r="N60" s="420"/>
    </row>
    <row r="61" spans="1:14" s="1" customFormat="1" ht="23.25" x14ac:dyDescent="0.25">
      <c r="A61" s="416"/>
      <c r="B61" s="626" t="s">
        <v>30</v>
      </c>
      <c r="C61" s="627"/>
      <c r="D61" s="417"/>
      <c r="E61" s="417"/>
      <c r="F61" s="418"/>
      <c r="G61" s="418">
        <v>13710.75</v>
      </c>
      <c r="H61" s="418">
        <v>13710.75</v>
      </c>
      <c r="L61" s="412"/>
      <c r="M61" s="419" t="s">
        <v>30</v>
      </c>
      <c r="N61" s="420"/>
    </row>
    <row r="62" spans="1:14" s="1" customFormat="1" ht="48.75" x14ac:dyDescent="0.25">
      <c r="A62" s="615" t="s">
        <v>31</v>
      </c>
      <c r="B62" s="616"/>
      <c r="C62" s="616"/>
      <c r="D62" s="616"/>
      <c r="E62" s="616"/>
      <c r="F62" s="616"/>
      <c r="G62" s="616"/>
      <c r="H62" s="617"/>
      <c r="L62" s="412" t="s">
        <v>31</v>
      </c>
      <c r="M62" s="419"/>
      <c r="N62" s="420"/>
    </row>
    <row r="63" spans="1:14" s="1" customFormat="1" ht="33.75" x14ac:dyDescent="0.25">
      <c r="A63" s="413">
        <v>16</v>
      </c>
      <c r="B63" s="414" t="s">
        <v>10697</v>
      </c>
      <c r="C63" s="414" t="s">
        <v>10698</v>
      </c>
      <c r="D63" s="415"/>
      <c r="E63" s="415"/>
      <c r="F63" s="415"/>
      <c r="G63" s="415">
        <v>20</v>
      </c>
      <c r="H63" s="415">
        <v>20</v>
      </c>
      <c r="L63" s="412"/>
      <c r="M63" s="419"/>
      <c r="N63" s="420"/>
    </row>
    <row r="64" spans="1:14" s="1" customFormat="1" ht="33.75" x14ac:dyDescent="0.25">
      <c r="A64" s="413">
        <v>17</v>
      </c>
      <c r="B64" s="414" t="s">
        <v>10699</v>
      </c>
      <c r="C64" s="414" t="s">
        <v>10700</v>
      </c>
      <c r="D64" s="415"/>
      <c r="E64" s="415"/>
      <c r="F64" s="415"/>
      <c r="G64" s="415">
        <v>473.94</v>
      </c>
      <c r="H64" s="415">
        <v>473.94</v>
      </c>
      <c r="L64" s="412"/>
      <c r="M64" s="419"/>
      <c r="N64" s="420"/>
    </row>
    <row r="65" spans="1:14" s="1" customFormat="1" ht="45" x14ac:dyDescent="0.25">
      <c r="A65" s="413">
        <v>18</v>
      </c>
      <c r="B65" s="414" t="s">
        <v>10701</v>
      </c>
      <c r="C65" s="414" t="s">
        <v>10702</v>
      </c>
      <c r="D65" s="415"/>
      <c r="E65" s="415"/>
      <c r="F65" s="415"/>
      <c r="G65" s="415">
        <v>479.64</v>
      </c>
      <c r="H65" s="415">
        <v>479.64</v>
      </c>
      <c r="L65" s="412"/>
      <c r="M65" s="419"/>
      <c r="N65" s="420"/>
    </row>
    <row r="66" spans="1:14" s="1" customFormat="1" ht="56.25" x14ac:dyDescent="0.25">
      <c r="A66" s="413">
        <v>19</v>
      </c>
      <c r="B66" s="414" t="s">
        <v>10703</v>
      </c>
      <c r="C66" s="414" t="s">
        <v>10704</v>
      </c>
      <c r="D66" s="415"/>
      <c r="E66" s="415"/>
      <c r="F66" s="415"/>
      <c r="G66" s="415">
        <v>2530</v>
      </c>
      <c r="H66" s="415">
        <v>2530</v>
      </c>
      <c r="L66" s="412"/>
      <c r="M66" s="419"/>
      <c r="N66" s="420"/>
    </row>
    <row r="67" spans="1:14" s="1" customFormat="1" ht="56.25" x14ac:dyDescent="0.25">
      <c r="A67" s="413">
        <v>20</v>
      </c>
      <c r="B67" s="414" t="s">
        <v>10703</v>
      </c>
      <c r="C67" s="414" t="s">
        <v>10705</v>
      </c>
      <c r="D67" s="415"/>
      <c r="E67" s="415"/>
      <c r="F67" s="415"/>
      <c r="G67" s="415">
        <v>3796</v>
      </c>
      <c r="H67" s="415">
        <v>3796</v>
      </c>
      <c r="L67" s="412"/>
      <c r="M67" s="419"/>
      <c r="N67" s="420"/>
    </row>
    <row r="68" spans="1:14" s="1" customFormat="1" ht="113.25" x14ac:dyDescent="0.25">
      <c r="A68" s="416"/>
      <c r="B68" s="626" t="s">
        <v>32</v>
      </c>
      <c r="C68" s="627"/>
      <c r="D68" s="417"/>
      <c r="E68" s="417"/>
      <c r="F68" s="418"/>
      <c r="G68" s="418">
        <v>7299.58</v>
      </c>
      <c r="H68" s="418">
        <v>7299.58</v>
      </c>
      <c r="L68" s="412"/>
      <c r="M68" s="419" t="s">
        <v>32</v>
      </c>
      <c r="N68" s="420"/>
    </row>
    <row r="69" spans="1:14" s="1" customFormat="1" ht="15" x14ac:dyDescent="0.25">
      <c r="A69" s="416"/>
      <c r="B69" s="628" t="s">
        <v>33</v>
      </c>
      <c r="C69" s="629"/>
      <c r="D69" s="417">
        <v>584587.59</v>
      </c>
      <c r="E69" s="417">
        <v>52875.34</v>
      </c>
      <c r="F69" s="418">
        <v>101410.76</v>
      </c>
      <c r="G69" s="418">
        <v>39636.589999999997</v>
      </c>
      <c r="H69" s="418">
        <v>778510.28</v>
      </c>
      <c r="L69" s="412"/>
      <c r="M69" s="419"/>
      <c r="N69" s="420" t="s">
        <v>33</v>
      </c>
    </row>
    <row r="70" spans="1:14" s="1" customFormat="1" ht="15" x14ac:dyDescent="0.25">
      <c r="A70" s="615" t="s">
        <v>34</v>
      </c>
      <c r="B70" s="616"/>
      <c r="C70" s="616"/>
      <c r="D70" s="616"/>
      <c r="E70" s="616"/>
      <c r="F70" s="616"/>
      <c r="G70" s="616"/>
      <c r="H70" s="617"/>
      <c r="L70" s="412" t="s">
        <v>34</v>
      </c>
      <c r="M70" s="419"/>
      <c r="N70" s="420"/>
    </row>
    <row r="71" spans="1:14" s="1" customFormat="1" ht="33.75" x14ac:dyDescent="0.25">
      <c r="A71" s="413">
        <v>21</v>
      </c>
      <c r="B71" s="414" t="s">
        <v>1037</v>
      </c>
      <c r="C71" s="414" t="s">
        <v>35</v>
      </c>
      <c r="D71" s="415">
        <v>11691.75</v>
      </c>
      <c r="E71" s="415">
        <v>1057.51</v>
      </c>
      <c r="F71" s="415">
        <v>2028.22</v>
      </c>
      <c r="G71" s="415">
        <v>792.73</v>
      </c>
      <c r="H71" s="415">
        <v>15570.21</v>
      </c>
      <c r="L71" s="412"/>
      <c r="M71" s="419"/>
      <c r="N71" s="420"/>
    </row>
    <row r="72" spans="1:14" s="1" customFormat="1" ht="15" x14ac:dyDescent="0.25">
      <c r="A72" s="411"/>
      <c r="B72" s="414"/>
      <c r="C72" s="414"/>
      <c r="D72" s="415" t="s">
        <v>10706</v>
      </c>
      <c r="E72" s="415" t="s">
        <v>10707</v>
      </c>
      <c r="F72" s="415" t="s">
        <v>10708</v>
      </c>
      <c r="G72" s="415" t="s">
        <v>10709</v>
      </c>
      <c r="H72" s="415"/>
      <c r="L72" s="412"/>
      <c r="M72" s="419"/>
      <c r="N72" s="420"/>
    </row>
    <row r="73" spans="1:14" s="1" customFormat="1" ht="15" x14ac:dyDescent="0.25">
      <c r="A73" s="416"/>
      <c r="B73" s="626" t="s">
        <v>36</v>
      </c>
      <c r="C73" s="627"/>
      <c r="D73" s="417">
        <v>11691.75</v>
      </c>
      <c r="E73" s="417">
        <v>1057.51</v>
      </c>
      <c r="F73" s="418">
        <v>2028.22</v>
      </c>
      <c r="G73" s="418">
        <v>792.73</v>
      </c>
      <c r="H73" s="418">
        <v>15570.21</v>
      </c>
      <c r="L73" s="412"/>
      <c r="M73" s="419" t="s">
        <v>36</v>
      </c>
      <c r="N73" s="420"/>
    </row>
    <row r="74" spans="1:14" s="1" customFormat="1" ht="15" x14ac:dyDescent="0.25">
      <c r="A74" s="416"/>
      <c r="B74" s="628" t="s">
        <v>37</v>
      </c>
      <c r="C74" s="629"/>
      <c r="D74" s="417">
        <v>596279.34</v>
      </c>
      <c r="E74" s="417">
        <v>53932.85</v>
      </c>
      <c r="F74" s="418">
        <v>103438.98</v>
      </c>
      <c r="G74" s="418">
        <v>40429.32</v>
      </c>
      <c r="H74" s="418">
        <v>794080.49</v>
      </c>
      <c r="L74" s="412"/>
      <c r="M74" s="419"/>
      <c r="N74" s="420" t="s">
        <v>37</v>
      </c>
    </row>
    <row r="75" spans="1:14" s="1" customFormat="1" ht="15" x14ac:dyDescent="0.25">
      <c r="A75" s="615" t="s">
        <v>38</v>
      </c>
      <c r="B75" s="616"/>
      <c r="C75" s="616"/>
      <c r="D75" s="616"/>
      <c r="E75" s="616"/>
      <c r="F75" s="616"/>
      <c r="G75" s="616"/>
      <c r="H75" s="617"/>
      <c r="L75" s="412" t="s">
        <v>38</v>
      </c>
      <c r="M75" s="419"/>
      <c r="N75" s="420"/>
    </row>
    <row r="76" spans="1:14" s="1" customFormat="1" ht="15" x14ac:dyDescent="0.25">
      <c r="A76" s="413">
        <v>22</v>
      </c>
      <c r="B76" s="414" t="s">
        <v>10710</v>
      </c>
      <c r="C76" s="414" t="s">
        <v>10711</v>
      </c>
      <c r="D76" s="415"/>
      <c r="E76" s="415"/>
      <c r="F76" s="415"/>
      <c r="G76" s="415">
        <v>88.91</v>
      </c>
      <c r="H76" s="415">
        <v>88.91</v>
      </c>
      <c r="L76" s="412"/>
      <c r="M76" s="419"/>
      <c r="N76" s="420"/>
    </row>
    <row r="77" spans="1:14" s="1" customFormat="1" ht="15" x14ac:dyDescent="0.25">
      <c r="A77" s="411"/>
      <c r="B77" s="414"/>
      <c r="C77" s="414"/>
      <c r="D77" s="415"/>
      <c r="E77" s="415"/>
      <c r="F77" s="415"/>
      <c r="G77" s="415" t="s">
        <v>10712</v>
      </c>
      <c r="H77" s="415"/>
      <c r="L77" s="412"/>
      <c r="M77" s="419"/>
      <c r="N77" s="420"/>
    </row>
    <row r="78" spans="1:14" s="1" customFormat="1" ht="56.25" x14ac:dyDescent="0.25">
      <c r="A78" s="413">
        <v>23</v>
      </c>
      <c r="B78" s="414" t="s">
        <v>1038</v>
      </c>
      <c r="C78" s="414" t="s">
        <v>10713</v>
      </c>
      <c r="D78" s="415">
        <v>119255.87</v>
      </c>
      <c r="E78" s="415">
        <v>10786.57</v>
      </c>
      <c r="F78" s="415">
        <v>20687.8</v>
      </c>
      <c r="G78" s="415">
        <v>6514.22</v>
      </c>
      <c r="H78" s="415">
        <v>157244.46</v>
      </c>
      <c r="L78" s="412"/>
      <c r="M78" s="419"/>
      <c r="N78" s="420"/>
    </row>
    <row r="79" spans="1:14" s="1" customFormat="1" ht="45" x14ac:dyDescent="0.25">
      <c r="A79" s="411"/>
      <c r="B79" s="414"/>
      <c r="C79" s="414"/>
      <c r="D79" s="415" t="s">
        <v>10714</v>
      </c>
      <c r="E79" s="415" t="s">
        <v>10715</v>
      </c>
      <c r="F79" s="415" t="s">
        <v>10716</v>
      </c>
      <c r="G79" s="415" t="s">
        <v>10717</v>
      </c>
      <c r="H79" s="415"/>
      <c r="L79" s="412"/>
      <c r="M79" s="419"/>
      <c r="N79" s="420"/>
    </row>
    <row r="80" spans="1:14" s="1" customFormat="1" ht="15" x14ac:dyDescent="0.25">
      <c r="A80" s="416"/>
      <c r="B80" s="626" t="s">
        <v>42</v>
      </c>
      <c r="C80" s="627"/>
      <c r="D80" s="417">
        <v>119255.87</v>
      </c>
      <c r="E80" s="417">
        <v>10786.57</v>
      </c>
      <c r="F80" s="418">
        <v>20687.8</v>
      </c>
      <c r="G80" s="418">
        <v>6603.13</v>
      </c>
      <c r="H80" s="418">
        <v>157333.37</v>
      </c>
      <c r="L80" s="412"/>
      <c r="M80" s="419" t="s">
        <v>42</v>
      </c>
      <c r="N80" s="420"/>
    </row>
    <row r="81" spans="1:21" s="1" customFormat="1" ht="15" x14ac:dyDescent="0.25">
      <c r="A81" s="416"/>
      <c r="B81" s="628" t="s">
        <v>43</v>
      </c>
      <c r="C81" s="629"/>
      <c r="D81" s="417">
        <v>715535.21</v>
      </c>
      <c r="E81" s="417">
        <v>64719.42</v>
      </c>
      <c r="F81" s="418">
        <v>124126.78</v>
      </c>
      <c r="G81" s="418">
        <v>47032.45</v>
      </c>
      <c r="H81" s="418">
        <v>951413.86</v>
      </c>
      <c r="L81" s="412"/>
      <c r="M81" s="419"/>
      <c r="N81" s="420" t="s">
        <v>43</v>
      </c>
    </row>
    <row r="84" spans="1:21" s="425" customFormat="1" x14ac:dyDescent="0.25">
      <c r="A84" s="421" t="s">
        <v>80</v>
      </c>
      <c r="B84" s="422"/>
      <c r="C84" s="630"/>
      <c r="D84" s="630"/>
      <c r="E84" s="631" t="s">
        <v>81</v>
      </c>
      <c r="F84" s="631"/>
      <c r="G84" s="631"/>
      <c r="H84" s="631"/>
      <c r="I84" s="423"/>
      <c r="J84" s="423"/>
      <c r="K84" s="423"/>
      <c r="L84" s="423"/>
      <c r="M84" s="423"/>
      <c r="N84" s="423"/>
      <c r="O84" s="423" t="s">
        <v>84</v>
      </c>
      <c r="P84" s="424" t="s">
        <v>81</v>
      </c>
      <c r="Q84" s="423"/>
      <c r="R84" s="423"/>
      <c r="S84" s="423"/>
      <c r="T84" s="423"/>
      <c r="U84" s="423"/>
    </row>
    <row r="85" spans="1:21" s="428" customFormat="1" ht="18.75" customHeight="1" x14ac:dyDescent="0.25">
      <c r="A85" s="426"/>
      <c r="B85" s="426"/>
      <c r="C85" s="618" t="s">
        <v>44</v>
      </c>
      <c r="D85" s="618"/>
      <c r="E85" s="618"/>
      <c r="F85" s="618"/>
      <c r="G85" s="618"/>
      <c r="H85" s="618"/>
      <c r="I85" s="427"/>
      <c r="J85" s="427"/>
      <c r="K85" s="427"/>
      <c r="L85" s="427"/>
      <c r="M85" s="427"/>
      <c r="N85" s="427"/>
      <c r="O85" s="427"/>
      <c r="P85" s="427"/>
      <c r="Q85" s="427"/>
      <c r="R85" s="427"/>
      <c r="S85" s="427"/>
      <c r="T85" s="427"/>
      <c r="U85" s="427"/>
    </row>
    <row r="86" spans="1:21" s="425" customFormat="1" ht="15" x14ac:dyDescent="0.25">
      <c r="A86" s="421" t="s">
        <v>82</v>
      </c>
      <c r="B86" s="422"/>
      <c r="C86" s="1"/>
      <c r="D86" s="429"/>
      <c r="E86" s="631" t="s">
        <v>81</v>
      </c>
      <c r="F86" s="631"/>
      <c r="G86" s="631"/>
      <c r="H86" s="631"/>
      <c r="I86" s="423"/>
      <c r="J86" s="423"/>
      <c r="K86" s="423"/>
      <c r="L86" s="423"/>
      <c r="M86" s="423"/>
      <c r="N86" s="423"/>
      <c r="O86" s="423"/>
      <c r="P86" s="423"/>
      <c r="Q86" s="424" t="s">
        <v>81</v>
      </c>
      <c r="R86" s="423"/>
      <c r="S86" s="423"/>
      <c r="T86" s="423"/>
      <c r="U86" s="423"/>
    </row>
    <row r="87" spans="1:21" s="428" customFormat="1" ht="18.75" customHeight="1" x14ac:dyDescent="0.25">
      <c r="A87" s="426"/>
      <c r="B87" s="426"/>
      <c r="C87" s="618" t="s">
        <v>44</v>
      </c>
      <c r="D87" s="618"/>
      <c r="E87" s="618"/>
      <c r="F87" s="618"/>
      <c r="G87" s="618"/>
      <c r="H87" s="618"/>
      <c r="I87" s="427"/>
      <c r="J87" s="427"/>
      <c r="K87" s="427"/>
      <c r="L87" s="427"/>
      <c r="M87" s="427"/>
      <c r="N87" s="427"/>
      <c r="O87" s="427"/>
      <c r="P87" s="427"/>
      <c r="Q87" s="427"/>
      <c r="R87" s="427"/>
      <c r="S87" s="427"/>
      <c r="T87" s="427"/>
      <c r="U87" s="427"/>
    </row>
    <row r="88" spans="1:21" s="425" customFormat="1" x14ac:dyDescent="0.25">
      <c r="A88" s="632" t="s">
        <v>83</v>
      </c>
      <c r="B88" s="632"/>
      <c r="C88" s="632"/>
      <c r="D88" s="632"/>
      <c r="E88" s="631" t="s">
        <v>81</v>
      </c>
      <c r="F88" s="631"/>
      <c r="G88" s="631"/>
      <c r="H88" s="631"/>
      <c r="I88" s="423"/>
      <c r="J88" s="423"/>
      <c r="K88" s="423"/>
      <c r="L88" s="423"/>
      <c r="M88" s="423"/>
      <c r="N88" s="423"/>
      <c r="O88" s="423"/>
      <c r="P88" s="423"/>
      <c r="Q88" s="423"/>
      <c r="R88" s="424" t="s">
        <v>83</v>
      </c>
      <c r="S88" s="424" t="s">
        <v>81</v>
      </c>
      <c r="T88" s="423"/>
      <c r="U88" s="423"/>
    </row>
    <row r="89" spans="1:21" s="428" customFormat="1" ht="18.75" customHeight="1" x14ac:dyDescent="0.25">
      <c r="A89" s="426"/>
      <c r="B89" s="426"/>
      <c r="C89" s="618" t="s">
        <v>44</v>
      </c>
      <c r="D89" s="618"/>
      <c r="E89" s="618"/>
      <c r="F89" s="618"/>
      <c r="G89" s="618"/>
      <c r="H89" s="618"/>
      <c r="I89" s="427"/>
      <c r="J89" s="427"/>
      <c r="K89" s="427"/>
      <c r="L89" s="427"/>
      <c r="M89" s="427"/>
      <c r="N89" s="427"/>
      <c r="O89" s="427"/>
      <c r="P89" s="427"/>
      <c r="Q89" s="427"/>
      <c r="R89" s="427"/>
      <c r="S89" s="427"/>
      <c r="T89" s="427"/>
      <c r="U89" s="427"/>
    </row>
    <row r="90" spans="1:21" s="425" customFormat="1" x14ac:dyDescent="0.25">
      <c r="A90" s="421" t="s">
        <v>2</v>
      </c>
      <c r="B90" s="422"/>
      <c r="C90" s="633"/>
      <c r="D90" s="633"/>
      <c r="E90" s="631" t="s">
        <v>81</v>
      </c>
      <c r="F90" s="631"/>
      <c r="G90" s="631"/>
      <c r="H90" s="631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4" t="s">
        <v>84</v>
      </c>
      <c r="U90" s="424" t="s">
        <v>81</v>
      </c>
    </row>
    <row r="91" spans="1:21" s="428" customFormat="1" ht="18.75" customHeight="1" x14ac:dyDescent="0.25">
      <c r="A91" s="426"/>
      <c r="B91" s="426"/>
      <c r="C91" s="618" t="s">
        <v>45</v>
      </c>
      <c r="D91" s="618"/>
      <c r="E91" s="618"/>
      <c r="F91" s="618"/>
      <c r="G91" s="618"/>
      <c r="H91" s="618"/>
      <c r="I91" s="427"/>
      <c r="J91" s="427"/>
      <c r="K91" s="427"/>
      <c r="L91" s="427"/>
      <c r="M91" s="427"/>
      <c r="N91" s="427"/>
      <c r="O91" s="427"/>
      <c r="P91" s="427"/>
      <c r="Q91" s="427"/>
      <c r="R91" s="427"/>
      <c r="S91" s="427"/>
      <c r="T91" s="427"/>
      <c r="U91" s="427"/>
    </row>
  </sheetData>
  <mergeCells count="58">
    <mergeCell ref="C91:H91"/>
    <mergeCell ref="B81:C81"/>
    <mergeCell ref="C84:D84"/>
    <mergeCell ref="E84:H84"/>
    <mergeCell ref="C85:H85"/>
    <mergeCell ref="E86:H86"/>
    <mergeCell ref="C87:H87"/>
    <mergeCell ref="A88:D88"/>
    <mergeCell ref="E88:H88"/>
    <mergeCell ref="C89:H89"/>
    <mergeCell ref="C90:D90"/>
    <mergeCell ref="E90:H90"/>
    <mergeCell ref="B80:C80"/>
    <mergeCell ref="B56:C56"/>
    <mergeCell ref="B57:C57"/>
    <mergeCell ref="A58:H58"/>
    <mergeCell ref="B61:C61"/>
    <mergeCell ref="A62:H62"/>
    <mergeCell ref="B68:C68"/>
    <mergeCell ref="B69:C69"/>
    <mergeCell ref="A70:H70"/>
    <mergeCell ref="B73:C73"/>
    <mergeCell ref="B74:C74"/>
    <mergeCell ref="A75:H75"/>
    <mergeCell ref="A48:H48"/>
    <mergeCell ref="B33:C33"/>
    <mergeCell ref="A34:H34"/>
    <mergeCell ref="B36:C36"/>
    <mergeCell ref="A37:H37"/>
    <mergeCell ref="B39:C39"/>
    <mergeCell ref="A40:H40"/>
    <mergeCell ref="B42:C42"/>
    <mergeCell ref="B43:C43"/>
    <mergeCell ref="A44:H44"/>
    <mergeCell ref="B46:C46"/>
    <mergeCell ref="B47:C47"/>
    <mergeCell ref="A31:H31"/>
    <mergeCell ref="B17:G17"/>
    <mergeCell ref="B19:H19"/>
    <mergeCell ref="A21:A23"/>
    <mergeCell ref="B21:B23"/>
    <mergeCell ref="C21:C23"/>
    <mergeCell ref="D21:H21"/>
    <mergeCell ref="D22:D23"/>
    <mergeCell ref="E22:E23"/>
    <mergeCell ref="F22:F23"/>
    <mergeCell ref="G22:G23"/>
    <mergeCell ref="H22:H23"/>
    <mergeCell ref="A25:H25"/>
    <mergeCell ref="B27:C27"/>
    <mergeCell ref="A28:H28"/>
    <mergeCell ref="B30:C30"/>
    <mergeCell ref="B16:G16"/>
    <mergeCell ref="C4:G4"/>
    <mergeCell ref="C5:G5"/>
    <mergeCell ref="C9:G9"/>
    <mergeCell ref="C10:G10"/>
    <mergeCell ref="B12:G12"/>
  </mergeCells>
  <printOptions horizontalCentered="1"/>
  <pageMargins left="0.31496062874794001" right="0.31496062874794001" top="0.78740155696868896" bottom="0.31496062874794001" header="0.19685038924217199" footer="0.19685038924217199"/>
  <pageSetup paperSize="9" scale="86" fitToHeight="0" orientation="landscape" r:id="rId1"/>
  <headerFooter>
    <oddFooter>&amp;RСтраница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7</vt:i4>
      </vt:variant>
    </vt:vector>
  </HeadingPairs>
  <TitlesOfParts>
    <vt:vector size="13" baseType="lpstr">
      <vt:lpstr>НМЦК </vt:lpstr>
      <vt:lpstr>ССР под НМЦК_02.10.2024 ОСТАТКИ</vt:lpstr>
      <vt:lpstr>ПРОЕКТ сметы контракта </vt:lpstr>
      <vt:lpstr>ВОКР</vt:lpstr>
      <vt:lpstr>!!! ССР под НМЦК_02.10.2024 ОСТ</vt:lpstr>
      <vt:lpstr>ССР ГГЭ 1кв.2024</vt:lpstr>
      <vt:lpstr>'!!! ССР под НМЦК_02.10.2024 ОСТ'!Заголовки_для_печати</vt:lpstr>
      <vt:lpstr>ВОКР!Заголовки_для_печати</vt:lpstr>
      <vt:lpstr>'ПРОЕКТ сметы контракта '!Заголовки_для_печати</vt:lpstr>
      <vt:lpstr>'ССР ГГЭ 1кв.2024'!Заголовки_для_печати</vt:lpstr>
      <vt:lpstr>'ССР под НМЦК_02.10.2024 ОСТАТКИ'!Заголовки_для_печати</vt:lpstr>
      <vt:lpstr>ВОКР!Область_печати</vt:lpstr>
      <vt:lpstr>'НМЦК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Цымбал Наталья Владимировна</dc:creator>
  <cp:lastModifiedBy>Хараев Борис Валерьевич</cp:lastModifiedBy>
  <cp:lastPrinted>2024-10-08T12:28:32Z</cp:lastPrinted>
  <dcterms:created xsi:type="dcterms:W3CDTF">2020-09-30T08:50:27Z</dcterms:created>
  <dcterms:modified xsi:type="dcterms:W3CDTF">2025-08-13T09:29:05Z</dcterms:modified>
</cp:coreProperties>
</file>